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31DD892F-84A5-4A0B-827F-D69177A050AF}" xr6:coauthVersionLast="47" xr6:coauthVersionMax="47" xr10:uidLastSave="{00000000-0000-0000-0000-000000000000}"/>
  <bookViews>
    <workbookView xWindow="25490" yWindow="-110" windowWidth="29020" windowHeight="157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 a="1"/>
  <c r="O6" i="1" l="1"/>
  <c r="O5" i="1" a="1"/>
  <c r="O5" i="1" l="1"/>
  <c r="O4" i="1" a="1"/>
  <c r="O4" i="1" l="1"/>
  <c r="O16" i="1" a="1"/>
  <c r="O16" i="1" l="1"/>
  <c r="O19" i="1" a="1"/>
  <c r="O19" i="1" l="1"/>
  <c r="O18" i="1" a="1"/>
  <c r="O18" i="1" l="1"/>
  <c r="O21" i="1" a="1"/>
  <c r="O21" i="1" l="1"/>
  <c r="O10" i="1" a="1"/>
  <c r="O10" i="1" l="1"/>
  <c r="O9" i="1" a="1"/>
  <c r="O9" i="1" l="1"/>
  <c r="O8" i="1" a="1"/>
  <c r="G33" i="57" a="1"/>
  <c r="G16" i="57" a="1"/>
  <c r="D33" i="57" a="1"/>
  <c r="D16" i="57" a="1"/>
  <c r="G15" i="57" a="1"/>
  <c r="D31" i="57" a="1"/>
  <c r="D15" i="57" a="1"/>
  <c r="D13" i="57" a="1"/>
  <c r="G31" i="57" a="1"/>
  <c r="G30" i="57" a="1"/>
  <c r="G14" i="57" a="1"/>
  <c r="D30" i="57" a="1"/>
  <c r="D14" i="57" a="1"/>
  <c r="G29" i="57" a="1"/>
  <c r="G13" i="57" a="1"/>
  <c r="D29" i="57" a="1"/>
  <c r="B33" i="57" a="1"/>
  <c r="G12" i="57" a="1"/>
  <c r="D12" i="57" a="1"/>
  <c r="D27" i="57" a="1"/>
  <c r="G26" i="57" a="1"/>
  <c r="G10" i="57" a="1"/>
  <c r="G25" i="57" a="1"/>
  <c r="D25" i="57" a="1"/>
  <c r="G28" i="57" a="1"/>
  <c r="D28" i="57" a="1"/>
  <c r="D26" i="57" a="1"/>
  <c r="D10" i="57" a="1"/>
  <c r="G9" i="57" a="1"/>
  <c r="G27" i="57" a="1"/>
  <c r="G11" i="57" a="1"/>
  <c r="D11" i="57" a="1"/>
  <c r="D9" i="57" a="1"/>
  <c r="G24" i="57" a="1"/>
  <c r="G8" i="57" a="1"/>
  <c r="D24" i="57" a="1"/>
  <c r="D8" i="57" a="1"/>
  <c r="G23" i="57" a="1"/>
  <c r="G7" i="57" a="1"/>
  <c r="D23" i="57" a="1"/>
  <c r="D7" i="57" a="1"/>
  <c r="G22" i="57" a="1"/>
  <c r="G6" i="57" a="1"/>
  <c r="D22" i="57" a="1"/>
  <c r="D6" i="57" a="1"/>
  <c r="G21" i="57" a="1"/>
  <c r="G5" i="57" a="1"/>
  <c r="D21" i="57" a="1"/>
  <c r="D5" i="57" a="1"/>
  <c r="G20" i="57" a="1"/>
  <c r="G4" i="57" a="1"/>
  <c r="D20" i="57" a="1"/>
  <c r="D4" i="57" a="1"/>
  <c r="G19" i="57" a="1"/>
  <c r="G3" i="57" a="1"/>
  <c r="D19" i="57" a="1"/>
  <c r="D3" i="57" a="1"/>
  <c r="G18" i="57" a="1"/>
  <c r="G2" i="57" a="1"/>
  <c r="D18" i="57" a="1"/>
  <c r="D2" i="57" a="1"/>
  <c r="G17" i="57" a="1"/>
  <c r="E33" i="57" a="1"/>
  <c r="D17" i="57" a="1"/>
  <c r="O8" i="1" l="1"/>
  <c r="D17" i="57"/>
  <c r="E33" i="57"/>
  <c r="G17" i="57"/>
  <c r="D2" i="57"/>
  <c r="D18" i="57"/>
  <c r="G2" i="57"/>
  <c r="G18" i="57"/>
  <c r="D3" i="57"/>
  <c r="D19" i="57"/>
  <c r="G3" i="57"/>
  <c r="G19" i="57"/>
  <c r="D4" i="57"/>
  <c r="D20" i="57"/>
  <c r="G4" i="57"/>
  <c r="G20" i="57"/>
  <c r="D5" i="57"/>
  <c r="D21" i="57"/>
  <c r="G5" i="57"/>
  <c r="G21" i="57"/>
  <c r="D6" i="57"/>
  <c r="D22" i="57"/>
  <c r="G6" i="57"/>
  <c r="G22" i="57"/>
  <c r="D7" i="57"/>
  <c r="D23" i="57"/>
  <c r="G7" i="57"/>
  <c r="G23" i="57"/>
  <c r="D8" i="57"/>
  <c r="D24" i="57"/>
  <c r="G8" i="57"/>
  <c r="G24" i="57"/>
  <c r="D9" i="57"/>
  <c r="D11" i="57"/>
  <c r="G11" i="57"/>
  <c r="G27" i="57"/>
  <c r="G9" i="57"/>
  <c r="D10" i="57"/>
  <c r="D26" i="57"/>
  <c r="D28" i="57"/>
  <c r="G28" i="57"/>
  <c r="D25" i="57"/>
  <c r="G25" i="57"/>
  <c r="G10" i="57"/>
  <c r="G26" i="57"/>
  <c r="D27" i="57"/>
  <c r="D12" i="57"/>
  <c r="G12" i="57"/>
  <c r="B33" i="57"/>
  <c r="D29" i="57"/>
  <c r="G13" i="57"/>
  <c r="G29" i="57"/>
  <c r="D14" i="57"/>
  <c r="D30" i="57"/>
  <c r="G14" i="57"/>
  <c r="G30" i="57"/>
  <c r="G31" i="57"/>
  <c r="D13" i="57"/>
  <c r="D15" i="57"/>
  <c r="D31" i="57"/>
  <c r="G15" i="57"/>
  <c r="D16" i="57"/>
  <c r="D33" i="57"/>
  <c r="G16" i="57"/>
  <c r="G33" i="57"/>
  <c r="M24" i="48" a="1"/>
  <c r="M6" i="48" a="1"/>
  <c r="M21" i="48" a="1"/>
  <c r="M4" i="48" a="1"/>
  <c r="M14" i="48" a="1"/>
  <c r="M10" i="48" a="1"/>
  <c r="M8" i="48" a="1"/>
  <c r="M19" i="48" a="1"/>
  <c r="M15" i="48" a="1"/>
  <c r="M11" i="48" a="1"/>
  <c r="M7" i="48" a="1"/>
  <c r="M18" i="48" a="1"/>
  <c r="M23" i="48" a="1"/>
  <c r="M17" i="48" a="1"/>
  <c r="M13" i="48" a="1"/>
  <c r="M20" i="48" a="1"/>
  <c r="M16" i="48" a="1"/>
  <c r="M12" i="48" a="1"/>
  <c r="M12" i="48" l="1"/>
  <c r="M16" i="48"/>
  <c r="M20" i="48"/>
  <c r="M13" i="48"/>
  <c r="M17" i="48"/>
  <c r="M23" i="48"/>
  <c r="M18" i="48"/>
  <c r="M7" i="48"/>
  <c r="M11" i="48"/>
  <c r="M15" i="48"/>
  <c r="M19" i="48"/>
  <c r="M8" i="48"/>
  <c r="M10" i="48"/>
  <c r="M14" i="48"/>
  <c r="M4" i="48"/>
  <c r="M21" i="48"/>
  <c r="M6" i="48"/>
  <c r="M24" i="48"/>
  <c r="Y2" i="12" l="1"/>
  <c r="G18" i="43" a="1"/>
  <c r="G10" i="43" a="1"/>
  <c r="C22" i="43" a="1"/>
  <c r="C6" i="43" a="1"/>
  <c r="F22" i="42" a="1"/>
  <c r="J28" i="48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J27" i="48" a="1"/>
  <c r="G2" i="38" a="1"/>
  <c r="AE4" i="9" a="1"/>
  <c r="O4" i="9" a="1"/>
  <c r="G17" i="43" a="1"/>
  <c r="G9" i="43" a="1"/>
  <c r="C20" i="43" a="1"/>
  <c r="C4" i="43" a="1"/>
  <c r="D22" i="42" a="1"/>
  <c r="D20" i="42" a="1"/>
  <c r="D18" i="42" a="1"/>
  <c r="D16" i="42" a="1"/>
  <c r="D14" i="42" a="1"/>
  <c r="D12" i="42" a="1"/>
  <c r="D10" i="42" a="1"/>
  <c r="D8" i="42" a="1"/>
  <c r="D6" i="42" a="1"/>
  <c r="D4" i="42" a="1"/>
  <c r="P3" i="18" a="1"/>
  <c r="V2" i="15" a="1"/>
  <c r="F2" i="15" a="1"/>
  <c r="L2" i="5" a="1"/>
  <c r="R2" i="7" a="1"/>
  <c r="V2" i="38" a="1"/>
  <c r="F2" i="38" a="1"/>
  <c r="AD4" i="9" a="1"/>
  <c r="N4" i="9" a="1"/>
  <c r="H16" i="43" a="1"/>
  <c r="H8" i="43" a="1"/>
  <c r="C19" i="43" a="1"/>
  <c r="C3" i="43" a="1"/>
  <c r="C22" i="42" a="1"/>
  <c r="C20" i="42" a="1"/>
  <c r="C18" i="42" a="1"/>
  <c r="C16" i="42" a="1"/>
  <c r="C14" i="42" a="1"/>
  <c r="C12" i="42" a="1"/>
  <c r="C10" i="42" a="1"/>
  <c r="C8" i="42" a="1"/>
  <c r="C6" i="42" a="1"/>
  <c r="C4" i="42" a="1"/>
  <c r="O3" i="18" a="1"/>
  <c r="U2" i="15" a="1"/>
  <c r="E2" i="15" a="1"/>
  <c r="K2" i="5" a="1"/>
  <c r="Q2" i="7" a="1"/>
  <c r="U2" i="38" a="1"/>
  <c r="E2" i="38" a="1"/>
  <c r="T2" i="38" a="1"/>
  <c r="H23" i="43" a="1"/>
  <c r="H15" i="43" a="1"/>
  <c r="H7" i="43" a="1"/>
  <c r="S2" i="38" a="1"/>
  <c r="C2" i="38" a="1"/>
  <c r="AA4" i="9" a="1"/>
  <c r="K4" i="9" a="1"/>
  <c r="R2" i="38" a="1"/>
  <c r="B2" i="38" a="1"/>
  <c r="Z4" i="9" a="1"/>
  <c r="J4" i="9" a="1"/>
  <c r="P2" i="38" a="1"/>
  <c r="AN4" i="9" a="1"/>
  <c r="X4" i="9" a="1"/>
  <c r="H4" i="9" a="1"/>
  <c r="H21" i="43" a="1"/>
  <c r="H13" i="43" a="1"/>
  <c r="O2" i="38" a="1"/>
  <c r="AM4" i="9" a="1"/>
  <c r="G21" i="43" a="1"/>
  <c r="N2" i="38" a="1"/>
  <c r="AL4" i="9" a="1"/>
  <c r="V4" i="9" a="1"/>
  <c r="F4" i="9" a="1"/>
  <c r="H20" i="43" a="1"/>
  <c r="H12" i="43" a="1"/>
  <c r="H4" i="43" a="1"/>
  <c r="C11" i="43" a="1"/>
  <c r="G20" i="43" a="1"/>
  <c r="G12" i="43" a="1"/>
  <c r="G4" i="43" a="1"/>
  <c r="C10" i="43" a="1"/>
  <c r="J22" i="42" a="1"/>
  <c r="J20" i="42" a="1"/>
  <c r="J18" i="42" a="1"/>
  <c r="J16" i="42" a="1"/>
  <c r="J14" i="42" a="1"/>
  <c r="J12" i="42" a="1"/>
  <c r="L2" i="38" a="1"/>
  <c r="AJ4" i="9" a="1"/>
  <c r="T4" i="9" a="1"/>
  <c r="D4" i="9" a="1"/>
  <c r="S4" i="9" a="1"/>
  <c r="G19" i="43" a="1"/>
  <c r="G23" i="42" a="1"/>
  <c r="G20" i="42" a="1"/>
  <c r="F17" i="42" a="1"/>
  <c r="E11" i="42" a="1"/>
  <c r="G8" i="42" a="1"/>
  <c r="H5" i="42" a="1"/>
  <c r="V3" i="18" a="1"/>
  <c r="U2" i="5" a="1"/>
  <c r="V2" i="7" a="1"/>
  <c r="Q2" i="38" a="1"/>
  <c r="H3" i="43" a="1"/>
  <c r="E17" i="42" a="1"/>
  <c r="F14" i="42" a="1"/>
  <c r="G5" i="42" a="1"/>
  <c r="U3" i="18" a="1"/>
  <c r="T2" i="15" a="1"/>
  <c r="V2" i="47" a="1"/>
  <c r="C2" i="47" a="1"/>
  <c r="G11" i="52" a="1"/>
  <c r="F9" i="52" a="1"/>
  <c r="E7" i="52" a="1"/>
  <c r="D5" i="52" a="1"/>
  <c r="C3" i="52" a="1"/>
  <c r="V21" i="56" a="1"/>
  <c r="U17" i="56" a="1"/>
  <c r="T9" i="56" a="1"/>
  <c r="G22" i="56" a="1"/>
  <c r="J13" i="56" a="1"/>
  <c r="I5" i="56" a="1"/>
  <c r="P20" i="12" a="1"/>
  <c r="S16" i="12" a="1"/>
  <c r="M13" i="12" a="1"/>
  <c r="P9" i="12" a="1"/>
  <c r="S5" i="12" a="1"/>
  <c r="P33" i="12" a="1"/>
  <c r="F33" i="12" a="1"/>
  <c r="F16" i="12" a="1"/>
  <c r="F5" i="12" a="1"/>
  <c r="H18" i="39" a="1"/>
  <c r="F6" i="39" a="1"/>
  <c r="M19" i="28" a="1"/>
  <c r="M8" i="28" a="1"/>
  <c r="G16" i="28" a="1"/>
  <c r="E21" i="28" a="1"/>
  <c r="D5" i="28" a="1"/>
  <c r="L27" i="1" a="1"/>
  <c r="G20" i="1" a="1"/>
  <c r="I15" i="1" a="1"/>
  <c r="K10" i="1" a="1"/>
  <c r="F6" i="1" a="1"/>
  <c r="L9" i="12" a="1"/>
  <c r="P32" i="12" a="1"/>
  <c r="E32" i="12" a="1"/>
  <c r="F9" i="12" a="1"/>
  <c r="R4" i="9" a="1"/>
  <c r="H18" i="43" a="1"/>
  <c r="F23" i="42" a="1"/>
  <c r="F20" i="42" a="1"/>
  <c r="D11" i="42" a="1"/>
  <c r="F8" i="42" a="1"/>
  <c r="T2" i="5" a="1"/>
  <c r="U2" i="7" a="1"/>
  <c r="F2" i="46" a="1"/>
  <c r="U21" i="56" a="1"/>
  <c r="T13" i="56" a="1"/>
  <c r="S5" i="56" a="1"/>
  <c r="J17" i="56" a="1"/>
  <c r="I9" i="56" a="1"/>
  <c r="N22" i="12" a="1"/>
  <c r="Q18" i="12" a="1"/>
  <c r="K15" i="12" a="1"/>
  <c r="N11" i="12" a="1"/>
  <c r="Q7" i="12" a="1"/>
  <c r="K4" i="12" a="1"/>
  <c r="M33" i="12" a="1"/>
  <c r="G21" i="12" a="1"/>
  <c r="G10" i="12" a="1"/>
  <c r="J13" i="39" a="1"/>
  <c r="F22" i="39" a="1"/>
  <c r="F5" i="39" a="1"/>
  <c r="K14" i="28" a="1"/>
  <c r="K3" i="28" a="1"/>
  <c r="H7" i="28" a="1"/>
  <c r="D13" i="28" a="1"/>
  <c r="O11" i="1" a="1"/>
  <c r="I22" i="1" a="1"/>
  <c r="K17" i="1" a="1"/>
  <c r="F13" i="1" a="1"/>
  <c r="H8" i="1" a="1"/>
  <c r="J3" i="1" a="1"/>
  <c r="C19" i="55" a="1"/>
  <c r="F20" i="1" a="1"/>
  <c r="H15" i="1" a="1"/>
  <c r="L5" i="1" a="1"/>
  <c r="H17" i="1" a="1"/>
  <c r="F18" i="39" a="1"/>
  <c r="L18" i="28" a="1"/>
  <c r="L7" i="28" a="1"/>
  <c r="G14" i="28" a="1"/>
  <c r="H27" i="1" a="1"/>
  <c r="L14" i="1" a="1"/>
  <c r="M2" i="38" a="1"/>
  <c r="G3" i="43" a="1"/>
  <c r="E23" i="42" a="1"/>
  <c r="D17" i="42" a="1"/>
  <c r="J13" i="42" a="1"/>
  <c r="C11" i="42" a="1"/>
  <c r="E8" i="42" a="1"/>
  <c r="F5" i="42" a="1"/>
  <c r="T3" i="18" a="1"/>
  <c r="S2" i="15" a="1"/>
  <c r="S2" i="5" a="1"/>
  <c r="U2" i="47" a="1"/>
  <c r="B2" i="47" a="1"/>
  <c r="F11" i="52" a="1"/>
  <c r="E9" i="52" a="1"/>
  <c r="D7" i="52" a="1"/>
  <c r="C5" i="52" a="1"/>
  <c r="V25" i="56" a="1"/>
  <c r="T17" i="56" a="1"/>
  <c r="S9" i="56" a="1"/>
  <c r="J21" i="56" a="1"/>
  <c r="I13" i="56" a="1"/>
  <c r="H5" i="56" a="1"/>
  <c r="O20" i="12" a="1"/>
  <c r="R16" i="12" a="1"/>
  <c r="L13" i="12" a="1"/>
  <c r="O9" i="12" a="1"/>
  <c r="R5" i="12" a="1"/>
  <c r="O33" i="12" a="1"/>
  <c r="E33" i="12" a="1"/>
  <c r="E16" i="12" a="1"/>
  <c r="E5" i="12" a="1"/>
  <c r="H17" i="39" a="1"/>
  <c r="F21" i="39" a="1"/>
  <c r="L19" i="28" a="1"/>
  <c r="L8" i="28" a="1"/>
  <c r="H15" i="28" a="1"/>
  <c r="D21" i="28" a="1"/>
  <c r="E4" i="28" a="1"/>
  <c r="K27" i="1" a="1"/>
  <c r="J10" i="1" a="1"/>
  <c r="U2" i="46" a="1"/>
  <c r="G17" i="56" a="1"/>
  <c r="J8" i="56" a="1"/>
  <c r="Q3" i="12" a="1"/>
  <c r="M32" i="12" a="1"/>
  <c r="G20" i="12" a="1"/>
  <c r="E4" i="12" a="1"/>
  <c r="H14" i="39" a="1"/>
  <c r="F2" i="39" a="1"/>
  <c r="K13" i="28" a="1"/>
  <c r="H22" i="28" a="1"/>
  <c r="G6" i="28" a="1"/>
  <c r="E11" i="28" a="1"/>
  <c r="J12" i="1" a="1"/>
  <c r="L20" i="12" a="1"/>
  <c r="M7" i="12" a="1"/>
  <c r="Q4" i="9" a="1"/>
  <c r="J19" i="42" a="1"/>
  <c r="C17" i="42" a="1"/>
  <c r="E5" i="42" a="1"/>
  <c r="T2" i="7" a="1"/>
  <c r="A2" i="47" a="1"/>
  <c r="E2" i="46" a="1"/>
  <c r="U25" i="56" a="1"/>
  <c r="T21" i="56" a="1"/>
  <c r="S13" i="56" a="1"/>
  <c r="J25" i="56" a="1"/>
  <c r="I17" i="56" a="1"/>
  <c r="H9" i="56" a="1"/>
  <c r="M22" i="12" a="1"/>
  <c r="P18" i="12" a="1"/>
  <c r="S14" i="12" a="1"/>
  <c r="M11" i="12" a="1"/>
  <c r="P7" i="12" a="1"/>
  <c r="S3" i="12" a="1"/>
  <c r="L33" i="12" a="1"/>
  <c r="F21" i="12" a="1"/>
  <c r="F10" i="12" a="1"/>
  <c r="J12" i="39" a="1"/>
  <c r="H16" i="39" a="1"/>
  <c r="F4" i="39" a="1"/>
  <c r="M13" i="28" a="1"/>
  <c r="H23" i="28" a="1"/>
  <c r="G7" i="28" a="1"/>
  <c r="E12" i="28" a="1"/>
  <c r="H22" i="1" a="1"/>
  <c r="J17" i="1" a="1"/>
  <c r="L12" i="1" a="1"/>
  <c r="G8" i="1" a="1"/>
  <c r="I3" i="1" a="1"/>
  <c r="C18" i="55" a="1"/>
  <c r="L19" i="1" a="1"/>
  <c r="L13" i="28" a="1"/>
  <c r="G23" i="28" a="1"/>
  <c r="D12" i="28" a="1"/>
  <c r="G22" i="1" a="1"/>
  <c r="F22" i="1" a="1"/>
  <c r="L7" i="1" a="1"/>
  <c r="C16" i="55" a="1"/>
  <c r="K2" i="38" a="1"/>
  <c r="M4" i="9" a="1"/>
  <c r="G16" i="43" a="1"/>
  <c r="C23" i="43" a="1"/>
  <c r="D23" i="42" a="1"/>
  <c r="I13" i="42" a="1"/>
  <c r="J10" i="42" a="1"/>
  <c r="J7" i="42" a="1"/>
  <c r="S3" i="18" a="1"/>
  <c r="R2" i="15" a="1"/>
  <c r="R2" i="5" a="1"/>
  <c r="S2" i="7" a="1"/>
  <c r="T2" i="47" a="1"/>
  <c r="E11" i="52" a="1"/>
  <c r="D9" i="52" a="1"/>
  <c r="C7" i="52" a="1"/>
  <c r="J4" i="52" a="1"/>
  <c r="S17" i="56" a="1"/>
  <c r="V8" i="56" a="1"/>
  <c r="I21" i="56" a="1"/>
  <c r="H13" i="56" a="1"/>
  <c r="G5" i="56" a="1"/>
  <c r="N20" i="12" a="1"/>
  <c r="Q16" i="12" a="1"/>
  <c r="K13" i="12" a="1"/>
  <c r="N9" i="12" a="1"/>
  <c r="Q5" i="12" a="1"/>
  <c r="R32" i="12" a="1"/>
  <c r="G32" i="12" a="1"/>
  <c r="G15" i="12" a="1"/>
  <c r="G4" i="12" a="1"/>
  <c r="J11" i="39" a="1"/>
  <c r="F20" i="39" a="1"/>
  <c r="K19" i="28" a="1"/>
  <c r="K8" i="28" a="1"/>
  <c r="G15" i="28" a="1"/>
  <c r="E20" i="28" a="1"/>
  <c r="D4" i="28" a="1"/>
  <c r="J27" i="1" a="1"/>
  <c r="G15" i="1" a="1"/>
  <c r="I10" i="1" a="1"/>
  <c r="K5" i="1" a="1"/>
  <c r="H6" i="28" a="1"/>
  <c r="I17" i="1" a="1"/>
  <c r="K12" i="1" a="1"/>
  <c r="F8" i="1" a="1"/>
  <c r="H3" i="1" a="1"/>
  <c r="P2" i="15" a="1"/>
  <c r="C23" i="42" a="1"/>
  <c r="I19" i="42" a="1"/>
  <c r="I16" i="42" a="1"/>
  <c r="I10" i="42" a="1"/>
  <c r="D5" i="42" a="1"/>
  <c r="Q2" i="15" a="1"/>
  <c r="Q2" i="5" a="1"/>
  <c r="S2" i="47" a="1"/>
  <c r="V2" i="46" a="1"/>
  <c r="D2" i="46" a="1"/>
  <c r="I4" i="52" a="1"/>
  <c r="T25" i="56" a="1"/>
  <c r="S21" i="56" a="1"/>
  <c r="V12" i="56" a="1"/>
  <c r="I25" i="56" a="1"/>
  <c r="H17" i="56" a="1"/>
  <c r="G9" i="56" a="1"/>
  <c r="L22" i="12" a="1"/>
  <c r="O18" i="12" a="1"/>
  <c r="R14" i="12" a="1"/>
  <c r="L11" i="12" a="1"/>
  <c r="O7" i="12" a="1"/>
  <c r="R3" i="12" a="1"/>
  <c r="K33" i="12" a="1"/>
  <c r="E21" i="12" a="1"/>
  <c r="E10" i="12" a="1"/>
  <c r="F4" i="12" a="1"/>
  <c r="H15" i="39" a="1"/>
  <c r="F3" i="39" a="1"/>
  <c r="C17" i="55" a="1"/>
  <c r="D3" i="28" a="1"/>
  <c r="J19" i="1" a="1"/>
  <c r="G10" i="1" a="1"/>
  <c r="J2" i="38" a="1"/>
  <c r="L4" i="9" a="1"/>
  <c r="H13" i="42" a="1"/>
  <c r="I7" i="42" a="1"/>
  <c r="C5" i="42" a="1"/>
  <c r="R3" i="18" a="1"/>
  <c r="P2" i="7" a="1"/>
  <c r="D11" i="52" a="1"/>
  <c r="C9" i="52" a="1"/>
  <c r="J6" i="52" a="1"/>
  <c r="S25" i="56" a="1"/>
  <c r="V16" i="56" a="1"/>
  <c r="U8" i="56" a="1"/>
  <c r="H21" i="56" a="1"/>
  <c r="G13" i="56" a="1"/>
  <c r="S23" i="12" a="1"/>
  <c r="M20" i="12" a="1"/>
  <c r="P16" i="12" a="1"/>
  <c r="S12" i="12" a="1"/>
  <c r="M9" i="12" a="1"/>
  <c r="P5" i="12" a="1"/>
  <c r="Q32" i="12" a="1"/>
  <c r="F32" i="12" a="1"/>
  <c r="F15" i="12" a="1"/>
  <c r="G9" i="12" a="1"/>
  <c r="J10" i="39" a="1"/>
  <c r="F19" i="39" a="1"/>
  <c r="M18" i="28" a="1"/>
  <c r="M7" i="28" a="1"/>
  <c r="H14" i="28" a="1"/>
  <c r="D20" i="28" a="1"/>
  <c r="E3" i="28" a="1"/>
  <c r="I27" i="1" a="1"/>
  <c r="K19" i="1" a="1"/>
  <c r="F15" i="1" a="1"/>
  <c r="H10" i="1" a="1"/>
  <c r="P2" i="5" a="1"/>
  <c r="I5" i="1" a="1"/>
  <c r="G15" i="43" a="1"/>
  <c r="C18" i="43" a="1"/>
  <c r="I22" i="42" a="1"/>
  <c r="H19" i="42" a="1"/>
  <c r="H16" i="42" a="1"/>
  <c r="G13" i="42" a="1"/>
  <c r="H10" i="42" a="1"/>
  <c r="Q3" i="18" a="1"/>
  <c r="R2" i="47" a="1"/>
  <c r="C2" i="46" a="1"/>
  <c r="I6" i="52" a="1"/>
  <c r="H4" i="52" a="1"/>
  <c r="V20" i="56" a="1"/>
  <c r="U12" i="56" a="1"/>
  <c r="H25" i="56" a="1"/>
  <c r="K22" i="12" a="1"/>
  <c r="N18" i="12" a="1"/>
  <c r="Q14" i="12" a="1"/>
  <c r="K11" i="12" a="1"/>
  <c r="N7" i="12" a="1"/>
  <c r="E15" i="12" a="1"/>
  <c r="G3" i="1" a="1"/>
  <c r="R23" i="12" a="1"/>
  <c r="O16" i="12" a="1"/>
  <c r="R12" i="12" a="1"/>
  <c r="F20" i="12" a="1"/>
  <c r="E19" i="28" a="1"/>
  <c r="I2" i="38" a="1"/>
  <c r="H14" i="43" a="1"/>
  <c r="G19" i="42" a="1"/>
  <c r="H7" i="42" a="1"/>
  <c r="J4" i="42" a="1"/>
  <c r="O2" i="15" a="1"/>
  <c r="O2" i="7" a="1"/>
  <c r="Q2" i="47" a="1"/>
  <c r="C11" i="52" a="1"/>
  <c r="J8" i="52" a="1"/>
  <c r="G4" i="52" a="1"/>
  <c r="V24" i="56" a="1"/>
  <c r="U16" i="56" a="1"/>
  <c r="T8" i="56" a="1"/>
  <c r="G21" i="56" a="1"/>
  <c r="J12" i="56" a="1"/>
  <c r="O5" i="12" a="1"/>
  <c r="J9" i="39" a="1"/>
  <c r="D2" i="38" a="1"/>
  <c r="I4" i="9" a="1"/>
  <c r="C17" i="43" a="1"/>
  <c r="H22" i="42" a="1"/>
  <c r="G16" i="42" a="1"/>
  <c r="F13" i="42" a="1"/>
  <c r="G10" i="42" a="1"/>
  <c r="G7" i="42" a="1"/>
  <c r="I4" i="42" a="1"/>
  <c r="N3" i="18" a="1"/>
  <c r="O2" i="5" a="1"/>
  <c r="T2" i="46" a="1"/>
  <c r="B2" i="46" a="1"/>
  <c r="I8" i="52" a="1"/>
  <c r="H6" i="52" a="1"/>
  <c r="U20" i="56" a="1"/>
  <c r="T12" i="56" a="1"/>
  <c r="G25" i="56" a="1"/>
  <c r="J16" i="56" a="1"/>
  <c r="I8" i="56" a="1"/>
  <c r="S21" i="12" a="1"/>
  <c r="M18" i="12" a="1"/>
  <c r="P14" i="12" a="1"/>
  <c r="S10" i="12" a="1"/>
  <c r="G14" i="43" a="1"/>
  <c r="F19" i="42" a="1"/>
  <c r="E13" i="42" a="1"/>
  <c r="N2" i="15" a="1"/>
  <c r="N2" i="7" a="1"/>
  <c r="P2" i="47" a="1"/>
  <c r="J10" i="52" a="1"/>
  <c r="G6" i="52" a="1"/>
  <c r="F4" i="52" a="1"/>
  <c r="U24" i="56" a="1"/>
  <c r="T16" i="56" a="1"/>
  <c r="S8" i="56" a="1"/>
  <c r="J20" i="56" a="1"/>
  <c r="I12" i="56" a="1"/>
  <c r="Q23" i="12" a="1"/>
  <c r="K20" i="12" a="1"/>
  <c r="N16" i="12" a="1"/>
  <c r="Q12" i="12" a="1"/>
  <c r="K9" i="12" a="1"/>
  <c r="N5" i="12" a="1"/>
  <c r="O32" i="12" a="1"/>
  <c r="K32" i="12" a="1"/>
  <c r="E20" i="12" a="1"/>
  <c r="E9" i="12" a="1"/>
  <c r="J8" i="39" a="1"/>
  <c r="G4" i="9" a="1"/>
  <c r="C16" i="43" a="1"/>
  <c r="G22" i="42" a="1"/>
  <c r="E19" i="42" a="1"/>
  <c r="F16" i="42" a="1"/>
  <c r="F10" i="42" a="1"/>
  <c r="F7" i="42" a="1"/>
  <c r="H4" i="42" a="1"/>
  <c r="M3" i="18" a="1"/>
  <c r="M2" i="15" a="1"/>
  <c r="A2" i="38" a="1"/>
  <c r="E4" i="9" a="1"/>
  <c r="G13" i="43" a="1"/>
  <c r="C15" i="43" a="1"/>
  <c r="D13" i="42" a="1"/>
  <c r="E7" i="42" a="1"/>
  <c r="M2" i="5" a="1"/>
  <c r="O2" i="47" a="1"/>
  <c r="G8" i="52" a="1"/>
  <c r="F6" i="52" a="1"/>
  <c r="E4" i="52" a="1"/>
  <c r="T24" i="56" a="1"/>
  <c r="S16" i="56" a="1"/>
  <c r="V7" i="56" a="1"/>
  <c r="I20" i="56" a="1"/>
  <c r="H12" i="56" a="1"/>
  <c r="P23" i="12" a="1"/>
  <c r="S19" i="12" a="1"/>
  <c r="M16" i="12" a="1"/>
  <c r="P12" i="12" a="1"/>
  <c r="S8" i="12" a="1"/>
  <c r="M5" i="12" a="1"/>
  <c r="N3" i="12" a="1"/>
  <c r="D19" i="42" a="1"/>
  <c r="J15" i="42" a="1"/>
  <c r="C13" i="42" a="1"/>
  <c r="J9" i="42" a="1"/>
  <c r="G4" i="42" a="1"/>
  <c r="L3" i="18" a="1"/>
  <c r="L2" i="15" a="1"/>
  <c r="L2" i="7" a="1"/>
  <c r="AK4" i="9" a="1"/>
  <c r="C4" i="9" a="1"/>
  <c r="H11" i="43" a="1"/>
  <c r="C14" i="43" a="1"/>
  <c r="J21" i="42" a="1"/>
  <c r="C19" i="42" a="1"/>
  <c r="D7" i="42" a="1"/>
  <c r="K3" i="18" a="1"/>
  <c r="K2" i="15" a="1"/>
  <c r="J2" i="5" a="1"/>
  <c r="K2" i="7" a="1"/>
  <c r="N2" i="47" a="1"/>
  <c r="I12" i="52" a="1"/>
  <c r="G10" i="52" a="1"/>
  <c r="F8" i="52" a="1"/>
  <c r="C13" i="43" a="1"/>
  <c r="I15" i="42" a="1"/>
  <c r="I12" i="42" a="1"/>
  <c r="I9" i="42" a="1"/>
  <c r="C7" i="42" a="1"/>
  <c r="F4" i="42" a="1"/>
  <c r="M2" i="47" a="1"/>
  <c r="Q2" i="46" a="1"/>
  <c r="H12" i="52" a="1"/>
  <c r="V19" i="56" a="1"/>
  <c r="U11" i="56" a="1"/>
  <c r="H24" i="56" a="1"/>
  <c r="G16" i="56" a="1"/>
  <c r="J7" i="56" a="1"/>
  <c r="P21" i="12" a="1"/>
  <c r="S17" i="12" a="1"/>
  <c r="M14" i="12" a="1"/>
  <c r="P10" i="12" a="1"/>
  <c r="Q8" i="12" a="1"/>
  <c r="K5" i="12" a="1"/>
  <c r="P31" i="12" a="1"/>
  <c r="G30" i="12" a="1"/>
  <c r="G13" i="12" a="1"/>
  <c r="J22" i="39" a="1"/>
  <c r="H10" i="39" a="1"/>
  <c r="M22" i="28" a="1"/>
  <c r="M11" i="28" a="1"/>
  <c r="H20" i="28" a="1"/>
  <c r="G4" i="28" a="1"/>
  <c r="E9" i="28" a="1"/>
  <c r="I21" i="1" a="1"/>
  <c r="K16" i="1" a="1"/>
  <c r="F12" i="1" a="1"/>
  <c r="J9" i="1" a="1"/>
  <c r="L4" i="1" a="1"/>
  <c r="C28" i="55" a="1"/>
  <c r="C12" i="55" a="1"/>
  <c r="K31" i="12" a="1"/>
  <c r="E19" i="12" a="1"/>
  <c r="E8" i="12" a="1"/>
  <c r="J5" i="39" a="1"/>
  <c r="F14" i="39" a="1"/>
  <c r="K17" i="28" a="1"/>
  <c r="K6" i="28" a="1"/>
  <c r="G12" i="28" a="1"/>
  <c r="AI4" i="9" a="1"/>
  <c r="B4" i="9" a="1"/>
  <c r="G11" i="43" a="1"/>
  <c r="I21" i="42" a="1"/>
  <c r="I18" i="42" a="1"/>
  <c r="E4" i="42" a="1"/>
  <c r="J3" i="18" a="1"/>
  <c r="J2" i="15" a="1"/>
  <c r="I2" i="5" a="1"/>
  <c r="J2" i="7" a="1"/>
  <c r="G12" i="52" a="1"/>
  <c r="F10" i="52" a="1"/>
  <c r="E8" i="52" a="1"/>
  <c r="D6" i="52" a="1"/>
  <c r="C4" i="52" a="1"/>
  <c r="V23" i="56" a="1"/>
  <c r="U15" i="56" a="1"/>
  <c r="T7" i="56" a="1"/>
  <c r="G20" i="56" a="1"/>
  <c r="J11" i="56" a="1"/>
  <c r="N23" i="12" a="1"/>
  <c r="Q19" i="12" a="1"/>
  <c r="K16" i="12" a="1"/>
  <c r="N12" i="12" a="1"/>
  <c r="O10" i="12" a="1"/>
  <c r="R6" i="12" a="1"/>
  <c r="L3" i="12" a="1"/>
  <c r="C12" i="43" a="1"/>
  <c r="H15" i="42" a="1"/>
  <c r="H12" i="42" a="1"/>
  <c r="H9" i="42" a="1"/>
  <c r="J6" i="42" a="1"/>
  <c r="I3" i="18" a="1"/>
  <c r="L2" i="47" a="1"/>
  <c r="P2" i="46" a="1"/>
  <c r="U19" i="56" a="1"/>
  <c r="T11" i="56" a="1"/>
  <c r="G24" i="56" a="1"/>
  <c r="J15" i="56" a="1"/>
  <c r="I7" i="56" a="1"/>
  <c r="O21" i="12" a="1"/>
  <c r="R17" i="12" a="1"/>
  <c r="L14" i="12" a="1"/>
  <c r="M12" i="12" a="1"/>
  <c r="P8" i="12" a="1"/>
  <c r="S4" i="12" a="1"/>
  <c r="O31" i="12" a="1"/>
  <c r="F30" i="12" a="1"/>
  <c r="F13" i="12" a="1"/>
  <c r="J21" i="39" a="1"/>
  <c r="H9" i="39" a="1"/>
  <c r="L22" i="28" a="1"/>
  <c r="L11" i="28" a="1"/>
  <c r="G20" i="28" a="1"/>
  <c r="H3" i="28" a="1"/>
  <c r="D9" i="28" a="1"/>
  <c r="O3" i="1" a="1"/>
  <c r="AH4" i="9" a="1"/>
  <c r="H10" i="43" a="1"/>
  <c r="H21" i="42" a="1"/>
  <c r="H18" i="42" a="1"/>
  <c r="G15" i="42" a="1"/>
  <c r="G9" i="42" a="1"/>
  <c r="I6" i="42" a="1"/>
  <c r="J3" i="42" a="1"/>
  <c r="I2" i="15" a="1"/>
  <c r="H2" i="5" a="1"/>
  <c r="I2" i="7" a="1"/>
  <c r="O2" i="46" a="1"/>
  <c r="F12" i="52" a="1"/>
  <c r="E10" i="52" a="1"/>
  <c r="D8" i="52" a="1"/>
  <c r="C6" i="52" a="1"/>
  <c r="J3" i="52" a="1"/>
  <c r="U23" i="56" a="1"/>
  <c r="T15" i="56" a="1"/>
  <c r="S7" i="56" a="1"/>
  <c r="J19" i="56" a="1"/>
  <c r="I11" i="56" a="1"/>
  <c r="M23" i="12" a="1"/>
  <c r="P19" i="12" a="1"/>
  <c r="S15" i="12" a="1"/>
  <c r="K14" i="12" a="1"/>
  <c r="N10" i="12" a="1"/>
  <c r="Q6" i="12" a="1"/>
  <c r="K3" i="12" a="1"/>
  <c r="C9" i="43" a="1"/>
  <c r="G21" i="42" a="1"/>
  <c r="G12" i="42" a="1"/>
  <c r="H3" i="18" a="1"/>
  <c r="G2" i="5" a="1"/>
  <c r="K2" i="47" a="1"/>
  <c r="N2" i="46" a="1"/>
  <c r="T19" i="56" a="1"/>
  <c r="S11" i="56" a="1"/>
  <c r="J23" i="56" a="1"/>
  <c r="I15" i="56" a="1"/>
  <c r="H7" i="56" a="1"/>
  <c r="N21" i="12" a="1"/>
  <c r="Q17" i="12" a="1"/>
  <c r="R15" i="12" a="1"/>
  <c r="L12" i="12" a="1"/>
  <c r="O8" i="12" a="1"/>
  <c r="R4" i="12" a="1"/>
  <c r="R30" i="12" a="1"/>
  <c r="E30" i="12" a="1"/>
  <c r="E13" i="12" a="1"/>
  <c r="J20" i="39" a="1"/>
  <c r="H8" i="39" a="1"/>
  <c r="K22" i="28" a="1"/>
  <c r="K11" i="28" a="1"/>
  <c r="H19" i="28" a="1"/>
  <c r="AG4" i="9" a="1"/>
  <c r="A4" i="9" a="1"/>
  <c r="G18" i="42" a="1"/>
  <c r="F15" i="42" a="1"/>
  <c r="F9" i="42" a="1"/>
  <c r="H6" i="42" a="1"/>
  <c r="I3" i="42" a="1"/>
  <c r="G3" i="18" a="1"/>
  <c r="H2" i="15" a="1"/>
  <c r="H2" i="7" a="1"/>
  <c r="M2" i="46" a="1"/>
  <c r="E12" i="52" a="1"/>
  <c r="D10" i="52" a="1"/>
  <c r="C8" i="52" a="1"/>
  <c r="J5" i="52" a="1"/>
  <c r="I3" i="52" a="1"/>
  <c r="T23" i="56" a="1"/>
  <c r="S15" i="56" a="1"/>
  <c r="V6" i="56" a="1"/>
  <c r="I19" i="56" a="1"/>
  <c r="H11" i="56" a="1"/>
  <c r="L23" i="12" a="1"/>
  <c r="O19" i="12" a="1"/>
  <c r="P17" i="12" a="1"/>
  <c r="S13" i="12" a="1"/>
  <c r="M10" i="12" a="1"/>
  <c r="P6" i="12" a="1"/>
  <c r="R34" i="12" a="1"/>
  <c r="L30" i="12" a="1"/>
  <c r="F18" i="12" a="1"/>
  <c r="F7" i="12" a="1"/>
  <c r="J3" i="39" a="1"/>
  <c r="F12" i="39" a="1"/>
  <c r="L16" i="28" a="1"/>
  <c r="L5" i="28" a="1"/>
  <c r="G11" i="28" a="1"/>
  <c r="E16" i="28" a="1"/>
  <c r="I23" i="1" a="1"/>
  <c r="F21" i="1" a="1"/>
  <c r="H16" i="1" a="1"/>
  <c r="J11" i="1" a="1"/>
  <c r="L6" i="1" a="1"/>
  <c r="R13" i="12" a="1"/>
  <c r="L10" i="12" a="1"/>
  <c r="O6" i="12" a="1"/>
  <c r="Q34" i="12" a="1"/>
  <c r="AC4" i="9" a="1"/>
  <c r="G8" i="43" a="1"/>
  <c r="C8" i="43" a="1"/>
  <c r="F21" i="42" a="1"/>
  <c r="E15" i="42" a="1"/>
  <c r="F12" i="42" a="1"/>
  <c r="E9" i="42" a="1"/>
  <c r="G2" i="15" a="1"/>
  <c r="F2" i="5" a="1"/>
  <c r="G2" i="7" a="1"/>
  <c r="J2" i="47" a="1"/>
  <c r="S19" i="56" a="1"/>
  <c r="V10" i="56" a="1"/>
  <c r="I23" i="56" a="1"/>
  <c r="H15" i="56" a="1"/>
  <c r="G7" i="56" a="1"/>
  <c r="M21" i="12" a="1"/>
  <c r="N19" i="12" a="1"/>
  <c r="Q15" i="12" a="1"/>
  <c r="K12" i="12" a="1"/>
  <c r="N8" i="12" a="1"/>
  <c r="Q4" i="12" a="1"/>
  <c r="Q30" i="12" a="1"/>
  <c r="G23" i="12" a="1"/>
  <c r="G12" i="12" a="1"/>
  <c r="J19" i="39" a="1"/>
  <c r="H7" i="39" a="1"/>
  <c r="M21" i="28" a="1"/>
  <c r="M10" i="28" a="1"/>
  <c r="G19" i="28" a="1"/>
  <c r="E26" i="28" a="1"/>
  <c r="D8" i="28" a="1"/>
  <c r="K28" i="1" a="1"/>
  <c r="H23" i="1" a="1"/>
  <c r="L13" i="1" a="1"/>
  <c r="G9" i="1" a="1"/>
  <c r="I4" i="1" a="1"/>
  <c r="C25" i="55" a="1"/>
  <c r="C9" i="55" a="1"/>
  <c r="V14" i="56" a="1"/>
  <c r="U6" i="56" a="1"/>
  <c r="H19" i="56" a="1"/>
  <c r="G11" i="56" a="1"/>
  <c r="K23" i="12" a="1"/>
  <c r="O17" i="12" a="1"/>
  <c r="E21" i="42" a="1"/>
  <c r="F18" i="42" a="1"/>
  <c r="G6" i="42" a="1"/>
  <c r="H3" i="42" a="1"/>
  <c r="F3" i="18" a="1"/>
  <c r="E2" i="5" a="1"/>
  <c r="I2" i="47" a="1"/>
  <c r="L2" i="46" a="1"/>
  <c r="D12" i="52" a="1"/>
  <c r="C10" i="52" a="1"/>
  <c r="J7" i="52" a="1"/>
  <c r="I5" i="52" a="1"/>
  <c r="H3" i="52" a="1"/>
  <c r="S23" i="56" a="1"/>
  <c r="L21" i="12" a="1"/>
  <c r="AB4" i="9" a="1"/>
  <c r="G23" i="43" a="1"/>
  <c r="C7" i="43" a="1"/>
  <c r="D15" i="42" a="1"/>
  <c r="J11" i="42" a="1"/>
  <c r="D9" i="42" a="1"/>
  <c r="G3" i="42" a="1"/>
  <c r="E3" i="18" a="1"/>
  <c r="D2" i="15" a="1"/>
  <c r="F2" i="7" a="1"/>
  <c r="H2" i="47" a="1"/>
  <c r="V18" i="56" a="1"/>
  <c r="U10" i="56" a="1"/>
  <c r="H23" i="56" a="1"/>
  <c r="G15" i="56" a="1"/>
  <c r="J6" i="56" a="1"/>
  <c r="S22" i="12" a="1"/>
  <c r="H22" i="43" a="1"/>
  <c r="G7" i="43" a="1"/>
  <c r="D21" i="42" a="1"/>
  <c r="J17" i="42" a="1"/>
  <c r="C15" i="42" a="1"/>
  <c r="C9" i="42" a="1"/>
  <c r="F6" i="42" a="1"/>
  <c r="D2" i="5" a="1"/>
  <c r="G2" i="47" a="1"/>
  <c r="K2" i="46" a="1"/>
  <c r="C12" i="52" a="1"/>
  <c r="J9" i="52" a="1"/>
  <c r="I7" i="52" a="1"/>
  <c r="H5" i="52" a="1"/>
  <c r="G3" i="52" a="1"/>
  <c r="V22" i="56" a="1"/>
  <c r="U14" i="56" a="1"/>
  <c r="T6" i="56" a="1"/>
  <c r="G19" i="56" a="1"/>
  <c r="J10" i="56" a="1"/>
  <c r="I6" i="56" a="1"/>
  <c r="K21" i="12" a="1"/>
  <c r="N17" i="12" a="1"/>
  <c r="Q13" i="12" a="1"/>
  <c r="K10" i="12" a="1"/>
  <c r="N6" i="12" a="1"/>
  <c r="P34" i="12" a="1"/>
  <c r="G34" i="12" a="1"/>
  <c r="G17" i="12" a="1"/>
  <c r="G6" i="12" a="1"/>
  <c r="H22" i="39" a="1"/>
  <c r="F10" i="39" a="1"/>
  <c r="M15" i="28" a="1"/>
  <c r="M4" i="28" a="1"/>
  <c r="H6" i="43" a="1"/>
  <c r="C21" i="42" a="1"/>
  <c r="I11" i="42" a="1"/>
  <c r="E6" i="42" a="1"/>
  <c r="F3" i="42" a="1"/>
  <c r="D3" i="18" a="1"/>
  <c r="C2" i="15" a="1"/>
  <c r="E2" i="7" a="1"/>
  <c r="U18" i="56" a="1"/>
  <c r="T10" i="56" a="1"/>
  <c r="G23" i="56" a="1"/>
  <c r="J14" i="56" a="1"/>
  <c r="I10" i="56" a="1"/>
  <c r="R22" i="12" a="1"/>
  <c r="L19" i="12" a="1"/>
  <c r="O15" i="12" a="1"/>
  <c r="R11" i="12" a="1"/>
  <c r="L8" i="12" a="1"/>
  <c r="O4" i="12" a="1"/>
  <c r="O30" i="12" a="1"/>
  <c r="E23" i="12" a="1"/>
  <c r="E12" i="12" a="1"/>
  <c r="J17" i="39" a="1"/>
  <c r="H5" i="39" a="1"/>
  <c r="K21" i="28" a="1"/>
  <c r="K10" i="28" a="1"/>
  <c r="G18" i="28" a="1"/>
  <c r="E23" i="28" a="1"/>
  <c r="Y4" i="9" a="1"/>
  <c r="G22" i="43" a="1"/>
  <c r="J23" i="42" a="1"/>
  <c r="I17" i="42" a="1"/>
  <c r="I14" i="42" a="1"/>
  <c r="J8" i="42" a="1"/>
  <c r="E3" i="42" a="1"/>
  <c r="C2" i="5" a="1"/>
  <c r="F2" i="47" a="1"/>
  <c r="J2" i="46" a="1"/>
  <c r="J11" i="52" a="1"/>
  <c r="I9" i="52" a="1"/>
  <c r="H7" i="52" a="1"/>
  <c r="G5" i="52" a="1"/>
  <c r="F3" i="52" a="1"/>
  <c r="U22" i="56" a="1"/>
  <c r="T14" i="56" a="1"/>
  <c r="S6" i="56" a="1"/>
  <c r="J18" i="56" a="1"/>
  <c r="I14" i="56" a="1"/>
  <c r="H6" i="56" a="1"/>
  <c r="S20" i="12" a="1"/>
  <c r="M17" i="12" a="1"/>
  <c r="P13" i="12" a="1"/>
  <c r="G6" i="43" a="1"/>
  <c r="I20" i="42" a="1"/>
  <c r="H11" i="42" a="1"/>
  <c r="I8" i="42" a="1"/>
  <c r="J5" i="42" a="1"/>
  <c r="C3" i="18" a="1"/>
  <c r="B2" i="15" a="1"/>
  <c r="D2" i="7" a="1"/>
  <c r="T18" i="56" a="1"/>
  <c r="S10" i="56" a="1"/>
  <c r="J22" i="56" a="1"/>
  <c r="I18" i="56" a="1"/>
  <c r="H10" i="56" a="1"/>
  <c r="Q22" i="12" a="1"/>
  <c r="K19" i="12" a="1"/>
  <c r="W4" i="9" a="1"/>
  <c r="H5" i="43" a="1"/>
  <c r="I23" i="42" a="1"/>
  <c r="H17" i="42" a="1"/>
  <c r="H14" i="42" a="1"/>
  <c r="G11" i="42" a="1"/>
  <c r="D3" i="42" a="1"/>
  <c r="A2" i="15" a="1"/>
  <c r="B2" i="5" a="1"/>
  <c r="C2" i="7" a="1"/>
  <c r="E2" i="47" a="1"/>
  <c r="I2" i="46" a="1"/>
  <c r="I11" i="52" a="1"/>
  <c r="H9" i="52" a="1"/>
  <c r="G7" i="52" a="1"/>
  <c r="F5" i="52" a="1"/>
  <c r="E3" i="52" a="1"/>
  <c r="T22" i="56" a="1"/>
  <c r="S14" i="56" a="1"/>
  <c r="V5" i="56" a="1"/>
  <c r="I22" i="56" a="1"/>
  <c r="H14" i="56" a="1"/>
  <c r="G6" i="56" a="1"/>
  <c r="U4" i="9" a="1"/>
  <c r="H19" i="43" a="1"/>
  <c r="H20" i="42" a="1"/>
  <c r="G17" i="42" a="1"/>
  <c r="H8" i="42" a="1"/>
  <c r="I5" i="42" a="1"/>
  <c r="C3" i="42" a="1"/>
  <c r="B3" i="18" a="1"/>
  <c r="A2" i="5" a="1"/>
  <c r="B2" i="7" a="1"/>
  <c r="S18" i="56" a="1"/>
  <c r="V9" i="56" a="1"/>
  <c r="U5" i="56" a="1"/>
  <c r="H18" i="56" a="1"/>
  <c r="G10" i="56" a="1"/>
  <c r="P22" i="12" a="1"/>
  <c r="S18" i="12" a="1"/>
  <c r="G5" i="43" a="1"/>
  <c r="H23" i="42" a="1"/>
  <c r="G14" i="42" a="1"/>
  <c r="F11" i="42" a="1"/>
  <c r="A3" i="18" a="1"/>
  <c r="V2" i="5" a="1"/>
  <c r="A2" i="7" a="1"/>
  <c r="D2" i="47" a="1"/>
  <c r="H2" i="46" a="1"/>
  <c r="H11" i="52" a="1"/>
  <c r="G9" i="52" a="1"/>
  <c r="F7" i="52" a="1"/>
  <c r="E5" i="52" a="1"/>
  <c r="D3" i="52" a="1"/>
  <c r="S22" i="56" a="1"/>
  <c r="V13" i="56" a="1"/>
  <c r="U9" i="56" a="1"/>
  <c r="H22" i="56" a="1"/>
  <c r="G14" i="56" a="1"/>
  <c r="J5" i="56" a="1"/>
  <c r="Q20" i="12" a="1"/>
  <c r="K17" i="12" a="1"/>
  <c r="N13" i="12" a="1"/>
  <c r="Q9" i="12" a="1"/>
  <c r="K6" i="12" a="1"/>
  <c r="N2" i="5" a="1"/>
  <c r="M15" i="12" a="1"/>
  <c r="M8" i="12" a="1"/>
  <c r="R33" i="12" a="1"/>
  <c r="G31" i="12" a="1"/>
  <c r="H3" i="39" a="1"/>
  <c r="K20" i="28" a="1"/>
  <c r="K7" i="28" a="1"/>
  <c r="J22" i="1" a="1"/>
  <c r="I18" i="1" a="1"/>
  <c r="J14" i="1" a="1"/>
  <c r="K3" i="1" a="1"/>
  <c r="M6" i="28" a="1"/>
  <c r="L10" i="1" a="1"/>
  <c r="J21" i="1" a="1"/>
  <c r="D18" i="28" a="1"/>
  <c r="F10" i="1" a="1"/>
  <c r="K7" i="12" a="1"/>
  <c r="G17" i="1" a="1"/>
  <c r="H6" i="1" a="1"/>
  <c r="J12" i="52" a="1"/>
  <c r="F11" i="39" a="1"/>
  <c r="G21" i="1" a="1"/>
  <c r="F28" i="1" a="1"/>
  <c r="H8" i="28" a="1"/>
  <c r="S11" i="12" a="1"/>
  <c r="M34" i="12" a="1"/>
  <c r="E22" i="12" a="1"/>
  <c r="O20" i="1" a="1"/>
  <c r="E7" i="12" a="1"/>
  <c r="H20" i="39" a="1"/>
  <c r="M12" i="28" a="1"/>
  <c r="G13" i="1" a="1"/>
  <c r="M2" i="7" a="1"/>
  <c r="V17" i="56" a="1"/>
  <c r="L15" i="12" a="1"/>
  <c r="F31" i="12" a="1"/>
  <c r="J16" i="39" a="1"/>
  <c r="G13" i="28" a="1"/>
  <c r="E6" i="28" a="1"/>
  <c r="L21" i="1" a="1"/>
  <c r="F11" i="1" a="1"/>
  <c r="F7" i="1" a="1"/>
  <c r="F3" i="1" a="1"/>
  <c r="L28" i="1" a="1"/>
  <c r="H18" i="1" a="1"/>
  <c r="D31" i="1" a="1"/>
  <c r="J6" i="1" a="1"/>
  <c r="C29" i="55" a="1"/>
  <c r="F14" i="1" a="1"/>
  <c r="Q31" i="12" a="1"/>
  <c r="I6" i="1" a="1"/>
  <c r="G2" i="46" a="1"/>
  <c r="L4" i="28" a="1"/>
  <c r="K13" i="1" a="1"/>
  <c r="G28" i="1" a="1"/>
  <c r="D16" i="28" a="1"/>
  <c r="C24" i="55" a="1"/>
  <c r="K20" i="1" a="1"/>
  <c r="L16" i="1" a="1"/>
  <c r="H21" i="39" a="1"/>
  <c r="J16" i="1" a="1"/>
  <c r="I20" i="1" a="1"/>
  <c r="F5" i="1" a="1"/>
  <c r="O14" i="12" a="1"/>
  <c r="K8" i="12" a="1"/>
  <c r="Q33" i="12" a="1"/>
  <c r="H2" i="39" a="1"/>
  <c r="K18" i="28" a="1"/>
  <c r="D19" i="28" a="1"/>
  <c r="I14" i="1" a="1"/>
  <c r="L3" i="28" a="1"/>
  <c r="L14" i="28" a="1"/>
  <c r="E14" i="28" a="1"/>
  <c r="F7" i="39" a="1"/>
  <c r="F27" i="1" a="1"/>
  <c r="G5" i="1" a="1"/>
  <c r="C22" i="55" a="1"/>
  <c r="H12" i="1" a="1"/>
  <c r="K15" i="1" a="1"/>
  <c r="K7" i="1" a="1"/>
  <c r="N14" i="12" a="1"/>
  <c r="E31" i="12" a="1"/>
  <c r="F12" i="12" a="1"/>
  <c r="J15" i="39" a="1"/>
  <c r="H12" i="28" a="1"/>
  <c r="D6" i="28" a="1"/>
  <c r="J28" i="1" a="1"/>
  <c r="K21" i="1" a="1"/>
  <c r="H14" i="1" a="1"/>
  <c r="K6" i="1" a="1"/>
  <c r="H10" i="28" a="1"/>
  <c r="Q21" i="12" a="1"/>
  <c r="K16" i="28" a="1"/>
  <c r="D17" i="28" a="1"/>
  <c r="H21" i="1" a="1"/>
  <c r="L17" i="1" a="1"/>
  <c r="C27" i="55" a="1"/>
  <c r="G22" i="12" a="1"/>
  <c r="F13" i="39" a="1"/>
  <c r="L15" i="28" a="1"/>
  <c r="O22" i="1" a="1"/>
  <c r="C26" i="55" a="1"/>
  <c r="E15" i="28" a="1"/>
  <c r="V15" i="56" a="1"/>
  <c r="O23" i="12" a="1"/>
  <c r="S7" i="12" a="1"/>
  <c r="F17" i="39" a="1"/>
  <c r="M17" i="28" a="1"/>
  <c r="L6" i="28" a="1"/>
  <c r="H11" i="28" a="1"/>
  <c r="G18" i="1" a="1"/>
  <c r="G14" i="1" a="1"/>
  <c r="J14" i="39" a="1"/>
  <c r="O13" i="12" a="1"/>
  <c r="F23" i="12" a="1"/>
  <c r="E17" i="28" a="1"/>
  <c r="H28" i="1" a="1"/>
  <c r="S6" i="12" a="1"/>
  <c r="G10" i="28" a="1"/>
  <c r="J6" i="39" a="1"/>
  <c r="G9" i="28" a="1"/>
  <c r="F22" i="12" a="1"/>
  <c r="O12" i="12" a="1"/>
  <c r="U13" i="56" a="1"/>
  <c r="O22" i="12" a="1"/>
  <c r="R7" i="12" a="1"/>
  <c r="R31" i="12" a="1"/>
  <c r="G11" i="12" a="1"/>
  <c r="M5" i="28" a="1"/>
  <c r="E5" i="28" a="1"/>
  <c r="I28" i="1" a="1"/>
  <c r="F18" i="1" a="1"/>
  <c r="V11" i="56" a="1"/>
  <c r="M16" i="28" a="1"/>
  <c r="J7" i="39" a="1"/>
  <c r="O23" i="1" a="1"/>
  <c r="L9" i="1" a="1"/>
  <c r="E11" i="12" a="1"/>
  <c r="M6" i="12" a="1"/>
  <c r="J13" i="1" a="1"/>
  <c r="M3" i="28" a="1"/>
  <c r="G6" i="1" a="1"/>
  <c r="G8" i="12" a="1"/>
  <c r="S2" i="46" a="1"/>
  <c r="S12" i="56" a="1"/>
  <c r="R21" i="12" a="1"/>
  <c r="L7" i="12" a="1"/>
  <c r="F16" i="39" a="1"/>
  <c r="L17" i="28" a="1"/>
  <c r="K5" i="28" a="1"/>
  <c r="R2" i="46" a="1"/>
  <c r="F11" i="12" a="1"/>
  <c r="F15" i="39" a="1"/>
  <c r="A2" i="46" a="1"/>
  <c r="H9" i="28" a="1"/>
  <c r="R20" i="12" a="1"/>
  <c r="F17" i="1" a="1"/>
  <c r="L6" i="12" a="1"/>
  <c r="J4" i="39" a="1"/>
  <c r="I9" i="1" a="1"/>
  <c r="L20" i="1" a="1"/>
  <c r="J2" i="39" a="1"/>
  <c r="K9" i="1" a="1"/>
  <c r="K15" i="28" a="1"/>
  <c r="K4" i="28" a="1"/>
  <c r="F9" i="39" a="1"/>
  <c r="I13" i="1" a="1"/>
  <c r="P30" i="12" a="1"/>
  <c r="I10" i="52" a="1"/>
  <c r="U7" i="56" a="1"/>
  <c r="D15" i="28" a="1"/>
  <c r="F8" i="39" a="1"/>
  <c r="G27" i="1" a="1"/>
  <c r="H9" i="1" a="1"/>
  <c r="C23" i="55" a="1"/>
  <c r="M19" i="12" a="1"/>
  <c r="L34" i="12" a="1"/>
  <c r="H5" i="28" a="1"/>
  <c r="H10" i="52" a="1"/>
  <c r="T5" i="56" a="1"/>
  <c r="M14" i="28" a="1"/>
  <c r="G22" i="28" a="1"/>
  <c r="G8" i="28" a="1"/>
  <c r="H13" i="1" a="1"/>
  <c r="H5" i="1" a="1"/>
  <c r="I24" i="56" a="1"/>
  <c r="Q11" i="12" a="1"/>
  <c r="G7" i="12" a="1"/>
  <c r="I16" i="1" a="1"/>
  <c r="K11" i="1" a="1"/>
  <c r="J24" i="56" a="1"/>
  <c r="R19" i="12" a="1"/>
  <c r="F8" i="12" a="1"/>
  <c r="H8" i="52" a="1"/>
  <c r="R18" i="12" a="1"/>
  <c r="P11" i="12" a="1"/>
  <c r="K34" i="12" a="1"/>
  <c r="L18" i="12" a="1"/>
  <c r="O11" i="12" a="1"/>
  <c r="P4" i="12" a="1"/>
  <c r="L32" i="12" a="1"/>
  <c r="F19" i="12" a="1"/>
  <c r="F6" i="12" a="1"/>
  <c r="H19" i="39" a="1"/>
  <c r="M23" i="28" a="1"/>
  <c r="L12" i="28" a="1"/>
  <c r="G21" i="28" a="1"/>
  <c r="L23" i="1" a="1"/>
  <c r="L8" i="1" a="1"/>
  <c r="C21" i="55" a="1"/>
  <c r="R10" i="12" a="1"/>
  <c r="G18" i="12" a="1"/>
  <c r="H4" i="28" a="1"/>
  <c r="E13" i="28" a="1"/>
  <c r="O15" i="1" a="1"/>
  <c r="K23" i="1" a="1"/>
  <c r="H20" i="1" a="1"/>
  <c r="G16" i="1" a="1"/>
  <c r="C13" i="55" a="1"/>
  <c r="K18" i="12" a="1"/>
  <c r="E6" i="52" a="1"/>
  <c r="H20" i="56" a="1"/>
  <c r="Q10" i="12" a="1"/>
  <c r="N4" i="12" a="1"/>
  <c r="M31" i="12" a="1"/>
  <c r="E18" i="12" a="1"/>
  <c r="E6" i="12" a="1"/>
  <c r="H13" i="39" a="1"/>
  <c r="L23" i="28" a="1"/>
  <c r="K12" i="28" a="1"/>
  <c r="D11" i="28" a="1"/>
  <c r="K8" i="1" a="1"/>
  <c r="K4" i="1" a="1"/>
  <c r="C20" i="55" a="1"/>
  <c r="G18" i="56" a="1"/>
  <c r="O14" i="1" a="1"/>
  <c r="J23" i="1" a="1"/>
  <c r="F16" i="1" a="1"/>
  <c r="G12" i="1" a="1"/>
  <c r="C15" i="55" a="1"/>
  <c r="I16" i="56" a="1"/>
  <c r="F17" i="12" a="1"/>
  <c r="G5" i="12" a="1"/>
  <c r="J8" i="1" a="1"/>
  <c r="J4" i="1" a="1"/>
  <c r="S9" i="12" a="1"/>
  <c r="G3" i="28" a="1"/>
  <c r="L15" i="1" a="1"/>
  <c r="L11" i="1" a="1"/>
  <c r="C14" i="55" a="1"/>
  <c r="E17" i="12" a="1"/>
  <c r="D26" i="28" a="1"/>
  <c r="O12" i="1" a="1"/>
  <c r="M4" i="12" a="1"/>
  <c r="L31" i="12" a="1"/>
  <c r="H12" i="39" a="1"/>
  <c r="K23" i="28" a="1"/>
  <c r="H18" i="28" a="1"/>
  <c r="E10" i="28" a="1"/>
  <c r="I19" i="1" a="1"/>
  <c r="O13" i="1" a="1"/>
  <c r="H11" i="39" a="1"/>
  <c r="L10" i="28" a="1"/>
  <c r="D10" i="28" a="1"/>
  <c r="H19" i="1" a="1"/>
  <c r="I8" i="1" a="1"/>
  <c r="H4" i="1" a="1"/>
  <c r="H17" i="28" a="1"/>
  <c r="H16" i="56" a="1"/>
  <c r="L17" i="12" a="1"/>
  <c r="M30" i="12" a="1"/>
  <c r="L4" i="12" a="1"/>
  <c r="K30" i="12" a="1"/>
  <c r="G3" i="12" a="1"/>
  <c r="G23" i="1" a="1"/>
  <c r="D4" i="52" a="1"/>
  <c r="R9" i="12" a="1"/>
  <c r="P3" i="12" a="1"/>
  <c r="F3" i="12" a="1"/>
  <c r="O3" i="12" a="1"/>
  <c r="F34" i="12" a="1"/>
  <c r="G16" i="12" a="1"/>
  <c r="L21" i="28" a="1"/>
  <c r="M9" i="28" a="1"/>
  <c r="G17" i="28" a="1"/>
  <c r="O7" i="1" a="1"/>
  <c r="F23" i="1" a="1"/>
  <c r="G19" i="1" a="1"/>
  <c r="G4" i="1" a="1"/>
  <c r="I11" i="1" a="1"/>
  <c r="E22" i="28" a="1"/>
  <c r="H8" i="56" a="1"/>
  <c r="L20" i="28" a="1"/>
  <c r="K22" i="1" a="1"/>
  <c r="E3" i="12" a="1"/>
  <c r="D23" i="28" a="1"/>
  <c r="F19" i="1" a="1"/>
  <c r="J15" i="1" a="1"/>
  <c r="S24" i="56" a="1"/>
  <c r="G12" i="56" a="1"/>
  <c r="L16" i="12" a="1"/>
  <c r="M3" i="12" a="1"/>
  <c r="E34" i="12" a="1"/>
  <c r="G14" i="12" a="1"/>
  <c r="H6" i="39" a="1"/>
  <c r="M20" i="28" a="1"/>
  <c r="L9" i="28" a="1"/>
  <c r="H16" i="28" a="1"/>
  <c r="E8" i="28" a="1"/>
  <c r="L22" i="1" a="1"/>
  <c r="F4" i="1" a="1"/>
  <c r="C11" i="55" a="1"/>
  <c r="F14" i="12" a="1"/>
  <c r="K9" i="28" a="1"/>
  <c r="L18" i="1" a="1"/>
  <c r="H11" i="1" a="1"/>
  <c r="I7" i="1" a="1"/>
  <c r="N15" i="12" a="1"/>
  <c r="O34" i="12" a="1"/>
  <c r="G33" i="12" a="1"/>
  <c r="H4" i="39" a="1"/>
  <c r="E7" i="28" a="1"/>
  <c r="K18" i="1" a="1"/>
  <c r="K14" i="1" a="1"/>
  <c r="H7" i="1" a="1"/>
  <c r="G5" i="28" a="1"/>
  <c r="I12" i="1" a="1"/>
  <c r="J9" i="56" a="1"/>
  <c r="P15" i="12" a="1"/>
  <c r="L3" i="1" a="1"/>
  <c r="C10" i="55" a="1"/>
  <c r="T20" i="56" a="1"/>
  <c r="S20" i="56" a="1"/>
  <c r="G8" i="56" a="1"/>
  <c r="R8" i="12" a="1"/>
  <c r="E14" i="12" a="1"/>
  <c r="J18" i="39" a="1"/>
  <c r="H13" i="28" a="1"/>
  <c r="D22" i="28" a="1"/>
  <c r="D7" i="28" a="1"/>
  <c r="G11" i="1" a="1"/>
  <c r="G7" i="1" a="1"/>
  <c r="L5" i="12" a="1"/>
  <c r="G19" i="12" a="1"/>
  <c r="H21" i="28" a="1"/>
  <c r="O17" i="1" a="1"/>
  <c r="F9" i="1" a="1"/>
  <c r="D14" i="28" a="1"/>
  <c r="D14" i="28" l="1"/>
  <c r="F9" i="1"/>
  <c r="O17" i="1"/>
  <c r="H21" i="28"/>
  <c r="G19" i="12"/>
  <c r="L5" i="12"/>
  <c r="G7" i="1"/>
  <c r="G11" i="1"/>
  <c r="D7" i="28"/>
  <c r="D22" i="28"/>
  <c r="H13" i="28"/>
  <c r="J18" i="39"/>
  <c r="E14" i="12"/>
  <c r="R8" i="12"/>
  <c r="G8" i="56"/>
  <c r="S20" i="56"/>
  <c r="T20" i="56"/>
  <c r="C10" i="55"/>
  <c r="L3" i="1"/>
  <c r="P15" i="12"/>
  <c r="J9" i="56"/>
  <c r="I12" i="1"/>
  <c r="G5" i="28"/>
  <c r="H7" i="1"/>
  <c r="K14" i="1"/>
  <c r="K18" i="1"/>
  <c r="E7" i="28"/>
  <c r="H4" i="39"/>
  <c r="G33" i="12"/>
  <c r="O34" i="12"/>
  <c r="N15" i="12"/>
  <c r="I7" i="1"/>
  <c r="H11" i="1"/>
  <c r="L18" i="1"/>
  <c r="K9" i="28"/>
  <c r="F14" i="12"/>
  <c r="C11" i="55"/>
  <c r="F4" i="1"/>
  <c r="L22" i="1"/>
  <c r="E8" i="28"/>
  <c r="H16" i="28"/>
  <c r="L9" i="28"/>
  <c r="M20" i="28"/>
  <c r="H6" i="39"/>
  <c r="G14" i="12"/>
  <c r="E34" i="12"/>
  <c r="M3" i="12"/>
  <c r="L16" i="12"/>
  <c r="G12" i="56"/>
  <c r="S24" i="56"/>
  <c r="J15" i="1"/>
  <c r="F19" i="1"/>
  <c r="D23" i="28"/>
  <c r="E3" i="12"/>
  <c r="K22" i="1"/>
  <c r="L20" i="28"/>
  <c r="H8" i="56"/>
  <c r="E22" i="28"/>
  <c r="I11" i="1"/>
  <c r="G4" i="1"/>
  <c r="G19" i="1"/>
  <c r="F23" i="1"/>
  <c r="O7" i="1"/>
  <c r="G17" i="28"/>
  <c r="M9" i="28"/>
  <c r="L21" i="28"/>
  <c r="G16" i="12"/>
  <c r="F34" i="12"/>
  <c r="O3" i="12"/>
  <c r="F3" i="12"/>
  <c r="P3" i="12"/>
  <c r="R9" i="12"/>
  <c r="D4" i="52"/>
  <c r="G23" i="1"/>
  <c r="G3" i="12"/>
  <c r="K30" i="12"/>
  <c r="L4" i="12"/>
  <c r="M30" i="12"/>
  <c r="L17" i="12"/>
  <c r="H16" i="56"/>
  <c r="H17" i="28"/>
  <c r="H4" i="1"/>
  <c r="I8" i="1"/>
  <c r="H19" i="1"/>
  <c r="D10" i="28"/>
  <c r="L10" i="28"/>
  <c r="H11" i="39"/>
  <c r="O13" i="1"/>
  <c r="I19" i="1"/>
  <c r="E10" i="28"/>
  <c r="H18" i="28"/>
  <c r="K23" i="28"/>
  <c r="H12" i="39"/>
  <c r="L31" i="12"/>
  <c r="M4" i="12"/>
  <c r="O12" i="1"/>
  <c r="D26" i="28"/>
  <c r="E17" i="12"/>
  <c r="C14" i="55"/>
  <c r="L11" i="1"/>
  <c r="L15" i="1"/>
  <c r="G3" i="28"/>
  <c r="S9" i="12"/>
  <c r="J4" i="1"/>
  <c r="J8" i="1"/>
  <c r="G5" i="12"/>
  <c r="F17" i="12"/>
  <c r="I16" i="56"/>
  <c r="C15" i="55"/>
  <c r="G12" i="1"/>
  <c r="F16" i="1"/>
  <c r="J23" i="1"/>
  <c r="O14" i="1"/>
  <c r="G18" i="56"/>
  <c r="C20" i="55"/>
  <c r="K4" i="1"/>
  <c r="K8" i="1"/>
  <c r="D11" i="28"/>
  <c r="K12" i="28"/>
  <c r="L23" i="28"/>
  <c r="H13" i="39"/>
  <c r="E6" i="12"/>
  <c r="E18" i="12"/>
  <c r="M31" i="12"/>
  <c r="N4" i="12"/>
  <c r="Q10" i="12"/>
  <c r="H20" i="56"/>
  <c r="E6" i="52"/>
  <c r="K18" i="12"/>
  <c r="C13" i="55"/>
  <c r="G16" i="1"/>
  <c r="H20" i="1"/>
  <c r="K23" i="1"/>
  <c r="O15" i="1"/>
  <c r="E13" i="28"/>
  <c r="H4" i="28"/>
  <c r="G18" i="12"/>
  <c r="R10" i="12"/>
  <c r="C21" i="55"/>
  <c r="L8" i="1"/>
  <c r="L23" i="1"/>
  <c r="G21" i="28"/>
  <c r="L12" i="28"/>
  <c r="M23" i="28"/>
  <c r="H19" i="39"/>
  <c r="F6" i="12"/>
  <c r="F19" i="12"/>
  <c r="L32" i="12"/>
  <c r="P4" i="12"/>
  <c r="O11" i="12"/>
  <c r="L18" i="12"/>
  <c r="K34" i="12"/>
  <c r="P11" i="12"/>
  <c r="R18" i="12"/>
  <c r="H8" i="52"/>
  <c r="F8" i="12"/>
  <c r="R19" i="12"/>
  <c r="J24" i="56"/>
  <c r="K11" i="1"/>
  <c r="I16" i="1"/>
  <c r="G7" i="12"/>
  <c r="Q11" i="12"/>
  <c r="I24" i="56"/>
  <c r="H5" i="1"/>
  <c r="H13" i="1"/>
  <c r="G8" i="28"/>
  <c r="G22" i="28"/>
  <c r="M14" i="28"/>
  <c r="T5" i="56"/>
  <c r="H10" i="52"/>
  <c r="H5" i="28"/>
  <c r="L34" i="12"/>
  <c r="M19" i="12"/>
  <c r="C23" i="55"/>
  <c r="H9" i="1"/>
  <c r="G27" i="1"/>
  <c r="F8" i="39"/>
  <c r="D15" i="28"/>
  <c r="U7" i="56"/>
  <c r="I10" i="52"/>
  <c r="P30" i="12"/>
  <c r="I13" i="1"/>
  <c r="F9" i="39"/>
  <c r="K4" i="28"/>
  <c r="K15" i="28"/>
  <c r="K9" i="1"/>
  <c r="J2" i="39"/>
  <c r="L20" i="1"/>
  <c r="I9" i="1"/>
  <c r="J4" i="39"/>
  <c r="L6" i="12"/>
  <c r="F17" i="1"/>
  <c r="R20" i="12"/>
  <c r="H9" i="28"/>
  <c r="A2" i="46"/>
  <c r="F15" i="39"/>
  <c r="F11" i="12"/>
  <c r="R2" i="46"/>
  <c r="K5" i="28"/>
  <c r="L17" i="28"/>
  <c r="F16" i="39"/>
  <c r="L7" i="12"/>
  <c r="R21" i="12"/>
  <c r="S12" i="56"/>
  <c r="S2" i="46"/>
  <c r="G8" i="12"/>
  <c r="G6" i="1"/>
  <c r="M3" i="28"/>
  <c r="J13" i="1"/>
  <c r="M6" i="12"/>
  <c r="E11" i="12"/>
  <c r="L9" i="1"/>
  <c r="O23" i="1"/>
  <c r="J7" i="39"/>
  <c r="M16" i="28"/>
  <c r="V11" i="56"/>
  <c r="F18" i="1"/>
  <c r="I28" i="1"/>
  <c r="E5" i="28"/>
  <c r="M5" i="28"/>
  <c r="G11" i="12"/>
  <c r="R31" i="12"/>
  <c r="R7" i="12"/>
  <c r="O22" i="12"/>
  <c r="U13" i="56"/>
  <c r="O12" i="12"/>
  <c r="F22" i="12"/>
  <c r="G9" i="28"/>
  <c r="J6" i="39"/>
  <c r="G10" i="28"/>
  <c r="S6" i="12"/>
  <c r="H28" i="1"/>
  <c r="E17" i="28"/>
  <c r="F23" i="12"/>
  <c r="O13" i="12"/>
  <c r="J14" i="39"/>
  <c r="G14" i="1"/>
  <c r="G18" i="1"/>
  <c r="H11" i="28"/>
  <c r="L6" i="28"/>
  <c r="M17" i="28"/>
  <c r="F17" i="39"/>
  <c r="S7" i="12"/>
  <c r="O23" i="12"/>
  <c r="V15" i="56"/>
  <c r="E15" i="28"/>
  <c r="C26" i="55"/>
  <c r="O22" i="1"/>
  <c r="L15" i="28"/>
  <c r="F13" i="39"/>
  <c r="G22" i="12"/>
  <c r="C27" i="55"/>
  <c r="L17" i="1"/>
  <c r="H21" i="1"/>
  <c r="D17" i="28"/>
  <c r="K16" i="28"/>
  <c r="Q21" i="12"/>
  <c r="H10" i="28"/>
  <c r="K6" i="1"/>
  <c r="H14" i="1"/>
  <c r="K21" i="1"/>
  <c r="J28" i="1"/>
  <c r="D6" i="28"/>
  <c r="H12" i="28"/>
  <c r="J15" i="39"/>
  <c r="F12" i="12"/>
  <c r="E31" i="12"/>
  <c r="N14" i="12"/>
  <c r="K7" i="1"/>
  <c r="K15" i="1"/>
  <c r="H12" i="1"/>
  <c r="C22" i="55"/>
  <c r="G5" i="1"/>
  <c r="F27" i="1"/>
  <c r="F7" i="39"/>
  <c r="E14" i="28"/>
  <c r="L14" i="28"/>
  <c r="L3" i="28"/>
  <c r="I14" i="1"/>
  <c r="D19" i="28"/>
  <c r="K18" i="28"/>
  <c r="H2" i="39"/>
  <c r="Q33" i="12"/>
  <c r="K8" i="12"/>
  <c r="O14" i="12"/>
  <c r="F5" i="1"/>
  <c r="I20" i="1"/>
  <c r="J16" i="1"/>
  <c r="H21" i="39"/>
  <c r="L16" i="1"/>
  <c r="K20" i="1"/>
  <c r="C24" i="55"/>
  <c r="D16" i="28"/>
  <c r="G28" i="1"/>
  <c r="K13" i="1"/>
  <c r="L4" i="28"/>
  <c r="G2" i="46"/>
  <c r="I6" i="1"/>
  <c r="Q31" i="12"/>
  <c r="F14" i="1"/>
  <c r="C29" i="55"/>
  <c r="J6" i="1"/>
  <c r="D31" i="1"/>
  <c r="H18" i="1"/>
  <c r="L28" i="1"/>
  <c r="F3" i="1"/>
  <c r="F7" i="1"/>
  <c r="F11" i="1"/>
  <c r="L21" i="1"/>
  <c r="E6" i="28"/>
  <c r="G13" i="28"/>
  <c r="J16" i="39"/>
  <c r="F31" i="12"/>
  <c r="L15" i="12"/>
  <c r="V17" i="56"/>
  <c r="M2" i="7"/>
  <c r="G13" i="1"/>
  <c r="M12" i="28"/>
  <c r="H20" i="39"/>
  <c r="E7" i="12"/>
  <c r="O20" i="1"/>
  <c r="E22" i="12"/>
  <c r="M34" i="12"/>
  <c r="S11" i="12"/>
  <c r="H8" i="28"/>
  <c r="F28" i="1"/>
  <c r="G21" i="1"/>
  <c r="F11" i="39"/>
  <c r="J12" i="52"/>
  <c r="H6" i="1"/>
  <c r="G17" i="1"/>
  <c r="K7" i="12"/>
  <c r="F10" i="1"/>
  <c r="D18" i="28"/>
  <c r="J21" i="1"/>
  <c r="L10" i="1"/>
  <c r="M6" i="28"/>
  <c r="K3" i="1"/>
  <c r="J14" i="1"/>
  <c r="I18" i="1"/>
  <c r="J22" i="1"/>
  <c r="K7" i="28"/>
  <c r="K20" i="28"/>
  <c r="H3" i="39"/>
  <c r="G31" i="12"/>
  <c r="R33" i="12"/>
  <c r="M8" i="12"/>
  <c r="M15" i="12"/>
  <c r="N2" i="5"/>
  <c r="K6" i="12"/>
  <c r="Q9" i="12"/>
  <c r="N13" i="12"/>
  <c r="K17" i="12"/>
  <c r="Q20" i="12"/>
  <c r="J5" i="56"/>
  <c r="G14" i="56"/>
  <c r="H22" i="56"/>
  <c r="U9" i="56"/>
  <c r="V13" i="56"/>
  <c r="S22" i="56"/>
  <c r="D3" i="52"/>
  <c r="E5" i="52"/>
  <c r="F7" i="52"/>
  <c r="G9" i="52"/>
  <c r="H11" i="52"/>
  <c r="H2" i="46"/>
  <c r="D2" i="47"/>
  <c r="A2" i="7"/>
  <c r="V2" i="5"/>
  <c r="A3" i="18"/>
  <c r="F11" i="42"/>
  <c r="G14" i="42"/>
  <c r="H23" i="42"/>
  <c r="G5" i="43"/>
  <c r="S18" i="12"/>
  <c r="P22" i="12"/>
  <c r="G10" i="56"/>
  <c r="H18" i="56"/>
  <c r="U5" i="56"/>
  <c r="V9" i="56"/>
  <c r="S18" i="56"/>
  <c r="B2" i="7"/>
  <c r="A2" i="5"/>
  <c r="B3" i="18"/>
  <c r="C3" i="42"/>
  <c r="I5" i="42"/>
  <c r="H8" i="42"/>
  <c r="G17" i="42"/>
  <c r="H20" i="42"/>
  <c r="H19" i="43"/>
  <c r="U4" i="9"/>
  <c r="G6" i="56"/>
  <c r="H14" i="56"/>
  <c r="I22" i="56"/>
  <c r="V5" i="56"/>
  <c r="S14" i="56"/>
  <c r="T22" i="56"/>
  <c r="E3" i="52"/>
  <c r="F5" i="52"/>
  <c r="G7" i="52"/>
  <c r="H9" i="52"/>
  <c r="I11" i="52"/>
  <c r="I2" i="46"/>
  <c r="E2" i="47"/>
  <c r="C2" i="7"/>
  <c r="B2" i="5"/>
  <c r="A2" i="15"/>
  <c r="D3" i="42"/>
  <c r="G11" i="42"/>
  <c r="H14" i="42"/>
  <c r="H17" i="42"/>
  <c r="I23" i="42"/>
  <c r="H5" i="43"/>
  <c r="W4" i="9"/>
  <c r="K19" i="12"/>
  <c r="Q22" i="12"/>
  <c r="H10" i="56"/>
  <c r="I18" i="56"/>
  <c r="J22" i="56"/>
  <c r="S10" i="56"/>
  <c r="T18" i="56"/>
  <c r="D2" i="7"/>
  <c r="B2" i="15"/>
  <c r="C3" i="18"/>
  <c r="J5" i="42"/>
  <c r="I8" i="42"/>
  <c r="H11" i="42"/>
  <c r="I20" i="42"/>
  <c r="G6" i="43"/>
  <c r="P13" i="12"/>
  <c r="M17" i="12"/>
  <c r="S20" i="12"/>
  <c r="H6" i="56"/>
  <c r="I14" i="56"/>
  <c r="J18" i="56"/>
  <c r="S6" i="56"/>
  <c r="T14" i="56"/>
  <c r="U22" i="56"/>
  <c r="F3" i="52"/>
  <c r="G5" i="52"/>
  <c r="H7" i="52"/>
  <c r="I9" i="52"/>
  <c r="J11" i="52"/>
  <c r="J2" i="46"/>
  <c r="F2" i="47"/>
  <c r="C2" i="5"/>
  <c r="E3" i="42"/>
  <c r="J8" i="42"/>
  <c r="I14" i="42"/>
  <c r="I17" i="42"/>
  <c r="J23" i="42"/>
  <c r="G22" i="43"/>
  <c r="Y4" i="9"/>
  <c r="E23" i="28"/>
  <c r="G18" i="28"/>
  <c r="K10" i="28"/>
  <c r="K21" i="28"/>
  <c r="H5" i="39"/>
  <c r="J17" i="39"/>
  <c r="E12" i="12"/>
  <c r="E23" i="12"/>
  <c r="O30" i="12"/>
  <c r="O4" i="12"/>
  <c r="L8" i="12"/>
  <c r="R11" i="12"/>
  <c r="O15" i="12"/>
  <c r="L19" i="12"/>
  <c r="R22" i="12"/>
  <c r="I10" i="56"/>
  <c r="J14" i="56"/>
  <c r="G23" i="56"/>
  <c r="T10" i="56"/>
  <c r="U18" i="56"/>
  <c r="E2" i="7"/>
  <c r="C2" i="15"/>
  <c r="D3" i="18"/>
  <c r="F3" i="42"/>
  <c r="E6" i="42"/>
  <c r="I11" i="42"/>
  <c r="C21" i="42"/>
  <c r="H6" i="43"/>
  <c r="M4" i="28"/>
  <c r="M15" i="28"/>
  <c r="F10" i="39"/>
  <c r="H22" i="39"/>
  <c r="G6" i="12"/>
  <c r="G17" i="12"/>
  <c r="G34" i="12"/>
  <c r="P34" i="12"/>
  <c r="N6" i="12"/>
  <c r="K10" i="12"/>
  <c r="Q13" i="12"/>
  <c r="N17" i="12"/>
  <c r="K21" i="12"/>
  <c r="I6" i="56"/>
  <c r="J10" i="56"/>
  <c r="G19" i="56"/>
  <c r="T6" i="56"/>
  <c r="U14" i="56"/>
  <c r="V22" i="56"/>
  <c r="G3" i="52"/>
  <c r="H5" i="52"/>
  <c r="I7" i="52"/>
  <c r="J9" i="52"/>
  <c r="C12" i="52"/>
  <c r="K2" i="46"/>
  <c r="G2" i="47"/>
  <c r="D2" i="5"/>
  <c r="F6" i="42"/>
  <c r="C9" i="42"/>
  <c r="C15" i="42"/>
  <c r="J17" i="42"/>
  <c r="D21" i="42"/>
  <c r="G7" i="43"/>
  <c r="H22" i="43"/>
  <c r="S22" i="12"/>
  <c r="J6" i="56"/>
  <c r="G15" i="56"/>
  <c r="H23" i="56"/>
  <c r="U10" i="56"/>
  <c r="V18" i="56"/>
  <c r="H2" i="47"/>
  <c r="F2" i="7"/>
  <c r="D2" i="15"/>
  <c r="E3" i="18"/>
  <c r="G3" i="42"/>
  <c r="D9" i="42"/>
  <c r="J11" i="42"/>
  <c r="D15" i="42"/>
  <c r="C7" i="43"/>
  <c r="G23" i="43"/>
  <c r="AB4" i="9"/>
  <c r="L21" i="12"/>
  <c r="S23" i="56"/>
  <c r="H3" i="52"/>
  <c r="I5" i="52"/>
  <c r="J7" i="52"/>
  <c r="C10" i="52"/>
  <c r="D12" i="52"/>
  <c r="L2" i="46"/>
  <c r="I2" i="47"/>
  <c r="E2" i="5"/>
  <c r="F3" i="18"/>
  <c r="H3" i="42"/>
  <c r="G6" i="42"/>
  <c r="F18" i="42"/>
  <c r="E21" i="42"/>
  <c r="O17" i="12"/>
  <c r="K23" i="12"/>
  <c r="G11" i="56"/>
  <c r="H19" i="56"/>
  <c r="U6" i="56"/>
  <c r="V14" i="56"/>
  <c r="C9" i="55"/>
  <c r="C25" i="55"/>
  <c r="I4" i="1"/>
  <c r="G9" i="1"/>
  <c r="L13" i="1"/>
  <c r="H23" i="1"/>
  <c r="K28" i="1"/>
  <c r="D8" i="28"/>
  <c r="E26" i="28"/>
  <c r="G19" i="28"/>
  <c r="M10" i="28"/>
  <c r="M21" i="28"/>
  <c r="H7" i="39"/>
  <c r="J19" i="39"/>
  <c r="G12" i="12"/>
  <c r="G23" i="12"/>
  <c r="Q30" i="12"/>
  <c r="Q4" i="12"/>
  <c r="N8" i="12"/>
  <c r="K12" i="12"/>
  <c r="Q15" i="12"/>
  <c r="N19" i="12"/>
  <c r="M21" i="12"/>
  <c r="G7" i="56"/>
  <c r="H15" i="56"/>
  <c r="I23" i="56"/>
  <c r="V10" i="56"/>
  <c r="S19" i="56"/>
  <c r="J2" i="47"/>
  <c r="G2" i="7"/>
  <c r="F2" i="5"/>
  <c r="G2" i="15"/>
  <c r="E9" i="42"/>
  <c r="F12" i="42"/>
  <c r="E15" i="42"/>
  <c r="F21" i="42"/>
  <c r="C8" i="43"/>
  <c r="G8" i="43"/>
  <c r="AC4" i="9"/>
  <c r="Q34" i="12"/>
  <c r="O6" i="12"/>
  <c r="L10" i="12"/>
  <c r="R13" i="12"/>
  <c r="L6" i="1"/>
  <c r="J11" i="1"/>
  <c r="H16" i="1"/>
  <c r="F21" i="1"/>
  <c r="I23" i="1"/>
  <c r="E16" i="28"/>
  <c r="G11" i="28"/>
  <c r="L5" i="28"/>
  <c r="L16" i="28"/>
  <c r="F12" i="39"/>
  <c r="J3" i="39"/>
  <c r="F7" i="12"/>
  <c r="F18" i="12"/>
  <c r="L30" i="12"/>
  <c r="R34" i="12"/>
  <c r="P6" i="12"/>
  <c r="M10" i="12"/>
  <c r="S13" i="12"/>
  <c r="P17" i="12"/>
  <c r="O19" i="12"/>
  <c r="L23" i="12"/>
  <c r="H11" i="56"/>
  <c r="I19" i="56"/>
  <c r="V6" i="56"/>
  <c r="S15" i="56"/>
  <c r="T23" i="56"/>
  <c r="I3" i="52"/>
  <c r="J5" i="52"/>
  <c r="C8" i="52"/>
  <c r="D10" i="52"/>
  <c r="E12" i="52"/>
  <c r="M2" i="46"/>
  <c r="H2" i="7"/>
  <c r="H2" i="15"/>
  <c r="G3" i="18"/>
  <c r="I3" i="42"/>
  <c r="H6" i="42"/>
  <c r="F9" i="42"/>
  <c r="F15" i="42"/>
  <c r="G18" i="42"/>
  <c r="A11" i="9"/>
  <c r="A10" i="9"/>
  <c r="A9" i="9"/>
  <c r="A8" i="9"/>
  <c r="A7" i="9"/>
  <c r="A6" i="9"/>
  <c r="A5" i="9"/>
  <c r="A13" i="9"/>
  <c r="A12" i="9"/>
  <c r="A4" i="9"/>
  <c r="AG4" i="9"/>
  <c r="H19" i="28"/>
  <c r="K11" i="28"/>
  <c r="K22" i="28"/>
  <c r="H8" i="39"/>
  <c r="J20" i="39"/>
  <c r="E13" i="12"/>
  <c r="E30" i="12"/>
  <c r="R30" i="12"/>
  <c r="R4" i="12"/>
  <c r="O8" i="12"/>
  <c r="L12" i="12"/>
  <c r="R15" i="12"/>
  <c r="Q17" i="12"/>
  <c r="N21" i="12"/>
  <c r="H7" i="56"/>
  <c r="I15" i="56"/>
  <c r="J23" i="56"/>
  <c r="S11" i="56"/>
  <c r="T19" i="56"/>
  <c r="N2" i="46"/>
  <c r="K2" i="47"/>
  <c r="G2" i="5"/>
  <c r="H3" i="18"/>
  <c r="G12" i="42"/>
  <c r="G21" i="42"/>
  <c r="C9" i="43"/>
  <c r="K3" i="12"/>
  <c r="Q6" i="12"/>
  <c r="N10" i="12"/>
  <c r="K14" i="12"/>
  <c r="S15" i="12"/>
  <c r="P19" i="12"/>
  <c r="M23" i="12"/>
  <c r="I11" i="56"/>
  <c r="J19" i="56"/>
  <c r="S7" i="56"/>
  <c r="T15" i="56"/>
  <c r="U23" i="56"/>
  <c r="J3" i="52"/>
  <c r="C6" i="52"/>
  <c r="D8" i="52"/>
  <c r="E10" i="52"/>
  <c r="F12" i="52"/>
  <c r="O2" i="46"/>
  <c r="I2" i="7"/>
  <c r="H2" i="5"/>
  <c r="I2" i="15"/>
  <c r="J3" i="42"/>
  <c r="I6" i="42"/>
  <c r="G9" i="42"/>
  <c r="G15" i="42"/>
  <c r="H18" i="42"/>
  <c r="H21" i="42"/>
  <c r="H10" i="43"/>
  <c r="AH4" i="9"/>
  <c r="O3" i="1"/>
  <c r="D9" i="28"/>
  <c r="H3" i="28"/>
  <c r="G20" i="28"/>
  <c r="L11" i="28"/>
  <c r="L22" i="28"/>
  <c r="H9" i="39"/>
  <c r="J21" i="39"/>
  <c r="F13" i="12"/>
  <c r="F30" i="12"/>
  <c r="O31" i="12"/>
  <c r="S4" i="12"/>
  <c r="P8" i="12"/>
  <c r="M12" i="12"/>
  <c r="L14" i="12"/>
  <c r="R17" i="12"/>
  <c r="O21" i="12"/>
  <c r="I7" i="56"/>
  <c r="J15" i="56"/>
  <c r="G24" i="56"/>
  <c r="T11" i="56"/>
  <c r="U19" i="56"/>
  <c r="P2" i="46"/>
  <c r="L2" i="47"/>
  <c r="I3" i="18"/>
  <c r="J6" i="42"/>
  <c r="H9" i="42"/>
  <c r="H12" i="42"/>
  <c r="H15" i="42"/>
  <c r="C12" i="43"/>
  <c r="L3" i="12"/>
  <c r="R6" i="12"/>
  <c r="O10" i="12"/>
  <c r="N12" i="12"/>
  <c r="K16" i="12"/>
  <c r="Q19" i="12"/>
  <c r="N23" i="12"/>
  <c r="J11" i="56"/>
  <c r="G20" i="56"/>
  <c r="T7" i="56"/>
  <c r="U15" i="56"/>
  <c r="V23" i="56"/>
  <c r="C4" i="52"/>
  <c r="D6" i="52"/>
  <c r="E8" i="52"/>
  <c r="F10" i="52"/>
  <c r="G12" i="52"/>
  <c r="J2" i="7"/>
  <c r="I2" i="5"/>
  <c r="J2" i="15"/>
  <c r="J3" i="18"/>
  <c r="E4" i="42"/>
  <c r="I18" i="42"/>
  <c r="I21" i="42"/>
  <c r="G11" i="43"/>
  <c r="B4" i="9"/>
  <c r="AI4" i="9"/>
  <c r="G12" i="28"/>
  <c r="K6" i="28"/>
  <c r="K17" i="28"/>
  <c r="F14" i="39"/>
  <c r="J5" i="39"/>
  <c r="E8" i="12"/>
  <c r="E19" i="12"/>
  <c r="K31" i="12"/>
  <c r="C12" i="55"/>
  <c r="C28" i="55"/>
  <c r="L4" i="1"/>
  <c r="J9" i="1"/>
  <c r="F12" i="1"/>
  <c r="K16" i="1"/>
  <c r="I21" i="1"/>
  <c r="E9" i="28"/>
  <c r="G4" i="28"/>
  <c r="H20" i="28"/>
  <c r="M11" i="28"/>
  <c r="M22" i="28"/>
  <c r="H10" i="39"/>
  <c r="J22" i="39"/>
  <c r="G13" i="12"/>
  <c r="G30" i="12"/>
  <c r="P31" i="12"/>
  <c r="K5" i="12"/>
  <c r="Q8" i="12"/>
  <c r="P10" i="12"/>
  <c r="M14" i="12"/>
  <c r="S17" i="12"/>
  <c r="P21" i="12"/>
  <c r="J7" i="56"/>
  <c r="G16" i="56"/>
  <c r="H24" i="56"/>
  <c r="U11" i="56"/>
  <c r="V19" i="56"/>
  <c r="H12" i="52"/>
  <c r="Q2" i="46"/>
  <c r="M2" i="47"/>
  <c r="F4" i="42"/>
  <c r="C7" i="42"/>
  <c r="I9" i="42"/>
  <c r="I12" i="42"/>
  <c r="I15" i="42"/>
  <c r="C13" i="43"/>
  <c r="F8" i="52"/>
  <c r="G10" i="52"/>
  <c r="I12" i="52"/>
  <c r="N2" i="47"/>
  <c r="K2" i="7"/>
  <c r="J2" i="5"/>
  <c r="K2" i="15"/>
  <c r="K3" i="18"/>
  <c r="D7" i="42"/>
  <c r="C19" i="42"/>
  <c r="J21" i="42"/>
  <c r="C14" i="43"/>
  <c r="H11" i="43"/>
  <c r="C4" i="9"/>
  <c r="AK4" i="9"/>
  <c r="L2" i="7"/>
  <c r="L2" i="15"/>
  <c r="L3" i="18"/>
  <c r="G4" i="42"/>
  <c r="J9" i="42"/>
  <c r="C13" i="42"/>
  <c r="J15" i="42"/>
  <c r="D19" i="42"/>
  <c r="N3" i="12"/>
  <c r="M5" i="12"/>
  <c r="S8" i="12"/>
  <c r="P12" i="12"/>
  <c r="M16" i="12"/>
  <c r="S19" i="12"/>
  <c r="P23" i="12"/>
  <c r="H12" i="56"/>
  <c r="I20" i="56"/>
  <c r="V7" i="56"/>
  <c r="S16" i="56"/>
  <c r="T24" i="56"/>
  <c r="E4" i="52"/>
  <c r="F6" i="52"/>
  <c r="G8" i="52"/>
  <c r="O2" i="47"/>
  <c r="M2" i="5"/>
  <c r="E7" i="42"/>
  <c r="D13" i="42"/>
  <c r="C15" i="43"/>
  <c r="G13" i="43"/>
  <c r="E4" i="9"/>
  <c r="A2" i="38"/>
  <c r="M2" i="15"/>
  <c r="M3" i="18"/>
  <c r="H4" i="42"/>
  <c r="F7" i="42"/>
  <c r="F10" i="42"/>
  <c r="F16" i="42"/>
  <c r="E19" i="42"/>
  <c r="G22" i="42"/>
  <c r="C16" i="43"/>
  <c r="G4" i="9"/>
  <c r="J8" i="39"/>
  <c r="E9" i="12"/>
  <c r="E20" i="12"/>
  <c r="K32" i="12"/>
  <c r="O32" i="12"/>
  <c r="N5" i="12"/>
  <c r="K9" i="12"/>
  <c r="Q12" i="12"/>
  <c r="N16" i="12"/>
  <c r="K20" i="12"/>
  <c r="Q23" i="12"/>
  <c r="I12" i="56"/>
  <c r="J20" i="56"/>
  <c r="S8" i="56"/>
  <c r="T16" i="56"/>
  <c r="U24" i="56"/>
  <c r="F4" i="52"/>
  <c r="G6" i="52"/>
  <c r="J10" i="52"/>
  <c r="P2" i="47"/>
  <c r="N2" i="7"/>
  <c r="N2" i="15"/>
  <c r="E13" i="42"/>
  <c r="F19" i="42"/>
  <c r="G14" i="43"/>
  <c r="S10" i="12"/>
  <c r="P14" i="12"/>
  <c r="M18" i="12"/>
  <c r="S21" i="12"/>
  <c r="I8" i="56"/>
  <c r="J16" i="56"/>
  <c r="G25" i="56"/>
  <c r="T12" i="56"/>
  <c r="U20" i="56"/>
  <c r="H6" i="52"/>
  <c r="I8" i="52"/>
  <c r="B2" i="46"/>
  <c r="T2" i="46"/>
  <c r="O2" i="5"/>
  <c r="N3" i="18"/>
  <c r="I4" i="42"/>
  <c r="G7" i="42"/>
  <c r="G10" i="42"/>
  <c r="F13" i="42"/>
  <c r="G16" i="42"/>
  <c r="H22" i="42"/>
  <c r="C17" i="43"/>
  <c r="I4" i="9"/>
  <c r="D2" i="38"/>
  <c r="J9" i="39"/>
  <c r="O5" i="12"/>
  <c r="J12" i="56"/>
  <c r="G21" i="56"/>
  <c r="T8" i="56"/>
  <c r="U16" i="56"/>
  <c r="V24" i="56"/>
  <c r="G4" i="52"/>
  <c r="J8" i="52"/>
  <c r="C11" i="52"/>
  <c r="Q2" i="47"/>
  <c r="O2" i="7"/>
  <c r="O2" i="15"/>
  <c r="J4" i="42"/>
  <c r="H7" i="42"/>
  <c r="G19" i="42"/>
  <c r="H14" i="43"/>
  <c r="I2" i="38"/>
  <c r="E19" i="28"/>
  <c r="F20" i="12"/>
  <c r="R12" i="12"/>
  <c r="O16" i="12"/>
  <c r="R23" i="12"/>
  <c r="G3" i="1"/>
  <c r="E15" i="12"/>
  <c r="N7" i="12"/>
  <c r="K11" i="12"/>
  <c r="Q14" i="12"/>
  <c r="N18" i="12"/>
  <c r="K22" i="12"/>
  <c r="H25" i="56"/>
  <c r="U12" i="56"/>
  <c r="V20" i="56"/>
  <c r="H4" i="52"/>
  <c r="I6" i="52"/>
  <c r="C2" i="46"/>
  <c r="R2" i="47"/>
  <c r="Q3" i="18"/>
  <c r="H10" i="42"/>
  <c r="G13" i="42"/>
  <c r="H16" i="42"/>
  <c r="H19" i="42"/>
  <c r="I22" i="42"/>
  <c r="C18" i="43"/>
  <c r="G15" i="43"/>
  <c r="I5" i="1"/>
  <c r="P2" i="5"/>
  <c r="H10" i="1"/>
  <c r="F15" i="1"/>
  <c r="K19" i="1"/>
  <c r="I27" i="1"/>
  <c r="E3" i="28"/>
  <c r="D20" i="28"/>
  <c r="H14" i="28"/>
  <c r="M7" i="28"/>
  <c r="M18" i="28"/>
  <c r="F19" i="39"/>
  <c r="J10" i="39"/>
  <c r="G9" i="12"/>
  <c r="F15" i="12"/>
  <c r="F32" i="12"/>
  <c r="Q32" i="12"/>
  <c r="P5" i="12"/>
  <c r="M9" i="12"/>
  <c r="S12" i="12"/>
  <c r="P16" i="12"/>
  <c r="M20" i="12"/>
  <c r="S23" i="12"/>
  <c r="G13" i="56"/>
  <c r="H21" i="56"/>
  <c r="U8" i="56"/>
  <c r="V16" i="56"/>
  <c r="S25" i="56"/>
  <c r="J6" i="52"/>
  <c r="C9" i="52"/>
  <c r="D11" i="52"/>
  <c r="P2" i="7"/>
  <c r="R3" i="18"/>
  <c r="C5" i="42"/>
  <c r="I7" i="42"/>
  <c r="H13" i="42"/>
  <c r="L4" i="9"/>
  <c r="J2" i="38"/>
  <c r="G10" i="1"/>
  <c r="J19" i="1"/>
  <c r="D3" i="28"/>
  <c r="C17" i="55"/>
  <c r="F3" i="39"/>
  <c r="H15" i="39"/>
  <c r="F4" i="12"/>
  <c r="E10" i="12"/>
  <c r="E21" i="12"/>
  <c r="K33" i="12"/>
  <c r="R3" i="12"/>
  <c r="O7" i="12"/>
  <c r="L11" i="12"/>
  <c r="R14" i="12"/>
  <c r="O18" i="12"/>
  <c r="L22" i="12"/>
  <c r="G9" i="56"/>
  <c r="H17" i="56"/>
  <c r="I25" i="56"/>
  <c r="V12" i="56"/>
  <c r="S21" i="56"/>
  <c r="T25" i="56"/>
  <c r="I4" i="52"/>
  <c r="D2" i="46"/>
  <c r="V2" i="46"/>
  <c r="S2" i="47"/>
  <c r="Q2" i="5"/>
  <c r="Q2" i="15"/>
  <c r="D5" i="42"/>
  <c r="I10" i="42"/>
  <c r="I16" i="42"/>
  <c r="I19" i="42"/>
  <c r="C23" i="42"/>
  <c r="P2" i="15"/>
  <c r="H3" i="1"/>
  <c r="F8" i="1"/>
  <c r="K12" i="1"/>
  <c r="I17" i="1"/>
  <c r="H6" i="28"/>
  <c r="K5" i="1"/>
  <c r="I10" i="1"/>
  <c r="G15" i="1"/>
  <c r="J27" i="1"/>
  <c r="D4" i="28"/>
  <c r="E20" i="28"/>
  <c r="G15" i="28"/>
  <c r="K8" i="28"/>
  <c r="K19" i="28"/>
  <c r="F20" i="39"/>
  <c r="J11" i="39"/>
  <c r="G4" i="12"/>
  <c r="G15" i="12"/>
  <c r="G32" i="12"/>
  <c r="R32" i="12"/>
  <c r="Q5" i="12"/>
  <c r="N9" i="12"/>
  <c r="K13" i="12"/>
  <c r="Q16" i="12"/>
  <c r="N20" i="12"/>
  <c r="G5" i="56"/>
  <c r="H13" i="56"/>
  <c r="I21" i="56"/>
  <c r="V8" i="56"/>
  <c r="S17" i="56"/>
  <c r="J4" i="52"/>
  <c r="C7" i="52"/>
  <c r="D9" i="52"/>
  <c r="E11" i="52"/>
  <c r="T2" i="47"/>
  <c r="S2" i="7"/>
  <c r="R2" i="5"/>
  <c r="R2" i="15"/>
  <c r="S3" i="18"/>
  <c r="J7" i="42"/>
  <c r="J10" i="42"/>
  <c r="I13" i="42"/>
  <c r="D23" i="42"/>
  <c r="C23" i="43"/>
  <c r="G16" i="43"/>
  <c r="M4" i="9"/>
  <c r="K2" i="38"/>
  <c r="C16" i="55"/>
  <c r="L7" i="1"/>
  <c r="F22" i="1"/>
  <c r="G22" i="1"/>
  <c r="D12" i="28"/>
  <c r="G23" i="28"/>
  <c r="L13" i="28"/>
  <c r="L19" i="1"/>
  <c r="C18" i="55"/>
  <c r="I3" i="1"/>
  <c r="G8" i="1"/>
  <c r="L12" i="1"/>
  <c r="J17" i="1"/>
  <c r="H22" i="1"/>
  <c r="E12" i="28"/>
  <c r="G7" i="28"/>
  <c r="H23" i="28"/>
  <c r="M13" i="28"/>
  <c r="F4" i="39"/>
  <c r="H16" i="39"/>
  <c r="J12" i="39"/>
  <c r="F10" i="12"/>
  <c r="F21" i="12"/>
  <c r="L33" i="12"/>
  <c r="S3" i="12"/>
  <c r="P7" i="12"/>
  <c r="M11" i="12"/>
  <c r="S14" i="12"/>
  <c r="P18" i="12"/>
  <c r="M22" i="12"/>
  <c r="H9" i="56"/>
  <c r="I17" i="56"/>
  <c r="J25" i="56"/>
  <c r="S13" i="56"/>
  <c r="T21" i="56"/>
  <c r="U25" i="56"/>
  <c r="E2" i="46"/>
  <c r="A2" i="47"/>
  <c r="T2" i="7"/>
  <c r="E5" i="42"/>
  <c r="C17" i="42"/>
  <c r="J19" i="42"/>
  <c r="Q4" i="9"/>
  <c r="M7" i="12"/>
  <c r="L20" i="12"/>
  <c r="J12" i="1"/>
  <c r="E11" i="28"/>
  <c r="G6" i="28"/>
  <c r="H22" i="28"/>
  <c r="K13" i="28"/>
  <c r="F2" i="39"/>
  <c r="H14" i="39"/>
  <c r="E4" i="12"/>
  <c r="G20" i="12"/>
  <c r="M32" i="12"/>
  <c r="Q3" i="12"/>
  <c r="J8" i="56"/>
  <c r="G17" i="56"/>
  <c r="U2" i="46"/>
  <c r="J10" i="1"/>
  <c r="K27" i="1"/>
  <c r="E4" i="28"/>
  <c r="D21" i="28"/>
  <c r="H15" i="28"/>
  <c r="L8" i="28"/>
  <c r="L19" i="28"/>
  <c r="F21" i="39"/>
  <c r="H17" i="39"/>
  <c r="E5" i="12"/>
  <c r="E16" i="12"/>
  <c r="E33" i="12"/>
  <c r="O33" i="12"/>
  <c r="R5" i="12"/>
  <c r="O9" i="12"/>
  <c r="L13" i="12"/>
  <c r="R16" i="12"/>
  <c r="O20" i="12"/>
  <c r="H5" i="56"/>
  <c r="I13" i="56"/>
  <c r="J21" i="56"/>
  <c r="S9" i="56"/>
  <c r="T17" i="56"/>
  <c r="V25" i="56"/>
  <c r="C5" i="52"/>
  <c r="D7" i="52"/>
  <c r="E9" i="52"/>
  <c r="F11" i="52"/>
  <c r="B2" i="47"/>
  <c r="U2" i="47"/>
  <c r="S2" i="5"/>
  <c r="S2" i="15"/>
  <c r="T3" i="18"/>
  <c r="F5" i="42"/>
  <c r="E8" i="42"/>
  <c r="C11" i="42"/>
  <c r="J13" i="42"/>
  <c r="D17" i="42"/>
  <c r="E23" i="42"/>
  <c r="G3" i="43"/>
  <c r="M2" i="38"/>
  <c r="L14" i="1"/>
  <c r="H27" i="1"/>
  <c r="G14" i="28"/>
  <c r="L7" i="28"/>
  <c r="L18" i="28"/>
  <c r="F18" i="39"/>
  <c r="H17" i="1"/>
  <c r="L5" i="1"/>
  <c r="H15" i="1"/>
  <c r="F20" i="1"/>
  <c r="C19" i="55"/>
  <c r="J3" i="1"/>
  <c r="H8" i="1"/>
  <c r="F13" i="1"/>
  <c r="K17" i="1"/>
  <c r="I22" i="1"/>
  <c r="O11" i="1"/>
  <c r="D13" i="28"/>
  <c r="H7" i="28"/>
  <c r="K3" i="28"/>
  <c r="K14" i="28"/>
  <c r="F5" i="39"/>
  <c r="F22" i="39"/>
  <c r="J13" i="39"/>
  <c r="G10" i="12"/>
  <c r="G21" i="12"/>
  <c r="M33" i="12"/>
  <c r="K4" i="12"/>
  <c r="Q7" i="12"/>
  <c r="N11" i="12"/>
  <c r="K15" i="12"/>
  <c r="Q18" i="12"/>
  <c r="N22" i="12"/>
  <c r="I9" i="56"/>
  <c r="J17" i="56"/>
  <c r="S5" i="56"/>
  <c r="T13" i="56"/>
  <c r="U21" i="56"/>
  <c r="F2" i="46"/>
  <c r="U2" i="7"/>
  <c r="T2" i="5"/>
  <c r="F8" i="42"/>
  <c r="D11" i="42"/>
  <c r="F20" i="42"/>
  <c r="F23" i="42"/>
  <c r="H18" i="43"/>
  <c r="R4" i="9"/>
  <c r="F9" i="12"/>
  <c r="E32" i="12"/>
  <c r="P32" i="12"/>
  <c r="L9" i="12"/>
  <c r="F6" i="1"/>
  <c r="K10" i="1"/>
  <c r="I15" i="1"/>
  <c r="G20" i="1"/>
  <c r="L27" i="1"/>
  <c r="D5" i="28"/>
  <c r="E21" i="28"/>
  <c r="G16" i="28"/>
  <c r="M8" i="28"/>
  <c r="M19" i="28"/>
  <c r="F6" i="39"/>
  <c r="H18" i="39"/>
  <c r="F5" i="12"/>
  <c r="F16" i="12"/>
  <c r="F33" i="12"/>
  <c r="P33" i="12"/>
  <c r="S5" i="12"/>
  <c r="P9" i="12"/>
  <c r="M13" i="12"/>
  <c r="S16" i="12"/>
  <c r="P20" i="12"/>
  <c r="I5" i="56"/>
  <c r="J13" i="56"/>
  <c r="G22" i="56"/>
  <c r="T9" i="56"/>
  <c r="U17" i="56"/>
  <c r="V21" i="56"/>
  <c r="C3" i="52"/>
  <c r="D5" i="52"/>
  <c r="E7" i="52"/>
  <c r="F9" i="52"/>
  <c r="G11" i="52"/>
  <c r="C2" i="47"/>
  <c r="V2" i="47"/>
  <c r="T2" i="15"/>
  <c r="U3" i="18"/>
  <c r="G5" i="42"/>
  <c r="F14" i="42"/>
  <c r="E17" i="42"/>
  <c r="H3" i="43"/>
  <c r="Q2" i="38"/>
  <c r="V2" i="7"/>
  <c r="U2" i="5"/>
  <c r="V3" i="18"/>
  <c r="H5" i="42"/>
  <c r="G8" i="42"/>
  <c r="E11" i="42"/>
  <c r="F17" i="42"/>
  <c r="G20" i="42"/>
  <c r="G23" i="42"/>
  <c r="G19" i="43"/>
  <c r="S4" i="9"/>
  <c r="D4" i="9"/>
  <c r="T4" i="9"/>
  <c r="AJ4" i="9"/>
  <c r="L2" i="38"/>
  <c r="J12" i="42"/>
  <c r="J14" i="42"/>
  <c r="J16" i="42"/>
  <c r="J18" i="42"/>
  <c r="J20" i="42"/>
  <c r="J22" i="42"/>
  <c r="C10" i="43"/>
  <c r="G4" i="43"/>
  <c r="G12" i="43"/>
  <c r="G20" i="43"/>
  <c r="C11" i="43"/>
  <c r="H4" i="43"/>
  <c r="H12" i="43"/>
  <c r="H20" i="43"/>
  <c r="F4" i="9"/>
  <c r="V4" i="9"/>
  <c r="AL4" i="9"/>
  <c r="N2" i="38"/>
  <c r="G21" i="43"/>
  <c r="AM4" i="9"/>
  <c r="O2" i="38"/>
  <c r="H13" i="43"/>
  <c r="H21" i="43"/>
  <c r="H4" i="9"/>
  <c r="X4" i="9"/>
  <c r="AN4" i="9"/>
  <c r="P2" i="38"/>
  <c r="J4" i="9"/>
  <c r="Z4" i="9"/>
  <c r="B2" i="38"/>
  <c r="R2" i="38"/>
  <c r="K4" i="9"/>
  <c r="AA4" i="9"/>
  <c r="C2" i="38"/>
  <c r="S2" i="38"/>
  <c r="H7" i="43"/>
  <c r="H15" i="43"/>
  <c r="H23" i="43"/>
  <c r="T2" i="38"/>
  <c r="E2" i="38"/>
  <c r="U2" i="38"/>
  <c r="Q2" i="7"/>
  <c r="K2" i="5"/>
  <c r="E2" i="15"/>
  <c r="U2" i="15"/>
  <c r="O3" i="18"/>
  <c r="C4" i="42"/>
  <c r="C6" i="42"/>
  <c r="C8" i="42"/>
  <c r="C10" i="42"/>
  <c r="C12" i="42"/>
  <c r="C14" i="42"/>
  <c r="C16" i="42"/>
  <c r="C18" i="42"/>
  <c r="C20" i="42"/>
  <c r="C22" i="42"/>
  <c r="C3" i="43"/>
  <c r="C19" i="43"/>
  <c r="H8" i="43"/>
  <c r="H16" i="43"/>
  <c r="N4" i="9"/>
  <c r="AD4" i="9"/>
  <c r="F2" i="38"/>
  <c r="V2" i="38"/>
  <c r="R2" i="7"/>
  <c r="L2" i="5"/>
  <c r="F2" i="15"/>
  <c r="V2" i="15"/>
  <c r="P3" i="18"/>
  <c r="D4" i="42"/>
  <c r="D6" i="42"/>
  <c r="D8" i="42"/>
  <c r="D10" i="42"/>
  <c r="D12" i="42"/>
  <c r="D14" i="42"/>
  <c r="D16" i="42"/>
  <c r="D18" i="42"/>
  <c r="D20" i="42"/>
  <c r="D22" i="42"/>
  <c r="C4" i="43"/>
  <c r="C20" i="43"/>
  <c r="G9" i="43"/>
  <c r="G17" i="43"/>
  <c r="O4" i="9"/>
  <c r="AE4" i="9"/>
  <c r="G2" i="38"/>
  <c r="J27" i="48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J28" i="48"/>
  <c r="F22" i="42"/>
  <c r="C6" i="43"/>
  <c r="C22" i="43"/>
  <c r="G10" i="43"/>
  <c r="G18" i="43"/>
  <c r="AG2" i="12"/>
  <c r="AF2" i="12"/>
  <c r="J7" i="1" a="1"/>
  <c r="M9" i="48" a="1"/>
  <c r="M22" i="48" a="1"/>
  <c r="M5" i="48" a="1"/>
  <c r="J18" i="1" a="1"/>
  <c r="J5" i="1" a="1"/>
  <c r="J20" i="1" a="1"/>
  <c r="E18" i="28" a="1"/>
  <c r="E18" i="28" l="1"/>
  <c r="J20" i="1"/>
  <c r="J5" i="1"/>
  <c r="J18" i="1"/>
  <c r="M5" i="48"/>
  <c r="M22" i="48"/>
  <c r="M9" i="48"/>
  <c r="J7" i="1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D17" i="40"/>
  <c r="E19" i="49" s="1"/>
  <c r="D12" i="40"/>
  <c r="E22" i="49" s="1"/>
  <c r="D23" i="40"/>
  <c r="D24" i="40"/>
  <c r="D22" i="40"/>
  <c r="D16" i="40"/>
  <c r="E9" i="49" l="1"/>
  <c r="E18" i="49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N3" i="28"/>
  <c r="X13" i="28" l="1"/>
  <c r="I7" i="40" s="1"/>
  <c r="I17" i="49" s="1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19" i="55" l="1"/>
  <c r="H25" i="55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C4E14DF-B3FF-4C79-8D79-6BAF35E6875B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Timestamp="1726225527"&gt;&lt;FQL&gt;&lt;Q&gt;FC0000ZA^FG_MCAP_IDX(0,,,USD)&lt;/Q&gt;&lt;R&gt;1&lt;/R&gt;&lt;C&gt;1&lt;/C&gt;&lt;D xsi:type="xsd:double"&gt;345890.3&lt;/D&gt;&lt;/FQL&gt;&lt;FQL&gt;&lt;Q&gt;FC0000CN^FMA_MCAP(0,,,USD,"PORTAGG")&lt;/Q&gt;&lt;R&gt;1&lt;/R&gt;&lt;C&gt;1&lt;/C&gt;&lt;D xsi:type="xsd:double"&gt;6621783.5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xsi:type="xsd:double"&gt;4142.232&lt;/D&gt;&lt;/FQL&gt;&lt;FQL&gt;&lt;Q&gt;FC0000IN^FMA_MCAP(0,,,USD,"PORTAGG")&lt;/Q&gt;&lt;R&gt;1&lt;/R&gt;&lt;C&gt;1&lt;/C&gt;&lt;D xsi:type="xsd:double"&gt;5505287.5&lt;/D&gt;&lt;/FQL&gt;&lt;FQL&gt;&lt;Q&gt;SPY^FREF_MARKET_VALUE_COMPANY(0,,,USD,,0,,"LEGACY")&lt;/Q&gt;&lt;R&gt;1&lt;/R&gt;&lt;C&gt;1&lt;/C&gt;&lt;D xsi:type="xsd:double"&gt;551727.958789&lt;/D&gt;&lt;/FQL&gt;&lt;FQL&gt;&lt;Q&gt;INDA^FREF_MARKET_VALUE_COMPANY(0,,,USD,,0,,"LEGACY")&lt;/Q&gt;&lt;R&gt;1&lt;/R&gt;&lt;C&gt;1&lt;/C&gt;&lt;D xsi:type="xsd:double"&gt;11439.368&lt;/D&gt;&lt;/FQL&gt;&lt;FQL&gt;&lt;Q&gt;EZA^FREF_MARKET_VALUE_COMPANY(0,,,USD,,0,,"LEGACY")&lt;/Q&gt;&lt;R&gt;1&lt;/R&gt;&lt;C&gt;1&lt;/C&gt;&lt;D xsi:type="xsd:double"&gt;291.375&lt;/D&gt;&lt;/FQL&gt;&lt;FQL&gt;&lt;Q&gt;FC0000US^FMA_MCAP(0,,,USD,"PORTAGG")&lt;/Q&gt;&lt;R&gt;1&lt;/R&gt;&lt;C&gt;1&lt;/C&gt;&lt;D xsi:type="xsd:double"&gt;57906610&lt;/D&gt;&lt;/FQL&gt;&lt;FQL&gt;&lt;Q&gt;FC0000GR^FMA_MCAP(0,,,USD,"PORTAGG")&lt;/Q&gt;&lt;R&gt;1&lt;/R&gt;&lt;C&gt;1&lt;/C&gt;&lt;D xsi:type="xsd:double"&gt;81499.84&lt;/D&gt;&lt;/FQL&gt;&lt;FQL&gt;&lt;Q&gt;QQQ^FREF_MARKET_VALUE_COMPANY(0,,,USD,,0,,"LEGACY")&lt;/Q&gt;&lt;R&gt;1&lt;/R&gt;&lt;C&gt;1&lt;/C&gt;&lt;D xsi:type="xsd:double"&gt;280856.07&lt;/D&gt;&lt;/FQL&gt;&lt;FQL&gt;&lt;Q&gt;GREK^FREF_MARKET_VALUE_COMPANY(0,,,USD,,0,,"LEGACY")&lt;/Q&gt;&lt;R&gt;1&lt;/R&gt;&lt;C&gt;1&lt;/C&gt;&lt;D xsi:type="xsd:double"&gt;197.6652279&lt;/D&gt;&lt;/FQL&gt;&lt;FQL&gt;&lt;Q&gt;FC0000GB^FMA_MCAP(0,,,USD,"PORTAGG")&lt;/Q&gt;&lt;R&gt;1&lt;/R&gt;&lt;C&gt;1&lt;/C&gt;&lt;D xsi:type="xsd:double"&gt;3334609.5&lt;/D&gt;&lt;/FQL&gt;&lt;FQL&gt;&lt;Q&gt;FC0000ZA^FMA_MCAP(0,,,USD,"PORTAGG")&lt;/Q&gt;&lt;R&gt;1&lt;/R&gt;&lt;C&gt;1&lt;/C&gt;&lt;D xsi:type="xsd:double"&gt;345890.3&lt;/D&gt;&lt;/FQL&gt;&lt;FQL&gt;&lt;Q&gt;EWU^FREF_MARKET_VALUE_COMPANY(0,,,USD,,0,,"LEGACY")&lt;/Q&gt;&lt;R&gt;1&lt;/R&gt;&lt;C&gt;1&lt;/C&gt;&lt;D xsi:type="xsd:double"&gt;3204.409&lt;/D&gt;&lt;/FQL&gt;&lt;FQL&gt;&lt;Q&gt;NQG00809^FG_COMPANY_NAME&lt;/Q&gt;&lt;R&gt;1&lt;/R&gt;&lt;C&gt;1&lt;/C&gt;&lt;D xsi:type="xsd:string"&gt;Nasdaq South Africa&lt;/D&gt;&lt;/FQL&gt;&lt;FQL&gt;&lt;Q&gt;FC0000BR^FMA_MCAP(0,,,USD,"PORTAGG")&lt;/Q&gt;&lt;R&gt;1&lt;/R&gt;&lt;C&gt;1&lt;/C&gt;&lt;D xsi:type="xsd:double"&gt;702482.6&lt;/D&gt;&lt;/FQL&gt;&lt;FQL&gt;&lt;Q&gt;EWZ^FREF_MARKET_VALUE_COMPANY(0,,,USD,,0,,"LEGACY")&lt;/Q&gt;&lt;R&gt;1&lt;/R&gt;&lt;C&gt;1&lt;/C&gt;&lt;D xsi:type="xsd:double"&gt;3986.472&lt;/D&gt;&lt;/FQL&gt;&lt;FQL&gt;&lt;Q&gt;EWJ^FREF_MARKET_VALUE_COMPANY(0,,,USD,,0,,"LEGACY")&lt;/Q&gt;&lt;R&gt;1&lt;/R&gt;&lt;C&gt;1&lt;/C&gt;&lt;D xsi:type="xsd:double"&gt;14973.7875&lt;/D&gt;&lt;/FQL&gt;&lt;FQL&gt;&lt;Q&gt;FC0000DE^FMA_MCAP(0,,,USD,"PORTAGG")&lt;/Q&gt;&lt;R&gt;1&lt;/R&gt;&lt;C&gt;1&lt;/C&gt;&lt;D xsi:type="xsd:double"&gt;2288816.3&lt;/D&gt;&lt;/FQL&gt;&lt;FQL&gt;&lt;Q&gt;FC0000MX^FMA_MCAP(0,,,USD,"PORTAGG")&lt;/Q&gt;&lt;R&gt;1&lt;/R&gt;&lt;C&gt;1&lt;/C&gt;&lt;D xsi:type="xsd:double"&gt;421601.72&lt;/D&gt;&lt;/FQL&gt;&lt;FQL&gt;&lt;Q&gt;FC0000CA^FMA_MCAP(0,,,USD,"PORTAGG")&lt;/Q&gt;&lt;R&gt;1&lt;/R&gt;&lt;C&gt;1&lt;/C&gt;&lt;D xsi:type="xsd:double"&gt;2893755.8&lt;/D&gt;&lt;/FQL&gt;&lt;FQL&gt;&lt;Q&gt;EWC^FREF_MARKET_VALUE_COMPANY(0,,,USD,,0,,"LEGACY")&lt;/Q&gt;&lt;R&gt;1&lt;/R&gt;&lt;C&gt;1&lt;/C&gt;&lt;D xsi:type="xsd:double"&gt;2646.2&lt;/D&gt;&lt;/FQL&gt;&lt;FQL&gt;&lt;Q&gt;FC0000CH^FMA_MCAP(0,,,USD,"PORTAGG")&lt;/Q&gt;&lt;R&gt;1&lt;/R&gt;&lt;C&gt;1&lt;/C&gt;&lt;D xsi:type="xsd:double"&gt;2279770&lt;/D&gt;&lt;/FQL&gt;&lt;FQL&gt;&lt;Q&gt;EWL^FREF_MARKET_VALUE_COMPANY(0,,,USD,,0,,"LEGACY")&lt;/Q&gt;&lt;R&gt;1&lt;/R&gt;&lt;C&gt;1&lt;/C&gt;&lt;D xsi:type="xsd:double"&gt;1302.285&lt;/D&gt;&lt;/FQL&gt;&lt;FQL&gt;&lt;Q&gt;EWG^FREF_MARKET_VALUE_COMPANY(0,,,USD,,0,,"LEGACY")&lt;/Q&gt;&lt;R&gt;1&lt;/R&gt;&lt;C&gt;1&lt;/C&gt;&lt;D xsi:type="xsd:double"&gt;915.705&lt;/D&gt;&lt;/FQL&gt;&lt;FQL&gt;&lt;Q&gt;EWW^FREF_MARKET_VALUE_COMPANY(0,,,USD,,0,,"LEGACY")&lt;/Q&gt;&lt;R&gt;1&lt;/R&gt;&lt;C&gt;1&lt;/C&gt;&lt;D xsi:type="xsd:double"&gt;1527.068&lt;/D&gt;&lt;/FQL&gt;&lt;FQL&gt;&lt;Q&gt;FC0000TW^FMA_MCAP(0,,,USD,"PORTAGG")&lt;/Q&gt;&lt;R&gt;1&lt;/R&gt;&lt;C&gt;1&lt;/C&gt;&lt;D xsi:type="xsd:double"&gt;2351223.5&lt;/D&gt;&lt;/FQL&gt;&lt;FQL&gt;&lt;Q&gt;FC0000JP^FMA_MCAP(0,,,USD,"PORTAGG")&lt;/Q&gt;&lt;R&gt;1&lt;/R&gt;&lt;C&gt;1&lt;/C&gt;&lt;D xsi:type="xsd:double"&gt;6658570&lt;/D&gt;&lt;/FQL&gt;&lt;FQL&gt;&lt;Q&gt;FC0000KR^FMA_MCAP(0,,,USD,"PORTAGG")&lt;/Q&gt;&lt;R&gt;1&lt;/R&gt;&lt;C&gt;1&lt;/C&gt;&lt;D xsi:type="xsd:double"&gt;1796501.9&lt;/D&gt;&lt;/FQL&gt;&lt;FQL&gt;&lt;Q&gt;EWY^FREF_MARKET_VALUE_COMPANY(0,,,USD,,0,,"LEGACY")&lt;/Q&gt;&lt;R&gt;1&lt;/R&gt;&lt;C&gt;1&lt;/C&gt;&lt;D xsi:type="xsd:double"&gt;4807.019&lt;/D&gt;&lt;/FQL&gt;&lt;FQL&gt;&lt;Q&gt;EWT^FREF_MARKET_VALUE_COMPANY(0,,,USD,,0,,"LEGACY")&lt;/Q&gt;&lt;R&gt;1&lt;/R&gt;&lt;C&gt;1&lt;/C&gt;&lt;D xsi:type="xsd:double"&gt;5092.5&lt;/D&gt;&lt;/FQL&gt;&lt;FQL&gt;&lt;Q&gt;FC0000AU^FMA_MCAP(0,,,USD,"PORTAGG")&lt;/Q&gt;&lt;R&gt;1&lt;/R&gt;&lt;C&gt;1&lt;/C&gt;&lt;D xsi:type="xsd:double"&gt;1750377.6&lt;/D&gt;&lt;/FQL&gt;&lt;FQL&gt;&lt;Q&gt;FC0000MY^FMA_MCAP(0,,,USD,"PORTAGG")&lt;/Q&gt;&lt;R&gt;1&lt;/R&gt;&lt;C&gt;1&lt;/C&gt;&lt;D xsi:type="xsd:double"&gt;428920.06&lt;/D&gt;&lt;/FQL&gt;&lt;FQL&gt;&lt;Q&gt;EWA^FREF_MARKET_VALUE_COMPANY(0,,,USD,,0,,"LEGACY")&lt;/Q&gt;&lt;R&gt;1&lt;/R&gt;&lt;C&gt;1&lt;/C&gt;&lt;D xsi:type="xsd:double"&gt;1417.12&lt;/D&gt;&lt;/FQL&gt;&lt;FQL&gt;&lt;Q&gt;EWM^FREF_MARKET_VALUE_COMPANY(0,,,USD,,0,,"LEGACY")&lt;/Q&gt;&lt;R&gt;1&lt;/R&gt;&lt;C&gt;1&lt;/C&gt;&lt;D xsi:type="xsd:double"&gt;316.8525&lt;/D&gt;&lt;/FQL&gt;&lt;FQL&gt;&lt;Q&gt;FC0000NZ^FMA_MCAP(0,,,USD,"PORTAGG")&lt;/Q&gt;&lt;R&gt;1&lt;/R&gt;&lt;C&gt;1&lt;/C&gt;&lt;D xsi:type="xsd:double"&gt;99393.66&lt;/D&gt;&lt;/FQL&gt;&lt;FQL&gt;&lt;Q&gt;FC0000PE^FMA_MCAP(0,,,USD,"PORTAGG")&lt;/Q&gt;&lt;R&gt;1&lt;/R&gt;&lt;C&gt;1&lt;/C&gt;&lt;D xsi:type="xsd:double"&gt;36595.66&lt;/D&gt;&lt;/FQL&gt;&lt;FQL&gt;&lt;Q&gt;ENZL^FREF_MARKET_VALUE_COMPANY(0,,,USD,,0,,"LEGACY")&lt;/Q&gt;&lt;R&gt;1&lt;/R&gt;&lt;C&gt;1&lt;/C&gt;&lt;D xsi:type="xsd:double"&gt;90.342&lt;/D&gt;&lt;/FQL&gt;&lt;FQL&gt;&lt;Q&gt;EPU^FREF_MARKET_VALUE_COMPANY(0,,,USD,,0,,"LEGACY")&lt;/Q&gt;&lt;R&gt;1&lt;/R&gt;&lt;C&gt;1&lt;/C&gt;&lt;D xsi:type="xsd:double"&gt;75.90785&lt;/D&gt;&lt;/FQL&gt;&lt;FQL&gt;&lt;Q&gt;FC0000SA^FMA_MCAP(0,,,USD,"PORTAGG")&lt;/Q&gt;&lt;R&gt;1&lt;/R&gt;&lt;C&gt;1&lt;/C&gt;&lt;D xsi:type="xsd:double"&gt;2677103.8&lt;/D&gt;&lt;/FQL&gt;&lt;FQL&gt;&lt;Q&gt;FC0000PL^FMA_MCAP(0,,,USD,"PORTAGG")&lt;/Q&gt;&lt;R&gt;1&lt;/R&gt;&lt;C&gt;1&lt;/C&gt;&lt;D xsi:type="xsd:double"&gt;197024.48&lt;/D&gt;&lt;/FQL&gt;&lt;FQL&gt;&lt;Q&gt;KSA^FREF_MARKET_VALUE_COMPANY(0,,,USD,,0,,"LEGACY")&lt;/Q&gt;&lt;R&gt;1&lt;/R&gt;&lt;C&gt;1&lt;/C&gt;&lt;D xsi:type="xsd:double"&gt;597.545&lt;/D&gt;&lt;/FQL&gt;&lt;FQL&gt;&lt;Q&gt;EPOL^FREF_MARKET_VALUE_COMPANY(0,,,USD,,0,,"LEGACY")&lt;/Q&gt;&lt;R&gt;1&lt;/R&gt;&lt;C&gt;1&lt;/C&gt;&lt;D xsi:type="xsd:double"&gt;298.54&lt;/D&gt;&lt;/FQL&gt;&lt;FQL&gt;&lt;Q&gt;FTSEWIVNXXXX^FMA_MCAP(0,,,USD,"PORTAGG")&lt;/Q&gt;&lt;R&gt;1&lt;/R&gt;&lt;C&gt;1&lt;/C&gt;&lt;D xsi:type="xsd:double"&gt;24050.295592&lt;/D&gt;&lt;/FQL&gt;&lt;FQL&gt;&lt;Q&gt;FC0000PH^FMA_MCAP(0,,,USD,"PORTAGG")&lt;/Q&gt;&lt;R&gt;1&lt;/R&gt;&lt;C&gt;1&lt;/C&gt;&lt;D xsi:type="xsd:double"&gt;233306.55&lt;/D&gt;&lt;/FQL&gt;&lt;FQL&gt;&lt;Q&gt;VNM^FREF_MARKET_VALUE_COMPANY(0,,,USD,,0,,"LEGACY")&lt;/Q&gt;&lt;R&gt;1&lt;/R&gt;&lt;C&gt;1&lt;/C&gt;&lt;D xsi:type="xsd:double"&gt;488.56&lt;/D&gt;&lt;/FQL&gt;&lt;FQL&gt;&lt;Q&gt;EPHE^FREF_MARKET_VALUE_COMPANY(0,,,USD,,0,,"LEGACY")&lt;/Q&gt;&lt;R&gt;1&lt;/R&gt;&lt;C&gt;1&lt;/C&gt;&lt;D xsi:type="xsd:double"&gt;110.097&lt;/D&gt;&lt;/FQL&gt;&lt;FQL&gt;&lt;Q&gt;FC0000AE^FMA_MCAP(0,,,USD,"PORTAGG")&lt;/Q&gt;&lt;R&gt;1&lt;/R&gt;&lt;C&gt;1&lt;/C&gt;&lt;D xsi:type="xsd:double"&gt;886955.6&lt;/D&gt;&lt;/FQL&gt;&lt;FQL&gt;&lt;Q&gt;FC0000ID^FMA_MCAP(0,,,USD,"PORTAGG")&lt;/Q&gt;&lt;R&gt;1&lt;/R&gt;&lt;C&gt;1&lt;/C&gt;&lt;D xsi:type="xsd:double"&gt;764742.7&lt;/D&gt;&lt;/FQL&gt;&lt;FQL&gt;&lt;Q&gt;UAE^FREF_MARKET_VALUE_COMPANY(0,,,USD,,0,,"LEGACY")&lt;/Q&gt;&lt;R&gt;1&lt;/R&gt;&lt;C&gt;1&lt;/C&gt;&lt;D xsi:type="xsd:double"&gt;36.652&lt;/D&gt;&lt;/FQL&gt;&lt;FQL&gt;&lt;Q&gt;EIDO^FREF_MARKET_VALUE_COMPANY(0,,,USD,,0,,"LEGACY")&lt;/Q&gt;&lt;R&gt;1&lt;/R&gt;&lt;C&gt;1&lt;/C&gt;&lt;D xsi:type="xsd:double"&gt;350.11&lt;/D&gt;&lt;/FQL&gt;&lt;FQL&gt;&lt;Q&gt;FC0000TR^FMA_MCAP(0,,,USD,"PORTAGG")&lt;/Q&gt;&lt;R&gt;1&lt;/R&gt;&lt;C&gt;1&lt;/C&gt;&lt;D xsi:type="xsd:double"&gt;362412.9&lt;/D&gt;&lt;/FQL&gt;&lt;FQL&gt;&lt;Q&gt;FC0000CL^FMA_MCAP(0,,,USD,"PORTAGG")&lt;/Q&gt;&lt;R&gt;1&lt;/R&gt;&lt;C&gt;1&lt;/C&gt;&lt;D xsi:type="xsd:double"&gt;139469.38&lt;/D&gt;&lt;/FQL&gt;&lt;FQL&gt;&lt;Q&gt;TUR^FREF_MARKET_VALUE_COMPANY(0,,,USD,,0,,"LEGACY")&lt;/Q&gt;&lt;R&gt;1&lt;/R&gt;&lt;C&gt;1&lt;/C&gt;&lt;D xsi:type="xsd:double"&gt;184.263&lt;/D&gt;&lt;/FQL&gt;&lt;FQL&gt;&lt;Q&gt;ECH^FREF_MARKET_VALUE_COMPANY(0,,,USD,,0,,"LEGACY")&lt;/Q&gt;&lt;R&gt;1&lt;/R&gt;&lt;C&gt;1&lt;/C&gt;&lt;D xsi:type="xsd:double"&gt;513.1225&lt;/D&gt;&lt;/FQL&gt;&lt;FQL&gt;&lt;Q&gt;SET-BKK^FMA_MCAP(0,,,USD,"PORTAGG")&lt;/Q&gt;&lt;R&gt;1&lt;/R&gt;&lt;C&gt;1&lt;/C&gt;&lt;D xsi:type="xsd:double"&gt;521215.222756729&lt;/D&gt;&lt;/FQL&gt;&lt;FQL&gt;&lt;Q&gt;SET-BKK^FG_MCAP_IDX(0,,,USD)&lt;/Q&gt;&lt;R&gt;1&lt;/R&gt;&lt;C&gt;1&lt;/C&gt;&lt;D xsi:type="xsd:double"&gt;521215.222756729&lt;/D&gt;&lt;/FQL&gt;&lt;FQL&gt;&lt;Q&gt;CNYA^FREF_MARKET_VALUE_COMPANY(0,,,USD,,0,,"LEGACY")&lt;/Q&gt;&lt;R&gt;1&lt;/R&gt;&lt;C&gt;1&lt;/C&gt;&lt;D xsi:type="xsd:double"&gt;246.17&lt;/D&gt;&lt;/FQL&gt;&lt;FQL&gt;&lt;Q&gt;FC0000QA^FMA_MCAP(0,,,USD,"PORTAGG")&lt;/Q&gt;&lt;R&gt;1&lt;/R&gt;&lt;C&gt;1&lt;/C&gt;&lt;D xsi:type="xsd:double"&gt;164648.31&lt;/D&gt;&lt;/FQL&gt;&lt;FQL&gt;&lt;Q&gt;CC_ZA^FG_COMPANY_NAME&lt;/Q&gt;&lt;R&gt;1&lt;/R&gt;&lt;C&gt;1&lt;/C&gt;&lt;D xsi:type="xsd:string"&gt;South Africa&lt;/D&gt;&lt;/FQL&gt;&lt;FQL&gt;&lt;Q&gt;QAT^FREF_MARKET_VALUE_COMPANY(0,,,USD,,0,,"LEGACY")&lt;/Q&gt;&lt;R&gt;1&lt;/R&gt;&lt;C&gt;1&lt;/C&gt;&lt;D xsi:type="xsd:double"&gt;63.35&lt;/D&gt;&lt;/FQL&gt;&lt;FQL&gt;&lt;Q&gt;DUMMY^ECON_EXPR_DATA('FDS_ECON[NTCPMIINDEXSA@SA]',,,M)&lt;/Q&gt;&lt;R&gt;1&lt;/R&gt;&lt;C&gt;1&lt;/C&gt;&lt;D xsi:type="xsd:double"&gt;54.84165&lt;/D&gt;&lt;/FQL&gt;&lt;FQL&gt;&lt;Q&gt;DUMMY^ECON_EXPR_DATA('FDS_ECON[NTCPMIMFGSA@ID]',,,M)&lt;/Q&gt;&lt;R&gt;1&lt;/R&gt;&lt;C&gt;1&lt;/C&gt;&lt;D xsi:type="xsd:double"&gt;48.880657&lt;/D&gt;&lt;/FQL&gt;&lt;FQL&gt;&lt;Q&gt;DUMMY^ECON_EXPR_DATA('FDS_ECON[NTCPMIMFGSA@TR]',,,M)&lt;/Q&gt;&lt;R&gt;1&lt;/R&gt;&lt;C&gt;1&lt;/C&gt;&lt;D xsi:type="xsd:double"&gt;47.788517&lt;/D&gt;&lt;/FQL&gt;&lt;FQL&gt;&lt;Q&gt;DUMMY^ECON_EXPR_DATA('FDS_ECON[NTCPMIMFGSA@CN]',,,M)&lt;/Q&gt;&lt;R&gt;1&lt;/R&gt;&lt;C&gt;1&lt;/C&gt;&lt;D xsi:type="xsd:double"&gt;50.37589&lt;/D&gt;&lt;/FQL&gt;&lt;FQL&gt;&lt;Q&gt;DUMMY^ECON_EXPR_DATA('FDS_ECON[NTCPMIMFGSA@BR]',,,M)&lt;/Q&gt;&lt;R&gt;1&lt;/R&gt;&lt;C&gt;1&lt;/C&gt;&lt;D xsi:type="xsd:double"&gt;50.40826&lt;/D&gt;&lt;/FQL&gt;&lt;FQL&gt;&lt;Q&gt;DUMMY^ECON_EXPR_DATA('FDS_ECON[PMIMYMANHE]',,,M)&lt;/Q&gt;&lt;R&gt;1&lt;/R&gt;&lt;C&gt;1&lt;/C&gt;&lt;D xsi:type="xsd:double"&gt;49.66269&lt;/D&gt;&lt;/FQL&gt;&lt;FQL&gt;&lt;Q&gt;DUMMY^ECON_EXPR_DATA('FDS_ECON[NTCPMIMFGSA@PL]',,,M)&lt;/Q&gt;&lt;R&gt;1&lt;/R&gt;&lt;C&gt;1&lt;/C&gt;&lt;D xsi:type="xsd:double"&gt;47.838654&lt;/D&gt;&lt;/FQL&gt;&lt;FQL&gt;&lt;Q&gt;DUMMY^ECON_EXPR_DATA('FDS_ECON[NTCPMIMFGSA@CL]',,,M)&lt;/Q&gt;&lt;R&gt;0&lt;/R&gt;&lt;C&gt;0&lt;/C&gt;&lt;/FQL&gt;&lt;FQL&gt;&lt;Q&gt;DUMMY^ECON_EXPR_DATA('FDS_ECON[PMIQAWHEHE]',,,M)&lt;/Q&gt;&lt;R&gt;1&lt;/R&gt;&lt;C&gt;1&lt;/C&gt;&lt;D xsi:type="xsd:double"&gt;53.054176&lt;/D&gt;&lt;/FQL&gt;&lt;FQL&gt;&lt;Q&gt;DUMMY^ECON_EXPR_DATA('FDS_ECON[PMIMFGSA@ZA]',,,M)&lt;/Q&gt;&lt;R&gt;1&lt;/R&gt;&lt;C&gt;1&lt;/C&gt;&lt;D xsi:type="xsd:double"&gt;50.48537&lt;/D&gt;&lt;/FQL&gt;&lt;FQL&gt;&lt;Q&gt;DUMMY^ECON_EXPR_DATA('FDS_ECON[NTCPMIMFGSA@TW]',,,M)&lt;/Q&gt;&lt;R&gt;1&lt;/R&gt;&lt;C&gt;1&lt;/C&gt;&lt;D xsi:type="xsd:double"&gt;51.512684&lt;/D&gt;&lt;/FQL&gt;&lt;FQL&gt;&lt;Q&gt;DUMMY^ECON_EXPR_DATA('FDS_ECON[NTCPMIPHMANHE]',,,M)&lt;/Q&gt;&lt;R&gt;1&lt;/R&gt;&lt;C&gt;1&lt;/C&gt;&lt;D xsi:type="xsd:double"&gt;51.171585&lt;/D&gt;&lt;/FQL&gt;&lt;FQL&gt;&lt;Q&gt;DUMMY^ECON_EXPR_DATA('FDS_ECON[NTCPMIMFGSA@VN]',,,M)&lt;/Q&gt;&lt;R&gt;1&lt;/R&gt;&lt;C&gt;1&lt;/C&gt;&lt;D xsi:type="xsd:double"&gt;52.42668&lt;/D&gt;&lt;/FQL&gt;&lt;FQL&gt;&lt;Q&gt;DUMMY^ECON_EXPR_DATA('FDS_ECON[NTCPMIMFGSA@IN]',,,M)&lt;/Q&gt;&lt;R&gt;1&lt;/R&gt;&lt;C&gt;1&lt;/C&gt;&lt;D xsi:type="xsd:double"&gt;57.89813&lt;/D&gt;&lt;/FQL&gt;&lt;FQL&gt;&lt;Q&gt;DUMMY^ECON_EXPR_DATA('FDS_ECON[NTCPMIMFGSA@KR]',,,M)&lt;/Q&gt;&lt;R&gt;1&lt;/R&gt;&lt;C&gt;1&lt;/C&gt;&lt;D xsi:type="xsd:double"&gt;51.92611&lt;/D&gt;&lt;/FQL&gt;&lt;FQL&gt;&lt;Q&gt;DUMMY^ECON_EXPR_DATA('FDS_ECON[NTCPMITHMANHE]',,,M)&lt;/Q&gt;&lt;R&gt;1&lt;/R&gt;&lt;C&gt;1&lt;/C&gt;&lt;D xsi:type="xsd:double"&gt;51.996067&lt;/D&gt;&lt;/FQL&gt;&lt;FQL&gt;&lt;Q&gt;DUMMY^ECON_EXPR_DATA('FDS_ECON[NTCPMIMFGSA@GR]',,,M)&lt;/Q&gt;&lt;R&gt;1&lt;/R&gt;&lt;C&gt;1&lt;/C&gt;&lt;D xsi:type="xsd:double"&gt;52.872215&lt;/D&gt;&lt;/FQL&gt;&lt;FQL&gt;&lt;Q&gt;DUMMY^ECON_EXPR_DATA('FDS_ECON[NTCPMIMFGSA@AE]',,,M)&lt;/Q&gt;&lt;R&gt;0&lt;/R&gt;&lt;C&gt;0&lt;/C&gt;&lt;/FQL&gt;&lt;FQL&gt;&lt;Q&gt;DUMMY^ECON_EXPR_DATA('FDS_ECON[NTCPMIMFGSA@PE]',,,M)&lt;/Q&gt;&lt;R&gt;0&lt;/R&gt;&lt;C&gt;0&lt;/C&gt;&lt;/FQL&gt;&lt;FQL&gt;&lt;Q&gt;DUMMY^ECON_EXPR_DATA('FDS_ECON[NTCPMIMFGSA@MX]',,,M)&lt;/Q&gt;&lt;R&gt;1&lt;/R&gt;&lt;C&gt;1&lt;/C&gt;&lt;D xsi:type="xsd:double"&gt;48.466015&lt;/D&gt;&lt;/FQL&gt;&lt;FQL&gt;&lt;Q&gt;CAGDPY@QA^EE_ACTUAL_ANNUAL(MED,0)&lt;/Q&gt;&lt;R&gt;1&lt;/R&gt;&lt;C&gt;1&lt;/C&gt;&lt;D xsi:type="xsd:double"&gt;17.1136863386589&lt;/D&gt;&lt;/FQL&gt;&lt;FQL&gt;&lt;Q&gt;CAGDPY@TW^EE_ACTUAL_ANNUAL(MED,0)&lt;/Q&gt;&lt;R&gt;1&lt;/R&gt;&lt;C&gt;1&lt;/C&gt;&lt;D xsi:type="xsd:double"&gt;13.6964985659127&lt;/D&gt;&lt;/FQL&gt;&lt;FQL&gt;&lt;Q&gt;CC_VN^FG_COMPANY_NAME&lt;/Q&gt;&lt;R&gt;1&lt;/R&gt;&lt;C&gt;1&lt;/C&gt;&lt;D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xsi:type="xsd:double"&gt;-2.158773&lt;/D&gt;&lt;/FQL&gt;&lt;FQL&gt;&lt;Q&gt;DUMMY^ECON_EXPR_DATA('FDS_ECON[NTCPMIMFGSA@EME]',,,M)&lt;/Q&gt;&lt;R&gt;1&lt;/R&gt;&lt;C&gt;1&lt;/C&gt;&lt;D xsi:type="xsd:double"&gt;50.789436&lt;/D&gt;&lt;/FQL&gt;&lt;FQL&gt;&lt;Q&gt;EWM^FMA_ROE(NTMA,-20AY,NOW,FY,"PORTAGG","MEANR")&lt;/Q&gt;&lt;R&gt;20&lt;/R&gt;&lt;C&gt;1&lt;/C&gt;&lt;D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xsi:type="xsd:double"&gt;9.47363114651142&lt;/D&gt;&lt;D xsi:type="xsd:double"&gt;10.1683466984571&lt;/D&gt;&lt;D xsi:type="xsd:double"&gt;9.55851360531194&lt;/D&gt;&lt;/FQL&gt;&lt;FQL&gt;&lt;Q&gt;TRYMX10Y-FDS^FG_YIELD(-10AY,0,Y,,"YTM")&lt;/Q&gt;&lt;R&gt;10&lt;/R&gt;&lt;C&gt;1&lt;/C&gt;&lt;D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xsi:type="xsd:double"&gt;2.4&lt;/D&gt;&lt;/FQL&gt;&lt;FQL&gt;&lt;Q&gt;CC_AE^FG_COMPANY_NAME&lt;/Q&gt;&lt;R&gt;1&lt;/R&gt;&lt;C&gt;1&lt;/C&gt;&lt;D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xsi:type="xsd:double"&gt;1.9593596&lt;/D&gt;&lt;/FQL&gt;&lt;FQL&gt;&lt;Q&gt;USDTRY^FG_PRICE_CHANGE(0,-1AY)&lt;/Q&gt;&lt;R&gt;1&lt;/R&gt;&lt;C&gt;1&lt;/C&gt;&lt;D xsi:type="xsd:double"&gt;26.061546&lt;/D&gt;&lt;/FQL&gt;&lt;FQL&gt;&lt;Q&gt;USDQAR^FG_PRICE_CHANGE(0,-1AY)&lt;/Q&gt;&lt;R&gt;1&lt;/R&gt;&lt;C&gt;1&lt;/C&gt;&lt;D xsi:type="xsd:double"&gt;0.02746582&lt;/D&gt;&lt;/FQL&gt;&lt;FQL&gt;&lt;Q&gt;USDINR^FG_PRICE_CHANGE(0,-1AY)&lt;/Q&gt;&lt;R&gt;1&lt;/R&gt;&lt;C&gt;1&lt;/C&gt;&lt;D xsi:type="xsd:double"&gt;1.2753487&lt;/D&gt;&lt;/FQL&gt;&lt;FQL&gt;&lt;Q&gt;USDZAR^FG_PRICE_CHANGE(0,-1AY)&lt;/Q&gt;&lt;R&gt;1&lt;/R&gt;&lt;C&gt;1&lt;/C&gt;&lt;D xsi:type="xsd:double"&gt;-5.8293047&lt;/D&gt;&lt;/FQL&gt;&lt;FQL&gt;&lt;Q&gt;USDKRW^FG_PRICE_CHANGE(0,-1AY)&lt;/Q&gt;&lt;R&gt;1&lt;/R&gt;&lt;C&gt;1&lt;/C&gt;&lt;D xsi:type="xsd:double"&gt;0.8170724&lt;/D&gt;&lt;/FQL&gt;&lt;FQL&gt;&lt;Q&gt;USDTWD^FG_PRICE_CHANGE(0,-1AY)&lt;/Q&gt;&lt;R&gt;1&lt;/R&gt;&lt;C&gt;1&lt;/C&gt;&lt;D xsi:type="xsd:double"&gt;0.31847954&lt;/D&gt;&lt;/FQL&gt;&lt;FQL&gt;&lt;Q&gt;DUMMY^ECON_EXPR_DATA('FDS_ECON[PMIDMMANHE]',,,M)&lt;/Q&gt;&lt;R&gt;1&lt;/R&gt;&lt;C&gt;1&lt;/C&gt;&lt;D xsi:type="xsd:double"&gt;48.332497&lt;/D&gt;&lt;/FQL&gt;&lt;FQL&gt;&lt;Q&gt;EPU^FMA_ROE(NTMA,-20AY,NOW,FY,"PORTAGG","MEANR")&lt;/Q&gt;&lt;R&gt;20&lt;/R&gt;&lt;C&gt;1&lt;/C&gt;&lt;D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xsi:type="xsd:double"&gt;11.9146022967026&lt;/D&gt;&lt;D xsi:type="xsd:double"&gt;12.0860264369497&lt;/D&gt;&lt;D xsi:type="xsd:double"&gt;15.0555659512705&lt;/D&gt;&lt;D xsi:type="xsd:double"&gt;13.6225815521433&lt;/D&gt;&lt;D xsi:type="xsd:double"&gt;12.9324475913379&lt;/D&gt;&lt;/FQL&gt;&lt;FQL&gt;&lt;Q&gt;TRYIN10Y-FDS^FG_YIELD(-10AY,0,Y,,"YTM")&lt;/Q&gt;&lt;R&gt;10&lt;/R&gt;&lt;C&gt;1&lt;/C&gt;&lt;D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xsi:type="xsd:double"&gt;1.54713940757014&lt;/D&gt;&lt;/FQL&gt;&lt;FQL&gt;&lt;Q&gt;CC_TR^FG_COMPANY_NAME&lt;/Q&gt;&lt;R&gt;1&lt;/R&gt;&lt;C&gt;1&lt;/C&gt;&lt;D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xsi:type="xsd:double"&gt;24587.5&lt;/D&gt;&lt;/FQL&gt;&lt;FQL&gt;&lt;Q&gt;USDTRY^FG_PRICE(0)&lt;/Q&gt;&lt;R&gt;1&lt;/R&gt;&lt;C&gt;1&lt;/C&gt;&lt;D xsi:type="xsd:double"&gt;33.9115&lt;/D&gt;&lt;/FQL&gt;&lt;FQL&gt;&lt;Q&gt;USDQAR^FG_PRICE(0)&lt;/Q&gt;&lt;R&gt;1&lt;/R&gt;&lt;C&gt;1&lt;/C&gt;&lt;D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xsi:type="xsd:double"&gt;83.97625&lt;/D&gt;&lt;/FQL&gt;&lt;FQL&gt;&lt;Q&gt;USDZAR^FG_PRICE(0)&lt;/Q&gt;&lt;R&gt;1&lt;/R&gt;&lt;C&gt;1&lt;/C&gt;&lt;D xsi:type="xsd:double"&gt;17.86065&lt;/D&gt;&lt;/FQL&gt;&lt;FQL&gt;&lt;Q&gt;USDKRW^FG_PRICE(0)&lt;/Q&gt;&lt;R&gt;1&lt;/R&gt;&lt;C&gt;1&lt;/C&gt;&lt;D xsi:type="xsd:double"&gt;1338.75&lt;/D&gt;&lt;/FQL&gt;&lt;FQL&gt;&lt;Q&gt;USDTWD^FG_PRICE(0)&lt;/Q&gt;&lt;R&gt;1&lt;/R&gt;&lt;C&gt;1&lt;/C&gt;&lt;D xsi:type="xsd:double"&gt;32.13&lt;/D&gt;&lt;/FQL&gt;&lt;FQL&gt;&lt;Q&gt;USDPEN^FG_PRICE(0)&lt;/Q&gt;&lt;R&gt;1&lt;/R&gt;&lt;C&gt;1&lt;/C&gt;&lt;D xsi:type="xsd:double"&gt;3.774&lt;/D&gt;&lt;/FQL&gt;&lt;FQL&gt;&lt;Q&gt;USDPHP^FG_PRICE(0)&lt;/Q&gt;&lt;R&gt;1&lt;/R&gt;&lt;C&gt;1&lt;/C&gt;&lt;D xsi:type="xsd:double"&gt;56.2&lt;/D&gt;&lt;/FQL&gt;&lt;FQL&gt;&lt;Q&gt;USDCLP^FG_PRICE(0)&lt;/Q&gt;&lt;R&gt;1&lt;/R&gt;&lt;C&gt;1&lt;/C&gt;&lt;D xsi:type="xsd:double"&gt;933.35&lt;/D&gt;&lt;/FQL&gt;&lt;FQL&gt;&lt;Q&gt;FC0000CN^FMA_EPS(NTMA,-20AY,0,CY,,"PORTAGG","MEANR")&lt;/Q&gt;&lt;R&gt;20&lt;/R&gt;&lt;C&gt;1&lt;/C&gt;&lt;D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xsi:type="xsd:double"&gt;21.2762449511596&lt;/D&gt;&lt;D xsi:type="xsd:double"&gt;20.3723994284406&lt;/D&gt;&lt;D xsi:type="xsd:double"&gt;19.1120509801751&lt;/D&gt;&lt;/FQL&gt;&lt;FQL&gt;&lt;Q&gt;KSA^P_PRICE_RETURNS_PR('52W',2,-10AY,0,AM)&lt;/Q&gt;&lt;R&gt;121&lt;/R&gt;&lt;C&gt;1&lt;/C&gt;&lt;D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xsi:type="xsd:double"&gt;-19.82333&lt;/D&gt;&lt;D xsi:type="xsd:double"&gt;-4.9844027&lt;/D&gt;&lt;D xsi:type="xsd:double"&gt;8.284224&lt;/D&gt;&lt;D xsi:type="xsd:double"&gt;18.560337&lt;/D&gt;&lt;D xsi:type="xsd:double"&gt;25.65453&lt;/D&gt;&lt;D xsi:type="xsd:double"&gt;12.961745&lt;/D&gt;&lt;D xsi:type="xsd:double"&gt;13.685298&lt;/D&gt;&lt;D xsi:type="xsd:double"&gt;7.0162177&lt;/D&gt;&lt;D xsi:type="xsd:double"&gt;8.479202&lt;/D&gt;&lt;D xsi:type="xsd:double"&gt;16.479147&lt;/D&gt;&lt;D xsi:type="xsd:double"&gt;14.7089&lt;/D&gt;&lt;D xsi:type="xsd:double"&gt;25.383461&lt;/D&gt;&lt;D xsi:type="xsd:double"&gt;26.147568&lt;/D&gt;&lt;D xsi:type="xsd:double"&gt;9.333253&lt;/D&gt;&lt;D xsi:type="xsd:double"&gt;2.644825&lt;/D&gt;&lt;D xsi:type="xsd:double"&gt;16.664087&lt;/D&gt;&lt;D xsi:type="xsd:double"&gt;11.461353&lt;/D&gt;&lt;D xsi:type="xsd:double"&gt;19.99514&lt;/D&gt;&lt;D xsi:type="xsd:double"&gt;16.882397&lt;/D&gt;&lt;D xsi:type="xsd:double"&gt;22.405933&lt;/D&gt;&lt;D xsi:type="xsd:double"&gt;29.149067&lt;/D&gt;&lt;D xsi:type="xsd:double"&gt;19.643616&lt;/D&gt;&lt;D xsi:type="xsd:double"&gt;22.143185&lt;/D&gt;&lt;D xsi:type="xsd:double"&gt;8.933056&lt;/D&gt;&lt;D xsi:type="xsd:double"&gt;11.162197&lt;/D&gt;&lt;D xsi:type="xsd:double"&gt;17.173363&lt;/D&gt;&lt;D xsi:type="xsd:double"&gt;17.286598&lt;/D&gt;&lt;D xsi:type="xsd:double"&gt;16.610157&lt;/D&gt;&lt;D xsi:type="xsd:double"&gt;21.556246&lt;/D&gt;&lt;D xsi:type="xsd:double"&gt;12.795615&lt;/D&gt;&lt;D xsi:type="xsd:double"&gt;21.923065&lt;/D&gt;&lt;D xsi:type="xsd:double"&gt;15.988457&lt;/D&gt;&lt;D xsi:type="xsd:double"&gt;13.676369&lt;/D&gt;&lt;D xsi:type="xsd:double"&gt;11.238396&lt;/D&gt;&lt;D xsi:type="xsd:double"&gt;6.9012046&lt;/D&gt;&lt;D xsi:type="xsd:double"&gt;7.051277&lt;/D&gt;&lt;D xsi:type="xsd:double"&gt;4.6988964&lt;/D&gt;&lt;D xsi:type="xsd:double"&gt;6.957364&lt;/D&gt;&lt;D xsi:type="xsd:double"&gt;6.3002586&lt;/D&gt;&lt;D xsi:type="xsd:double"&gt;3.8054824&lt;/D&gt;&lt;D xsi:type="xsd:double"&gt;-7.89634&lt;/D&gt;&lt;D xsi:type="xsd:double"&gt;-31.75699&lt;/D&gt;&lt;D xsi:type="xsd:double"&gt;-26.153421&lt;/D&gt;&lt;D xsi:type="xsd:double"&gt;-25.922441&lt;/D&gt;&lt;D xsi:type="xsd:double"&gt;-20.45942&lt;/D&gt;&lt;D xsi:type="xsd:double"&gt;-16.77217&lt;/D&gt;&lt;D xsi:type="xsd:double"&gt;-9.914022&lt;/D&gt;&lt;D xsi:type="xsd:double"&gt;0.74670315&lt;/D&gt;&lt;D xsi:type="xsd:double"&gt;8.914518&lt;/D&gt;&lt;D xsi:type="xsd:double"&gt;3.8654566&lt;/D&gt;&lt;D xsi:type="xsd:double"&gt;4.307115&lt;/D&gt;&lt;D xsi:type="xsd:double"&gt;5.90502&lt;/D&gt;&lt;D xsi:type="xsd:double"&gt;12.430668&lt;/D&gt;&lt;D xsi:type="xsd:double"&gt;65.27735&lt;/D&gt;&lt;D xsi:type="xsd:double"&gt;49.283623&lt;/D&gt;&lt;D xsi:type="xsd:double"&gt;53.58907&lt;/D&gt;&lt;D xsi:type="xsd:double"&gt;49.042&lt;/D&gt;&lt;D xsi:type="xsd:double"&gt;45.54951&lt;/D&gt;&lt;D xsi:type="xsd:double"&gt;50.016357&lt;/D&gt;&lt;D xsi:type="xsd:double"&gt;46.0567&lt;/D&gt;&lt;D xsi:type="xsd:double"&gt;40.415073&lt;/D&gt;&lt;D xsi:type="xsd:double"&gt;47.652138&lt;/D&gt;&lt;D xsi:type="xsd:double"&gt;28.004456&lt;/D&gt;&lt;D xsi:type="xsd:double"&gt;39.917694&lt;/D&gt;&lt;D xsi:type="xsd:double"&gt;42.419456&lt;/D&gt;&lt;D xsi:type="xsd:double"&gt;37.733173&lt;/D&gt;&lt;D xsi:type="xsd:double"&gt;41.232265&lt;/D&gt;&lt;D xsi:type="xsd:double"&gt;28.937603&lt;/D&gt;&lt;D xsi:type="xsd:double"&gt;16.387665&lt;/D&gt;&lt;D xsi:type="xsd:double"&gt;6.523478&lt;/D&gt;&lt;D xsi:type="xsd:double"&gt;12.800026&lt;/D&gt;&lt;D xsi:type="xsd:double"&gt;7.346785&lt;/D&gt;&lt;D xsi:type="xsd:double"&gt;0.23454428&lt;/D&gt;&lt;D xsi:type="xsd:double"&gt;-3.3458292&lt;/D&gt;&lt;D xsi:type="xsd:double"&gt;-5.8187666&lt;/D&gt;&lt;D xsi:type="xsd:double"&gt;-9.363228&lt;/D&gt;&lt;D xsi:type="xsd:double"&gt;-15.501708&lt;/D&gt;&lt;D xsi:type="xsd:double"&gt;-18.701244&lt;/D&gt;&lt;D xsi:type="xsd:double"&gt;-18.958675&lt;/D&gt;&lt;D xsi:type="xsd:double"&gt;-10.536539&lt;/D&gt;&lt;D xsi:type="xsd:double"&gt;-5.1956654&lt;/D&gt;&lt;D xsi:type="xsd:double"&gt;7.091379&lt;/D&gt;&lt;D xsi:type="xsd:double"&gt;-8.380222&lt;/D&gt;&lt;D xsi:type="xsd:double"&gt;-7.285404&lt;/D&gt;&lt;D xsi:type="xsd:double"&gt;-9.382611&lt;/D&gt;&lt;D xsi:type="xsd:double"&gt;-4.2249084&lt;/D&gt;&lt;D xsi:type="xsd:double"&gt;12.359834&lt;/D&gt;&lt;D xsi:type="xsd:double"&gt;11.756527&lt;/D&gt;&lt;D xsi:type="xsd:double"&gt;20.443249&lt;/D&gt;&lt;D xsi:type="xsd:double"&gt;21.80307&lt;/D&gt;&lt;D xsi:type="xsd:double"&gt;12.901759&lt;/D&gt;&lt;D xsi:type="xsd:double"&gt;7.573104&lt;/D&gt;&lt;D xsi:type="xsd:double"&gt;0.57748556&lt;/D&gt;&lt;D xsi:type="xsd:double"&gt;-0.575459&lt;/D&gt;&lt;D xsi:type="xsd:double"&gt;3.2010674&lt;/D&gt;&lt;D xsi:type="xsd:double"&gt;6.063509&lt;/D&gt;&lt;/FQL&gt;&lt;FQL&gt;&lt;Q&gt;EPOL^P_PRICE_RETURNS_PR('52W',2,-10AY,0,AM)&lt;/Q&gt;&lt;R&gt;121&lt;/R&gt;&lt;C&gt;1&lt;/C&gt;&lt;D xsi:type="xsd:double"&gt;4.984832&lt;/D&gt;&lt;D xsi:type="xsd:double"&gt;-7.687485&lt;/D&gt;&lt;D xsi:type="xsd:double"&gt;-9.19199&lt;/D&gt;&lt;D xsi:type="xsd:double"&gt;-10.115284&lt;/D&gt;&lt;D xsi:type="xsd:double"&gt;-13.975078&lt;/D&gt;&lt;D xsi:type="xsd:double"&gt;-18.43241&lt;/D&gt;&lt;D xsi:type="xsd:double"&gt;-21.106953&lt;/D&gt;&lt;D xsi:type="xsd:double"&gt;-18.0969&lt;/D&gt;&lt;D xsi:type="xsd:double"&gt;-10.70643&lt;/D&gt;&lt;D xsi:type="xsd:double"&gt;-18.975521&lt;/D&gt;&lt;D xsi:type="xsd:double"&gt;-18.469166&lt;/D&gt;&lt;D xsi:type="xsd:double"&gt;-17.55324&lt;/D&gt;&lt;D xsi:type="xsd:double"&gt;-19.873554&lt;/D&gt;&lt;D xsi:type="xsd:double"&gt;-15.932226&lt;/D&gt;&lt;D xsi:type="xsd:double"&gt;-23.339403&lt;/D&gt;&lt;D xsi:type="xsd:double"&gt;-32.96871&lt;/D&gt;&lt;D xsi:type="xsd:double"&gt;-28.006088&lt;/D&gt;&lt;D xsi:type="xsd:double"&gt;-24.603975&lt;/D&gt;&lt;D xsi:type="xsd:double"&gt;-12.359154&lt;/D&gt;&lt;D xsi:type="xsd:double"&gt;-17.248297&lt;/D&gt;&lt;D xsi:type="xsd:double"&gt;-29.055882&lt;/D&gt;&lt;D xsi:type="xsd:double"&gt;-27.122587&lt;/D&gt;&lt;D xsi:type="xsd:double"&gt;-23.99099&lt;/D&gt;&lt;D xsi:type="xsd:double"&gt;-13.874668&lt;/D&gt;&lt;D xsi:type="xsd:double"&gt;-18.32875&lt;/D&gt;&lt;D xsi:type="xsd:double"&gt;-15.993124&lt;/D&gt;&lt;D xsi:type="xsd:double"&gt;-11.030984&lt;/D&gt;&lt;D xsi:type="xsd:double"&gt;6.380677&lt;/D&gt;&lt;D xsi:type="xsd:double"&gt;16.894876&lt;/D&gt;&lt;D xsi:type="xsd:double"&gt;24.389542&lt;/D&gt;&lt;D xsi:type="xsd:double"&gt;16.641594&lt;/D&gt;&lt;D xsi:type="xsd:double"&gt;14.050161&lt;/D&gt;&lt;D xsi:type="xsd:double"&gt;36.830757&lt;/D&gt;&lt;D xsi:type="xsd:double"&gt;40.793766&lt;/D&gt;&lt;D xsi:type="xsd:double"&gt;48.956276&lt;/D&gt;&lt;D xsi:type="xsd:double"&gt;37.199448&lt;/D&gt;&lt;D xsi:type="xsd:double"&gt;56.72598&lt;/D&gt;&lt;D xsi:type="xsd:double"&gt;54.933727&lt;/D&gt;&lt;D xsi:type="xsd:double"&gt;52.98412&lt;/D&gt;&lt;D xsi:type="xsd:double"&gt;49.184273&lt;/D&gt;&lt;D xsi:type="xsd:double"&gt;50.948395&lt;/D&gt;&lt;D xsi:type="xsd:double"&gt;32.394173&lt;/D&gt;&lt;D xsi:type="xsd:double"&gt;29.187225&lt;/D&gt;&lt;D xsi:type="xsd:double"&gt;23.158848&lt;/D&gt;&lt;D xsi:type="xsd:double"&gt;7.16027&lt;/D&gt;&lt;D xsi:type="xsd:double"&gt;0.6767392&lt;/D&gt;&lt;D xsi:type="xsd:double"&gt;-7.347745&lt;/D&gt;&lt;D xsi:type="xsd:double"&gt;-7.8522444&lt;/D&gt;&lt;D xsi:type="xsd:double"&gt;-14.722544&lt;/D&gt;&lt;D xsi:type="xsd:double"&gt;-16.522486&lt;/D&gt;&lt;D xsi:type="xsd:double"&gt;-15.456581&lt;/D&gt;&lt;D xsi:type="xsd:double"&gt;-9.913576&lt;/D&gt;&lt;D xsi:type="xsd:double"&gt;-14.148373&lt;/D&gt;&lt;D xsi:type="xsd:double"&gt;-12.6304865&lt;/D&gt;&lt;D xsi:type="xsd:double"&gt;-13.17234&lt;/D&gt;&lt;D xsi:type="xsd:double"&gt;-7.970822&lt;/D&gt;&lt;D xsi:type="xsd:double"&gt;-10.724163&lt;/D&gt;&lt;D xsi:type="xsd:double"&gt;-1.118207&lt;/D&gt;&lt;D xsi:type="xsd:double"&gt;5.2976727&lt;/D&gt;&lt;D xsi:type="xsd:double"&gt;-7.633698&lt;/D&gt;&lt;D xsi:type="xsd:double"&gt;-5.411923&lt;/D&gt;&lt;D xsi:type="xsd:double"&gt;-3.6069214&lt;/D&gt;&lt;D xsi:type="xsd:double"&gt;0.28157234&lt;/D&gt;&lt;D xsi:type="xsd:double"&gt;-8.471221&lt;/D&gt;&lt;D xsi:type="xsd:double"&gt;-8.209663&lt;/D&gt;&lt;D xsi:type="xsd:double"&gt;-10.684193&lt;/D&gt;&lt;D xsi:type="xsd:double"&gt;-43.27501&lt;/D&gt;&lt;D xsi:type="xsd:double"&gt;-37.632637&lt;/D&gt;&lt;D xsi:type="xsd:double"&gt;-31.670307&lt;/D&gt;&lt;D xsi:type="xsd:double"&gt;-22.87109&lt;/D&gt;&lt;D xsi:type="xsd:double"&gt;-24.885887&lt;/D&gt;&lt;D xsi:type="xsd:double"&gt;-9.103852&lt;/D&gt;&lt;D xsi:type="xsd:double"&gt;-15.7271385&lt;/D&gt;&lt;D xsi:type="xsd:double"&gt;-18.661434&lt;/D&gt;&lt;D xsi:type="xsd:double"&gt;-20.837778&lt;/D&gt;&lt;D xsi:type="xsd:double"&gt;-3.7138164&lt;/D&gt;&lt;D xsi:type="xsd:double"&gt;-5.5055857&lt;/D&gt;&lt;D xsi:type="xsd:double"&gt;-5.2709937&lt;/D&gt;&lt;D xsi:type="xsd:double"&gt;53.210007&lt;/D&gt;&lt;D xsi:type="xsd:double"&gt;36.350216&lt;/D&gt;&lt;D xsi:type="xsd:double"&gt;41.621136&lt;/D&gt;&lt;D xsi:type="xsd:double"&gt;32.121613&lt;/D&gt;&lt;D xsi:type="xsd:double"&gt;29.615307&lt;/D&gt;&lt;D xsi:type="xsd:double"&gt;20.928574&lt;/D&gt;&lt;D xsi:type="xsd:double"&gt;34.545444&lt;/D&gt;&lt;D xsi:type="xsd:double"&gt;43.58921&lt;/D&gt;&lt;D xsi:type="xsd:double"&gt;35.448753&lt;/D&gt;&lt;D xsi:type="xsd:double"&gt;6.8867326&lt;/D&gt;&lt;D xsi:type="xsd:double"&gt;17.45956&lt;/D&gt;&lt;D xsi:type="xsd:double"&gt;6.9283247&lt;/D&gt;&lt;D xsi:type="xsd:double"&gt;-9.0156555&lt;/D&gt;&lt;D xsi:type="xsd:double"&gt;-3.9615571&lt;/D&gt;&lt;D xsi:type="xsd:double"&gt;-28.967058&lt;/D&gt;&lt;D xsi:type="xsd:double"&gt;-32.213963&lt;/D&gt;&lt;D xsi:type="xsd:double"&gt;-38.31717&lt;/D&gt;&lt;D xsi:type="xsd:double"&gt;-31.001259&lt;/D&gt;&lt;D xsi:type="xsd:double"&gt;-42.085075&lt;/D&gt;&lt;D xsi:type="xsd:double"&gt;-53.709694&lt;/D&gt;&lt;D xsi:type="xsd:double"&gt;-34.2176&lt;/D&gt;&lt;D xsi:type="xsd:double"&gt;-25.422604&lt;/D&gt;&lt;D xsi:type="xsd:double"&gt;-24.600327&lt;/D&gt;&lt;D xsi:type="xsd:double"&gt;-23.560684&lt;/D&gt;&lt;D xsi:type="xsd:double"&gt;-6.566268&lt;/D&gt;&lt;D xsi:type="xsd:double"&gt;-8.16651&lt;/D&gt;&lt;D xsi:type="xsd:double"&gt;27.792858&lt;/D&gt;&lt;D xsi:type="xsd:double"&gt;25.80793&lt;/D&gt;&lt;D xsi:type="xsd:double"&gt;55.75602&lt;/D&gt;&lt;D xsi:type="xsd:double"&gt;40.398872&lt;/D&gt;&lt;D xsi:type="xsd:double"&gt;37.5165&lt;/D&gt;&lt;D xsi:type="xsd:double"&gt;68.57823&lt;/D&gt;&lt;D xsi:type="xsd:double"&gt;44.790604&lt;/D&gt;&lt;D xsi:type="xsd:double"&gt;50.097775&lt;/D&gt;&lt;D xsi:type="xsd:double"&gt;31.064833&lt;/D&gt;&lt;D xsi:type="xsd:double"&gt;47.678078&lt;/D&gt;&lt;D xsi:type="xsd:double"&gt;58.712067&lt;/D&gt;&lt;D xsi:type="xsd:double"&gt;46.32224&lt;/D&gt;&lt;D xsi:type="xsd:double"&gt;41.65554&lt;/D&gt;&lt;D xsi:type="xsd:double"&gt;32.617676&lt;/D&gt;&lt;D xsi:type="xsd:double"&gt;32.276535&lt;/D&gt;&lt;D xsi:type="xsd:double"&gt;20.687366&lt;/D&gt;&lt;D xsi:type="xsd:double"&gt;40.20306&lt;/D&gt;&lt;/FQL&gt;&lt;FQL&gt;&lt;Q&gt;EWZ^FG_TOTAL_RETURNC(-10AY,0,AM)&lt;/Q&gt;&lt;R&gt;121&lt;/R&gt;&lt;C&gt;1&lt;/C&gt;&lt;D xsi:type="xsd:double"&gt;-2.0888805&lt;/D&gt;&lt;D xsi:type="xsd:double"&gt;-6.3794255&lt;/D&gt;&lt;D xsi:type="xsd:double"&gt;-9.47274&lt;/D&gt;&lt;D xsi:type="xsd:double"&gt;-12.018752&lt;/D&gt;&lt;D xsi:type="xsd:double"&gt;0.25781393&lt;/D&gt;&lt;D xsi:type="xsd:double"&gt;-2.3782551&lt;/D&gt;&lt;D xsi:type="xsd:double"&gt;-11.948956&lt;/D&gt;&lt;D xsi:type="xsd:double"&gt;13.471675&lt;/D&gt;&lt;D xsi:type="xsd:double"&gt;6.0087085&lt;/D&gt;&lt;D xsi:type="xsd:double"&gt;-8.652794&lt;/D&gt;&lt;D xsi:type="xsd:double"&gt;-2.0953953&lt;/D&gt;&lt;D xsi:type="xsd:double"&gt;-16.46912&lt;/D&gt;&lt;D xsi:type="xsd:double"&gt;-14.488429&lt;/D&gt;&lt;D xsi:type="xsd:double"&gt;7.816601&lt;/D&gt;&lt;D xsi:type="xsd:double"&gt;-4.0502253&lt;/D&gt;&lt;D xsi:type="xsd:double"&gt;-5.1498594&lt;/D&gt;&lt;D xsi:type="xsd:double"&gt;-14.404243&lt;/D&gt;&lt;D xsi:type="xsd:double"&gt;1.6824365&lt;/D&gt;&lt;D xsi:type="xsd:double"&gt;35.263706&lt;/D&gt;&lt;D xsi:type="xsd:double"&gt;7.4159026&lt;/D&gt;&lt;D xsi:type="xsd:double"&gt;3.3452034&lt;/D&gt;&lt;D xsi:type="xsd:double"&gt;-6.3016596&lt;/D&gt;&lt;D xsi:type="xsd:double"&gt;14.630175&lt;/D&gt;&lt;D xsi:type="xsd:double"&gt;11.304914&lt;/D&gt;&lt;D xsi:type="xsd:double"&gt;-2.0893693&lt;/D&gt;&lt;D xsi:type="xsd:double"&gt;5.068171&lt;/D&gt;&lt;D xsi:type="xsd:double"&gt;-8.321583&lt;/D&gt;&lt;D xsi:type="xsd:double"&gt;-0.21538138&lt;/D&gt;&lt;D xsi:type="xsd:double"&gt;13.722181&lt;/D&gt;&lt;D xsi:type="xsd:double"&gt;5.079639&lt;/D&gt;&lt;D xsi:type="xsd:double"&gt;-3.0049682&lt;/D&gt;&lt;D xsi:type="xsd:double"&gt;-0.5387962&lt;/D&gt;&lt;D xsi:type="xsd:double"&gt;7.6381445&lt;/D&gt;&lt;D xsi:type="xsd:double"&gt;-14.821344&lt;/D&gt;&lt;D xsi:type="xsd:double"&gt;8.112216&lt;/D&gt;&lt;D xsi:type="xsd:double"&gt;4.712045&lt;/D&gt;&lt;D xsi:type="xsd:double"&gt;11.500001&lt;/D&gt;&lt;D xsi:type="xsd:double"&gt;0.9204626&lt;/D&gt;&lt;D xsi:type="xsd:double"&gt;-9.190827&lt;/D&gt;&lt;D xsi:type="xsd:double"&gt;3.2449126&lt;/D&gt;&lt;D xsi:type="xsd:double"&gt;8.984089&lt;/D&gt;&lt;D xsi:type="xsd:double"&gt;1.2722611&lt;/D&gt;&lt;D xsi:type="xsd:double"&gt;5.5733323&lt;/D&gt;&lt;D xsi:type="xsd:double"&gt;-6.4041615&lt;/D&gt;&lt;D xsi:type="xsd:double"&gt;-5.3629217&lt;/D&gt;&lt;D xsi:type="xsd:double"&gt;-16.560818&lt;/D&gt;&lt;D xsi:type="xsd:double"&gt;-0.6382704&lt;/D&gt;&lt;D xsi:type="xsd:double"&gt;1.317358&lt;/D&gt;&lt;D xsi:type="xsd:double"&gt;-7.6536655&lt;/D&gt;&lt;D xsi:type="xsd:double"&gt;23.552&lt;/D&gt;&lt;D xsi:type="xsd:double"&gt;0.880599&lt;/D&gt;&lt;D xsi:type="xsd:double"&gt;-0.6675303&lt;/D&gt;&lt;D xsi:type="xsd:double"&gt;12.257719&lt;/D&gt;&lt;D xsi:type="xsd:double"&gt;2.1505475&lt;/D&gt;&lt;D xsi:type="xsd:double"&gt;-0.96110106&lt;/D&gt;&lt;D xsi:type="xsd:double"&gt;-6.8391857&lt;/D&gt;&lt;D xsi:type="xsd:double"&gt;-0.17361045&lt;/D&gt;&lt;D xsi:type="xsd:double"&gt;6.285715&lt;/D&gt;&lt;D xsi:type="xsd:double"&gt;9.677399&lt;/D&gt;&lt;D xsi:type="xsd:double"&gt;-8.072525&lt;/D&gt;&lt;D xsi:type="xsd:double"&gt;0.9391904&lt;/D&gt;&lt;D xsi:type="xsd:double"&gt;-1.7678559&lt;/D&gt;&lt;D xsi:type="xsd:double"&gt;1.3260722&lt;/D&gt;&lt;D xsi:type="xsd:double"&gt;7.0343494&lt;/D&gt;&lt;D xsi:type="xsd:double"&gt;2.5173903&lt;/D&gt;&lt;D xsi:type="xsd:double"&gt;-4.668254&lt;/D&gt;&lt;D xsi:type="xsd:double"&gt;-43.91295&lt;/D&gt;&lt;D xsi:type="xsd:double"&gt;3.6782503&lt;/D&gt;&lt;D xsi:type="xsd:double"&gt;-13.801164&lt;/D&gt;&lt;D xsi:type="xsd:double"&gt;37.44911&lt;/D&gt;&lt;D xsi:type="xsd:double"&gt;2.5424123&lt;/D&gt;&lt;D xsi:type="xsd:double"&gt;0.09742975&lt;/D&gt;&lt;D xsi:type="xsd:double"&gt;-2.3685932&lt;/D&gt;&lt;D xsi:type="xsd:double"&gt;-2.5589883&lt;/D&gt;&lt;D xsi:type="xsd:double"&gt;4.843116&lt;/D&gt;&lt;D xsi:type="xsd:double"&gt;20.819782&lt;/D&gt;&lt;D xsi:type="xsd:double"&gt;3.2856584&lt;/D&gt;&lt;D xsi:type="xsd:double"&gt;-5.358553&lt;/D&gt;&lt;D xsi:type="xsd:double"&gt;-7.604766&lt;/D&gt;&lt;D xsi:type="xsd:double"&gt;0.6909013&lt;/D&gt;&lt;D xsi:type="xsd:double"&gt;9.486877&lt;/D&gt;&lt;D xsi:type="xsd:double"&gt;11.490547&lt;/D&gt;&lt;D xsi:type="xsd:double"&gt;-2.2580624&lt;/D&gt;&lt;D xsi:type="xsd:double"&gt;-6.47372&lt;/D&gt;&lt;D xsi:type="xsd:double"&gt;-6.0803533&lt;/D&gt;&lt;D xsi:type="xsd:double"&gt;-7.3699417&lt;/D&gt;&lt;D xsi:type="xsd:double"&gt;-3.7129462&lt;/D&gt;&lt;D xsi:type="xsd:double"&gt;-0.58327913&lt;/D&gt;&lt;D xsi:type="xsd:double"&gt;1.1823416&lt;/D&gt;&lt;D xsi:type="xsd:double"&gt;12.720966&lt;/D&gt;&lt;D xsi:type="xsd:double"&gt;2.613771&lt;/D&gt;&lt;D xsi:type="xsd:double"&gt;12.526226&lt;/D&gt;&lt;D xsi:type="xsd:double"&gt;-17.203724&lt;/D&gt;&lt;D xsi:type="xsd:double"&gt;2.8751373&lt;/D&gt;&lt;D xsi:type="xsd:double"&gt;-14.379305&lt;/D&gt;&lt;D xsi:type="xsd:double"&gt;22.379494&lt;/D&gt;&lt;D xsi:type="xsd:double"&gt;0.5314112&lt;/D&gt;&lt;D xsi:type="xsd:double"&gt;-2.4564624&lt;/D&gt;&lt;D xsi:type="xsd:double"&gt;-2.3270667&lt;/D&gt;&lt;D xsi:type="xsd:double"&gt;-4.960829&lt;/D&gt;&lt;D xsi:type="xsd:double"&gt;9.883714&lt;/D&gt;&lt;D xsi:type="xsd:double"&gt;-5.4826736&lt;/D&gt;&lt;D xsi:type="xsd:double"&gt;-3.8434148&lt;/D&gt;&lt;D xsi:type="xsd:double"&gt;8.771276&lt;/D&gt;&lt;D xsi:type="xsd:double"&gt;1.3950348&lt;/D&gt;&lt;D xsi:type="xsd:double"&gt;9.055567&lt;/D&gt;&lt;D xsi:type="xsd:double"&gt;0.94578266&lt;/D&gt;&lt;D xsi:type="xsd:double"&gt;-1.4053762&lt;/D&gt;&lt;D xsi:type="xsd:double"&gt;-0.38010478&lt;/D&gt;&lt;D xsi:type="xsd:double"&gt;-4.1971445&lt;/D&gt;&lt;D xsi:type="xsd:double"&gt;7.534027&lt;/D&gt;&lt;D xsi:type="xsd:double"&gt;3.1481385&lt;/D&gt;&lt;D xsi:type="xsd:double"&gt;6.466818&lt;/D&gt;&lt;D xsi:type="xsd:double"&gt;-3.2615006&lt;/D&gt;&lt;D xsi:type="xsd:double"&gt;-2.0168602&lt;/D&gt;&lt;D xsi:type="xsd:double"&gt;-3.9324105&lt;/D&gt;&lt;D xsi:type="xsd:double"&gt;1.0873079&lt;/D&gt;&lt;D xsi:type="xsd:double"&gt;-10.995472&lt;/D&gt;&lt;D xsi:type="xsd:double"&gt;7.0117474&lt;/D&gt;&lt;D xsi:type="xsd:double"&gt;0.9605527&lt;/D&gt;&lt;D xsi:type="xsd:double"&gt;-0.5096853&lt;/D&gt;&lt;/FQL&gt;&lt;FQL&gt;&lt;Q&gt;SET-BKK^FMA_DIV_YLD(NTMA,-10AY,0,AM,"PORTAGG","MEANR")&lt;/Q&gt;&lt;R&gt;121&lt;/R&gt;&lt;C&gt;1&lt;/C&gt;&lt;D xsi:type="xsd:double"&gt;3.34667717152892&lt;/D&gt;&lt;D xsi:type="xsd:double"&gt;3.43707004705978&lt;/D&gt;&lt;D xsi:type="xsd:double"&gt;3.38167928572889&lt;/D&gt;&lt;D xsi:type="xsd:double"&gt;3.49785842331912&lt;/D&gt;&lt;D xsi:type="xsd:double"&gt;3.41039643017471&lt;/D&gt;&lt;D xsi:type="xsd:double"&gt;3.13701872009191&lt;/D&gt;&lt;D xsi:type="xsd:double"&gt;3.37366953422351&lt;/D&gt;&lt;D xsi:type="xsd:double"&gt;3.36825612617659&lt;/D&gt;&lt;D xsi:type="xsd:double"&gt;3.47112587051541&lt;/D&gt;&lt;D xsi:type="xsd:double"&gt;3.42306466148899&lt;/D&gt;&lt;D xsi:type="xsd:double"&gt;3.45245408598024&lt;/D&gt;&lt;D xsi:type="xsd:double"&gt;3.61056454531037&lt;/D&gt;&lt;D xsi:type="xsd:double"&gt;3.64371643438787&lt;/D&gt;&lt;D xsi:type="xsd:double"&gt;3.5879036233103&lt;/D&gt;&lt;D xsi:type="xsd:double"&gt;3.64752544413296&lt;/D&gt;&lt;D xsi:type="xsd:double"&gt;3.95711631392598&lt;/D&gt;&lt;D xsi:type="xsd:double"&gt;3.86762484323036&lt;/D&gt;&lt;D xsi:type="xsd:double"&gt;3.73056688612531&lt;/D&gt;&lt;D xsi:type="xsd:double"&gt;3.38046018588301&lt;/D&gt;&lt;D xsi:type="xsd:double"&gt;3.4246529365589&lt;/D&gt;&lt;D xsi:type="xsd:double"&gt;3.42027251387815&lt;/D&gt;&lt;D xsi:type="xsd:double"&gt;3.33129520096314&lt;/D&gt;&lt;D xsi:type="xsd:double"&gt;3.23607045213481&lt;/D&gt;&lt;D xsi:type="xsd:double"&gt;3.08936402581512&lt;/D&gt;&lt;D xsi:type="xsd:double"&gt;3.46075941094722&lt;/D&gt;&lt;D xsi:type="xsd:double"&gt;3.49204538086212&lt;/D&gt;&lt;D xsi:type="xsd:double"&gt;3.2765362238388&lt;/D&gt;&lt;D xsi:type="xsd:double"&gt;3.23289875036059&lt;/D&gt;&lt;D xsi:type="xsd:double"&gt;3.15529565015384&lt;/D&gt;&lt;D xsi:type="xsd:double"&gt;3.10735446962303&lt;/D&gt;&lt;D xsi:type="xsd:double"&gt;3.20154274763426&lt;/D&gt;&lt;D xsi:type="xsd:double"&gt;3.1011646434194&lt;/D&gt;&lt;D xsi:type="xsd:double"&gt;3.21953862950721&lt;/D&gt;&lt;D xsi:type="xsd:double"&gt;3.2242054687135</t>
        </r>
      </text>
    </comment>
    <comment ref="A2" authorId="0" shapeId="0" xr:uid="{09B8EACC-0256-4550-B7B2-D6647FE53644}">
      <text>
        <r>
          <rPr>
            <b/>
            <sz val="9"/>
            <color indexed="81"/>
            <rFont val="Tahoma"/>
            <charset val="1"/>
          </rPr>
          <t>5&lt;/D&gt;&lt;D xsi:type="xsd:double"&gt;3.25130280393884&lt;/D&gt;&lt;D xsi:type="xsd:double"&gt;3.26363320494955&lt;/D&gt;&lt;D xsi:type="xsd:double"&gt;3.08144756598828&lt;/D&gt;&lt;D xsi:type="xsd:double"&gt;2.97763388841673&lt;/D&gt;&lt;D xsi:type="xsd:double"&gt;3.05576908519837&lt;/D&gt;&lt;D xsi:type="xsd:double"&gt;3.05877701360946&lt;/D&gt;&lt;D xsi:type="xsd:double"&gt;2.89411253566758&lt;/D&gt;&lt;D xsi:type="xsd:double"&gt;2.96228537531167&lt;/D&gt;&lt;D xsi:type="xsd:double"&gt;2.99571370190135&lt;/D&gt;&lt;D xsi:type="xsd:double"&gt;3.07793966761426&lt;/D&gt;&lt;D xsi:type="xsd:double"&gt;3.08157408059643&lt;/D&gt;&lt;D xsi:type="xsd:double"&gt;3.18298021839155&lt;/D&gt;&lt;D xsi:type="xsd:double"&gt;3.37672200249914&lt;/D&gt;&lt;D xsi:type="xsd:double"&gt;3.25093993101584&lt;/D&gt;&lt;D xsi:type="xsd:double"&gt;3.34387846324223&lt;/D&gt;&lt;D xsi:type="xsd:double"&gt;3.32035807001606&lt;/D&gt;&lt;D xsi:type="xsd:double"&gt;3.39930047321501&lt;/D&gt;&lt;D xsi:type="xsd:double"&gt;3.46202418068205&lt;/D&gt;&lt;D xsi:type="xsd:double"&gt;3.47553852734785&lt;/D&gt;&lt;D xsi:type="xsd:double"&gt;3.34546552682835&lt;/D&gt;&lt;D xsi:type="xsd:double"&gt;3.32562265735779&lt;/D&gt;&lt;D xsi:type="xsd:double"&gt;3.27313782790089&lt;/D&gt;&lt;D xsi:type="xsd:double"&gt;3.2980474375135&lt;/D&gt;&lt;D xsi:type="xsd:double"&gt;3.22205230575475&lt;/D&gt;&lt;D xsi:type="xsd:double"&gt;3.11508957070836&lt;/D&gt;&lt;D xsi:type="xsd:double"&gt;3.27977989924838&lt;/D&gt;&lt;D xsi:type="xsd:double"&gt;3.22456389793602&lt;/D&gt;&lt;D xsi:type="xsd:double"&gt;3.26828998837234&lt;/D&gt;&lt;D xsi:type="xsd:double"&gt;3.19221351425329&lt;/D&gt;&lt;D xsi:type="xsd:double"&gt;3.29324372900828&lt;/D&gt;&lt;D xsi:type="xsd:double"&gt;3.22977954895949&lt;/D&gt;&lt;D xsi:type="xsd:double"&gt;3.31274006804197&lt;/D&gt;&lt;D xsi:type="xsd:double"&gt;4.385273886371&lt;/D&gt;&lt;D xsi:type="xsd:double"&gt;3.64230981137505&lt;/D&gt;&lt;D xsi:type="xsd:double"&gt;3.24071671762695&lt;/D&gt;&lt;D xsi:type="xsd:double"&gt;3.00240991781665&lt;/D&gt;&lt;D xsi:type="xsd:double"&gt;3.0235137859489&lt;/D&gt;&lt;D xsi:type="xsd:double"&gt;3.05873183205118&lt;/D&gt;&lt;D xsi:type="xsd:double"&gt;3.17609884932942&lt;/D&gt;&lt;D xsi:type="xsd:double"&gt;3.08924385584522&lt;/D&gt;&lt;D xsi:type="xsd:double"&gt;2.93740954108054&lt;/D&gt;&lt;D xsi:type="xsd:double"&gt;2.7116294524996&lt;/D&gt;&lt;D xsi:type="xsd:double"&gt;2.65195077046367&lt;/D&gt;&lt;D xsi:type="xsd:double"&gt;2.74583432318853&lt;/D&gt;&lt;D xsi:type="xsd:double"&gt;2.73943595892221&lt;/D&gt;&lt;D xsi:type="xsd:double"&gt;2.87309940141245&lt;/D&gt;&lt;D xsi:type="xsd:double"&gt;2.89657914351105&lt;/D&gt;&lt;D xsi:type="xsd:double"&gt;2.78528259112424&lt;/D&gt;&lt;D xsi:type="xsd:double"&gt;2.97837668733417&lt;/D&gt;&lt;D xsi:type="xsd:double"&gt;3.01968837019516&lt;/D&gt;&lt;D xsi:type="xsd:double"&gt;2.82410197235932&lt;/D&gt;&lt;D xsi:type="xsd:double"&gt;2.81913556221636&lt;/D&gt;&lt;D xsi:type="xsd:double"&gt;2.81513471984146&lt;/D&gt;&lt;D xsi:type="xsd:double"&gt;2.91109912841846&lt;/D&gt;&lt;D xsi:type="xsd:double"&gt;2.81002075881166&lt;/D&gt;&lt;D xsi:type="xsd:double"&gt;2.83855399623925&lt;/D&gt;&lt;D xsi:type="xsd:double"&gt;2.9502417808564&lt;/D&gt;&lt;D xsi:type="xsd:double"&gt;2.98108781309264&lt;/D&gt;&lt;D xsi:type="xsd:double"&gt;3.14325708460483&lt;/D&gt;&lt;D xsi:type="xsd:double"&gt;3.05690528082713&lt;/D&gt;&lt;D xsi:type="xsd:double"&gt;3.19480282641513&lt;/D&gt;&lt;D xsi:type="xsd:double"&gt;3.10797914149669&lt;/D&gt;&lt;D xsi:type="xsd:double"&gt;3.03306858471304&lt;/D&gt;&lt;D xsi:type="xsd:double"&gt;3.22916883652796&lt;/D&gt;&lt;D xsi:type="xsd:double"&gt;3.03604820673686&lt;/D&gt;&lt;D xsi:type="xsd:double"&gt;3.05268036833471&lt;/D&gt;&lt;D xsi:type="xsd:double"&gt;2.94898785283729&lt;/D&gt;&lt;D xsi:type="xsd:double"&gt;3.0253827696179&lt;/D&gt;&lt;D xsi:type="xsd:double"&gt;3.12238991389143&lt;/D&gt;&lt;D xsi:type="xsd:double"&gt;3.10562660776954&lt;/D&gt;&lt;D xsi:type="xsd:double"&gt;3.13932391643453&lt;/D&gt;&lt;D xsi:type="xsd:double"&gt;3.11928834464022&lt;/D&gt;&lt;D xsi:type="xsd:double"&gt;3.19512194371867&lt;/D&gt;&lt;D xsi:type="xsd:double"&gt;3.10947322898895&lt;/D&gt;&lt;D xsi:type="xsd:double"&gt;3.10052536461542&lt;/D&gt;&lt;D xsi:type="xsd:double"&gt;3.3133283079576&lt;/D&gt;&lt;D xsi:type="xsd:double"&gt;3.44241752808947&lt;/D&gt;&lt;D xsi:type="xsd:double"&gt;3.45789079888136&lt;/D&gt;&lt;D xsi:type="xsd:double"&gt;3.41016595501611&lt;/D&gt;&lt;D xsi:type="xsd:double"&gt;3.48808964549499&lt;/D&gt;&lt;D xsi:type="xsd:double"&gt;3.48091710728656&lt;/D&gt;&lt;D xsi:type="xsd:double"&gt;3.47386452544742&lt;/D&gt;&lt;D xsi:type="xsd:double"&gt;3.6374065637115&lt;/D&gt;&lt;D xsi:type="xsd:double"&gt;3.81898312216252&lt;/D&gt;&lt;D xsi:type="xsd:double"&gt;3.73988480394643&lt;/D&gt;&lt;D xsi:type="xsd:double"&gt;3.86396308217903&lt;/D&gt;&lt;D xsi:type="xsd:double"&gt;3.54389791084485&lt;/D&gt;&lt;/FQL&gt;&lt;FQL&gt;&lt;Q&gt;KSA^FMA_ROE(NTMA,-20AY,NOW,FY,"PORTAGG","MEANR")&lt;/Q&gt;&lt;R&gt;20&lt;/R&gt;&lt;C&gt;1&lt;/C&gt;&lt;D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xsi:type="xsd:double"&gt;11.2305559865745&lt;/D&gt;&lt;D xsi:type="xsd:double"&gt;10.1469870690871&lt;/D&gt;&lt;D xsi:type="xsd:double"&gt;12.7997878063274&lt;/D&gt;&lt;D xsi:type="xsd:double"&gt;13.778318029977&lt;/D&gt;&lt;D xsi:type="xsd:double"&gt;11.7583310618864&lt;/D&gt;&lt;/FQL&gt;&lt;FQL&gt;&lt;Q&gt;EPOL^FMA_ROE(NTMA,-20AY,NOW,FY,"PORTAGG","MEANR")&lt;/Q&gt;&lt;R&gt;20&lt;/R&gt;&lt;C&gt;1&lt;/C&gt;&lt;D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xsi:type="xsd:double"&gt;0.703&lt;/D&gt;&lt;/FQL&gt;&lt;FQL&gt;&lt;Q&gt;CAGDPY@IN^EE_ACTUAL_ANNUAL(MED,+1)&lt;/Q&gt;&lt;R&gt;1&lt;/R&gt;&lt;C&gt;1&lt;/C&gt;&lt;D xsi:type="xsd:double"&gt;-1.2&lt;/D&gt;&lt;/FQL&gt;&lt;FQL&gt;&lt;Q&gt;CAGDPY@PE^EE_ACTUAL_ANNUAL(MED,+1)&lt;/Q&gt;&lt;R&gt;1&lt;/R&gt;&lt;C&gt;1&lt;/C&gt;&lt;D xsi:type="xsd:double"&gt;-0.45&lt;/D&gt;&lt;/FQL&gt;&lt;FQL&gt;&lt;Q&gt;CC_TH^FG_COMPANY_NAME&lt;/Q&gt;&lt;R&gt;1&lt;/R&gt;&lt;C&gt;1&lt;/C&gt;&lt;D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Dollar&lt;/D&gt;&lt;/FQL&gt;&lt;FQL&gt;&lt;Q&gt;USDTRY^FG_COMPANY_NAME&lt;/Q&gt;&lt;R&gt;1&lt;/R&gt;&lt;C&gt;1&lt;/C&gt;&lt;D xsi:type="xsd:string"&gt;Turkish New Lira per U.S. Dollar&lt;/D&gt;&lt;/FQL&gt;&lt;FQL&gt;&lt;Q&gt;USDQAR^FG_COMPANY_NAME&lt;/Q&gt;&lt;R&gt;1&lt;/R&gt;&lt;C&gt;1&lt;/C&gt;&lt;D xsi:type="xsd:string"&gt;Qatari Rial per U.S. Dollar&lt;/D&gt;&lt;/FQL&gt;&lt;FQL&gt;&lt;Q&gt;USDINR^FG_COMPANY_NAME&lt;/Q&gt;&lt;R&gt;1&lt;/R&gt;&lt;C&gt;1&lt;/C&gt;&lt;D xsi:type="xsd:string"&gt;Indian Rupee per U.S. Dollar&lt;/D&gt;&lt;/FQL&gt;&lt;FQL&gt;&lt;Q&gt;USDZAR^FG_COMPANY_NAME&lt;/Q&gt;&lt;R&gt;1&lt;/R&gt;&lt;C&gt;1&lt;/C&gt;&lt;D xsi:type="xsd:string"&gt;South African Rand per U.S. Dollar&lt;/D&gt;&lt;/FQL&gt;&lt;FQL&gt;&lt;Q&gt;USDKRW^FG_COMPANY_NAME&lt;/Q&gt;&lt;R&gt;1&lt;/R&gt;&lt;C&gt;1&lt;/C&gt;&lt;D xsi:type="xsd:string"&gt;South Korean Won per U.S. Dollar&lt;/D&gt;&lt;/FQL&gt;&lt;FQL&gt;&lt;Q&gt;USDTWD^FG_COMPANY_NAME&lt;/Q&gt;&lt;R&gt;1&lt;/R&gt;&lt;C&gt;1&lt;/C&gt;&lt;D xsi:type="xsd:string"&gt;Taiwan Dollar per U.S. Dollar&lt;/D&gt;&lt;/FQL&gt;&lt;FQL&gt;&lt;Q&gt;USDPEN^FG_COMPANY_NAME&lt;/Q&gt;&lt;R&gt;1&lt;/R&gt;&lt;C&gt;1&lt;/C&gt;&lt;D xsi:type="xsd:string"&gt;Peruvian New Sol per U.S. Dollar&lt;/D&gt;&lt;/FQL&gt;&lt;FQL&gt;&lt;Q&gt;USDPHP^FG_COMPANY_NAME&lt;/Q&gt;&lt;R&gt;1&lt;/R&gt;&lt;C&gt;1&lt;/C&gt;&lt;D xsi:type="xsd:string"&gt;Philippines Peso per U.S. Dollar&lt;/D&gt;&lt;/FQL&gt;&lt;FQL&gt;&lt;Q&gt;USDCLP^FG_COMPANY_NAME&lt;/Q&gt;&lt;R&gt;1&lt;/R&gt;&lt;C&gt;1&lt;/C&gt;&lt;D xsi:type="xsd:string"&gt;Chilean Peso per U.S. Dollar&lt;/D&gt;&lt;/FQL&gt;&lt;FQL&gt;&lt;Q&gt;FC0000IN^FMA_EPS(NTMA,-20AY,0,CY,,"PORTAGG","MEANR")&lt;/Q&gt;&lt;R&gt;20&lt;/R&gt;&lt;C&gt;1&lt;/C&gt;&lt;D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xsi:type="xsd:double"&gt;36.3024533004522&lt;/D&gt;&lt;D xsi:type="xsd:double"&gt;33.6969528887625&lt;/D&gt;&lt;D xsi:type="xsd:double"&gt;46.9983800934094&lt;/D&gt;&lt;D xsi:type="xsd:double"&gt;46.023785873774&lt;/D&gt;&lt;D xsi:type="xsd:double"&gt;54.7013880002093&lt;/D&gt;&lt;/FQL&gt;&lt;FQL&gt;&lt;Q&gt;VNM^P_PRICE_RETURNS_PR('52W',2,-10AY,0,AM)&lt;/Q&gt;&lt;R&gt;121&lt;/R&gt;&lt;C&gt;1&lt;/C&gt;&lt;D xsi:type="xsd:double"&gt;30.887245&lt;/D&gt;&lt;D xsi:type="xsd:double"&gt;17.354548&lt;/D&gt;&lt;D xsi:type="xsd:double"&gt;17.372536&lt;/D&gt;&lt;D xsi:type="xsd:double"&gt;6.056428&lt;/D&gt;&lt;D xsi:type="xsd:double"&gt;0.36088228&lt;/D&gt;&lt;D xsi:type="xsd:double"&gt;-10.305542&lt;/D&gt;&lt;D xsi:type="xsd:double"&gt;-13.89516&lt;/D&gt;&lt;D xsi:type="xsd:double"&gt;-17.461586&lt;/D&gt;&lt;D xsi:type="xsd:double"&gt;-8.476406&lt;/D&gt;&lt;D xsi:type="xsd:double"&gt;-9.901685&lt;/D&gt;&lt;D xsi:type="xsd:double"&gt;-7.0992947&lt;/D&gt;&lt;D xsi:type="xsd:double"&gt;-15.58063&lt;/D&gt;&lt;D xsi:type="xsd:double"&gt;-28.281998&lt;/D&gt;&lt;D xsi:type="xsd:double"&gt;-15.503656&lt;/D&gt;&lt;D xsi:type="xsd:double"&gt;-21.082813&lt;/D&gt;&lt;D xsi:type="xsd:double"&gt;-22.080935&lt;/D&gt;&lt;D xsi:type="xsd:double"&gt;-22.620779&lt;/D&gt;&lt;D xsi:type="xsd:double"&gt;-29.499275&lt;/D&gt;&lt;D xsi:type="xsd:double"&gt;-18.962872&lt;/D&gt;&lt;D xsi:type="xsd:double"&gt;-14.315372&lt;/D&gt;&lt;D xsi:type="xsd:double"&gt;-13.416857&lt;/D&gt;&lt;D xsi:type="xsd:double"&gt;-12.9787445&lt;/D&gt;&lt;D xsi:type="xsd:double"&gt;-17.613346&lt;/D&gt;&lt;D xsi:type="xsd:double"&gt;-10.626918&lt;/D&gt;&lt;D xsi:type="xsd:double"&gt;-3.6191463&lt;/D&gt;&lt;D xsi:type="xsd:double"&gt;-12.967491&lt;/D&gt;&lt;D xsi:type="xsd:double"&gt;-13.875872&lt;/D&gt;&lt;D xsi:type="xsd:double"&gt;-7.14612&lt;/D&gt;&lt;D xsi:type="xsd:double"&gt;-1.4019489&lt;/D&gt;&lt;D xsi:type="xsd:double"&gt;6.419015&lt;/D&gt;&lt;D xsi:type="xsd:double"&gt;-4.815215&lt;/D&gt;&lt;D xsi:type="xsd:double"&gt;0.7459521&lt;/D&gt;&lt;D xsi:type="xsd:double"&gt;0.38090944&lt;/D&gt;&lt;D xsi:type="xsd:double"&gt;-0.30233264&lt;/D&gt;&lt;D xsi:type="xsd:double"&gt;0.36104918&lt;/D&gt;&lt;D xsi:type="xsd:double"&gt;-4.099798&lt;/D&gt;&lt;D xsi:type="xsd:double"&gt;2.601862&lt;/D&gt;&lt;D xsi:type="xsd:double"&gt;5.3055525&lt;/D&gt;&lt;D xsi:type="xsd:double"&gt;21.689188&lt;/D&gt;&lt;D xsi:type="xsd:double"&gt;26.037455&lt;/D&gt;&lt;D xsi:type="xsd:double"&gt;42.749275&lt;/D&gt;&lt;D xsi:type="xsd:double"&gt;29.252888&lt;/D&gt;&lt;D xsi:type="xsd:double"&gt;41.77884&lt;/D&gt;&lt;D xsi:type="xsd:double"&gt;41.66473&lt;/D&gt;&lt;D xsi:type="xsd:double"&gt;28.92518&lt;/D&gt;&lt;D xsi:type="xsd:double"&gt;19.755114&lt;/D&gt;&lt;D xsi:type="xsd:double"&gt;6.1661124&lt;/D&gt;&lt;D xsi:type="xsd:double"&gt;15.4091835&lt;/D&gt;&lt;D xsi:type="xsd:double"&gt;14.632093&lt;/D&gt;&lt;D xsi:type="xsd:double"&gt;3.839445&lt;/D&gt;&lt;D xsi:type="xsd:double"&gt;-4.9019756&lt;/D&gt;&lt;D xsi:type="xsd:double"&gt;-2.166164&lt;/D&gt;&lt;D xsi:type="xsd:double"&gt;-18.730991&lt;/D&gt;&lt;D xsi:type="xsd:double"&gt;-8.030474&lt;/D&gt;&lt;D xsi:type="xsd:double"&gt;-9.372234&lt;/D&gt;&lt;D xsi:type="xsd:double"&gt;-12.258363&lt;/D&gt;&lt;D xsi:type="xsd:double"&gt;-8.097733&lt;/D&gt;&lt;D xsi:type="xsd:double"&gt;-4.0802183&lt;/D&gt;&lt;D xsi:type="xsd:double"&gt;6.521392&lt;/D&gt;&lt;D xsi:type="xsd:double"&gt;-3.8658023&lt;/D&gt;&lt;D xsi:type="xsd:double"&gt;-5.5487576&lt;/D&gt;&lt;D xsi:type="xsd:double"&gt;8.462774&lt;/D&gt;&lt;D xsi:type="xsd:double"&gt;9.776009&lt;/D&gt;&lt;D xsi:type="xsd:double"&gt;2.9800415&lt;/D&gt;&lt;D xsi:type="xsd:double"&gt;4.8515677&lt;/D&gt;&lt;D xsi:type="xsd:double"&gt;-3.7030935&lt;/D&gt;&lt;D xsi:type="xsd:double"&gt;-34.226585&lt;/D&gt;&lt;D xsi:type="xsd:double"&gt;-28.869606&lt;/D&gt;&lt;D xsi:type="xsd:double"&gt;-19.399912&lt;/D&gt;&lt;D xsi:type="xsd:double"&gt;-14.789253&lt;/D&gt;&lt;D xsi:type="xsd:double"&gt;-11.977035&lt;/D&gt;&lt;D xsi:type="xsd:double"&gt;-3.6183715&lt;/D&gt;&lt;D xsi:type="xsd:double"&gt;-4.832506&lt;/D&gt;&lt;D xsi:type="xsd:double"&gt;-5.279106&lt;/D&gt;&lt;D xsi:type="xsd:double"&gt;-5.3266582&lt;/D&gt;&lt;D xsi:type="xsd:double"&gt;6.2123775&lt;/D&gt;&lt;D xsi:type="xsd:double"&gt;17.393864&lt;/D&gt;&lt;D xsi:type="xsd:double"&gt;18.202019&lt;/D&gt;&lt;D xsi:type="xsd:double"&gt;60.991455&lt;/D&gt;&lt;D xsi:type="xsd:double"&gt;58.78557&lt;/D&gt;&lt;D xsi:type="xsd:double"&gt;43.957745&lt;/D&gt;&lt;D xsi:type="xsd:double"&gt;47.021854&lt;/D&gt;&lt;D xsi:type="xsd:double"&gt;37.180996&lt;/D&gt;&lt;D xsi:type="xsd:double"&gt;34.97863&lt;/D&gt;&lt;D xsi:type="xsd:double"&gt;36.26903&lt;/D&gt;&lt;D xsi:type="xsd:double"&gt;29.549767&lt;/D&gt;&lt;D xsi:type="xsd:double"&gt;33.823277&lt;/D&gt;&lt;D xsi:type="xsd:double"&gt;24.571156&lt;/D&gt;&lt;D xsi:type="xsd:double"&gt;13.954592&lt;/D&gt;&lt;D xsi:type="xsd:double"&gt;9.973204&lt;/D&gt;&lt;D xsi:type="xsd:double"&gt;3.5171866&lt;/D&gt;&lt;D xsi:type="xsd:double"&gt;-1.4117897&lt;/D&gt;&lt;D xsi:type="xsd:double"&gt;-17.791897&lt;/D&gt;&lt;D xsi:type="xsd:double"&gt;-20.804007&lt;/D&gt;&lt;D xsi:type="xsd:double"&gt;-25.865381&lt;/D&gt;&lt;D xsi:type="xsd:double"&gt;-20.462496&lt;/D&gt;&lt;D xsi:type="xsd:double"&gt;-23.98491&lt;/D&gt;&lt;D xsi:type="xsd:double"&gt;-36.80923&lt;/D&gt;&lt;D xsi:type="xsd:double"&gt;-45.310177&lt;/D&gt;&lt;D xsi:type="xsd:double"&gt;-38.912426&lt;/D&gt;&lt;D xsi:type="xsd:double"&gt;-40.029938&lt;/D&gt;&lt;D xsi:type="xsd:double"&gt;-39.29422&lt;/D&gt;&lt;D xsi:type="xsd:double"&gt;-37.957214&lt;/D&gt;&lt;D xsi:type="xsd:double"&gt;-33.214767&lt;/D&gt;&lt;D xsi:type="xsd:double"&gt;-17.491419&lt;/D&gt;&lt;D xsi:type="xsd:double"&gt;-14.088768&lt;/D&gt;&lt;D xsi:type="xsd:double"&gt;-2.7210414&lt;/D&gt;&lt;D xsi:type="xsd:double"&gt;-0.7289052&lt;/D&gt;&lt;D xsi:type="xsd:double"&gt;4.004061&lt;/D&gt;&lt;D xsi:type="xsd:double"&gt;11.990988&lt;/D&gt;&lt;D xsi:type="xsd:double"&gt;21.384966&lt;/D&gt;&lt;D xsi:type="xsd:double"&gt;8.808815&lt;/D&gt;&lt;D xsi:type="xsd:double"&gt;7.123077&lt;/D&gt;&lt;D xsi:type="xsd:double"&gt;15.984095&lt;/D&gt;&lt;D xsi:type="xsd:double"&gt;20.722569&lt;/D&gt;&lt;D xsi:type="xsd:double"&gt;13.854683&lt;/D&gt;&lt;D xsi:type="xsd:double"&gt;8.020174&lt;/D&gt;&lt;D xsi:type="xsd:double"&gt;2.5111914&lt;/D&gt;&lt;D xsi:type="xsd:double"&gt;-5.012375&lt;/D&gt;&lt;D xsi:type="xsd:double"&gt;-17.523973&lt;/D&gt;&lt;D xsi:type="xsd:double"&gt;-16.24235&lt;/D&gt;&lt;/FQL&gt;&lt;FQL&gt;&lt;Q&gt;EPHE^P_PRICE_RETURNS_PR('52W',2,-10AY,0,AM)&lt;/Q&gt;&lt;R&gt;121&lt;/R&gt;&lt;C&gt;1&lt;/C&gt;&lt;D xsi:type="xsd:double"&gt;17.837513&lt;/D&gt;&lt;D xsi:type="xsd:double"&gt;5.0934196&lt;/D&gt;&lt;D xsi:type="xsd:double"&gt;16.191303&lt;/D&gt;&lt;D xsi:type="xsd:double"&gt;26.05139&lt;/D&gt;&lt;D xsi:type="xsd:double"&gt;25.066996&lt;/D&gt;&lt;D xsi:type="xsd:double"&gt;31.142843&lt;/D&gt;&lt;D xsi:type="xsd:double"&gt;23.341047&lt;/D&gt;&lt;D xsi:type="xsd:double"&gt;23.84317&lt;/D&gt;&lt;D xsi:type="xsd:double"&gt;10.201847&lt;/D&gt;&lt;D xsi:type="xsd:double"&gt;5.595219&lt;/D&gt;&lt;D xsi:type="xsd:double"&gt;3.0918717&lt;/D&gt;&lt;D xsi:type="xsd:double"&gt;0.2598524&lt;/D&gt;&lt;D xsi:type="xsd:double"&gt;-9.48112&lt;/D&gt;&lt;D xsi:type="xsd:double"&gt;-0.54335&lt;/D&gt;&lt;D xsi:type="xsd:double"&gt;-11.675096&lt;/D&gt;&lt;D xsi:type="xsd:double"&gt;-12.9883175&lt;/D&gt;&lt;D xsi:type="xsd:double"&gt;-19.764202&lt;/D&gt;&lt;D xsi:type="xsd:double"&gt;-20.975489&lt;/D&gt;&lt;D xsi:type="xsd:double"&gt;-13.567554&lt;/D&gt;&lt;D xsi:type="xsd:double"&gt;-12.886089&lt;/D&gt;&lt;D xsi:type="xsd:double"&gt;-9.154648&lt;/D&gt;&lt;D xsi:type="xsd:double"&gt;-0.21733046&lt;/D&gt;&lt;D xsi:type="xsd:double"&gt;5.0258517&lt;/D&gt;&lt;D xsi:type="xsd:double"&gt;7.07134&lt;/D&gt;&lt;D xsi:type="xsd:double"&gt;6.788945&lt;/D&gt;&lt;D xsi:type="xsd:double"&gt;-2.1253765&lt;/D&gt;&lt;D xsi:type="xsd:double"&gt;-4.166478&lt;/D&gt;&lt;D xsi:type="xsd:double"&gt;0.75336695&lt;/D&gt;&lt;D xsi:type="xsd:double"&gt;12.927914&lt;/D&gt;&lt;D xsi:type="xsd:double"&gt;6.8379283&lt;/D&gt;&lt;D xsi:type="xsd:double"&gt;-1.883167&lt;/D&gt;&lt;D xsi:type="xsd:double"&gt;-1.7451763&lt;/D&gt;&lt;D xsi:type="xsd:double"&gt;0.39803982&lt;/D&gt;&lt;D xsi:type="xsd:double"&gt;-1.2901604&lt;/D&gt;&lt;D xsi:type="xsd:double"&gt;-6.9816885&lt;/D&gt;&lt;D xsi:type="xsd:double"&gt;-11.520213&lt;/D&gt;&lt;D xsi:type="xsd:double"&gt;0.00385046&lt;/D&gt;&lt;D xsi:type="xsd:double"&gt;6.175697&lt;/D&gt;&lt;D xsi:type="xsd:double"&gt;11.923944&lt;/D&gt;&lt;D xsi:type="xsd:double"&gt;15.207481&lt;/D&gt;&lt;D xsi:type="xsd:double"&gt;15.021515&lt;/D&gt;&lt;D xsi:type="xsd:double"&gt;7.644701&lt;/D&gt;&lt;D xsi:type="xsd:double"&gt;8.295679&lt;/D&gt;&lt;D xsi:type="xsd:double"&gt;-3.554958&lt;/D&gt;&lt;D xsi:type="xsd:double"&gt;-7.295805&lt;/D&gt;&lt;D xsi:type="xsd:double"&gt;-12.071151&lt;/D&gt;&lt;D xsi:type="xsd:double"&gt;-15.81558&lt;/D&gt;&lt;D xsi:type="xsd:double"&gt;-6.6385746&lt;/D&gt;&lt;D xsi:type="xsd:double"&gt;-14.508003&lt;/D&gt;&lt;D xsi:type="xsd:double"&gt;-22.473782&lt;/D&gt;&lt;D xsi:type="xsd:double"&gt;-22.738588&lt;/D&gt;&lt;D xsi:type="xsd:double"&gt;-13.833976&lt;/D&gt;&lt;D xsi:type="xsd:double"&gt;-13.02532&lt;/D&gt;&lt;D xsi:type="xsd:double"&gt;-5.132127&lt;/D&gt;&lt;D xsi:type="xsd:double"&gt;-8.060753&lt;/D&gt;&lt;D xsi:type="xsd:double"&gt;0.43395758&lt;/D&gt;&lt;D xsi:type="xsd:double"&gt;-0.46073794&lt;/D&gt;&lt;D xsi:type="xsd:double"&gt;8.565199&lt;/D&gt;&lt;D xsi:type="xsd:double"&gt;18.673658&lt;/D&gt;&lt;D xsi:type="xsd:double"&gt;2.7591944&lt;/D&gt;&lt;D xsi:type="xsd:double"&gt;11.993111&lt;/D&gt;&lt;D xsi:type="xsd:double"&gt;22.339022&lt;/D&gt;&lt;D xsi:type="xsd:double"&gt;23.742437&lt;/D&gt;&lt;D xsi:type="xsd:double"&gt;8.676254&lt;/D&gt;&lt;D xsi:type="xsd:double"&gt;-1.2948692&lt;/D&gt;&lt;D xsi:type="xsd:double"&gt;-4.4608474&lt;/D&gt;&lt;D xsi:type="xsd:double"&gt;-33.264416&lt;/D&gt;&lt;D xsi:type="xsd:double"&gt;-31.81002&lt;/D&gt;&lt;D xsi:type="xsd:double"&gt;-25.611269&lt;/D&gt;&lt;D xsi:type="xsd:double"&gt;-20.98028&lt;/D&gt;&lt;D xsi:type="xsd:double"&gt;-23.120802&lt;/D&gt;&lt;D xsi:type="xsd:double"&gt;-17.982113&lt;/D&gt;&lt;D xsi:type="xsd:double"&gt;-21.809036&lt;/D&gt;&lt;D xsi:type="xsd:double"&gt;-21.306646&lt;/D&gt;&lt;D xsi:type="xsd:double"&gt;-9.919607&lt;/D&gt;&lt;D xsi:type="xsd:double"&gt;-3.501892&lt;/D&gt;&lt;D xsi:type="xsd:double"&gt;-2.16012&lt;/D&gt;&lt;D xsi:type="xsd:double"&gt;-2.8407335&lt;/D&gt;&lt;D xsi:type="xsd:double"&gt;36.99753&lt;/D&gt;&lt;D xsi:type="xsd:double"&gt;25.702524&lt;/D&gt;&lt;D xsi:type="xsd:double"&gt;15.863169&lt;/D&gt;&lt;D xsi:type="xsd:double"&gt;17.45056&lt;/D&gt;&lt;D xsi:type="xsd:double"&gt;11.29216&lt;/D&gt;&lt;D xsi:type="xsd:double"&gt;5.7983875&lt;/D&gt;&lt;D xsi:type="xsd:double"&gt;17.126238&lt;/D&gt;&lt;D xsi:type="xsd:double"&gt;19.262552&lt;/D&gt;&lt;D xsi:type="xsd:double"&gt;7.1141243&lt;/D&gt;&lt;D xsi:type="xsd:double"&gt;0.19026995&lt;/D&gt;&lt;D xsi:type="xsd:double"&gt;-3.2439291&lt;/D&gt;&lt;D xsi:type="xsd:double"&gt;2.0399928&lt;/D&gt;&lt;D xsi:type="xsd:double"&gt;0.6491184&lt;/D&gt;&lt;D xsi:type="xsd:double"&gt;2.3541093&lt;/D&gt;&lt;D xsi:type="xsd:double"&gt;0.33711195&lt;/D&gt;&lt;D xsi:type="xsd:double"&gt;-12.424898&lt;/D&gt;&lt;D xsi:type="xsd:double"&gt;-14.523273&lt;/D&gt;&lt;D xsi:type="xsd:double"&gt;-2.3682415&lt;/D&gt;&lt;D xsi:type="xsd:double"&gt;-12.056184&lt;/D&gt;&lt;D xsi:type="xsd:double"&gt;-28.340412&lt;/D&gt;&lt;D xsi:type="xsd:double"&gt;-23.047846&lt;/D&gt;&lt;D xsi:type="xsd:double"&gt;-17.183865&lt;/D&gt;&lt;D xsi:type="xsd:double"&gt;-9.885942&lt;/D&gt;&lt;D xsi:type="xsd:double"&gt;-10.649925&lt;/D&gt;&lt;D xsi:type="xsd:double"&gt;-11.927122&lt;/D&gt;&lt;D xsi:type="xsd:double"&gt;-11.027945&lt;/D&gt;&lt;D xsi:type="xsd:double"&gt;-4.8898754&lt;/D&gt;&lt;D xsi:type="xsd:double"&gt;-4.362929&lt;/D&gt;&lt;D xsi:type="xsd:double"&gt;5.8796525&lt;/D&gt;&lt;D xsi:type="xsd:double"&gt;-6.0414195&lt;/D&gt;&lt;D xsi:type="xsd:double"&gt;-5.2313447&lt;/D&gt;&lt;D xsi:type="xsd:double"&gt;11.291862&lt;/D&gt;&lt;D xsi:type="xsd:double"&gt;0.21722317&lt;/D&gt;&lt;D xsi:type="xsd:double"&gt;-2.9665709&lt;/D&gt;&lt;D xsi:type="xsd:double"&gt;-3.5935402&lt;/D&gt;&lt;D xsi:type="xsd:double"&gt;-1.7218709&lt;/D&gt;&lt;D xsi:type="xsd:double"&gt;8.083523&lt;/D&gt;&lt;D xsi:type="xsd:double"&gt;1.649332&lt;/D&gt;&lt;D xsi:type="xsd:double"&gt;-3.6856413&lt;/D&gt;&lt;D xsi:type="xsd:double"&gt;-2.724737&lt;/D&gt;&lt;D xsi:type="xsd:double"&gt;-2.0631492&lt;/D&gt;&lt;D xsi:type="xsd:double"&gt;4.4979215&lt;/D&gt;&lt;D xsi:type="xsd:double"&gt;16.40563&lt;/D&gt;&lt;/FQL&gt;&lt;FQL&gt;&lt;Q&gt;EWY^FG_TOTAL_RETURNC(-10AY,0,AM)&lt;/Q&gt;&lt;R&gt;121&lt;/R&gt;&lt;C&gt;1&lt;/C&gt;&lt;D xsi:type="xsd:double"&gt;-2.732408&lt;/D&gt;&lt;D xsi:type="xsd:double"&gt;-11.377901&lt;/D&gt;&lt;D xsi:type="xsd:double"&gt;1.3989687&lt;/D&gt;&lt;D xsi:type="xsd:double"&gt;-4.156476&lt;/D&gt;&lt;D xsi:type="xsd:double"&gt;3.4319282&lt;/D&gt;&lt;D xsi:type="xsd:double"&gt;-0.909251&lt;/D&gt;&lt;D xsi:type="xsd:double"&gt;0.017988682&lt;/D&gt;&lt;D xsi:type="xsd:double"&gt;7.213521&lt;/D&gt;&lt;D xsi:type="xsd:double"&gt;-0.5536854&lt;/D&gt;&lt;D xsi:type="xsd:double"&gt;-6.5125704&lt;/D&gt;&lt;D xsi:type="xsd:double"&gt;-3.3026516&lt;/D&gt;&lt;D xsi:type="xsd:double"&gt;-8.60396&lt;/D&gt;&lt;D xsi:type="xsd:double"&gt;-0.79640746&lt;/D&gt;&lt;D xsi:type="xsd:double"&gt;9.4895&lt;/D&gt;&lt;D xsi:type="xsd:double"&gt;-1.71085&lt;/D&gt;&lt;D xsi:type="xsd:double"&gt;-5.0306025&lt;/D&gt;&lt;D xsi:type="xsd:double"&gt;-2.864778&lt;/D&gt;&lt;D xsi:type="xsd:double"&gt;-1.358521&lt;/D&gt;&lt;D xsi:type="xsd:double"&gt;8.995056&lt;/D&gt;&lt;D xsi:type="xsd:double"&gt;3.5735369&lt;/D&gt;&lt;D xsi:type="xsd:double"&gt;-3.5836756&lt;/D&gt;&lt;D xsi:type="xsd:double"&gt;2.313161&lt;/D&gt;&lt;D xsi:type="xsd:double"&gt;3.1884074&lt;/D&gt;&lt;D xsi:type="xsd:double"&gt;7.134831&lt;/D&gt;&lt;D xsi:type="xsd:double"&gt;-1.2585163&lt;/D&gt;&lt;D xsi:type="xsd:double"&gt;-0.70809126&lt;/D&gt;&lt;D xsi:type="xsd:double"&gt;-5.776435&lt;/D&gt;&lt;D xsi:type="xsd:double"&gt;4.1816473&lt;/D&gt;&lt;D xsi:type="xsd:double"&gt;4.261112&lt;/D&gt;&lt;D xsi:type="xsd:double"&gt;2.468264&lt;/D&gt;&lt;D xsi:type="xsd:double"&gt;0.41294098&lt;/D&gt;&lt;D xsi:type="xsd:double"&gt;2.2960901&lt;/D&gt;&lt;D xsi:type="xsd:double"&gt;10.351753&lt;/D&gt;&lt;D xsi:type="xsd:double"&gt;2.0491838&lt;/D&gt;&lt;D xsi:type="xsd:double"&gt;2.186513&lt;/D&gt;&lt;D xsi:type="xsd:double"&gt;-3.9010167&lt;/D&gt;&lt;D xsi:type="xsd:double"&gt;3.4686446&lt;/D&gt;&lt;D xsi:type="xsd:double"&gt;5.7092667&lt;/D&gt;&lt;D xsi:type="xsd:double"&gt;3.0466795&lt;/D&gt;&lt;D xsi:type="xsd:double"&gt;-0.06719828&lt;/D&gt;&lt;D xsi:type="xsd:double"&gt;7.890129&lt;/D&gt;&lt;D xsi:type="xsd:double"&gt;-8.215666&lt;/D&gt;&lt;D xsi:type="xsd:double"&gt;6.5734267&lt;/D&gt;&lt;D xsi:type="xsd:double"&gt;-2.5065541&lt;/D&gt;&lt;D xsi:type="xsd:double"&gt;0.91533659999999994&lt;/D&gt;&lt;D xsi:type="xsd:double"&gt;-2.4943352&lt;/D&gt;&lt;D xsi:type="xsd:double"&gt;-9.835834&lt;/D&gt;&lt;D xsi:type="xsd:double"&gt;-1.8206716&lt;/D&gt;&lt;D xsi:type="xsd:double"&gt;1.3908267&lt;/D&gt;&lt;D xsi:type="xsd:double"&gt;-5.3497972&lt;/D&gt;&lt;D xsi:type="xsd:double"&gt;-5.7648897&lt;/D&gt;&lt;D xsi:type="xsd:double"&gt;2.477789&lt;/D&gt;&lt;D xsi:type="xsd:double"&gt;1.1495471&lt;/D&gt;&lt;D xsi:type="xsd:double"&gt;6.1319947&lt;/D&gt;&lt;D xsi:type="xsd:double"&gt;-2.9596984&lt;/D&gt;&lt;D xsi:type="xsd:double"&gt;3.7475705&lt;/D&gt;&lt;D xsi:type="xsd:double"&gt;-9.695077&lt;/D&gt;&lt;D xsi:type="xsd:double"&gt;-0.65801144&lt;/D&gt;&lt;D xsi:type="xsd:double"&gt;0.41834116&lt;/D&gt;&lt;D xsi:type="xsd:double"&gt;-10.51901&lt;/D&gt;&lt;D xsi:type="xsd:double"&gt;11.425805&lt;/D&gt;&lt;D xsi:type="xsd:double"&gt;0.6615639&lt;/D&gt;&lt;D xsi:type="xsd:double"&gt;4.2545795&lt;/D&gt;&lt;D xsi:type="xsd:double"&gt;1.2441993&lt;/D&gt;&lt;D xsi:type="xsd:double"&gt;4.947126&lt;/D&gt;&lt;D xsi:type="xsd:double"&gt;0.33499002&lt;/D&gt;&lt;D xsi:type="xsd:double"&gt;-25.81876&lt;/D&gt;&lt;D xsi:type="xsd:double"&gt;4.8864126&lt;/D&gt;&lt;D xsi:type="xsd:double"&gt;2.9423833&lt;/D&gt;&lt;D xsi:type="xsd:double"&gt;14.092886&lt;/D&gt;&lt;D xsi:type="xsd:double"&gt;1.6527534&lt;/D&gt;&lt;D xsi:type="xsd:double"&gt;14.461744&lt;/D&gt;&lt;D xsi:type="xsd:double"&gt;-3.558606&lt;/D&gt;&lt;D xsi:type="xsd:double"&gt;5.41085&lt;/D&gt;&lt;D xsi:type="xsd:double"&gt;5.618477&lt;/D&gt;&lt;D xsi:type="xsd:double"&gt;14.789033&lt;/D&gt;&lt;D xsi:type="xsd:double"&gt;15.677643&lt;/D&gt;&lt;D xsi:type="xsd:double"&gt;-0.5495727&lt;/D&gt;&lt;D xsi:type="xsd:double"&gt;-6.4505816&lt;/D&gt;&lt;D xsi:type="xsd:double"&gt;3.2034516&lt;/D&gt;&lt;D xsi:type="xsd:double"&gt;-2.9389083&lt;/D&gt;&lt;D xsi:type="xsd:double"&gt;5.0578356&lt;/D&gt;&lt;D xsi:type="xsd:double"&gt;-1.8782377&lt;/D&gt;&lt;D xsi:type="xsd:double"&gt;-3.9273918&lt;/D&gt;&lt;D xsi:type="xsd:double"&gt;-4.2597055&lt;/D&gt;&lt;D xsi:type="xsd:double"&gt;-8.539647&lt;/D&gt;&lt;D xsi:type="xsd:double"&gt;4.2500377&lt;/D&gt;&lt;D xsi:type="xsd:double"&gt;1.2794733&lt;/D&gt;&lt;D xsi:type="xsd:double"&gt;0.9238839&lt;/D&gt;&lt;D xsi:type="xsd:double"&gt;-8.612257&lt;/D&gt;&lt;D xsi:type="xsd:double"&gt;-7.9423904&lt;/D&gt;&lt;D xsi:type="xsd:double"&gt;2.101028&lt;/D&gt;&lt;D xsi:type="xsd:double"&gt;-8.523053&lt;/D&gt;&lt;D xsi:type="xsd:double"&gt;0.71793795&lt;/D&gt;&lt;D xsi:type="xsd:double"&gt;-10.375416&lt;/D&gt;&lt;D xsi:type="xsd:double"&gt;9.915161&lt;/D&gt;&lt;D xsi:type="xsd:double"&gt;-9.422731&lt;/D&gt;&lt;D xsi:type="xsd:double"&gt;-12.799579&lt;/D&gt;&lt;D xsi:type="xsd:double"&gt;23.635996&lt;/D&gt;&lt;D xsi:type="xsd:double"&gt;-4.1659775&lt;/D&gt;&lt;D xsi:type="xsd:double"&gt;7.7351213&lt;/D&gt;&lt;D xsi:type="xsd:double"&gt;0.83925724&lt;/D&gt;&lt;D xsi:type="xsd:double"&gt;-7.5384083&lt;/D&gt;&lt;D xsi:type="xsd:double"&gt;7.5991035&lt;/D&gt;&lt;D xsi:type="xsd:double"&gt;-4.6492934&lt;/D&gt;&lt;D xsi:type="xsd:double"&gt;12.434614&lt;/D&gt;&lt;D xsi:type="xsd:double"&gt;-0.81032515&lt;/D&gt;&lt;D xsi:type="xsd:double"&gt;-4.5083227&lt;/D&gt;&lt;D xsi:type="xsd:double"&gt;-1.7585576&lt;/D&gt;&lt;D xsi:type="xsd:double"&gt;-4.8056784&lt;/D&gt;&lt;D xsi:type="xsd:double"&gt;2.1514535&lt;/D&gt;&lt;D xsi:type="xsd:double"&gt;4.56053&lt;/D&gt;&lt;D xsi:type="xsd:double"&gt;-0.13483763&lt;/D&gt;&lt;D xsi:type="xsd:double"&gt;5.0358534&lt;/D&gt;&lt;D xsi:type="xsd:double"&gt;4.297912&lt;/D&gt;&lt;D xsi:type="xsd:double"&gt;-6.858081&lt;/D&gt;&lt;D xsi:type="xsd:double"&gt;3.6256194&lt;/D&gt;&lt;D xsi:type="xsd:double"&gt;0.75525045&lt;/D&gt;&lt;D xsi:type="xsd:double"&gt;5.0175905&lt;/D&gt;&lt;D xsi:type="xsd:double"&gt;-9.308088&lt;/D&gt;&lt;D xsi:type="xsd:double"&gt;0.40154457&lt;/D&gt;&lt;/FQL&gt;&lt;FQL&gt;&lt;Q&gt;QAT^FMA_DIV_YLD(NTMA,-10AY,0,AM,"PORTAGG","MEANR")&lt;/Q&gt;&lt;R&gt;121&lt;/R&gt;&lt;C&gt;1&lt;/C&gt;&lt;D xsi:type="xsd:double"&gt;3.96493730500454&lt;/D&gt;&lt;D xsi:type="xsd:double"&gt;4.01053174278482&lt;/D&gt;&lt;D xsi:type="xsd:double"&gt;4.03155543258262&lt;/D&gt;&lt;D xsi:type="xsd:double"&gt;4.64683935598619&lt;/D&gt;&lt;D xsi:type="xsd:double"&gt;4.73025876723435&lt;/D&gt;&lt;D xsi:type="xsd:double"&gt;4.12272213409978&lt;/D&gt;&lt;D xsi:type="xsd:double"&gt;4.31159731602453&lt;/D&gt;&lt;D xsi:type="xsd:double"&gt;4.55413679837011&lt;/D&gt;&lt;D xsi:type="xsd:double"&gt;4.45802311266601&lt;/D&gt;&lt;D xsi:type="xsd:double"&gt;4.67417106619338&lt;/D&gt;&lt;D xsi:type="xsd:double"&gt;4.6993689272917&lt;/D&gt;&lt;D xsi:type="xsd:double"&gt;4.77179343179345&lt;/D&gt;&lt;D xsi:type="xsd:double"&gt;4.75928207377223&lt;/D&gt;&lt;D xsi:type="xsd:double"&gt;4.8033900970478&lt;/D&gt;&lt;D xsi:type="xsd:double"&gt;5.19017636495178&lt;/D&gt;&lt;D xsi:type="xsd:double"&gt;5.6484547359843&lt;/D&gt;&lt;D xsi:type="xsd:double"&gt;5.87813487682741&lt;/D&gt;&lt;D xsi:type="xsd:double"&gt;5.58673225376874&lt;/D&gt;&lt;D xsi:type="xsd:double"&gt;4.42743591548868&lt;/D&gt;&lt;D xsi:type="xsd:double"&gt;4.22807323304768&lt;/D&gt;&lt;D xsi:type="xsd:double"&gt;4.32769365579476&lt;/D&gt;&lt;D xsi:type="xsd:double"&gt;4.21618513652082&lt;/D&gt;&lt;D xsi:type="xsd:double"&gt;4.15638280234869&lt;/D&gt;&lt;D xsi:type="xsd:double"&gt;3.80029362800013&lt;/D&gt;&lt;D xsi:type="xsd:double"&gt;3.89471723022587&lt;/D&gt;&lt;D xsi:type="xsd:double"&gt;3.96515395009464&lt;/D&gt;&lt;D xsi:type="xsd:double"&gt;4.08037021890643&lt;/D&gt;&lt;D xsi:type="xsd:double"&gt;3.93045103835349&lt;/D&gt;&lt;D xsi:type="xsd:double"&gt;3.74716746127274&lt;/D&gt;&lt;D xsi:type="xsd:double"&gt;3.78851159798399&lt;/D&gt;&lt;D xsi:type="xsd:double"&gt;3.88880610253161&lt;/D&gt;&lt;D xsi:type="xsd:double"&gt;3.85104089395132&lt;/D&gt;&lt;D xsi:type="xsd:double"&gt;3.88327770583891&lt;/D&gt;&lt;D xsi:type="xsd:double"&gt;4.40263504551099&lt;/D&gt;&lt;D xsi:type="xsd:double"&gt;4.32196190571116&lt;/D&gt;&lt;D xsi:type="xsd:double"&gt;4.18082873402685&lt;/D&gt;&lt;D xsi:type="xsd:double"&gt;4.69807339420577&lt;/D&gt;&lt;D xsi:type="xsd:double"&gt;4.66055207771755&lt;/D&gt;&lt;D xsi:type="xsd:double"&gt;4.63689409946203&lt;/D&gt;&lt;D xsi:type="xsd:double"&gt;4.5825291596514&lt;/D&gt;&lt;D xsi:type="xsd:double"&gt;4.01987436423977&lt;/D&gt;&lt;D xsi:type="xsd:double"&gt;4.53548116375972&lt;/D&gt;&lt;D xsi:type="xsd:double"&gt;4.89693028690771&lt;/D&gt;&lt;D xsi:type="xsd:double"&gt;4.79270943243583&lt;/D&gt;&lt;D xsi:type="xsd:double"&gt;4.89094545010256&lt;/D&gt;&lt;D xsi:type="xsd:double"&gt;4.80062014417079&lt;/D&gt;&lt;D xsi:type="xsd:double"&gt;4.72358107516982&lt;/D&gt;&lt;D xsi:type="xsd:double"&gt;4.33910437308752&lt;/D&gt;&lt;D xsi:type="xsd:double"&gt;4.19649808626493&lt;/D&gt;&lt;D xsi:type="xsd:double"&gt;4.34643410447886&lt;/D&gt;&lt;D xsi:type="xsd:double"&gt;4.31302402663356&lt;/D&gt;&lt;D xsi:type="xsd:double"&gt;4.40526837355029&lt;/D&gt;&lt;D xsi:type="xsd:double"&gt;4.40391528002143&lt;/D&gt;&lt;D xsi:type="xsd:double"&gt;4.51602847994721&lt;/D&gt;&lt;D xsi:type="xsd:double"&gt;4.73325614278138&lt;/D&gt;&lt;D xsi:type="xsd:double"&gt;4.3442461432923&lt;/D&gt;&lt;D xsi:type="xsd:double"&gt;4.34657664366336&lt;/D&gt;&lt;D xsi:type="xsd:double"&gt;4.05923801007843&lt;/D&gt;&lt;D xsi:type="xsd:double"&gt;4.12130777250396&lt;/D&gt;&lt;D xsi:type="xsd:double"&gt;4.38227115165505&lt;/D&gt;&lt;D xsi:type="xsd:double"&gt;4.1337440977816&lt;/D&gt;&lt;D xsi:type="xsd:double"&gt;4.17858066438836&lt;/D&gt;&lt;D xsi:type="xsd:double"&gt;4.12648539891871&lt;/D&gt;&lt;D xsi:type="xsd:double"&gt;4.0917477095814&lt;/D&gt;&lt;D xsi:type="xsd:double"&gt;4.02567416496764&lt;/D&gt;&lt;D xsi:type="xsd:double"&gt;4.37188934637709&lt;/D&gt;&lt;D xsi:type="xsd:double"&gt;4.91055390660484&lt;/D&gt;&lt;D xsi:type="xsd:double"&gt;4.29118243727079&lt;/D&gt;&lt;D xsi:type="xsd:double"&gt;4.19327955455104&lt;/D&gt;&lt;D xsi:type="xsd:double"&gt;3.93776958115015&lt;/D&gt;&lt;D xsi:type="xsd:double"&gt;3.83501099529653&lt;/D&gt;&lt;D xsi:type="xsd:double"&gt;3.67960856090475&lt;/D&gt;&lt;D xsi:type="xsd:double"&gt;3.55669359227442&lt;/D&gt;&lt;D xsi:type="xsd:double"&gt;3.48835316051546&lt;/D&gt;&lt;D xsi:type="xsd:double"&gt;3.66886108665663&lt;/D&gt;&lt;D xsi:type="xsd:double"&gt;3.61221843157823&lt;/D&gt;&lt;D xsi:type="xsd:double"&gt;3.70159467784438&lt;/D&gt;&lt;D xsi:type="xsd:double"&gt;3.69865950403446&lt;/D&gt;&lt;D xsi:type="xsd:double"&gt;3.89094351748863&lt;/D&gt;&lt;D xsi:type="xsd:double"&gt;3.79685603425046&lt;/D&gt;&lt;D xsi:type="xsd:double"&gt;3.75159031885413&lt;/D&gt;&lt;D xsi:type="xsd:double"&gt;3.8459934976612&lt;/D&gt;&lt;D xsi:type="xsd:double"&gt;3.80468093128873&lt;/D&gt;&lt;D xsi:type="xsd:double"&gt;3.89055996419163&lt;/D&gt;&lt;D xsi:type="xsd:double"&gt;4.083145595551&lt;/D&gt;&lt;D xsi:type="xsd:double"&gt;3.84764813125753&lt;/D&gt;&lt;D xsi:type="xsd:double"&gt;3.7760299458673&lt;/D&gt;&lt;D xsi:type="xsd:double"&gt;3.96425119586128&lt;/D&gt;&lt;D xsi:type="xsd:double"&gt;3.90130735573809&lt;/D&gt;&lt;D xsi:type="xsd:double"&gt;3.78537843288717&lt;/D&gt;&lt;D xsi:type="xsd:double"&gt;3.67674879508716&lt;/D&gt;&lt;D xsi:type="xsd:double"&gt;3.67375346967177&lt;/D&gt;&lt;D xsi:type="xsd:double"&gt;3.97882545067091&lt;/D&gt;&lt;D xsi:type="xsd:double"&gt;4.25258680661315&lt;/D&gt;&lt;D xsi:type="xsd:double"&gt;4.35833152652661&lt;/D&gt;&lt;D xsi:type="xsd:double"&gt;3.7699087688683&lt;/D&gt;&lt;D xsi:type="xsd:double"&gt;3.91435487953486&lt;/D&gt;&lt;D xsi:type="xsd:double"&gt;3.97082152603443&lt;/D&gt;&lt;D xsi:type="xsd:double"&gt;4.00424123515201&lt;/D&gt;&lt;D xsi:type="xsd:double"&gt;4.50614098876947&lt;/D&gt;&lt;D xsi:type="xsd:double"&gt;4.69519177052583&lt;/D&gt;&lt;D xsi:type="xsd:double"&gt;4.73204176835954&lt;/D&gt;&lt;D xsi:type="xsd:double"&gt;4.6945841776603&lt;/D&gt;&lt;D xsi:type="xsd:double"&gt;4.89069611720331&lt;/D&gt;&lt;D xsi:type="xsd:double"&gt;4.56518862094974&lt;/D&gt;&lt;D xsi:type="xsd:double"&gt;4.72272798588281&lt;/D&gt;&lt;D xsi:type="xsd:double"&gt;4.78033491435414&lt;/D&gt;&lt;D xsi:type="xsd:double"&gt;4.50851333864365&lt;/D&gt;&lt;D xsi:type="xsd:double"&gt;4.6712407829273&lt;/D&gt;&lt;D xsi:type="xsd:double"&gt;4.75680921127366&lt;/D&gt;&lt;D xsi:type="xsd:double"&gt;4.91295350152359&lt;/D&gt;&lt;D xsi:type="xsd:double"&gt;5.08960730576556&lt;/D&gt;&lt;D xsi:type="xsd:double"&gt;4.77241989319436&lt;/D&gt;&lt;D xsi:type="xsd:double"&gt;4.82701484240711&lt;/D&gt;&lt;D xsi:type="xsd:double"&gt;4.83744922937696&lt;/D&gt;&lt;D xsi:type="xsd:double"&gt;5.65768867360164&lt;/D&gt;&lt;D xsi:type="xsd:double"&gt;5.80132855074911&lt;/D&gt;&lt;D xsi:type="xsd:double"&gt;5.75788141119626&lt;/D&gt;&lt;D xsi:type="xsd:double"&gt;5.44349123731398&lt;/D&gt;&lt;D xsi:type="xsd:double"&gt;5.49743548109764&lt;/D&gt;&lt;D xsi:type="xsd:double"&gt;5.48843416195251&lt;/D&gt;&lt;/FQL&gt;&lt;FQL&gt;&lt;Q&gt;VNM^FMA_ROE(NTMA,-20AY,NOW,FY,"PORTAGG","MEANR")&lt;/Q&gt;&lt;R&gt;20&lt;/R&gt;&lt;C&gt;1&lt;/C&gt;&lt;D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xsi:type="xsd:double"&gt;14.7334622511066&lt;/D&gt;&lt;D xsi:type="xsd:double"&gt;10.7325513167657&lt;/D&gt;&lt;/FQL&gt;&lt;FQL&gt;&lt;Q&gt;EPHE^FMA_ROE(NTMA,-20AY,NOW,FY,"PORTAGG","MEANR")&lt;/Q&gt;&lt;R&gt;20&lt;/R&gt;&lt;C&gt;1&lt;/C&gt;&lt;D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xsi:type="xsd:double"&gt;12.0971067278746&lt;/D&gt;&lt;D xsi:type="xsd:double"&gt;8.91575729801009&lt;/D&gt;&lt;D xsi:type="xsd:double"&gt;9.59945410063992&lt;/D&gt;&lt;D xsi:type="xsd:double"&gt;10.6731246326263&lt;/D&gt;&lt;D xsi:type="xsd:double"&gt;11.9407094450378&lt;/D&gt;&lt;/FQL&gt;&lt;FQL&gt;&lt;Q&gt;UAE^FMA_ROE(NTMA,-20AY,NOW,FY,"PORTAGG","MEANR")&lt;/Q&gt;&lt;R&gt;20&lt;/R&gt;&lt;C&gt;1&lt;/C&gt;&lt;D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xsi:type="xsd:double"&gt;13.2251182354264&lt;/D&gt;&lt;/FQL&gt;&lt;FQL&gt;&lt;Q&gt;CAGDPY@SA^EE_ACTUAL_ANNUAL(MED,+1)&lt;/Q&gt;&lt;R&gt;1&lt;/R&gt;&lt;C&gt;1&lt;/C&gt;&lt;D xsi:type="xsd:double"&gt;2&lt;/D&gt;&lt;/FQL&gt;&lt;FQL&gt;&lt;Q&gt;CAGDPY@GR^EE_ACTUAL_ANNUAL(MED,+1)&lt;/Q&gt;&lt;R&gt;1&lt;/R&gt;&lt;C&gt;1&lt;/C&gt;&lt;D xsi:type="xsd:double"&gt;-6.9&lt;/D&gt;&lt;/FQL&gt;&lt;FQL&gt;&lt;Q&gt;CAGDPY@PL^EE_ACTUAL_ANNUAL(MED,+1)&lt;/Q&gt;&lt;R&gt;1&lt;/R&gt;&lt;C&gt;1&lt;/C&gt;&lt;D xsi:type="xsd:double"&gt;0.85&lt;/D&gt;&lt;/FQL&gt;&lt;FQL&gt;&lt;Q&gt;TUR^FMA_ROE(NTMA,-20AY,NOW,FY,"PORTAGG","MEANR")&lt;/Q&gt;&lt;R&gt;20&lt;/R&gt;&lt;C&gt;1&lt;/C&gt;&lt;D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xsi:type="xsd:double"&gt;14.839546743912&lt;/D&gt;&lt;D xsi:type="xsd:double"&gt;12.8830287014832&lt;/D&gt;&lt;D xsi:type="xsd:double"&gt;18.5724935012736&lt;/D&gt;&lt;D xsi:type="xsd:double"&gt;24.1409635144245&lt;/D&gt;&lt;D xsi:type="xsd:double"&gt;25.8460088493027&lt;/D&gt;&lt;/FQL&gt;&lt;FQL&gt;&lt;Q&gt;ECH^FMA_ROE(NTMA,-20AY,NOW,FY,"PORTAGG","MEANR")&lt;/Q&gt;&lt;R&gt;20&lt;/R&gt;&lt;C&gt;1&lt;/C&gt;&lt;D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</t>
        </r>
      </text>
    </comment>
    <comment ref="A3" authorId="0" shapeId="0" xr:uid="{748FF12D-802E-47B7-B4D7-E1130EFE7EC2}">
      <text>
        <r>
          <rPr>
            <b/>
            <sz val="9"/>
            <color indexed="81"/>
            <rFont val="Tahoma"/>
            <charset val="1"/>
          </rPr>
          <t>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xsi:type="xsd:double"&gt;8.82258324228265&lt;/D&gt;&lt;D xsi:type="xsd:double"&gt;8.75463942854792&lt;/D&gt;&lt;D xsi:type="xsd:double"&gt;10.6038911833674&lt;/D&gt;&lt;D xsi:type="xsd:double"&gt;12.7874449851799&lt;/D&gt;&lt;D xsi:type="xsd:double"&gt;10.7704189177279&lt;/D&gt;&lt;/FQL&gt;&lt;FQL&gt;&lt;Q&gt;TRYFR10Y-FDS^FG_YIELD(-10AY,0,Y,,"YTM")&lt;/Q&gt;&lt;R&gt;10&lt;/R&gt;&lt;C&gt;1&lt;/C&gt;&lt;D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xsi:type="xsd:double"&gt;10.9395949218951&lt;/D&gt;&lt;D xsi:type="xsd:double"&gt;8.38849749810761&lt;/D&gt;&lt;D xsi:type="xsd:double"&gt;9.94747027091188&lt;/D&gt;&lt;D xsi:type="xsd:double"&gt;10.1243578125464&lt;/D&gt;&lt;D xsi:type="xsd:double"&gt;9.34882411898388&lt;/D&gt;&lt;/FQL&gt;&lt;FQL&gt;&lt;Q&gt;CNYA^FMA_ROE(NTMA,-20AY,NOW,FY,"PORTAGG","MEANR")&lt;/Q&gt;&lt;R&gt;20&lt;/R&gt;&lt;C&gt;1&lt;/C&gt;&lt;D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xsi:type="xsd:double"&gt;13.4756717153393&lt;/D&gt;&lt;D xsi:type="xsd:double"&gt;12.9923016366103&lt;/D&gt;&lt;D xsi:type="xsd:double"&gt;13.7666448458541&lt;/D&gt;&lt;D xsi:type="xsd:double"&gt;13.3712630657165&lt;/D&gt;&lt;D xsi:type="xsd:double"&gt;12.0221312528261&lt;/D&gt;&lt;/FQL&gt;&lt;FQL&gt;&lt;Q&gt;TRY10Y-FDS^FG_YIELD(-10AY,0,Y,,"YTM")&lt;/Q&gt;&lt;R&gt;10&lt;/R&gt;&lt;C&gt;1&lt;/C&gt;&lt;D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xsi:type="xsd:double"&gt;12.8854511835079&lt;/D&gt;&lt;D xsi:type="xsd:double"&gt;12.3572373302297&lt;/D&gt;&lt;D xsi:type="xsd:double"&gt;11.9739138731685&lt;/D&gt;&lt;D xsi:type="xsd:double"&gt;11.5504833977707&lt;/D&gt;&lt;D xsi:type="xsd:double"&gt;11.5632013010072&lt;/D&gt;&lt;/FQL&gt;&lt;FQL&gt;&lt;Q&gt;CAGDPY@AE^EE_ACTUAL_ANNUAL(MED,+1)&lt;/Q&gt;&lt;R&gt;1&lt;/R&gt;&lt;C&gt;1&lt;/C&gt;&lt;D xsi:type="xsd:double"&gt;10.2&lt;/D&gt;&lt;/FQL&gt;&lt;FQL&gt;&lt;Q&gt;CAGDPY@BR^EE_ACTUAL_ANNUAL(MED,+1)&lt;/Q&gt;&lt;R&gt;1&lt;/R&gt;&lt;C&gt;1&lt;/C&gt;&lt;D xsi:type="xsd:double"&gt;-1.6&lt;/D&gt;&lt;/FQL&gt;&lt;FQL&gt;&lt;Q&gt;INDA^FMA_ROE(NTMA,-20AY,NOW,FY,"PORTAGG","MEANR")&lt;/Q&gt;&lt;R&gt;20&lt;/R&gt;&lt;C&gt;1&lt;/C&gt;&lt;D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xsi:type="xsd:double"&gt;14.5354846163083&lt;/D&gt;&lt;D xsi:type="xsd:double"&gt;12.8423839008733&lt;/D&gt;&lt;D xsi:type="xsd:double"&gt;15.1612174069661&lt;/D&gt;&lt;D xsi:type="xsd:double"&gt;14.9253037323883&lt;/D&gt;&lt;D xsi:type="xsd:double"&gt;16.0781656042644&lt;/D&gt;&lt;/FQL&gt;&lt;FQL&gt;&lt;Q&gt;TRYBR10Y-FDS^FG_YIELD(-10AY,0,Y,,"YTM")&lt;/Q&gt;&lt;R&gt;10&lt;/R&gt;&lt;C&gt;1&lt;/C&gt;&lt;D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xsi:type="xsd:double"&gt;10.455909&lt;/D&gt;&lt;/FQL&gt;&lt;FQL&gt;&lt;Q&gt;CAGDPY@AE^EE_ACTUAL_ANNUAL(MED,0)&lt;/Q&gt;&lt;R&gt;1&lt;/R&gt;&lt;C&gt;1&lt;/C&gt;&lt;D xsi:type="xsd:double"&gt;12.15&lt;/D&gt;&lt;/FQL&gt;&lt;FQL&gt;&lt;Q&gt;GREK^FMA_ROE(NTMA,-20AY,NOW,FY,"PORTAGG","MEANR")&lt;/Q&gt;&lt;R&gt;20&lt;/R&gt;&lt;C&gt;1&lt;/C&gt;&lt;D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xsi:type="xsd:double"&gt;1.211&lt;/D&gt;&lt;/FQL&gt;&lt;FQL&gt;&lt;Q&gt;CAGDPY@TR^EE_ACTUAL_ANNUAL(MED,+1)&lt;/Q&gt;&lt;R&gt;1&lt;/R&gt;&lt;C&gt;1&lt;/C&gt;&lt;D xsi:type="xsd:double"&gt;-2.1&lt;/D&gt;&lt;/FQL&gt;&lt;FQL&gt;&lt;Q&gt;CAGDPY@KR^EE_ACTUAL_ANNUAL(MED,+1)&lt;/Q&gt;&lt;R&gt;1&lt;/R&gt;&lt;C&gt;1&lt;/C&gt;&lt;D xsi:type="xsd:double"&gt;3.65&lt;/D&gt;&lt;/FQL&gt;&lt;FQL&gt;&lt;Q&gt;CAGDPY@CL^EE_ACTUAL_ANNUAL(MED,+1)&lt;/Q&gt;&lt;R&gt;1&lt;/R&gt;&lt;C&gt;1&lt;/C&gt;&lt;D xsi:type="xsd:double"&gt;-3.2&lt;/D&gt;&lt;/FQL&gt;&lt;FQL&gt;&lt;Q&gt;CC_MX^FG_COMPANY_NAME&lt;/Q&gt;&lt;R&gt;1&lt;/R&gt;&lt;C&gt;1&lt;/C&gt;&lt;D xsi:type="xsd:string"&gt;Mexico&lt;/D&gt;&lt;/FQL&gt;&lt;FQL&gt;&lt;Q&gt;CAGDPY@TR^EE_ACTUAL_ANNUAL(MED,0)&lt;/Q&gt;&lt;R&gt;1&lt;/R&gt;&lt;C&gt;1&lt;/C&gt;&lt;D xsi:type="xsd:double"&gt;-5.00968477984364&lt;/D&gt;&lt;/FQL&gt;&lt;FQL&gt;&lt;Q&gt;CAGDPY@KR^EE_ACTUAL_ANNUAL(MED,0)&lt;/Q&gt;&lt;R&gt;1&lt;/R&gt;&lt;C&gt;1&lt;/C&gt;&lt;D xsi:type="xsd:double"&gt;1.90344221708053&lt;/D&gt;&lt;/FQL&gt;&lt;FQL&gt;&lt;Q&gt;CAGDPY@CL^EE_ACTUAL_ANNUAL(MED,0)&lt;/Q&gt;&lt;R&gt;1&lt;/R&gt;&lt;C&gt;1&lt;/C&gt;&lt;D xsi:type="xsd:double"&gt;-3.68653581083686&lt;/D&gt;&lt;/FQL&gt;&lt;FQL&gt;&lt;Q&gt;CC_TW^FG_COMPANY_NAME&lt;/Q&gt;&lt;R&gt;1&lt;/R&gt;&lt;C&gt;1&lt;/C&gt;&lt;D xsi:type="xsd:string"&gt;Taiwan, China&lt;/D&gt;&lt;/FQL&gt;&lt;FQL&gt;&lt;Q&gt;USDVND^STD(FG_PRICE_CHANGE(0,-3AY,M))&lt;/Q&gt;&lt;R&gt;1&lt;/R&gt;&lt;C&gt;1&lt;/C&gt;&lt;D xsi:type="xsd:double"&gt;1.3120125798502&lt;/D&gt;&lt;/FQL&gt;&lt;FQL&gt;&lt;Q&gt;USDTRY^STD(FG_PRICE_CHANGE(0,-3AY,M))&lt;/Q&gt;&lt;R&gt;1&lt;/R&gt;&lt;C&gt;1&lt;/C&gt;&lt;D xsi:type="xsd:double"&gt;7.45003007708461&lt;/D&gt;&lt;/FQL&gt;&lt;FQL&gt;&lt;Q&gt;USDQAR^STD(FG_PRICE_CHANGE(0,-3AY,M))&lt;/Q&gt;&lt;R&gt;1&lt;/R&gt;&lt;C&gt;1&lt;/C&gt;&lt;D xsi:type="xsd:double"&gt;0.00998265294793277&lt;/D&gt;&lt;/FQL&gt;&lt;FQL&gt;&lt;Q&gt;USDINR^STD(FG_PRICE_CHANGE(0,-3AY,M))&lt;/Q&gt;&lt;R&gt;1&lt;/R&gt;&lt;C&gt;1&lt;/C&gt;&lt;D xsi:type="xsd:double"&gt;0.872200995466559&lt;/D&gt;&lt;/FQL&gt;&lt;FQL&gt;&lt;Q&gt;USDZAR^STD(FG_PRICE_CHANGE(0,-3AY,M))&lt;/Q&gt;&lt;R&gt;1&lt;/R&gt;&lt;C&gt;1&lt;/C&gt;&lt;D xsi:type="xsd:double"&gt;3.90243470597667&lt;/D&gt;&lt;/FQL&gt;&lt;FQL&gt;&lt;Q&gt;USDKRW^STD(FG_PRICE_CHANGE(0,-3AY,M))&lt;/Q&gt;&lt;R&gt;1&lt;/R&gt;&lt;C&gt;1&lt;/C&gt;&lt;D xsi:type="xsd:double"&gt;3.05615962332214&lt;/D&gt;&lt;/FQL&gt;&lt;FQL&gt;&lt;Q&gt;EWZ^FMA_ROE(NTMA,-20AY,NOW,FY,"PORTAGG","MEANR")&lt;/Q&gt;&lt;R&gt;20&lt;/R&gt;&lt;C&gt;1&lt;/C&gt;&lt;D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xsi:type="xsd:double"&gt;14.5230256145488&lt;/D&gt;&lt;D xsi:type="xsd:double"&gt;16.6192480667474&lt;/D&gt;&lt;D xsi:type="xsd:double"&gt;20.4610226303094&lt;/D&gt;&lt;D xsi:type="xsd:double"&gt;19.409523906398&lt;/D&gt;&lt;D xsi:type="xsd:double"&gt;18.6067332701542&lt;/D&gt;&lt;/FQL&gt;&lt;FQL&gt;&lt;Q&gt;TRYSA10Y-FDS^FG_YIELD(-10AY,0,Y,,"YTM")&lt;/Q&gt;&lt;R&gt;10&lt;/R&gt;&lt;C&gt;1&lt;/C&gt;&lt;D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xsi:type="xsd:double"&gt;3.1928&lt;/D&gt;&lt;/FQL&gt;&lt;FQL&gt;&lt;Q&gt;CAGDPY@TH^EE_ACTUAL_ANNUAL(MED,0)&lt;/Q&gt;&lt;R&gt;1&lt;/R&gt;&lt;C&gt;1&lt;/C&gt;&lt;D xsi:type="xsd:double"&gt;1.24003730608342&lt;/D&gt;&lt;/FQL&gt;&lt;FQL&gt;&lt;Q&gt;USDSAR^FG_PRICE_CHANGE(0,-3AM)&lt;/Q&gt;&lt;R&gt;1&lt;/R&gt;&lt;C&gt;1&lt;/C&gt;&lt;D xsi:type="xsd:double"&gt;0.050663948&lt;/D&gt;&lt;/FQL&gt;&lt;FQL&gt;&lt;Q&gt;USDTRY^FG_PRICE_CHANGE(0,-3AM)&lt;/Q&gt;&lt;R&gt;1&lt;/R&gt;&lt;C&gt;1&lt;/C&gt;&lt;D xsi:type="xsd:double"&gt;4.9128294&lt;/D&gt;&lt;/FQL&gt;&lt;FQL&gt;&lt;Q&gt;USDCNH^FG_PRICE_CHANGE(0,-1AM)&lt;/Q&gt;&lt;R&gt;1&lt;/R&gt;&lt;C&gt;1&lt;/C&gt;&lt;D xsi:type="xsd:double"&gt;-0.7440448&lt;/D&gt;&lt;/FQL&gt;&lt;FQL&gt;&lt;Q&gt;USDMXN^FG_PRICE_CHANGE(0,-1AY)&lt;/Q&gt;&lt;R&gt;1&lt;/R&gt;&lt;C&gt;1&lt;/C&gt;&lt;D xsi:type="xsd:double"&gt;13.783836&lt;/D&gt;&lt;/FQL&gt;&lt;FQL&gt;&lt;Q&gt;USDPEN^FG_PRICE_CHANGE(0,-3AM)&lt;/Q&gt;&lt;R&gt;1&lt;/R&gt;&lt;C&gt;1&lt;/C&gt;&lt;D xsi:type="xsd:double"&gt;0.07556677&lt;/D&gt;&lt;/FQL&gt;&lt;FQL&gt;&lt;Q&gt;USDIDR^FG_PRICE_CHANGE(0,-6AM)&lt;/Q&gt;&lt;R&gt;1&lt;/R&gt;&lt;C&gt;1&lt;/C&gt;&lt;D xsi:type="xsd:double"&gt;-1.0262966&lt;/D&gt;&lt;/FQL&gt;&lt;FQL&gt;&lt;Q&gt;FC0000SA^FMA_EPS(NTMA,-20AY,0,CY,,"PORTAGG","MEANR")&lt;/Q&gt;&lt;R&gt;20&lt;/R&gt;&lt;C&gt;1&lt;/C&gt;&lt;D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xsi:type="xsd:double"&gt;2.35315851118074&lt;/D&gt;&lt;D xsi:type="xsd:double"&gt;1.93303149869795&lt;/D&gt;&lt;D xsi:type="xsd:double"&gt;3.07367882843683&lt;/D&gt;&lt;D xsi:type="xsd:double"&gt;3.62922601692518&lt;/D&gt;&lt;D xsi:type="xsd:double"&gt;3.01150373764985&lt;/D&gt;&lt;/FQL&gt;&lt;FQL&gt;&lt;Q&gt;VNM^FG_TOTAL_RETURNC(-10AY,0,AM)&lt;/Q&gt;&lt;R&gt;121&lt;/R&gt;&lt;C&gt;1&lt;/C&gt;&lt;D xsi:type="xsd:double"&gt;7.0726037&lt;/D&gt;&lt;D xsi:type="xsd:double"&gt;-6.211722&lt;/D&gt;&lt;D xsi:type="xsd:double"&gt;-0.8861959&lt;/D&gt;&lt;D xsi:type="xsd:double"&gt;-8.094114&lt;/D&gt;&lt;D xsi:type="xsd:double"&gt;-0.821048&lt;/D&gt;&lt;D xsi:type="xsd:double"&gt;3.8196206&lt;/D&gt;&lt;D xsi:type="xsd:double"&gt;-5.6719484&lt;/D&gt;&lt;D xsi:type="xsd:double"&gt;-6.012994&lt;/D&gt;&lt;D xsi:type="xsd:double"&gt;-1.3832867&lt;/D&gt;&lt;D xsi:type="xsd:double"&gt;6.078315&lt;/D&gt;&lt;D xsi:type="xsd:double"&gt;4.9035907&lt;/D&gt;&lt;D xsi:type="xsd:double"&gt;-7.8781486&lt;/D&gt;&lt;D xsi:type="xsd:double"&gt;-9.236038&lt;/D&gt;&lt;D xsi:type="xsd:double"&gt;10.741198&lt;/D&gt;&lt;D xsi:type="xsd:double"&gt;-7.4305115&lt;/D&gt;&lt;D xsi:type="xsd:double"&gt;-8.884806&lt;/D&gt;&lt;D xsi:type="xsd:double"&gt;-1.910001&lt;/D&gt;&lt;D xsi:type="xsd:double"&gt;-5.4092526&lt;/D&gt;&lt;D xsi:type="xsd:double"&gt;8.954096&lt;/D&gt;&lt;D xsi:type="xsd:double"&gt;-1.1049688&lt;/D&gt;&lt;D xsi:type="xsd:double"&gt;-0.34915805&lt;/D&gt;&lt;D xsi:type="xsd:double"&gt;3.854239&lt;/D&gt;&lt;D xsi:type="xsd:double"&gt;1.9568205&lt;/D&gt;&lt;D xsi:type="xsd:double"&gt;-0.06617904&lt;/D&gt;&lt;D xsi:type="xsd:double"&gt;-2.1192074&lt;/D&gt;&lt;D xsi:type="xsd:double"&gt;0&lt;/D&gt;&lt;D xsi:type="xsd:double"&gt;-7.4424863&lt;/D&gt;&lt;D xsi:type="xsd:double"&gt;-2.777779&lt;/D&gt;&lt;D xsi:type="xsd:double"&gt;4.1580915&lt;/D&gt;&lt;D xsi:type="xsd:double"&gt;1.4792919&lt;/D&gt;&lt;D xsi:type="xsd:double"&gt;-1.8221557&lt;/D&gt;&lt;D xsi:type="xsd:double"&gt;4.528582&lt;/D&gt;&lt;D xsi:type="xsd:double"&gt;-0.71023107&lt;/D&gt;&lt;D xsi:type="xsd:double"&gt;3.1473517&lt;/D&gt;&lt;D xsi:type="xsd:double"&gt;2.6352286&lt;/D&gt;&lt;D xsi:type="xsd:double"&gt;-3.2432437&lt;/D&gt;&lt;D xsi:type="xsd:double"&gt;3.3519626&lt;/D&gt;&lt;D xsi:type="xsd:double"&gt;2.6351333&lt;/D&gt;&lt;D xsi:type="xsd:double"&gt;6.2541127&lt;/D&gt;&lt;D xsi:type="xsd:double"&gt;1.3630748&lt;/D&gt;&lt;D xsi:type="xsd:double"&gt;17.968845&lt;/D&gt;&lt;D xsi:type="xsd:double"&gt;-8.1151905&lt;/D&gt;&lt;D xsi:type="xsd:double"&gt;7.692313&lt;/D&gt;&lt;D xsi:type="xsd:double"&gt;4.444444&lt;/D&gt;&lt;D xsi:type="xsd:double"&gt;-9.574467&lt;/D&gt;&lt;D xsi:type="xsd:double"&gt;-4.257703&lt;/D&gt;&lt;D xsi:type="xsd:double"&gt;-9.01112&lt;/D&gt;&lt;D xsi:type="xsd:double"&gt;3.8585186&lt;/D&gt;&lt;D xsi:type="xsd:double"&gt;3.9628506&lt;/D&gt;&lt;D xsi:type="xsd:double"&gt;-7.028002&lt;/D&gt;&lt;D xsi:type="xsd:double"&gt;-2.6905835&lt;/D&gt;&lt;D xsi:type="xsd:double"&gt;4.2791367&lt;/D&gt;&lt;D xsi:type="xsd:double"&gt;-2.620858&lt;/D&gt;&lt;D xsi:type="xsd:double"&gt;4.6405196&lt;/D&gt;&lt;D xsi:type="xsd:double"&gt;6.1211705&lt;/D&gt;&lt;D xsi:type="xsd:double"&gt;1.1183023&lt;/D&gt;&lt;D xsi:type="xsd:double"&gt;-5.180436&lt;/D&gt;&lt;D xsi:type="xsd:double"&gt;-0.18416643&lt;/D&gt;&lt;D xsi:type="xsd:double"&gt;1.0455132&lt;/D&gt;&lt;D xsi:type="xsd:double"&gt;-6.269026&lt;/D&gt;&lt;D xsi:type="xsd:double"&gt;2.1428585&lt;/D&gt;&lt;D xsi:type="xsd:double"&gt;2.7972102&lt;/D&gt;&lt;D xsi:type="xsd:double"&gt;2.2881985&lt;/D&gt;&lt;D xsi:type="xsd:double"&gt;-2.176547&lt;/D&gt;&lt;D xsi:type="xsd:double"&gt;-0.9159267&lt;/D&gt;&lt;D xsi:type="xsd:double"&gt;-3.8340628&lt;/D&gt;&lt;D xsi:type="xsd:double"&gt;-27.516342&lt;/D&gt;&lt;D xsi:type="xsd:double"&gt;7.889986&lt;/D&gt;&lt;D xsi:type="xsd:double"&gt;8.900952&lt;/D&gt;&lt;D xsi:type="xsd:double"&gt;5.525708&lt;/D&gt;&lt;D xsi:type="xsd:double"&gt;3.490901&lt;/D&gt;&lt;D xsi:type="xsd:double"&gt;3.5137057&lt;/D&gt;&lt;D xsi:type="xsd:double"&gt;0.40733814&lt;/D&gt;&lt;D xsi:type="xsd:double"&gt;2.7721405&lt;/D&gt;&lt;D xsi:type="xsd:double"&gt;2.236843&lt;/D&gt;&lt;D xsi:type="xsd:double"&gt;7.9150558&lt;/D&gt;&lt;D xsi:type="xsd:double"&gt;11.373663&lt;/D&gt;&lt;D xsi:type="xsd:double"&gt;-3.172046&lt;/D&gt;&lt;D xsi:type="xsd:double"&gt;-1.2770653&lt;/D&gt;&lt;D xsi:type="xsd:double"&gt;6.4116955&lt;/D&gt;&lt;D xsi:type="xsd:double"&gt;-1.2685001&lt;/D&gt;&lt;D xsi:type="xsd:double"&gt;7.066381&lt;/D&gt;&lt;D xsi:type="xsd:double"&gt;-2.7999997&lt;/D&gt;&lt;D xsi:type="xsd:double"&gt;1.8518448&lt;/D&gt;&lt;D xsi:type="xsd:double"&gt;1.161623&lt;/D&gt;&lt;D xsi:type="xsd:double"&gt;-2.0968556&lt;/D&gt;&lt;D xsi:type="xsd:double"&gt;5.6093693&lt;/D&gt;&lt;D xsi:type="xsd:double"&gt;-0.14485121&lt;/D&gt;&lt;D xsi:type="xsd:double"&gt;2.493&lt;/D&gt;&lt;D xsi:type="xsd:double"&gt;-6.970125&lt;/D&gt;&lt;D xsi:type="xsd:double"&gt;-5.555558&lt;/D&gt;&lt;D xsi:type="xsd:double"&gt;0.16189814&lt;/D&gt;&lt;D xsi:type="xsd:double"&gt;-17.672413&lt;/D&gt;&lt;D xsi:type="xsd:double"&gt;2.4214625&lt;/D&gt;&lt;D xsi:type="xsd:double"&gt;-8.370602&lt;/D&gt;&lt;D xsi:type="xsd:double"&gt;9.274757&lt;/D&gt;&lt;D xsi:type="xsd:double"&gt;-3.3184469&lt;/D&gt;&lt;D xsi:type="xsd:double"&gt;-18.613857&lt;/D&gt;&lt;D xsi:type="xsd:double"&gt;-9.083533&lt;/D&gt;&lt;D xsi:type="xsd:double"&gt;12.132025&lt;/D&gt;&lt;D xsi:type="xsd:double"&gt;0.61804056&lt;/D&gt;&lt;D xsi:type="xsd:double"&gt;-4.628891&lt;/D&gt;&lt;D xsi:type="xsd:double"&gt;-2.4267793&lt;/D&gt;&lt;D xsi:type="xsd:double"&gt;5.3173183999999996&lt;/D&gt;&lt;D xsi:type="xsd:double"&gt;1.710093&lt;/D&gt;&lt;D xsi:type="xsd:double"&gt;6.64531&lt;/D&gt;&lt;D xsi:type="xsd:double"&gt;3.7537575&lt;/D&gt;&lt;D xsi:type="xsd:double"&gt;9.80463&lt;/D&gt;&lt;D xsi:type="xsd:double"&gt;2.8665543&lt;/D&gt;&lt;D xsi:type="xsd:double"&gt;-12.363863&lt;/D&gt;&lt;D xsi:type="xsd:double"&gt;-3.6549687&lt;/D&gt;&lt;D xsi:type="xsd:double"&gt;2.8072834&lt;/D&gt;&lt;D xsi:type="xsd:double"&gt;-0.9408057&lt;/D&gt;&lt;D xsi:type="xsd:double"&gt;3.2600284&lt;/D&gt;&lt;D xsi:type="xsd:double"&gt;1.5595317&lt;/D&gt;&lt;D xsi:type="xsd:double"&gt;-0.67415833&lt;/D&gt;&lt;D xsi:type="xsd:double"&gt;-5.2790346&lt;/D&gt;&lt;D xsi:type="xsd:double"&gt;3.105092&lt;/D&gt;&lt;D xsi:type="xsd:double"&gt;-3.861004&lt;/D&gt;&lt;D xsi:type="xsd:double"&gt;-4.658633&lt;/D&gt;&lt;D xsi:type="xsd:double"&gt;4.4650316&lt;/D&gt;&lt;/FQL&gt;&lt;FQL&gt;&lt;Q&gt;KSA^FMA_DIV_YLD(NTMA,-10AY,0,AM,"PORTAGG","MEANR")&lt;/Q&gt;&lt;R&gt;121&lt;/R&gt;&lt;C&gt;1&lt;/C&gt;&lt;D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xsi:type="xsd:double"&gt;4.25376212806667&lt;/D&gt;&lt;D xsi:type="xsd:double"&gt;4.67390482390015&lt;/D&gt;&lt;D xsi:type="xsd:double"&gt;4.65381845292787&lt;/D&gt;&lt;D xsi:type="xsd:double"&gt;5.1506249003067&lt;/D&gt;&lt;D xsi:type="xsd:double"&gt;5.40210462049939&lt;/D&gt;&lt;D xsi:type="xsd:double"&gt;4.65561167149073&lt;/D&gt;&lt;D xsi:type="xsd:double"&gt;4.59288641953105&lt;/D&gt;&lt;D xsi:type="xsd:double"&gt;4.16231966428705&lt;/D&gt;&lt;D xsi:type="xsd:double"&gt;4.04052966599725&lt;/D&gt;&lt;D xsi:type="xsd:double"&gt;4.20879906919662&lt;/D&gt;&lt;D xsi:type="xsd:double"&gt;4.45119717673443&lt;/D&gt;&lt;D xsi:type="xsd:double"&gt;4.62387387891728&lt;/D&gt;&lt;D xsi:type="xsd:double"&gt;4.89966013323298&lt;/D&gt;&lt;D xsi:type="xsd:double"&gt;4.3341973140911&lt;/D&gt;&lt;D xsi:type="xsd:double"&gt;3.77626565175356&lt;/D&gt;&lt;D xsi:type="xsd:double"&gt;3.86064164339601&lt;/D&gt;&lt;D xsi:type="xsd:double"&gt;3.84727859337852&lt;/D&gt;&lt;D xsi:type="xsd:double"&gt;3.87154644277774&lt;/D&gt;&lt;D xsi:type="xsd:double"&gt;3.92009977650028&lt;/D&gt;&lt;D xsi:type="xsd:double"&gt;4.10368341574049&lt;/D&gt;&lt;D xsi:type="xsd:double"&gt;4.00061554280337&lt;/D&gt;&lt;D xsi:type="xsd:double"&gt;3.71276047050224&lt;/D&gt;&lt;D xsi:type="xsd:double"&gt;3.8066640783854&lt;/D&gt;&lt;D xsi:type="xsd:double"&gt;4.20056433532031&lt;/D&gt;&lt;D xsi:type="xsd:double"&gt;4.39708565524751&lt;/D&gt;&lt;D xsi:type="xsd:double"&gt;4.34702153978645&lt;/D&gt;&lt;D xsi:type="xsd:double"&gt;4.28720392948783&lt;/D&gt;&lt;D xsi:type="xsd:double"&gt;4.29042756633115&lt;/D&gt;&lt;D xsi:type="xsd:double"&gt;4.26361994221156&lt;/D&gt;&lt;D xsi:type="xsd:double"&gt;4.00582951650596&lt;/D&gt;&lt;D xsi:type="xsd:double"&gt;3.95527612872249&lt;/D&gt;&lt;D xsi:type="xsd:double"&gt;3.92232315087751&lt;/D&gt;&lt;D xsi:type="xsd:double"&gt;3.73749572692824&lt;/D&gt;&lt;D xsi:type="xsd:double"&gt;3.80596540097332&lt;/D&gt;&lt;D xsi:type="xsd:double"&gt;3.94174811291254&lt;/D&gt;&lt;D xsi:type="xsd:double"&gt;4.38318171523718&lt;/D&gt;&lt;D xsi:type="xsd:double"&gt;4.45112576810075&lt;/D&gt;&lt;D xsi:type="xsd:double"&gt;4.3282239911431&lt;/D&gt;&lt;D xsi:type="xsd:double"&gt;4.19511618184923&lt;/D&gt;&lt;D xsi:type="xsd:double"&gt;4.04935946110145&lt;/D&gt;&lt;D xsi:type="xsd:double"&gt;3.92648950303018&lt;/D&gt;&lt;D xsi:type="xsd:double"&gt;3.93421408740941&lt;/D&gt;&lt;D xsi:type="xsd:double"&gt;3.69465670524151&lt;/D&gt;&lt;D xsi:type="xsd:double"&gt;3.80606841557101&lt;/D&gt;&lt;D xsi:type="xsd:double"&gt;3.7108416058293&lt;/D&gt;&lt;D xsi:type="xsd:double"&gt;3.83918955094622&lt;/D&gt;&lt;D xsi:type="xsd:double"&gt;3.99151055157993&lt;/D&gt;&lt;D xsi:type="xsd:double"&gt;4.30575478323977&lt;/D&gt;&lt;D xsi:type="xsd:double"&gt;4.36033136095536&lt;/D&gt;&lt;D xsi:type="xsd:double"&gt;4.13242320747337&lt;/D&gt;&lt;D xsi:type="xsd:double"&gt;4.17660253295606&lt;/D&gt;&lt;D xsi:type="xsd:double"&gt;4.04097108850474&lt;/D&gt;&lt;D xsi:type="xsd:double"&gt;4.37092751866713&lt;/D&gt;&lt;D xsi:type="xsd:double"&gt;5.4586723774935&lt;/D&gt;&lt;D xsi:type="xsd:double"&gt;4.69456807638556&lt;/D&gt;&lt;D xsi:type="xsd:double"&gt;4.60901657172434&lt;/D&gt;&lt;D xsi:type="xsd:double"&gt;3.97232310637723&lt;/D&gt;&lt;D xsi:type="xsd:double"&gt;3.81993981261466&lt;/D&gt;&lt;D xsi:type="xsd:double"&gt;3.67766123191053&lt;/D&gt;&lt;D xsi:type="xsd:double"&gt;3.44187017733236&lt;/D&gt;&lt;D xsi:type="xsd:double"&gt;3.29151567827536&lt;/D&gt;&lt;D xsi:type="xsd:double"&gt;3.42377428499701&lt;/D&gt;&lt;D xsi:type="xsd:double"&gt;3.48339108893332&lt;/D&gt;&lt;D xsi:type="xsd:double"&gt;3.47910835259081&lt;/D&gt;&lt;D xsi:type="xsd:double"&gt;3.52716522213308&lt;/D&gt;&lt;D xsi:type="xsd:double"&gt;3.41457605041408&lt;/D&gt;&lt;D xsi:type="xsd:double"&gt;3.35784719297567&lt;/D&gt;&lt;D xsi:type="xsd:double"&gt;3.311715099395&lt;/D&gt;&lt;D xsi:type="xsd:double"&gt;3.22663514601367&lt;/D&gt;&lt;D xsi:type="xsd:double"&gt;3.3055841069802&lt;/D&gt;&lt;D xsi:type="xsd:double"&gt;3.09855775397021&lt;/D&gt;&lt;D xsi:type="xsd:double"&gt;3.06653478088548&lt;/D&gt;&lt;D xsi:type="xsd:double"&gt;2.91545590064295&lt;/D&gt;&lt;D xsi:type="xsd:double"&gt;2.98119452020787&lt;/D&gt;&lt;D xsi:type="xsd:double"&gt;3.29231933934572&lt;/D&gt;&lt;D xsi:type="xsd:double"&gt;3.05044956375722&lt;/D&gt;&lt;D xsi:type="xsd:double"&gt;3.04164004588972&lt;/D&gt;&lt;D xsi:type="xsd:double"&gt;2.89658219154733&lt;/D&gt;&lt;D xsi:type="xsd:double"&gt;2.72171584412837&lt;/D&gt;&lt;D xsi:type="xsd:double"&gt;2.84759566311236&lt;/D&gt;&lt;D xsi:type="xsd:double"&gt;2.96122599732008&lt;/D&gt;&lt;D xsi:type="xsd:double"&gt;3.36516756406202&lt;/D&gt;&lt;D xsi:type="xsd:double"&gt;3.07776841738642&lt;/D&gt;&lt;D xsi:type="xsd:double"&gt;3.25152716378137&lt;/D&gt;&lt;D xsi:type="xsd:double"&gt;3.42704297289384&lt;/D&gt;&lt;D xsi:type="xsd:double"&gt;3.48557986915681&lt;/D&gt;&lt;D xsi:type="xsd:double"&gt;3.88910801188981&lt;/D&gt;&lt;D xsi:type="xsd:double"&gt;3.64993081853806&lt;/D&gt;&lt;D xsi:type="xsd:double"&gt;3.75613102733767&lt;/D&gt;&lt;D xsi:type="xsd:double"&gt;3.76652156126468&lt;/D&gt;&lt;D xsi:type="xsd:double"&gt;3.54221980057766&lt;/D&gt;&lt;D xsi:type="xsd:double"&gt;3.44014949404318&lt;/D&gt;&lt;D xsi:type="xsd:double"&gt;3.46194947857753&lt;/D&gt;&lt;D xsi:type="xsd:double"&gt;3.37728426690943&lt;/D&gt;&lt;D xsi:type="xsd:double"&gt;3.57569187590016&lt;/D&gt;&lt;D xsi:type="xsd:double"&gt;3.67325523114072&lt;/D&gt;&lt;D xsi:type="xsd:double"&gt;3.91457867154689&lt;/D&gt;&lt;D xsi:type="xsd:double"&gt;3.83674533144263&lt;/D&gt;&lt;D xsi:type="xsd:double"&gt;3.68519963880558&lt;/D&gt;&lt;D xsi:type="xsd:double"&gt;3.42343246097344&lt;/D&gt;&lt;D xsi:type="xsd:double"&gt;3.36157164490167&lt;/D&gt;&lt;D xsi:type="xsd:double"&gt;3.32906405607568&lt;/D&gt;&lt;D xsi:type="xsd:double"&gt;3.33831847924681&lt;/D&gt;&lt;D xsi:type="xsd:double"&gt;3.54698939995484&lt;/D&gt;&lt;D xsi:type="xsd:double"&gt;3.61948725162243&lt;/D&gt;&lt;D xsi:type="xsd:double"&gt;3.63845654221269&lt;/D&gt;&lt;D xsi:type="xsd:double"&gt;3.69096689635834&lt;/D&gt;&lt;D xsi:type="xsd:double"&gt;3.65427829303561&lt;/D&gt;&lt;/FQL&gt;&lt;FQL&gt;&lt;Q&gt;QAT^FMA_ROE(NTMA,-20AY,NOW,FY,"PORTAGG","MEANR")&lt;/Q&gt;&lt;R&gt;20&lt;/R&gt;&lt;C&gt;1&lt;/C&gt;&lt;D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xsi:type="xsd:double"&gt;12.1192289718939&lt;/D&gt;&lt;/FQL&gt;&lt;FQL&gt;&lt;Q&gt;USDCNH^FG_PRICE_CHANGE(0,-1AY)&lt;/Q&gt;&lt;R&gt;1&lt;/R&gt;&lt;C&gt;1&lt;/C&gt;&lt;D xsi:type="xsd:double"&gt;-2.4376094&lt;/D&gt;&lt;/FQL&gt;&lt;FQL&gt;&lt;Q&gt;USDZAR^FG_PRICE_CHANGE(0,-1AM)&lt;/Q&gt;&lt;R&gt;1&lt;/R&gt;&lt;C&gt;1&lt;/C&gt;&lt;D xsi:type="xsd:double"&gt;-1.9453824&lt;/D&gt;&lt;/FQL&gt;&lt;FQL&gt;&lt;Q&gt;USDIDR^FG_PRICE_CHANGE(0,-3AM)&lt;/Q&gt;&lt;R&gt;1&lt;/R&gt;&lt;C&gt;1&lt;/C&gt;&lt;D xsi:type="xsd:double"&gt;-5.305469&lt;/D&gt;&lt;/FQL&gt;&lt;FQL&gt;&lt;Q&gt;VNM^FMA_EPS(NTMA,-20AY,0,CY,,"PORTAGG","MEANR")&lt;/Q&gt;&lt;R&gt;20&lt;/R&gt;&lt;C&gt;1&lt;/C&gt;&lt;D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xsi:type="xsd:double"&gt;1.2888433367428&lt;/D&gt;&lt;D xsi:type="xsd:double"&gt;1.11127493241856&lt;/D&gt;&lt;D xsi:type="xsd:double"&gt;0.886057292428814&lt;/D&gt;&lt;/FQL&gt;&lt;FQL&gt;&lt;Q&gt;UAE^P_PRICE_RETURNS_PR('52W',2,-10AY,0,AM)&lt;/Q&gt;&lt;R&gt;121&lt;/R&gt;&lt;C&gt;1&lt;/C&gt;&lt;D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xsi:type="xsd:double"&gt;-16.802538&lt;/D&gt;&lt;D xsi:type="xsd:double"&gt;-14.374638&lt;/D&gt;&lt;D xsi:type="xsd:double"&gt;-8.691573&lt;/D&gt;&lt;D xsi:type="xsd:double"&gt;-12.083864&lt;/D&gt;&lt;D xsi:type="xsd:double"&gt;-24.892403&lt;/D&gt;&lt;D xsi:type="xsd:double"&gt;-19.164526&lt;/D&gt;&lt;D xsi:type="xsd:double"&gt;-27.075703&lt;/D&gt;&lt;D xsi:type="xsd:double"&gt;-19.69775&lt;/D&gt;&lt;D xsi:type="xsd:double"&gt;-19.188946&lt;/D&gt;&lt;D xsi:type="xsd:double"&gt;-21.901148&lt;/D&gt;&lt;D xsi:type="xsd:double"&gt;-5.986285&lt;/D&gt;&lt;D xsi:type="xsd:double"&gt;-9.052336&lt;/D&gt;&lt;D xsi:type="xsd:double"&gt;-16.97181&lt;/D&gt;&lt;D xsi:type="xsd:double"&gt;-16.985231&lt;/D&gt;&lt;D xsi:type="xsd:double"&gt;-11.677355&lt;/D&gt;&lt;D xsi:type="xsd:double"&gt;-9.856594&lt;/D&gt;&lt;D xsi:type="xsd:double"&gt;0.353992&lt;/D&gt;&lt;D xsi:type="xsd:double"&gt;-5.650747&lt;/D&gt;&lt;D xsi:type="xsd:double"&gt;1.2658119&lt;/D&gt;&lt;D xsi:type="xsd:double"&gt;24.384796&lt;/D&gt;&lt;D xsi:type="xsd:double"&gt;24.221075&lt;/D&gt;&lt;D xsi:type="xsd:double"&gt;23.046135&lt;/D&gt;&lt;D xsi:type="xsd:double"&gt;5.1663756&lt;/D&gt;&lt;D xsi:type="xsd:double"&gt;3.1829596&lt;/D&gt;&lt;D xsi:type="xsd:double"&gt;8.89852&lt;/D&gt;&lt;D xsi:type="xsd:double"&gt;7.6688766&lt;/D&gt;&lt;D xsi:type="xsd:double"&gt;5.011499&lt;/D&gt;&lt;D xsi:type="xsd:double"&gt;4.3736935&lt;/D&gt;&lt;D xsi:type="xsd:double"&gt;9.09009&lt;/D&gt;&lt;D xsi:type="xsd:double"&gt;13.181376&lt;/D&gt;&lt;D xsi:type="xsd:double"&gt;10.565126&lt;/D&gt;&lt;D xsi:type="xsd:double"&gt;0.8829832&lt;/D&gt;&lt;D xsi:type="xsd:double"&gt;5.4282904&lt;/D&gt;&lt;D xsi:type="xsd:double"&gt;0.44816732&lt;/D&gt;&lt;D xsi:type="xsd:double"&gt;2.1837354&lt;/D&gt;&lt;D xsi:type="xsd:double"&gt;0.28095245&lt;/D&gt;&lt;D xsi:type="xsd:double"&gt;-4.2803106&lt;/D&gt;&lt;D xsi:type="xsd:double"&gt;1.9259453&lt;/D&gt;&lt;D xsi:type="xsd:double"&gt;-4.960108&lt;/D&gt;&lt;D xsi:type="xsd:double"&gt;-6.4466476&lt;/D&gt;&lt;D xsi:type="xsd:double"&gt;-8.459645&lt;/D&gt;&lt;D xsi:type="xsd:double"&gt;-11.7558365&lt;/D&gt;&lt;D xsi:type="xsd:double"&gt;-6.4291897&lt;/D&gt;&lt;D xsi:type="xsd:double"&gt;-12.883652&lt;/D&gt;&lt;D xsi:type="xsd:double"&gt;-16.623497&lt;/D&gt;&lt;D xsi:type="xsd:double"&gt;-15.931755&lt;/D&gt;&lt;D xsi:type="xsd:double"&gt;-9.9043255&lt;/D&gt;&lt;D xsi:type="xsd:double"&gt;-5.665469&lt;/D&gt;&lt;D xsi:type="xsd:double"&gt;-4.7405424&lt;/D&gt;&lt;D xsi:type="xsd:double"&gt;-13.929993&lt;/D&gt;&lt;D xsi:type="xsd:double"&gt;-9.609175&lt;/D&gt;&lt;D xsi:type="xsd:double"&gt;-8.799523&lt;/D&gt;&lt;D xsi:type="xsd:double"&gt;-4.720378&lt;/D&gt;&lt;D xsi:type="xsd:double"&gt;-0.5467117&lt;/D&gt;&lt;D xsi:type="xsd:double"&gt;-4.8700514&lt;/D&gt;&lt;D xsi:type="xsd:double"&gt;3.124714&lt;/D&gt;&lt;D xsi:type="xsd:double"&gt;-5.037409&lt;/D&gt;&lt;D xsi:type="xsd:double"&gt;-3.5205185&lt;/D&gt;&lt;D xsi:type="xsd:double"&gt;-30.383587&lt;/D&gt;&lt;D xsi:type="xsd:double"&gt;-30.465872&lt;/D&gt;&lt;D xsi:type="xsd:double"&gt;-28.973448&lt;/D&gt;&lt;D xsi:type="xsd:double"&gt;-21.886337&lt;/D&gt;&lt;D xsi:type="xsd:double"&gt;-23.089386&lt;/D&gt;&lt;D xsi:type="xsd:double"&gt;-19.394314&lt;/D&gt;&lt;D xsi:type="xsd:double"&gt;-19.75814&lt;/D&gt;&lt;D xsi:type="xsd:double"&gt;-20.139957&lt;/D&gt;&lt;D xsi:type="xsd:double"&gt;-15.704287&lt;/D&gt;&lt;D xsi:type="xsd:double"&gt;-7.084984&lt;/D&gt;&lt;D xsi:type="xsd:double"&gt;3.5764813&lt;/D&gt;&lt;D xsi:type="xsd:double"&gt;8.443796&lt;/D&gt;&lt;D xsi:type="xsd:double"&gt;46.37562&lt;/D&gt;&lt;D xsi:type="xsd:double"&gt;42.322613&lt;/D&gt;&lt;D xsi:type="xsd:double"&gt;44.99873&lt;/D&gt;&lt;D xsi:type="xsd:double"&gt;52.390324&lt;/D&gt;&lt;D xsi:type="xsd:double"&gt;45.252586&lt;/D&gt;&lt;D xsi:type="xsd:double"&gt;41.837753&lt;/D&gt;&lt;D xsi:type="xsd:double"&gt;45.502792&lt;/D&gt;&lt;D xsi:type="xsd:double"&gt;41.329014&lt;/D&gt;&lt;D xsi:type="xsd:double"&gt;53.036583&lt;/D&gt;&lt;D xsi:type="xsd:double"&gt;48.08656&lt;/D&gt;&lt;D xsi:type="xsd:double"&gt;32.26465&lt;/D&gt;&lt;D xsi:type="xsd:double"&gt;36.24064&lt;/D&gt;&lt;D xsi:type="xsd:double"&gt;44.596004&lt;/D&gt;&lt;D xsi:type="xsd:double"&gt;50.35697&lt;/D&gt;&lt;D xsi:type="xsd:double"&gt;27.628506&lt;/D&gt;&lt;D xsi:type="xsd:double"&gt;17.319632&lt;/D&gt;&lt;D xsi:type="xsd:double"&gt;13.110137&lt;/D&gt;&lt;D xsi:type="xsd:double"&gt;22.554457&lt;/D&gt;&lt;D xsi:type="xsd:double"&gt;7.853341&lt;/D&gt;&lt;D xsi:type="xsd:double"&gt;6.97248&lt;/D&gt;&lt;D xsi:type="xsd:double"&gt;4.311812&lt;/D&gt;&lt;D xsi:type="xsd:double"&gt;-9.657675&lt;/D&gt;&lt;D xsi:type="xsd:double"&gt;-5.2799044&lt;/D&gt;&lt;D xsi:type="xsd:double"&gt;-8.380217&lt;/D&gt;&lt;D xsi:type="xsd:double"&gt;-18.68341&lt;/D&gt;&lt;D xsi:type="xsd:double"&gt;-21.976238&lt;/D&gt;&lt;D xsi:type="xsd:double"&gt;-8.787817&lt;/D&gt;&lt;D xsi:type="xsd:double"&gt;-9.288615&lt;/D&gt;&lt;D xsi:type="xsd:double"&gt;1.198566&lt;/D&gt;&lt;D xsi:type="xsd:double"&gt;-6.884837&lt;/D&gt;&lt;D xsi:type="xsd:double"&gt;-1.7544389&lt;/D&gt;&lt;D xsi:type="xsd:double"&gt;-0.27779937&lt;/D&gt;&lt;D xsi:type="xsd:double"&gt;-5.086899&lt;/D&gt;&lt;D xsi:type="xsd:double"&gt;-1.3311028&lt;/D&gt;&lt;D xsi:type="xsd:double"&gt;5.2609563&lt;/D&gt;&lt;D xsi:type="xsd:double"&gt;0.22990704&lt;/D&gt;&lt;D xsi:type="xsd:double"&gt;3.819871&lt;/D&gt;&lt;D xsi:type="xsd:double"&gt;2.6139617&lt;/D&gt;&lt;D xsi:type="xsd:double"&gt;-0.8388221&lt;/D&gt;&lt;D xsi:type="xsd:double"&gt;-2.1098971&lt;/D&gt;&lt;D xsi:type="xsd:double"&gt;-2.4696052&lt;/D&gt;&lt;D xsi:type="xsd:double"&gt;-0.8035064&lt;/D&gt;&lt;D xsi:type="xsd:double"&gt;3.9903402&lt;/D&gt;&lt;/FQL&gt;&lt;FQL&gt;&lt;Q&gt;KSA^FMA_PE(NTMA,-10AY,0,AM,"PORTAGG","MEANR")&lt;/Q&gt;&lt;R&gt;121&lt;/R&gt;&lt;C&gt;1&lt;/C&gt;&lt;D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xsi:type="xsd:double"&gt;12.891999652241&lt;/D&gt;&lt;D xsi:type="xsd:double"&gt;12.3496456209445&lt;/D&gt;&lt;D xsi:type="xsd:double"&gt;12.6596592298373&lt;/D&gt;&lt;D xsi:type="xsd:double"&gt;11.2632160079976&lt;/D&gt;&lt;D xsi:type="xsd:double"&gt;11.0804193027128&lt;/D&gt;&lt;D xsi:type="xsd:double"&gt;12.9422836137723&lt;/D&gt;&lt;D xsi:type="xsd:double"&gt;12.8005084019038&lt;/D&gt;&lt;D xsi:type="xsd:double"&gt;13.5669413562933&lt;/D&gt;&lt;D xsi:type="xsd:double"&gt;13.880843685782&lt;/D&gt;&lt;D xsi:type="xsd:double"&gt;13.5018744877982&lt;/D&gt;&lt;D xsi:type="xsd:double"&gt;12.9340037030751&lt;/D&gt;&lt;D xsi:type="xsd:double"&gt;12.554068875867&lt;/D&gt;&lt;D xsi:type="xsd:double"&gt;11.7815944312309&lt;/D&gt;&lt;D xsi:type="xsd:double"&gt;13.2352580234687&lt;/D&gt;&lt;D xsi:type="xsd:double"&gt;14.3710694318588&lt;/D&gt;&lt;D xsi:type="xsd:double"&gt;14.2557948042119&lt;/D&gt;&lt;D xsi:type="xsd:double"&gt;14.1425416037294&lt;/D&gt;&lt;D xsi:type="xsd:double"&gt;13.8687063659017&lt;/D&gt;&lt;D xsi:type="xsd:double"&gt;14.0215313500887&lt;/D&gt;&lt;D xsi:type="xsd:double"&gt;13.3456157017549&lt;/D&gt;&lt;D xsi:type="xsd:double"&gt;13.6533011010628&lt;/D&gt;&lt;D xsi:type="xsd:double"&gt;14.5825899050457&lt;/D&gt;&lt;D xsi:type="xsd:double"&gt;14.1610951918227&lt;/D&gt;&lt;D xsi:type="xsd:double"&gt;14.1085257988921&lt;/D&gt;&lt;D xsi:type="xsd:double"&gt;13.0399414418087&lt;/D&gt;&lt;D xsi:type="xsd:double"&gt;13.0821735736309&lt;/D&gt;&lt;D xsi:type="xsd:double"&gt;13.2179329219694&lt;/D&gt;&lt;D xsi:type="xsd:double"&gt;13.5820974474182&lt;/D&gt;&lt;D xsi:type="xsd:double"&gt;13.5561171723883&lt;/D&gt;&lt;D xsi:type="xsd:double"&gt;14.4092242402748&lt;/D&gt;&lt;D xsi:type="xsd:double"&gt;14.4821622389951&lt;/D&gt;&lt;D xsi:type="xsd:double"&gt;14.4843471616745&lt;/D&gt;&lt;D xsi:type="xsd:double"&gt;15.1300853000288&lt;/D&gt;&lt;D xsi:type="xsd:double"&gt;14.9560074589238&lt;/D&gt;&lt;D xsi:type="xsd:double"&gt;14.4610193737305&lt;/D&gt;&lt;D xsi:type="xsd:double"&gt;13.4756532200914&lt;/D&gt;&lt;D xsi:type="xsd:double"&gt;13.3605856105179&lt;/D&gt;&lt;D xsi:type="xsd:double"&gt;13.711900836804&lt;/D&gt;&lt;D xsi:type="xsd:double"&gt;14.265229466396&lt;/D&gt;&lt;D xsi:type="xsd:double"&gt;15.1761105883155&lt;/D&gt;&lt;D xsi:type="xsd:double"&gt;16.1048001384133&lt;/D&gt;&lt;D xsi:type="xsd:double"&gt;15.933647445361&lt;/D&gt;&lt;D xsi:type="xsd:double"&gt;17.089536572371&lt;/D&gt;&lt;D xsi:type="xsd:double"&gt;16.5347994140202&lt;/D&gt;&lt;D xsi:type="xsd:double"&gt;17.1</t>
        </r>
      </text>
    </comment>
    <comment ref="A4" authorId="0" shapeId="0" xr:uid="{E95FBF00-F271-412A-93FC-2F5DDB562EAE}">
      <text>
        <r>
          <rPr>
            <b/>
            <sz val="9"/>
            <color indexed="81"/>
            <rFont val="Tahoma"/>
            <charset val="1"/>
          </rPr>
          <t>557345360038&lt;/D&gt;&lt;D xsi:type="xsd:double"&gt;16.5180957074048&lt;/D&gt;&lt;D xsi:type="xsd:double"&gt;16.651957682061&lt;/D&gt;&lt;D xsi:type="xsd:double"&gt;16.5570229010097&lt;/D&gt;&lt;D xsi:type="xsd:double"&gt;16.2602759443287&lt;/D&gt;&lt;D xsi:type="xsd:double"&gt;16.7990789889967&lt;/D&gt;&lt;D xsi:type="xsd:double"&gt;16.1180163838829&lt;/D&gt;&lt;D xsi:type="xsd:double"&gt;16.8330417802139&lt;/D&gt;&lt;D xsi:type="xsd:double"&gt;15.9449398499838&lt;/D&gt;&lt;D xsi:type="xsd:double"&gt;13.5804961193586&lt;/D&gt;&lt;D xsi:type="xsd:double"&gt;15.9088379623788&lt;/D&gt;&lt;D xsi:type="xsd:double"&gt;17.442665664392&lt;/D&gt;&lt;D xsi:type="xsd:double"&gt;19.4392595307606&lt;/D&gt;&lt;D xsi:type="xsd:double"&gt;19.4959060695897&lt;/D&gt;&lt;D xsi:type="xsd:double"&gt;19.8345409151835&lt;/D&gt;&lt;D xsi:type="xsd:double"&gt;21.4598173026173&lt;/D&gt;&lt;D xsi:type="xsd:double"&gt;21.7748437928617&lt;/D&gt;&lt;D xsi:type="xsd:double"&gt;20.9427627335544&lt;/D&gt;&lt;D xsi:type="xsd:double"&gt;19.6155289044295&lt;/D&gt;&lt;D xsi:type="xsd:double"&gt;19.3829417937139&lt;/D&gt;&lt;D xsi:type="xsd:double"&gt;18.7839827217094&lt;/D&gt;&lt;D xsi:type="xsd:double"&gt;19.0098654161347&lt;/D&gt;&lt;D xsi:type="xsd:double"&gt;19.0498532547711&lt;/D&gt;&lt;D xsi:type="xsd:double"&gt;19.081533333883&lt;/D&gt;&lt;D xsi:type="xsd:double"&gt;19.3591077387501&lt;/D&gt;&lt;D xsi:type="xsd:double"&gt;18.8152862784932&lt;/D&gt;&lt;D xsi:type="xsd:double"&gt;19.2556872091209&lt;/D&gt;&lt;D xsi:type="xsd:double"&gt;19.079522626946&lt;/D&gt;&lt;D xsi:type="xsd:double"&gt;19.025590109484&lt;/D&gt;&lt;D xsi:type="xsd:double"&gt;19.0012440765796&lt;/D&gt;&lt;D xsi:type="xsd:double"&gt;17.1923774695327&lt;/D&gt;&lt;D xsi:type="xsd:double"&gt;18.7114824058553&lt;/D&gt;&lt;D xsi:type="xsd:double"&gt;18.8692506069147&lt;/D&gt;&lt;D xsi:type="xsd:double"&gt;19.185469673141&lt;/D&gt;&lt;D xsi:type="xsd:double"&gt;19.6439003175271&lt;/D&gt;&lt;D xsi:type="xsd:double"&gt;17.6557567543255&lt;/D&gt;&lt;D xsi:type="xsd:double"&gt;16.9721283766854&lt;/D&gt;&lt;D xsi:type="xsd:double"&gt;15.6647600852371&lt;/D&gt;&lt;D xsi:type="xsd:double"&gt;16.5494597750031&lt;/D&gt;&lt;D xsi:type="xsd:double"&gt;15.7057400452463&lt;/D&gt;&lt;D xsi:type="xsd:double"&gt;14.9795984109298&lt;/D&gt;&lt;D xsi:type="xsd:double"&gt;14.7810596212837&lt;/D&gt;&lt;D xsi:type="xsd:double"&gt;13.6610914945807&lt;/D&gt;&lt;D xsi:type="xsd:double"&gt;14.9613457650809&lt;/D&gt;&lt;D xsi:type="xsd:double"&gt;14.4386874853867&lt;/D&gt;&lt;D xsi:type="xsd:double"&gt;15.0359749565718&lt;/D&gt;&lt;D xsi:type="xsd:double"&gt;15.8546492067102&lt;/D&gt;&lt;D xsi:type="xsd:double"&gt;16.6480567923609&lt;/D&gt;&lt;D xsi:type="xsd:double"&gt;16.9447989363344&lt;/D&gt;&lt;D xsi:type="xsd:double"&gt;17.5074409539261&lt;/D&gt;&lt;D xsi:type="xsd:double"&gt;17.2223128179185&lt;/D&gt;&lt;D xsi:type="xsd:double"&gt;16.5588773290789&lt;/D&gt;&lt;D xsi:type="xsd:double"&gt;15.5787397119694&lt;/D&gt;&lt;D xsi:type="xsd:double"&gt;16.05725956036&lt;/D&gt;&lt;D xsi:type="xsd:double"&gt;16.9712914658327&lt;/D&gt;&lt;D xsi:type="xsd:double"&gt;18.4664271982735&lt;/D&gt;&lt;D xsi:type="xsd:double"&gt;18.6487341305872&lt;/D&gt;&lt;D xsi:type="xsd:double"&gt;18.3770957778925&lt;/D&gt;&lt;D xsi:type="xsd:double"&gt;18.3725846903359&lt;/D&gt;&lt;D xsi:type="xsd:double"&gt;17.3347870502032&lt;/D&gt;&lt;D xsi:type="xsd:double"&gt;16.696636240003&lt;/D&gt;&lt;D xsi:type="xsd:double"&gt;16.7473258257545&lt;/D&gt;&lt;D xsi:type="xsd:double"&gt;16.5303064885168&lt;/D&gt;&lt;D xsi:type="xsd:double"&gt;16.832885484014&lt;/D&gt;&lt;/FQL&gt;&lt;FQL&gt;&lt;Q&gt;ECH^FMA_PE(NTMA,-10AY,0,AM,"PORTAGG","MEANR")&lt;/Q&gt;&lt;R&gt;121&lt;/R&gt;&lt;C&gt;1&lt;/C&gt;&lt;D xsi:type="xsd:double"&gt;14.5214874329464&lt;/D&gt;&lt;D xsi:type="xsd:double"&gt;13.6954031649392&lt;/D&gt;&lt;D xsi:type="xsd:double"&gt;14.1096081323473&lt;/D&gt;&lt;D xsi:type="xsd:double"&gt;13.5226232798806&lt;/D&gt;&lt;D xsi:type="xsd:double"&gt;12.8805835161057&lt;/D&gt;&lt;D xsi:type="xsd:double"&gt;13.3707471325569&lt;/D&gt;&lt;D xsi:type="xsd:double"&gt;13.1700959232384&lt;/D&gt;&lt;D xsi:type="xsd:double"&gt;13.7970313415294&lt;/D&gt;&lt;D xsi:type="xsd:double"&gt;14.3396253908474&lt;/D&gt;&lt;D xsi:type="xsd:double"&gt;13.7232378360478&lt;/D&gt;&lt;D xsi:type="xsd:double"&gt;12.9447764430776&lt;/D&gt;&lt;D xsi:type="xsd:double"&gt;12.3689574302838&lt;/D&gt;&lt;D xsi:type="xsd:double"&gt;12.558063848043&lt;/D&gt;&lt;D xsi:type="xsd:double"&gt;12.8302640238344&lt;/D&gt;&lt;D xsi:type="xsd:double"&gt;13.242460672644&lt;/D&gt;&lt;D xsi:type="xsd:double"&gt;12.3210771983095&lt;/D&gt;&lt;D xsi:type="xsd:double"&gt;11.7477652275255&lt;/D&gt;&lt;D xsi:type="xsd:double"&gt;12.062936192335&lt;/D&gt;&lt;D xsi:type="xsd:double"&gt;12.7949382373026&lt;/D&gt;&lt;D xsi:type="xsd:double"&gt;13.3268140669925&lt;/D&gt;&lt;D xsi:type="xsd:double"&gt;13.7338490193845&lt;/D&gt;&lt;D xsi:type="xsd:double"&gt;13.5810468847357&lt;/D&gt;&lt;D xsi:type="xsd:double"&gt;14.9330956908771&lt;/D&gt;&lt;D xsi:type="xsd:double"&gt;15.673098388706&lt;/D&gt;&lt;D xsi:type="xsd:double"&gt;15.3242579445247&lt;/D&gt;&lt;D xsi:type="xsd:double"&gt;15.8335314420261&lt;/D&gt;&lt;D xsi:type="xsd:double"&gt;16.0829106918205&lt;/D&gt;&lt;D xsi:type="xsd:double"&gt;16.0211828159262&lt;/D&gt;&lt;D xsi:type="xsd:double"&gt;15.667926890569&lt;/D&gt;&lt;D xsi:type="xsd:double"&gt;15.9361932305427&lt;/D&gt;&lt;D xsi:type="xsd:double"&gt;16.0809480711577&lt;/D&gt;&lt;D xsi:type="xsd:double"&gt;17.1992518656059&lt;/D&gt;&lt;D xsi:type="xsd:double"&gt;17.5058163054044&lt;/D&gt;&lt;D xsi:type="xsd:double"&gt;16.8543818283351&lt;/D&gt;&lt;D xsi:type="xsd:double"&gt;17.4975329840686&lt;/D&gt;&lt;D xsi:type="xsd:double"&gt;17.4245685397594&lt;/D&gt;&lt;D xsi:type="xsd:double"&gt;18.7502250174251&lt;/D&gt;&lt;D xsi:type="xsd:double"&gt;15.3518578270865&lt;/D&gt;&lt;D xsi:type="xsd:double"&gt;14.5367141149447&lt;/D&gt;&lt;D xsi:type="xsd:double"&gt;12.8960766470454&lt;/D&gt;&lt;D xsi:type="xsd:double"&gt;14.4438371248916&lt;/D&gt;&lt;D xsi:type="xsd:double"&gt;14.0156072984301&lt;/D&gt;&lt;D xsi:type="xsd:double"&gt;14.241837361617&lt;/D&gt;&lt;D xsi:type="xsd:double"&gt;13.8134791412875&lt;/D&gt;&lt;D xsi:type="xsd:double"&gt;13.4004434361144&lt;/D&gt;&lt;D xsi:type="xsd:double"&gt;12.348418365064&lt;/D&gt;&lt;D xsi:type="xsd:double"&gt;11.5102455122801&lt;/D&gt;&lt;D xsi:type="xsd:double"&gt;11.7260934978313&lt;/D&gt;&lt;D xsi:type="xsd:double"&gt;11.6564708832439&lt;/D&gt;&lt;D xsi:type="xsd:double"&gt;15.1511562307042&lt;/D&gt;&lt;D xsi:type="xsd:double"&gt;14.9701348665828&lt;/D&gt;&lt;D xsi:type="xsd:double"&gt;14.6520783836734&lt;/D&gt;&lt;D xsi:type="xsd:double"&gt;9.08060758139305&lt;/D&gt;&lt;D xsi:type="xsd:double"&gt;8.81944940895692&lt;/D&gt;&lt;D xsi:type="xsd:double"&gt;8.90358390257649&lt;/D&gt;&lt;D xsi:type="xsd:double"&gt;8.49243991736509&lt;/D&gt;&lt;D xsi:type="xsd:double"&gt;9.19242884851572&lt;/D&gt;&lt;D xsi:type="xsd:double"&gt;8.35255057719659&lt;/D&gt;&lt;D xsi:type="xsd:double"&gt;8.8844923245916&lt;/D&gt;&lt;D xsi:type="xsd:double"&gt;8.52548029968319&lt;/D&gt;&lt;D xsi:type="xsd:double"&gt;9.39199759062426&lt;/D&gt;&lt;D xsi:type="xsd:double"&gt;9.5155979802511&lt;/D&gt;&lt;D xsi:type="xsd:double"&gt;7.71437348877623&lt;/D&gt;&lt;D xsi:type="xsd:double"&gt;8.44625381824394&lt;/D&gt;&lt;D xsi:type="xsd:double"&gt;9.44106255563625&lt;/D&gt;&lt;D xsi:type="xsd:double"&gt;8.73574412235519&lt;/D&gt;&lt;D xsi:type="xsd:double"&gt;6.65546563939527&lt;/D&gt;&lt;D xsi:type="xsd:double"&gt;7.18336275646024&lt;/D&gt;&lt;D xsi:type="xsd:double"&gt;10.2919728387261&lt;/D&gt;&lt;D xsi:type="xsd:double"&gt;14.1356211211954&lt;/D&gt;&lt;D xsi:type="xsd:double"&gt;15.0302483368642&lt;/D&gt;&lt;D xsi:type="xsd:double"&gt;15.9241012091701&lt;/D&gt;&lt;D xsi:type="xsd:double"&gt;14.4596529241414&lt;/D&gt;&lt;D xsi:type="xsd:double"&gt;13.8698989291726&lt;/D&gt;&lt;D xsi:type="xsd:double"&gt;14.5098196948822&lt;/D&gt;&lt;D xsi:type="xsd:double"&gt;14.0928345556922&lt;/D&gt;&lt;D xsi:type="xsd:double"&gt;15.0528472838557&lt;/D&gt;&lt;D xsi:type="xsd:double"&gt;14.6508607572562&lt;/D&gt;&lt;D xsi:type="xsd:double"&gt;15.0858873669451&lt;/D&gt;&lt;D xsi:type="xsd:double"&gt;14.0468910220709&lt;/D&gt;&lt;D xsi:type="xsd:double"&gt;12.324747847693&lt;/D&gt;&lt;D xsi:type="xsd:double"&gt;11.47000863065&lt;/D&gt;&lt;D xsi:type="xsd:double"&gt;10.8901945496883&lt;/D&gt;&lt;D xsi:type="xsd:double"&gt;10.2296103267247&lt;/D&gt;&lt;D xsi:type="xsd:double"&gt;10.2594128649601&lt;/D&gt;&lt;D xsi:type="xsd:double"&gt;9.35021955411681&lt;/D&gt;&lt;D xsi:type="xsd:double"&gt;9.85136661472531&lt;/D&gt;&lt;D xsi:type="xsd:double"&gt;9.68776132598701&lt;/D&gt;&lt;D xsi:type="xsd:double"&gt;9.80038848091564&lt;/D&gt;&lt;D xsi:type="xsd:double"&gt;10.1867212459909&lt;/D&gt;&lt;D xsi:type="xsd:double"&gt;9.38076051359884&lt;/D&gt;&lt;D xsi:type="xsd:double"&gt;9.32232237438983&lt;/D&gt;&lt;D xsi:type="xsd:double"&gt;8.3548976479996&lt;/D&gt;&lt;D xsi:type="xsd:double"&gt;7.14701722384741&lt;/D&gt;&lt;D xsi:type="xsd:double"&gt;6.31735658068154&lt;/D&gt;&lt;D xsi:type="xsd:double"&gt;6.8289999329148&lt;/D&gt;&lt;D xsi:type="xsd:double"&gt;7.83654587846618&lt;/D&gt;&lt;D xsi:type="xsd:double"&gt;6.94803443505322&lt;/D&gt;&lt;D xsi:type="xsd:double"&gt;7.84022321825424&lt;/D&gt;&lt;D xsi:type="xsd:double"&gt;7.24397221901378&lt;/D&gt;&lt;D xsi:type="xsd:double"&gt;7.35332471740659&lt;/D&gt;&lt;D xsi:type="xsd:double"&gt;7.91343754798214&lt;/D&gt;&lt;D xsi:type="xsd:double"&gt;7.80504151480324&lt;/D&gt;&lt;D xsi:type="xsd:double"&gt;7.50057837565586&lt;/D&gt;&lt;D xsi:type="xsd:double"&gt;8.54558111182684&lt;/D&gt;&lt;D xsi:type="xsd:double"&gt;8.29029425223199&lt;/D&gt;&lt;D xsi:type="xsd:double"&gt;9.06400825936718&lt;/D&gt;&lt;D xsi:type="xsd:double"&gt;9.25357121451465&lt;/D&gt;&lt;D xsi:type="xsd:double"&gt;8.70558657666167&lt;/D&gt;&lt;D xsi:type="xsd:double"&gt;8.7027111803801&lt;/D&gt;&lt;D xsi:type="xsd:double"&gt;8.26737478135312&lt;/D&gt;&lt;D xsi:type="xsd:double"&gt;9.11672785136982&lt;/D&gt;&lt;D xsi:type="xsd:double"&gt;9.42203154244405&lt;/D&gt;&lt;D xsi:type="xsd:double"&gt;9.54020949816436&lt;/D&gt;&lt;D xsi:type="xsd:double"&gt;10.2922047818134&lt;/D&gt;&lt;D xsi:type="xsd:double"&gt;10.0428651512807&lt;/D&gt;&lt;D xsi:type="xsd:double"&gt;10.2508626237018&lt;/D&gt;&lt;D xsi:type="xsd:double"&gt;10.0262214766807&lt;/D&gt;&lt;D xsi:type="xsd:double"&gt;9.82958708344855&lt;/D&gt;&lt;D xsi:type="xsd:double"&gt;9.16469065693087&lt;/D&gt;&lt;D xsi:type="xsd:double"&gt;9.17585463267116&lt;/D&gt;&lt;/FQL&gt;&lt;FQL&gt;&lt;Q&gt;WL-FDS^FG_PRICE_CHANGE(0,-6AM)&lt;/Q&gt;&lt;R&gt;1&lt;/R&gt;&lt;C&gt;1&lt;/C&gt;&lt;D xsi:type="xsd:double"&gt;-12.2787071625792&lt;/D&gt;&lt;/FQL&gt;&lt;FQL&gt;&lt;Q&gt;NI-FDS^FG_PRICE_CHANGE(0,-3AM)&lt;/Q&gt;&lt;R&gt;1&lt;/R&gt;&lt;C&gt;1&lt;/C&gt;&lt;D xsi:type="xsd:double"&gt;-9.4151212553495&lt;/D&gt;&lt;/FQL&gt;&lt;FQL&gt;&lt;Q&gt;CPALM-FDS^FG_PRICE_CHANGE(0,-1AM)&lt;/Q&gt;&lt;R&gt;1&lt;/R&gt;&lt;C&gt;1&lt;/C&gt;&lt;D xsi:type="xsd:double"&gt;4.96083550913837&lt;/D&gt;&lt;/FQL&gt;&lt;FQL&gt;&lt;Q&gt;BRENT-FDS^FG_PRICE_MAVG(0,,,,30)&lt;/Q&gt;&lt;R&gt;1&lt;/R&gt;&lt;C&gt;1&lt;/C&gt;&lt;D xsi:type="xsd:double"&gt;85.86&lt;/D&gt;&lt;/FQL&gt;&lt;FQL&gt;&lt;Q&gt;TIOS-FDS^FG_PRICE(0)&lt;/Q&gt;&lt;R&gt;1&lt;/R&gt;&lt;C&gt;1&lt;/C&gt;&lt;D xsi:type="xsd:double"&gt;93.06&lt;/D&gt;&lt;/FQL&gt;&lt;FQL&gt;&lt;Q&gt;SET-BKK^FG_PRICE(0)&lt;/Q&gt;&lt;R&gt;1&lt;/R&gt;&lt;C&gt;1&lt;/C&gt;&lt;D xsi:type="xsd:double"&gt;1421.58&lt;/D&gt;&lt;/FQL&gt;&lt;FQL&gt;&lt;Q&gt;FC0000GR^FG_PRICE(0)&lt;/Q&gt;&lt;R&gt;1&lt;/R&gt;&lt;C&gt;1&lt;/C&gt;&lt;D xsi:type="xsd:double"&gt;9.580717&lt;/D&gt;&lt;/FQL&gt;&lt;FQL&gt;&lt;Q&gt;FC0000PL^FG_PRICE(0)&lt;/Q&gt;&lt;R&gt;1&lt;/R&gt;&lt;C&gt;1&lt;/C&gt;&lt;D xsi:type="xsd:double"&gt;204.46413&lt;/D&gt;&lt;/FQL&gt;&lt;FQL&gt;&lt;Q&gt;TUR^FG_PRICE(0)&lt;/Q&gt;&lt;R&gt;1&lt;/R&gt;&lt;C&gt;1&lt;/C&gt;&lt;D xsi:type="xsd:double"&gt;36.13&lt;/D&gt;&lt;/FQL&gt;&lt;FQL&gt;&lt;Q&gt;EWW^FG_PRICE_MAVG(0,,,,200)&lt;/Q&gt;&lt;R&gt;1&lt;/R&gt;&lt;C&gt;1&lt;/C&gt;&lt;D xsi:type="xsd:double"&gt;62.89085&lt;/D&gt;&lt;/FQL&gt;&lt;FQL&gt;&lt;Q&gt;CNYA^FG_PRICE_MAVG(0,,,,60)&lt;/Q&gt;&lt;R&gt;1&lt;/R&gt;&lt;C&gt;1&lt;/C&gt;&lt;D xsi:type="xsd:double"&gt;25.109867&lt;/D&gt;&lt;/FQL&gt;&lt;FQL&gt;&lt;Q&gt;TUR^FG_TOTAL_RETURNC(0,-6AM)&lt;/Q&gt;&lt;R&gt;1&lt;/R&gt;&lt;C&gt;1&lt;/C&gt;&lt;D xsi:type="xsd:double"&gt;1.6033173&lt;/D&gt;&lt;/FQL&gt;&lt;FQL&gt;&lt;Q&gt;INDA^FG_TOTAL_RETURNC(0,-12AM)&lt;/Q&gt;&lt;R&gt;1&lt;/R&gt;&lt;C&gt;1&lt;/C&gt;&lt;D xsi:type="xsd:double"&gt;28.18464&lt;/D&gt;&lt;/FQL&gt;&lt;FQL&gt;&lt;Q&gt;EWZ^PERCENT_CHANGE(FMA_EPS(+1,0,,,,"PORTAGG","MEAN"),FMA_EPS(+1,-3AM,,,,"PORTAGG","MEAN"))&lt;/Q&gt;&lt;R&gt;1&lt;/R&gt;&lt;C&gt;1&lt;/C&gt;&lt;D xsi:type="xsd:double"&gt;-18.3557618525124&lt;/D&gt;&lt;/FQL&gt;&lt;FQL&gt;&lt;Q&gt;EWM^FG_TOTAL_RETURNC(0,-6AM)&lt;/Q&gt;&lt;R&gt;1&lt;/R&gt;&lt;C&gt;1&lt;/C&gt;&lt;D xsi:type="xsd:double"&gt;16.844284&lt;/D&gt;&lt;/FQL&gt;&lt;FQL&gt;&lt;Q&gt;EIDO^FG_TOTAL_RETURNC(0,-12AM)&lt;/Q&gt;&lt;R&gt;1&lt;/R&gt;&lt;C&gt;1&lt;/C&gt;&lt;D xsi:type="xsd:double"&gt;2.0197034&lt;/D&gt;&lt;/FQL&gt;&lt;FQL&gt;&lt;Q&gt;EWJ^FG_TOTAL_RETURNC(0,-6AM)&lt;/Q&gt;&lt;R&gt;1&lt;/R&gt;&lt;C&gt;1&lt;/C&gt;&lt;D xsi:type="xsd:double"&gt;1.1360645&lt;/D&gt;&lt;/FQL&gt;&lt;FQL&gt;&lt;Q&gt;EWJ^FMA_COS_DOWN("EPS","1M",+1,NOW,,,"PORTAGG","MEANR")&lt;/Q&gt;&lt;R&gt;1&lt;/R&gt;&lt;C&gt;1&lt;/C&gt;&lt;D xsi:type="xsd:double"&gt;79&lt;/D&gt;&lt;/FQL&gt;&lt;FQL&gt;&lt;Q&gt;INDA^FMA_COS_DOWN("EPS","1M",+1,NOW,,,"PORTAGG","MEANR")&lt;/Q&gt;&lt;R&gt;1&lt;/R&gt;&lt;C&gt;1&lt;/C&gt;&lt;D xsi:type="xsd:double"&gt;56&lt;/D&gt;&lt;/FQL&gt;&lt;FQL&gt;&lt;Q&gt;EIDO^FMA_COS_DOWN("EPS","1M",+1,NOW,,,"PORTAGG","MEANR")&lt;/Q&gt;&lt;R&gt;1&lt;/R&gt;&lt;C&gt;1&lt;/C&gt;&lt;D xsi:type="xsd:double"&gt;25&lt;/D&gt;&lt;/FQL&gt;&lt;FQL&gt;&lt;Q&gt;SET-BKK^FG_ROE(0)&lt;/Q&gt;&lt;R&gt;1&lt;/R&gt;&lt;C&gt;1&lt;/C&gt;&lt;D xsi:type="xsd:double"&gt;7.98759209730611&lt;/D&gt;&lt;/FQL&gt;&lt;FQL&gt;&lt;Q&gt;TRYPL10Y-FDS^FG_YIELD_NAME&lt;/Q&gt;&lt;R&gt;1&lt;/R&gt;&lt;C&gt;1&lt;/C&gt;&lt;D xsi:type="xsd:string"&gt;Treasury - Poland Benchmark Bond 10Y&lt;/D&gt;&lt;/FQL&gt;&lt;FQL&gt;&lt;Q&gt;REFTHREPO-FDS^(SUBARRAY(NOT_NA(NO_REPEAT_F(FG_YIELD(NOW,-10AY,D))),0,1)-SUBARRAY(NOT_NA(NO_REPEAT_F(FG_YIELD(NOW,-10AY,D))),1,1))*100&lt;/Q&gt;&lt;R&gt;1&lt;/R&gt;&lt;C&gt;1&lt;/C&gt;&lt;D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xsi:type="xsd:double"&gt;-25&lt;/D&gt;&lt;/FQL&gt;&lt;FQL&gt;&lt;Q&gt;TRYIN10Y-FDS^PCTCHG(FG_YIELD(0,,,,"YTM"),FG_YIELD(-1AM,,,,"YTM"))&lt;/Q&gt;&lt;R&gt;1&lt;/R&gt;&lt;C&gt;1&lt;/C&gt;&lt;D xsi:type="xsd:double"&gt;-0.74122&lt;/D&gt;&lt;/FQL&gt;&lt;FQL&gt;&lt;Q&gt;TRYAE10Y-FDS^FG_YIELD(0,,,,"YTM")&lt;/Q&gt;&lt;R&gt;1&lt;/R&gt;&lt;C&gt;1&lt;/C&gt;&lt;D xsi:type="xsd:double"&gt;4.275781&lt;/D&gt;&lt;/FQL&gt;&lt;FQL&gt;&lt;Q&gt;TRYID10Y-FDS^FG_YIELD_NAME&lt;/Q&gt;&lt;R&gt;1&lt;/R&gt;&lt;C&gt;1&lt;/C&gt;&lt;D xsi:type="xsd:string"&gt;Treasury - Indonesia Benchmark Bond 10Y&lt;/D&gt;&lt;/FQL&gt;&lt;FQL&gt;&lt;Q&gt;VGK^FMA_EVAL_EBIT(LTMA,NOW,NOW,M,"PORTAGG","MEANR")&lt;/Q&gt;&lt;R&gt;1&lt;/R&gt;&lt;C&gt;1&lt;/C&gt;&lt;D xsi:type="xsd:double"&gt;13.3461330233976&lt;/D&gt;&lt;/FQL&gt;&lt;FQL&gt;&lt;Q&gt;TUR^FMA_PE(LTM,0,,,"PORTAGG","MEANR")&lt;/Q&gt;&lt;R&gt;1&lt;/R&gt;&lt;C&gt;1&lt;/C&gt;&lt;D xsi:type="xsd:double"&gt;8.05621333112687&lt;/D&gt;&lt;/FQL&gt;&lt;FQL&gt;&lt;Q&gt;GREK^FMA_DIV_YLD(NTMA,NOW,NOW,M,"PORTAGG","MEANR")&lt;/Q&gt;&lt;R&gt;1&lt;/R&gt;&lt;C&gt;1&lt;/C&gt;&lt;D xsi:type="xsd:double"&gt;6.35321403367441&lt;/D&gt;&lt;/FQL&gt;&lt;FQL&gt;&lt;Q&gt;EWT^FMA_EVAL_EBITDA(NTMA,0,,,"PORTAGG","MEANR")&lt;/Q&gt;&lt;R&gt;1&lt;/R&gt;&lt;C&gt;1&lt;/C&gt;&lt;D xsi:type="xsd:double"&gt;8.94619278902944&lt;/D&gt;&lt;/FQL&gt;&lt;FQL&gt;&lt;Q&gt;EPHE^JULIAN(FMA_DIV_YLD(NTMA,NOW,NOW,M,"PORTAGG","MEANR").DATES)&lt;/Q&gt;&lt;R&gt;1&lt;/R&gt;&lt;C&gt;1&lt;/C&gt;&lt;D xsi:type="xsd:long"&gt;45534&lt;/D&gt;&lt;/FQL&gt;&lt;FQL&gt;&lt;Q&gt;EWM^PERCENT_CHANGE(FMA_EPS(+1,0,,,,"PORTAGG","MEAN"),FMA_EPS(+1,-1AM,,,,"PORTAGG","MEAN"))&lt;/Q&gt;&lt;R&gt;1&lt;/R&gt;&lt;C&gt;1&lt;/C&gt;&lt;D xsi:type="xsd:double"&gt;2.59178848081797&lt;/D&gt;&lt;/FQL&gt;&lt;FQL&gt;&lt;Q&gt;URTH^FG_TOTAL_RETURNC(0,-6AM)&lt;/Q&gt;&lt;R&gt;1&lt;/R&gt;&lt;C&gt;1&lt;/C&gt;&lt;D xsi:type="xsd:double"&gt;7.2935104&lt;/D&gt;&lt;/FQL&gt;&lt;FQL&gt;&lt;Q&gt;URTH^FMA_COS_UP("EPS","1M",+1,NOW,,,"PORTAGG","MEANR")&lt;/Q&gt;&lt;R&gt;1&lt;/R&gt;&lt;C&gt;1&lt;/C&gt;&lt;D xsi:type="xsd:double"&gt;540&lt;/D&gt;&lt;/FQL&gt;&lt;FQL&gt;&lt;Q&gt;EWM^FMA_COS_DOWN("EPS","1M",+1,NOW,,,"PORTAGG","MEANR")&lt;/Q&gt;&lt;R&gt;1&lt;/R&gt;&lt;C&gt;1&lt;/C&gt;&lt;D xsi:type="xsd:double"&gt;15&lt;/D&gt;&lt;/FQL&gt;&lt;FQL&gt;&lt;Q&gt;TRYJP10Y-FDS^FG_YIELD(-10AY,0,Y,,"YTM")&lt;/Q&gt;&lt;R&gt;10&lt;/R&gt;&lt;C&gt;1&lt;/C&gt;&lt;D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xsi:type="xsd:double"&gt;0.6127&lt;/D&gt;&lt;/FQL&gt;&lt;FQL&gt;&lt;Q&gt;CAGDPY@QA^EE_ACTUAL_ANNUAL(MED,+1)&lt;/Q&gt;&lt;R&gt;1&lt;/R&gt;&lt;C&gt;1&lt;/C&gt;&lt;D xsi:type="xsd:double"&gt;16.35&lt;/D&gt;&lt;/FQL&gt;&lt;FQL&gt;&lt;Q&gt;USDSAR^FG_PRICE_CHANGE(0,-1AM)&lt;/Q&gt;&lt;R&gt;1&lt;/R&gt;&lt;C&gt;1&lt;/C&gt;&lt;D xsi:type="xsd:double"&gt;-0.023972988&lt;/D&gt;&lt;/FQL&gt;&lt;FQL&gt;&lt;Q&gt;USDTRY^FG_PRICE_CHANGE(0,-1AM)&lt;/Q&gt;&lt;R&gt;1&lt;/R&gt;&lt;C&gt;1&lt;/C&gt;&lt;D xsi:type="xsd:double"&gt;1.1264801&lt;/D&gt;&lt;/FQL&gt;&lt;FQL&gt;&lt;Q&gt;USDMXN^FG_PRICE(0)&lt;/Q&gt;&lt;R&gt;1&lt;/R&gt;&lt;C&gt;1&lt;/C&gt;&lt;D xsi:type="xsd:double"&gt;19.6755&lt;/D&gt;&lt;/FQL&gt;&lt;FQL&gt;&lt;Q&gt;USDPEN^FG_PRICE_CHANGE(0,-1AM)&lt;/Q&gt;&lt;R&gt;1&lt;/R&gt;&lt;C&gt;1&lt;/C&gt;&lt;D xsi:type="xsd:double"&gt;0.98199844&lt;/D&gt;&lt;/FQL&gt;&lt;FQL&gt;&lt;Q&gt;UAE^FG_TOTAL_RETURNC(-10AY,0,AM)&lt;/Q&gt;&lt;R&gt;121&lt;/R&gt;&lt;C&gt;1&lt;/C&gt;&lt;D xsi:type="xsd:double"&gt;1.8295288&lt;/D&gt;&lt;D xsi:type="xsd:double"&gt;-3.7158012&lt;/D&gt;&lt;D xsi:type="xsd:double"&gt;-2.9262125&lt;/D&gt;&lt;D xsi:type="xsd:double"&gt;-18.960243&lt;/D&gt;&lt;D xsi:type="xsd:double"&gt;3.8449526&lt;/D&gt;&lt;D xsi:type="xsd:double"&gt;3.613174&lt;/D&gt;&lt;D xsi:type="xsd:double"&gt;-2.9871821&lt;/D&gt;&lt;D xsi:type="xsd:double"&gt;4.3486476&lt;/D&gt;&lt;D xsi:type="xsd:double"&gt;4.8797846&lt;/D&gt;&lt;D xsi:type="xsd:double"&gt;-1.1659026&lt;/D&gt;&lt;D xsi:type="xsd:double"&gt;-0.2511263&lt;/D&gt;&lt;D xsi:type="xsd:double"&gt;1.2084603&lt;/D&gt;&lt;D xsi:type="xsd:double"&gt;-12.18906&lt;/D&gt;&lt;D xsi:type="xsd:double"&gt;2.662897&lt;/D&gt;&lt;D xsi:type="xsd:double"&gt;-12.426603&lt;/D&gt;&lt;D xsi:type="xsd:double"&gt;-8.307761&lt;/D&gt;&lt;D xsi:type="xsd:double"&gt;1.7066717&lt;/D&gt;&lt;D xsi:type="xsd:double"&gt;0.13568401&lt;/D&gt;&lt;D xsi:type="xsd:double"&gt;16.192413&lt;/D&gt;&lt;D xsi:type="xsd:double"&gt;1.457727&lt;/D&gt;&lt;D xsi:type="xsd:double"&gt;-4.252875&lt;/D&gt;&lt;D xsi:type="xsd:double"&gt;1.2004852&lt;/D&gt;&lt;D xsi:type="xsd:double"&gt;3.628385&lt;/D&gt;&lt;D xsi:type="xsd:double"&gt;3.2948613&lt;/D&gt;&lt;D xsi:type="xsd:double"&gt;-2.2426665&lt;/D&gt;&lt;D xsi:type="xsd:double"&gt;-3.4800053&lt;/D&gt;&lt;D xsi:type="xsd:double"&gt;-6.1151624&lt;/D&gt;&lt;D xsi:type="xsd:double"&gt;12.755609&lt;/D&gt;&lt;D xsi:type="xsd:double"&gt;1.5728116&lt;/D&gt;&lt;D xsi:type="xsd:double"&gt;0.80138445&lt;/D&gt;&lt;D xsi:type="xsd:double"&gt;-4.9965916&lt;/D&gt;&lt;D xsi:type="xsd:double"&gt;2.3902893&lt;/D&gt;&lt;D xsi:type="xsd:double"&gt;1.0507941&lt;/D&gt;&lt;D xsi:type="xsd:double"&gt;0.05776882&lt;/D&gt;&lt;D xsi:type="xsd:double"&gt;1.0707378&lt;/D&gt;&lt;D xsi:type="xsd:double"&gt;3.3168912&lt;/D&gt;&lt;D xsi:type="xsd:double"&gt;1.532507&lt;/D&gt;&lt;D xsi:type="xsd:double"&gt;0.13985634&lt;/D&gt;&lt;D xsi:type="xsd:double"&gt;-6.25698&lt;/D&gt;&lt;D xsi:type="xsd:double"&gt;0.6555319&lt;/D&gt;&lt;D xsi:type="xsd:double"&gt;6.1491966&lt;/D&gt;&lt;D xsi:type="xsd:double"&gt;-3.9601803&lt;/D&gt;&lt;D xsi:type="xsd:double"&gt;-3.3551037&lt;/D&gt;&lt;D xsi:type="xsd:double"&gt;0.48367977&lt;/D&gt;&lt;D xsi:type="xsd:double"&gt;-3.5499394&lt;/D&gt;&lt;D xsi:type="xsd:double"&gt;6.5502167&lt;/D&gt;&lt;D xsi:type="xsd:double"&gt;-5.7575345&lt;/D&gt;&lt;D xsi:type="xsd:double"&gt;2.0752192&lt;/D&gt;&lt;D xsi:type="xsd:double"&gt;-1.0165155&lt;/D&gt;&lt;D xsi:type="xsd:double"&gt;-3.4659803&lt;/D&gt;&lt;D xsi:type="xsd:double"&gt;-0.5984068&lt;/D&gt;&lt;D xsi:type="xsd:double"&gt;-6.2876225&lt;/D&gt;&lt;D xsi:type="xsd:double"&gt;1.5358329&lt;/D&gt;&lt;D xsi:type="xsd:double"&gt;-3.1095386&lt;/D&gt;&lt;D xsi:type="xsd:double"&gt;3.5740376&lt;/D&gt;&lt;D xsi:type="xsd:double"&gt;5.21127&lt;/D&gt;&lt;D xsi:type="xsd:double"&gt;-2.543503&lt;/D&gt;&lt;D xsi:type="xsd:double"&gt;-3.7884653&lt;/D&gt;&lt;D xsi:type="xsd:double"&gt;-1.0264456&lt;/D&gt;&lt;D xsi:type="xsd:double"&gt;2.9895306&lt;/D&gt;&lt;D xsi:type="xsd:double"&gt;3.4107447&lt;/D&gt;&lt;D xsi:type="xsd:double"&gt;-0.9122789&lt;/D&gt;&lt;D xsi:type="xsd:double"&gt;-3.3123255&lt;/D&gt;&lt;D xsi:type="xsd:double"&gt;1.5880108&lt;/D&gt;&lt;D xsi:type="xsd:double"&gt;-5.509371&lt;/D&gt;&lt;D xsi:type="xsd:double"&gt;-2.5944233&lt;/D&gt;&lt;D xsi:type="xsd:double"&gt;-25.264395&lt;/D&gt;&lt;D xsi:type="xsd:double"&gt;4.4025183&lt;/D&gt;&lt;D xsi:type="xsd:double"&gt;0.20079613&lt;/D&gt;&lt;D xsi:type="xsd:double"&gt;5.8116317&lt;/D&gt;&lt;D xsi:type="xsd:double"&gt;0.28970242&lt;/D&gt;&lt;D xsi:type="xsd:double"&gt;4.880476&lt;/D&gt;&lt;D xsi:type="xsd:double"&gt;2.9439688&lt;/D&gt;&lt;D xsi:type="xsd:double"&gt;-1.3837695&lt;/D&gt;&lt;D xsi:type="xsd:double"&gt;2.0580053&lt;/D&gt;&lt;D xsi:type="xsd:double"&gt;11.82127&lt;/D&gt;&lt;D xsi:type="xsd:double"&gt;5.4781437&lt;/D&gt;&lt;D xsi:type="xsd:double"&gt;1.9828916&lt;/D&gt;&lt;D xsi:type="xsd:double"&gt;0.87685585&lt;/D&gt;&lt;D xsi:type="xsd:double"&gt;1.5117168&lt;/D&gt;&lt;D xsi:type="xsd:double"&gt;2.084887&lt;/D&gt;&lt;D xsi:type="xsd:double"&gt;9.625948&lt;/D&gt;&lt;D xsi:type="xsd:double"&gt;-3.030306&lt;/D&gt;&lt;D xsi:type="xsd:double"&gt;2.414775&lt;/D&gt;&lt;D xsi:type="xsd:double"&gt;5.4091573&lt;/D&gt;&lt;D xsi:type="xsd:double"&gt;-4.0355206&lt;/D&gt;&lt;D xsi:type="xsd:double"&gt;10.512388&lt;/D&gt;&lt;D xsi:type="xsd:double"&gt;7.320094&lt;/D&gt;&lt;D xsi:type="xsd:double"&gt;-5.015129&lt;/D&gt;&lt;D xsi:type="xsd:double"&gt;5.409026&lt;/D&gt;&lt;D xsi:type="xsd:double"&gt;6.4553857&lt;/D&gt;&lt;D xsi:type="xsd:double"&gt;5.796039&lt;/D&gt;&lt;D xsi:type="xsd:double"&gt;-13.346613&lt;/D&gt;&lt;D xsi:type="xsd:double"&gt;-0.13102889&lt;/D&gt;&lt;D xsi:type="xsd:double"&gt;-5.665028&lt;/D&gt;&lt;D xsi:type="xsd:double"&gt;10.966063&lt;/D&gt;&lt;D xsi:type="xsd:double"&gt;-7.2352886&lt;/D&gt;&lt;D xsi:type="xsd:double"&gt;-4.8192797&lt;/D&gt;&lt;D xsi:type="xsd:double"&gt;7.1285844&lt;/D&gt;&lt;D xsi:type="xsd:double"&gt;-6.50124&lt;/D&gt;&lt;D xsi:type="xsd:double"&gt;-0.41239858&lt;/D&gt;&lt;D xsi:type="xsd:double"&gt;1.1211514&lt;/D&gt;&lt;D xsi:type="xsd:double"&gt;-4.4183373&lt;/D&gt;&lt;D xsi:type="xsd:double"&gt;1.1772871&lt;/D&gt;&lt;D xsi:type="xsd:double"&gt;1.300478&lt;/D&gt;&lt;D xsi:type="xsd:double"&gt;-0.6793618&lt;/D&gt;&lt;D xsi:type="xsd:double"&gt;5.241084&lt;/D&gt;&lt;D xsi:type="xsd:double"&gt;1.2616158&lt;/D&gt;&lt;D xsi:type="xsd:double"&gt;-1.311475&lt;/D&gt;&lt;D xsi:type="xsd:double"&gt;-3.3887029&lt;/D&gt;&lt;D xsi:type="xsd:double"&gt;1.5818477&lt;/D&gt;&lt;D xsi:type="xsd:double"&gt;-2.437377&lt;/D&gt;&lt;D xsi:type="xsd:double"&gt;6.2410474&lt;/D&gt;&lt;D xsi:type="xsd:double"&gt;-3.7120342&lt;/D&gt;&lt;D xsi:type="xsd:double"&gt;-0.99485517&lt;/D&gt;&lt;D xsi:type="xsd:double"&gt;0.0020742416&lt;/D&gt;&lt;D xsi:type="xsd:double"&gt;0.20689964&lt;/D&gt;&lt;D xsi:type="xsd:double"&gt;-4.217595&lt;/D&gt;&lt;D xsi:type="xsd:double"&gt;4.854369&lt;/D&gt;&lt;D xsi:type="xsd:double"&gt;2.9914498&lt;/D&gt;&lt;D xsi:type="xsd:double"&gt;3.4578204&lt;/D&gt;&lt;/FQL&gt;&lt;FQL&gt;&lt;Q&gt;VNM^FMA_DIV_YLD(NTMA,-10AY,0,AM,"PORTAGG","MEANR")&lt;/Q&gt;&lt;R&gt;121&lt;/R&gt;&lt;C&gt;1&lt;/C&gt;&lt;D xsi:type="xsd:double"&gt;2.97673917315498&lt;/D&gt;&lt;D xsi:type="xsd:double"&gt;2.92521309444372&lt;/D&gt;&lt;D xsi:type="xsd:double"&gt;2.92321713335045&lt;/D&gt;&lt;D xsi:type="xsd:double"&gt;3.2032769336619&lt;/D&gt;&lt;D xsi:type="xsd:double"&gt;3.06748841681826&lt;/D&gt;&lt;D xsi:type="xsd:double"&gt;3.02788163117273&lt;/D&gt;&lt;D xsi:type="xsd:double"&gt;3.02719254856858&lt;/D&gt;&lt;D xsi:type="xsd:double"&gt;2.92335874066594&lt;/D&gt;&lt;D xsi:type="xsd:double"&gt;2.97337862900768&lt;/D&gt;&lt;D xsi:type="xsd:double"&gt;2.75580839883111&lt;/D&gt;&lt;D xsi:type="xsd:double"&gt;4.10502221475241&lt;/D&gt;&lt;D xsi:type="xsd:double"&gt;3.79866492017158&lt;/D&gt;&lt;D xsi:type="xsd:double"&gt;3.58495283450924&lt;/D&gt;&lt;D xsi:type="xsd:double"&gt;3.14087135985771&lt;/D&gt;&lt;D xsi:type="xsd:double"&gt;3.28887403463228&lt;/D&gt;&lt;D xsi:type="xsd:double"&gt;2.79285592179107&lt;/D&gt;&lt;D xsi:type="xsd:string"&gt;@NA&lt;/D&gt;&lt;D xsi:type="xsd:string"&gt;@NA&lt;/D&gt;&lt;D xsi:type="xsd:double"&gt;2.71617647975191&lt;/D&gt;&lt;D xsi:type="xsd:double"&gt;3.07958967084979&lt;/D&gt;&lt;D xsi:type="xsd:double"&gt;3.13980611850372&lt;/D&gt;&lt;D xsi:type="xsd:double"&gt;3.63761267985306&lt;/D&gt;&lt;D xsi:type="xsd:double"&gt;3.19785565977203&lt;/D&gt;&lt;D xsi:type="xsd:double"&gt;3.07666161702883&lt;/D&gt;&lt;D xsi:type="xsd:double"&gt;3.184189395854&lt;/D&gt;&lt;D xsi:type="xsd:double"&gt;2.56556914863213&lt;/D&gt;&lt;D xsi:type="xsd:double"&gt;2.66899667812142&lt;/D&gt;&lt;D xsi:type="xsd:double"&gt;3.00198652309864&lt;/D&gt;&lt;D xsi:type="xsd:double"&gt;2.84390340931566&lt;/D&gt;&lt;D xsi:type="xsd:double"&gt;3.03266763899988&lt;/D&gt;&lt;D xsi:type="xsd:double"&gt;3.19126770591803&lt;/D&gt;&lt;D xsi:type="xsd:double"&gt;2.62378242181251&lt;/D&gt;&lt;D xsi:type="xsd:double"&gt;2.47648210610794&lt;/D&gt;&lt;D xsi:type="xsd:double"&gt;2.03061674330302&lt;/D&gt;&lt;D xsi:type="xsd:double"&gt;1.75747875016391&lt;/D&gt;&lt;D xsi:type="xsd:double"&gt;1.75636425324272&lt;/D&gt;&lt;D xsi:type="xsd:double"&gt;1.72442628936401&lt;/D&gt;&lt;D xsi:type="xsd:double"&gt;1.8692855257211&lt;/D&gt;&lt;D xsi:type="xsd:double"&gt;2.02635798595169&lt;/D&gt;&lt;D xsi:type="xsd:double"&gt;1.84755339809877&lt;/D&gt;&lt;D xsi:type="xsd:double"&gt;1.56750606287948&lt;/D&gt;&lt;D xsi:type="xsd:double"&gt;1.86109361827082&lt;/D&gt;&lt;D xsi:type="xsd:double"&gt;1.68638633298037&lt;/D&gt;&lt;D xsi:type="xsd:double"&gt;1.84729756467283&lt;/D&gt;&lt;D xsi:type="xsd:string"&gt;@NA&lt;/D&gt;&lt;D xsi:type="xsd:double"&gt;1.56266347218561&lt;/D&gt;&lt;D xsi:type="xsd:double"&gt;1.78390264920425&lt;/D&gt;&lt;D xsi:type="xsd:double"&gt;1.72649067775313&lt;/D&gt;&lt;D xsi:type="xsd:double"&gt;1.64069932615079&lt;/D&gt;&lt;D xsi:type="xsd:double"&gt;1.70226370735089&lt;/D&gt;&lt;D xsi:type="xsd:double"&gt;1.899460182603&lt;/D&gt;&lt;D xsi:type="xsd:double"&gt;1.61816602881391&lt;/D&gt;&lt;D xsi:type="xsd:double"&gt;1.79319726937953&lt;/D&gt;&lt;D xsi:type="xsd:double"&gt;1.677822213904&lt;/D&gt;&lt;D xsi:type="xsd:double"&gt;1.57933279624034&lt;/D&gt;&lt;D xsi:type="xsd:double"&gt;1.57787875956276&lt;/D&gt;&lt;D xsi:type="xsd:double"&gt;1.52414465161581&lt;/D&gt;&lt;D xsi:type="xsd:double"&gt;1.59188259968992&lt;/D&gt;&lt;D xsi:type="xsd:double"&gt;1.75782959951996&lt;/D&gt;&lt;D xsi:type="xsd:double"&gt;1.95421095215189&lt;/D&gt;&lt;D xsi:type="xsd:double"&gt;1.92793705491876&lt;/D&gt;&lt;D xsi:type="xsd:double"&gt;1.64028277837236&lt;/D&gt;&lt;D xsi:type="xsd:double"&gt;1.58405900773914&lt;/D&gt;&lt;D xsi:type="xsd:double"&gt;1.59460534040951&lt;/D&gt;&lt;D xsi:type="xsd:double"&gt;1.49257228000602&lt;/D&gt;&lt;D xsi:type="xsd:double"&gt;1.53411183742116&lt;/D&gt;&lt;D xsi:type="xsd:double"&gt;1.97166430123048&lt;/D&gt;&lt;D xsi:type="xsd:double"&gt;1.91392715666758&lt;/D&gt;&lt;D xsi:type="xsd:double"&gt;1.55973213608924&lt;/D&gt;&lt;D xsi:type="xsd:double"&gt;1.37430441878389&lt;/D&gt;&lt;D xsi:type="xsd:double"&gt;1.3872251142194&lt;/D&gt;&lt;D xsi:type="xsd:double"&gt;1.37337583691966&lt;/D&gt;&lt;D xsi:type="xsd:double"&gt;1.30730605730387&lt;/D&gt;&lt;D xsi:type="xsd:double"&gt;1.34226396306706&lt;/D&gt;&lt;D xsi:type="xsd:double"&gt;1.31929892927501&lt;/D&gt;&lt;D xsi:type="xsd:double"&gt;1.17849207225604&lt;/D&gt;&lt;D xsi:type="xsd:double"&gt;1.13033798199526&lt;/D&gt;&lt;D xsi:type="xsd:double"&gt;1.25120710256728&lt;/D&gt;&lt;D xsi:type="xsd:double"&gt;1.24021656811809&lt;/D&gt;&lt;D xsi:type="xsd:double"&gt;1.12186928662733&lt;/D&gt;&lt;D xsi:type="xsd:double"&gt;1.21191039456127&lt;/D&gt;&lt;D xsi:type="xsd:double"&gt;1.16849768825145&lt;/D&gt;&lt;D xsi:type="xsd:double"&gt;1.42987700583869&lt;/D&gt;&lt;D xsi:type="xsd:double"&gt;1.39378657098861&lt;/D&gt;&lt;D xsi:type="xsd:double"&gt;1.3930725961041&lt;/D&gt;&lt;D xsi:type="xsd:double"&gt;1.42108932045865&lt;/D&gt;&lt;D xsi:type="xsd:double"&gt;1.31018268861177&lt;/D&gt;&lt;D xsi:type="xsd:double"&gt;1.52290983639599&lt;/D&gt;&lt;D xsi:type="xsd:double"&gt;1.53007892822385&lt;/D&gt;&lt;D xsi:type="xsd:double"&gt;1.68071003269488&lt;/D&gt;&lt;D xsi:type="xsd:double"&gt;1.85992033616325&lt;/D&gt;&lt;D xsi:type="xsd:double"&gt;1.60164647643291&lt;/D&gt;&lt;D xsi:type="xsd:double"&gt;1.84296183898621&lt;/D&gt;&lt;D xsi:type="xsd:double"&gt;1.7806817508065&lt;/D&gt;&lt;D xsi:type="xsd:double"&gt;1.96148427507976&lt;/D&gt;&lt;D xsi:type="xsd:double"&gt;1.86282443488957&lt;/D&gt;&lt;D xsi:type="xsd:double"&gt;1.96641063540082&lt;/D&gt;&lt;D xsi:type="xsd:double"&gt;2.47274788917591&lt;/D&gt;&lt;D xsi:type="xsd:double"&gt;2.64671508288297&lt;/D&gt;&lt;D xsi:type="xsd:double"&gt;2.64282189935941&lt;/D&gt;&lt;D xsi:type="xsd:double"&gt;2.65661723001817&lt;/D&gt;&lt;D xsi:type="xsd:double"&gt;2.49670052410146&lt;/D&gt;&lt;D xsi:type="xsd:double"&gt;2.47581818952771&lt;/D&gt;&lt;D xsi:type="xsd:double"&gt;2.49479900801447&lt;/D&gt;&lt;D xsi:type="xsd:double"&gt;2.52190915835368&lt;/D&gt;&lt;D xsi:type="xsd:double"&gt;2.54945334928598&lt;/D&gt;&lt;D xsi:type="xsd:double"&gt;2.70798672856063&lt;/D&gt;&lt;D xsi:type="xsd:double"&gt;2.48500645171583&lt;/D&gt;&lt;D xsi:type="xsd:double"&gt;2.58500347870474&lt;/D&gt;&lt;D xsi:type="xsd:double"&gt;2.95426591282023&lt;/D&gt;&lt;D xsi:type="xsd:double"&gt;2.97417282993924&lt;/D&gt;&lt;D xsi:type="xsd:double"&gt;2.82172771924924&lt;/D&gt;&lt;D xsi:type="xsd:double"&gt;2.79329420205033&lt;/D&gt;&lt;D xsi:type="xsd:double"&gt;2.8453171532849&lt;/D&gt;&lt;D xsi:type="xsd:double"&gt;2.35567402671486&lt;/D&gt;&lt;D xsi:type="xsd:double"&gt;2.21732633999874&lt;/D&gt;&lt;D xsi:type="xsd:double"&gt;2.36190821638599&lt;/D&gt;&lt;D xsi:type="xsd:double"&gt;1.90401973092747&lt;/D&gt;&lt;D xsi:type="xsd:double"&gt;1.90482569680158&lt;/D&gt;&lt;D xsi:type="xsd:double"&gt;1.98365394456468&lt;/D&gt;&lt;D xsi:type="xsd:double"&gt;2.02640709188006&lt;/D&gt;&lt;/FQL&gt;&lt;FQL&gt;&lt;Q&gt;EPOL^FMA_PE(LTMA,-10AY,0,AM,"PORTAGG","MEANR")&lt;/Q&gt;&lt;R&gt;121&lt;/R&gt;&lt;C&gt;1&lt;/C&gt;&lt;D xsi:type="xsd:double"&gt;14.7382427494322&lt;/D&gt;&lt;D xsi:type="xsd:double"&gt;14.4117173155388&lt;/D&gt;&lt;D xsi:type="xsd:double"&gt;14.5135724670029&lt;/D&gt;&lt;D xsi:type="xsd:double"&gt;14.5900412204763&lt;/D&gt;&lt;D xsi:type="xsd:double"&gt;14.5052397656901&lt;/D&gt;&lt;D xsi:type="xsd:double"&gt;18.3319648879879&lt;/D&gt;&lt;D xsi:type="xsd:double"&gt;20.1444766717033&lt;/D&gt;&lt;D xsi:type="xsd:double"&gt;19.7913718487234&lt;/D&gt;&lt;D xsi:type="xsd:double"&gt;19.2746053460425&lt;/D&gt;&lt;D xsi:type="xsd:double"&gt;18.143625242057&lt;/D&gt;&lt;D xsi:type="xsd:double"&gt;17.2774036846837&lt;/D&gt;&lt;D xsi:type="xsd:double"&gt;16.0849482363707&lt;/D&gt;&lt;D xsi:type="xsd:double"&gt;15.152070739527&lt;/D&gt;&lt;D xsi:type="xsd:double"&gt;14.282128356499&lt;/D&gt;&lt;D xsi:type="xsd:double"&gt;12.919408652282&lt;/D&gt;&lt;D xsi:type="xsd:double"&gt;11.0023361360693&lt;/D&gt;&lt;D xsi:type="xsd:double"&gt;10.8678710712891&lt;/D&gt;&lt;D xsi:type="xsd:double"&gt;11.734344304518&lt;/D&gt;&lt;D xsi:type="xsd:double"&gt;12.3261918909323&lt;/D&gt;&lt;D xsi:type="xsd:double"&gt;12.3627855187662&lt;/D&gt;&lt;D xsi:type="xsd:double"&gt;12.100038144846&lt;/D&gt;&lt;D xsi:type="xsd:double"&gt;12.0308099097419&lt;/D&gt;&lt;D xsi:type="xsd:double"&gt;11.7108417495224&lt;/D&gt;&lt;D xsi:type="xsd:double"&gt;12.4071646746641&lt;/D&gt;&lt;D xsi:type="xsd:double"&gt;11.9537843632571&lt;/D&gt;&lt;D xsi:type="xsd:double"&gt;12.4012249582801&lt;/D&gt;&lt;D xsi:type="xsd:double"&gt;12.7516718347786&lt;/D&gt;&lt;D xsi:type="xsd:double"&gt;13.1660503106704&lt;/D&gt;&lt;D xsi:type="xsd:double"&gt;14.3224940335731&lt;/D&gt;&lt;D xsi:type="xsd:double"&gt;15.1957574762093&lt;/D&gt;&lt;D xsi:type="xsd:double"&gt;15.6849867816447&lt;/D&gt;&lt;D xsi:type="xsd:double"&gt;15.3003444625902&lt;/D&gt;&lt;D xsi:type="xsd:double"&gt;15.158389186216&lt;/D&gt;&lt;D xsi:type="xsd:double"&gt;14.757358940981&lt;/D&gt;&lt;D xsi:type="xsd:double"&gt;14.5632111698519&lt;/D&gt;&lt;D xsi:type="xsd:double"&gt;14.3492710001996&lt;/D&gt;&lt;D xsi:type="xsd:double"&gt;14.053799017276&lt;/D&gt;&lt;D xsi:type="xsd:double"&gt;13.6657240583822&lt;/D&gt;&lt;D xsi:type="xsd:double"&gt;12.8681206944801&lt;/D&gt;&lt;D xsi:type="xsd:double"&gt;12.4312248089593&lt;/D&gt;&lt;D xsi:type="xsd:double"&gt;12.6878421811984&lt;/D&gt;&lt;D xsi:type="xsd:double"&gt;12.1803156373528&lt;/D&gt;&lt;D xsi:type="xsd:double"&gt;11.7897412625239&lt;/D&gt;&lt;D xsi:type="xsd:double"&gt;11.7762316982927&lt;/D&gt;&lt;D xsi:type="xsd:double"&gt;11.839245860142&lt;/D&gt;&lt;D xsi:type="xsd:double"&gt;11.6486546449382&lt;/D&gt;&lt;D xsi:type="xsd:double"&gt;11.2952192663378&lt;/D&gt;&lt;D xsi:type="xsd:double"&gt;11.5542665032455&lt;/D&gt;&lt;D xsi:type="xsd:double"&gt;11.3069834140647&lt;/D&gt;&lt;D xsi:type="xsd:double"&gt;11.2567395054208&lt;/D&gt;&lt;D xsi:type="xsd:double"&gt;11.3827011247447&lt;/D&gt;&lt;D xsi:type="xsd:double"&gt;11.4817130752184&lt;/D&gt;&lt;D xsi:type="xsd:double"&gt;11.7729480517683&lt;/D&gt;&lt;D xsi:type="xsd:double"&gt;11.6921107880157&lt;/D&gt;&lt;D xsi:type="xsd:double"&gt;11.4588747713681&lt;/D&gt;&lt;D xsi:type="xsd:double"&gt;11.6324437555272&lt;/D&gt;&lt;D xsi:type="xsd:double"&gt;11.3671110182196&lt;/D&gt;&lt;D xsi:type="xsd:double"&gt;11.4447358552593&lt;/D&gt;&lt;D xsi:type="xsd:double"&gt;11.5698954727966&lt;/D&gt;&lt;D xsi:type="xsd:double"&gt;10.9193377467561&lt;/D&gt;&lt;D xsi:type="xsd:double"&gt;11.0546899806237&lt;/D&gt;&lt;D xsi:type="xsd:double"&gt;10.8813734080575&lt;/D&gt;&lt;D xsi:type="xsd:double"&gt;11.1700577135161&lt;/D&gt;&lt;D xsi:type="xsd:double"&gt;10.7450849254123&lt;/D&gt;&lt;D xsi:type="xsd:double"&gt;11.0840647694599&lt;/D&gt;&lt;D xsi:type="xsd:double"&gt;11.3911318774886&lt;/D&gt;&lt;D xsi:type="xsd:double"&gt;9.2685438595851&lt;/D&gt;&lt;D xsi:type="xsd:double"&gt;9.89762918199219&lt;/D&gt;&lt;D xsi:type="xsd:double"&gt;10.9614314233589&lt;/D&gt;&lt;D xsi:type="xsd:double"&gt;11.9588246579744&lt;/D&gt;&lt;D xsi:type="xsd:double"&gt;11.8597090628339&lt;/D&gt;&lt;D xsi:type="xsd:double"&gt;12.2342673768284&lt;/D&gt;&lt;D xsi:type="xsd:double"&gt;12.8538428527938&lt;/D&gt;&lt;D xsi:type="xsd:double"&gt;14.23752046819&lt;/D&gt;&lt;D xsi:type="xsd:double"&gt;18.3456767405419&lt;/D&gt;&lt;D xsi:type="xsd:double"&gt;21.6223603663575&lt;/D&gt;&lt;D xsi:type="xsd:double"&gt;23.4437466212749&lt;/D&gt;&lt;D xsi:type="xsd:double"&gt;15.3244416487162&lt;/D&gt;&lt;D xsi:type="xsd:double"&gt;17.0210552753362&lt;/D&gt;&lt;D xsi:type="xsd:double"&gt;16.5899054740727&lt;/D&gt;&lt;D xsi:type="xsd:double"&gt;16.3613620307149&lt;/D&gt;&lt;D xsi:type="xsd:double"&gt;15.8954899413108&lt;/D&gt;&lt;D xsi:type="xsd:double"&gt;15.1381664696412&lt;/D&gt;&lt;D xsi:type="xsd:double"&gt;14.5379389019188&lt;/D&gt;&lt;D xsi:type="xsd:double"&gt;13.988433743795&lt;/D&gt;&lt;D xsi:type="xsd:double"&gt;14.2517742732646&lt;/D&gt;&lt;D xsi:type="xsd:double"&gt;13.0507082910805&lt;/D&gt;&lt;D xsi:type="xsd:double"&gt;10.9186088906704&lt;/D&gt;&lt;D xsi:type="xsd:double"&gt;11.4023915629582&lt;/D&gt;&lt;D xsi:type="xsd:double"&gt;10.8479898367645&lt;/D&gt;&lt;D xsi:type="xsd:double"&gt;9.80631861132731&lt;/D&gt;&lt;D xsi:type="xsd:double"&gt;9.62515816787657&lt;/D&gt;&lt;D xsi:type="xsd:double"&gt;8.66490567792283&lt;/D&gt;&lt;D xsi:type="xsd:double"&gt;8.34766255223181&lt;/D&gt;&lt;D xsi:type="xsd:double"&gt;7.54433812014587&lt;/D&gt;&lt;D xsi:type="xsd:double"&gt;7.18420897865582&lt;/D&gt;&lt;D xsi:type="xsd:double"&gt;6.88838799199581&lt;/D&gt;&lt;D xsi:type="xsd:double"&gt;6.53716094661278&lt;/D&gt;&lt;D xsi:type="xsd:double"&gt;6.55059972415894&lt;/D&gt;&lt;D xsi:type="xsd:double"&gt;5.9889695103355&lt;/D&gt;&lt;D xsi:type="xsd:double"&gt;6.30790504709373&lt;/D&gt;&lt;D xsi:type="xsd:double"&gt;5.40088798842883&lt;/D&gt;&lt;D xsi:type="xsd:double"&gt;5.99860432879092&lt;/D&gt;&lt;D xsi:type="xsd:double"&gt;6.01886126097072&lt;/D&gt;&lt;D xsi:type="xsd:double"&gt;6.18023626422704&lt;/D&gt;&lt;D xsi:type="xsd:double"&gt;6.52460826212043&lt;/D&gt;&lt;D xsi:type="xsd:double"&gt;7.11981638829238&lt;/D&gt;&lt;D xsi:type="xsd:double"&gt;6.8767022882229&lt;/D&gt;&lt;D xsi:type="xsd:double"&gt;6.82174358960432&lt;/D&gt;&lt;D xsi:type="xsd:double"&gt;7.03683586284147&lt;/D&gt;&lt;D xsi:type="xsd:double"&gt;7.47950611670067&lt;/D&gt;&lt;D xsi:type="xsd:double"&gt;8.76682190073233&lt;/D&gt;&lt;D xsi:type="xsd:double"&gt;8.61245891289658&lt;/D&gt;&lt;D xsi:type="xsd:double"&gt;8.72008992494438&lt;/D&gt;&lt;D xsi:type="xsd:double"&gt;8.96235714217727&lt;/D&gt;&lt;D xsi:type="xsd:double"&gt;8.76939682968877&lt;/D&gt;&lt;D xsi:type="xsd:double"&gt;8.97690224577708&lt;/D&gt;&lt;D xsi:type="xsd:double"&gt;8.93004226091096&lt;/D&gt;&lt;D xsi:type="xsd:double"&gt;9.19714241314913&lt;/D&gt;&lt;D xsi:type="xsd:double"&gt;8.85166868453636&lt;/D&gt;&lt;D xsi:type="xsd:double"&gt;8.66976375570768&lt;/D&gt;&lt;/FQL&gt;&lt;FQL&gt;&lt;Q&gt;FC0000MX^FG_PRICE(0)&lt;/Q&gt;&lt;R&gt;1&lt;/R&gt;&lt;C&gt;1&lt;/C&gt;&lt;D xsi:type="xsd:double"&gt;425.96912&lt;/D&gt;&lt;/FQL&gt;&lt;FQL&gt;&lt;Q&gt;FC0000CN^FG_PRICE(0)&lt;/Q&gt;&lt;R&gt;1&lt;/R&gt;&lt;C&gt;1&lt;/C&gt;&lt;D xsi:type="xsd:double"&gt;219.03455&lt;/D&gt;&lt;/FQL&gt;&lt;FQL&gt;&lt;Q&gt;GREK^FG_PRICE_MAVG(0,,,,200)&lt;/Q&gt;&lt;R&gt;1&lt;/R&gt;&lt;C&gt;1&lt;/C&gt;&lt;D xsi:type="xsd:double"&gt;40.23551&lt;/D&gt;&lt;/FQL&gt;&lt;FQL&gt;&lt;Q&gt;EPOL^FG_PRICE_MAVG(0,,,,60)&lt;/Q&gt;&lt;R&gt;1&lt;/R&gt;&lt;C&gt;1&lt;/C&gt;&lt;D xsi:type="xsd:double"&gt;24.112&lt;/D&gt;&lt;/FQL&gt;&lt;FQL&gt;&lt;Q&gt;VNM^FG_TOTAL_RETURNC(0,-1AM)&lt;/Q&gt;&lt;R&gt;1&lt;/R&gt;&lt;C&gt;1&lt;/C&gt;&lt;D xsi:type="xsd:double"&gt;4.4650316&lt;/D&gt;&lt;/FQL&gt;&lt;FQL&gt;&lt;Q&gt;QAT^P_PRICE(0)/P_PRICE_HIGH_PR(0,,,,,,"PRICE","INTRA","52W")&lt;/Q&gt;&lt;R&gt;1&lt;/R&gt;&lt;C&gt;1&lt;/C&gt;&lt;D xsi:type="xsd:double"&gt;0.9853075&lt;/D&gt;&lt;/FQL&gt;&lt;FQL&gt;&lt;Q&gt;GREK^FMA_PCT_ABOVE_MAVG(200,0,,,,"PORTAGG")&lt;/Q&gt;&lt;R&gt;1&lt;/R&gt;&lt;C&gt;1&lt;/C&gt;&lt;D xsi:type="xsd:double"&gt;37.9310344827586&lt;/D&gt;&lt;/FQL&gt;&lt;FQL&gt;&lt;Q&gt;EWW^FG_TOTAL_RETURNC(0,-1AM)&lt;/Q&gt;&lt;R&gt;1&lt;/R&gt;&lt;C&gt;1&lt;/C&gt;&lt;D xsi:type="xsd:double"&gt;-1.9332528&lt;/D&gt;&lt;/FQL&gt;&lt;FQL&gt;&lt;Q&gt;EPOL^P_PRICE(0)/P_PRICE_HIGH_PR(0,,,,,,"PRICE","INTRA","52W")&lt;/Q&gt;&lt;R&gt;1&lt;/R&gt;&lt;C&gt;1&lt;/C&gt;&lt;D xsi:type="xsd:double"&gt;0.90456116&lt;/D&gt;&lt;/FQL&gt;&lt;FQL&gt;&lt;Q&gt;ECH^FMA_PCT_ABOVE_MAVG(200,0,,,,"PORTAGG")&lt;/Q&gt;&lt;R&gt;1&lt;/R&gt;&lt;C&gt;1&lt;/C&gt;&lt;D xsi:type="xsd:double"&gt;35.7142857142857&lt;/D&gt;&lt;/FQL&gt;&lt;FQL&gt;&lt;Q&gt;EWJ^PERCENT_CHANGE(FMA_EPS(+1,0,,,,"PORTAGG","MEAN"),FMA_EPS(+1,-3AM,,,,"PORTAGG","MEAN"))&lt;/Q&gt;&lt;R&gt;1&lt;/R&gt;&lt;C&gt;1&lt;/C&gt;&lt;D xsi:type="xsd:double"&gt;10.3040607911509&lt;/D&gt;&lt;/FQL&gt;&lt;FQL&gt;&lt;Q&gt;UAE^SIZE(FG_CONSTITUENTS)&lt;/Q&gt;&lt;R&gt;1&lt;/R&gt;&lt;C&gt;1&lt;/C&gt;&lt;D xsi:type="xsd:long"&gt;46&lt;/D&gt;&lt;/FQL&gt;&lt;FQL&gt;&lt;Q&gt;EWT^SIZE(FG_CONSTITUENTS)&lt;/Q&gt;&lt;R&gt;1&lt;/R&gt;&lt;C&gt;1&lt;/C&gt;&lt;D xsi:type="xsd:long"&gt;90&lt;/D&gt;&lt;/FQL&gt;&lt;FQL&gt;&lt;Q&gt;EZA^FMA_RBICS_REV_CURRENT(30, LOC, "PORTAGG")&lt;/Q&gt;&lt;R&gt;1&lt;/R&gt;&lt;C&gt;1&lt;/C&gt;&lt;D xsi:type="xsd:double"&gt;46.2859673107362&lt;/D&gt;&lt;/FQL&gt;&lt;FQL&gt;&lt;Q&gt;TRYSA10Y-FDS^FG_YIELD_NAME&lt;/Q&gt;&lt;R&gt;1&lt;/R&gt;&lt;C&gt;1&lt;/C&gt;&lt;D xsi:type="xsd:string"&gt;Treasury - SAUDI ARABIA Benchmark Bond 10Y&lt;/D&gt;&lt;/FQL&gt;&lt;FQL&gt;&lt;Q&gt;TRYPH10Y-FDS^FG_YIELD_NAME&lt;/Q&gt;&lt;R&gt;1&lt;/R&gt;&lt;C&gt;1&lt;/C&gt;&lt;D xsi:type="xsd:string"&gt;Philippines Benchmark Bond - 10 Year&lt;/D&gt;&lt;/FQL&gt;&lt;FQL&gt;&lt;Q&gt;REFZAREPO-FDS^PROPER_NAME(0,,,"SECURITY","NAME")&lt;/Q&gt;&lt;R&gt;1&lt;/R&gt;&lt;C&gt;1&lt;/C&gt;&lt;D xsi:type="xsd:string"&gt;South Africa Repo Rate&lt;/D&gt;&lt;/FQL&gt;&lt;FQL&gt;&lt;Q&gt;REFCNRMB-FDS^PROPER_NAME(0,,,"SECURITY","NAME")&lt;/Q&gt;&lt;R&gt;1&lt;/R&gt;&lt;C&gt;1&lt;/C&gt;&lt;D xsi:type="xsd:string"&gt;China Loan Prime Rate (LPR) - 1 Year&lt;/D&gt;&lt;/FQL&gt;&lt;FQL&gt;&lt;Q&gt;TRYPL10Y-FDS^PCTCHG(FG_YIELD(0,,,,"YTM"),FG_YIELD(-3AM,,,,"YTM"))&lt;/Q&gt;&lt;R&gt;1&lt;/R&gt;&lt;C&gt;1&lt;/C&gt;&lt;D xsi:type="xsd:double"&gt;-8.027936&lt;/D&gt;&lt;/FQL&gt;&lt;FQL&gt;&lt;Q&gt;TRYBR10Y-FDS^FG_YIELD_NAME&lt;/Q&gt;&lt;R&gt;1&lt;/R&gt;&lt;C&gt;1&lt;/C&gt;&lt;D xsi:type="xsd:string"&gt;Treasury - Brazil Benchmark Bond 10Y&lt;/D&gt;&lt;/FQL&gt;&lt;FQL&gt;&lt;Q&gt;CC_MX^IMF_IFS_RCPI_Q(0)&lt;/Q&gt;&lt;R&gt;1&lt;/R&gt;&lt;C&gt;1&lt;/C&gt;&lt;D xsi:type="xsd:double"&gt;4.771999&lt;/D&gt;&lt;/FQL&gt;&lt;FQL&gt;&lt;Q&gt;VNM^FMA_DIV_YLD(NTMA,NOW,NOW,M,"PORTAGG","MEANR")&lt;/Q&gt;&lt;R&gt;1&lt;/R&gt;&lt;C&gt;1&lt;/C&gt;&lt;D xsi:type="xsd:double"&gt;1.94513427885103&lt;/D&gt;&lt;/FQL&gt;&lt;FQL&gt;&lt;Q&gt;MCHI^FMA_EVAL_EBITDA(NTMA,0,,,"PORTAGG","MEANR")&lt;/Q&gt;&lt;R&gt;1&lt;/R&gt;&lt;C&gt;1&lt;/C&gt;&lt;D xsi:type="xsd:double"&gt;7.85779905817302&lt;/D&gt;&lt;/FQL&gt;&lt;FQL&gt;&lt;Q&gt;EWZ^JULIAN(FMA_DIV_YLD(NTMA,NOW,NOW,M,"PORTAGG","MEANR").DATES)&lt;/Q&gt;&lt;R&gt;1&lt;/R&gt;&lt;C&gt;1&lt;/C&gt;&lt;D xsi:type="xsd:long"&gt;45534&lt;/D&gt;&lt;/FQL&gt;&lt;FQL&gt;&lt;Q&gt;EPU^FMA_PE(NTMA,0,,,"PORTAGG","MEANR")&lt;/Q&gt;&lt;R&gt;1&lt;/R&gt;&lt;C&gt;1&lt;/C&gt;&lt;D xsi:type="xsd:double"&gt;10.4325450574287&lt;/D&gt;&lt;/FQL&gt;&lt;FQL&gt;&lt;Q&gt;CNYA^FG_FCF_YIELD_NTM(0)&lt;/Q&gt;&lt;R&gt;1&lt;/R&gt;&lt;C&gt;1&lt;/C&gt;&lt;D xsi:type="xsd:double"&gt;6.12769433805754&lt;/D&gt;&lt;/FQL&gt;&lt;FQL&gt;&lt;Q&gt;EWZ^FG_COMPANY_NAME&lt;/Q&gt;&lt;R&gt;1&lt;/R&gt;&lt;C&gt;1&lt;/C&gt;&lt;D xsi:type="xsd:string"&gt;iShares MSCI Brazil ETF&lt;/D&gt;&lt;/FQL&gt;&lt;FQL&gt;&lt;Q&gt;TUR^JULIAN(FMA_DIV_YLD(NTMA,NOW,NOW,M,"PORTAGG","MEANR").DATES)&lt;/Q&gt;&lt;R&gt;1&lt;/R&gt;&lt;C&gt;1&lt;/C&gt;&lt;D xsi:type="xsd:long"&gt;45534&lt;/D&gt;&lt;/FQL&gt;&lt;FQL&gt;&lt;Q&gt;GREK^FMA_PE(NTMA,0,,,"PORTAGG","MEANR")&lt;/Q&gt;&lt;R&gt;1&lt;/R&gt;&lt;C&gt;1&lt;/C&gt;&lt;D xsi:type="xsd:double"&gt;6.83282100848018&lt;/D&gt;&lt;/FQL&gt;&lt;FQL&gt;&lt;Q&gt;EIDO^FMA_EVAL_EBIT(LTMA,NOW,NOW,M,"PORTAGG","MEANR")&lt;/Q&gt;&lt;R&gt;1&lt;/R&gt;&lt;C&gt;1&lt;/C&gt;&lt;D xsi:type="xsd:double"&gt;9.87556471520196&lt;/D&gt;&lt;/FQL&gt;&lt;FQL&gt;&lt;Q&gt;MCHI^FMA_PE(NTMA</t>
        </r>
      </text>
    </comment>
    <comment ref="A5" authorId="0" shapeId="0" xr:uid="{7F2814F4-5C44-4A38-A7CA-468483C1A661}">
      <text>
        <r>
          <rPr>
            <b/>
            <sz val="9"/>
            <color indexed="81"/>
            <rFont val="Tahoma"/>
            <charset val="1"/>
          </rPr>
          <t>,0,,,"PORTAGG","MEANR")&lt;/Q&gt;&lt;R&gt;1&lt;/R&gt;&lt;C&gt;1&lt;/C&gt;&lt;D xsi:type="xsd:double"&gt;8.67148051649995&lt;/D&gt;&lt;/FQL&gt;&lt;FQL&gt;&lt;Q&gt;TRYTH10Y-FDS^FG_YIELD_NAME&lt;/Q&gt;&lt;R&gt;1&lt;/R&gt;&lt;C&gt;1&lt;/C&gt;&lt;D xsi:type="xsd:string"&gt;Thailand Benchmark Bond - 10 Year&lt;/D&gt;&lt;/FQL&gt;&lt;FQL&gt;&lt;Q&gt;REFQALEND-FDS^FG_YIELD(NOW,,,0)&lt;/Q&gt;&lt;R&gt;1&lt;/R&gt;&lt;C&gt;1&lt;/C&gt;&lt;D xsi:type="xsd:double"&gt;6.25&lt;/D&gt;&lt;/FQL&gt;&lt;FQL&gt;&lt;Q&gt;REFPL7D-FDS^FG_YIELD(NOW,,,0)&lt;/Q&gt;&lt;R&gt;1&lt;/R&gt;&lt;C&gt;1&lt;/C&gt;&lt;D xsi:type="xsd:double"&gt;5.75&lt;/D&gt;&lt;/FQL&gt;&lt;FQL&gt;&lt;Q&gt;TRYZA10Y-FDS^PCTCHG(FG_YIELD(0,,,,"YTM"),FG_YIELD(-1AM,,,,"YTM"))&lt;/Q&gt;&lt;R&gt;1&lt;/R&gt;&lt;C&gt;1&lt;/C&gt;&lt;D xsi:type="xsd:double"&gt;-3.6720688&lt;/D&gt;&lt;/FQL&gt;&lt;FQL&gt;&lt;Q&gt;VGK^FG_PE_NTM(0,,,90,0)&lt;/Q&gt;&lt;R&gt;1&lt;/R&gt;&lt;C&gt;1&lt;/C&gt;&lt;D xsi:type="xsd:double"&gt;13.3760998270136&lt;/D&gt;&lt;/FQL&gt;&lt;FQL&gt;&lt;Q&gt;EZA^FMA_EVAL_EBIT(LTMA,NOW,NOW,M,"PORTAGG","MEANR")&lt;/Q&gt;&lt;R&gt;1&lt;/R&gt;&lt;C&gt;1&lt;/C&gt;&lt;D xsi:type="xsd:double"&gt;12.7082589482429&lt;/D&gt;&lt;/FQL&gt;&lt;FQL&gt;&lt;Q&gt;EZA^FMA_ROE(NTMA,-20AY,NOW,FY,"PORTAGG","MEANR")&lt;/Q&gt;&lt;R&gt;20&lt;/R&gt;&lt;C&gt;1&lt;/C&gt;&lt;D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xsi:type="xsd:double"&gt;13.6163542594029&lt;/D&gt;&lt;D xsi:type="xsd:double"&gt;16.7115371927188&lt;/D&gt;&lt;D xsi:type="xsd:double"&gt;16.932589581546&lt;/D&gt;&lt;D xsi:type="xsd:double"&gt;16.8118349535848&lt;/D&gt;&lt;D xsi:type="xsd:double"&gt;14.5722752976358&lt;/D&gt;&lt;/FQL&gt;&lt;FQL&gt;&lt;Q&gt;USDSAR^FG_PRICE_CHANGE(0,-1AY)&lt;/Q&gt;&lt;R&gt;1&lt;/R&gt;&lt;C&gt;1&lt;/C&gt;&lt;D xsi:type="xsd:double"&gt;0.046658516&lt;/D&gt;&lt;/FQL&gt;&lt;FQL&gt;&lt;Q&gt;USDCNH^FG_PRICE(0)&lt;/Q&gt;&lt;R&gt;1&lt;/R&gt;&lt;C&gt;1&lt;/C&gt;&lt;D xsi:type="xsd:double"&gt;7.13025&lt;/D&gt;&lt;/FQL&gt;&lt;FQL&gt;&lt;Q&gt;USDBRL^STD(FG_PRICE_CHANGE(0,-3AY,M))&lt;/Q&gt;&lt;R&gt;1&lt;/R&gt;&lt;C&gt;1&lt;/C&gt;&lt;D xsi:type="xsd:double"&gt;3.64282983634015&lt;/D&gt;&lt;/FQL&gt;&lt;FQL&gt;&lt;Q&gt;USDMXN^FG_COMPANY_NAME&lt;/Q&gt;&lt;R&gt;1&lt;/R&gt;&lt;C&gt;1&lt;/C&gt;&lt;D xsi:type="xsd:string"&gt;Mexican Peso per U.S. Dollar&lt;/D&gt;&lt;/FQL&gt;&lt;FQL&gt;&lt;Q&gt;USDPEN^FG_PRICE_CHANGE(0,-1AY)&lt;/Q&gt;&lt;R&gt;1&lt;/R&gt;&lt;C&gt;1&lt;/C&gt;&lt;D xsi:type="xsd:double"&gt;1.9283772&lt;/D&gt;&lt;/FQL&gt;&lt;FQL&gt;&lt;Q&gt;USDIDR^FG_PRICE_CHANGE(0,-1AM)&lt;/Q&gt;&lt;R&gt;1&lt;/R&gt;&lt;C&gt;1&lt;/C&gt;&lt;D xsi:type="xsd:double"&gt;-3.2905042&lt;/D&gt;&lt;/FQL&gt;&lt;FQL&gt;&lt;Q&gt;FC0000AE^FMA_EPS(NTMA,-20AY,0,CY,,"PORTAGG","MEANR")&lt;/Q&gt;&lt;R&gt;20&lt;/R&gt;&lt;C&gt;1&lt;/C&gt;&lt;D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xsi:type="xsd:double"&gt;7.02062927363804&lt;/D&gt;&lt;D xsi:type="xsd:double"&gt;5.12773396645605&lt;/D&gt;&lt;D xsi:type="xsd:double"&gt;7.54796836254382&lt;/D&gt;&lt;D xsi:type="xsd:double"&gt;11.3918613623253&lt;/D&gt;&lt;D xsi:type="xsd:double"&gt;11.0560462161177&lt;/D&gt;&lt;/FQL&gt;&lt;FQL&gt;&lt;Q&gt;TUR^P_PRICE_RETURNS_PR('52W',2,-10AY,0,AM)&lt;/Q&gt;&lt;R&gt;121&lt;/R&gt;&lt;C&gt;1&lt;/C&gt;&lt;D xsi:type="xsd:double"&gt;-0.65842867&lt;/D&gt;&lt;D xsi:type="xsd:double"&gt;-15.965282&lt;/D&gt;&lt;D xsi:type="xsd:double"&gt;2.9482841&lt;/D&gt;&lt;D xsi:type="xsd:double"&gt;1.1095762&lt;/D&gt;&lt;D xsi:type="xsd:double"&gt;22.6609&lt;/D&gt;&lt;D xsi:type="xsd:double"&gt;20.437431&lt;/D&gt;&lt;D xsi:type="xsd:double"&gt;5.7523847&lt;/D&gt;&lt;D xsi:type="xsd:double"&gt;-6.6285667&lt;/D&gt;&lt;D xsi:type="xsd:double"&gt;-11.9541645&lt;/D&gt;&lt;D xsi:type="xsd:double"&gt;-19.992996&lt;/D&gt;&lt;D xsi:type="xsd:double"&gt;-15.72653&lt;/D&gt;&lt;D xsi:type="xsd:double"&gt;-21.010351&lt;/D&gt;&lt;D xsi:type="xsd:double"&gt;-33.118057&lt;/D&gt;&lt;D xsi:type="xsd:double"&gt;-14.27899&lt;/D&gt;&lt;D xsi:type="xsd:double"&gt;-18.229109&lt;/D&gt;&lt;D xsi:type="xsd:double"&gt;-35.154636&lt;/D&gt;&lt;D xsi:type="xsd:double"&gt;-37.39036&lt;/D&gt;&lt;D xsi:type="xsd:double"&gt;-29.033237&lt;/D&gt;&lt;D xsi:type="xsd:double"&gt;-4.323578&lt;/D&gt;&lt;D xsi:type="xsd:double"&gt;-3.6124885&lt;/D&gt;&lt;D xsi:type="xsd:double"&gt;-15.806807&lt;/D&gt;&lt;D xsi:type="xsd:double"&gt;-8.943457&lt;/D&gt;&lt;D xsi:type="xsd:double"&gt;-6.881666&lt;/D&gt;&lt;D xsi:type="xsd:double"&gt;-3.4097493&lt;/D&gt;&lt;D xsi:type="xsd:double"&gt;11.7449045&lt;/D&gt;&lt;D xsi:type="xsd:double"&gt;-4.850769&lt;/D&gt;&lt;D xsi:type="xsd:double"&gt;-17.547571&lt;/D&gt;&lt;D xsi:type="xsd:double"&gt;-4.287261&lt;/D&gt;&lt;D xsi:type="xsd:double"&gt;-6.964082&lt;/D&gt;&lt;D xsi:type="xsd:double"&gt;-0.16527176&lt;/D&gt;&lt;D xsi:type="xsd:double"&gt;-11.03754&lt;/D&gt;&lt;D xsi:type="xsd:double"&gt;-14.922661&lt;/D&gt;&lt;D xsi:type="xsd:double"&gt;2.1202207&lt;/D&gt;&lt;D xsi:type="xsd:double"&gt;9.533501&lt;/D&gt;&lt;D xsi:type="xsd:double"&gt;4.555011&lt;/D&gt;&lt;D xsi:type="xsd:double"&gt;12.486612&lt;/D&gt;&lt;D xsi:type="xsd:double"&gt;23.510874&lt;/D&gt;&lt;D xsi:type="xsd:double"&gt;15.417683&lt;/D&gt;&lt;D xsi:type="xsd:double"&gt;21.86532&lt;/D&gt;&lt;D xsi:type="xsd:double"&gt;28.31316&lt;/D&gt;&lt;D xsi:type="xsd:double"&gt;43.681885&lt;/D&gt;&lt;D xsi:type="xsd:double"&gt;28.076637&lt;/D&gt;&lt;D xsi:type="xsd:double"&gt;29.043365&lt;/D&gt;&lt;D xsi:type="xsd:double"&gt;7.633233&lt;/D&gt;&lt;D xsi:type="xsd:double"&gt;-10.249674&lt;/D&gt;&lt;D xsi:type="xsd:double"&gt;-24.752785&lt;/D&gt;&lt;D xsi:type="xsd:double"&gt;-35.76808&lt;/D&gt;&lt;D xsi:type="xsd:double"&gt;-49.30539&lt;/D&gt;&lt;D xsi:type="xsd:double"&gt;-52.81125&lt;/D&gt;&lt;D xsi:type="xsd:double"&gt;-42.013824&lt;/D&gt;&lt;D xsi:type="xsd:double"&gt;-38.306618&lt;/D&gt;&lt;D xsi:type="xsd:double"&gt;-38.325195&lt;/D&gt;&lt;D xsi:type="xsd:double"&gt;-42.53076&lt;/D&gt;&lt;D xsi:type="xsd:double"&gt;-32.86403&lt;/D&gt;&lt;D xsi:type="xsd:double"&gt;-37.499054&lt;/D&gt;&lt;D xsi:type="xsd:double"&gt;-36.227776&lt;/D&gt;&lt;D xsi:type="xsd:double"&gt;-36.747353&lt;/D&gt;&lt;D xsi:type="xsd:double"&gt;-21.924675&lt;/D&gt;&lt;D xsi:type="xsd:double"&gt;-4.8522053&lt;/D&gt;&lt;D xsi:type="xsd:double"&gt;21.875298&lt;/D&gt;&lt;D xsi:type="xsd:double"&gt;27.398586&lt;/D&gt;&lt;D xsi:type="xsd:double"&gt;5.820787&lt;/D&gt;&lt;D xsi:type="xsd:double"&gt;10.064756&lt;/D&gt;&lt;D xsi:type="xsd:double"&gt;14.878618&lt;/D&gt;&lt;D xsi:type="xsd:double"&gt;20.375156&lt;/D&gt;&lt;D xsi:type="xsd:double"&gt;2.3743868&lt;/D&gt;&lt;D xsi:type="xsd:double"&gt;-18.67184&lt;/D&gt;&lt;D xsi:type="xsd:double"&gt;-16.616201&lt;/D&gt;&lt;D xsi:type="xsd:double"&gt;-6.440568&lt;/D&gt;&lt;D xsi:type="xsd:double"&gt;-0.056636333&lt;/D&gt;&lt;D xsi:type="xsd:double"&gt;-6.0278296&lt;/D&gt;&lt;D xsi:type="xsd:double"&gt;-16.264069&lt;/D&gt;&lt;D xsi:type="xsd:double"&gt;-19.935005&lt;/D&gt;&lt;D xsi:type="xsd:double"&gt;-14.911085&lt;/D&gt;&lt;D xsi:type="xsd:double"&gt;-11.734068&lt;/D&gt;&lt;D xsi:type="xsd:double"&gt;-8.449048&lt;/D&gt;&lt;D xsi:type="xsd:double"&gt;-0.6277025&lt;/D&gt;&lt;D xsi:type="xsd:double"&gt;5.895591&lt;/D&gt;&lt;D xsi:type="xsd:double"&gt;33.753014&lt;/D&gt;&lt;D xsi:type="xsd:double"&gt;16.841757&lt;/D&gt;&lt;D xsi:type="xsd:double"&gt;17.307138&lt;/D&gt;&lt;D xsi:type="xsd:double"&gt;12.272156&lt;/D&gt;&lt;D xsi:type="xsd:double"&gt;-4.258001&lt;/D&gt;&lt;D xsi:type="xsd:double"&gt;12.622142&lt;/D&gt;&lt;D xsi:type="xsd:double"&gt;17.17509&lt;/D&gt;&lt;D xsi:type="xsd:double"&gt;9.522354&lt;/D&gt;&lt;D xsi:type="xsd:double"&gt;3.1726956&lt;/D&gt;&lt;D xsi:type="xsd:double"&gt;-12.447346&lt;/D&gt;&lt;D xsi:type="xsd:double"&gt;-23.24561&lt;/D&gt;&lt;D xsi:type="xsd:double"&gt;-29.05178&lt;/D&gt;&lt;D xsi:type="xsd:double"&gt;-32.006912&lt;/D&gt;&lt;D xsi:type="xsd:double"&gt;2.8067946&lt;/D&gt;&lt;D xsi:type="xsd:double"&gt;-4.432118&lt;/D&gt;&lt;D xsi:type="xsd:double"&gt;-14.162713&lt;/D&gt;&lt;D xsi:type="xsd:double"&gt;-11.772037&lt;/D&gt;&lt;D xsi:type="xsd:double"&gt;-4.470527&lt;/D&gt;&lt;D xsi:type="xsd:double"&gt;19.14035&lt;/D&gt;&lt;D xsi:type="xsd:double"&gt;19.113981&lt;/D&gt;&lt;D xsi:type="xsd:double"&gt;38.900993&lt;/D&gt;&lt;D xsi:type="xsd:double"&gt;83.795296&lt;/D&gt;&lt;D xsi:type="xsd:double"&gt;66.75294&lt;/D&gt;&lt;D xsi:type="xsd:double"&gt;49.205757&lt;/D&gt;&lt;D xsi:type="xsd:double"&gt;106.871414&lt;/D&gt;&lt;D xsi:type="xsd:double"&gt;56.0398&lt;/D&gt;&lt;D xsi:type="xsd:double"&gt;58.44877&lt;/D&gt;&lt;D xsi:type="xsd:double"&gt;59.422935&lt;/D&gt;&lt;D xsi:type="xsd:double"&gt;76.16209&lt;/D&gt;&lt;D xsi:type="xsd:double"&gt;79.97427&lt;/D&gt;&lt;D xsi:type="xsd:double"&gt;51.701103&lt;/D&gt;&lt;D xsi:type="xsd:double"&gt;62.443497&lt;/D&gt;&lt;D xsi:type="xsd:double"&gt;18.164158&lt;/D&gt;&lt;D xsi:type="xsd:double"&gt;0.054204464&lt;/D&gt;&lt;D xsi:type="xsd:double"&gt;5.475223&lt;/D&gt;&lt;D xsi:type="xsd:double"&gt;35.69368&lt;/D&gt;&lt;D xsi:type="xsd:double"&gt;2.8385043&lt;/D&gt;&lt;D xsi:type="xsd:double"&gt;15.331006&lt;/D&gt;&lt;D xsi:type="xsd:double"&gt;41.47737&lt;/D&gt;&lt;D xsi:type="xsd:double"&gt;39.530468&lt;/D&gt;&lt;D xsi:type="xsd:double"&gt;44.454514&lt;/D&gt;&lt;D xsi:type="xsd:double"&gt;6.802392&lt;/D&gt;&lt;D xsi:type="xsd:double"&gt;-3.6117136&lt;/D&gt;&lt;/FQL&gt;&lt;FQL&gt;&lt;Q&gt;TUR^FG_TOTAL_RETURNC(-10AY,0,AM)&lt;/Q&gt;&lt;R&gt;121&lt;/R&gt;&lt;C&gt;1&lt;/C&gt;&lt;D xsi:type="xsd:double"&gt;-3.362894&lt;/D&gt;&lt;D xsi:type="xsd:double"&gt;-8.527726&lt;/D&gt;&lt;D xsi:type="xsd:double"&gt;10.326088&lt;/D&gt;&lt;D xsi:type="xsd:double"&gt;1.1746883&lt;/D&gt;&lt;D xsi:type="xsd:double"&gt;6.797743&lt;/D&gt;&lt;D xsi:type="xsd:double"&gt;-8.714705&lt;/D&gt;&lt;D xsi:type="xsd:double"&gt;-14.252788&lt;/D&gt;&lt;D xsi:type="xsd:double"&gt;6.474018&lt;/D&gt;&lt;D xsi:type="xsd:double"&gt;1.5358686&lt;/D&gt;&lt;D xsi:type="xsd:double"&gt;-6.796515&lt;/D&gt;&lt;D xsi:type="xsd:double"&gt;4.50809&lt;/D&gt;&lt;D xsi:type="xsd:double"&gt;-9.059233&lt;/D&gt;&lt;D xsi:type="xsd:double"&gt;-16.235632&lt;/D&gt;&lt;D xsi:type="xsd:double"&gt;14.522589&lt;/D&gt;&lt;D xsi:type="xsd:double"&gt;5.242133&lt;/D&gt;&lt;D xsi:type="xsd:double"&gt;-17.528461&lt;/D&gt;&lt;D xsi:type="xsd:double"&gt;0.31648874&lt;/D&gt;&lt;D xsi:type="xsd:double"&gt;3.4700394&lt;/D&gt;&lt;D xsi:type="xsd:double"&gt;14.800429&lt;/D&gt;&lt;D xsi:type="xsd:double"&gt;8.015466&lt;/D&gt;&lt;D xsi:type="xsd:double"&gt;-11.309791&lt;/D&gt;&lt;D xsi:type="xsd:double"&gt;-0.4536271&lt;/D&gt;&lt;D xsi:type="xsd:double"&gt;8.221828&lt;/D&gt;&lt;D xsi:type="xsd:double"&gt;-5.668509&lt;/D&gt;&lt;D xsi:type="xsd:double"&gt;-3.0933022&lt;/D&gt;&lt;D xsi:type="xsd:double"&gt;-2.485609&lt;/D&gt;&lt;D xsi:type="xsd:double"&gt;-8.693325&lt;/D&gt;&lt;D xsi:type="xsd:double"&gt;-4.3784857&lt;/D&gt;&lt;D xsi:type="xsd:double"&gt;-2.48909&lt;/D&gt;&lt;D xsi:type="xsd:double"&gt;10.385108&lt;/D&gt;&lt;D xsi:type="xsd:double"&gt;0.6862998&lt;/D&gt;&lt;D xsi:type="xsd:double"&gt;5.566597&lt;/D&gt;&lt;D xsi:type="xsd:double"&gt;6.456828&lt;/D&gt;&lt;D xsi:type="xsd:double"&gt;6.7728043&lt;/D&gt;&lt;D xsi:type="xsd:double"&gt;3.3029437&lt;/D&gt;&lt;D xsi:type="xsd:double"&gt;2.7484179&lt;/D&gt;&lt;D xsi:type="xsd:double"&gt;5.098307&lt;/D&gt;&lt;D xsi:type="xsd:double"&gt;-8.875359&lt;/D&gt;&lt;D xsi:type="xsd:double"&gt;-3.3659577&lt;/D&gt;&lt;D xsi:type="xsd:double"&gt;0.44466257&lt;/D&gt;&lt;D xsi:type="xsd:double"&gt;9.190297&lt;/D&gt;&lt;D xsi:type="xsd:double"&gt;-1.6037941&lt;/D&gt;&lt;D xsi:type="xsd:double"&gt;1.446271&lt;/D&gt;&lt;D xsi:type="xsd:double"&gt;-11.9484005&lt;/D&gt;&lt;D xsi:type="xsd:double"&gt;-11.051142&lt;/D&gt;&lt;D xsi:type="xsd:double"&gt;-10.661661&lt;/D&gt;&lt;D xsi:type="xsd:double"&gt;-11.819374&lt;/D&gt;&lt;D xsi:type="xsd:double"&gt;-18.925058&lt;/D&gt;&lt;D xsi:type="xsd:double"&gt;-2.1475315&lt;/D&gt;&lt;D xsi:type="xsd:double"&gt;11.975193&lt;/D&gt;&lt;D xsi:type="xsd:double"&gt;2.8120995&lt;/D&gt;&lt;D xsi:type="xsd:double"&gt;0.41441917&lt;/D&gt;&lt;D xsi:type="xsd:double"&gt;0.848341&lt;/D&gt;&lt;D xsi:type="xsd:double"&gt;15.9688&lt;/D&gt;&lt;D xsi:type="xsd:double"&gt;-5.557519&lt;/D&gt;&lt;D xsi:type="xsd:double"&gt;-10.157424&lt;/D&gt;&lt;D xsi:type="xsd:double"&gt;-8.844387&lt;/D&gt;&lt;D xsi:type="xsd:double"&gt;6.7276835&lt;/D&gt;&lt;D xsi:type="xsd:double"&gt;7.4627876&lt;/D&gt;&lt;D xsi:type="xsd:double"&gt;3.8493037&lt;/D&gt;&lt;D xsi:type="xsd:double"&gt;2.287066&lt;/D&gt;&lt;D xsi:type="xsd:double"&gt;-7.941407&lt;/D&gt;&lt;D xsi:type="xsd:double"&gt;8.040201&lt;/D&gt;&lt;D xsi:type="xsd:double"&gt;4.8062086&lt;/D&gt;&lt;D xsi:type="xsd:double"&gt;6.5411806&lt;/D&gt;&lt;D xsi:type="xsd:double"&gt;-2.1762013&lt;/D&gt;&lt;D xsi:type="xsd:double"&gt;-24.973095&lt;/D&gt;&lt;D xsi:type="xsd:double"&gt;-4.5432863&lt;/D&gt;&lt;D xsi:type="xsd:double"&gt;-1.302594&lt;/D&gt;&lt;D xsi:type="xsd:double"&gt;14.010143&lt;/D&gt;&lt;D xsi:type="xsd:double"&gt;2.7801633&lt;/D&gt;&lt;D xsi:type="xsd:double"&gt;-9.027475&lt;/D&gt;&lt;D xsi:type="xsd:double"&gt;-3.4036458&lt;/D&gt;&lt;D xsi:type="xsd:double"&gt;-0.94293356&lt;/D&gt;&lt;D xsi:type="xsd:double"&gt;12.074161&lt;/D&gt;&lt;D xsi:type="xsd:double"&gt;7.0183277&lt;/D&gt;&lt;D xsi:type="xsd:double"&gt;17.467737&lt;/D&gt;&lt;D xsi:type="xsd:double"&gt;4.245448&lt;/D&gt;&lt;D xsi:type="xsd:double"&gt;-5.236137&lt;/D&gt;&lt;D xsi:type="xsd:double"&gt;-16.612494&lt;/D&gt;&lt;D xsi:type="xsd:double"&gt;-0.9094894&lt;/D&gt;&lt;D xsi:type="xsd:double"&gt;5.7644725&lt;/D&gt;&lt;D xsi:type="xsd:double"&gt;-9.574467&lt;/D&gt;&lt;D xsi:type="xsd:double"&gt;7.0117593&lt;/D&gt;&lt;D xsi:type="xsd:double"&gt;0.35179853&lt;/D&gt;&lt;D xsi:type="xsd:double"&gt;-7.2743177&lt;/D&gt;&lt;D xsi:type="xsd:double"&gt;5.576563&lt;/D&gt;&lt;D xsi:type="xsd:double"&gt;-10.966879&lt;/D&gt;&lt;D xsi:type="xsd:double"&gt;5.0421476&lt;/D&gt;&lt;D xsi:type="xsd:double"&gt;-2.9807627&lt;/D&gt;&lt;D xsi:type="xsd:double"&gt;-9.0188265&lt;/D&gt;&lt;D xsi:type="xsd:double"&gt;25&lt;/D&gt;&lt;D xsi:type="xsd:double"&gt;-7.886714&lt;/D&gt;&lt;D xsi:type="xsd:double"&gt;-5.772382&lt;/D&gt;&lt;D xsi:type="xsd:double"&gt;-6.2984047&lt;/D&gt;&lt;D xsi:type="xsd:double"&gt;15.867769&lt;/D&gt;&lt;D xsi:type="xsd:double"&gt;25.154531&lt;/D&gt;&lt;D xsi:type="xsd:double"&gt;-7.2948337&lt;/D&gt;&lt;D xsi:type="xsd:double"&gt;23.114765&lt;/D&gt;&lt;D xsi:type="xsd:double"&gt;17.809582&lt;/D&gt;&lt;D xsi:type="xsd:double"&gt;-4.6978474&lt;/D&gt;&lt;D xsi:type="xsd:double"&gt;-12.544698&lt;/D&gt;&lt;D xsi:type="xsd:double"&gt;24.87223&lt;/D&gt;&lt;D xsi:type="xsd:double"&gt;-5.4570255&lt;/D&gt;&lt;D xsi:type="xsd:double"&gt;-6.4646482&lt;/D&gt;&lt;D xsi:type="xsd:double"&gt;-5.193061&lt;/D&gt;&lt;D xsi:type="xsd:double"&gt;3.5401225&lt;/D&gt;&lt;D xsi:type="xsd:double"&gt;17.193104&lt;/D&gt;&lt;D xsi:type="xsd:double"&gt;6.557369&lt;/D&gt;&lt;D xsi:type="xsd:double"&gt;-0.7301152&lt;/D&gt;&lt;D xsi:type="xsd:double"&gt;-8.983445&lt;/D&gt;&lt;D xsi:type="xsd:double"&gt;-1.8470526&lt;/D&gt;&lt;D xsi:type="xsd:double"&gt;0.4656911&lt;/D&gt;&lt;D xsi:type="xsd:double"&gt;12.511086&lt;/D&gt;&lt;D xsi:type="xsd:double"&gt;-5.3627787&lt;/D&gt;&lt;D xsi:type="xsd:double"&gt;6.02777&lt;/D&gt;&lt;D xsi:type="xsd:double"&gt;8.226358&lt;/D&gt;&lt;D xsi:type="xsd:double"&gt;-0.86984634&lt;/D&gt;&lt;D xsi:type="xsd:double"&gt;7.194066&lt;/D&gt;&lt;D xsi:type="xsd:double"&gt;-13.353324&lt;/D&gt;&lt;D xsi:type="xsd:double"&gt;-3.832841&lt;/D&gt;&lt;/FQL&gt;&lt;FQL&gt;&lt;Q&gt;VNM^FMA_PE(NTMA,-10AY,0,AM,"PORTAGG","MEANR")&lt;/Q&gt;&lt;R&gt;121&lt;/R&gt;&lt;C&gt;1&lt;/C&gt;&lt;D xsi:type="xsd:double"&gt;13.6156289329143&lt;/D&gt;&lt;D xsi:type="xsd:double"&gt;12.1747152967076&lt;/D&gt;&lt;D xsi:type="xsd:double"&gt;12.0339675911292&lt;/D&gt;&lt;D xsi:type="xsd:double"&gt;11.9957967559367&lt;/D&gt;&lt;D xsi:type="xsd:double"&gt;11.9876650655235&lt;/D&gt;&lt;D xsi:type="xsd:double"&gt;12.769129143616&lt;/D&gt;&lt;D xsi:type="xsd:double"&gt;11.9817948967884&lt;/D&gt;&lt;D xsi:type="xsd:double"&gt;12.8027611542149&lt;/D&gt;&lt;D xsi:type="xsd:double"&gt;13.4345400820433&lt;/D&gt;&lt;D xsi:type="xsd:double"&gt;13.834951945384&lt;/D&gt;&lt;D xsi:type="xsd:double"&gt;14.8625693184473&lt;/D&gt;&lt;D xsi:type="xsd:double"&gt;14.0849706221566&lt;/D&gt;&lt;D xsi:type="xsd:double"&gt;13.689150055594&lt;/D&gt;&lt;D xsi:type="xsd:double"&gt;14.1687230349982&lt;/D&gt;&lt;D xsi:type="xsd:double"&gt;14.524023811709&lt;/D&gt;&lt;D xsi:type="xsd:double"&gt;12.226370205928&lt;/D&gt;&lt;D xsi:type="xsd:string"&gt;@NA&lt;/D&gt;&lt;D xsi:type="xsd:double"&gt;14.1112055803979&lt;/D&gt;&lt;D xsi:type="xsd:double"&gt;15.7133127761966&lt;/D&gt;&lt;D xsi:type="xsd:double"&gt;12.8313154279547&lt;/D&gt;&lt;D xsi:type="xsd:double"&gt;12.6434165719335&lt;/D&gt;&lt;D xsi:type="xsd:double"&gt;12.6603200373731&lt;/D&gt;&lt;D xsi:type="xsd:double"&gt;12.4484425926524&lt;/D&gt;&lt;D xsi:type="xsd:double"&gt;11.7371413078711&lt;/D&gt;&lt;D xsi:type="xsd:double"&gt;11.5627593681617&lt;/D&gt;&lt;D xsi:type="xsd:double"&gt;13.4388196790629&lt;/D&gt;&lt;D xsi:type="xsd:double"&gt;12.6975920254589&lt;/D&gt;&lt;D xsi:type="xsd:double"&gt;12.2729258651307&lt;/D&gt;&lt;D xsi:type="xsd:double"&gt;12.7839238411105&lt;/D&gt;&lt;D xsi:type="xsd:double"&gt;13.2286847437057&lt;/D&gt;&lt;D xsi:type="xsd:double"&gt;13.0884608030298&lt;/D&gt;&lt;D xsi:type="xsd:double"&gt;14.1943524504317&lt;/D&gt;&lt;D xsi:type="xsd:double"&gt;14.9864013364748&lt;/D&gt;&lt;D xsi:type="xsd:double"&gt;14.4941633672111&lt;/D&gt;&lt;D xsi:type="xsd:double"&gt;15.7226834098982&lt;/D&gt;&lt;D xsi:type="xsd:double"&gt;16.0167971919356&lt;/D&gt;&lt;D xsi:type="xsd:double"&gt;15.8872786809966&lt;/D&gt;&lt;D xsi:type="xsd:double"&gt;16.1295568932108&lt;/D&gt;&lt;D xsi:type="xsd:double"&gt;16.355064462693&lt;/D&gt;&lt;D xsi:type="xsd:double"&gt;17.8416965402661&lt;/D&gt;&lt;D xsi:type="xsd:double"&gt;20.5067517453401&lt;/D&gt;&lt;D xsi:type="xsd:double"&gt;19.392861379011&lt;/D&gt;&lt;D xsi:type="xsd:double"&gt;20.6135409072001&lt;/D&gt;&lt;D xsi:type="xsd:double"&gt;21.6098356310692&lt;/D&gt;&lt;D xsi:type="xsd:double"&gt;20.2095779275138&lt;/D&gt;&lt;D xsi:type="xsd:double"&gt;20.0165697041479&lt;/D&gt;&lt;D xsi:type="xsd:double"&gt;16.4333992813247&lt;/D&gt;&lt;D xsi:type="xsd:double"&gt;17.7730805053864&lt;/D&gt;&lt;D xsi:type="xsd:double"&gt;17.7947782123433&lt;/D&gt;&lt;D xsi:type="xsd:double"&gt;15.4276166380788&lt;/D&gt;&lt;D xsi:type="xsd:double"&gt;15.4595485484189&lt;/D&gt;&lt;D xsi:type="xsd:double"&gt;15.9849108853966&lt;/D&gt;&lt;D xsi:type="xsd:double"&gt;14.9776665369359&lt;/D&gt;&lt;D xsi:type="xsd:double"&gt;15.8250818442015&lt;/D&gt;&lt;D xsi:type="xsd:double"&gt;17.3405514069293&lt;/D&gt;&lt;D xsi:type="xsd:double"&gt;18.0765285918125&lt;/D&gt;&lt;D xsi:type="xsd:double"&gt;17.3993137965497&lt;/D&gt;&lt;D xsi:type="xsd:double"&gt;16.8748399375908&lt;/D&gt;&lt;D xsi:type="xsd:double"&gt;16.2744239860196&lt;/D&gt;&lt;D xsi:type="xsd:double"&gt;15.2297078129165&lt;/D&gt;&lt;D xsi:type="xsd:double"&gt;13.9880461654844&lt;/D&gt;&lt;D xsi:type="xsd:double"&gt;14.2746728303346&lt;/D&gt;&lt;D xsi:type="xsd:double"&gt;14.8501951230806&lt;/D&gt;&lt;D xsi:type="xsd:double"&gt;14.657209258275&lt;/D&gt;&lt;D xsi:type="xsd:double"&gt;14.0689424558252&lt;/D&gt;&lt;D xsi:type="xsd:double"&gt;13.2577776582404&lt;/D&gt;&lt;D xsi:type="xsd:double"&gt;11.8371269927228&lt;/D&gt;&lt;D xsi:type="xsd:double"&gt;13.2499731328676&lt;/D&gt;&lt;D xsi:type="xsd:double"&gt;14.5015246670849&lt;/D&gt;&lt;D xsi:type="xsd:double"&gt;15.4592798970712&lt;/D&gt;&lt;D xsi:type="xsd:double"&gt;14.9948496070561&lt;/D&gt;&lt;D xsi:type="xsd:double"&gt;14.685272943233&lt;/D&gt;&lt;D xsi:type="xsd:double"&gt;15.5058453055685&lt;/D&gt;&lt;D xsi:type="xsd:double"&gt;15.7115389001711&lt;/D&gt;&lt;D xsi:type="xsd:double"&gt;15.2781349789284&lt;/D&gt;&lt;D xsi:type="xsd:double"&gt;15.7582944090896&lt;/D&gt;&lt;D xsi:type="xsd:double"&gt;17.6852033655999&lt;/D&gt;&lt;D xsi:type="xsd:double"&gt;16.5387588889202&lt;/D&gt;&lt;D xsi:type="xsd:double"&gt;16.9332610296428&lt;/D&gt;&lt;D xsi:type="xsd:double"&gt;16.8982581282709&lt;/D&gt;&lt;D xsi:type="xsd:double"&gt;16.3040989332359&lt;/D&gt;&lt;D xsi:type="xsd:double"&gt;17.7130976058958&lt;/D&gt;&lt;D xsi:type="xsd:double"&gt;16.6517483133426&lt;/D&gt;&lt;D xsi:type="xsd:double"&gt;16.8584913573457&lt;/D&gt;&lt;D xsi:type="xsd:double"&gt;16.2792686882677&lt;/D&gt;&lt;D xsi:type="xsd:double"&gt;16.2366897103365&lt;/D&gt;&lt;D xsi:type="xsd:double"&gt;16.1185918452247&lt;/D&gt;&lt;D xsi:type="xsd:double"&gt;16.6340410868698&lt;/D&gt;&lt;D xsi:type="xsd:double"&gt;15.8719444140521&lt;/D&gt;&lt;D xsi:type="xsd:double"&gt;15.0378831405672&lt;/D&gt;&lt;D xsi:type="xsd:double"&gt;14.3016970424398&lt;/D&gt;&lt;D xsi:type="xsd:double"&gt;14.0721875485393&lt;/D&gt;&lt;D xsi:type="xsd:double"&gt;12.1874151457893&lt;/D&gt;&lt;D xsi:type="xsd:double"&gt;12.6984036057039&lt;/D&gt;&lt;D xsi:type="xsd:double"&gt;10.7402965689552&lt;/D&gt;&lt;D xsi:type="xsd:double"&gt;11.5435585077569&lt;/D&gt;&lt;D xsi:type="xsd:double"&gt;11.1899260460147&lt;/D&gt;&lt;D xsi:type="xsd:double"&gt;10.4707910621368&lt;/D&gt;&lt;D xsi:type="xsd:double"&gt;9.75328165447113&lt;/D&gt;&lt;D xsi:type="xsd:double"&gt;11.4936499875117&lt;/D&gt;&lt;D xsi:type="xsd:double"&gt;11.2315022730415&lt;/D&gt;&lt;D xsi:type="xsd:double"&gt;11.0510360829541&lt;/D&gt;&lt;D xsi:type="xsd:double"&gt;12.5383171243152&lt;/D&gt;&lt;D xsi:type="xsd:double"&gt;13.9034130100616&lt;/D&gt;&lt;D xsi:type="xsd:double"&gt;14.3036781696651&lt;/D&gt;&lt;D xsi:type="xsd:double"&gt;14.0650572937563&lt;/D&gt;&lt;D xsi:type="xsd:double"&gt;13.4103577983672&lt;/D&gt;&lt;D xsi:type="xsd:double"&gt;14.7412101409426&lt;/D&gt;&lt;D xsi:type="xsd:double"&gt;15.3124536634869&lt;/D&gt;&lt;D xsi:type="xsd:double"&gt;14.0829520942667&lt;/D&gt;&lt;D xsi:type="xsd:double"&gt;13.8337244352011&lt;/D&gt;&lt;D xsi:type="xsd:double"&gt;14.6199164820056&lt;/D&gt;&lt;D xsi:type="xsd:double"&gt;14.3244887388379&lt;/D&gt;&lt;D xsi:type="xsd:double"&gt;14.6712594741992&lt;/D&gt;&lt;D xsi:type="xsd:double"&gt;16.2838128179144&lt;/D&gt;&lt;D xsi:type="xsd:double"&gt;16.4740274653548&lt;/D&gt;&lt;D xsi:type="xsd:double"&gt;15.6267162659551&lt;/D&gt;&lt;D xsi:type="xsd:double"&gt;15.8053840107956&lt;/D&gt;&lt;D xsi:type="xsd:double"&gt;14.5992719227271&lt;/D&gt;&lt;D xsi:type="xsd:double"&gt;13.4088302355417&lt;/D&gt;&lt;D xsi:type="xsd:double"&gt;13.1682719690438&lt;/D&gt;&lt;/FQL&gt;&lt;FQL&gt;&lt;Q&gt;CNYA^FMA_PE(NTMA,-10AY,0,AM,"PORTAGG","MEANR")&lt;/Q&gt;&lt;R&gt;121&lt;/R&gt;&lt;C&gt;1&lt;/C&gt;&lt;D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xsi:type="xsd:double"&gt;13.8962203836427&lt;/D&gt;&lt;D xsi:type="xsd:double"&gt;13.8155389417599&lt;/D&gt;&lt;D xsi:type="xsd:double"&gt;13.6942038749626&lt;/D&gt;&lt;D xsi:type="xsd:double"&gt;13.6817798453712&lt;/D&gt;&lt;D xsi:type="xsd:double"&gt;14.0576010407388&lt;/D&gt;&lt;D xsi:type="xsd:double"&gt;13.7210682570115&lt;/D&gt;&lt;D xsi:type="xsd:double"&gt;13.0727851488994&lt;/D&gt;&lt;D xsi:type="xsd:double"&gt;13.1438069035952&lt;/D&gt;&lt;D xsi:type="xsd:double"&gt;13.1598145373475&lt;/D&gt;&lt;D xsi:type="xsd:double"&gt;13.5628473882352&lt;/D&gt;&lt;D xsi:type="xsd:double"&gt;13.1809635461511&lt;/D&gt;&lt;D xsi:type="xsd:double"&gt;13.9778283218863&lt;/D&gt;&lt;D xsi:type="xsd:double"&gt;14.0874418331535&lt;/D&gt;&lt;D xsi:type="xsd:double"&gt;13.6742016356862&lt;/D&gt;&lt;D xsi:type="xsd:double"&gt;14.4121534766656&lt;/D&gt;&lt;D xsi:type="xsd:double"&gt;14.3821806266017&lt;/D&gt;&lt;D xsi:type="xsd:double"&gt;14.8170124960107&lt;/D&gt;&lt;D xsi:type="xsd:double"&gt;13.8041033609741&lt;/D&gt;&lt;D xsi:type="xsd:double"&gt;14.3154383415176&lt;/D&gt;&lt;D xsi:type="xsd:double"&gt;12.9013600825909&lt;/D&gt;&lt;D xsi:type="xsd:double"&gt;13.5055273384802&lt;/D&gt;&lt;D xsi:type="xsd:double"&gt;12.7350967856634&lt;/D&gt;&lt;D xsi:type="xsd:double"&gt;11.9149884278276&lt;/D&gt;&lt;D xsi:type="xsd:double"&gt;11.8535802776911&lt;/D&gt;&lt;D xsi:type="xsd:double"&gt;10.6643332761194&lt;/D&gt;&lt;D xsi:type="xsd:double"&gt;10.2454370020658&lt;/D&gt;&lt;D xsi:type="xsd:double"&gt;9.85739497199132&lt;/D&gt;&lt;D xsi:type="xsd:double"&gt;9.7176025797587&lt;/D&gt;&lt;D xsi:type="xsd:double"&gt;9.86650804050195&lt;/D&gt;&lt;D xsi:type="xsd:double"&gt;9.91127013327184&lt;/D&gt;&lt;D xsi:type="xsd:double"&gt;9.69677217584128&lt;/D&gt;&lt;D xsi:type="xsd:double"&gt;10.4433583345328&lt;/D&gt;&lt;D xsi:type="xsd:double"&gt;11.4628929689004&lt;/D&gt;&lt;D xsi:type="xsd:double"&gt;12.0600578165841&lt;/D&gt;&lt;D xsi:type="xsd:double"&gt;11.2189854612145&lt;/D&gt;&lt;D xsi:type="xsd:double"&gt;11.474078833895&lt;/D&gt;&lt;D xsi:type="xsd:double"&gt;11.5778633890799&lt;/D&gt;&lt;D xsi:type="xsd:double"&gt;11.1934886748034&lt;/D&gt;&lt;D xsi:type="xsd:double"&gt;12.0579005345885&lt;/D&gt;&lt;D xsi:type="xsd:double"&gt;11.7749541373638&lt;/D&gt;&lt;D xsi:type="xsd:double"&gt;11.5952194885573&lt;/D&gt;&lt;D xsi:type="xsd:double"&gt;12.2019035916191&lt;/D&gt;&lt;D xsi:type="xsd:double"&gt;12.9231978802213&lt;/D&gt;&lt;D xsi:type="xsd:double"&gt;12.4769577896177&lt;/D&gt;&lt;D xsi:type="xsd:double"&gt;12.4247415642372&lt;/D&gt;&lt;D xsi:type="xsd:double"&gt;12.2436042137779&lt;/D&gt;&lt;D xsi:type="xsd:double"&gt;13.2768821755341&lt;/D&gt;&lt;D xsi:type="xsd:double"&gt;13.7048534160525&lt;/D&gt;&lt;D xsi:type="xsd:double"&gt;16.2828625533441&lt;/D&gt;&lt;D xsi:type="xsd:double"&gt;15.6456404217744&lt;/D&gt;&lt;D xsi:type="xsd:double"&gt;15.8967961765492&lt;/D&gt;&lt;D xsi:type="xsd:double"&gt;16.3726327750751&lt;/D&gt;&lt;D xsi:type="xsd:double"&gt;16.1773970979231&lt;/D&gt;&lt;D xsi:type="xsd:double"&gt;16.2264891343434&lt;/D&gt;&lt;D xsi:type="xsd:double"&gt;18.4620353643721&lt;/D&gt;&lt;D xsi:type="xsd:double"&gt;19.0328398508601&lt;/D&gt;&lt;D xsi:type="xsd:double"&gt;16.460419986862&lt;/D&gt;&lt;D xsi:type="xsd:double"&gt;15.7561544697171&lt;/D&gt;&lt;D xsi:type="xsd:double"&gt;15.8609623708574&lt;/D&gt;&lt;D xsi:type="xsd:double"&gt;16.6404517056648&lt;/D&gt;&lt;D xsi:type="xsd:double"&gt;16.3007849186662&lt;/D&gt;&lt;D xsi:type="xsd:double"&gt;15.6497063458172&lt;/D&gt;&lt;D xsi:type="xsd:double"&gt;15.8147465920773&lt;/D&gt;&lt;D xsi:type="xsd:double"&gt;15.1973887895608&lt;/D&gt;&lt;D xsi:type="xsd:double"&gt;15.2725053670238&lt;/D&gt;&lt;D xsi:type="xsd:double"&gt;15.8632754509202&lt;/D&gt;&lt;D xsi:type="xsd:double"&gt;14.8823053219865&lt;/D&gt;&lt;D xsi:type="xsd:double"&gt;13.7750464148266&lt;/D&gt;&lt;D xsi:type="xsd:double"&gt;12.9972292816728&lt;/D&gt;&lt;D xsi:type="xsd:double"&gt;12.6183270051019&lt;/D&gt;&lt;D xsi:type="xsd:double"&gt;12.3685351268953&lt;/D&gt;&lt;D xsi:type="xsd:double"&gt;13.1387597107774&lt;/D&gt;&lt;D xsi:type="xsd:double"&gt;13.2235664307597&lt;/D&gt;&lt;D xsi:type="xsd:double"&gt;12.8654553297361&lt;/D&gt;&lt;D xsi:type="xsd:double"&gt;12.6058703988829&lt;/D&gt;&lt;D xsi:type="xsd:double"&gt;11.5280730867907&lt;/D&gt;&lt;D xsi:type="xsd:double"&gt;11.8085439476191&lt;/D&gt;&lt;D xsi:type="xsd:double"&gt;12.2646066080815&lt;/D&gt;&lt;D xsi:type="xsd:double"&gt;12.1806488705821&lt;/D&gt;&lt;D xsi:type="xsd:double"&gt;12.4063509513257&lt;/D&gt;&lt;D xsi:type="xsd:double"&gt;11.8798699838268&lt;/D&gt;&lt;D xsi:type="xsd:double"&gt;12.3364046867931&lt;/D&gt;&lt;D xsi:type="xsd:double"&gt;11.9968628656394&lt;/D&gt;&lt;D xsi:type="xsd:double"&gt;11.8494765874986&lt;/D&gt;&lt;D xsi:type="xsd:double"&gt;11.7548373611151&lt;/D&gt;&lt;D xsi:type="xsd:double"&gt;11.9051885932808&lt;/D&gt;&lt;D xsi:type="xsd:double"&gt;11.941068536376&lt;/D&gt;&lt;D xsi:type="xsd:double"&gt;11.6180088706019&lt;/D&gt;&lt;D xsi:type="xsd:double"&gt;11.6501723919319&lt;/D&gt;&lt;D xsi:type="xsd:double"&gt;11.4139676011949&lt;/D&gt;&lt;D xsi:type="xsd:double"&gt;10.8260008778025&lt;/D&gt;&lt;D xsi:type="xsd:double"&gt;11.0576335921916&lt;/D&gt;&lt;D xsi:type="xsd:double"&gt;11.7840418981449&lt;/D&gt;&lt;D xsi:type="xsd:double"&gt;11.9894026834971&lt;/D&gt;&lt;D xsi:type="xsd:double"&gt;12.964462839123&lt;/D&gt;&lt;D xsi:type="xsd:double"&gt;12.3693734911288&lt;/D&gt;&lt;D xsi:type="xsd:double"&gt;11.9339953873012&lt;/D&gt;&lt;D xsi:type="xsd:double"&gt;11.3268955090219&lt;/D&gt;&lt;D xsi:type="xsd:double"&gt;11.0737587024636&lt;/D&gt;&lt;/FQL&gt;&lt;FQL&gt;&lt;Q&gt;WL-FDS^FG_PRICE_CHANGE(0,-3AM)&lt;/Q&gt;&lt;R&gt;1&lt;/R&gt;&lt;C&gt;1&lt;/C&gt;&lt;D xsi:type="xsd:double"&gt;-2.64960346070655&lt;/D&gt;&lt;/FQL&gt;&lt;FQL&gt;&lt;Q&gt;NI-FDS^FG_PRICE_CHANGE(0,-1AM)&lt;/Q&gt;&lt;R&gt;1&lt;/R&gt;&lt;C&gt;1&lt;/C&gt;&lt;D xsi:type="xsd:double"&gt;-0.345260514752044&lt;/D&gt;&lt;/FQL&gt;&lt;FQL&gt;&lt;Q&gt;CPALM-FDS^FG_PRICE_MAVG(0,,,,30)&lt;/Q&gt;&lt;R&gt;1&lt;/R&gt;&lt;C&gt;1&lt;/C&gt;&lt;D xsi:type="xsd:double"&gt;3941.7666&lt;/D&gt;&lt;/FQL&gt;&lt;FQL&gt;&lt;Q&gt;BRENT-FDS^FG_PRICE(0)&lt;/Q&gt;&lt;R&gt;1&lt;/R&gt;&lt;C&gt;1&lt;/C&gt;&lt;D xsi:type="xsd:double"&gt;85.86&lt;/D&gt;&lt;/FQL&gt;&lt;FQL&gt;&lt;Q&gt;FC0000SA^FG_PRICE(0)&lt;/Q&gt;&lt;R&gt;1&lt;/R&gt;&lt;C&gt;1&lt;/C&gt;&lt;D xsi:type="xsd:double"&gt;47.18558&lt;/D&gt;&lt;/FQL&gt;&lt;FQL&gt;&lt;Q&gt;SET-BKK^FG_PRICE_MAVG(0,,,,200)&lt;/Q&gt;&lt;R&gt;1&lt;/R&gt;&lt;C&gt;1&lt;/C&gt;&lt;D xsi:type="xsd:double"&gt;1364.2375&lt;/D&gt;&lt;/FQL&gt;&lt;FQL&gt;&lt;Q&gt;EWW^FG_PRICE_MAVG(0,,,,60)&lt;/Q&gt;&lt;R&gt;1&lt;/R&gt;&lt;C&gt;1&lt;/C&gt;&lt;D xsi:type="xsd:double"&gt;55.9625&lt;/D&gt;&lt;/FQL&gt;&lt;FQL&gt;&lt;Q&gt;CNYA^FG_PRICE_MAVG(0,,,,30)&lt;/Q&gt;&lt;R&gt;1&lt;/R&gt;&lt;C&gt;1&lt;/C&gt;&lt;D xsi:type="xsd:double"&gt;24.785414&lt;/D&gt;&lt;/FQL&gt;&lt;FQL&gt;&lt;Q&gt;TUR^FG_TOTAL_RETURNC(0,-3AM)&lt;/Q&gt;&lt;R&gt;1&lt;/R&gt;&lt;C&gt;1&lt;/C&gt;&lt;D xsi:type="xsd:double"&gt;-10.679853&lt;/D&gt;&lt;/FQL&gt;&lt;FQL&gt;&lt;Q&gt;INDA^P_PRICE(0)/P_PRICE_LOW_PR(0,,,,,,"PRICE","INTRA","52W")-1&lt;/Q&gt;&lt;R&gt;1&lt;/R&gt;&lt;C&gt;1&lt;/C&gt;&lt;D xsi:type="xsd:double"&gt;0.35364425&lt;/D&gt;&lt;/FQL&gt;&lt;FQL&gt;&lt;Q&gt;EWZ^PERCENT_CHANGE(FMA_EPS(+1,0,,,,"PORTAGG","MEAN"),FMA_EPS(+1,-1AM,,,,"PORTAGG","MEAN"))&lt;/Q&gt;&lt;R&gt;1&lt;/R&gt;&lt;C&gt;1&lt;/C&gt;&lt;D xsi:type="xsd:double"&gt;-17.5201019770338&lt;/D&gt;&lt;/FQL&gt;&lt;FQL&gt;&lt;Q&gt;EWM^FG_TOTAL_RETURNC(0,-3AM)&lt;/Q&gt;&lt;R&gt;1&lt;/R&gt;&lt;C&gt;1&lt;/C&gt;&lt;D xsi:type="xsd:double"&gt;11.183929&lt;/D&gt;&lt;/FQL&gt;&lt;FQL&gt;&lt;Q&gt;EIDO^P_PRICE(0)/P_PRICE_LOW_PR(0,,,,,,"PRICE","INTRA","52W")-1&lt;/Q&gt;&lt;R&gt;1&lt;/R&gt;&lt;C&gt;1&lt;/C&gt;&lt;D xsi:type="xsd:double"&gt;0.23272526&lt;/D&gt;&lt;/FQL&gt;&lt;FQL&gt;&lt;Q&gt;EWJ^FG_TOTAL_RETURNC(0,-3AM)&lt;/Q&gt;&lt;R&gt;1&lt;/R&gt;&lt;C&gt;1&lt;/C&gt;&lt;D xsi:type="xsd:double"&gt;2.7197003&lt;/D&gt;&lt;/FQL&gt;&lt;FQL&gt;&lt;Q&gt;EWJ^FMA_COS_UP("EPS","1M",+1,NOW,,,"PORTAGG","MEANR")&lt;/Q&gt;&lt;R&gt;1&lt;/R&gt;&lt;C&gt;1&lt;/C&gt;&lt;D xsi:type="xsd:double"&gt;106&lt;/D&gt;&lt;/FQL&gt;&lt;FQL&gt;&lt;Q&gt;INDA^FMA_COS_UP("EPS","1M",+1,NOW,,,"PORTAGG","MEANR")&lt;/Q&gt;&lt;R&gt;1&lt;/R&gt;&lt;C&gt;1&lt;/C&gt;&lt;D xsi:type="xsd:double"&gt;53&lt;/D&gt;&lt;/FQL&gt;&lt;FQL&gt;&lt;Q&gt;EIDO^FMA_COS_UP("EPS","1M",+1,NOW,,,"PORTAGG","MEANR")&lt;/Q&gt;&lt;R&gt;1&lt;/R&gt;&lt;C&gt;1&lt;/C&gt;&lt;D xsi:type="xsd:double"&gt;20&lt;/D&gt;&lt;/FQL&gt;&lt;FQL&gt;&lt;Q&gt;QAT^FG_ROE(0)&lt;/Q&gt;&lt;R&gt;1&lt;/R&gt;&lt;C&gt;1&lt;/C&gt;&lt;D xsi:type="xsd:double"&gt;10.8718913210504&lt;/D&gt;&lt;/FQL&gt;&lt;FQL&gt;&lt;Q&gt;TRYVN10Y-FDS^FG_YIELD_NAME&lt;/Q&gt;&lt;R&gt;1&lt;/R&gt;&lt;C&gt;1&lt;/C&gt;&lt;D xsi:type="xsd:string"&gt;Treasury - Vietnam Benchmark Bond 10Y&lt;/D&gt;&lt;/FQL&gt;&lt;FQL&gt;&lt;Q&gt;REFTHREPO-FDS^FG_YIELD(NOW,,,0)&lt;/Q&gt;&lt;R&gt;1&lt;/R&gt;&lt;C&gt;1&lt;/C&gt;&lt;D xsi:type="xsd:double"&gt;2.5&lt;/D&gt;&lt;/FQL&gt;&lt;FQL&gt;&lt;Q&gt;REFPEMPR-FDS^FG_YIELD(NOW,,,0)&lt;/Q&gt;&lt;R&gt;1&lt;/R&gt;&lt;C&gt;1&lt;/C&gt;&lt;D xsi:type="xsd:double"&gt;5.25&lt;/D&gt;&lt;/FQL&gt;&lt;FQL&gt;&lt;Q&gt;TRYGR10Y-FDS^PCTCHG(FG_YIELD(0,,,,"YTM"),FG_YIELD(-3AM,,,,"YTM"))&lt;/Q&gt;&lt;R&gt;1&lt;/R&gt;&lt;C&gt;1&lt;/C&gt;&lt;D xsi:type="xsd:double"&gt;-16.293335&lt;/D&gt;&lt;/FQL&gt;&lt;FQL&gt;&lt;Q&gt;TRYAE10Y-FDS^FG_YIELD_NAME&lt;/Q&gt;&lt;R&gt;1&lt;/R&gt;&lt;C&gt;1&lt;/C&gt;&lt;D xsi:type="xsd:string"&gt;Treasury - United Arab Emirates USD Benchmark Bond 10Y&lt;/D&gt;&lt;/FQL&gt;&lt;FQL&gt;&lt;Q&gt;TIPSCL10Y-FDS^FG_YIELD(0,,,,"YTM")&lt;/Q&gt;&lt;R&gt;1&lt;/R&gt;&lt;C&gt;1&lt;/C&gt;&lt;D xsi:type="xsd:double"&gt;2.0229354&lt;/D&gt;&lt;/FQL&gt;&lt;FQL&gt;&lt;Q&gt;VGK^FMA_EVAL_EBITDA(NTMA,0,,,"PORTAGG","MEANR")&lt;/Q&gt;&lt;R&gt;1&lt;/R&gt;&lt;C&gt;1&lt;/C&gt;&lt;D xsi:type="xsd:double"&gt;8.86280238916196&lt;/D&gt;&lt;/FQL&gt;&lt;FQL&gt;&lt;Q&gt;EWT^FG_FCF_YIELD_NTM(0)&lt;/Q&gt;&lt;R&gt;1&lt;/R&gt;&lt;C&gt;1&lt;/C&gt;&lt;D xsi:type="xsd:double"&gt;4.28339839092174&lt;/D&gt;&lt;/FQL&gt;&lt;FQL&gt;&lt;Q&gt;VNM^FMA_PE(LTMA,-10AY,0,AM,"PORTAGG","MEANR")&lt;/Q&gt;&lt;R&gt;121&lt;/R&gt;&lt;C&gt;1&lt;/C&gt;&lt;D xsi:type="xsd:double"&gt;13.7656401161663&lt;/D&gt;&lt;D xsi:type="xsd:double"&gt;13.2996127718321&lt;/D&gt;&lt;D xsi:type="xsd:double"&gt;13.2633553713425&lt;/D&gt;&lt;D xsi:type="xsd:double"&gt;12.9037719911215&lt;/D&gt;&lt;D xsi:type="xsd:double"&gt;12.3228962294416&lt;/D&gt;&lt;D xsi:type="xsd:double"&gt;12.5944350255011&lt;/D&gt;&lt;D xsi:type="xsd:double"&gt;16.7674804182682&lt;/D&gt;&lt;D xsi:type="xsd:double"&gt;16.6227323922065&lt;/D&gt;&lt;D xsi:type="xsd:double"&gt;16.6472633576478&lt;/D&gt;&lt;D xsi:type="xsd:double"&gt;16.637610484276&lt;/D&gt;&lt;D xsi:type="xsd:double"&gt;17.2711323352485&lt;/D&gt;&lt;D xsi:type="xsd:double"&gt;17.0980440169985&lt;/D&gt;&lt;D xsi:type="xsd:double"&gt;17.6785587129679&lt;/D&gt;&lt;D xsi:type="xsd:double"&gt;19.4952817470463&lt;/D&gt;&lt;D xsi:type="xsd:double"&gt;24.3304777667308&lt;/D&gt;&lt;D xsi:type="xsd:double"&gt;23.5138895449533&lt;/D&gt;&lt;D xsi:type="xsd:double"&gt;32.3272080957465&lt;/D&gt;&lt;D xsi:type="xsd:double"&gt;19.2200734234488&lt;/D&gt;&lt;D xsi:type="xsd:double"&gt;-4.94805916973368&lt;/D&gt;&lt;D xsi:type="xsd:double"&gt;-3.53463001009622&lt;/D&gt;&lt;D xsi:type="xsd:double"&gt;-1.6628842952154&lt;/D&gt;&lt;D xsi:type="xsd:double"&gt;0.300473710697276&lt;/D&gt;&lt;D xsi:type="xsd:double"&gt;2.11727633606253&lt;/D&gt;&lt;D xsi:type="xsd:double"&gt;3.80528558332624&lt;/D&gt;&lt;D xsi:type="xsd:double"&gt;5.46031368458817&lt;/D&gt;&lt;D xsi:type="xsd:double"&gt;10.1914725686512&lt;/D&gt;&lt;D xsi:type="xsd:double"&gt;11.6473894440936&lt;/D&gt;&lt;D xsi:type="xsd:double"&gt;12.9714670038538&lt;/D&gt;&lt;D xsi:type="xsd:double"&gt;14.977063407904&lt;/D&gt;&lt;D xsi:type="xsd:double"&gt;15.3417454380471&lt;/D&gt;&lt;D xsi:type="xsd:double"&gt;15.536791518233&lt;/D&gt;&lt;D xsi:type="xsd:double"&gt;15.7315451173013&lt;/D&gt;&lt;D xsi:type="xsd:double"&gt;15.978488888674&lt;/D&gt;&lt;D xsi:type="xsd:double"&gt;15.7118298122004&lt;/D&gt;&lt;D xsi:type="xsd:double"&gt;16.7010696255743&lt;/D&gt;&lt;D xsi:type="xsd:double"&gt;17.3961337578669&lt;/D&gt;&lt;D xsi:type="xsd:double"&gt;17.8812072895842&lt;/D&gt;&lt;D xsi:type="xsd:double"&gt;18.1807954246467&lt;/D&gt;&lt;D xsi:type="xsd:double"&gt;18.8628638558591&lt;/D&gt;&lt;D xsi:type="xsd:double"&gt;20.783129445466&lt;/D&gt;&lt;D xsi:type="xsd:double"&gt;24.6559000143423&lt;/D&gt;&lt;D xsi:type="xsd:double"&gt;23.6327614722441&lt;/D&gt;&lt;D xsi:type="xsd:double"&gt;24.5014052649282&lt;/D&gt;&lt;D xsi:type="xsd:double"&gt;24.5814248652128&lt;/D&gt;&lt;D xsi:type="xsd:double"&gt;23.9781983401398&lt;/D&gt;&lt;D xsi:type="xsd:double"&gt;23.7628734949953&lt;/D&gt;&lt;D xsi:type="xsd:double"&gt;21.4733530405336&lt;/D&gt;&lt;D xsi:type="xsd:double"&gt;21.9454476514239&lt;/D&gt;&lt;D xsi:type="xsd:double"&gt;22.2025313533788&lt;/D&gt;&lt;D xsi:type="xsd:double"&gt;20.4290106356083&lt;/D&gt;&lt;D xsi:type="xsd:double"&gt;19.6359385735006&lt;/D&gt;&lt;D xsi:type="xsd:double"&gt;19.6996706249172&lt;/D&gt;&lt;D xsi:type="xsd:double"&gt;18.3290304780358&lt;/D&gt;&lt;D xsi:type="xsd:double"&gt;18.1281448810168&lt;/D&gt;&lt;D xsi:type="xsd:double"&gt;19.7148149732171&lt;/D&gt;&lt;D xsi:type="xsd:double"&gt;19.776261936152&lt;/D&gt;&lt;D xsi:type="xsd:double"&gt;19.5039497719128&lt;/D&gt;&lt;D xsi:type="xsd:double"&gt;19.2989391392769&lt;/D&gt;&lt;D xsi:type="xsd:double"&gt;19.1101420842458&lt;/D&gt;&lt;D xsi:type="xsd:double"&gt;18.4054050769755&lt;/D&gt;&lt;D xsi:type="xsd:double"&gt;17.4015320022991&lt;/D&gt;&lt;D xsi:type="xsd:double"&gt;17.3217459414146&lt;/D&gt;&lt;D xsi:type="xsd:double"&gt;17.8402139306838&lt;/D&gt;&lt;D xsi:type="xsd:double"&gt;17.6532593591775&lt;/D&gt;&lt;D xsi:type="xsd:double"&gt;16.5328098331179&lt;/D&gt;&lt;D xsi:type="xsd:double"&gt;15.4049053710087&lt;/D&gt;&lt;D xsi:type="xsd:double"&gt;14.8035176247414&lt;/D&gt;&lt;D xsi:type="xsd:double"&gt;15.0236397906092&lt;/D&gt;&lt;D xsi:type="xsd:double"&gt;15.471983671999&lt;/D&gt;&lt;D xsi:type="xsd:double"&gt;16.2356293261047&lt;/D&gt;&lt;D xsi:type="xsd:double"&gt;16.3079683052551&lt;/D&gt;&lt;D xsi:type="xsd:double"&gt;16.6640937829169&lt;/D&gt;&lt;D xsi:type="xsd:double"&gt;18.062756782277&lt;/D&gt;&lt;D xsi:type="xsd:double"&gt;18.6280655772046&lt;/D&gt;&lt;D xsi:type="xsd:double"&gt;19.0342502039672&lt;/D&gt;&lt;D xsi:type="xsd:double"&gt;20.9086161327106&lt;/D&gt;&lt;D xsi:type="xsd:double"&gt;24.6278507857693&lt;/D&gt;&lt;D xsi:type="xsd:double"&gt;23.9458467828487&lt;/D&gt;&lt;D xsi:type="xsd:double"&gt;24.2363166214993&lt;/D&gt;&lt;D xsi:type="xsd:double"&gt;23.5924895939837&lt;/D&gt;&lt;D xsi:type="xsd:double"&gt;22.7582277342198&lt;/D&gt;&lt;D xsi:type="xsd:double"&gt;22.9554670875157&lt;/D&gt;&lt;D xsi:type="xsd:double"&gt;21.7576540224937&lt;/D&gt;&lt;D xsi:type="xsd:double"&gt;21.314469212875&lt;/D&gt;&lt;D xsi:type="xsd:double"&gt;20.5433996905766&lt;/D&gt;&lt;D xsi:type="xsd:double"&gt;20.2403712509794&lt;/D&gt;&lt;D xsi:type="xsd:double"&gt;20.0586945912722&lt;/D&gt;&lt;D xsi:type="xsd:double"&gt;19.4065807461318&lt;/D&gt;&lt;D xsi:type="xsd:double"&gt;18.0636920216288&lt;/D&gt;&lt;D xsi:type="xsd:double"&gt;16.941565005671&lt;/D&gt;&lt;D xsi:type="xsd:double"&gt;16.3414765766289&lt;/D&gt;&lt;D xsi:type="xsd:double"&gt;16.1433207286647&lt;/D&gt;&lt;D xsi:type="xsd:double"&gt;15.3211902013947&lt;/D&gt;&lt;D xsi:type="xsd:double"&gt;15.304744799399&lt;/D&gt;&lt;D xsi:type="xsd:double"&gt;13.9533832294991&lt;/D&gt;&lt;D xsi:type="xsd:double"&gt;14.0561959261216&lt;/D&gt;&lt;D xsi:type="xsd:double"&gt;13.6141857398291&lt;/D&gt;&lt;D xsi:type="xsd:double"&gt;12.6009032923543&lt;/D&gt;&lt;D xsi:type="xsd:double"&gt;11.3474671865066&lt;/D&gt;&lt;D xsi:type="xsd:double"&gt;12.9811160405733&lt;/D&gt;&lt;D xsi:type="xsd:double"&gt;11.9188624559997&lt;/D&gt;&lt;D xsi:type="xsd:double"&gt;12.1299313401193&lt;/D&gt;&lt;D xsi:type="xsd:double"&gt;12.417293991513&lt;/D&gt;&lt;D xsi:type="xsd:double"&gt;12.8863427959503&lt;/D&gt;&lt;D xsi:type="xsd:double"&gt;13.2452207636409&lt;/D&gt;&lt;D xsi:type="xsd:double"&gt;13.5877241570846&lt;/D&gt;&lt;D xsi:type="xsd:double"&gt;13.4142211476111&lt;/D&gt;&lt;D xsi:type="xsd:double"&gt;14.5231470755043&lt;/D&gt;&lt;D xsi:type="xsd:double"&gt;15.8698954258484&lt;/D&gt;&lt;D xsi:type="xsd:double"&gt;15.7962694356287&lt;/D&gt;&lt;D xsi:type="xsd:double"&gt;15.5336369173172&lt;/D&gt;&lt;D xsi:type="xsd:double"&gt;16.5974974415618&lt;/D&gt;&lt;D xsi:type="xsd:double"&gt;16.7050712232747&lt;/D&gt;&lt;D xsi:type="xsd:double"&gt;16.8577247864339&lt;/D&gt;&lt;D xsi:type="xsd:double"&gt;18.6715686424884&lt;/D&gt;&lt;D xsi:type="xsd:double"&gt;18.539592504092&lt;/D&gt;&lt;D xsi:type="xsd:double"&gt;18.115004830818&lt;/D&gt;&lt;D xsi:type="xsd:double"&gt;18.1034656008652&lt;/D&gt;&lt;D xsi:type="xsd:double"&gt;17.2209535982021&lt;/D&gt;&lt;D xsi:type="xsd:double"&gt;16.0885977153277&lt;/D&gt;&lt;D xsi:type="xsd:double"&gt;15.9459420962642&lt;/D&gt;&lt;/FQL&gt;&lt;FQL&gt;&lt;Q&gt;GREK^FG_PRICE(0)&lt;/Q&gt;&lt;R&gt;1&lt;/R&gt;&lt;C&gt;1&lt;/C&gt;&lt;D xsi:type="xsd:double"&gt;41.3&lt;/D&gt;&lt;/FQL&gt;&lt;FQL&gt;&lt;Q&gt;EPHE^FG_PRICE_MAVG(0,,,,200)&lt;/Q&gt;&lt;R&gt;1&lt;/R&gt;&lt;C&gt;1&lt;/C&gt;&lt;D xsi:type="xsd:double"&gt;26.051155&lt;/D&gt;&lt;/FQL&gt;&lt;FQL&gt;&lt;Q&gt;CNYA^P_PRICE(0)/P_PRICE_HIGH_PR(0,,,,,,"PRICE","INTRA","52W")&lt;/Q&gt;&lt;R&gt;1&lt;/R&gt;&lt;C&gt;1&lt;/C&gt;&lt;D xsi:type="xsd:double"&gt;0.8380084&lt;/D&gt;&lt;/FQL&gt;&lt;FQL&gt;&lt;Q&gt;URTH^PERCENT_CHANGE(FMA_EPS(+1,0,,,,"PORTAGG","MEAN"),FMA_EPS(+1,-3AM,,,,"PORTAGG","MEAN"))&lt;/Q&gt;&lt;R&gt;1&lt;/R&gt;&lt;C&gt;1&lt;/C&gt;&lt;D xsi:type="xsd:double"&gt;1.0580574896692&lt;/D&gt;&lt;/FQL&gt;&lt;FQL&gt;&lt;Q&gt;TUR^SIZE(FG_CONSTITUENTS)&lt;/Q&gt;&lt;R&gt;1&lt;/R&gt;&lt;C&gt;1&lt;/C&gt;&lt;D xsi:type="xsd:long"&gt;96&lt;/D&gt;&lt;/FQL&gt;&lt;FQL&gt;&lt;Q&gt;ECH^FMA_COS_UP("EPS","1M",+1,NOW,,,"PORTAGG","MEANR")&lt;/Q&gt;&lt;R&gt;1&lt;/R&gt;&lt;C&gt;1&lt;/C&gt;&lt;D xsi:type="xsd:double"&gt;7&lt;/D&gt;&lt;/FQL&gt;&lt;FQL&gt;&lt;Q&gt;GREK^FG_ROE(0)&lt;/Q&gt;&lt;R&gt;1&lt;/R&gt;&lt;C&gt;1&lt;/C&gt;&lt;D xsi:type="xsd:double"&gt;15.1682802686958&lt;/D&gt;&lt;/FQL&gt;&lt;FQL&gt;&lt;Q&gt;TRYCN10Y-FDS^FG_YIELD_NAME&lt;/Q&gt;&lt;R&gt;1&lt;/R&gt;&lt;C&gt;1&lt;/C&gt;&lt;D xsi:type="xsd:</t>
        </r>
      </text>
    </comment>
    <comment ref="A6" authorId="0" shapeId="0" xr:uid="{189895A4-EC20-4342-8AA9-2B88F3865E7A}">
      <text>
        <r>
          <rPr>
            <b/>
            <sz val="9"/>
            <color indexed="81"/>
            <rFont val="Tahoma"/>
            <charset val="1"/>
          </rPr>
          <t>string"&gt;Treasury - China Benchmark Bond 10Y&lt;/D&gt;&lt;/FQL&gt;&lt;FQL&gt;&lt;Q&gt;REFBRSELIC-FDS^PROPER_NAME(0,,,"SECURITY","NAME")&lt;/Q&gt;&lt;R&gt;1&lt;/R&gt;&lt;C&gt;1&lt;/C&gt;&lt;D xsi:type="xsd:string"&gt;Brazil Target Selic Rate&lt;/D&gt;&lt;/FQL&gt;&lt;FQL&gt;&lt;Q&gt;TRYVN10Y-FDS^PCTCHG(FG_YIELD(0,,,,"YTM"),FG_YIELD(-3AM,,,,"YTM"))&lt;/Q&gt;&lt;R&gt;1&lt;/R&gt;&lt;C&gt;1&lt;/C&gt;&lt;D xsi:type="xsd:double"&gt;-3.5210726&lt;/D&gt;&lt;/FQL&gt;&lt;FQL&gt;&lt;Q&gt;TRYPH10Y-FDS^PCTCHG(FG_YIELD(0,,,,"YTM"),FG_YIELD(-1AM,,,,"YTM"))&lt;/Q&gt;&lt;R&gt;1&lt;/R&gt;&lt;C&gt;1&lt;/C&gt;&lt;D xsi:type="xsd:double"&gt;-0.50657904&lt;/D&gt;&lt;/FQL&gt;&lt;FQL&gt;&lt;Q&gt;TRYMX10Y-FDS^FG_YIELD(0,,,,"YTM")&lt;/Q&gt;&lt;R&gt;1&lt;/R&gt;&lt;C&gt;1&lt;/C&gt;&lt;D xsi:type="xsd:double"&gt;9.3732&lt;/D&gt;&lt;/FQL&gt;&lt;FQL&gt;&lt;Q&gt;CC_PE^IMF_IFS_RCPI_Q(0)&lt;/Q&gt;&lt;R&gt;0&lt;/R&gt;&lt;C&gt;0&lt;/C&gt;&lt;/FQL&gt;&lt;FQL&gt;&lt;Q&gt;EWY^FG_FCF_YIELD_NTM(0)&lt;/Q&gt;&lt;R&gt;1&lt;/R&gt;&lt;C&gt;1&lt;/C&gt;&lt;D xsi:type="xsd:double"&gt;7.64710122114755&lt;/D&gt;&lt;/FQL&gt;&lt;FQL&gt;&lt;Q&gt;TUR^PERCENT_CHANGE(FMA_EPS(+1,0,,,,"PORTAGG","MEAN"),FMA_EPS(+1,-1AM,,,,"PORTAGG","MEAN"))&lt;/Q&gt;&lt;R&gt;1&lt;/R&gt;&lt;C&gt;1&lt;/C&gt;&lt;D xsi:type="xsd:double"&gt;-10.165597435185&lt;/D&gt;&lt;/FQL&gt;&lt;FQL&gt;&lt;Q&gt;EPOL^PERCENT_CHANGE(FMA_EPS(+1,0,,,,"PORTAGG","MEAN"),FMA_EPS(+1,-3AM,,,,"PORTAGG","MEAN"))&lt;/Q&gt;&lt;R&gt;1&lt;/R&gt;&lt;C&gt;1&lt;/C&gt;&lt;D xsi:type="xsd:double"&gt;4.79054117983283&lt;/D&gt;&lt;/FQL&gt;&lt;FQL&gt;&lt;Q&gt;TRYAU10Y-FDS^FG_YIELD(-10AY,0,Y,,"YTM")&lt;/Q&gt;&lt;R&gt;10&lt;/R&gt;&lt;C&gt;1&lt;/C&gt;&lt;D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xsi:type="xsd:double"&gt;3.955&lt;/D&gt;&lt;/FQL&gt;&lt;FQL&gt;&lt;Q&gt;USDTHB^STD(FG_PRICE_CHANGE(0,-3AY,M))&lt;/Q&gt;&lt;R&gt;1&lt;/R&gt;&lt;C&gt;1&lt;/C&gt;&lt;D xsi:type="xsd:double"&gt;3.11253720669399&lt;/D&gt;&lt;/FQL&gt;&lt;FQL&gt;&lt;Q&gt;USDCNH^FG_COMPANY_NAME&lt;/Q&gt;&lt;R&gt;1&lt;/R&gt;&lt;C&gt;1&lt;/C&gt;&lt;D xsi:type="xsd:string"&gt;Chinese Offshore Renminbi per U.S. Dollar&lt;/D&gt;&lt;/FQL&gt;&lt;FQL&gt;&lt;Q&gt;USDIDR^FG_PRICE_CHANGE(0,-1AY)&lt;/Q&gt;&lt;R&gt;1&lt;/R&gt;&lt;C&gt;1&lt;/C&gt;&lt;D xsi:type="xsd:double"&gt;0.58670044&lt;/D&gt;&lt;/FQL&gt;&lt;FQL&gt;&lt;Q&gt;UAE^FMA_DIV_YLD(NTMA,-10AY,0,AM,"PORTAGG","MEANR")&lt;/Q&gt;&lt;R&gt;121&lt;/R&gt;&lt;C&gt;1&lt;/C&gt;&lt;D xsi:type="xsd:double"&gt;2.51901215759423&lt;/D&gt;&lt;D xsi:type="xsd:double"&gt;2.65788966260198&lt;/D&gt;&lt;D xsi:type="xsd:double"&gt;2.89988061335962&lt;/D&gt;&lt;D xsi:type="xsd:double"&gt;3.54092010856906&lt;/D&gt;&lt;D xsi:type="xsd:double"&gt;3.46294617322137&lt;/D&gt;&lt;D xsi:type="xsd:double"&gt;3.4088067582442&lt;/D&gt;&lt;D xsi:type="xsd:double"&gt;3.65758284513224&lt;/D&gt;&lt;D xsi:type="xsd:double"&gt;3.3093315447407&lt;/D&gt;&lt;D xsi:type="xsd:double"&gt;3.21673158563045&lt;/D&gt;&lt;D xsi:type="xsd:double"&gt;3.46100746433188&lt;/D&gt;&lt;D xsi:type="xsd:double"&gt;3.59547100151014&lt;/D&gt;&lt;D xsi:type="xsd:double"&gt;3.56900899627894&lt;/D&gt;&lt;D xsi:type="xsd:double"&gt;4.05480255150319&lt;/D&gt;&lt;D xsi:type="xsd:double"&gt;3.81121031950376&lt;/D&gt;&lt;D xsi:type="xsd:double"&gt;4.40348381632682&lt;/D&gt;&lt;D xsi:type="xsd:double"&gt;4.67225779042212&lt;/D&gt;&lt;D xsi:type="xsd:double"&gt;4.62539311301504&lt;/D&gt;&lt;D xsi:type="xsd:double"&gt;4.65105595687221&lt;/D&gt;&lt;D xsi:type="xsd:double"&gt;3.91745828419989&lt;/D&gt;&lt;D xsi:type="xsd:double"&gt;3.88316047495918&lt;/D&gt;&lt;D xsi:type="xsd:double"&gt;4.12922301773981&lt;/D&gt;&lt;D xsi:type="xsd:double"&gt;3.95546556434018&lt;/D&gt;&lt;D xsi:type="xsd:double"&gt;3.89580136334077&lt;/D&gt;&lt;D xsi:type="xsd:double"&gt;3.77743177030132&lt;/D&gt;&lt;D xsi:type="xsd:double"&gt;3.7256832304283&lt;/D&gt;&lt;D xsi:type="xsd:double"&gt;3.75798158165824&lt;/D&gt;&lt;D xsi:type="xsd:double"&gt;3.87497433264577&lt;/D&gt;&lt;D xsi:type="xsd:double"&gt;3.97139355714756&lt;/D&gt;&lt;D xsi:type="xsd:double"&gt;3.95881360133642&lt;/D&gt;&lt;D xsi:type="xsd:double"&gt;4.06370041395673&lt;/D&gt;&lt;D xsi:type="xsd:double"&gt;4.13351713077394&lt;/D&gt;&lt;D xsi:type="xsd:double"&gt;3.98796042359228&lt;/D&gt;&lt;D xsi:type="xsd:double"&gt;3.86803731421877&lt;/D&gt;&lt;D xsi:type="xsd:double"&gt;4.07178304352993&lt;/D&gt;&lt;D xsi:type="xsd:double"&gt;4.06323586881923&lt;/D&gt;&lt;D xsi:type="xsd:double"&gt;3.93872845197669&lt;/D&gt;&lt;D xsi:type="xsd:double"&gt;4.11286251108287&lt;/D&gt;&lt;D xsi:type="xsd:double"&gt;4.17146968406893&lt;/D&gt;&lt;D xsi:type="xsd:double"&gt;4.40735294523302&lt;/D&gt;&lt;D xsi:type="xsd:double"&gt;4.43988372126695&lt;/D&gt;&lt;D xsi:type="xsd:double"&gt;4.31534132704103&lt;/D&gt;&lt;D xsi:type="xsd:double"&gt;4.36623088787693&lt;/D&gt;&lt;D xsi:type="xsd:double"&gt;4.46114367915243&lt;/D&gt;&lt;D xsi:type="xsd:double"&gt;4.77984361813043&lt;/D&gt;&lt;D xsi:type="xsd:double"&gt;5.00639244522247&lt;/D&gt;&lt;D xsi:type="xsd:double"&gt;4.68655172057188&lt;/D&gt;&lt;D xsi:type="xsd:double"&gt;4.87998071708643&lt;/D&gt;&lt;D xsi:type="xsd:double"&gt;4.70876359398125&lt;/D&gt;&lt;D xsi:type="xsd:double"&gt;4.73733900526223&lt;/D&gt;&lt;D xsi:type="xsd:double"&gt;4.90406983789996&lt;/D&gt;&lt;D xsi:type="xsd:double"&gt;4.86845289855282&lt;/D&gt;&lt;D xsi:type="xsd:double"&gt;5.23213452400654&lt;/D&gt;&lt;D xsi:type="xsd:double"&gt;5.13677926837889&lt;/D&gt;&lt;D xsi:type="xsd:double"&gt;5.31234092632601&lt;/D&gt;&lt;D xsi:type="xsd:double"&gt;5.34422945789826&lt;/D&gt;&lt;D xsi:type="xsd:double"&gt;4.97141166676353&lt;/D&gt;&lt;D xsi:type="xsd:double"&gt;5.14294282253743&lt;/D&gt;&lt;D xsi:type="xsd:double"&gt;5.1557633293493&lt;/D&gt;&lt;D xsi:type="xsd:double"&gt;5.10395582576676&lt;/D&gt;&lt;D xsi:type="xsd:double"&gt;5.01418938410076&lt;/D&gt;&lt;D xsi:type="xsd:double"&gt;4.78420984171272&lt;/D&gt;&lt;D xsi:type="xsd:double"&gt;4.70724253149004&lt;/D&gt;&lt;D xsi:type="xsd:double"&gt;4.77689905725253&lt;/D&gt;&lt;D xsi:type="xsd:double"&gt;5.01688015427198&lt;/D&gt;&lt;D xsi:type="xsd:double"&gt;5.30146964765545&lt;/D&gt;&lt;D xsi:type="xsd:double"&gt;5.36379619431508&lt;/D&gt;&lt;D xsi:type="xsd:double"&gt;6.7538586733443&lt;/D&gt;&lt;D xsi:type="xsd:double"&gt;6.13996795561179&lt;/D&gt;&lt;D xsi:type="xsd:double"&gt;4.65066826366244&lt;/D&gt;&lt;D xsi:type="xsd:double"&gt;4.3077223545291&lt;/D&gt;&lt;D xsi:type="xsd:double"&gt;4.64038292469803&lt;/D&gt;&lt;D xsi:type="xsd:double"&gt;4.67515235301248&lt;/D&gt;&lt;D xsi:type="xsd:double"&gt;4.40819985496769&lt;/D&gt;&lt;D xsi:type="xsd:double"&gt;4.38401237354977&lt;/D&gt;&lt;D xsi:type="xsd:double"&gt;4.72743761307831&lt;/D&gt;&lt;D xsi:type="xsd:double"&gt;4.38788592840705&lt;/D&gt;&lt;D xsi:type="xsd:double"&gt;4.28336025761577&lt;/D&gt;&lt;D xsi:type="xsd:double"&gt;4.41669137199794&lt;/D&gt;&lt;D xsi:type="xsd:double"&gt;4.61365619360496&lt;/D&gt;&lt;D xsi:type="xsd:double"&gt;4.4216319508641&lt;/D&gt;&lt;D xsi:type="xsd:double"&gt;4.49752103348024&lt;/D&gt;&lt;D xsi:type="xsd:double"&gt;4.33253008860553&lt;/D&gt;&lt;D xsi:type="xsd:double"&gt;4.6872886933322&lt;/D&gt;&lt;D xsi:type="xsd:double"&gt;4.54676140010802&lt;/D&gt;&lt;D xsi:type="xsd:double"&gt;4.23236656043557&lt;/D&gt;&lt;D xsi:type="xsd:double"&gt;4.1738929505439&lt;/D&gt;&lt;D xsi:type="xsd:double"&gt;3.83259681465378&lt;/D&gt;&lt;D xsi:type="xsd:double"&gt;4.1419014263539&lt;/D&gt;&lt;D xsi:type="xsd:double"&gt;4.40587732533981&lt;/D&gt;&lt;D xsi:type="xsd:double"&gt;4.17401968110673&lt;/D&gt;&lt;D xsi:type="xsd:double"&gt;3.67227852971549&lt;/D&gt;&lt;D xsi:type="xsd:double"&gt;3.41562096163346&lt;/D&gt;&lt;D xsi:type="xsd:double"&gt;4.08592771124197&lt;/D&gt;&lt;D xsi:type="xsd:double"&gt;4.10183655604875&lt;/D&gt;&lt;D xsi:type="xsd:double"&gt;4.48571613391031&lt;/D&gt;&lt;D xsi:type="xsd:double"&gt;3.9885054839896&lt;/D&gt;&lt;D xsi:type="xsd:double"&gt;4.23940609070844&lt;/D&gt;&lt;D xsi:type="xsd:double"&gt;4.4365603729423&lt;/D&gt;&lt;D xsi:type="xsd:double"&gt;4.28188560123535&lt;/D&gt;&lt;D xsi:type="xsd:double"&gt;4.58230425863818&lt;/D&gt;&lt;D xsi:type="xsd:double"&gt;4.79795309031657&lt;/D&gt;&lt;D xsi:type="xsd:double"&gt;4.60480460715398&lt;/D&gt;&lt;D xsi:type="xsd:double"&gt;4.68723600810196&lt;/D&gt;&lt;D xsi:type="xsd:double"&gt;4.50790163139474&lt;/D&gt;&lt;D xsi:type="xsd:double"&gt;4.46132253222431&lt;/D&gt;&lt;D xsi:type="xsd:double"&gt;4.57691460069988&lt;/D&gt;&lt;D xsi:type="xsd:double"&gt;4.29355479224358&lt;/D&gt;&lt;D xsi:type="xsd:double"&gt;4.14109190702165&lt;/D&gt;&lt;D xsi:type="xsd:double"&gt;4.38886427927044&lt;/D&gt;&lt;D xsi:type="xsd:double"&gt;4.46948993176561&lt;/D&gt;&lt;D xsi:type="xsd:double"&gt;4.6319789519466&lt;/D&gt;&lt;D xsi:type="xsd:double"&gt;4.77332324372791&lt;/D&gt;&lt;D xsi:type="xsd:double"&gt;4.48015252526689&lt;/D&gt;&lt;D xsi:type="xsd:double"&gt;4.90673866318462&lt;/D&gt;&lt;D xsi:type="xsd:double"&gt;5.11741154077952&lt;/D&gt;&lt;D xsi:type="xsd:double"&gt;5.41090636016292&lt;/D&gt;&lt;D xsi:type="xsd:double"&gt;5.63612194386081&lt;/D&gt;&lt;D xsi:type="xsd:double"&gt;5.9526234514074&lt;/D&gt;&lt;D xsi:type="xsd:double"&gt;5.67558130944587&lt;/D&gt;&lt;D xsi:type="xsd:double"&gt;5.49908165151859&lt;/D&gt;&lt;D xsi:type="xsd:double"&gt;5.31044088111928&lt;/D&gt;&lt;/FQL&gt;&lt;FQL&gt;&lt;Q&gt;ECH^JULIAN(FMA_DIV_YLD(NTMA,-10AY,0,AM,"PORTAGG","MEANR").DATES)&lt;/Q&gt;&lt;R&gt;121&lt;/R&gt;&lt;C&gt;1&lt;/C&gt;&lt;D xsi:type="xsd:long"&gt;41894&lt;/D&gt;&lt;D xsi:type="xsd:long"&gt;41922&lt;/D&gt;&lt;D xsi:type="xsd:long"&gt;41955&lt;/D&gt;&lt;D xsi:type="xsd:long"&gt;41985&lt;/D&gt;&lt;D xsi:type="xsd:long"&gt;42016&lt;/D&gt;&lt;D xsi:type="xsd:long"&gt;42047&lt;/D&gt;&lt;D xsi:type="xsd:long"&gt;42075&lt;/D&gt;&lt;D xsi:type="xsd:long"&gt;42104&lt;/D&gt;&lt;D xsi:type="xsd:long"&gt;42136&lt;/D&gt;&lt;D xsi:type="xsd:long"&gt;42167&lt;/D&gt;&lt;D xsi:type="xsd:long"&gt;42195&lt;/D&gt;&lt;D xsi:type="xsd:long"&gt;42228&lt;/D&gt;&lt;D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xsi:type="xsd:long"&gt;45546&lt;/D&gt;&lt;/FQL&gt;&lt;FQL&gt;&lt;Q&gt;EPHE^FMA_PE(LTMA,-10AY,0,AM,"PORTAGG","MEANR")&lt;/Q&gt;&lt;R&gt;121&lt;/R&gt;&lt;C&gt;1&lt;/C&gt;&lt;D xsi:type="xsd:double"&gt;19.7738191734068&lt;/D&gt;&lt;D xsi:type="xsd:double"&gt;19.4613886580915&lt;/D&gt;&lt;D xsi:type="xsd:double"&gt;19.8956002597405&lt;/D&gt;&lt;D xsi:type="xsd:double"&gt;19.955160550041&lt;/D&gt;&lt;D xsi:type="xsd:double"&gt;20.1986072099769&lt;/D&gt;&lt;D xsi:type="xsd:double"&gt;20.8508649965374&lt;/D&gt;&lt;D xsi:type="xsd:double"&gt;21.0106264722068&lt;/D&gt;&lt;D xsi:type="xsd:double"&gt;20.986881501638&lt;/D&gt;&lt;D xsi:type="xsd:double"&gt;20.5837891686121&lt;/D&gt;&lt;D xsi:type="xsd:double"&gt;20.120025708928&lt;/D&gt;&lt;D xsi:type="xsd:double"&gt;19.8781934418469&lt;/D&gt;&lt;D xsi:type="xsd:double"&gt;19.9615058027053&lt;/D&gt;&lt;D xsi:type="xsd:double"&gt;18.8294023149253&lt;/D&gt;&lt;D xsi:type="xsd:double"&gt;19.2867526553175&lt;/D&gt;&lt;D xsi:type="xsd:double"&gt;18.5283375511907&lt;/D&gt;&lt;D xsi:type="xsd:double"&gt;17.9527184277684&lt;/D&gt;&lt;D xsi:type="xsd:double"&gt;16.4803699633101&lt;/D&gt;&lt;D xsi:type="xsd:double"&gt;17.1990730339448&lt;/D&gt;&lt;D xsi:type="xsd:double"&gt;16.7612554646083&lt;/D&gt;&lt;D xsi:type="xsd:double"&gt;17.0241958574623&lt;/D&gt;&lt;D xsi:type="xsd:double"&gt;16.8906897609347&lt;/D&gt;&lt;D xsi:type="xsd:double"&gt;17.2663797124929&lt;/D&gt;&lt;D xsi:type="xsd:double"&gt;17.9115566831758&lt;/D&gt;&lt;D xsi:type="xsd:double"&gt;18.4152543073338&lt;/D&gt;&lt;D xsi:type="xsd:double"&gt;18.2667040632533&lt;/D&gt;&lt;D xsi:type="xsd:double"&gt;17.5431841854098&lt;/D&gt;&lt;D xsi:type="xsd:double"&gt;16.6468610925541&lt;/D&gt;&lt;D xsi:type="xsd:double"&gt;16.8345156193696&lt;/D&gt;&lt;D xsi:type="xsd:double"&gt;18.0923543946137&lt;/D&gt;&lt;D xsi:type="xsd:double"&gt;18.0196968149294&lt;/D&gt;&lt;D xsi:type="xsd:double"&gt;17.8236819729801&lt;/D&gt;&lt;D xsi:type="xsd:double"&gt;18.0275513415866&lt;/D&gt;&lt;D xsi:type="xsd:double"&gt;18.134806813199&lt;/D&gt;&lt;D xsi:type="xsd:double"&gt;18.332435438031&lt;/D&gt;&lt;D xsi:type="xsd:double"&gt;17.9842996866738&lt;/D&gt;&lt;D xsi:type="xsd:double"&gt;17.7228183443118&lt;/D&gt;&lt;D xsi:type="xsd:double"&gt;18.4180712015991&lt;/D&gt;&lt;D xsi:type="xsd:double"&gt;19.29584010295&lt;/D&gt;&lt;D xsi:type="xsd:double"&gt;19.7261645724278&lt;/D&gt;&lt;D xsi:type="xsd:double"&gt;19.1968426131952&lt;/D&gt;&lt;D xsi:type="xsd:double"&gt;20.2587352539303&lt;/D&gt;&lt;D xsi:type="xsd:double"&gt;19.253982371128&lt;/D&gt;&lt;D xsi:type="xsd:double"&gt;19.3179799776705&lt;/D&gt;&lt;D xsi:type="xsd:double"&gt;18.921387676777&lt;/D&gt;&lt;D xsi:type="xsd:double"&gt;18.6816804659829&lt;/D&gt;&lt;D xsi:type="xsd:double"&gt;18.5555359658532&lt;/D&gt;&lt;D xsi:type="xsd:double"&gt;17.7201131678056&lt;/D&gt;&lt;D xsi:type="xsd:double"&gt;18.0855972030202&lt;/D&gt;&lt;D xsi:type="xsd:double"&gt;16.8166357392573&lt;/D&gt;&lt;D xsi:type="xsd:double"&gt;15.9883057991846&lt;/D&gt;&lt;D xsi:type="xsd:double"&gt;15.4661936817306&lt;/D&gt;&lt;D xsi:type="xsd:double"&gt;16.4511990689173&lt;/D&gt;&lt;D xsi:type="xsd:double"&gt;17.5151428752928&lt;/D&gt;&lt;D xsi:type="xsd:double"&gt;17.5169779462488&lt;/D&gt;&lt;D xsi:type="xsd:double"&gt;16.7608250604029&lt;/D&gt;&lt;D xsi:type="xsd:double"&gt;16.7164322080323&lt;/D&gt;&lt;D xsi:type="xsd:double"&gt;16.5432027165877&lt;/D&gt;&lt;D xsi:type="xsd:double"&gt;16.7377995255494&lt;/D&gt;&lt;D xsi:type="xsd:double"&gt;16.7774285565105&lt;/D&gt;&lt;D xsi:type="xsd:double"&gt;16.3162896868334&lt;/D&gt;&lt;D xsi:type="xsd:double"&gt;15.4980447963252&lt;/D&gt;&lt;D xsi:type="xsd:double"&gt;15.1653521469171&lt;/D&gt;&lt;D xsi:type="xsd:double"&gt;15.2266816699163&lt;/D&gt;&lt;D xsi:type="xsd:double"&gt;14.8760325975375&lt;/D&gt;&lt;D xsi:type="xsd:double"&gt;14.8344334563063&lt;/D&gt;&lt;D xsi:type="xsd:double"&gt;14.0496641590965&lt;/D&gt;&lt;D xsi:type="xsd:double"&gt;12.5662921105624&lt;/D&gt;&lt;D xsi:type="xsd:double"&gt;12.488480816172&lt;/D&gt;&lt;D xsi:type="xsd:double"&gt;13.2022024589095&lt;/D&gt;&lt;D xsi:type="xsd:double"&gt;15.3137353147478&lt;/D&gt;&lt;D xsi:type="xsd:double"&gt;15.7716904458777&lt;/D&gt;&lt;D xsi:type="xsd:double"&gt;16.9494812839373&lt;/D&gt;&lt;D xsi:type="xsd:double"&gt;18.5722749248361&lt;/D&gt;&lt;D xsi:type="xsd:double"&gt;19.690842574519&lt;/D&gt;&lt;D xsi:type="xsd:double"&gt;24.1548847715081&lt;/D&gt;&lt;D xsi:type="xsd:double"&gt;24.9727360941093&lt;/D&gt;&lt;D xsi:type="xsd:double"&gt;25.8564462436119&lt;/D&gt;&lt;D xsi:type="xsd:double"&gt;24.8259295851615&lt;/D&gt;&lt;D xsi:type="xsd:double"&gt;22.7060008309902&lt;/D&gt;&lt;D xsi:type="xsd:double"&gt;21.9121588226202&lt;/D&gt;&lt;D xsi:type="xsd:double"&gt;21.1784151555918&lt;/D&gt;&lt;D xsi:type="xsd:double"&gt;21.7302954271722&lt;/D&gt;&lt;D xsi:type="xsd:double"&gt;21.1394209509168&lt;/D&gt;&lt;D xsi:type="xsd:double"&gt;20.1287015275183&lt;/D&gt;&lt;D xsi:type="xsd:double"&gt;20.6656552613121&lt;/D&gt;&lt;D xsi:type="xsd:double"&gt;20.810802487299&lt;/D&gt;&lt;D xsi:type="xsd:double"&gt;20.9817708783864&lt;/D&gt;&lt;D xsi:type="xsd:double"&gt;19.964115393471&lt;/D&gt;&lt;D xsi:type="xsd:double"&gt;19.5224933955463&lt;/D&gt;&lt;D xsi:type="xsd:double"&gt;19.3521878699086&lt;/D&gt;&lt;D xsi:type="xsd:double"&gt;19.12479399458&lt;/D&gt;&lt;D xsi:type="xsd:double"&gt;18.5801370212502&lt;/D&gt;&lt;D xsi:type="xsd:double"&gt;17.903836593707&lt;/D&gt;&lt;D xsi:type="xsd:double"&gt;17.4811023621294&lt;/D&gt;&lt;D xsi:type="xsd:double"&gt;16.7079296266343&lt;/D&gt;&lt;D xsi:type="xsd:double"&gt;16.560900651265&lt;/D&gt;&lt;D xsi:type="xsd:double"&gt;15.9877566071955&lt;/D&gt;&lt;D xsi:type="xsd:double"&gt;14.0325984425068&lt;/D&gt;&lt;D xsi:type="xsd:double"&gt;13.949517911498&lt;/D&gt;&lt;D xsi:type="xsd:double"&gt;14.0971594575325&lt;/D&gt;&lt;D xsi:type="xsd:double"&gt;14.3375346417944&lt;/D&gt;&lt;D xsi:type="xsd:double"&gt;14.182577678889&lt;/D&gt;&lt;D xsi:type="xsd:double"&gt;13.2097107849801&lt;/D&gt;&lt;D xsi:type="xsd:double"&gt;13.0072023654117&lt;/D&gt;&lt;D xsi:type="xsd:double"&gt;12.806753325013&lt;/D&gt;&lt;D xsi:type="xsd:double"&gt;12.2114592548309&lt;/D&gt;&lt;D xsi:type="xsd:double"&gt;11.8977811401008&lt;/D&gt;&lt;D xsi:type="xsd:double"&gt;11.5132126500586&lt;/D&gt;&lt;D xsi:type="xsd:double"&gt;11.2630999018099&lt;/D&gt;&lt;D xsi:type="xsd:double"&gt;11.16573680358&lt;/D&gt;&lt;D xsi:type="xsd:double"&gt;10.6653256100038&lt;/D&gt;&lt;D xsi:type="xsd:double"&gt;9.80867062285136&lt;/D&gt;&lt;D xsi:type="xsd:double"&gt;10.1647386054912&lt;/D&gt;&lt;D xsi:type="xsd:double"&gt;10.3723922965363&lt;/D&gt;&lt;D xsi:type="xsd:double"&gt;10.6279158292733&lt;/D&gt;&lt;D xsi:type="xsd:double"&gt;10.399628897079&lt;/D&gt;&lt;D xsi:type="xsd:double"&gt;10.270378724754&lt;/D&gt;&lt;D xsi:type="xsd:double"&gt;10.0312778776069&lt;/D&gt;&lt;D xsi:type="xsd:double"&gt;10.2398657232442&lt;/D&gt;&lt;D xsi:type="xsd:double"&gt;10.1241343108284&lt;/D&gt;&lt;D xsi:type="xsd:double"&gt;10.4956274527905&lt;/D&gt;&lt;/FQL&gt;&lt;FQL&gt;&lt;Q&gt;KSA^FG_PRICE_MAVG(0,,,,200)&lt;/Q&gt;&lt;R&gt;1&lt;/R&gt;&lt;C&gt;1&lt;/C&gt;&lt;D xsi:type="xsd:double"&gt;42.3102&lt;/D&gt;&lt;/FQL&gt;&lt;FQL&gt;&lt;Q&gt;GREK^FG_PRICE_MAVG(0,,,,60)&lt;/Q&gt;&lt;R&gt;1&lt;/R&gt;&lt;C&gt;1&lt;/C&gt;&lt;D xsi:type="xsd:double"&gt;41.534096&lt;/D&gt;&lt;/FQL&gt;&lt;FQL&gt;&lt;Q&gt;EPOL^FG_PRICE_MAVG(0,,,,30)&lt;/Q&gt;&lt;R&gt;1&lt;/R&gt;&lt;C&gt;1&lt;/C&gt;&lt;D xsi:type="xsd:double"&gt;23.816668&lt;/D&gt;&lt;/FQL&gt;&lt;FQL&gt;&lt;Q&gt;VNM^PERCENT_CHANGE(FMA_EPS(+1,0,,,,"PORTAGG","MEAN"),FMA_EPS(+1,-3AM,,,,"PORTAGG","MEAN"))&lt;/Q&gt;&lt;R&gt;1&lt;/R&gt;&lt;C&gt;1&lt;/C&gt;&lt;D xsi:type="xsd:double"&gt;11.1288677710909&lt;/D&gt;&lt;/FQL&gt;&lt;FQL&gt;&lt;Q&gt;QAT^FG_TOTAL_RETURNC(0,-6AM)&lt;/Q&gt;&lt;R&gt;1&lt;/R&gt;&lt;C&gt;1&lt;/C&gt;&lt;D xsi:type="xsd:double"&gt;5.869198&lt;/D&gt;&lt;/FQL&gt;&lt;FQL&gt;&lt;Q&gt;EZA^FG_TOTAL_RETURNC(0,-12AM)&lt;/Q&gt;&lt;R&gt;1&lt;/R&gt;&lt;C&gt;1&lt;/C&gt;&lt;D xsi:type="xsd:double"&gt;21.61187&lt;/D&gt;&lt;/FQL&gt;&lt;FQL&gt;&lt;Q&gt;EWW^PERCENT_CHANGE(FMA_EPS(+1,0,,,,"PORTAGG","MEAN"),FMA_EPS(+1,-3AM,,,,"PORTAGG","MEAN"))&lt;/Q&gt;&lt;R&gt;1&lt;/R&gt;&lt;C&gt;1&lt;/C&gt;&lt;D xsi:type="xsd:double"&gt;-3.99261246842715&lt;/D&gt;&lt;/FQL&gt;&lt;FQL&gt;&lt;Q&gt;EPOL^FG_TOTAL_RETURNC(0,-6AM)&lt;/Q&gt;&lt;R&gt;1&lt;/R&gt;&lt;C&gt;1&lt;/C&gt;&lt;D xsi:type="xsd:double"&gt;0.8515835&lt;/D&gt;&lt;/FQL&gt;&lt;FQL&gt;&lt;Q&gt;CNYA^FG_TOTAL_RETURNC(0,-12AM)&lt;/Q&gt;&lt;R&gt;1&lt;/R&gt;&lt;C&gt;1&lt;/C&gt;&lt;D xsi:type="xsd:double"&gt;-12.539375&lt;/D&gt;&lt;/FQL&gt;&lt;FQL&gt;&lt;Q&gt;EWJ^PERCENT_CHANGE(FMA_EPS(+1,0,,,,"PORTAGG","MEAN"),FMA_EPS(+1,-1AM,,,,"PORTAGG","MEAN"))&lt;/Q&gt;&lt;R&gt;1&lt;/R&gt;&lt;C&gt;1&lt;/C&gt;&lt;D xsi:type="xsd:double"&gt;1.54321458427339&lt;/D&gt;&lt;/FQL&gt;&lt;FQL&gt;&lt;Q&gt;UAE^FMA_COS_DOWN("EPS","1M",+1,NOW,,,"PORTAGG","MEANR")&lt;/Q&gt;&lt;R&gt;1&lt;/R&gt;&lt;C&gt;1&lt;/C&gt;&lt;D xsi:type="xsd:double"&gt;8&lt;/D&gt;&lt;/FQL&gt;&lt;FQL&gt;&lt;Q&gt;EWT^FMA_COS_DOWN("EPS","1M",+1,NOW,,,"PORTAGG","MEANR")&lt;/Q&gt;&lt;R&gt;1&lt;/R&gt;&lt;C&gt;1&lt;/C&gt;&lt;D xsi:type="xsd:double"&gt;27&lt;/D&gt;&lt;/FQL&gt;&lt;FQL&gt;&lt;Q&gt;EWZ^FMA_RBICS_REV_CURRENT(30, LOC, "PORTAGG")&lt;/Q&gt;&lt;R&gt;1&lt;/R&gt;&lt;C&gt;1&lt;/C&gt;&lt;D xsi:type="xsd:double"&gt;27.5567562460389&lt;/D&gt;&lt;/FQL&gt;&lt;FQL&gt;&lt;Q&gt;MCHI^FG_ROE(0)&lt;/Q&gt;&lt;R&gt;1&lt;/R&gt;&lt;C&gt;1&lt;/C&gt;&lt;D xsi:type="xsd:double"&gt;11.0011983148195&lt;/D&gt;&lt;/FQL&gt;&lt;FQL&gt;&lt;Q&gt;REFBRSELIC-FDS^(SUBARRAY(NOT_NA(NO_REPEAT_F(FG_YIELD(NOW,-10AY,D))),0,1)-SUBARRAY(NOT_NA(NO_REPEAT_F(FG_YIELD(NOW,-10AY,D))),1,1))*100&lt;/Q&gt;&lt;R&gt;1&lt;/R&gt;&lt;C&gt;1&lt;/C&gt;&lt;D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xsi:type="xsd:double"&gt;-25&lt;/D&gt;&lt;/FQL&gt;&lt;FQL&gt;&lt;Q&gt;TRYSA10Y-FDS^PCTCHG(FG_YIELD(0,,,,"YTM"),FG_YIELD(-3AM,,,,"YTM"))&lt;/Q&gt;&lt;R&gt;1&lt;/R&gt;&lt;C&gt;1&lt;/C&gt;&lt;D xsi:type="xsd:double"&gt;-9.225732&lt;/D&gt;&lt;/FQL&gt;&lt;FQL&gt;&lt;Q&gt;TRYPL10Y-FDS^PCTCHG(FG_YIELD(0,,,,"YTM"),FG_YIELD(-1AM,,,,"YTM"))&lt;/Q&gt;&lt;R&gt;1&lt;/R&gt;&lt;C&gt;1&lt;/C&gt;&lt;D xsi:type="xsd:double"&gt;0.83854127&lt;/D&gt;&lt;/FQL&gt;&lt;FQL&gt;&lt;Q&gt;TRYKR10Y-FDS^FG_YIELD(0,,,,"YTM")&lt;/Q&gt;&lt;R&gt;1&lt;/R&gt;&lt;C&gt;1&lt;/C&gt;&lt;D xsi:type="xsd:double"&gt;2.9701&lt;/D&gt;&lt;/FQL&gt;&lt;FQL&gt;&lt;Q&gt;CC_TW^IMF_IFS_RCPI_Q(0)&lt;/Q&gt;&lt;R&gt;0&lt;/R&gt;&lt;C&gt;0&lt;/C&gt;&lt;/FQL&gt;&lt;FQL&gt;&lt;Q&gt;VNM^FMA_PE(NTMA,0,,,"PORTAGG","MEANR")&lt;/Q&gt;&lt;R&gt;1&lt;/R&gt;&lt;C&gt;1&lt;/C&gt;&lt;D xsi:type="xsd:double"&gt;13.1682719690438&lt;/D&gt;&lt;/FQL&gt;&lt;FQL&gt;&lt;Q&gt;MCHI^FG_FCF_YIELD_NTM(0)&lt;/Q&gt;&lt;R&gt;1&lt;/R&gt;&lt;C&gt;1&lt;/C&gt;&lt;D xsi:type="xsd:double"&gt;7.75525999504416&lt;/D&gt;&lt;/FQL&gt;&lt;FQL&gt;&lt;Q&gt;EWY^FMA_EVAL_EBIT(LTMA,NOW,NOW,M,"PORTAGG","MEANR")&lt;/Q&gt;&lt;R&gt;1&lt;/R&gt;&lt;C&gt;1&lt;/C&gt;&lt;D xsi:type="xsd:double"&gt;15.1567858695746&lt;/D&gt;&lt;/FQL&gt;&lt;FQL&gt;&lt;Q&gt;EPU^FMA_PE(LTM,0,,,"PORTAGG","MEANR")&lt;/Q&gt;&lt;R&gt;1&lt;/R&gt;&lt;C&gt;1&lt;/C&gt;&lt;D xsi:type="xsd:double"&gt;15.6472185029746&lt;/D&gt;&lt;/FQL&gt;&lt;FQL&gt;&lt;Q&gt;CNYA^FMA_DIV_YLD(NTMA,NOW,NOW,M,"PORTAGG","MEANR")&lt;/Q&gt;&lt;R&gt;1&lt;/R&gt;&lt;C&gt;1&lt;/C&gt;&lt;D xsi:type="xsd:double"&gt;3.2474217084711&lt;/D&gt;&lt;/FQL&gt;&lt;FQL&gt;&lt;Q&gt;EWY^FG_COMPANY_NAME&lt;/Q&gt;&lt;R&gt;1&lt;/R&gt;&lt;C&gt;1&lt;/C&gt;&lt;D xsi:type="xsd:string"&gt;iShares MSCI South Korea ETF&lt;/D&gt;&lt;/FQL&gt;&lt;FQL&gt;&lt;Q&gt;SET-BKK^FMA_EVAL_EBIT(LTMA,NOW,NOW,M,"PORTAGG","MEANR")&lt;/Q&gt;&lt;R&gt;1&lt;/R&gt;&lt;C&gt;1&lt;/C&gt;&lt;D xsi:type="xsd:double"&gt;18.0616613040918&lt;/D&gt;&lt;/FQL&gt;&lt;FQL&gt;&lt;Q&gt;REFBRSELIC-FDS^FG_YIELD(NOW,,,0)&lt;/Q&gt;&lt;R&gt;1&lt;/R&gt;&lt;C&gt;1&lt;/C&gt;&lt;D xsi:type="xsd:double"&gt;10.5&lt;/D&gt;&lt;/FQL&gt;&lt;FQL&gt;&lt;Q&gt;TRYSA10Y-FDS^PCTCHG(FG_YIELD(0,,,,"YTM"),FG_YIELD(-1AM,,,,"YTM"))&lt;/Q&gt;&lt;R&gt;1&lt;/R&gt;&lt;C&gt;1&lt;/C&gt;&lt;D xsi:type="xsd:double"&gt;-5.332293&lt;/D&gt;&lt;/FQL&gt;&lt;FQL&gt;&lt;Q&gt;TRYKR10Y-FDS^FG_YIELD_NAME&lt;/Q&gt;&lt;R&gt;1&lt;/R&gt;&lt;C&gt;1&lt;/C&gt;&lt;D xsi:type="xsd:string"&gt;South Korea Benchmark Bond - 10 Year&lt;/D&gt;&lt;/FQL&gt;&lt;FQL&gt;&lt;Q&gt;CC_MY^IMF_IFS_RCPI_Q(0)&lt;/Q&gt;&lt;R&gt;0&lt;/R&gt;&lt;C&gt;0&lt;/C&gt;&lt;/FQL&gt;&lt;FQL&gt;&lt;Q&gt;VNM^FMA_PE(LTM,0,,,"PORTAGG","MEANR")&lt;/Q&gt;&lt;R&gt;1&lt;/R&gt;&lt;C&gt;1&lt;/C&gt;&lt;D xsi:type="xsd:double"&gt;16.9741977968744&lt;/D&gt;&lt;/FQL&gt;&lt;FQL&gt;&lt;Q&gt;VNM^JULIAN(FMA_DIV_YLD(NTMA,NOW,NOW,M,"PORTAGG","MEANR").DATES)&lt;/Q&gt;&lt;R&gt;1&lt;/R&gt;&lt;C&gt;1&lt;/C&gt;&lt;D xsi:type="xsd:long"&gt;45534&lt;/D&gt;&lt;/FQL&gt;&lt;FQL&gt;&lt;Q&gt;EPOL^FMA_EVAL_EBIT(LTMA,NOW,NOW,M,"PORTAGG","MEANR")&lt;/Q&gt;&lt;R&gt;1&lt;/R&gt;&lt;C&gt;1&lt;/C&gt;&lt;D xsi:type="xsd:double"&gt;8.42750700890894&lt;/D&gt;&lt;/FQL&gt;&lt;FQL&gt;&lt;Q&gt;EWT^FG_COMPANY_NAME&lt;/Q&gt;&lt;R&gt;1&lt;/R&gt;&lt;C&gt;1&lt;/C&gt;&lt;D xsi:type="xsd:string"&gt;iShares MSCI Taiwan ETF&lt;/D&gt;&lt;/FQL&gt;&lt;FQL&gt;&lt;Q&gt;EWY^FMA_ROE(NTMA,-20AY,NOW,FY,"PORTAGG","MEANR")&lt;/Q&gt;&lt;R&gt;20&lt;/R&gt;&lt;C&gt;1&lt;/C&gt;&lt;D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xsi:type="xsd:double"&gt;7.67642726059775&lt;/D&gt;&lt;D xsi:type="xsd:double"&gt;8.30740233680115&lt;/D&gt;&lt;D xsi:type="xsd:double"&gt;10.1463868925066&lt;/D&gt;&lt;D xsi:type="xsd:double"&gt;7.5109716795443&lt;/D&gt;&lt;D xsi:type="xsd:double"&gt;8.90596194393434&lt;/D&gt;&lt;/FQL&gt;&lt;FQL&gt;&lt;Q&gt;TRYEU10Y-FDS^FG_YIELD(-10AY,0,Y,,"YTM")&lt;/Q&gt;&lt;R&gt;10&lt;/R&gt;&lt;C&gt;1&lt;/C&gt;&lt;D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xsi:type="xsd:double"&gt;2.004&lt;/D&gt;&lt;/FQL&gt;&lt;FQL&gt;&lt;Q&gt;CAGDPY@IN^EE_ACTUAL_ANNUAL(MED,0)&lt;/Q&gt;&lt;R&gt;1&lt;/R&gt;&lt;C&gt;1&lt;/C&gt;&lt;D xsi:type="xsd:double"&gt;-0.651406479275637&lt;/D&gt;&lt;/FQL&gt;&lt;FQL&gt;&lt;Q&gt;CC_SA^FG_COMPANY_NAME&lt;/Q&gt;&lt;R&gt;1&lt;/R&gt;&lt;C&gt;1&lt;/C&gt;&lt;D xsi:type="xsd:string"&gt;Saudi Arabia&lt;/D&gt;&lt;/FQL&gt;&lt;FQL&gt;&lt;Q&gt;USDSAR^FG_PRICE(0)&lt;/Q&gt;&lt;R&gt;1&lt;/R&gt;&lt;C&gt;1&lt;/C&gt;&lt;D xsi:type="xsd:double"&gt;3.7527&lt;/D&gt;&lt;/FQL&gt;&lt;FQL&gt;&lt;Q&gt;USDBRL^STD(FG_PRICE_CHANGE(0,-1AY,AM))&lt;/Q&gt;&lt;R&gt;1&lt;/R&gt;&lt;C&gt;1&lt;/C&gt;&lt;D xsi:type="xsd:double"&gt;2.09118160012764&lt;/D&gt;&lt;/FQL&gt;&lt;FQL&gt;&lt;Q&gt;USDTWD^STD(FG_PRICE_CHANGE(0,-3AY,M))&lt;/Q&gt;&lt;R&gt;1&lt;/R&gt;&lt;C&gt;1&lt;/C&gt;&lt;D xsi:type="xsd:double"&gt;1.75764915830549&lt;/D&gt;&lt;/FQL&gt;&lt;FQL&gt;&lt;Q&gt;USDPLN^STD(FG_PRICE_CHANGE(0,-3AY,M))&lt;/Q&gt;&lt;R&gt;1&lt;/R&gt;&lt;C&gt;1&lt;/C&gt;&lt;D xsi:type="xsd:double"&gt;3.28543810760105&lt;/D&gt;&lt;/FQL&gt;&lt;FQL&gt;&lt;Q&gt;FC0000TR^FMA_EPS(NTMA,-20AY,0,CY,,"PORTAGG","MEANR")&lt;/Q&gt;&lt;R&gt;20&lt;/R&gt;&lt;C&gt;1&lt;/C&gt;&lt;D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xsi:type="xsd:double"&gt;22.5659661252197&lt;/D&gt;&lt;D xsi:type="xsd:double"&gt;23.2814283629633&lt;/D&gt;&lt;D xsi:type="xsd:double"&gt;19.758357124894&lt;/D&gt;&lt;D xsi:type="xsd:double"&gt;36.4008288961817&lt;/D&gt;&lt;D xsi:type="xsd:double"&gt;47.7168789210372&lt;/D&gt;&lt;/FQL&gt;&lt;FQL&gt;&lt;Q&gt;SET-BKK^P_PRICE_RETURNS_PR('52W',2,-10AY,0,AM)&lt;/Q&gt;&lt;R&gt;121&lt;/R&gt;&lt;C&gt;1&lt;/C&gt;&lt;D xsi:type="xsd:double"&gt;13.123965&lt;/D&gt;&lt;D xsi:type="xsd:double"&gt;6.9432616&lt;/D&gt;&lt;D xsi:type="xsd:double"&gt;10.540808&lt;/D&gt;&lt;D xsi:type="xsd:double"&gt;11.704672&lt;/D&gt;&lt;D xsi:type="xsd:double"&gt;21.965038&lt;/D&gt;&lt;D xsi:type="xsd:double"&gt;22.779774&lt;/D&gt;&lt;D xsi:type="xsd:double"&gt;13.854111&lt;/D&gt;&lt;D xsi:type="xsd:double"&gt;11.389923&lt;/D&gt;&lt;D xsi:type="xsd:double"&gt;8.041358&lt;/D&gt;&lt;D xsi:type="xsd:double"&gt;3.514707&lt;/D&gt;&lt;D xsi:type="xsd:double"&gt;-2.1811426&lt;/D&gt;&lt;D xsi:type="xsd:double"&gt;-7.36627&lt;/D&gt;&lt;D xsi:type="xsd:double"&gt;-12.597495&lt;/D&gt;&lt;D xsi:type="xsd:double"&gt;-9.031248&lt;/D&gt;&lt;D xsi:type="xsd:double"&gt;-11.378783&lt;/D&gt;&lt;D xsi:type="xsd:double"&gt;-16.104816&lt;/D&gt;&lt;D xsi:type="xsd:double"&gt;-18.019081&lt;/D&gt;&lt;D xsi:type="xsd:double"&gt;-20.881992&lt;/D&gt;&lt;D xsi:type="xsd:double"&gt;-9.743881&lt;/D&gt;&lt;D xsi:type="xsd:double"&gt;-10.492748&lt;/D&gt;&lt;D xsi:type="xsd:double"&gt;-5.8160305&lt;/D&gt;&lt;D xsi:type="xsd:double"&gt;-4.975271&lt;/D&gt;&lt;D xsi:type="xsd:double"&gt;-0.672096&lt;/D&gt;&lt;D xsi:type="xsd:double"&gt;10.247671&lt;/D&gt;&lt;D xsi:type="xsd:double"&gt;2.180612&lt;/D&gt;&lt;D xsi:type="xsd:double"&gt;-0.4467249&lt;/D&gt;&lt;D xsi:type="xsd:double"&gt;7.50854&lt;/D&gt;&lt;D xsi:type="xsd:double"&gt;17.60645&lt;/D&gt;&lt;D xsi:type="xsd:double"&gt;24.977291&lt;/D&gt;&lt;D xsi:type="xsd:double"&gt;21.498537&lt;/D&gt;&lt;D xsi:type="xsd:double"&gt;11.663734&lt;/D&gt;&lt;D xsi:type="xsd:double"&gt;14.730549&lt;/D&gt;&lt;D xsi:type="xsd:double"&gt;10.335803&lt;/D&gt;&lt;D xsi:type="xsd:double"&gt;9.417796&lt;/D&gt;&lt;D xsi:type="xsd:double"&gt;6.780708&lt;/D&gt;&lt;D xsi:type="xsd:double"&gt;0.5584121&lt;/D&gt;&lt;D xsi:type="xsd:double"&gt;16.411102&lt;/D&gt;&lt;D xsi:type="xsd:double"&gt;21.78241&lt;/D&gt;&lt;D xsi:type="xsd:double"&gt;11.558127&lt;/D&gt;&lt;D xsi:type="xsd:double"&gt;11.521185&lt;/D&gt;&lt;D xsi:type="xsd:double"&gt;15.383983&lt;/D&gt;&lt;D xsi:type="xsd:double"&gt;13.512778&lt;/D&gt;&lt;D xsi:type="xsd:double"&gt;16.91072&lt;/D&gt;&lt;D xsi:type="xsd:double"&gt;11.177731&lt;/D&gt;&lt;D xsi:type="xsd:double"&gt;13.911128&lt;/D&gt;&lt;D xsi:type="xsd:double"&gt;10.453951&lt;/D&gt;&lt;D xsi:type="xsd:double"&gt;4.1906595&lt;/D&gt;&lt;D xsi:type="xsd:double"&gt;8.546484&lt;/D&gt;&lt;D xsi:type="xsd:double"&gt;2.1806479&lt;/D&gt;&lt;D xsi:type="xsd:double"&gt;-0.9530008&lt;/D&gt;&lt;D xsi:type="xsd:double"&gt;-2.038151&lt;/D&gt;&lt;D xsi:type="xsd:double"&gt;-3.9531887&lt;/D&gt;&lt;D xsi:type="xsd:double"&gt;-11.41336&lt;/D&gt;&lt;D xsi:type="xsd:double"&gt;-8.722663&lt;/D&gt;&lt;D xsi:type="xsd:double"&gt;-9.594404&lt;/D&gt;&lt;D xsi:type="xsd:double"&gt;-6.0390415&lt;/D&gt;&lt;D xsi:type="xsd:double"&gt;-5.6214213&lt;/D&gt;&lt;D xsi:type="xsd:double"&gt;-3.2524943&lt;/D&gt;&lt;D xsi:type="xsd:double"&gt;5.5249095&lt;/D&gt;&lt;D xsi:type="xsd:double"&gt;-4.1707277&lt;/D&gt;&lt;D xsi:type="xsd:double"&gt;-1.1140943&lt;/D&gt;&lt;D xsi:type="xsd:double"&gt;-3.3804953&lt;/D&gt;&lt;D xsi:type="xsd:double"&gt;-1.7312765&lt;/D&gt;&lt;D xsi:type="xsd:double"&gt;-4.344666&lt;/D&gt;&lt;D xsi:type="xsd:double"&gt;-0.44090748&lt;/D&gt;&lt;D xsi:type="xsd:double"&gt;-6.2496605&lt;/D&gt;&lt;D xsi:type="xsd:double"&gt;-31.499332&lt;/D&gt;&lt;D xsi:type="xsd:double"&gt;-26.117086&lt;/D&gt;&lt;D xsi:type="xsd:double"&gt;-21.168322&lt;/D&gt;&lt;D xsi:type="xsd:double"&gt;-17.266964&lt;/D&gt;&lt;D xsi:type="xsd:double"&gt;-22.359627&lt;/D&gt;&lt;D xsi:type="xsd:double"&gt;-19.010813&lt;/D&gt;&lt;D xsi:type="xsd:double"&gt;-23.540205&lt;/D&gt;&lt;D xsi:type="xsd:double"&gt;-21.68327&lt;/D&gt;&lt;D xsi:type="xsd:double"&gt;-17.826218&lt;/D&gt;&lt;D xsi:type="xsd:double"&gt;-4.5261917&lt;/D&gt;&lt;D xsi:type="xsd:double"&gt;-2.579987&lt;/D&gt;&lt;D xsi:type="xsd:double"&gt;-1.0223627&lt;/D&gt;&lt;D xsi:type="xsd:double"&gt;40.656185&lt;/D&gt;&lt;D xsi:type="xsd:double"&gt;25.495302&lt;/D&gt;&lt;D xsi:type="xsd:double"&gt;20.940388&lt;/D&gt;&lt;D xsi:type="xsd:double"&gt;17.167473&lt;/D&gt;&lt;D xsi:type="xsd:double"&gt;14.760458&lt;/D&gt;&lt;D xsi:type="xsd:double"&gt;14.651716&lt;/D&gt;&lt;D xsi:type="xsd:double"&gt;26.683914&lt;/D&gt;&lt;D xsi:type="xsd:double"&gt;29.071867&lt;/D&gt;&lt;D xsi:type="xsd:double"&gt;22.272514&lt;/D&gt;&lt;D xsi:type="xsd:double"&gt;9.14296&lt;/D&gt;&lt;D xsi:type="xsd:double"&gt;9.0041275&lt;/D&gt;&lt;D xsi:type="xsd:double"&gt;12.652898&lt;/D&gt;&lt;D xsi:type="xsd:double"&gt;5.2617908&lt;/D&gt;&lt;D xsi:type="xsd:double"&gt;8.644366&lt;/D&gt;&lt;D xsi:type="xsd:double"&gt;0.80605745&lt;/D&gt;&lt;D xsi:type="xsd:double"&gt;0.45223236&lt;/D&gt;&lt;D xsi:type="xsd:double"&gt;-0.196141&lt;/D&gt;&lt;D xsi:type="xsd:double"&gt;5.8425903&lt;/D&gt;&lt;D xsi:type="xsd:double"&gt;1.8583179&lt;/D&gt;&lt;D xsi:type="xsd:double"&gt;-5.0412474&lt;/D&gt;&lt;D xsi:type="xsd:double"&gt;0.2971053&lt;/D&gt;&lt;D xsi:type="xsd:double"&gt;0.30280352&lt;/D&gt;&lt;D xsi:type="xsd:double"&gt;0.53321123&lt;/D&gt;&lt;D xsi:type="xsd:double"&gt;-2.256608&lt;/D&gt;&lt;D xsi:type="xsd:double"&gt;-2.8796375&lt;/D&gt;&lt;D xsi:type="xsd:double"&gt;-4.87774&lt;/D&gt;&lt;D xsi:type="xsd:double"&gt;-1.4622748&lt;/D&gt;&lt;D xsi:type="xsd:double"&gt;-4.9742103&lt;/D&gt;&lt;D xsi:type="xsd:double"&gt;-3.598398&lt;/D&gt;&lt;D xsi:type="xsd:double"&gt;-5.369049&lt;/D&gt;&lt;D xsi:type="xsd:double"&gt;-7.2184143&lt;/D&gt;&lt;D xsi:type="xsd:double"&gt;-7.0496798&lt;/D&gt;&lt;D xsi:type="xsd:double"&gt;-14.183289&lt;/D&gt;&lt;D xsi:type="xsd:double"&gt;-15.353668&lt;/D&gt;&lt;D xsi:type="xsd:double"&gt;-16.23277&lt;/D&gt;&lt;D xsi:type="xsd:double"&gt;-16.536999&lt;/D&gt;&lt;D xsi:type="xsd:double"&gt;-13.754261&lt;/D&gt;&lt;D xsi:type="xsd:double"&gt;-12.567777&lt;/D&gt;&lt;D xsi:type="xsd:double"&gt;-12.593341&lt;/D&gt;&lt;D xsi:type="xsd:double"&gt;-15.129471&lt;/D&gt;&lt;D xsi:type="xsd:double"&gt;-10.669684&lt;/D&gt;&lt;D xsi:type="xsd:double"&gt;-15.129889&lt;/D&gt;&lt;D xsi:type="xsd:double"&gt;-8.018118&lt;/D&gt;&lt;/FQL&gt;&lt;FQL&gt;&lt;Q&gt;SET-BKK^FG_TOTAL_RETURNC(-10AY,0,AM)&lt;/Q&gt;&lt;R&gt;121&lt;/R&gt;&lt;C&gt;1&lt;/C&gt;&lt;D xsi:type="xsd:double"&gt;4.0156245&lt;/D&gt;&lt;D xsi:type="xsd:double"&gt;-1.811099&lt;/D&gt;&lt;D xsi:type="xsd:double"&gt;0.5995989&lt;/D&gt;&lt;D xsi:type="xsd:double"&gt;-3.014034&lt;/D&gt;&lt;D xsi:type="xsd:double"&gt;1.0733008&lt;/D&gt;&lt;D xsi:type="xsd:double"&gt;5.3676605&lt;/D&gt;&lt;D xsi:type="xsd:double"&gt;-4.280406&lt;/D&gt;&lt;D xsi:type="xsd:double"&gt;0.22598505&lt;/D&gt;&lt;D xsi:type="xsd:double"&gt;-4.012716&lt;/D&gt;&lt;D xsi:type="xsd:double"&gt;1.5150905&lt;/D&gt;&lt;D xsi:type="xsd:double"&gt;-1.5468419&lt;/D&gt;&lt;D xsi:type="xsd:double"&gt;-5.157256&lt;/D&gt;&lt;D xsi:type="xsd:double"&gt;-1.8887758&lt;/D&gt;&lt;D xsi:type="xsd:double"&gt;2.2269368&lt;/D&gt;&lt;D xsi:type="xsd:double"&gt;-1.9964695&lt;/D&gt;&lt;D xsi:type="xsd:double"&gt;-7.4673653&lt;/D&gt;&lt;D xsi:type="xsd:double"&gt;-2.0001233&lt;/D&gt;&lt;D xsi:type="xsd:double"&gt;1.6880393&lt;/D&gt;&lt;D xsi:type="xsd:double"&gt;9.159493&lt;/D&gt;&lt;D xsi:type="xsd:double"&gt;-0.57341456&lt;/D&gt;&lt;D xsi:type="xsd:double"&gt;1.0025859&lt;/D&gt;&lt;D xsi:type="xsd:double"&gt;2.136755&lt;/D&gt;&lt;D xsi:type="xsd:double"&gt;3.198278&lt;/D&gt;&lt;D xsi:type="xsd:double"&gt;5.269432&lt;/D&gt;&lt;D xsi:type="xsd:double"&gt;-9.067785&lt;/D&gt;&lt;D xsi:type="xsd:double"&gt;-0.40159225&lt;/D&gt;&lt;D xsi:type="xsd:double"&gt;6.2829733&lt;/D&gt;&lt;D xsi:type="xsd:double"&gt;2.127087&lt;/D&gt;&lt;D xsi:type="xsd:double"&gt;2.78579&lt;/D&gt;&lt;D xsi:type="xsd:double"&gt;1.0453582&lt;/D&gt;&lt;D xsi:type="xsd:double"&gt;-2.859503&lt;/D&gt;&lt;D xsi:type="xsd:double"&gt;3.2203197&lt;/D&gt;&lt;D xsi:type="xsd:double"&gt;-2.8663158&lt;/D&gt;&lt;D xsi:type="xsd:double"&gt;1.2869716&lt;/D&gt;&lt;D xsi:type="xsd:double"&gt;0.7110834&lt;/D&gt;&lt;D xsi:type="xsd:double"&gt;-0.86479783&lt;/D&gt;&lt;D xsi:type="xsd:double"&gt;5.2673697&lt;/D&gt;&lt;D xsi:type="xsd:double"&gt;4.1939616&lt;/D&gt;&lt;D xsi:type="xsd:double"&gt;-1.3547599&lt;/D&gt;&lt;D xsi:type="xsd:double"&gt;0.76304674&lt;/D&gt;&lt;D xsi:type="xsd:double"&gt;6.346011&lt;/D&gt;&lt;D xsi:type="xsd:double"&gt;-0.59330463&lt;/D&gt;&lt;D xsi:type="xsd:double"&gt;0.048351288&lt;/D&gt;&lt;D xsi:type="xsd:double"&gt;-1.8413365&lt;/D&gt;&lt;D xsi:type="xsd:double"&gt;-0.07016659&lt;/D&gt;&lt;D xsi:type="xsd:double"&gt;-2.1880805&lt;/D&gt;&lt;D xsi:type="xsd:double"&gt;-4.9997387&lt;/D&gt;&lt;D xsi:type="xsd:double"&gt;3.9629936&lt;/D&gt;&lt;D xsi:type="xsd:double"&gt;-1.5574753&lt;/D&gt;&lt;D xsi:type="xsd:double"&gt;0.99858046&lt;/D&gt;&lt;D xsi:type="xsd:double"&gt;-2.4355054&lt;/D&gt;&lt;D xsi:type="xsd:double"&gt;-1.2067556&lt;/D&gt;&lt;D xsi:type="xsd:double"&gt;-2.3145437&lt;/D&gt;&lt;D xsi:type="xsd:double"&gt;2.8458834&lt;/D&gt;&lt;D xsi:type="xsd:double"&gt;-0.90715885&lt;/D&gt;&lt;D xsi:type="xsd:double"&gt;2.0189404&lt;/D&gt;&lt;D xsi:type="xsd:double"&gt;-0.7082403&lt;/D&gt;&lt;D xsi:type="xsd:double"&gt;1.359868&lt;/D&gt;&lt;D xsi:type="xsd:double"&gt;3.6191463&lt;/D&gt;&lt;D xsi:type="xsd:double"&gt;-4.6748934&lt;/D&gt;&lt;D xsi:type="xsd:double"&gt;0.6082535&lt;/D&gt;&lt;D xsi:type="xsd:double"&gt;-2.0883024&lt;/D&gt;&lt;D xsi:type="xsd:double"&gt;0.012302399&lt;/D&gt;&lt;D xsi:type="xsd:double"&gt;-3.8340926&lt;/D&gt;&lt;D xsi:type="xsd:double"&gt;1.0729909&lt;/D&gt;&lt;D xsi:type="xsd:double"&gt;-2.5806189&lt;/D&gt;&lt;D xsi:type="xsd:double"&gt;-27.595722&lt;/D&gt;&lt;D xsi:type="xsd:double"&gt;10.146105&lt;/D&gt;&lt;D xsi:type="xsd:double"&gt;5.8353543&lt;/D&gt;&lt;D xsi:type="xsd:double"&gt;6.3761473&lt;/D&gt;&lt;D xsi:type="xsd:double"&gt;-2.318889&lt;/D&gt;&lt;D xsi:type="xsd:double"&gt;-1.0114789&lt;/D&gt;&lt;D xsi:type="xsd:double"&gt;-4.2548122&lt;/D&gt;&lt;D xsi:type="xsd:double"&gt;-0.5101621&lt;/D&gt;&lt;D xsi:type="xsd:double"&gt;4.9378395&lt;/D&gt;&lt;D xsi:type="xsd:double"&gt;10.952544&lt;/D&gt;&lt;D xsi:type="xsd:double"&gt;3.8565516&lt;/D&gt;&lt;D xsi:type="xsd:double"&gt;-2.0456553&lt;/D&gt;&lt;D xsi:type="xsd:double"&gt;3.9672494&lt;/D&gt;&lt;D xsi:type="xsd:double"&gt;-1.7261922&lt;/D&gt;&lt;D xsi:type="xsd:double"&gt;1.9940019&lt;/D&gt;&lt;D xsi:type="xsd:double"&gt;4.1168094&lt;/D&gt;&lt;D xsi:type="xsd:double"&gt;-5.2989244&lt;/D&gt;&lt;D xsi:type="xsd:double"&gt;-1.1052728&lt;/D&gt;&lt;D xsi:type="xsd:double"&gt;6.6966414&lt;/D&gt;&lt;D xsi:type="xsd:double"&gt;0.5069256&lt;/D&gt;&lt;D xsi:type="xsd:double"&gt;-0.5901575&lt;/D&gt;&lt;D xsi:type="xsd:double"&gt;-0.96147656&lt;/D&gt;&lt;D xsi:type="xsd:double"&gt;3.724444&lt;/D&gt;&lt;D xsi:type="xsd:double"&gt;1.233244&lt;/D&gt;&lt;D xsi:type="xsd:double"&gt;-2.4240792&lt;/D&gt;&lt;D xsi:type="xsd:double"&gt;0.98490715&lt;/D&gt;&lt;D xsi:type="xsd:double"&gt;-5.3645015&lt;/D&gt;&lt;D xsi:type="xsd:double"&gt;3.0356169&lt;/D&gt;&lt;D xsi:type="xsd:double"&gt;-5.2565756&lt;/D&gt;&lt;D xsi:type="xsd:double"&gt;4.8784614&lt;/D&gt;&lt;D xsi:type="xsd:double"&gt;2.6802063&lt;/D&gt;&lt;D xsi:type="xsd:double"&gt;-6.301099&lt;/D&gt;&lt;D xsi:type="xsd:double"&gt;4.902041&lt;/D&gt;&lt;D xsi:type="xsd:double"&gt;-0.8648455&lt;/D&gt;&lt;D xsi:type="xsd:double"&gt;3.9627075&lt;/D&gt;&lt;D xsi:type="xsd:double"&gt;-1.3558924&lt;/D&gt;&lt;D xsi:type="xsd:double"&gt;-3.9000988&lt;/D&gt;&lt;D xsi:type="xsd:double"&gt;-0.43634176&lt;/D&gt;&lt;D xsi:type="xsd:double"&gt;-1.9665122&lt;/D&gt;&lt;D xsi:type="xsd:double"&gt;-0.6366253&lt;/D&gt;&lt;D xsi:type="xsd:double"&gt;-3.8848</t>
        </r>
      </text>
    </comment>
    <comment ref="A7" authorId="0" shapeId="0" xr:uid="{50BB6EE9-087D-49B5-8AEF-5C6DE17D960E}">
      <text>
        <r>
          <rPr>
            <b/>
            <sz val="9"/>
            <color indexed="81"/>
            <rFont val="Tahoma"/>
            <charset val="1"/>
          </rPr>
          <t>52&lt;/D&gt;&lt;D xsi:type="xsd:double"&gt;2.9521108&lt;/D&gt;&lt;D xsi:type="xsd:double"&gt;0.6735444&lt;/D&gt;&lt;D xsi:type="xsd:double"&gt;-6.130701&lt;/D&gt;&lt;D xsi:type="xsd:double"&gt;-4.2171297&lt;/D&gt;&lt;D xsi:type="xsd:double"&gt;-1.1262417&lt;/D&gt;&lt;D xsi:type="xsd:double"&gt;2.8829932&lt;/D&gt;&lt;D xsi:type="xsd:double"&gt;-1.7141461&lt;/D&gt;&lt;D xsi:type="xsd:double"&gt;-0.6960392&lt;/D&gt;&lt;D xsi:type="xsd:double"&gt;1.2140989&lt;/D&gt;&lt;D xsi:type="xsd:double"&gt;-1.7531037&lt;/D&gt;&lt;D xsi:type="xsd:double"&gt;-4.0243506&lt;/D&gt;&lt;D xsi:type="xsd:double"&gt;1.1658072&lt;/D&gt;&lt;D xsi:type="xsd:double"&gt;-2.6253045&lt;/D&gt;&lt;D xsi:type="xsd:double"&gt;9.599328&lt;/D&gt;&lt;/FQL&gt;&lt;FQL&gt;&lt;Q&gt;TUR^FMA_DIV_YLD(NTMA,-10AY,0,AM,"PORTAGG","MEANR")&lt;/Q&gt;&lt;R&gt;121&lt;/R&gt;&lt;C&gt;1&lt;/C&gt;&lt;D xsi:type="xsd:double"&gt;3.10551764705942&lt;/D&gt;&lt;D xsi:type="xsd:double"&gt;3.27011211607205&lt;/D&gt;&lt;D xsi:type="xsd:double"&gt;2.94057195251747&lt;/D&gt;&lt;D xsi:type="xsd:double"&gt;2.79762152710423&lt;/D&gt;&lt;D xsi:type="xsd:double"&gt;2.66725687001648&lt;/D&gt;&lt;D xsi:type="xsd:double"&gt;2.87295077268039&lt;/D&gt;&lt;D xsi:type="xsd:double"&gt;3.11592366547269&lt;/D&gt;&lt;D xsi:type="xsd:double"&gt;2.94192172638793&lt;/D&gt;&lt;D xsi:type="xsd:double"&gt;2.81766760874379&lt;/D&gt;&lt;D xsi:type="xsd:double"&gt;3.06337034217976&lt;/D&gt;&lt;D xsi:type="xsd:double"&gt;2.99948624552813&lt;/D&gt;&lt;D xsi:type="xsd:double"&gt;3.17587104157067&lt;/D&gt;&lt;D xsi:type="xsd:double"&gt;3.50509304840743&lt;/D&gt;&lt;D xsi:type="xsd:double"&gt;3.16498538483339&lt;/D&gt;&lt;D xsi:type="xsd:double"&gt;3.11354218353894&lt;/D&gt;&lt;D xsi:type="xsd:double"&gt;3.6688628393743&lt;/D&gt;&lt;D xsi:type="xsd:double"&gt;3.57871123790253&lt;/D&gt;&lt;D xsi:type="xsd:double"&gt;3.65192824621307&lt;/D&gt;&lt;D xsi:type="xsd:double"&gt;3.20819666645463&lt;/D&gt;&lt;D xsi:type="xsd:double"&gt;3.21369054722403&lt;/D&gt;&lt;D xsi:type="xsd:double"&gt;3.44367686042057&lt;/D&gt;&lt;D xsi:type="xsd:double"&gt;3.56039383367256&lt;/D&gt;&lt;D xsi:type="xsd:double"&gt;3.40342508277038&lt;/D&gt;&lt;D xsi:type="xsd:double"&gt;3.41897408216017&lt;/D&gt;&lt;D xsi:type="xsd:double"&gt;3.54205599397325&lt;/D&gt;&lt;D xsi:type="xsd:double"&gt;3.62186226798229&lt;/D&gt;&lt;D xsi:type="xsd:double"&gt;3.71036696808639&lt;/D&gt;&lt;D xsi:type="xsd:double"&gt;3.86823306319465&lt;/D&gt;&lt;D xsi:type="xsd:double"&gt;3.71378991852784&lt;/D&gt;&lt;D xsi:type="xsd:double"&gt;3.54195983625428&lt;/D&gt;&lt;D xsi:type="xsd:double"&gt;3.51467821634384&lt;/D&gt;&lt;D xsi:type="xsd:double"&gt;3.61346402689059&lt;/D&gt;&lt;D xsi:type="xsd:double"&gt;3.68729271935752&lt;/D&gt;&lt;D xsi:type="xsd:double"&gt;3.56456504734495&lt;/D&gt;&lt;D xsi:type="xsd:double"&gt;3.54491867367374&lt;/D&gt;&lt;D xsi:type="xsd:double"&gt;3.77213119377245&lt;/D&gt;&lt;D xsi:type="xsd:double"&gt;3.87050415347481&lt;/D&gt;&lt;D xsi:type="xsd:double"&gt;4.1803035400442&lt;/D&gt;&lt;D xsi:type="xsd:double"&gt;4.19240755619032&lt;/D&gt;&lt;D xsi:type="xsd:double"&gt;4.22105808706349&lt;/D&gt;&lt;D xsi:type="xsd:double"&gt;4.11302263911219&lt;/D&gt;&lt;D xsi:type="xsd:double"&gt;4.18275926581208&lt;/D&gt;&lt;D xsi:type="xsd:double"&gt;4.24198754707836&lt;/D&gt;&lt;D xsi:type="xsd:double"&gt;4.76831498974347&lt;/D&gt;&lt;D xsi:type="xsd:double"&gt;5.22725002946965&lt;/D&gt;&lt;D xsi:type="xsd:double"&gt;5.52039716251312&lt;/D&gt;&lt;D xsi:type="xsd:double"&gt;5.83039988278498&lt;/D&gt;&lt;D xsi:type="xsd:double"&gt;5.49996029430951&lt;/D&gt;&lt;D xsi:type="xsd:double"&gt;5.8399061218122&lt;/D&gt;&lt;D xsi:type="xsd:double"&gt;5.40074177291921&lt;/D&gt;&lt;D xsi:type="xsd:double"&gt;5.45171218248798&lt;/D&gt;&lt;D xsi:type="xsd:double"&gt;5.52613340394834&lt;/D&gt;&lt;D xsi:type="xsd:double"&gt;5.25030299921579&lt;/D&gt;&lt;D xsi:type="xsd:double"&gt;4.44764780854821&lt;/D&gt;&lt;D xsi:type="xsd:double"&gt;4.55527755495275&lt;/D&gt;&lt;D xsi:type="xsd:double"&gt;5.03989429109981&lt;/D&gt;&lt;D xsi:type="xsd:double"&gt;5.45237963195391&lt;/D&gt;&lt;D xsi:type="xsd:double"&gt;4.97589027009482&lt;/D&gt;&lt;D xsi:type="xsd:double"&gt;4.61105489817169&lt;/D&gt;&lt;D xsi:type="xsd:double"&gt;4.70989251783579&lt;/D&gt;&lt;D xsi:type="xsd:double"&gt;4.90946224853143&lt;/D&gt;&lt;D xsi:type="xsd:double"&gt;5.20508970760936&lt;/D&gt;&lt;D xsi:type="xsd:double"&gt;4.53169585812679&lt;/D&gt;&lt;D xsi:type="xsd:double"&gt;4.48291811569579&lt;/D&gt;&lt;D xsi:type="xsd:double"&gt;4.42968103353851&lt;/D&gt;&lt;D xsi:type="xsd:double"&gt;4.30963653420914&lt;/D&gt;&lt;D xsi:type="xsd:double"&gt;5.40710275761016&lt;/D&gt;&lt;D xsi:type="xsd:double"&gt;5.39922508966467&lt;/D&gt;&lt;D xsi:type="xsd:double"&gt;4.12073924117099&lt;/D&gt;&lt;D xsi:type="xsd:double"&gt;3.2704974452328&lt;/D&gt;&lt;D xsi:type="xsd:double"&gt;3.46394968023777&lt;/D&gt;&lt;D xsi:type="xsd:double"&gt;4.0289918342761&lt;/D&gt;&lt;D xsi:type="xsd:double"&gt;4.45780533928613&lt;/D&gt;&lt;D xsi:type="xsd:double"&gt;4.45186055397322&lt;/D&gt;&lt;D xsi:type="xsd:double"&gt;4.08598217213989&lt;/D&gt;&lt;D xsi:type="xsd:double"&gt;3.75412649505599&lt;/D&gt;&lt;D xsi:type="xsd:double"&gt;3.66152197573435&lt;/D&gt;&lt;D xsi:type="xsd:double"&gt;4.23796113652734&lt;/D&gt;&lt;D xsi:type="xsd:double"&gt;4.51943925307629&lt;/D&gt;&lt;D xsi:type="xsd:double"&gt;5.38157781113081&lt;/D&gt;&lt;D xsi:type="xsd:double"&gt;5.34968601621648&lt;/D&gt;&lt;D xsi:type="xsd:double"&gt;5.51831327620008&lt;/D&gt;&lt;D xsi:type="xsd:double"&gt;5.88505319510983&lt;/D&gt;&lt;D xsi:type="xsd:double"&gt;5.93555234007557&lt;/D&gt;&lt;D xsi:type="xsd:double"&gt;6.04656020122277&lt;/D&gt;&lt;D xsi:type="xsd:double"&gt;6.11498458887128&lt;/D&gt;&lt;D xsi:type="xsd:double"&gt;5.46623219773348&lt;/D&gt;&lt;D xsi:type="xsd:double"&gt;4.67368165284197&lt;/D&gt;&lt;D xsi:type="xsd:double"&gt;5.1116728675596&lt;/D&gt;&lt;D xsi:type="xsd:double"&gt;5.86291932560862&lt;/D&gt;&lt;D xsi:type="xsd:double"&gt;6.30994948354998&lt;/D&gt;&lt;D xsi:type="xsd:double"&gt;5.3005175658251&lt;/D&gt;&lt;D xsi:type="xsd:double"&gt;5.70467350785419&lt;/D&gt;&lt;D xsi:type="xsd:double"&gt;5.47167204624107&lt;/D&gt;&lt;D xsi:type="xsd:double"&gt;6.13646385680568&lt;/D&gt;&lt;D xsi:type="xsd:double"&gt;5.23278015152946&lt;/D&gt;&lt;D xsi:type="xsd:double"&gt;4.28543896916411&lt;/D&gt;&lt;D xsi:type="xsd:double"&gt;5.16651736668904&lt;/D&gt;&lt;D xsi:type="xsd:double"&gt;5.00378383907092&lt;/D&gt;&lt;D xsi:type="xsd:double"&gt;4.74354767979133&lt;/D&gt;&lt;D xsi:type="xsd:double"&gt;4.59876473260615&lt;/D&gt;&lt;D xsi:type="xsd:double"&gt;5.76475630468832&lt;/D&gt;&lt;D xsi:type="xsd:double"&gt;4.86996530384989&lt;/D&gt;&lt;D xsi:type="xsd:double"&gt;5.06091983828133&lt;/D&gt;&lt;D xsi:type="xsd:double"&gt;5.10783550568414&lt;/D&gt;&lt;D xsi:type="xsd:double"&gt;4.68248533527953&lt;/D&gt;&lt;D xsi:type="xsd:double"&gt;4.15162135146432&lt;/D&gt;&lt;D xsi:type="xsd:double"&gt;3.66132279470635&lt;/D&gt;&lt;D xsi:type="xsd:double"&gt;3.59405641374061&lt;/D&gt;&lt;D xsi:type="xsd:double"&gt;3.82308864719949&lt;/D&gt;&lt;D xsi:type="xsd:double"&gt;4.4211385558883&lt;/D&gt;&lt;D xsi:type="xsd:double"&gt;4.85010604425668&lt;/D&gt;&lt;D xsi:type="xsd:double"&gt;4.36862996369033&lt;/D&gt;&lt;D xsi:type="xsd:double"&gt;4.09432643414773&lt;/D&gt;&lt;D xsi:type="xsd:double"&gt;4.23830332616529&lt;/D&gt;&lt;D xsi:type="xsd:double"&gt;3.88807218951385&lt;/D&gt;&lt;D xsi:type="xsd:double"&gt;4.19169656782668&lt;/D&gt;&lt;D xsi:type="xsd:double"&gt;4.09710785902539&lt;/D&gt;&lt;D xsi:type="xsd:double"&gt;3.87566510015298&lt;/D&gt;&lt;D xsi:type="xsd:double"&gt;4.19651512014227&lt;/D&gt;&lt;D xsi:type="xsd:double"&gt;4.50922559457157&lt;/D&gt;&lt;/FQL&gt;&lt;FQL&gt;&lt;Q&gt;UAE^FMA_PE(NTMA,-10AY,0,AM,"PORTAGG","MEANR")&lt;/Q&gt;&lt;R&gt;121&lt;/R&gt;&lt;C&gt;1&lt;/C&gt;&lt;D xsi:type="xsd:double"&gt;15.0576023184693&lt;/D&gt;&lt;D xsi:type="xsd:double"&gt;14.6369126801991&lt;/D&gt;&lt;D xsi:type="xsd:double"&gt;14.271051767169&lt;/D&gt;&lt;D xsi:type="xsd:double"&gt;11.6147439722008&lt;/D&gt;&lt;D xsi:type="xsd:double"&gt;11.6227116217102&lt;/D&gt;&lt;D xsi:type="xsd:double"&gt;12.6722083537283&lt;/D&gt;&lt;D xsi:type="xsd:double"&gt;12.3277981330543&lt;/D&gt;&lt;D xsi:type="xsd:double"&gt;12.691366647372&lt;/D&gt;&lt;D xsi:type="xsd:double"&gt;13.7687090554851&lt;/D&gt;&lt;D xsi:type="xsd:double"&gt;12.9619173513966&lt;/D&gt;&lt;D xsi:type="xsd:double"&gt;12.6386191957512&lt;/D&gt;&lt;D xsi:type="xsd:double"&gt;12.3817450537057&lt;/D&gt;&lt;D xsi:type="xsd:double"&gt;11.8962023991151&lt;/D&gt;&lt;D xsi:type="xsd:double"&gt;12.3424920689428&lt;/D&gt;&lt;D xsi:type="xsd:double"&gt;10.6942110152833&lt;/D&gt;&lt;D xsi:type="xsd:double"&gt;9.42113257446804&lt;/D&gt;&lt;D xsi:type="xsd:double"&gt;10.9651331811012&lt;/D&gt;&lt;D xsi:type="xsd:double"&gt;10.4780780778234&lt;/D&gt;&lt;D xsi:type="xsd:double"&gt;12.5844454765773&lt;/D&gt;&lt;D xsi:type="xsd:double"&gt;12.7753892847811&lt;/D&gt;&lt;D xsi:type="xsd:double"&gt;12.7860772375842&lt;/D&gt;&lt;D xsi:type="xsd:double"&gt;12.5075656872189&lt;/D&gt;&lt;D xsi:type="xsd:double"&gt;12.8057406852925&lt;/D&gt;&lt;D xsi:type="xsd:double"&gt;12.5738411535601&lt;/D&gt;&lt;D xsi:type="xsd:double"&gt;12.2414987005278&lt;/D&gt;&lt;D xsi:type="xsd:double"&gt;12.2419795785974&lt;/D&gt;&lt;D xsi:type="xsd:double"&gt;11.528469743179&lt;/D&gt;&lt;D xsi:type="xsd:double"&gt;11.9918640610214&lt;/D&gt;&lt;D xsi:type="xsd:double"&gt;12.2806598973424&lt;/D&gt;&lt;D xsi:type="xsd:double"&gt;12.2668397635151&lt;/D&gt;&lt;D xsi:type="xsd:double"&gt;11.8166183268501&lt;/D&gt;&lt;D xsi:type="xsd:double"&gt;12.1872322965297&lt;/D&gt;&lt;D xsi:type="xsd:double"&gt;12.0191486900597&lt;/D&gt;&lt;D xsi:type="xsd:double"&gt;11.2664959073758&lt;/D&gt;&lt;D xsi:type="xsd:double"&gt;11.3447868476759&lt;/D&gt;&lt;D xsi:type="xsd:double"&gt;11.8135283636164&lt;/D&gt;&lt;D xsi:type="xsd:double"&gt;11.3636515226006&lt;/D&gt;&lt;D xsi:type="xsd:double"&gt;11.4537636714586&lt;/D&gt;&lt;D xsi:type="xsd:double"&gt;10.8651960489231&lt;/D&gt;&lt;D xsi:type="xsd:double"&gt;10.9891990446727&lt;/D&gt;&lt;D xsi:type="xsd:double"&gt;11.4675481619985&lt;/D&gt;&lt;D xsi:type="xsd:double"&gt;11.2247681825565&lt;/D&gt;&lt;D xsi:type="xsd:double"&gt;11.0086655217776&lt;/D&gt;&lt;D xsi:type="xsd:double"&gt;11.3888212587676&lt;/D&gt;&lt;D xsi:type="xsd:double"&gt;10.5967542569534&lt;/D&gt;&lt;D xsi:type="xsd:double"&gt;11.2350047524905&lt;/D&gt;&lt;D xsi:type="xsd:double"&gt;10.992941221285&lt;/D&gt;&lt;D xsi:type="xsd:double"&gt;11.142660166472&lt;/D&gt;&lt;D xsi:type="xsd:double"&gt;12.1753567863858&lt;/D&gt;&lt;D xsi:type="xsd:double"&gt;11.625590058548&lt;/D&gt;&lt;D xsi:type="xsd:double"&gt;11.9302125646904&lt;/D&gt;&lt;D xsi:type="xsd:double"&gt;11.1355528766436&lt;/D&gt;&lt;D xsi:type="xsd:double"&gt;10.9898014050063&lt;/D&gt;&lt;D xsi:type="xsd:double"&gt;10.7349836445905&lt;/D&gt;&lt;D xsi:type="xsd:double"&gt;11.5557247489312&lt;/D&gt;&lt;D xsi:type="xsd:double"&gt;11.7831686426327&lt;/D&gt;&lt;D xsi:type="xsd:double"&gt;11.2955849666067&lt;/D&gt;&lt;D xsi:type="xsd:double"&gt;11.7489036371698&lt;/D&gt;&lt;D xsi:type="xsd:double"&gt;12.3532143533611&lt;/D&gt;&lt;D xsi:type="xsd:double"&gt;12.3616763634492&lt;/D&gt;&lt;D xsi:type="xsd:double"&gt;12.9812236464281&lt;/D&gt;&lt;D xsi:type="xsd:double"&gt;13.2535635382413&lt;/D&gt;&lt;D xsi:type="xsd:double"&gt;13.0999877285512&lt;/D&gt;&lt;D xsi:type="xsd:double"&gt;13.9970621338719&lt;/D&gt;&lt;D xsi:type="xsd:double"&gt;13.5364292710033&lt;/D&gt;&lt;D xsi:type="xsd:double"&gt;12.6628224032817&lt;/D&gt;&lt;D xsi:type="xsd:double"&gt;9.84145721801481&lt;/D&gt;&lt;D xsi:type="xsd:double"&gt;11.1516190503076&lt;/D&gt;&lt;D xsi:type="xsd:double"&gt;15.4009329442478&lt;/D&gt;&lt;D xsi:type="xsd:double"&gt;17.015771694843&lt;/D&gt;&lt;D xsi:type="xsd:double"&gt;16.5276645195681&lt;/D&gt;&lt;D xsi:type="xsd:double"&gt;13.096298267474&lt;/D&gt;&lt;D xsi:type="xsd:double"&gt;13.2037572624745&lt;/D&gt;&lt;D xsi:type="xsd:double"&gt;12.4547291346994&lt;/D&gt;&lt;D xsi:type="xsd:double"&gt;15.9601636247461&lt;/D&gt;&lt;D xsi:type="xsd:double"&gt;15.6458525680512&lt;/D&gt;&lt;D xsi:type="xsd:double"&gt;15.7133778424325&lt;/D&gt;&lt;D xsi:type="xsd:double"&gt;15.6167945956126&lt;/D&gt;&lt;D xsi:type="xsd:double"&gt;14.8434495435&lt;/D&gt;&lt;D xsi:type="xsd:double"&gt;14.1332857835941&lt;/D&gt;&lt;D xsi:type="xsd:double"&gt;13.7911574549986&lt;/D&gt;&lt;D xsi:type="xsd:double"&gt;15.2234991703248&lt;/D&gt;&lt;D xsi:type="xsd:double"&gt;14.3068561404114&lt;/D&gt;&lt;D xsi:type="xsd:double"&gt;14.2985642751019&lt;/D&gt;&lt;D xsi:type="xsd:double"&gt;14.5703290483271&lt;/D&gt;&lt;D xsi:type="xsd:double"&gt;14.6357112099667&lt;/D&gt;&lt;D xsi:type="xsd:double"&gt;15.621235777292&lt;/D&gt;&lt;D xsi:type="xsd:double"&gt;16.5029960215007&lt;/D&gt;&lt;D xsi:type="xsd:double"&gt;15.3927405737966&lt;/D&gt;&lt;D xsi:type="xsd:double"&gt;15.9146496835555&lt;/D&gt;&lt;D xsi:type="xsd:double"&gt;16.343307171441&lt;/D&gt;&lt;D xsi:type="xsd:double"&gt;16.627544597347&lt;/D&gt;&lt;D xsi:type="xsd:double"&gt;14.063598594103&lt;/D&gt;&lt;D xsi:type="xsd:double"&gt;13.9844840095367&lt;/D&gt;&lt;D xsi:type="xsd:double"&gt;12.5814091299466&lt;/D&gt;&lt;D xsi:type="xsd:double"&gt;13.6844375617782&lt;/D&gt;&lt;D xsi:type="xsd:double"&gt;13.0109530957947&lt;/D&gt;&lt;D xsi:type="xsd:double"&gt;12.2929335643721&lt;/D&gt;&lt;D xsi:type="xsd:double"&gt;12.7975822603395&lt;/D&gt;&lt;D xsi:type="xsd:double"&gt;11.6039756659069&lt;/D&gt;&lt;D xsi:type="xsd:double"&gt;11.9590456322628&lt;/D&gt;&lt;D xsi:type="xsd:double"&gt;12.2738931862839&lt;/D&gt;&lt;D xsi:type="xsd:double"&gt;11.3264315892194&lt;/D&gt;&lt;D xsi:type="xsd:double"&gt;11.1127461098373&lt;/D&gt;&lt;D xsi:type="xsd:double"&gt;11.185525967306&lt;/D&gt;&lt;D xsi:type="xsd:double"&gt;10.9972295811725&lt;/D&gt;&lt;D xsi:type="xsd:double"&gt;11.2979276171052&lt;/D&gt;&lt;D xsi:type="xsd:double"&gt;11.4623712673592&lt;/D&gt;&lt;D xsi:type="xsd:double"&gt;10.9515197230108&lt;/D&gt;&lt;D xsi:type="xsd:double"&gt;10.5002698924638&lt;/D&gt;&lt;D xsi:type="xsd:double"&gt;10.3067487433349&lt;/D&gt;&lt;D xsi:type="xsd:double"&gt;10.1333078161499&lt;/D&gt;&lt;D xsi:type="xsd:double"&gt;10.8105515135999&lt;/D&gt;&lt;D xsi:type="xsd:double"&gt;10.0293613664926&lt;/D&gt;&lt;D xsi:type="xsd:double"&gt;9.71754575975249&lt;/D&gt;&lt;D xsi:type="xsd:double"&gt;9.50815559072335&lt;/D&gt;&lt;D xsi:type="xsd:double"&gt;8.98260582007613&lt;/D&gt;&lt;D xsi:type="xsd:double"&gt;8.38997194295894&lt;/D&gt;&lt;D xsi:type="xsd:double"&gt;8.68883966593728&lt;/D&gt;&lt;D xsi:type="xsd:double"&gt;8.85994158841419&lt;/D&gt;&lt;D xsi:type="xsd:double"&gt;9.38256668379012&lt;/D&gt;&lt;/FQL&gt;&lt;FQL&gt;&lt;Q&gt;WL-FDS^FG_PRICE_CHANGE(0,-1AM)&lt;/Q&gt;&lt;R&gt;1&lt;/R&gt;&lt;C&gt;1&lt;/C&gt;&lt;D xsi:type="xsd:double"&gt;3.98536773199847&lt;/D&gt;&lt;/FQL&gt;&lt;FQL&gt;&lt;Q&gt;NI-FDS^FG_PRICE_MAVG(0,,,,30)&lt;/Q&gt;&lt;R&gt;1&lt;/R&gt;&lt;C&gt;1&lt;/C&gt;&lt;D xsi:type="xsd:double"&gt;16147&lt;/D&gt;&lt;/FQL&gt;&lt;FQL&gt;&lt;Q&gt;CPALM-FDS^FG_PRICE(0)&lt;/Q&gt;&lt;R&gt;1&lt;/R&gt;&lt;C&gt;1&lt;/C&gt;&lt;D xsi:type="xsd:double"&gt;4020&lt;/D&gt;&lt;/FQL&gt;&lt;FQL&gt;&lt;Q&gt;COPP-FDS^MAX(FG_PRICE(0,-5AY))&lt;/Q&gt;&lt;R&gt;1&lt;/R&gt;&lt;C&gt;1&lt;/C&gt;&lt;D xsi:type="xsd:double"&gt;5.119&lt;/D&gt;&lt;/FQL&gt;&lt;FQL&gt;&lt;Q&gt;FC0000PH^FG_PRICE(0)&lt;/Q&gt;&lt;R&gt;1&lt;/R&gt;&lt;C&gt;1&lt;/C&gt;&lt;D xsi:type="xsd:double"&gt;351.2151&lt;/D&gt;&lt;/FQL&gt;&lt;FQL&gt;&lt;Q&gt;SET-BKK^FG_PRICE_MAVG(0,,,,60)&lt;/Q&gt;&lt;R&gt;1&lt;/R&gt;&lt;C&gt;1&lt;/C&gt;&lt;D xsi:type="xsd:double"&gt;1328.1997&lt;/D&gt;&lt;/FQL&gt;&lt;FQL&gt;&lt;Q&gt;EWW^FG_PRICE_MAVG(0,,,,30)&lt;/Q&gt;&lt;R&gt;1&lt;/R&gt;&lt;C&gt;1&lt;/C&gt;&lt;D xsi:type="xsd:double"&gt;54.00033&lt;/D&gt;&lt;/FQL&gt;&lt;FQL&gt;&lt;Q&gt;CNYA^FG_PRICE(0)&lt;/Q&gt;&lt;R&gt;1&lt;/R&gt;&lt;C&gt;1&lt;/C&gt;&lt;D xsi:type="xsd:double"&gt;23.9&lt;/D&gt;&lt;/FQL&gt;&lt;FQL&gt;&lt;Q&gt;TUR^FG_TOTAL_RETURNC(0,-1AM)&lt;/Q&gt;&lt;R&gt;1&lt;/R&gt;&lt;C&gt;1&lt;/C&gt;&lt;D xsi:type="xsd:double"&gt;-3.832841&lt;/D&gt;&lt;/FQL&gt;&lt;FQL&gt;&lt;Q&gt;INDA^P_PRICE(0)/P_PRICE_HIGH_PR(0,,,,,,"PRICE","INTRA","52W")&lt;/Q&gt;&lt;R&gt;1&lt;/R&gt;&lt;C&gt;1&lt;/C&gt;&lt;D xsi:type="xsd:double"&gt;0.99982685&lt;/D&gt;&lt;/FQL&gt;&lt;FQL&gt;&lt;Q&gt;EWZ^FMA_PCT_ABOVE_MAVG(200,0,,,,"PORTAGG")&lt;/Q&gt;&lt;R&gt;1&lt;/R&gt;&lt;C&gt;1&lt;/C&gt;&lt;D xsi:type="xsd:double"&gt;62.2641509433962&lt;/D&gt;&lt;/FQL&gt;&lt;FQL&gt;&lt;Q&gt;EWM^FG_TOTAL_RETURNC(0,-1AM)&lt;/Q&gt;&lt;R&gt;1&lt;/R&gt;&lt;C&gt;1&lt;/C&gt;&lt;D xsi:type="xsd:double"&gt;6.04167&lt;/D&gt;&lt;/FQL&gt;&lt;FQL&gt;&lt;Q&gt;EIDO^P_PRICE(0)/P_PRICE_HIGH_PR(0,,,,,,"PRICE","INTRA","52W")&lt;/Q&gt;&lt;R&gt;1&lt;/R&gt;&lt;C&gt;1&lt;/C&gt;&lt;D xsi:type="xsd:double"&gt;0.9626591&lt;/D&gt;&lt;/FQL&gt;&lt;FQL&gt;&lt;Q&gt;URTH^P_PRICE(0)/P_PRICE_LOW_PR(0,,,,,,"PRICE","INTRA","52W")-1&lt;/Q&gt;&lt;R&gt;1&lt;/R&gt;&lt;C&gt;1&lt;/C&gt;&lt;D xsi:type="xsd:double"&gt;0.3283348&lt;/D&gt;&lt;/FQL&gt;&lt;FQL&gt;&lt;Q&gt;URTH^SIZE(FG_CONSTITUENTS)&lt;/Q&gt;&lt;R&gt;1&lt;/R&gt;&lt;C&gt;1&lt;/C&gt;&lt;D xsi:type="xsd:long"&gt;1412&lt;/D&gt;&lt;/FQL&gt;&lt;FQL&gt;&lt;Q&gt;GREK^SIZE(FG_CONSTITUENTS)&lt;/Q&gt;&lt;R&gt;1&lt;/R&gt;&lt;C&gt;1&lt;/C&gt;&lt;D xsi:type="xsd:long"&gt;32&lt;/D&gt;&lt;/FQL&gt;&lt;FQL&gt;&lt;Q&gt;ECH^SIZE(FG_CONSTITUENTS)&lt;/Q&gt;&lt;R&gt;1&lt;/R&gt;&lt;C&gt;1&lt;/C&gt;&lt;D xsi:type="xsd:long"&gt;28&lt;/D&gt;&lt;/FQL&gt;&lt;FQL&gt;&lt;Q&gt;EWY^FMA_RBICS_REV_CURRENT(30, LOC, "PORTAGG")&lt;/Q&gt;&lt;R&gt;1&lt;/R&gt;&lt;C&gt;1&lt;/C&gt;&lt;D xsi:type="xsd:double"&gt;15.8324154298633&lt;/D&gt;&lt;/FQL&gt;&lt;FQL&gt;&lt;Q&gt;REFTHREPO-FDS^PROPER_NAME(0,,,"SECURITY","NAME")&lt;/Q&gt;&lt;R&gt;1&lt;/R&gt;&lt;C&gt;1&lt;/C&gt;&lt;D xsi:type="xsd:string"&gt;Thailand Repo Rate - 1 Day&lt;/D&gt;&lt;/FQL&gt;&lt;FQL&gt;&lt;Q&gt;REFPEMPR-FDS^PROPER_NAME(0,,,"SECURITY","NAME")&lt;/Q&gt;&lt;R&gt;1&lt;/R&gt;&lt;C&gt;1&lt;/C&gt;&lt;D xsi:type="xsd:string"&gt;Peru Policy Rate&lt;/D&gt;&lt;/FQL&gt;&lt;FQL&gt;&lt;Q&gt;TRYGR10Y-FDS^PCTCHG(FG_YIELD(0,,,,"YTM"),FG_YIELD(-1AM,,,,"YTM"))&lt;/Q&gt;&lt;R&gt;1&lt;/R&gt;&lt;C&gt;1&lt;/C&gt;&lt;D xsi:type="xsd:double"&gt;-5.8770647&lt;/D&gt;&lt;/FQL&gt;&lt;FQL&gt;&lt;Q&gt;TRYTR7Y-FDS^FG_YIELD(0,,,,"YTM")&lt;/Q&gt;&lt;R&gt;1&lt;/R&gt;&lt;C&gt;1&lt;/C&gt;&lt;D xsi:type="xsd:double"&gt;25.39165&lt;/D&gt;&lt;/FQL&gt;&lt;FQL&gt;&lt;Q&gt;TIPSCL10Y-FDS^FG_YIELD_NAME&lt;/Q&gt;&lt;R&gt;1&lt;/R&gt;&lt;C&gt;1&lt;/C&gt;&lt;D xsi:type="xsd:string"&gt;Treasury - Chile Inflation-Indexed (TIPS) Bond 10Y&lt;/D&gt;&lt;/FQL&gt;&lt;FQL&gt;&lt;Q&gt;VGK^FG_FCF_YIELD_NTM(0)&lt;/Q&gt;&lt;R&gt;1&lt;/R&gt;&lt;C&gt;1&lt;/C&gt;&lt;D xsi:type="xsd:double"&gt;5.28265832219818&lt;/D&gt;&lt;/FQL&gt;&lt;FQL&gt;&lt;Q&gt;GREK^FMA_PE(LTM,0,,,"PORTAGG","MEANR")&lt;/Q&gt;&lt;R&gt;1&lt;/R&gt;&lt;C&gt;1&lt;/C&gt;&lt;D xsi:type="xsd:double"&gt;7.08963512328957&lt;/D&gt;&lt;/FQL&gt;&lt;FQL&gt;&lt;Q&gt;EWT^FMA_DIV_YLD(NTMA,NOW,NOW,M,"PORTAGG","MEANR")&lt;/Q&gt;&lt;R&gt;1&lt;/R&gt;&lt;C&gt;1&lt;/C&gt;&lt;D xsi:type="xsd:double"&gt;3.23958470324482&lt;/D&gt;&lt;/FQL&gt;&lt;FQL&gt;&lt;Q&gt;EIDO^FMA_EVAL_EBITDA(NTMA,0,,,"PORTAGG","MEANR")&lt;/Q&gt;&lt;R&gt;1&lt;/R&gt;&lt;C&gt;1&lt;/C&gt;&lt;D xsi:type="xsd:double"&gt;6.71044537932845&lt;/D&gt;&lt;/FQL&gt;&lt;FQL&gt;&lt;Q&gt;TRYPH10Y-FDS^PCTCHG(FG_YIELD(0,,,,"YTM"),FG_YIELD(-3AM,,,,"YTM"))&lt;/Q&gt;&lt;R&gt;1&lt;/R&gt;&lt;C&gt;1&lt;/C&gt;&lt;D xsi:type="xsd:double"&gt;-9.53353&lt;/D&gt;&lt;/FQL&gt;&lt;FQL&gt;&lt;Q&gt;MCHI^FMA_DIV_YLD(NTMA,NOW,NOW,M,"PORTAGG","MEANR")&lt;/Q&gt;&lt;R&gt;1&lt;/R&gt;&lt;C&gt;1&lt;/C&gt;&lt;D xsi:type="xsd:double"&gt;3.0702368238488&lt;/D&gt;&lt;/FQL&gt;&lt;FQL&gt;&lt;Q&gt;EWY^FMA_EVAL_EBITDA(NTMA,0,,,"PORTAGG","MEANR")&lt;/Q&gt;&lt;R&gt;1&lt;/R&gt;&lt;C&gt;1&lt;/C&gt;&lt;D xsi:type="xsd:double"&gt;5.4323971627383&lt;/D&gt;&lt;/FQL&gt;&lt;FQL&gt;&lt;Q&gt;EPU^JULIAN(FMA_DIV_YLD(NTMA,NOW,NOW,M,"PORTAGG","MEANR").DATES)&lt;/Q&gt;&lt;R&gt;1&lt;/R&gt;&lt;C&gt;1&lt;/C&gt;&lt;D xsi:type="xsd:long"&gt;45534&lt;/D&gt;&lt;/FQL&gt;&lt;FQL&gt;&lt;Q&gt;CNYA^FMA_PE(NTMA,0,,,"PORTAGG","MEANR")&lt;/Q&gt;&lt;R&gt;1&lt;/R&gt;&lt;C&gt;1&lt;/C&gt;&lt;D xsi:type="xsd:double"&gt;11.0737587024636&lt;/D&gt;&lt;/FQL&gt;&lt;FQL&gt;&lt;Q&gt;MCHI^P_PRICE_RETURNS_PR('52W',2,-10AY,0,AM)&lt;/Q&gt;&lt;R&gt;121&lt;/R&gt;&lt;C&gt;1&lt;/C&gt;&lt;D xsi:type="xsd:double"&gt;10.096561&lt;/D&gt;&lt;D xsi:type="xsd:double"&gt;0.40016174&lt;/D&gt;&lt;D xsi:type="xsd:double"&gt;7.919061&lt;/D&gt;&lt;D xsi:type="xsd:double"&gt;2.6687741&lt;/D&gt;&lt;D xsi:type="xsd:double"&gt;12.607551&lt;/D&gt;&lt;D xsi:type="xsd:double"&gt;18.707478&lt;/D&gt;&lt;D xsi:type="xsd:double"&gt;19.781387&lt;/D&gt;&lt;D xsi:type="xsd:double"&gt;37.5558&lt;/D&gt;&lt;D xsi:type="xsd:double"&gt;41.009842&lt;/D&gt;&lt;D xsi:type="xsd:double"&gt;30.66802&lt;/D&gt;&lt;D xsi:type="xsd:double"&gt;12.927759&lt;/D&gt;&lt;D xsi:type="xsd:double"&gt;-1.1096597&lt;/D&gt;&lt;D xsi:type="xsd:double"&gt;-9.902895&lt;/D&gt;&lt;D xsi:type="xsd:double"&gt;3.6305428&lt;/D&gt;&lt;D xsi:type="xsd:double"&gt;-1.6649783&lt;/D&gt;&lt;D xsi:type="xsd:double"&gt;-8.802038&lt;/D&gt;&lt;D xsi:type="xsd:double"&gt;-19.5709&lt;/D&gt;&lt;D xsi:type="xsd:double"&gt;-27.705336&lt;/D&gt;&lt;D xsi:type="xsd:double"&gt;-15.826851&lt;/D&gt;&lt;D xsi:type="xsd:double"&gt;-29.856455&lt;/D&gt;&lt;D xsi:type="xsd:double"&gt;-32.659103&lt;/D&gt;&lt;D xsi:type="xsd:double"&gt;-27.533388&lt;/D&gt;&lt;D xsi:type="xsd:double"&gt;-14.899713&lt;/D&gt;&lt;D xsi:type="xsd:double"&gt;-3.6382735&lt;/D&gt;&lt;D xsi:type="xsd:double"&gt;10.006582&lt;/D&gt;&lt;D xsi:type="xsd:double"&gt;3.7878275&lt;/D&gt;&lt;D xsi:type="xsd:double"&gt;-1.6854465&lt;/D&gt;&lt;D xsi:type="xsd:double"&gt;5.902314&lt;/D&gt;&lt;D xsi:type="xsd:double"&gt;17.629337&lt;/D&gt;&lt;D xsi:type="xsd:double"&gt;35.822487&lt;/D&gt;&lt;D xsi:type="xsd:double"&gt;23.851383&lt;/D&gt;&lt;D xsi:type="xsd:double"&gt;19.77055&lt;/D&gt;&lt;D xsi:type="xsd:double"&gt;33.226906&lt;/D&gt;&lt;D xsi:type="xsd:double"&gt;33.56092&lt;/D&gt;&lt;D xsi:type="xsd:double"&gt;32.172264&lt;/D&gt;&lt;D xsi:type="xsd:double"&gt;28.579187&lt;/D&gt;&lt;D xsi:type="xsd:double"&gt;32.002224&lt;/D&gt;&lt;D xsi:type="xsd:double"&gt;36.93234&lt;/D&gt;&lt;D xsi:type="xsd:double"&gt;49.255848&lt;/D&gt;&lt;D xsi:type="xsd:double"&gt;46.317078&lt;/D&gt;&lt;D xsi:type="xsd:double"&gt;58.506714&lt;/D&gt;&lt;D xsi:type="xsd:double"&gt;40.324986&lt;/D&gt;&lt;D xsi:type="xsd:double"&gt;51.418053&lt;/D&gt;&lt;D xsi:type="xsd:double"&gt;39.95751&lt;/D&gt;&lt;D xsi:type="xsd:double"&gt;36.38952&lt;/D&gt;&lt;D xsi:type="xsd:double"&gt;33.015694&lt;/D&gt;&lt;D xsi:type="xsd:double"&gt;15.88304&lt;/D&gt;&lt;D xsi:type="xsd:double"&gt;7.7679873&lt;/D&gt;&lt;D xsi:type="xsd:double"&gt;-7.5353026&lt;/D&gt;&lt;D xsi:type="xsd:double"&gt;-14.279037&lt;/D&gt;&lt;D xsi:type="xsd:double"&gt;-19.584269&lt;/D&gt;&lt;D xsi:type="xsd:double"&gt;-12.646842&lt;/D&gt;&lt;D xsi:type="xsd:double"&gt;-20.901848&lt;/D&gt;&lt;D xsi:type="xsd:double"&gt;-10.394186&lt;/D&gt;&lt;D xsi:type="xsd:double"&gt;-13.5889&lt;/D&gt;&lt;D xsi:type="xsd:double"&gt;-4.527056&lt;/D&gt;&lt;D xsi:type="xsd:double"&gt;-12.618762&lt;/D&gt;&lt;D xsi:type="xsd:double"&gt;-19.699223&lt;/D&gt;&lt;D xsi:type="xsd:double"&gt;-7.472664&lt;/D&gt;&lt;D xsi:type="xsd:double"&gt;-11.653441&lt;/D&gt;&lt;D xsi:type="xsd:double"&gt;5.4206967&lt;/D&gt;&lt;D xsi:type="xsd:double"&gt;10.705339&lt;/D&gt;&lt;D xsi:type="xsd:double"&gt;14.503014&lt;/D&gt;&lt;D xsi:type="xsd:double"&gt;12.904655&lt;/D&gt;&lt;D xsi:type="xsd:double"&gt;21.345127&lt;/D&gt;&lt;D xsi:type="xsd:double"&gt;12.907684&lt;/D&gt;&lt;D xsi:type="xsd:double"&gt;-8.847862&lt;/D&gt;&lt;D xsi:type="xsd:double"&gt;-8.51273&lt;/D&gt;&lt;D xsi:type="xsd:double"&gt;2.6260853&lt;/D&gt;&lt;D xsi:type="xsd:double"&gt;14.549136&lt;/D&gt;&lt;D xsi:type="xsd:double"&gt;27.858139&lt;/D&gt;&lt;D xsi:type="xsd:double"&gt;36.57372&lt;/D&gt;&lt;D xsi:type="xsd:double"&gt;24.996197&lt;/D&gt;&lt;D xsi:type="xsd:double"&gt;36.74381&lt;/D&gt;&lt;D xsi:type="xsd:double"&gt;34.622704&lt;/D&gt;&lt;D xsi:type="xsd:double"&gt;31.472038&lt;/D&gt;&lt;D xsi:type="xsd:double"&gt;28.693317&lt;/D&gt;&lt;D xsi:type="xsd:double"&gt;48.19549&lt;/D&gt;&lt;D xsi:type="xsd:double"&gt;54.53129&lt;/D&gt;&lt;D xsi:type="xsd:double"&gt;41.17608&lt;/D&gt;&lt;D xsi:type="xsd:double"&gt;29.84308&lt;/D&gt;&lt;D xsi:type="xsd:double"&gt;31.493855&lt;/D&gt;&lt;D xsi:type="xsd:double"&gt;5.196917&lt;/D&gt;&lt;D xsi:type="xsd:double"&gt;-0.7867217&lt;/D&gt;&lt;D xsi:type="xsd:double"&gt;0.95933676&lt;/D&gt;&lt;D xsi:type="xsd:double"&gt;-11.534447&lt;/D&gt;&lt;D xsi:type="xsd:double"&gt;-10.512018&lt;/D&gt;&lt;D xsi:type="xsd:double"&gt;-17.17397&lt;/D&gt;&lt;D xsi:type="xsd:double"&gt;-22.214996&lt;/D&gt;&lt;D xsi:type="xsd:double"&gt;-34.9107&lt;/D&gt;&lt;D xsi:type="xsd:double"&gt;-42.981773&lt;/D&gt;&lt;D xsi:type="xsd:double"&gt;-35.73208&lt;/D&gt;&lt;D xsi:type="xsd:double"&gt;-39.87667&lt;/D&gt;&lt;D xsi:type="xsd:double"&gt;-33.755283&lt;/D&gt;&lt;D xsi:type="xsd:double"&gt;-30.963278&lt;/D&gt;&lt;D xsi:type="xsd:double"&gt;-29.246342&lt;/D&gt;&lt;D xsi:type="xsd:double"&gt;-30.848211&lt;/D&gt;&lt;D xsi:type="xsd:double"&gt;-39.983994&lt;/D&gt;&lt;D xsi:type="xsd:double"&gt;-38.512665&lt;/D&gt;&lt;D xsi:type="xsd:double"&gt;-25.700504&lt;/D&gt;&lt;D xsi:type="xsd:double"&gt;-16.967731&lt;/D&gt;&lt;D xsi:type="xsd:double"&gt;-17.535847&lt;/D&gt;&lt;D xsi:type="xsd:double"&gt;-7.1625414&lt;/D&gt;&lt;D xsi:type="xsd:double"&gt;-5.0666275&lt;/D&gt;&lt;D xsi:type="xsd:double"&gt;1.5700817&lt;/D&gt;&lt;D xsi:type="xsd:double"&gt;-12.807989&lt;/D&gt;&lt;D xsi:type="xsd:double"&gt;-9.760099&lt;/D&gt;&lt;D xsi:type="xsd:double"&gt;-5.773073&lt;/D&gt;&lt;D xsi:type="xsd:double"&gt;-6.8435135&lt;/D&gt;&lt;D xsi:type="xsd:double"&gt;9.559846&lt;/D&gt;&lt;D xsi:type="xsd:double"&gt;5.5536985&lt;/D&gt;&lt;D xsi:type="xsd:double"&gt;-13.070864&lt;/D&gt;&lt;D xsi:type="xsd:double"&gt;-24.291718&lt;/D&gt;&lt;D xsi:type="xsd:double"&gt;-22.822731&lt;/D&gt;&lt;D xsi:type="xsd:double"&gt;-10.003334&lt;/D&gt;&lt;D xsi:type="xsd:double"&gt;-15.734559&lt;/D&gt;&lt;D xsi:type="xsd:double"&gt;-0.60558915&lt;/D&gt;&lt;D xsi:type="xsd:double"&gt;-1.7946303&lt;/D&gt;&lt;D xsi:type="xsd:double"&gt;-2.5114894&lt;/D&gt;&lt;D xsi:type="xsd:double"&gt;-5.7794867&lt;/D&gt;&lt;D xsi:type="xsd:double"&gt;-5.882555&lt;/D&gt;&lt;/FQL&gt;&lt;FQL&gt;&lt;Q&gt;USDSAR^FG_COMPANY_NAME&lt;/Q&gt;&lt;R&gt;1&lt;/R&gt;&lt;C&gt;1&lt;/C&gt;&lt;D xsi:type="xsd:string"&gt;Saudi Arabian Riyal per U.S. Dollar&lt;/D&gt;&lt;/FQL&gt;&lt;FQL&gt;&lt;Q&gt;USDTHB^STD(FG_PRICE_CHANGE(0,-1AY,AM))&lt;/Q&gt;&lt;R&gt;1&lt;/R&gt;&lt;C&gt;1&lt;/C&gt;&lt;D xsi:type="xsd:double"&gt;2.04728210338485&lt;/D&gt;&lt;/FQL&gt;&lt;FQL&gt;&lt;Q&gt;USDINR^STD(FG_PRICE_CHANGE(0,-1AY,AM))&lt;/Q&gt;&lt;R&gt;1&lt;/R&gt;&lt;C&gt;1&lt;/C&gt;&lt;D xsi:type="xsd:double"&gt;0.333907926514948&lt;/D&gt;&lt;/FQL&gt;&lt;FQL&gt;&lt;Q&gt;USDTWD^STD(FG_PRICE_CHANGE(0,-1AY,AM))&lt;/Q&gt;&lt;R&gt;1&lt;/R&gt;&lt;C&gt;1&lt;/C&gt;&lt;D xsi:type="xsd:double"&gt;1.26884264998623&lt;/D&gt;&lt;/FQL&gt;&lt;FQL&gt;&lt;Q&gt;USDIDR^FG_PRICE(0)&lt;/Q&gt;&lt;R&gt;1&lt;/R&gt;&lt;C&gt;1&lt;/C&gt;&lt;D xsi:type="xsd:double"&gt;15430&lt;/D&gt;&lt;/FQL&gt;&lt;FQL&gt;&lt;Q&gt;QAT^P_PRICE_RETURNS_PR('52W',2,-10AY,0,AM)&lt;/Q&gt;&lt;R&gt;121&lt;/R&gt;&lt;C&gt;1&lt;/C&gt;&lt;D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xsi:type="xsd:double"&gt;-4.2987704&lt;/D&gt;&lt;D xsi:type="xsd:double"&gt;-7.6449394&lt;/D&gt;&lt;D xsi:type="xsd:double"&gt;-7.6819&lt;/D&gt;&lt;D xsi:type="xsd:double"&gt;-11.189365&lt;/D&gt;&lt;D xsi:type="xsd:double"&gt;-12.3487&lt;/D&gt;&lt;D xsi:type="xsd:double"&gt;-14.638263&lt;/D&gt;&lt;D xsi:type="xsd:double"&gt;-21.79106&lt;/D&gt;&lt;D xsi:type="xsd:double"&gt;-17.792065&lt;/D&gt;&lt;D xsi:type="xsd:double"&gt;-21.393568&lt;/D&gt;&lt;D xsi:type="xsd:double"&gt;-24.929165&lt;/D&gt;&lt;D xsi:type="xsd:double"&gt;-15.600449&lt;/D&gt;&lt;D xsi:type="xsd:double"&gt;-13.816815&lt;/D&gt;&lt;D xsi:type="xsd:double"&gt;-19.33998&lt;/D&gt;&lt;D xsi:type="xsd:double"&gt;-16.888786&lt;/D&gt;&lt;D xsi:type="xsd:double"&gt;-12.6732235&lt;/D&gt;&lt;D xsi:type="xsd:double"&gt;-4.7095537&lt;/D&gt;&lt;D xsi:type="xsd:double"&gt;-10.052162&lt;/D&gt;&lt;D xsi:type="xsd:double"&gt;-7.9984665&lt;/D&gt;&lt;D xsi:type="xsd:double"&gt;-8.490807&lt;/D&gt;&lt;D xsi:type="xsd:double"&gt;5.624628&lt;/D&gt;&lt;D xsi:type="xsd:double"&gt;19.056522&lt;/D&gt;&lt;D xsi:type="xsd:double"&gt;15.425992&lt;/D&gt;&lt;D xsi:type="xsd:double"&gt;3.8883686&lt;/D&gt;&lt;D xsi:type="xsd:double"&gt;5.2869916&lt;/D&gt;&lt;D xsi:type="xsd:double"&gt;3.784299&lt;/D&gt;&lt;D xsi:type="xsd:double"&gt;-3.5341918&lt;/D&gt;&lt;D xsi:type="xsd:double"&gt;-4.5813203&lt;/D&gt;&lt;D xsi:type="xsd:double"&gt;-11.578208&lt;/D&gt;&lt;D xsi:type="xsd:double"&gt;-15.44627&lt;/D&gt;&lt;D xsi:type="xsd:double"&gt;-16.68461&lt;/D&gt;&lt;D xsi:type="xsd:double"&gt;-18.496632&lt;/D&gt;&lt;D xsi:type="xsd:double"&gt;-17.625528&lt;/D&gt;&lt;D xsi:type="xsd:double"&gt;-9.150112&lt;/D&gt;&lt;D xsi:type="xsd:double"&gt;-14.984447&lt;/D&gt;&lt;D xsi:type="xsd:double"&gt;-13.675272&lt;/D&gt;&lt;D xsi:type="xsd:double"&gt;-11.723005&lt;/D&gt;&lt;D xsi:type="xsd:double"&gt;-8.223701&lt;/D&gt;&lt;D xsi:type="xsd:double"&gt;4.763043&lt;/D&gt;&lt;D xsi:type="xsd:double"&gt;2.5713205&lt;/D&gt;&lt;D xsi:type="xsd:double"&gt;8.932757&lt;/D&gt;&lt;D xsi:type="xsd:double"&gt;19.10534&lt;/D&gt;&lt;D xsi:type="xsd:double"&gt;18.372452&lt;/D&gt;&lt;D xsi:type="xsd:double"&gt;37.45333&lt;/D&gt;&lt;D xsi:type="xsd:double"&gt;37.093483&lt;/D&gt;&lt;D xsi:type="xsd:double"&gt;19.590855&lt;/D&gt;&lt;D xsi:type="xsd:double"&gt;21.82622&lt;/D&gt;&lt;D xsi:type="xsd:double"&gt;16.429615&lt;/D&gt;&lt;D xsi:type="xsd:double"&gt;16.766666&lt;/D&gt;&lt;D xsi:type="xsd:double"&gt;14.5697&lt;/D&gt;&lt;D xsi:type="xsd:double"&gt;11.809516&lt;/D&gt;&lt;D xsi:type="xsd:double"&gt;12.290632&lt;/D&gt;&lt;D xsi:type="xsd:double"&gt;-1.6617537&lt;/D&gt;&lt;D xsi:type="xsd:double"&gt;4.3126225&lt;/D&gt;&lt;D xsi:type="xsd:double"&gt;5.974233&lt;/D&gt;&lt;D xsi:type="xsd:double"&gt;-2.341181&lt;/D&gt;&lt;D xsi:type="xsd:double"&gt;-2.15289&lt;/D&gt;&lt;D xsi:type="xsd:double"&gt;-5.2793922&lt;/D&gt;&lt;D xsi:type="xsd:double"&gt;-4.421073&lt;/D&gt;&lt;D xsi:type="xsd:double"&gt;-21.96427&lt;/D&gt;&lt;D xsi:type="xsd:double"&gt;-9.768999&lt;/D&gt;&lt;D xsi:type="xsd:double"&gt;-8.767146&lt;/D&gt;&lt;D xsi:type="xsd:double"&gt;-10.187298&lt;/D&gt;&lt;D xsi:type="xsd:double"&gt;-6.022465&lt;/D&gt;&lt;D xsi:type="xsd:double"&gt;5.671501&lt;/D&gt;&lt;D xsi:type="xsd:double"&gt;0.98137856&lt;/D&gt;&lt;D xsi:type="xsd:double"&gt;5.566573&lt;/D&gt;&lt;D xsi:type="xsd:double"&gt;4.6109796&lt;/D&gt;&lt;D xsi:type="xsd:double"&gt;4.7250867&lt;/D&gt;&lt;D xsi:type="xsd:double"&gt;10.597504&lt;/D&gt;&lt;D xsi:type="xsd:double"&gt;12.088955&lt;/D&gt;&lt;D xsi:type="xsd:double"&gt;41.211735&lt;/D&gt;&lt;D xsi:type="xsd:double"&gt;21.54479&lt;/D&gt;&lt;D xsi:type="xsd:double"&gt;26.541447&lt;/D&gt;&lt;D xsi:type="xsd:double"&gt;21.153141&lt;/D&gt;&lt;D xsi:type="xsd:double"&gt;17.476093&lt;/D&gt;&lt;D xsi:type="xsd:double"&gt;15.585446&lt;/D&gt;&lt;D xsi:type="xsd:double"&gt;15.825582&lt;/D&gt;&lt;D xsi:type="xsd:double"&gt;15.23217&lt;/D&gt;&lt;D xsi:type="xsd:double"&gt;21.542322&lt;/D&gt;&lt;D xsi:type="xsd:double"&gt;12.997699&lt;/D&gt;&lt;D xsi:type="xsd:double"&gt;14.402973&lt;/D&gt;&lt;D xsi:type="xsd:double"&gt;28.209925&lt;/D&gt;&lt;D xsi:type="xsd:double"&gt;31.425226&lt;/D&gt;&lt;D xsi:type="xsd:double"&gt;34.185623&lt;/D&gt;&lt;D xsi:type="xsd:double"&gt;22.817575&lt;/D&gt;&lt;D xsi:type="xsd:double"&gt;19.23889&lt;/D&gt;&lt;D xsi:type="xsd:double"&gt;10.528493&lt;/D&gt;&lt;D xsi:type="xsd:double"&gt;23.952866&lt;/D&gt;&lt;D xsi:type="xsd:double"&gt;17.105652&lt;/D&gt;&lt;D xsi:type="xsd:double"&gt;8.403051&lt;/D&gt;&lt;D xsi:type="xsd:double"&gt;8.581221&lt;/D&gt;&lt;D xsi:type="xsd:double"&gt;-0.909549&lt;/D&gt;&lt;D xsi:type="xsd:double"&gt;-7.5690985&lt;/D&gt;&lt;D xsi:type="xsd:double"&gt;-17.76405&lt;/D&gt;&lt;D xsi:type="xsd:double"&gt;-19.249409&lt;/D&gt;&lt;D xsi:type="xsd:double"&gt;-23.668188&lt;/D&gt;&lt;D xsi:type="xsd:double"&gt;-14.540075999999999&lt;/D&gt;&lt;D xsi:type="xsd:double"&gt;-14.012468&lt;/D&gt;&lt;D xsi:type="xsd:double"&gt;-8.638847&lt;/D&gt;&lt;D xsi:type="xsd:double"&gt;-16.96822&lt;/D&gt;&lt;D xsi:type="xsd:double"&gt;-15.566015&lt;/D&gt;&lt;D xsi:type="xsd:double"&gt;-17.407108&lt;/D&gt;&lt;D xsi:type="xsd:double"&gt;-18.04452&lt;/D&gt;&lt;D xsi:type="xsd:double"&gt;-11.040867&lt;/D&gt;&lt;D xsi:type="xsd:double"&gt;-1.3353705&lt;/D&gt;&lt;D xsi:type="xsd:double"&gt;1.1908054&lt;/D&gt;&lt;D xsi:type="xsd:double"&gt;0.61051846&lt;/D&gt;&lt;D xsi:type="xsd:double"&gt;-1.5341163&lt;/D&gt;&lt;D xsi:type="xsd:double"&gt;-8.331281&lt;/D&gt;&lt;D xsi:type="xsd:double"&gt;-3.318411&lt;/D&gt;&lt;D xsi:type="xsd:double"&gt;2.0554543&lt;/D&gt;&lt;D xsi:type="xsd:double"&gt;-1.7698705&lt;/D&gt;&lt;D xsi:type="xsd:double"&gt;5.574286&lt;/D&gt;&lt;/FQL&gt;&lt;FQL&gt;&lt;Q&gt;QAT^FG_TOTAL_RETURNC(-10AY,0,AM)&lt;/Q&gt;&lt;R&gt;121&lt;/R&gt;&lt;C&gt;1&lt;/C&gt;&lt;D xsi:type="xsd:double"&gt;2.5009751&lt;/D&gt;&lt;D xsi:type="xsd:double"&gt;1.5249729&lt;/D&gt;&lt;D xsi:type="xsd:double"&gt;-1.0889947&lt;/D&gt;&lt;D xsi:type="xsd:double"&gt;-15.337891&lt;/D&gt;&lt;D xsi:type="xsd:double"&gt;2.3766875&lt;/D&gt;&lt;D xsi:type="xsd:double"&gt;6.526494&lt;/D&gt;&lt;D xsi:type="xsd:double"&gt;-2.0976543&lt;/D&gt;&lt;D xsi:type="xsd:double"&gt;-0.7089555&lt;/D&gt;&lt;D xsi:type="xsd:double"&gt;3.0645251&lt;/D&gt;&lt;D xsi:type="xsd:double"&gt;-5.236268&lt;/D&gt;&lt;D xsi:type="xsd:double"&gt;-0.7637024&lt;/D&gt;&lt;D xsi:type="xsd:double"&gt;-0.81484914&lt;/D&gt;&lt;D xsi:type="xsd:double"&gt;1.7800093&lt;/D&gt;&lt;D xsi:type="xsd:double"&gt;-1.7264485&lt;/D&gt;&lt;D xsi:type="xsd:double"&gt;-9.37714&lt;/D&gt;&lt;D xsi:type="xsd:double"&gt;-8.534741&lt;/D&gt;&lt;D xsi:type="xsd:double"&gt;-4.7564387&lt;/D&gt;&lt;D xsi:type="xsd:double"&gt;1.7351031&lt;/D&gt;&lt;D xsi:type="xsd:double"&gt;10.721993&lt;/D&gt;&lt;D xsi:type="xsd:double"&gt;0.7907152&lt;/D&gt;&lt;D xsi:type="xsd:double"&gt;-3.540498&lt;/D&gt;&lt;D xsi:type="xsd:double"&gt;-1.6107738&lt;/D&gt;&lt;D xsi:type="xsd:double"&gt;3.4794807&lt;/D&gt;&lt;D xsi:type="xsd:double"&gt;8.230233&lt;/D&gt;&lt;D xsi:type="xsd:double"&gt;-3.926444&lt;/D&gt;&lt;D xsi:type="xsd:double"&gt;0.51733255&lt;/D&gt;&lt;D xsi:type="xsd:double"&gt;-7.4112234&lt;/D&gt;&lt;D xsi:type="xsd:double"&gt;2.779317&lt;/D&gt;&lt;D xsi:type="xsd:double"&gt;7.3553324&lt;/D&gt;&lt;D xsi:type="xsd:double"&gt;-0.5541563&lt;/D&gt;&lt;D xsi:type="xsd:double"&gt;-1.0891616&lt;/D&gt;&lt;D xsi:type="xsd:double"&gt;2.0742655&lt;/D&gt;&lt;D xsi:type="xsd:double"&gt;-4.9172106&lt;/D&gt;&lt;D xsi:type="xsd:double"&gt;-8.548814&lt;/D&gt;&lt;D xsi:type="xsd:double"&gt;2.3562193&lt;/D&gt;&lt;D xsi:type="xsd:double"&gt;0.76247454&lt;/D&gt;&lt;D xsi:type="xsd:double"&gt;-8.556461&lt;/D&gt;&lt;D xsi:type="xsd:double"&gt;-0.95480084&lt;/D&gt;&lt;D xsi:type="xsd:double"&gt;-8.065552&lt;/D&gt;&lt;D xsi:type="xsd:double"&gt;2.3418427&lt;/D&gt;&lt;D xsi:type="xsd:double"&gt;18.401014&lt;/D&gt;&lt;D xsi:type="xsd:double"&gt;-6.940526&lt;/D&gt;&lt;D xsi:type="xsd:double"&gt;0.43398142&lt;/D&gt;&lt;D xsi:type="xsd:double"&gt;4.3827057&lt;/D&gt;&lt;D xsi:type="xsd:double"&gt;-1.7740965&lt;/D&gt;&lt;D xsi:type="xsd:double"&gt;5.057192&lt;/D&gt;&lt;D xsi:type="xsd:double"&gt;0.21486282&lt;/D&gt;&lt;D xsi:type="xsd:double"&gt;6.3956976&lt;/D&gt;&lt;D xsi:type="xsd:double"&gt;0.5617976&lt;/D&gt;&lt;D xsi:type="xsd:double"&gt;-1.5642405&lt;/D&gt;&lt;D xsi:type="xsd:double"&gt;6.753683&lt;/D&gt;&lt;D xsi:type="xsd:double"&gt;2.073896&lt;/D&gt;&lt;D xsi:type="xsd:double"&gt;2.1061897&lt;/D&gt;&lt;D xsi:type="xsd:double"&gt;-4.106772&lt;/D&gt;&lt;D xsi:type="xsd:double"&gt;-4.014987&lt;/D&gt;&lt;D xsi:type="xsd:double"&gt;4.6848893&lt;/D&gt;&lt;D xsi:type="xsd:double"&gt;-3.622806&lt;/D&gt;&lt;D xsi:type="xsd:double"&gt;2.5268078&lt;/D&gt;&lt;D xsi:type="xsd:double"&gt;0.6460786&lt;/D&gt;&lt;D xsi:type="xsd:double"&gt;-6.824237&lt;/D&gt;&lt;D xsi:type="xsd:double"&gt;6.6712737&lt;/D&gt;&lt;D xsi:type="xsd:double"&gt;-0.32997727&lt;/D&gt;&lt;D xsi:type="xsd:double"&gt;-1.2934923&lt;/D&gt;&lt;D xsi:type="xsd:double"&gt;2.2707105&lt;/D&gt;&lt;D xsi:type="xsd:double"&gt;-1.0549307&lt;/D&gt;&lt;D xsi:type="xsd:double"&gt;-3.3370674&lt;/D&gt;&lt;D xsi:type="xsd:double"&gt;-21.632725&lt;/D&gt;&lt;D xsi:type="xsd:double"&gt;19.497131&lt;/D&gt;&lt;D xsi:type="xsd:double"&gt;-1.2905777&lt;/D&gt;&lt;D xsi:type="xsd:double"&gt;0.93084574&lt;/D&gt;&lt;D xsi:type="xsd:double"&gt;6.7767143&lt;/D&gt;&lt;D xsi:type="xsd:double"&gt;3.3340454&lt;/D&gt;&lt;D xsi:type="xsd:double"&gt;1.1968613&lt;/D&gt;&lt;D xsi:type="xsd:double"&gt;4.957509&lt;/D&gt;&lt;D xsi:type="xsd:double"&gt;-2.1869957&lt;/D&gt;&lt;D xsi:type="xsd:double"&gt;3.6316395&lt;/D&gt;&lt;D xsi:type="xsd:double"&gt;3.2335997&lt;/D&gt;&lt;D xsi:type="xsd:double"&gt;-2.0335257&lt;/D&gt;&lt;D xsi:type="xsd:double"&gt;-1.2714624&lt;/D&gt;&lt;D xsi:type="xsd:double"&gt;2.8544307&lt;/D&gt;&lt;D xsi:type="xsd:double"&gt;2.7673244&lt;/D&gt;&lt;D xsi:type="xsd:double"&gt;-0.54244995&lt;/D&gt;&lt;D xsi:type="xsd:double"&gt;0.5956888&lt;/D&gt;&lt;D xsi:type="xsd:double"&gt;1.6710162&lt;/D&gt;&lt;D xsi:type="xsd:double"&gt;1.1813164&lt;/D&gt;&lt;D xsi:type="xsd:double"&gt;4.6527863&lt;/D&gt;&lt;D xsi:type="xsd:double"&gt;3.1692982&lt;/D&gt;&lt;D xsi:type="xsd:double"&gt;-3.8081884&lt;/D&gt;&lt;D xsi:type="xsd:double"&gt;4.6851516&lt;/D&gt;&lt;D xsi:type="xsd:double"&gt;8.911443&lt;/D&gt;&lt;D xsi:type="xsd:double"&gt;2.1496177&lt;/D&gt;&lt;D xsi:type="xsd:double"&gt;4.882157&lt;/D&gt;&lt;D xsi:type="xsd:double"&gt;-5.939001&lt;/D&gt;&lt;D xsi:type="xsd:double"&gt;-3.9583564&lt;/D&gt;&lt;D xsi:type="xsd:double"&gt;-6.25&lt;/D&gt;&lt;D xsi:type="xsd:double"&gt;14.0196085&lt;/D&gt;&lt;D xsi:type="xsd:double"&gt;-4.408002&lt;/D&gt;&lt;D xsi:type="xsd:double"&gt;-3.124386&lt;/D&gt;&lt;D xsi:type="xsd:double"&gt;3.047347&lt;/D&gt;&lt;D xsi:type="xsd:double"&gt;-11.967701&lt;/D&gt;&lt;D xsi:type="xsd:double"&gt;-2.35039&lt;/D&gt;&lt;D xsi:type="xsd:double"&gt;-6.0174046&lt;/D&gt;&lt;D xsi:type="xsd:double"&gt;3.7650585&lt;/D&gt;&lt;D xsi:type="xsd:double"&gt;-1.1898279&lt;/D&gt;&lt;D xsi:type="xsd:double"&gt;5.309248&lt;/D&gt;&lt;D xsi:type="xsd:double"&gt;-3.3654153&lt;/D&gt;&lt;D xsi:type="xsd:double"&gt;-0.39128065&lt;/D&gt;&lt;D xsi:type="xsd:double"&gt;3.5353541&lt;/D&gt;&lt;D xsi:type="xsd:double"&gt;-2.7100265&lt;/D&gt;&lt;D xsi:type="xsd:double"&gt;-5.2367687&lt;/D&gt;&lt;D xsi:type="xsd:double"&gt;1.116991&lt;/D&gt;&lt;D xsi:type="xsd:double"&gt;-3.372091&lt;/D&gt;&lt;D xsi:type="xsd:double"&gt;8.303249&lt;/D&gt;&lt;D xsi:type="xsd:double"&gt;-3.6111116&lt;/D&gt;&lt;D xsi:type="xsd:double"&gt;3.1700253&lt;/D&gt;&lt;D xsi:type="xsd:double"&gt;-3.2960892&lt;/D&gt;&lt;D xsi:type="xsd:double"&gt;-0.635463&lt;/D&gt;&lt;D xsi:type="xsd:double"&gt;0.560081&lt;/D&gt;&lt;D xsi:type="xsd:double"&gt;5.1452756&lt;/D&gt;&lt;D xsi:type="xsd:double"&gt;-0.34543276&lt;/D&gt;&lt;D xsi:type="xsd:double"&gt;4.563844&lt;/D&gt;&lt;/FQL&gt;&lt;FQL&gt;&lt;Q&gt;TUR^FMA_PE(NTMA,-10AY,0,AM,"PORTAGG","MEANR")&lt;/Q&gt;&lt;R&gt;121&lt;/R&gt;&lt;C&gt;1&lt;/C&gt;&lt;D xsi:type="xsd:double"&gt;9.8609189747392&lt;/D&gt;&lt;D xsi:type="xsd:double"&gt;9.25772920408251&lt;/D&gt;&lt;D xsi:type="xsd:double"&gt;10.0364352163509&lt;/D&gt;&lt;D xsi:type="xsd:double"&gt;10.2226496988501&lt;/D&gt;&lt;D xsi:type="xsd:double"&gt;10.774808060026&lt;/D&gt;&lt;D xsi:type="xsd:double"&gt;10.5462697454604&lt;/D&gt;&lt;D xsi:type="xsd:double"&gt;9.61546967034381&lt;/D&gt;&lt;D xsi:type="xsd:double"&gt;10.0369986262866&lt;/D&gt;&lt;D xsi:type="xsd:double"&gt;10.4800543047688&lt;/D&gt;&lt;D xsi:type="xsd:double"&gt;9.80649986247429&lt;/D&gt;&lt;D xsi:type="xsd:double"&gt;10.0412616213313&lt;/D&gt;&lt;D xsi:type="xsd:double"&gt;9.34179836448589&lt;/D&gt;&lt;D xsi:type="xsd:double"&gt;8.42700048526148&lt;/D&gt;&lt;D xsi:type="xsd:double"&gt;9.33403508651637&lt;/D&gt;&lt;D xsi:type="xsd:double"&gt;9.60974788623059&lt;/D&gt;&lt;D xsi:type="xsd:double"&gt;8.04448966579304&lt;/D&gt;&lt;D xsi:type="xsd:double"&gt;8.06300504739434&lt;/D&gt;&lt;D xsi:type="xsd:double"&gt;8.03076307577816&lt;/D&gt;&lt;D xsi:type="xsd:double"&gt;8.86390318662832&lt;/D&gt;&lt;D xsi:type="xsd:double"&gt;9.12380826726447&lt;/D&gt;&lt;D xsi:type="xsd:double"&gt;8.53427935893144&lt;/D&gt;&lt;D xsi:type="xsd:double"&gt;8.3630144731322&lt;/D&gt;&lt;D xsi:type="xsd:double"&gt;8.74228416839105&lt;/D&gt;&lt;D xsi:type="xsd:double"&gt;8.45975384108362&lt;/D&gt;&lt;D xsi:type="xsd:double"&gt;8.37738545488386&lt;/D&gt;&lt;D xsi:type="xsd:double"&gt;8.32239981704278&lt;/D&gt;&lt;D xsi:type="xsd:double"&gt;7.66497518727666&lt;/D&gt;&lt;D xsi:type="xsd:double"&gt;7.550657457204&lt;/D&gt;&lt;D xsi:type="xsd:double"&gt;7.93990091298794&lt;/D&gt;&lt;D xsi:type="xsd:double"&gt;8.49940923022702&lt;/D&gt;&lt;D xsi:type="xsd:double"&gt;8.49941116184729&lt;/D&gt;&lt;D xsi:type="xsd:double"&gt;8.44592112205772&lt;/D&gt;&lt;D xsi:type="xsd:double"&gt;8.58628646805257&lt;/D&gt;&lt;D xsi:type="xsd:double"&gt;8.69475449762787&lt;/D&gt;&lt;D xsi:type="xsd:double"&gt;8.79495422358123&lt;/D&gt;&lt;D xsi:type="xsd:double"&gt;8.56552121065346&lt;/D&gt;&lt;D xsi:type="xsd:double"&gt;8.55861591125753&lt;/D&gt;&lt;D xsi:type="xsd:double"&gt;8.15929250320395&lt;/D&gt;&lt;D xsi:type="xsd:double"&gt;8.22204843955991&lt;/D&gt;&lt;D xsi:type="xsd:double"&gt;7.96645964563146&lt;/D&gt;&lt;D xsi:type="xsd:double"&gt;8.10137757945758&lt;/D&gt;&lt;D xsi:type="xsd:double"&gt;7.93988149018908&lt;/D&gt;&lt;D xsi:type="xsd:double"&gt;8.07193208189366&lt;/D&gt;&lt;D xsi:type="xsd:double"&gt;7.34905106495867&lt;/D&gt;&lt;D xsi:type="xsd:double"&gt;6.69288725277535&lt;/D&gt;&lt;D xsi:type="xsd:double"&gt;6.28444114136626&lt;/D&gt;&lt;D xsi:type="xsd:double"&gt;5.81817498215914&lt;/D&gt;&lt;D xsi:type="xsd:double"&gt;6.08862477627734&lt;/D&gt;&lt;D xsi:type="xsd:double"&gt;5.84419862258073&lt;/D&gt;&lt;D xsi:type="xsd:double"&gt;6.05369672951014&lt;/D&gt;&lt;D xsi:type="xsd:double"&gt;5.57372126333352&lt;/D&gt;&lt;D xsi:type="xsd:double"&gt;5.85033180270259&lt;/D&gt;&lt;D xsi:type="xsd:double"&gt;6.07334342603234&lt;/D&gt;&lt;D xsi:type="xsd:double"&gt;7.15744879817147&lt;/D&gt;&lt;D xsi:type="xsd:double"&gt;7.18582757732338&lt;/D&gt;&lt;D xsi:type="xsd:double"&gt;6.24870912550477&lt;/D&gt;&lt;D xsi:type="xsd:double"&gt;5.73617572916522&lt;/D&gt;&lt;D xsi:type="xsd:double"&gt;6.05528954252389&lt;/D&gt;&lt;D xsi:type="xsd:double"&gt;6.26591977795541&lt;/D&gt;&lt;D xsi:type="xsd:double"&gt;6.40834841555154&lt;/D&gt;&lt;D xsi:type="xsd:double"&gt;6.43489028807192&lt;/D&gt;&lt;D xsi:type="xsd:double"&gt;6.11269400891966&lt;/D&gt;&lt;D xsi:type="xsd:double"&gt;6.30633586138176&lt;/D&gt;&lt;D xsi:type="xsd:double"&gt;6.3732021938</t>
        </r>
      </text>
    </comment>
    <comment ref="A8" authorId="0" shapeId="0" xr:uid="{5E4DABF0-4368-4C23-9B72-848C9DD5B980}">
      <text>
        <r>
          <rPr>
            <b/>
            <sz val="9"/>
            <color indexed="81"/>
            <rFont val="Tahoma"/>
            <charset val="1"/>
          </rPr>
          <t>8525&lt;/D&gt;&lt;D xsi:type="xsd:double"&gt;6.63338500109747&lt;/D&gt;&lt;D xsi:type="xsd:double"&gt;6.65627222110327&lt;/D&gt;&lt;D xsi:type="xsd:double"&gt;5.38984012089516&lt;/D&gt;&lt;D xsi:type="xsd:double"&gt;5.58824276698309&lt;/D&gt;&lt;D xsi:type="xsd:double"&gt;6.63650412211859&lt;/D&gt;&lt;D xsi:type="xsd:double"&gt;8.33114281397969&lt;/D&gt;&lt;D xsi:type="xsd:double"&gt;8.29335135616294&lt;/D&gt;&lt;D xsi:type="xsd:double"&gt;7.73492951448693&lt;/D&gt;&lt;D xsi:type="xsd:double"&gt;7.56776220482876&lt;/D&gt;&lt;D xsi:type="xsd:double"&gt;7.62986808422554&lt;/D&gt;&lt;D xsi:type="xsd:double"&gt;8.04620600625365&lt;/D&gt;&lt;D xsi:type="xsd:double"&gt;7.75994367253865&lt;/D&gt;&lt;D xsi:type="xsd:double"&gt;8.03736826508409&lt;/D&gt;&lt;D xsi:type="xsd:double"&gt;7.45404103428188&lt;/D&gt;&lt;D xsi:type="xsd:double"&gt;7.28875195723382&lt;/D&gt;&lt;D xsi:type="xsd:double"&gt;6.25585316631947&lt;/D&gt;&lt;D xsi:type="xsd:double"&gt;6.26760137997437&lt;/D&gt;&lt;D xsi:type="xsd:double"&gt;6.1596700891087&lt;/D&gt;&lt;D xsi:type="xsd:double"&gt;5.56543003915896&lt;/D&gt;&lt;D xsi:type="xsd:double"&gt;5.61206334745856&lt;/D&gt;&lt;D xsi:type="xsd:double"&gt;5.3313864763967&lt;/D&gt;&lt;D xsi:type="xsd:double"&gt;5.15383199046727&lt;/D&gt;&lt;D xsi:type="xsd:double"&gt;5.63342614698509&lt;/D&gt;&lt;D xsi:type="xsd:double"&gt;6.45604169197929&lt;/D&gt;&lt;D xsi:type="xsd:double"&gt;5.92597817039343&lt;/D&gt;&lt;D xsi:type="xsd:double"&gt;4.68632886382871&lt;/D&gt;&lt;D xsi:type="xsd:double"&gt;4.42337397401791&lt;/D&gt;&lt;D xsi:type="xsd:double"&gt;5.10580458081562&lt;/D&gt;&lt;D xsi:type="xsd:double"&gt;4.30697122233149&lt;/D&gt;&lt;D xsi:type="xsd:double"&gt;4.75196714412436&lt;/D&gt;&lt;D xsi:type="xsd:double"&gt;4.23630955149209&lt;/D&gt;&lt;D xsi:type="xsd:double"&gt;4.36635614433262&lt;/D&gt;&lt;D xsi:type="xsd:double"&gt;5.13542924854757&lt;/D&gt;&lt;D xsi:type="xsd:double"&gt;4.67779135495276&lt;/D&gt;&lt;D xsi:type="xsd:double"&gt;5.30152499786489&lt;/D&gt;&lt;D xsi:type="xsd:double"&gt;5.63479217350065&lt;/D&gt;&lt;D xsi:type="xsd:double"&gt;5.16413641130691&lt;/D&gt;&lt;D xsi:type="xsd:double"&gt;4.51369483956024&lt;/D&gt;&lt;D xsi:type="xsd:double"&gt;5.20396633017314&lt;/D&gt;&lt;D xsi:type="xsd:double"&gt;4.84521107951139&lt;/D&gt;&lt;D xsi:type="xsd:double"&gt;4.45126039974168&lt;/D&gt;&lt;D xsi:type="xsd:double"&gt;4.972718294701&lt;/D&gt;&lt;D xsi:type="xsd:double"&gt;5.45851763226697&lt;/D&gt;&lt;D xsi:type="xsd:double"&gt;6.16896955857427&lt;/D&gt;&lt;D xsi:type="xsd:double"&gt;6.10723188307361&lt;/D&gt;&lt;D xsi:type="xsd:double"&gt;5.87322162604562&lt;/D&gt;&lt;D xsi:type="xsd:double"&gt;4.80981933250636&lt;/D&gt;&lt;D xsi:type="xsd:double"&gt;4.61628012788375&lt;/D&gt;&lt;D xsi:type="xsd:double"&gt;4.73200423009057&lt;/D&gt;&lt;D xsi:type="xsd:double"&gt;5.32541033030454&lt;/D&gt;&lt;D xsi:type="xsd:double"&gt;5.1982695992889&lt;/D&gt;&lt;D xsi:type="xsd:double"&gt;5.57777898392564&lt;/D&gt;&lt;D xsi:type="xsd:double"&gt;5.67392950224&lt;/D&gt;&lt;D xsi:type="xsd:double"&gt;5.71578126082585&lt;/D&gt;&lt;D xsi:type="xsd:double"&gt;6.33073209669807&lt;/D&gt;&lt;D xsi:type="xsd:double"&gt;5.58428086086278&lt;/D&gt;&lt;D xsi:type="xsd:double"&gt;5.67327779322232&lt;/D&gt;&lt;/FQL&gt;&lt;FQL&gt;&lt;Q&gt;KSA^FMA_PE(LTMA,-10AY,0,AM,"PORTAGG","MEANR")&lt;/Q&gt;&lt;R&gt;121&lt;/R&gt;&lt;C&gt;1&lt;/C&gt;&lt;D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xsi:type="xsd:double"&gt;12.0723716228324&lt;/D&gt;&lt;D xsi:type="xsd:double"&gt;10.7014301997257&lt;/D&gt;&lt;D xsi:type="xsd:double"&gt;11.7814369306967&lt;/D&gt;&lt;D xsi:type="xsd:double"&gt;11.9182139969726&lt;/D&gt;&lt;D xsi:type="xsd:double"&gt;12.3584585137614&lt;/D&gt;&lt;D xsi:type="xsd:double"&gt;12.7610668196411&lt;/D&gt;&lt;D xsi:type="xsd:double"&gt;12.8726072640436&lt;/D&gt;&lt;D xsi:type="xsd:double"&gt;12.912322102198&lt;/D&gt;&lt;D xsi:type="xsd:double"&gt;12.8756023272218&lt;/D&gt;&lt;D xsi:type="xsd:double"&gt;12.4827421938468&lt;/D&gt;&lt;D xsi:type="xsd:double"&gt;13.923275868158&lt;/D&gt;&lt;D xsi:type="xsd:double"&gt;14.9432563839722&lt;/D&gt;&lt;D xsi:type="xsd:double"&gt;14.85251747539&lt;/D&gt;&lt;D xsi:type="xsd:double"&gt;15.0063560129&lt;/D&gt;&lt;D xsi:type="xsd:double"&gt;15.3129363764617&lt;/D&gt;&lt;D xsi:type="xsd:double"&gt;15.2718808678995&lt;/D&gt;&lt;D xsi:type="xsd:double"&gt;14.9879652499402&lt;/D&gt;&lt;D xsi:type="xsd:double"&gt;15.0120054708494&lt;/D&gt;&lt;D xsi:type="xsd:double"&gt;15.3869852606962&lt;/D&gt;&lt;D xsi:type="xsd:double"&gt;15.2288522606543&lt;/D&gt;&lt;D xsi:type="xsd:double"&gt;15.2379183796721&lt;/D&gt;&lt;D xsi:type="xsd:double"&gt;14.3909461860693&lt;/D&gt;&lt;D xsi:type="xsd:double"&gt;14.395162032846&lt;/D&gt;&lt;D xsi:type="xsd:double"&gt;14.4392825779346&lt;/D&gt;&lt;D xsi:type="xsd:double"&gt;14.7350720507529&lt;/D&gt;&lt;D xsi:type="xsd:double"&gt;14.9760064735263&lt;/D&gt;&lt;D xsi:type="xsd:double"&gt;15.151610807203&lt;/D&gt;&lt;D xsi:type="xsd:double"&gt;15.1779482672604&lt;/D&gt;&lt;D xsi:type="xsd:double"&gt;15.1666781812148&lt;/D&gt;&lt;D xsi:type="xsd:double"&gt;15.5047725529316&lt;/D&gt;&lt;D xsi:type="xsd:double"&gt;15.512537748046&lt;/D&gt;&lt;D xsi:type="xsd:double"&gt;15.1907366986642&lt;/D&gt;&lt;D xsi:type="xsd:double"&gt;14.5679156010181&lt;/D&gt;&lt;D xsi:type="xsd:double"&gt;14.4485098601002&lt;/D&gt;&lt;D xsi:type="xsd:double"&gt;14.8638170088247&lt;/D&gt;&lt;D xsi:type="xsd:double"&gt;15.5190251839128&lt;/D&gt;&lt;D xsi:type="xsd:double"&gt;16.3699949592493&lt;/D&gt;&lt;D xsi:type="xsd:double"&gt;17.4519031068725&lt;/D&gt;&lt;D xsi:type="xsd:double"&gt;17.1841124203203&lt;/D&gt;&lt;D xsi:type="xsd:double"&gt;17.4495485355718&lt;/D&gt;&lt;D xsi:type="xsd:double"&gt;17.3056816176546&lt;/D&gt;&lt;D xsi:type="xsd:double"&gt;17.6020728704034&lt;/D&gt;&lt;D xsi:type="xsd:double"&gt;17.3730132808242&lt;/D&gt;&lt;D xsi:type="xsd:double"&gt;17.5988604251927&lt;/D&gt;&lt;D xsi:type="xsd:double"&gt;17.8358883578517&lt;/D&gt;&lt;D xsi:type="xsd:double"&gt;17.7644887838269&lt;/D&gt;&lt;D xsi:type="xsd:double"&gt;18.6726732173656&lt;/D&gt;&lt;D xsi:type="xsd:double"&gt;18.9011929035536&lt;/D&gt;&lt;D xsi:type="xsd:double"&gt;19.945310115742&lt;/D&gt;&lt;D xsi:type="xsd:double"&gt;18.4486635533177&lt;/D&gt;&lt;D xsi:type="xsd:double"&gt;17.1337765734152&lt;/D&gt;&lt;D xsi:type="xsd:double"&gt;17.5246162952888&lt;/D&gt;&lt;D xsi:type="xsd:double"&gt;18.1211499999236&lt;/D&gt;&lt;D xsi:type="xsd:double"&gt;19.2796950629905&lt;/D&gt;&lt;D xsi:type="xsd:double"&gt;19.6184040334845&lt;/D&gt;&lt;D xsi:type="xsd:double"&gt;20.5463318835868&lt;/D&gt;&lt;D xsi:type="xsd:double"&gt;23.8662307250262&lt;/D&gt;&lt;D xsi:type="xsd:double"&gt;25.9455102780642&lt;/D&gt;&lt;D xsi:type="xsd:double"&gt;27.5038445887671&lt;/D&gt;&lt;D xsi:type="xsd:double"&gt;27.9289686258646&lt;/D&gt;&lt;D xsi:type="xsd:double"&gt;29.3043379299819&lt;/D&gt;&lt;D xsi:type="xsd:double"&gt;26.4437660627292&lt;/D&gt;&lt;D xsi:type="xsd:double"&gt;26.3983206184921&lt;/D&gt;&lt;D xsi:type="xsd:double"&gt;25.7727926647374&lt;/D&gt;&lt;D xsi:type="xsd:double"&gt;25.1288295758916&lt;/D&gt;&lt;D xsi:type="xsd:double"&gt;24.6116113856037&lt;/D&gt;&lt;D xsi:type="xsd:double"&gt;23.6657701687475&lt;/D&gt;&lt;D xsi:type="xsd:double"&gt;23.3757763955165&lt;/D&gt;&lt;D xsi:type="xsd:double"&gt;22.8841409173942&lt;/D&gt;&lt;D xsi:type="xsd:double"&gt;22.0780774503224&lt;/D&gt;&lt;D xsi:type="xsd:double"&gt;21.6585999961704&lt;/D&gt;&lt;D xsi:type="xsd:double"&gt;19.3018341984445&lt;/D&gt;&lt;D xsi:type="xsd:double"&gt;20.6859250724804&lt;/D&gt;&lt;D xsi:type="xsd:double"&gt;20.8136599706508&lt;/D&gt;&lt;D xsi:type="xsd:double"&gt;21.3928546886622&lt;/D&gt;&lt;D xsi:type="xsd:double"&gt;21.3853566654217&lt;/D&gt;&lt;D xsi:type="xsd:double"&gt;20.5390618629093&lt;/D&gt;&lt;D xsi:type="xsd:double"&gt;19.9997124824754&lt;/D&gt;&lt;D xsi:type="xsd:double"&gt;19.0193647980713&lt;/D&gt;&lt;D xsi:type="xsd:double"&gt;19.1473453345563&lt;/D&gt;&lt;D xsi:type="xsd:double"&gt;18.2592967502832&lt;/D&gt;&lt;D xsi:type="xsd:double"&gt;17.3514219719546&lt;/D&gt;&lt;D xsi:type="xsd:double"&gt;16.8136362845227&lt;/D&gt;&lt;D xsi:type="xsd:double"&gt;15.1132446642465&lt;/D&gt;&lt;D xsi:type="xsd:double"&gt;16.019636772722&lt;/D&gt;&lt;D xsi:type="xsd:double"&gt;15.2726142482743&lt;/D&gt;&lt;D xsi:type="xsd:double"&gt;15.347293656709&lt;/D&gt;&lt;D xsi:type="xsd:double"&gt;15.6279611928755&lt;/D&gt;&lt;D xsi:type="xsd:double"&gt;16.0940073735866&lt;/D&gt;&lt;D xsi:type="xsd:double"&gt;16.5432140521797&lt;/D&gt;&lt;D xsi:type="xsd:double"&gt;17.231720839877&lt;/D&gt;&lt;D xsi:type="xsd:double"&gt;17.6019207711533&lt;/D&gt;&lt;D xsi:type="xsd:double"&gt;17.5872277021555&lt;/D&gt;&lt;D xsi:type="xsd:double"&gt;17.2165737363903&lt;/D&gt;&lt;D xsi:type="xsd:double"&gt;18.0023531568932&lt;/D&gt;&lt;D xsi:type="xsd:double"&gt;19.6209741217398&lt;/D&gt;&lt;D xsi:type="xsd:double"&gt;21.3091007008456&lt;/D&gt;&lt;D xsi:type="xsd:double"&gt;21.3245484064473&lt;/D&gt;&lt;D xsi:type="xsd:double"&gt;21.7001380595779&lt;/D&gt;&lt;D xsi:type="xsd:double"&gt;21.4749567052842&lt;/D&gt;&lt;D xsi:type="xsd:double"&gt;20.8956175275477&lt;/D&gt;&lt;D xsi:type="xsd:double"&gt;20.3453475428427&lt;/D&gt;&lt;D xsi:type="xsd:double"&gt;20.1258682454602&lt;/D&gt;&lt;D xsi:type="xsd:double"&gt;19.7730252389373&lt;/D&gt;&lt;D xsi:type="xsd:double"&gt;19.8264577447018&lt;/D&gt;&lt;/FQL&gt;&lt;FQL&gt;&lt;Q&gt;EIDO^FMA_PE(LTMA,-10AY,0,AM,"PORTAGG","MEANR")&lt;/Q&gt;&lt;R&gt;121&lt;/R&gt;&lt;C&gt;1&lt;/C&gt;&lt;D xsi:type="xsd:double"&gt;15.7956980188894&lt;/D&gt;&lt;D xsi:type="xsd:double"&gt;15.4827939502074&lt;/D&gt;&lt;D xsi:type="xsd:double"&gt;15.8374385699039&lt;/D&gt;&lt;D xsi:type="xsd:double"&gt;16.4693788203077&lt;/D&gt;&lt;D xsi:type="xsd:double"&gt;16.7262824347944&lt;/D&gt;&lt;D xsi:type="xsd:double"&gt;17.4842902476592&lt;/D&gt;&lt;D xsi:type="xsd:double"&gt;17.9249120125045&lt;/D&gt;&lt;D xsi:type="xsd:double"&gt;17.8955088096998&lt;/D&gt;&lt;D xsi:type="xsd:double"&gt;17.4621356617005&lt;/D&gt;&lt;D xsi:type="xsd:double"&gt;16.9773406639392&lt;/D&gt;&lt;D xsi:type="xsd:double"&gt;16.8339094559741&lt;/D&gt;&lt;D xsi:type="xsd:double"&gt;16.1385041364329&lt;/D&gt;&lt;D xsi:type="xsd:double"&gt;15.8151275113931&lt;/D&gt;&lt;D xsi:type="xsd:double"&gt;16.7014304970703&lt;/D&gt;&lt;D xsi:type="xsd:double"&gt;16.0621681276662&lt;/D&gt;&lt;D xsi:type="xsd:double"&gt;15.5715886353017&lt;/D&gt;&lt;D xsi:type="xsd:double"&gt;15.9556904803438&lt;/D&gt;&lt;D xsi:type="xsd:double"&gt;16.5719263892883&lt;/D&gt;&lt;D xsi:type="xsd:double"&gt;16.8198694954171&lt;/D&gt;&lt;D xsi:type="xsd:double"&gt;16.6597025462724&lt;/D&gt;&lt;D xsi:type="xsd:double"&gt;16.420612453426&lt;/D&gt;&lt;D xsi:type="xsd:double"&gt;16.5200196835604&lt;/D&gt;&lt;D xsi:type="xsd:double"&gt;17.1118698948546&lt;/D&gt;&lt;D xsi:type="xsd:double"&gt;17.8831395950407&lt;/D&gt;&lt;D xsi:type="xsd:double"&gt;17.5799167510761&lt;/D&gt;&lt;D xsi:type="xsd:double"&gt;18.0804605915337&lt;/D&gt;&lt;D xsi:type="xsd:double"&gt;17.2985041794926&lt;/D&gt;&lt;D xsi:type="xsd:double"&gt;17.6562580630038&lt;/D&gt;&lt;D xsi:type="xsd:double"&gt;17.7630089246091&lt;/D&gt;&lt;D xsi:type="xsd:double"&gt;17.5965285651598&lt;/D&gt;&lt;D xsi:type="xsd:double"&gt;17.459468408455&lt;/D&gt;&lt;D xsi:type="xsd:double"&gt;17.4348259227103&lt;/D&gt;&lt;D xsi:type="xsd:double"&gt;17.41720500236&lt;/D&gt;&lt;D xsi:type="xsd:double"&gt;17.2269617336599&lt;/D&gt;&lt;D xsi:type="xsd:double"&gt;17.3136631915147&lt;/D&gt;&lt;D xsi:type="xsd:double"&gt;17.1500131311223&lt;/D&gt;&lt;D xsi:type="xsd:double"&gt;17.2134073115495&lt;/D&gt;&lt;D xsi:type="xsd:double"&gt;17.4031074544598&lt;/D&gt;&lt;D xsi:type="xsd:double"&gt;17.2311807824082&lt;/D&gt;&lt;D xsi:type="xsd:double"&gt;17.0940412976769&lt;/D&gt;&lt;D xsi:type="xsd:double"&gt;18.0602167176276&lt;/D&gt;&lt;D xsi:type="xsd:double"&gt;17.6483116523749&lt;/D&gt;&lt;D xsi:type="xsd:double"&gt;17.5776059288341&lt;/D&gt;&lt;D xsi:type="xsd:double"&gt;17.3064286215908&lt;/D&gt;&lt;D xsi:type="xsd:double"&gt;16.7211987774412&lt;/D&gt;&lt;D xsi:type="xsd:double"&gt;16.2882473991398&lt;/D&gt;&lt;D xsi:type="xsd:double"&gt;15.7687292225764&lt;/D&gt;&lt;D xsi:type="xsd:double"&gt;16.1974836355422&lt;/D&gt;&lt;D xsi:type="xsd:double"&gt;15.2932371999315&lt;/D&gt;&lt;D xsi:type="xsd:double"&gt;15.1713077560018&lt;/D&gt;&lt;D xsi:type="xsd:double"&gt;14.8768642079507&lt;/D&gt;&lt;D xsi:type="xsd:double"&gt;15.4453950368317&lt;/D&gt;&lt;D xsi:type="xsd:double"&gt;16.1522233790703&lt;/D&gt;&lt;D xsi:type="xsd:double"&gt;16.0405946425826&lt;/D&gt;&lt;D xsi:type="xsd:double"&gt;15.8331567843309&lt;/D&gt;&lt;D xsi:type="xsd:double"&gt;15.6644852194799&lt;/D&gt;&lt;D xsi:type="xsd:double"&gt;15.3394758398587&lt;/D&gt;&lt;D xsi:type="xsd:double"&gt;15.435867147503&lt;/D&gt;&lt;D xsi:type="xsd:double"&gt;15.628668930108&lt;/D&gt;&lt;D xsi:type="xsd:double"&gt;15.8785255222795&lt;/D&gt;&lt;D xsi:type="xsd:double"&gt;16.0606757848257&lt;/D&gt;&lt;D xsi:type="xsd:double"&gt;15.587933867587&lt;/D&gt;&lt;D xsi:type="xsd:double"&gt;16.0868309716002&lt;/D&gt;&lt;D xsi:type="xsd:double"&gt;16.218211945577&lt;/D&gt;&lt;D xsi:type="xsd:double"&gt;17.1866257321229&lt;/D&gt;&lt;D xsi:type="xsd:double"&gt;16.5666591219073&lt;/D&gt;&lt;D xsi:type="xsd:double"&gt;14.6852957903542&lt;/D&gt;&lt;D xsi:type="xsd:double"&gt;14.3071305599318&lt;/D&gt;&lt;D xsi:type="xsd:double"&gt;14.3389277058235&lt;/D&gt;&lt;D xsi:type="xsd:double"&gt;16.1063192567411&lt;/D&gt;&lt;D xsi:type="xsd:double"&gt;17.0921860441994&lt;/D&gt;&lt;D xsi:type="xsd:double"&gt;18.2491456409629&lt;/D&gt;&lt;D xsi:type="xsd:double"&gt;18.2726715745232&lt;/D&gt;&lt;D xsi:type="xsd:double"&gt;19.143834378109&lt;/D&gt;&lt;D xsi:type="xsd:double"&gt;21.6560714651844&lt;/D&gt;&lt;D xsi:type="xsd:double"&gt;24.6254196318874&lt;/D&gt;&lt;D xsi:type="xsd:double"&gt;26.0144009943041&lt;/D&gt;&lt;D xsi:type="xsd:double"&gt;24.4423560236528&lt;/D&gt;&lt;D xsi:type="xsd:double"&gt;23.8768598513706&lt;/D&gt;&lt;D xsi:type="xsd:double"&gt;22.9127921320471&lt;/D&gt;&lt;D xsi:type="xsd:double"&gt;22.2515743686054&lt;/D&gt;&lt;D xsi:type="xsd:double"&gt;21.7857036636575&lt;/D&gt;&lt;D xsi:type="xsd:double"&gt;20.4976444091636&lt;/D&gt;&lt;D xsi:type="xsd:double"&gt;19.9551761516705&lt;/D&gt;&lt;D xsi:type="xsd:double"&gt;19.5439569951494&lt;/D&gt;&lt;D xsi:type="xsd:double"&gt;19.3428448760653&lt;/D&gt;&lt;D xsi:type="xsd:double"&gt;18.3293986646291&lt;/D&gt;&lt;D xsi:type="xsd:double"&gt;17.4198720745189&lt;/D&gt;&lt;D xsi:type="xsd:double"&gt;16.9616681386043&lt;/D&gt;&lt;D xsi:type="xsd:double"&gt;17.268537497706&lt;/D&gt;&lt;D xsi:type="xsd:double"&gt;17.3644307918954&lt;/D&gt;&lt;D xsi:type="xsd:double"&gt;17.1191035054445&lt;/D&gt;&lt;D xsi:type="xsd:double"&gt;16.2555835501636&lt;/D&gt;&lt;D xsi:type="xsd:double"&gt;15.864151776372&lt;/D&gt;&lt;D xsi:type="xsd:double"&gt;14.9947162360293&lt;/D&gt;&lt;D xsi:type="xsd:double"&gt;14.9966915061807&lt;/D&gt;&lt;D xsi:type="xsd:double"&gt;14.682103126459&lt;/D&gt;&lt;D xsi:type="xsd:double"&gt;13.8028927312544&lt;/D&gt;&lt;D xsi:type="xsd:double"&gt;13.6315436565034&lt;/D&gt;&lt;D xsi:type="xsd:double"&gt;12.6783925567549&lt;/D&gt;&lt;D xsi:type="xsd:double"&gt;11.9588080502561&lt;/D&gt;&lt;D xsi:type="xsd:double"&gt;12.4620333617972&lt;/D&gt;&lt;D xsi:type="xsd:double"&gt;12.0070002167364&lt;/D&gt;&lt;D xsi:type="xsd:double"&gt;12.1186482623309&lt;/D&gt;&lt;D xsi:type="xsd:double"&gt;12.0856081337465&lt;/D&gt;&lt;D xsi:type="xsd:double"&gt;13.0439244407919&lt;/D&gt;&lt;D xsi:type="xsd:double"&gt;13.1077825553712&lt;/D&gt;&lt;D xsi:type="xsd:double"&gt;13.4706945039993&lt;/D&gt;&lt;D xsi:type="xsd:double"&gt;13.5575911030382&lt;/D&gt;&lt;D xsi:type="xsd:double"&gt;13.4088065152705&lt;/D&gt;&lt;D xsi:type="xsd:double"&gt;13.1149431256698&lt;/D&gt;&lt;D xsi:type="xsd:double"&gt;13.3781644347862&lt;/D&gt;&lt;D xsi:type="xsd:double"&gt;14.1774470325537&lt;/D&gt;&lt;D xsi:type="xsd:double"&gt;14.3204054375119&lt;/D&gt;&lt;D xsi:type="xsd:double"&gt;14.1966428206039&lt;/D&gt;&lt;D xsi:type="xsd:double"&gt;13.970709843333&lt;/D&gt;&lt;D xsi:type="xsd:double"&gt;13.5617865970808&lt;/D&gt;&lt;D xsi:type="xsd:double"&gt;13.4259896885683&lt;/D&gt;&lt;D xsi:type="xsd:double"&gt;13.6355907239147&lt;/D&gt;&lt;D xsi:type="xsd:double"&gt;13.6056503447127&lt;/D&gt;&lt;D xsi:type="xsd:double"&gt;14.3017625375098&lt;/D&gt;&lt;/FQL&gt;&lt;FQL&gt;&lt;Q&gt;COPP-FDS^FG_PRICE(0)/MAX(FG_PRICE(0,-1AY))&lt;/Q&gt;&lt;R&gt;1&lt;/R&gt;&lt;C&gt;1&lt;/C&gt;&lt;D xsi:type="xsd:double"&gt;0.807384254737253&lt;/D&gt;&lt;/FQL&gt;&lt;FQL&gt;&lt;Q&gt;FC0000TW^FG_PRICE(0)&lt;/Q&gt;&lt;R&gt;1&lt;/R&gt;&lt;C&gt;1&lt;/C&gt;&lt;D xsi:type="xsd:double"&gt;364.66562&lt;/D&gt;&lt;/FQL&gt;&lt;FQL&gt;&lt;Q&gt;KSA^FG_PRICE_MAVG(0,,,,60)&lt;/Q&gt;&lt;R&gt;1&lt;/R&gt;&lt;C&gt;1&lt;/C&gt;&lt;D xsi:type="xsd:double"&gt;41.410667&lt;/D&gt;&lt;/FQL&gt;&lt;FQL&gt;&lt;Q&gt;GREK^FG_PRICE_MAVG(0,,,,30)&lt;/Q&gt;&lt;R&gt;1&lt;/R&gt;&lt;C&gt;1&lt;/C&gt;&lt;D xsi:type="xsd:double"&gt;41.722935&lt;/D&gt;&lt;/FQL&gt;&lt;FQL&gt;&lt;Q&gt;EPOL^FG_PRICE(0)&lt;/Q&gt;&lt;R&gt;1&lt;/R&gt;&lt;C&gt;1&lt;/C&gt;&lt;D xsi:type="xsd:double"&gt;23.6&lt;/D&gt;&lt;/FQL&gt;&lt;FQL&gt;&lt;Q&gt;VNM^PERCENT_CHANGE(FMA_EPS(+1,0,,,,"PORTAGG","MEAN"),FMA_EPS(+1,-1AM,,,,"PORTAGG","MEAN"))&lt;/Q&gt;&lt;R&gt;1&lt;/R&gt;&lt;C&gt;1&lt;/C&gt;&lt;D xsi:type="xsd:double"&gt;2.04049843136697&lt;/D&gt;&lt;/FQL&gt;&lt;FQL&gt;&lt;Q&gt;QAT^FG_TOTAL_RETURNC(0,-3AM)&lt;/Q&gt;&lt;R&gt;1&lt;/R&gt;&lt;C&gt;1&lt;/C&gt;&lt;D xsi:type="xsd:double"&gt;9.564161&lt;/D&gt;&lt;/FQL&gt;&lt;FQL&gt;&lt;Q&gt;EZA^P_PRICE(0)/P_PRICE_LOW_PR(0,,,,,,"PRICE","INTRA","52W")-1&lt;/Q&gt;&lt;R&gt;1&lt;/R&gt;&lt;C&gt;1&lt;/C&gt;&lt;D xsi:type="xsd:double"&gt;0.29334462&lt;/D&gt;&lt;/FQL&gt;&lt;FQL&gt;&lt;Q&gt;EWW^PERCENT_CHANGE(FMA_EPS(+1,0,,,,"PORTAGG","MEAN"),FMA_EPS(+1,-1AM,,,,"PORTAGG","MEAN"))&lt;/Q&gt;&lt;R&gt;1&lt;/R&gt;&lt;C&gt;1&lt;/C&gt;&lt;D xsi:type="xsd:double"&gt;-4.11853602695889&lt;/D&gt;&lt;/FQL&gt;&lt;FQL&gt;&lt;Q&gt;EPOL^FG_TOTAL_RETURNC(0,-3AM)&lt;/Q&gt;&lt;R&gt;1&lt;/R&gt;&lt;C&gt;1&lt;/C&gt;&lt;D xsi:type="xsd:double"&gt;0.21232367&lt;/D&gt;&lt;/FQL&gt;&lt;FQL&gt;&lt;Q&gt;CNYA^P_PRICE(0)/P_PRICE_LOW_PR(0,,,,,,"PRICE","INTRA","52W")-1&lt;/Q&gt;&lt;R&gt;1&lt;/R&gt;&lt;C&gt;1&lt;/C&gt;&lt;D xsi:type="xsd:double"&gt;0.03777671&lt;/D&gt;&lt;/FQL&gt;&lt;FQL&gt;&lt;Q&gt;EWJ^FMA_PCT_ABOVE_MAVG(200,0,,,,"PORTAGG")&lt;/Q&gt;&lt;R&gt;1&lt;/R&gt;&lt;C&gt;1&lt;/C&gt;&lt;D xsi:type="xsd:double"&gt;50.251256281407&lt;/D&gt;&lt;/FQL&gt;&lt;FQL&gt;&lt;Q&gt;UAE^FMA_COS_UP("EPS","1M",+1,NOW,,,"PORTAGG","MEANR")&lt;/Q&gt;&lt;R&gt;1&lt;/R&gt;&lt;C&gt;1&lt;/C&gt;&lt;D xsi:type="xsd:double"&gt;7&lt;/D&gt;&lt;/FQL&gt;&lt;FQL&gt;&lt;Q&gt;EWT^FMA_COS_UP("EPS","1M",+1,NOW,,,"PORTAGG","MEANR")&lt;/Q&gt;&lt;R&gt;1&lt;/R&gt;&lt;C&gt;1&lt;/C&gt;&lt;D xsi:type="xsd:double"&gt;48&lt;/D&gt;&lt;/FQL&gt;&lt;FQL&gt;&lt;Q&gt;ECH^FMA_COS_DOWN("EPS","1M",+1,NOW,,,"PORTAGG","MEANR")&lt;/Q&gt;&lt;R&gt;1&lt;/R&gt;&lt;C&gt;1&lt;/C&gt;&lt;D xsi:type="xsd:double"&gt;13&lt;/D&gt;&lt;/FQL&gt;&lt;FQL&gt;&lt;Q&gt;INDA^FG_ROE(0)&lt;/Q&gt;&lt;R&gt;1&lt;/R&gt;&lt;C&gt;1&lt;/C&gt;&lt;D xsi:type="xsd:double"&gt;15.4783070593397&lt;/D&gt;&lt;/FQL&gt;&lt;FQL&gt;&lt;Q&gt;EWW^FG_COMPANY_NAME&lt;/Q&gt;&lt;R&gt;1&lt;/R&gt;&lt;C&gt;1&lt;/C&gt;&lt;D xsi:type="xsd:string"&gt;iShares MSCI Mexico ETF&lt;/D&gt;&lt;/FQL&gt;&lt;FQL&gt;&lt;Q&gt;SET-BKK^FG_FCF_YIELD_NTM(0)&lt;/Q&gt;&lt;R&gt;1&lt;/R&gt;&lt;C&gt;1&lt;/C&gt;&lt;D xsi:type="xsd:double"&gt;4.88840792844481&lt;/D&gt;&lt;/FQL&gt;&lt;FQL&gt;&lt;Q&gt;EWT^FMA_PE(LTM,0,,,"PORTAGG","MEANR")&lt;/Q&gt;&lt;R&gt;1&lt;/R&gt;&lt;C&gt;1&lt;/C&gt;&lt;D xsi:type="xsd:double"&gt;19.2701868201989&lt;/D&gt;&lt;/FQL&gt;&lt;FQL&gt;&lt;Q&gt;EWW^FMA_ROE(NTMA,-20AY,NOW,FY,"PORTAGG","MEANR")&lt;/Q&gt;&lt;R&gt;20&lt;/R&gt;&lt;C&gt;1&lt;/C&gt;&lt;D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xsi:type="xsd:string"&gt;@NA&lt;/D&gt;&lt;/FQL&gt;&lt;FQL&gt;&lt;Q&gt;USDBRL^FG_PRICE_CHANGE(0,-6AM)&lt;/Q&gt;&lt;R&gt;1&lt;/R&gt;&lt;C&gt;1&lt;/C&gt;&lt;D xsi:type="xsd:double"&gt;13.799953&lt;/D&gt;&lt;/FQL&gt;&lt;FQL&gt;&lt;Q&gt;USDPLN^STD(FG_PRICE_CHANGE(0,-1AY,AM))&lt;/Q&gt;&lt;R&gt;1&lt;/R&gt;&lt;C&gt;1&lt;/C&gt;&lt;D xsi:type="xsd:double"&gt;2.98818689814988&lt;/D&gt;&lt;/FQL&gt;&lt;FQL&gt;&lt;Q&gt;USDIDR^FG_COMPANY_NAME&lt;/Q&gt;&lt;R&gt;1&lt;/R&gt;&lt;C&gt;1&lt;/C&gt;&lt;D xsi:type="xsd:string"&gt;Indonesian Rupiah per U.S. Dollar&lt;/D&gt;&lt;/FQL&gt;&lt;FQL&gt;&lt;Q&gt;FC0000TH^FMA_EPS(NTMA,-20AY,0,CY,,"PORTAGG","MEANR")&lt;/Q&gt;&lt;R&gt;20&lt;/R&gt;&lt;C&gt;1&lt;/C&gt;&lt;D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xsi:type="xsd:double"&gt;48.1240323738324&lt;/D&gt;&lt;D xsi:type="xsd:double"&gt;34.7106307308065&lt;/D&gt;&lt;D xsi:type="xsd:double"&gt;40.2723415007705&lt;/D&gt;&lt;D xsi:type="xsd:double"&gt;42.4815786364131&lt;/D&gt;&lt;D xsi:type="xsd:double"&gt;40.181607467413&lt;/D&gt;&lt;/FQL&gt;&lt;FQL&gt;&lt;Q&gt;MCHI^FMA_DIV_YLD(NTMA,-10AY,0,AM,"PORTAGG","MEANR")&lt;/Q&gt;&lt;R&gt;121&lt;/R&gt;&lt;C&gt;1&lt;/C&gt;&lt;D xsi:type="xsd:double"&gt;3.52251079821063&lt;/D&gt;&lt;D xsi:type="xsd:double"&gt;3.76808597581336&lt;/D&gt;&lt;D xsi:type="xsd:double"&gt;3.63452985174069&lt;/D&gt;&lt;D xsi:type="xsd:double"&gt;3.52228076969911&lt;/D&gt;&lt;D xsi:type="xsd:double"&gt;3.26565364592674&lt;/D&gt;&lt;D xsi:type="xsd:double"&gt;3.14638478296204&lt;/D&gt;&lt;D xsi:type="xsd:double"&gt;3.20024246813021&lt;/D&gt;&lt;D xsi:type="xsd:double"&gt;2.58643546120093&lt;/D&gt;&lt;D xsi:type="xsd:double"&gt;2.59162327868786&lt;/D&gt;&lt;D xsi:type="xsd:double"&gt;2.66242804439867&lt;/D&gt;&lt;D xsi:type="xsd:double"&gt;3.09940417403877&lt;/D&gt;&lt;D xsi:type="xsd:double"&gt;3.22300119453159&lt;/D&gt;&lt;D xsi:type="xsd:double"&gt;3.48257200435901&lt;/D&gt;&lt;D xsi:type="xsd:double"&gt;3.21940107193111&lt;/D&gt;&lt;D xsi:type="xsd:double"&gt;3.16089233840415&lt;/D&gt;&lt;D xsi:type="xsd:double"&gt;3.3572666286964&lt;/D&gt;&lt;D xsi:type="xsd:double"&gt;3.21596172750861&lt;/D&gt;&lt;D xsi:type="xsd:double"&gt;3.47644487757892&lt;/D&gt;&lt;D xsi:type="xsd:double"&gt;3.09579972674963&lt;/D&gt;&lt;D xsi:type="xsd:double"&gt;2.92651404234381&lt;/D&gt;&lt;D xsi:type="xsd:double"&gt;3.06655716443123&lt;/D&gt;&lt;D xsi:type="xsd:double"&gt;2.60943513156555&lt;/D&gt;&lt;D xsi:type="xsd:double"&gt;2.517306103229&lt;/D&gt;&lt;D xsi:type="xsd:double"&gt;2.34339260823528&lt;/D&gt;&lt;D xsi:type="xsd:double"&gt;2.27311359365935&lt;/D&gt;&lt;D xsi:type="xsd:double"&gt;2.26143403779864&lt;/D&gt;&lt;D xsi:type="xsd:double"&gt;2.36832677065925&lt;/D&gt;&lt;D xsi:type="xsd:double"&gt;2.35999595931768&lt;/D&gt;&lt;D xsi:type="xsd:double"&gt;2.34776920820491&lt;/D&gt;&lt;D xsi:type="xsd:double"&gt;2.26930888870702&lt;/D&gt;&lt;D xsi:type="xsd:double"&gt;2.27678892006502&lt;/D&gt;&lt;D xsi:type="xsd:double"&gt;2.28048215352981&lt;/D&gt;&lt;D xsi:type="xsd:double"&gt;2.22089940140297&lt;/D&gt;&lt;D xsi:type="xsd:double"&gt;2.17520106335741&lt;/D&gt;&lt;D xsi:type="xsd:double"&gt;2.1687984698328&lt;/D&gt;&lt;D xsi:type="xsd:double"&gt;2.19162830819999&lt;/D&gt;&lt;D xsi:type="xsd:double"&gt;2.12438412635563&lt;/D&gt;&lt;D xsi:type="xsd:double"&gt;2.06626097992099&lt;/D&gt;&lt;D xsi:type="xsd:double"&gt;2.00942121594139&lt;/D&gt;&lt;D xsi:type="xsd:double"&gt;2.1069749053543&lt;/D&gt;&lt;D xsi:type="xsd:double"&gt;1.97408539656461&lt;/D&gt;&lt;D xsi:type="xsd:double"&gt;2.21625416989085&lt;/D&gt;&lt;D xsi:type="xsd:double"&gt;2.0636255053082&lt;/D&gt;&lt;D xsi:type="xsd:double"&gt;2.26523210374882&lt;/D&gt;&lt;D xsi:type="xsd:double"&gt;2.24588612143982&lt;/D&gt;&lt;D xsi:type="xsd:double"&gt;2.22529700614783&lt;/D&gt;&lt;D xsi:type="xsd:double"&gt;2.42402606550423&lt;/D&gt;&lt;D xsi:type="xsd:double"&gt;2.4605045038203&lt;/D&gt;&lt;D xsi:type="xsd:double"&gt;2.73663185210035&lt;/D&gt;&lt;D xsi:type="xsd:double"&gt;2.82996235230493&lt;/D&gt;&lt;D xsi:type="xsd:double"&gt;2.84909055608786&lt;/D&gt;&lt;D xsi:type="xsd:double"&gt;2.7370435535484&lt;/D&gt;&lt;D xsi:type="xsd:double"&gt;2.74714015648318&lt;/D&gt;&lt;D xsi:type="xsd:double"&gt;2.5332477702079&lt;/D&gt;&lt;D xsi:type="xsd:double"&gt;2.44710509941862&lt;/D&gt;&lt;D xsi:type="xsd:double"&gt;2.32959732598621&lt;/D&gt;&lt;D xsi:type="xsd:double"&gt;2.47466278515771&lt;/D&gt;&lt;D xsi:type="xsd:double"&gt;2.57797351802003&lt;/D&gt;&lt;D xsi:type="xsd:double"&gt;2.50695969100907&lt;/D&gt;&lt;D xsi:type="xsd:double"&gt;2.63891799175771&lt;/D&gt;&lt;D xsi:type="xsd:double"&gt;2.44708630398072&lt;/D&gt;&lt;D xsi:type="xsd:double"&gt;2.51295294115744&lt;/D&gt;&lt;D xsi:type="xsd:double"&gt;2.45891904874529&lt;/D&gt;&lt;D xsi:type="xsd:double"&gt;2.34677639776433&lt;/D&gt;&lt;D xsi:type="xsd:double"&gt;2.20375355224113&lt;/D&gt;&lt;D xsi:type="xsd:double"&gt;2.22682444517802&lt;/D&gt;&lt;D xsi:type="xsd:double"&gt;2.45758884473947&lt;/D&gt;&lt;D xsi:type="xsd:double"&gt;2.27230766654359&lt;/D&gt;&lt;D xsi:type="xsd:double"&gt;2.17045437857259&lt;/D&gt;&lt;D xsi:type="xsd:double"&gt;1.97495104924441&lt;/D&gt;&lt;D xsi:type="xsd:double"&gt;1.72831626601686&lt;/D&gt;&lt;D xsi:type="xsd:double"&gt;1.79988552303779&lt;/D&gt;&lt;D xsi:type="xsd:double"&gt;1.78815452355746&lt;/D&gt;&lt;D xsi:type="xsd:double"&gt;1.70157340193099&lt;/D&gt;&lt;D xsi:type="xsd:double"&gt;1.7066758964366&lt;/D&gt;&lt;D xsi:type="xsd:double"&gt;1.69787478595251&lt;/D&gt;&lt;D xsi:type="xsd:double"&gt;1.51317972009324&lt;/D&gt;&lt;D xsi:type="xsd:double"&gt;1.31796083995018&lt;/D&gt;&lt;D xsi:type="xsd:double"&gt;1.4883889141594&lt;/D&gt;&lt;D xsi:type="xsd:double"&gt;1.60759525398383&lt;/D&gt;&lt;D xsi:type="xsd:double"&gt;1.70682181757704&lt;/D&gt;&lt;D xsi:type="xsd:double"&gt;1.62579386073625&lt;/D&gt;&lt;D xsi:type="xsd:double"&gt;1.69716181678433&lt;/D&gt;&lt;D xsi:type="xsd:double"&gt;1.84805774007498&lt;/D&gt;&lt;D xsi:type="xsd:double"&gt;1.84170789351368&lt;/D&gt;&lt;D xsi:type="xsd:double"&gt;1.95202582780277&lt;/D&gt;&lt;D xsi:type="xsd:double"&gt;1.93300023527929&lt;/D&gt;&lt;D xsi:type="xsd:double"&gt;2.06549070091953&lt;/D&gt;&lt;D xsi:type="xsd:double"&gt;2.09294584443276&lt;/D&gt;&lt;D xsi:type="xsd:double"&gt;2.17553025635223&lt;/D&gt;&lt;D xsi:type="xsd:double"&gt;2.74530654953152&lt;/D&gt;&lt;D xsi:type="xsd:double"&gt;2.62211939138254&lt;/D&gt;&lt;D xsi:type="xsd:double"&gt;2.74692684480831&lt;/D&gt;&lt;D xsi:type="xsd:double"&gt;2.3812551089017&lt;/D&gt;&lt;D xsi:type="xsd:double"&gt;2.44814275851934&lt;/D&gt;&lt;D xsi:type="xsd:double"&gt;2.54883180230433&lt;/D&gt;&lt;D xsi:type="xsd:double"&gt;2.51542829027992&lt;/D&gt;&lt;D xsi:type="xsd:double"&gt;2.9083899895974&lt;/D&gt;&lt;D xsi:type="xsd:double"&gt;2.7792779340096&lt;/D&gt;&lt;D xsi:type="xsd:double"&gt;2.46766660286792&lt;/D&gt;&lt;D xsi:type="xsd:double"&gt;2.25693353912657&lt;/D&gt;&lt;D xsi:type="xsd:double"&gt;2.30485246359882&lt;/D&gt;&lt;D xsi:type="xsd:double"&gt;2.51214155695783&lt;/D&gt;&lt;D xsi:type="xsd:double"&gt;2.46504318998118&lt;/D&gt;&lt;D xsi:type="xsd:double"&gt;2.56820372401174&lt;/D&gt;&lt;D xsi:type="xsd:double"&gt;2.50432180067207&lt;/D&gt;&lt;D xsi:type="xsd:double"&gt;2.48113194553849&lt;/D&gt;&lt;D xsi:type="xsd:double"&gt;2.43811764191664&lt;/D&gt;&lt;D xsi:type="xsd:double"&gt;2.4992994183257&lt;/D&gt;&lt;D xsi:type="xsd:double"&gt;2.52267409319844&lt;/D&gt;&lt;D xsi:type="xsd:double"&gt;2.62466901665216&lt;/D&gt;&lt;D xsi:type="xsd:double"&gt;2.73188416330666&lt;/D&gt;&lt;D xsi:type="xsd:double"&gt;2.79701504329739&lt;/D&gt;&lt;D xsi:type="xsd:double"&gt;2.99849381893876&lt;/D&gt;&lt;D xsi:type="xsd:double"&gt;2.84609970792329&lt;/D&gt;&lt;D xsi:type="xsd:double"&gt;3.03588680576441&lt;/D&gt;&lt;D xsi:type="xsd:double"&gt;2.7076343303577&lt;/D&gt;&lt;D xsi:type="xsd:double"&gt;2.86724124438869&lt;/D&gt;&lt;D xsi:type="xsd:double"&gt;2.84141710623913&lt;/D&gt;&lt;D xsi:type="xsd:double"&gt;3.02870866258046&lt;/D&gt;&lt;D xsi:type="xsd:double"&gt;3.15200232114503&lt;/D&gt;&lt;/FQL&gt;&lt;FQL&gt;&lt;Q&gt;WL-FDS^FG_PRICE_MAVG(0,,,,30)&lt;/Q&gt;&lt;R&gt;1&lt;/R&gt;&lt;C&gt;1&lt;/C&gt;&lt;D xsi:type="xsd:double"&gt;525.4867&lt;/D&gt;&lt;/FQL&gt;&lt;FQL&gt;&lt;Q&gt;NI-FDS^FG_PRICE(0)&lt;/Q&gt;&lt;R&gt;1&lt;/R&gt;&lt;C&gt;1&lt;/C&gt;&lt;D xsi:type="xsd:double"&gt;15875&lt;/D&gt;&lt;/FQL&gt;&lt;FQL&gt;&lt;Q&gt;W-FDS^MAX(FG_PRICE(0,-5AY))&lt;/Q&gt;&lt;R&gt;1&lt;/R&gt;&lt;C&gt;1&lt;/C&gt;&lt;D xsi:type="xsd:double"&gt;14.2525&lt;/D&gt;&lt;/FQL&gt;&lt;FQL&gt;&lt;Q&gt;FC0000ZA^FG_PRICE(0)&lt;/Q&gt;&lt;R&gt;1&lt;/R&gt;&lt;C&gt;1&lt;/C&gt;&lt;D xsi:type="xsd:double"&gt;356.05673&lt;/D&gt;&lt;/FQL&gt;&lt;FQL&gt;&lt;Q&gt;SET-BKK^FG_PRICE_MAVG(0,,,,30)&lt;/Q&gt;&lt;R&gt;1&lt;/R&gt;&lt;C&gt;1&lt;/C&gt;&lt;D xsi:type="xsd:double"&gt;1345.335&lt;/D&gt;&lt;/FQL&gt;&lt;FQL&gt;&lt;Q&gt;EWW^FG_PRICE(0)&lt;/Q&gt;&lt;R&gt;1&lt;/R&gt;&lt;C&gt;1&lt;/C&gt;&lt;D xsi:type="xsd:double"&gt;53.77&lt;/D&gt;&lt;/FQL&gt;&lt;FQL&gt;&lt;Q&gt;KSA^FG_TOTAL_RETURNC(0,-12AM)&lt;/Q&gt;&lt;R&gt;1&lt;/R&gt;&lt;C&gt;1&lt;/C&gt;&lt;D xsi:type="xsd:double"&gt;6.063509&lt;/D&gt;&lt;/FQL&gt;&lt;FQL&gt;&lt;Q&gt;TUR^PERCENT_CHANGE(FMA_EPS(+1,0,,,,"PORTAGG","MEAN"),FMA_EPS(+1,-3AM,,,,"PORTAGG","MEAN"))&lt;/Q&gt;&lt;R&gt;1&lt;/R&gt;&lt;C&gt;1&lt;/C&gt;&lt;D xsi:type="xsd:double"&gt;-17.3745860514544&lt;/D&gt;&lt;/FQL&gt;&lt;FQL&gt;&lt;Q&gt;INDA^FG_TOTAL_RETURNC(0,-6AM)&lt;/Q&gt;&lt;R&gt;1&lt;/R&gt;&lt;C&gt;1&lt;/C&gt;&lt;D xsi:type="xsd:double"&gt;11.74308&lt;/D&gt;&lt;/FQL&gt;&lt;FQL&gt;&lt;Q&gt;EWY^FG_TOTAL_RETURNC(0,-12AM)&lt;/Q&gt;&lt;R&gt;1&lt;/R&gt;&lt;C&gt;1&lt;/C&gt;&lt;D xsi:type="xsd:double"&gt;3.443098&lt;/D&gt;&lt;/FQL&gt;&lt;FQL&gt;&lt;Q&gt;EWM^PERCENT_CHANGE(FMA_EPS(+1,0,,,,"PORTAGG","MEAN"),FMA_EPS(+1,-3AM,,,,"PORTAGG","MEAN"))&lt;/Q&gt;&lt;R&gt;1&lt;/R&gt;&lt;C&gt;1&lt;/C&gt;&lt;D xsi:type="xsd:double"&gt;7.1641620711901&lt;/D&gt;&lt;/FQL&gt;&lt;FQL&gt;&lt;Q&gt;EIDO^FG_TOTAL_RETURNC(0,-6AM)&lt;/Q&gt;&lt;R&gt;1&lt;/R&gt;&lt;C&gt;1&lt;/C&gt;&lt;D xsi:type="xsd:double"&gt;0.7598281&lt;/D&gt;&lt;/FQL&gt;&lt;FQL&gt;&lt;Q&gt;URTH^P_PRICE(0)/P_PRICE_HIGH_PR(0,,,,,,"PRICE","INTRA","52W")&lt;/Q&gt;&lt;R&gt;1&lt;/R&gt;&lt;C&gt;1&lt;/C&gt;&lt;D xsi:type="xsd:double"&gt;0.98749113&lt;/D&gt;&lt;/FQL&gt;&lt;FQL&gt;&lt;Q&gt;URTH^FMA_COS_DOWN("EPS","1M",+1,NOW,,,"PORTAGG","MEANR")&lt;/Q&gt;&lt;R&gt;1&lt;/R&gt;&lt;C&gt;1&lt;/C&gt;&lt;D xsi:type="xsd:double"&gt;515&lt;/D&gt;&lt;/FQL&gt;&lt;FQL&gt;&lt;Q&gt;GREK^FMA_COS_DOWN("EPS","1M",+1,NOW,,,"PORTAGG","MEANR")&lt;/Q&gt;&lt;R&gt;1&lt;/R&gt;&lt;C&gt;1&lt;/C&gt;&lt;D xsi:type="xsd:double"&gt;6&lt;/D&gt;&lt;/FQL&gt;&lt;FQL&gt;&lt;Q&gt;EWM^SIZE(FG_CONSTITUENTS)&lt;/Q&gt;&lt;R&gt;1&lt;/R&gt;&lt;C&gt;1&lt;/C&gt;&lt;D xsi:type="xsd:long"&gt;34&lt;/D&gt;&lt;/FQL&gt;&lt;FQL&gt;&lt;Q&gt;EWW^FMA_RBICS_REV_CURRENT(30, LOC, "PORTAGG")&lt;/Q&gt;&lt;R&gt;1&lt;/R&gt;&lt;C&gt;1&lt;/C&gt;&lt;D xsi:type="xsd:double"&gt;26.3535994911144&lt;/D&gt;&lt;/FQL&gt;&lt;FQL&gt;&lt;Q&gt;TRYTR7Y-FDS^FG_YIELD_NAME&lt;/Q&gt;&lt;R&gt;1&lt;/R&gt;&lt;C&gt;1&lt;/C&gt;&lt;D xsi:type="xsd:string"&gt;Treasury - Turkey Benchmark Bond 7Y&lt;/D&gt;&lt;/FQL&gt;&lt;FQL&gt;&lt;Q&gt;REFQALEND-FDS^(SUBARRAY(NOT_NA(NO_REPEAT_F(FG_YIELD(NOW,-10AY,D))),0,1)-SUBARRAY(NOT_NA(NO_REPEAT_F(FG_YIELD(NOW,-10AY,D))),1,1))*100&lt;/Q&gt;&lt;R&gt;1&lt;/R&gt;&lt;C&gt;1&lt;/C&gt;&lt;D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xsi:type="xsd:double"&gt;-25&lt;/D&gt;&lt;/FQL&gt;&lt;FQL&gt;&lt;Q&gt;TRYZA10Y-FDS^PCTCHG(FG_YIELD(0,,,,"YTM"),FG_YIELD(-3AM,,,,"YTM"))&lt;/Q&gt;&lt;R&gt;1&lt;/R&gt;&lt;C&gt;1&lt;/C&gt;&lt;D xsi:type="xsd:double"&gt;-11.246453&lt;/D&gt;&lt;/FQL&gt;&lt;FQL&gt;&lt;Q&gt;TRYCN10Y-FDS^FG_YIELD(0,,,,"YTM")&lt;/Q&gt;&lt;R&gt;1&lt;/R&gt;&lt;C&gt;1&lt;/C&gt;&lt;D xsi:type="xsd:double"&gt;2.106&lt;/D&gt;&lt;/FQL&gt;&lt;FQL&gt;&lt;Q&gt;VGK^FMA_DIV_YLD(NTMA,NOW,NOW,M,"PORTAGG","MEANR")&lt;/Q&gt;&lt;R&gt;1&lt;/R&gt;&lt;C&gt;1&lt;/C&gt;&lt;D xsi:type="xsd:double"&gt;3.47577222574143&lt;/D&gt;&lt;/FQL&gt;&lt;FQL&gt;&lt;Q&gt;SET-BKK^FMA_EVAL_EBITDA(NTMA,0,,,"PORTAGG","MEANR")&lt;/Q&gt;&lt;R&gt;1&lt;/R&gt;&lt;C&gt;1&lt;/C&gt;&lt;D xsi:type="xsd:double"&gt;9.58235123816621&lt;/D&gt;&lt;/FQL&gt;&lt;FQL&gt;&lt;Q&gt;GREK^JULIAN(FMA_DIV_YLD(NTMA,NOW,NOW,M,"PORTAGG","MEANR").DATES)&lt;/Q&gt;&lt;R&gt;1&lt;/R&gt;&lt;C&gt;1&lt;/C&gt;&lt;D xsi:type="xsd:long"&gt;45534&lt;/D&gt;&lt;/FQL&gt;&lt;FQL&gt;&lt;Q&gt;EWT^FMA_PE(NTMA,0,,,"PORTAGG","MEANR")&lt;/Q&gt;&lt;R&gt;1&lt;/R&gt;&lt;C&gt;1&lt;/C&gt;&lt;D xsi:type="xsd:double"&gt;15.346605468009&lt;/D&gt;&lt;/FQL&gt;&lt;FQL&gt;&lt;Q&gt;EIDO^FG_FCF_YIELD_NTM(0)&lt;/Q&gt;&lt;R&gt;0&lt;/R&gt;&lt;C&gt;0&lt;/C&gt;&lt;/FQL&gt;&lt;FQL&gt;&lt;Q&gt;MCHI^FG_TOTAL_RETURNC(-10AY,0,AM)&lt;/Q&gt;&lt;R&gt;121&lt;/R&gt;&lt;C&gt;1&lt;/C&gt;&lt;D xsi:type="xsd:double"&gt;-0.78600645&lt;/D&gt;&lt;D xsi:type="xsd:double"&gt;-7.2093544&lt;/D&gt;&lt;D xsi:type="xsd:double"&gt;4.012811&lt;/D&gt;&lt;D xsi:type="xsd:double"&gt;-1.2107551&lt;/D&gt;&lt;D xsi:type="xsd:double"&gt;6.610048&lt;/D&gt;&lt;D xsi:type="xsd:double"&gt;1.8879056&lt;/D&gt;&lt;D xsi:type="xsd:double"&gt;-2.0266414&lt;/D&gt;&lt;D xsi:type="xsd:double"&gt;22.635937&lt;/D&gt;&lt;D xsi:type="xsd:double"&gt;-2.2168696&lt;/D&gt;&lt;D xsi:type="xsd:double"&gt;-2.0371258&lt;/D&gt;&lt;D xsi:type="xsd:double"&gt;-11.415726&lt;/D&gt;&lt;D xsi:type="xsd:double"&gt;-5.6044397&lt;/D&gt;&lt;D xsi:type="xsd:double"&gt;-9.017218&lt;/D&gt;&lt;D xsi:type="xsd:double"&gt;6.035638&lt;/D&gt;&lt;D xsi:type="xsd:double"&gt;-1.3022423&lt;/D&gt;&lt;D xsi:type="xsd:double"&gt;-7.0866165&lt;/D&gt;&lt;D xsi:type="xsd:double"&gt;-7.288301&lt;/D&gt;&lt;D xsi:type="xsd:double"&gt;-8.416825&lt;/D&gt;&lt;D xsi:type="xsd:double"&gt;12.992346&lt;/D&gt;&lt;D xsi:type="xsd:double"&gt;3.171134&lt;/D&gt;&lt;D xsi:type="xsd:double"&gt;-6.1238885&lt;/D&gt;&lt;D xsi:type="xsd:double"&gt;3.899026&lt;/D&gt;&lt;D xsi:type="xsd:double"&gt;5.550134&lt;/D&gt;&lt;D xsi:type="xsd:double"&gt;6.8870544&lt;/D&gt;&lt;D xsi:type="xsd:double"&gt;3.865981&lt;/D&gt;&lt;D xsi:type="xsd:double"&gt;0.041353703&lt;/D&gt;&lt;D xsi:type="xsd:double"&gt;-6.407613&lt;/D&gt;&lt;D xsi:type="xsd:double"&gt;-0.02208352&lt;/D&gt;&lt;D xsi:type="xsd:double"&gt;2.9780626&lt;/D&gt;&lt;D xsi:type="xsd:double"&gt;5.1115513&lt;/D&gt;&lt;D xsi:type="xsd:double"&gt;0.14424324&lt;/D&gt;&lt;D xsi:type="xsd:double"&gt;3.2716036&lt;/D&gt;&lt;D xsi:type="xsd:double"&gt;4.423189&lt;/D&gt;&lt;D xsi:type="xsd:double"&gt;4.15951&lt;/D&gt;&lt;D xsi:type="xsd:double"&gt;4.452729&lt;/D&gt;&lt;D xsi:type="xsd:double"&gt;3.132701&lt;/D&gt;&lt;D xsi:type="xsd:double"&gt;7.50854&lt;/D&gt;&lt;D xsi:type="xsd:double"&gt;3.7777781&lt;/D&gt;&lt;D xsi:type="xsd:double"&gt;3.074336&lt;/D&gt;&lt;D xsi:type="xsd:double"&gt;-2.99747&lt;/D&gt;&lt;D xsi:type="xsd:double"&gt;11.557126&lt;/D&gt;&lt;D xsi:type="xsd:double"&gt;-6.9454074&lt;/D&gt;&lt;D xsi:type="xsd:double"&gt;8.060908&lt;/D&gt;&lt;D xsi:type="xsd:double"&gt;-4.5448303&lt;/D&gt;&lt;D xsi:type="xsd:double"&gt;0.9261966&lt;/D&gt;&lt;D xsi:type="xsd:double"&gt;2.4232864&lt;/D&gt;&lt;D xsi:type="xsd:double"&gt;-9.000969&lt;/D&gt;&lt;D xsi:type="xsd:double"&gt;-3.9258063&lt;/D&gt;&lt;D xsi:type="xsd:double"&gt;-7.9150558&lt;/D&gt;&lt;D xsi:type="xsd:double"&gt;-3.791058&lt;/D&gt;&lt;D xsi:type="xsd:double"&gt;-3.3048868&lt;/D&gt;&lt;D xsi:type="xsd:double"&gt;5.370891&lt;/D&gt;&lt;D xsi:type="xsd:double"&gt;-0.5146444&lt;/D&gt;&lt;D xsi:type="xsd:double"&gt;7.0369005&lt;/D&gt;&lt;D xsi:type="xsd:double"&gt;4.208219&lt;/D&gt;&lt;D xsi:type="xsd:double"&gt;5.46546&lt;/D&gt;&lt;D xsi:type="xsd:double"&gt;-7.534981&lt;/D&gt;&lt;D xsi:type="xsd:double"&gt;-5.970401&lt;/D&gt;&lt;D xsi:type="xsd:double"&gt;4.854512&lt;/D&gt;&lt;D xsi:type="xsd:double"&gt;-8.266849&lt;/D&gt;&lt;D xsi:type="xsd:double"&gt;9.881568&lt;/D&gt;&lt;D xsi:type="xsd:double"&gt;-2.3071766&lt;/D&gt;&lt;D xsi:type="xsd:double"&gt;3.43045&lt;/D&gt;&lt;D xsi:type="xsd:double"&gt;3.9000034&lt;/D&gt;&lt;D xsi:type="xsd:double"&gt;7.6383114&lt;/D&gt;&lt;D xsi:type="xsd:double"&gt;-1.0678291&lt;/D&gt;&lt;D xsi:type="xsd:double"&gt;-15.871084&lt;/D&gt;&lt;D xsi:type="xsd:double"&gt;5.5113792&lt;/D&gt;&lt;D xsi:type="xsd:double"&gt;4.0589094&lt;/D&gt;&lt;D xsi:type="xsd:double"&gt;4.953921&lt;/D&gt;&lt;D xsi:type="xsd:double"&gt;17.056978&lt;/D&gt;&lt;D xsi:type="xsd:double"&gt;-2.0303905&lt;/D&gt;&lt;D xsi:type="xsd:double"&gt;-0.17842054&lt;/D&gt;&lt;D xsi:type="xsd:double"&gt;7.6722026&lt;/D&gt;&lt;D xsi:type="xsd:double"&gt;1.8260717&lt;/D&gt;&lt;D xsi:type="xsd:double"&gt;-0.17557144&lt;/D&gt;&lt;D xsi:type="xsd:double"&gt;7.098484&lt;/D&gt;&lt;D xsi:type="xsd:double"&gt;13.924349&lt;/D&gt;&lt;D xsi:type="xsd:double"&gt;-12.274324&lt;/D&gt;&lt;D xsi:type="xsd:double"&gt;-3.6073387&lt;/D&gt;&lt;D xsi:type="xsd:double"&gt;-4.294479&lt;/D&gt;&lt;D xsi:type="xsd:double"&gt;4.6882033&lt;/D&gt;&lt;D xsi:type="xsd:double"&gt;-4.9214544&lt;/D&gt;&lt;D xsi:type="xsd:double"&gt;-7.602942&lt;/D&gt;&lt;D xsi:type="xsd:double"&gt;0.43307543&lt;/D&gt;&lt;D xsi:type="xsd:double"&gt;-4.576439&lt;/D&gt;&lt;D xsi:type="xsd:double"&gt;3.0029178&lt;/D&gt;&lt;D xsi:type="xsd:double"&gt;-6.7364874&lt;/D&gt;&lt;D xsi:type="xsd:double"&gt;-0.35867095&lt;/D&gt;&lt;D xsi:type="xsd:double"&gt;-4.541266&lt;/D&gt;&lt;D xsi:type="xsd:double"&gt;-21.086472&lt;/D&gt;&lt;D xsi:type="xsd:double"&gt;5.6619167&lt;/D&gt;&lt;D xsi:type="xsd:double"&gt;-10.466462&lt;/D&gt;&lt;D xsi:type="xsd:double"&gt;15.743279&lt;/D&gt;&lt;D xsi:type="xsd:double"&gt;-1.2535095&lt;/D&gt;&lt;D xsi:type="xsd:double"&gt;-5.30504&lt;/D&gt;&lt;D xsi:type="xsd:double"&gt;-1.8407345&lt;/D&gt;&lt;D xsi:type="xsd:double"&gt;-17.18304&lt;/D&gt;&lt;D xsi:type="xsd:double"&gt;5.5131674&lt;/D&gt;&lt;D xsi:type="xsd:double"&gt;12.71286&lt;/D&gt;&lt;D xsi:type="xsd:double"&gt;11.352658&lt;/D&gt;&lt;D xsi:type="xsd:double"&gt;-3.2440603&lt;/D&gt;&lt;D xsi:type="xsd:double"&gt;-8.908379&lt;/D&gt;&lt;D xsi:type="xsd:double"&gt;3.2527328&lt;/D&gt;&lt;D xsi:type="xsd:double"&gt;-4.2072535&lt;/D&gt;&lt;D xsi:type="xsd:double"&gt;-0.64112544&lt;/D&gt;&lt;D xsi:type="xsd:double"&gt;2.1982908&lt;/D&gt;&lt;D xsi:type="xsd:double"&gt;-1.3981521&lt;/D&gt;&lt;D xsi:type="xsd:double"&gt;-2.6832461&lt;/D&gt;&lt;D xsi:type="xsd:double"&gt;-2.6003122&lt;/D&gt;&lt;D xsi:type="xsd:double"&gt;-2.1864235&lt;/D&gt;&lt;D xsi:type="xsd:double"&gt;-3.5294116&lt;/D&gt;&lt;D xsi:type="xsd:double"&gt;-3.0207932&lt;/D&gt;&lt;D xsi:type="xsd:double"&gt;-1.3666809&lt;/D&gt;&lt;D xsi:type="xsd:double"&gt;6.222224&lt;/D&gt;&lt;D xsi:type="xsd:double"&gt;-3.3226728&lt;/D&gt;&lt;D xsi:type="xsd:double"&gt;15.0203705&lt;/D&gt;&lt;D xsi:type="xsd:double"&gt;-3.5615325&lt;/D&gt;&lt;D xsi:type="xsd:double"&gt;1.4522791&lt;/D&gt;&lt;D xsi:type="xsd:double"&gt;-4.703474&lt;/D&gt;&lt;D xsi:type="xsd:double"&gt;-2.789694&lt;/D&gt;&lt;/FQL&gt;&lt;FQL&gt;&lt;Q&gt;EIDO^FMA_DIV_YLD(NTMA,NOW,NOW,M,"PORTAGG","MEANR")&lt;/Q&gt;&lt;R&gt;1&lt;/R&gt;&lt;C&gt;1&lt;/C&gt;&lt;D xsi:type="xsd:double"&gt;4.02243954053139&lt;/D&gt;&lt;/FQL&gt;&lt;FQL&gt;&lt;Q&gt;CAGDPY@GR^EE_ACTUAL_ANNUAL(MED,0)&lt;/Q&gt;&lt;R&gt;1&lt;/R&gt;&lt;C&gt;1&lt;/C&gt;&lt;D xsi:type="xsd:double"&gt;-6.34146602338597&lt;/D&gt;&lt;/FQL&gt;&lt;FQL&gt;&lt;Q&gt;CC_QA^FG_COMPANY_NAME&lt;/Q&gt;&lt;R&gt;1&lt;/R&gt;&lt;C&gt;1&lt;/C&gt;&lt;D xsi:type="xsd:string"&gt;Qatar&lt;/D&gt;&lt;/FQL&gt;&lt;FQL&gt;&lt;Q&gt;USDVND^STD(FG_PRICE_CHANGE(0,-1AY,AM))&lt;/Q&gt;&lt;R&gt;1&lt;/R&gt;&lt;C&gt;1&lt;/C&gt;&lt;D xsi:type="xsd:double"&gt;1.1822046186587&lt;/D&gt;&lt;/FQL&gt;&lt;FQL&gt;&lt;Q&gt;USDTHB^FG_PRICE_CHANGE(0,-6AM)&lt;/Q&gt;&lt;R&gt;1&lt;/R&gt;&lt;C&gt;1&lt;/C&gt;&lt;D xsi:type="xsd:double"&gt;-5.1026106&lt;/D&gt;&lt;/FQL&gt;&lt;FQL&gt;&lt;Q&gt;USDINR^FG_PRICE_CHANGE(0,-6AM)&lt;/Q&gt;&lt;R&gt;1&lt;/R&gt;&lt;C&gt;1&lt;/C&gt;&lt;D xsi:type="xsd:double"&gt;1.4496922&lt;/D&gt;&lt;/FQL&gt;&lt;FQL&gt;&lt;Q&gt;USDBRL^FG_PRICE_CHANGE(0,-3AM)&lt;/Q&gt;&lt;R&gt;1&lt;/R&gt;&lt;C&gt;1&lt;/C&gt;&lt;D xsi:type="xsd:double"&gt;4.9306035&lt;/D&gt;&lt;/FQL&gt;&lt;FQL&gt;&lt;Q&gt;USDTWD^FG_PRICE_CHANGE(0,-6AM)&lt;/Q&gt;&lt;R&gt;1&lt;/R&gt;&lt;C&gt;1&lt;/C&gt;&lt;D xsi:type="xsd:double"&gt;2.2418141&lt;/D&gt;&lt;/FQL&gt;&lt;FQL&gt;&lt;Q&gt;FC0000QA^FMA_EPS(NTMA,-20AY,0,CY,,"PORTAGG","MEANR")&lt;/Q&gt;&lt;R&gt;20&lt;/R&gt;&lt;C&gt;1&lt;/C&gt;&lt;D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</t>
        </r>
      </text>
    </comment>
    <comment ref="A9" authorId="0" shapeId="0" xr:uid="{2F6ADD12-26CD-402F-B2FE-3750973B8574}">
      <text>
        <r>
          <rPr>
            <b/>
            <sz val="9"/>
            <color indexed="81"/>
            <rFont val="Tahoma"/>
            <charset val="1"/>
          </rPr>
          <t>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xsi:type="xsd:double"&gt;9.61320801792281&lt;/D&gt;&lt;/FQL&gt;&lt;FQL&gt;&lt;Q&gt;SET-BKK^FMA_PE(NTMA,-10AY,0,AM,"PORTAGG","MEANR")&lt;/Q&gt;&lt;R&gt;121&lt;/R&gt;&lt;C&gt;1&lt;/C&gt;&lt;D xsi:type="xsd:double"&gt;15.9998023367947&lt;/D&gt;&lt;D xsi:type="xsd:double"&gt;15.3911044261688&lt;/D&gt;&lt;D xsi:type="xsd:double"&gt;15.4984977336633&lt;/D&gt;&lt;D xsi:type="xsd:double"&gt;14.9029994131172&lt;/D&gt;&lt;D xsi:type="xsd:double"&gt;15.1209268815308&lt;/D&gt;&lt;D xsi:type="xsd:double"&gt;16.4000719043706&lt;/D&gt;&lt;D xsi:type="xsd:double"&gt;15.2561854826245&lt;/D&gt;&lt;D xsi:type="xsd:double"&gt;15.2990998843432&lt;/D&gt;&lt;D xsi:type="xsd:double"&gt;15.3827935664486&lt;/D&gt;&lt;D xsi:type="xsd:double"&gt;15.3176234383499&lt;/D&gt;&lt;D xsi:type="xsd:double"&gt;15.1793910055899&lt;/D&gt;&lt;D xsi:type="xsd:double"&gt;14.337012057387&lt;/D&gt;&lt;D xsi:type="xsd:double"&gt;14.170404330862&lt;/D&gt;&lt;D xsi:type="xsd:double"&gt;14.4132392321068&lt;/D&gt;&lt;D xsi:type="xsd:double"&gt;13.7281729353165&lt;/D&gt;&lt;D xsi:type="xsd:double"&gt;12.4969002903143&lt;/D&gt;&lt;D xsi:type="xsd:double"&gt;12.4478395461916&lt;/D&gt;&lt;D xsi:type="xsd:double"&gt;13.0841103085276&lt;/D&gt;&lt;D xsi:type="xsd:double"&gt;14.5901056457269&lt;/D&gt;&lt;D xsi:type="xsd:double"&gt;14.2748633486071&lt;/D&gt;&lt;D xsi:type="xsd:double"&gt;14.2516874256423&lt;/D&gt;&lt;D xsi:type="xsd:double"&gt;14.5771875680236&lt;/D&gt;&lt;D xsi:type="xsd:double"&gt;15.0408559280608&lt;/D&gt;&lt;D xsi:type="xsd:double"&gt;15.5318139932025&lt;/D&gt;&lt;D xsi:type="xsd:double"&gt;13.8521581572408&lt;/D&gt;&lt;D xsi:type="xsd:double"&gt;13.6965453221924&lt;/D&gt;&lt;D xsi:type="xsd:double"&gt;14.5897303029597&lt;/D&gt;&lt;D xsi:type="xsd:double"&gt;14.8087457228845&lt;/D&gt;&lt;D xsi:type="xsd:double"&gt;15.1300143848384&lt;/D&gt;&lt;D xsi:type="xsd:double"&gt;15.1806637463492&lt;/D&gt;&lt;D xsi:type="xsd:double"&gt;14.6924455121093&lt;/D&gt;&lt;D xsi:type="xsd:double"&gt;15.0970988594634&lt;/D&gt;&lt;D xsi:type="xsd:double"&gt;14.5166658388732&lt;/D&gt;&lt;D xsi:type="xsd:double"&gt;14.655555952963&lt;/D&gt;&lt;D xsi:type="xsd:double"&gt;14.6360730253258&lt;/D&gt;&lt;D xsi:type="xsd:double"&gt;14.610917206148&lt;/D&gt;&lt;D xsi:type="xsd:double"&gt;15.2583803866841&lt;/D&gt;&lt;D xsi:type="xsd:double"&gt;15.768206061853&lt;/D&gt;&lt;D xsi:type="xsd:double"&gt;15.4942410544767&lt;/D&gt;&lt;D xsi:type="xsd:double"&gt;15.4986923351725&lt;/D&gt;&lt;D xsi:type="xsd:double"&gt;16.3480058430502&lt;/D&gt;&lt;D xsi:type="xsd:double"&gt;16.0264556775924&lt;/D&gt;&lt;D xsi:type="xsd:double"&gt;15.6085705555357&lt;/D&gt;&lt;D xsi:type="xsd:double"&gt;15.1360084637058&lt;/D&gt;&lt;D xsi:type="xsd:double"&gt;15.0898053215207&lt;/D&gt;&lt;D xsi:type="xsd:double"&gt;15.0615524821134&lt;/D&gt;&lt;D xsi:type="xsd:double"&gt;14.212608833788&lt;/D&gt;&lt;D xsi:type="xsd:double"&gt;14.7854511924201&lt;/D&gt;&lt;D xsi:type="xsd:double"&gt;14.3967571684189&lt;/D&gt;&lt;D xsi:type="xsd:double"&gt;14.477720930413&lt;/D&gt;&lt;D xsi:type="xsd:double"&gt;14.2149622903583&lt;/D&gt;&lt;D xsi:type="xsd:double"&gt;14.076994484821&lt;/D&gt;&lt;D xsi:type="xsd:double"&gt;13.8799466285341&lt;/D&gt;&lt;D xsi:type="xsd:double"&gt;14.5580059466086&lt;/D&gt;&lt;D xsi:type="xsd:double"&gt;14.7602782986432&lt;/D&gt;&lt;D xsi:type="xsd:double"&gt;14.9790780806217&lt;/D&gt;&lt;D xsi:type="xsd:double"&gt;14.9031365922999&lt;/D&gt;&lt;D xsi:type="xsd:double"&gt;15.2408979671822&lt;/D&gt;&lt;D xsi:type="xsd:double"&gt;15.8150020193684&lt;/D&gt;&lt;D xsi:type="xsd:double"&gt;15.146410465552&lt;/D&gt;&lt;D xsi:type="xsd:double"&gt;15.4845470046882&lt;/D&gt;&lt;D xsi:type="xsd:double"&gt;15.4115534281597&lt;/D&gt;&lt;D xsi:type="xsd:double"&gt;15.8003717200769&lt;/D&gt;&lt;D xsi:type="xsd:double"&gt;15.2337393503139&lt;/D&gt;&lt;D xsi:type="xsd:double"&gt;15.5527950544528&lt;/D&gt;&lt;D xsi:type="xsd:double"&gt;15.450285780833&lt;/D&gt;&lt;D xsi:type="xsd:double"&gt;11.8355110193947&lt;/D&gt;&lt;D xsi:type="xsd:double"&gt;14.640933532973&lt;/D&gt;&lt;D xsi:type="xsd:double"&gt;17.4097311558986&lt;/D&gt;&lt;D xsi:type="xsd:double"&gt;19.5025078166956&lt;/D&gt;&lt;D xsi:type="xsd:double"&gt;19.4112081528222&lt;/D&gt;&lt;D xsi:type="xsd:double"&gt;19.435980500906&lt;/D&gt;&lt;D xsi:type="xsd:double"&gt;18.6537496523178&lt;/D&gt;&lt;D xsi:type="xsd:double"&gt;18.5071112830702&lt;/D&gt;&lt;D xsi:type="xsd:double"&gt;18.3496994947031&lt;/D&gt;&lt;D xsi:type="xsd:double"&gt;19.7648671753385&lt;/D&gt;&lt;D xsi:type="xsd:double"&gt;20.4451369662905&lt;/D&gt;&lt;D xsi:type="xsd:double"&gt;19.4078886192935&lt;/D&gt;&lt;D xsi:type="xsd:double"&gt;19.6431910971287&lt;/D&gt;&lt;D xsi:type="xsd:double"&gt;18.7276892459925&lt;/D&gt;&lt;D xsi:type="xsd:double"&gt;18.2991834665144&lt;/D&gt;&lt;D xsi:type="xsd:double"&gt;18.1675521117061&lt;/D&gt;&lt;D xsi:type="xsd:double"&gt;16.8713177536475&lt;/D&gt;&lt;D xsi:type="xsd:double"&gt;16.5845093859313&lt;/D&gt;&lt;D xsi:type="xsd:double"&gt;17.7132010719353&lt;/D&gt;&lt;D xsi:type="xsd:double"&gt;17.4775405211677&lt;/D&gt;&lt;D xsi:type="xsd:double"&gt;17.4731267682175&lt;/D&gt;&lt;D xsi:type="xsd:double"&gt;16.9336677405325&lt;/D&gt;&lt;D xsi:type="xsd:double"&gt;17.5167683553081&lt;/D&gt;&lt;D xsi:type="xsd:double"&gt;17.3829205355859&lt;/D&gt;&lt;D xsi:type="xsd:double"&gt;16.8899820064088&lt;/D&gt;&lt;D xsi:type="xsd:double"&gt;16.7041047777907&lt;/D&gt;&lt;D xsi:type="xsd:double"&gt;15.7247810438225&lt;/D&gt;&lt;D xsi:type="xsd:double"&gt;15.8191162399902&lt;/D&gt;&lt;D xsi:type="xsd:double"&gt;14.9856775849627&lt;/D&gt;&lt;D xsi:type="xsd:double"&gt;15.4607989123433&lt;/D&gt;&lt;D xsi:type="xsd:double"&gt;15.7759596075692&lt;/D&gt;&lt;D xsi:type="xsd:double"&gt;14.8410240732513&lt;/D&gt;&lt;D xsi:type="xsd:double"&gt;15.7250125486502&lt;/D&gt;&lt;D xsi:type="xsd:double"&gt;15.5378803192368&lt;/D&gt;&lt;D xsi:type="xsd:double"&gt;16.1004058030629&lt;/D&gt;&lt;D xsi:type="xsd:double"&gt;15.9231782865377&lt;/D&gt;&lt;D xsi:type="xsd:double"&gt;15.6855310035895&lt;/D&gt;&lt;D xsi:type="xsd:double"&gt;15.7866103255394&lt;/D&gt;&lt;D xsi:type="xsd:double"&gt;15.6849244081336&lt;/D&gt;&lt;D xsi:type="xsd:double"&gt;15.7604781707973&lt;/D&gt;&lt;D xsi:type="xsd:double"&gt;15.3755485657639&lt;/D&gt;&lt;D xsi:type="xsd:double"&gt;15.8392290537735&lt;/D&gt;&lt;D xsi:type="xsd:double"&gt;15.9064183357597&lt;/D&gt;&lt;D xsi:type="xsd:double"&gt;14.8377810361707&lt;/D&gt;&lt;D xsi:type="xsd:double"&gt;14.2551266245645&lt;/D&gt;&lt;D xsi:type="xsd:double"&gt;14.1511836561221&lt;/D&gt;&lt;D xsi:type="xsd:double"&gt;14.5433262119793&lt;/D&gt;&lt;D xsi:type="xsd:double"&gt;14.3451653393391&lt;/D&gt;&lt;D xsi:type="xsd:double"&gt;14.3057277069771&lt;/D&gt;&lt;D xsi:type="xsd:double"&gt;14.4700385202653&lt;/D&gt;&lt;D xsi:type="xsd:double"&gt;14.2142788053609&lt;/D&gt;&lt;D xsi:type="xsd:double"&gt;13.5496331045185&lt;/D&gt;&lt;D xsi:type="xsd:double"&gt;13.707013025541&lt;/D&gt;&lt;D xsi:type="xsd:double"&gt;13.4350550093458&lt;/D&gt;&lt;D xsi:type="xsd:double"&gt;14.7783971045339&lt;/D&gt;&lt;/FQL&gt;&lt;FQL&gt;&lt;Q&gt;ECH^FMA_PE(LTMA,-10AY,0,AM,"PORTAGG","MEANR")&lt;/Q&gt;&lt;R&gt;121&lt;/R&gt;&lt;C&gt;1&lt;/C&gt;&lt;D xsi:type="xsd:double"&gt;16.352159314124&lt;/D&gt;&lt;D xsi:type="xsd:double"&gt;15.8541983521485&lt;/D&gt;&lt;D xsi:type="xsd:double"&gt;16.2706263947155&lt;/D&gt;&lt;D xsi:type="xsd:double"&gt;16.3889336725561&lt;/D&gt;&lt;D xsi:type="xsd:double"&gt;16.2505486695648&lt;/D&gt;&lt;D xsi:type="xsd:double"&gt;16.6646041455837&lt;/D&gt;&lt;D xsi:type="xsd:double"&gt;16.5250287655458&lt;/D&gt;&lt;D xsi:type="xsd:double"&gt;16.4342603631332&lt;/D&gt;&lt;D xsi:type="xsd:double"&gt;16.4541638655697&lt;/D&gt;&lt;D xsi:type="xsd:double"&gt;16.1379618487159&lt;/D&gt;&lt;D xsi:type="xsd:double"&gt;15.5597267753482&lt;/D&gt;&lt;D xsi:type="xsd:double"&gt;15.1053153843513&lt;/D&gt;&lt;D xsi:type="xsd:double"&gt;15.1953361172338&lt;/D&gt;&lt;D xsi:type="xsd:double"&gt;15.4339225214129&lt;/D&gt;&lt;D xsi:type="xsd:double"&gt;15.8533608241391&lt;/D&gt;&lt;D xsi:type="xsd:double"&gt;15.6644464813025&lt;/D&gt;&lt;D xsi:type="xsd:double"&gt;15.2322201013969&lt;/D&gt;&lt;D xsi:type="xsd:double"&gt;15.4351867412484&lt;/D&gt;&lt;D xsi:type="xsd:double"&gt;15.4852877846164&lt;/D&gt;&lt;D xsi:type="xsd:double"&gt;15.391062718796&lt;/D&gt;&lt;D xsi:type="xsd:double"&gt;15.3487180171658&lt;/D&gt;&lt;D xsi:type="xsd:double"&gt;15.0659871488982&lt;/D&gt;&lt;D xsi:type="xsd:double"&gt;15.5202091147155&lt;/D&gt;&lt;D xsi:type="xsd:double"&gt;16.0513194121362&lt;/D&gt;&lt;D xsi:type="xsd:double"&gt;15.971899600699&lt;/D&gt;&lt;D xsi:type="xsd:double"&gt;16.4888001447225&lt;/D&gt;&lt;D xsi:type="xsd:double"&gt;16.2982820807808&lt;/D&gt;&lt;D xsi:type="xsd:double"&gt;16.695524084847&lt;/D&gt;&lt;D xsi:type="xsd:double"&gt;15.8247891790981&lt;/D&gt;&lt;D xsi:type="xsd:double"&gt;16.61496771401&lt;/D&gt;&lt;D xsi:type="xsd:double"&gt;16.8042791573619&lt;/D&gt;&lt;D xsi:type="xsd:double"&gt;17.1102645631872&lt;/D&gt;&lt;D xsi:type="xsd:double"&gt;17.3443221042584&lt;/D&gt;&lt;D xsi:type="xsd:double"&gt;17.1787561303234&lt;/D&gt;&lt;D xsi:type="xsd:double"&gt;17.8054203884588&lt;/D&gt;&lt;D xsi:type="xsd:double"&gt;18.0227847888977&lt;/D&gt;&lt;D xsi:type="xsd:double"&gt;19.4689590865362&lt;/D&gt;&lt;D xsi:type="xsd:double"&gt;17.8271808179304&lt;/D&gt;&lt;D xsi:type="xsd:double"&gt;18.2564085430675&lt;/D&gt;&lt;D xsi:type="xsd:double"&gt;16.4416936335904&lt;/D&gt;&lt;D xsi:type="xsd:double"&gt;18.3230866286445&lt;/D&gt;&lt;D xsi:type="xsd:double"&gt;17.4256968196967&lt;/D&gt;&lt;D xsi:type="xsd:double"&gt;17.4844029451377&lt;/D&gt;&lt;D xsi:type="xsd:double"&gt;17.0978955778242&lt;/D&gt;&lt;D xsi:type="xsd:double"&gt;16.7217673873551&lt;/D&gt;&lt;D xsi:type="xsd:double"&gt;15.9487176601052&lt;/D&gt;&lt;D xsi:type="xsd:double"&gt;15.2178682364421&lt;/D&gt;&lt;D xsi:type="xsd:double"&gt;15.1808838796315&lt;/D&gt;&lt;D xsi:type="xsd:double"&gt;15.0789300460367&lt;/D&gt;&lt;D xsi:type="xsd:double"&gt;17.0763459818728&lt;/D&gt;&lt;D xsi:type="xsd:double"&gt;16.991701785186&lt;/D&gt;&lt;D xsi:type="xsd:double"&gt;16.5386150897374&lt;/D&gt;&lt;D xsi:type="xsd:double"&gt;12.5069169403946&lt;/D&gt;&lt;D xsi:type="xsd:double"&gt;12.4767664079253&lt;/D&gt;&lt;D xsi:type="xsd:double"&gt;11.2108243675509&lt;/D&gt;&lt;D xsi:type="xsd:double"&gt;10.9300205839764&lt;/D&gt;&lt;D xsi:type="xsd:double"&gt;11.0321405195403&lt;/D&gt;&lt;D xsi:type="xsd:double"&gt;10.6432699381771&lt;/D&gt;&lt;D xsi:type="xsd:double"&gt;11.0921293982921&lt;/D&gt;&lt;D xsi:type="xsd:double"&gt;10.9403440776784&lt;/D&gt;&lt;D xsi:type="xsd:double"&gt;11.9699348303713&lt;/D&gt;&lt;D xsi:type="xsd:double"&gt;12.2334760030774&lt;/D&gt;&lt;D xsi:type="xsd:double"&gt;10.4599397081644&lt;/D&gt;&lt;D xsi:type="xsd:double"&gt;12.34196551022&lt;/D&gt;&lt;D xsi:type="xsd:double"&gt;12.8843468136168&lt;/D&gt;&lt;D xsi:type="xsd:double"&gt;11.6617065773712&lt;/D&gt;&lt;D xsi:type="xsd:double"&gt;11.3345609860646&lt;/D&gt;&lt;D xsi:type="xsd:double"&gt;11.0385008139525&lt;/D&gt;&lt;D xsi:type="xsd:double"&gt;11.5838885567689&lt;/D&gt;&lt;D xsi:type="xsd:double"&gt;13.9506470261524&lt;/D&gt;&lt;D xsi:type="xsd:double"&gt;15.3246193062742&lt;/D&gt;&lt;D xsi:type="xsd:double"&gt;17.5958341257471&lt;/D&gt;&lt;D xsi:type="xsd:double"&gt;17.839841796025&lt;/D&gt;&lt;D xsi:type="xsd:double"&gt;18.6187184882817&lt;/D&gt;&lt;D xsi:type="xsd:double"&gt;21.0453454269491&lt;/D&gt;&lt;D xsi:type="xsd:double"&gt;23.3505118746174&lt;/D&gt;&lt;D xsi:type="xsd:double"&gt;24.8049360661008&lt;/D&gt;&lt;D xsi:type="xsd:double"&gt;26.8407430753733&lt;/D&gt;&lt;D xsi:type="xsd:double"&gt;31.9330195621914&lt;/D&gt;&lt;D xsi:type="xsd:double"&gt;29.8921649883235&lt;/D&gt;&lt;D xsi:type="xsd:double"&gt;27.4410417388204&lt;/D&gt;&lt;D xsi:type="xsd:double"&gt;25.1095232017769&lt;/D&gt;&lt;D xsi:type="xsd:double"&gt;22.6885959259769&lt;/D&gt;&lt;D xsi:type="xsd:double"&gt;20.2912967174891&lt;/D&gt;&lt;D xsi:type="xsd:double"&gt;18.2329022407408&lt;/D&gt;&lt;D xsi:type="xsd:double"&gt;15.4584265827605&lt;/D&gt;&lt;D xsi:type="xsd:double"&gt;13.343430172474&lt;/D&gt;&lt;D xsi:type="xsd:double"&gt;10.7851561326897&lt;/D&gt;&lt;D xsi:type="xsd:double"&gt;9.46718493412997&lt;/D&gt;&lt;D xsi:type="xsd:double"&gt;9.79090497926141&lt;/D&gt;&lt;D xsi:type="xsd:double"&gt;9.81469553302689&lt;/D&gt;&lt;D xsi:type="xsd:double"&gt;9.75848302553498&lt;/D&gt;&lt;D xsi:type="xsd:double"&gt;9.34232926105454&lt;/D&gt;&lt;D xsi:type="xsd:double"&gt;8.48512949642841&lt;/D&gt;&lt;D xsi:type="xsd:double"&gt;7.72264897832284&lt;/D&gt;&lt;D xsi:type="xsd:double"&gt;7.6322880648362&lt;/D&gt;&lt;D xsi:type="xsd:double"&gt;7.97695832701748&lt;/D&gt;&lt;D xsi:type="xsd:double"&gt;7.0503065942432&lt;/D&gt;&lt;D xsi:type="xsd:double"&gt;7.40478566593547&lt;/D&gt;&lt;D xsi:type="xsd:double"&gt;5.63057008541634&lt;/D&gt;&lt;D xsi:type="xsd:double"&gt;5.54752216896781&lt;/D&gt;&lt;D xsi:type="xsd:double"&gt;6.01072618887884&lt;/D&gt;&lt;D xsi:type="xsd:double"&gt;5.90125798613029&lt;/D&gt;&lt;D xsi:type="xsd:double"&gt;5.97642216215182&lt;/D&gt;&lt;D xsi:type="xsd:double"&gt;6.58314506175532&lt;/D&gt;&lt;D xsi:type="xsd:double"&gt;6.71649275099661&lt;/D&gt;&lt;D xsi:type="xsd:double"&gt;7.46370763915614&lt;/D&gt;&lt;D xsi:type="xsd:double"&gt;7.88969393635268&lt;/D&gt;&lt;D xsi:type="xsd:double"&gt;7.7643741149664&lt;/D&gt;&lt;D xsi:type="xsd:double"&gt;8.0168978561075&lt;/D&gt;&lt;D xsi:type="xsd:double"&gt;7.81188049145882&lt;/D&gt;&lt;D xsi:type="xsd:double"&gt;8.88585524246324&lt;/D&gt;&lt;D xsi:type="xsd:double"&gt;9.40723734172758&lt;/D&gt;&lt;D xsi:type="xsd:double"&gt;9.28292437729897&lt;/D&gt;&lt;D xsi:type="xsd:double"&gt;10.1883855117669&lt;/D&gt;&lt;D xsi:type="xsd:double"&gt;10.1857969923359&lt;/D&gt;&lt;D xsi:type="xsd:double"&gt;10.3085390006487&lt;/D&gt;&lt;D xsi:type="xsd:double"&gt;10.2712741614433&lt;/D&gt;&lt;D xsi:type="xsd:double"&gt;10.6188317737937&lt;/D&gt;&lt;D xsi:type="xsd:double"&gt;10.3859944567257&lt;/D&gt;&lt;D xsi:type="xsd:double"&gt;10.8326641740336&lt;/D&gt;&lt;/FQL&gt;&lt;FQL&gt;&lt;Q&gt;W-FDS^FG_PRICE(0)/MAX(FG_PRICE(0,-1AY))&lt;/Q&gt;&lt;R&gt;1&lt;/R&gt;&lt;C&gt;1&lt;/C&gt;&lt;D xsi:type="xsd:double"&gt;0.803998571938593&lt;/D&gt;&lt;/FQL&gt;&lt;FQL&gt;&lt;Q&gt;COPP-FDS^FG_PRICE_CHANGE(0,-1AY)&lt;/Q&gt;&lt;R&gt;1&lt;/R&gt;&lt;C&gt;1&lt;/C&gt;&lt;D xsi:type="xsd:double"&gt;10.1545842217484&lt;/D&gt;&lt;/FQL&gt;&lt;FQL&gt;&lt;Q&gt;FC0000QA^FG_PRICE(0)&lt;/Q&gt;&lt;R&gt;1&lt;/R&gt;&lt;C&gt;1&lt;/C&gt;&lt;D xsi:type="xsd:double"&gt;105.75633&lt;/D&gt;&lt;/FQL&gt;&lt;FQL&gt;&lt;Q&gt;KSA^FG_PRICE_MAVG(0,,,,30)&lt;/Q&gt;&lt;R&gt;1&lt;/R&gt;&lt;C&gt;1&lt;/C&gt;&lt;D xsi:type="xsd:double"&gt;41.566666&lt;/D&gt;&lt;/FQL&gt;&lt;FQL&gt;&lt;Q&gt;VNM^FMA_PCT_ABOVE_MAVG(200,0,,,,"PORTAGG")&lt;/Q&gt;&lt;R&gt;1&lt;/R&gt;&lt;C&gt;1&lt;/C&gt;&lt;D xsi:type="xsd:double"&gt;38.2978723404255&lt;/D&gt;&lt;/FQL&gt;&lt;FQL&gt;&lt;Q&gt;QAT^FG_TOTAL_RETURNC(0,-1AM)&lt;/Q&gt;&lt;R&gt;1&lt;/R&gt;&lt;C&gt;1&lt;/C&gt;&lt;D xsi:type="xsd:double"&gt;4.563844&lt;/D&gt;&lt;/FQL&gt;&lt;FQL&gt;&lt;Q&gt;EZA^P_PRICE(0)/P_PRICE_HIGH_PR(0,,,,,,"PRICE","INTRA","52W")&lt;/Q&gt;&lt;R&gt;1&lt;/R&gt;&lt;C&gt;1&lt;/C&gt;&lt;D xsi:type="xsd:double"&gt;0.9639433&lt;/D&gt;&lt;/FQL&gt;&lt;FQL&gt;&lt;Q&gt;EWW^FMA_PCT_ABOVE_MAVG(200,0,,,,"PORTAGG")&lt;/Q&gt;&lt;R&gt;1&lt;/R&gt;&lt;C&gt;1&lt;/C&gt;&lt;D xsi:type="xsd:double"&gt;22.2222222222222&lt;/D&gt;&lt;/FQL&gt;&lt;FQL&gt;&lt;Q&gt;EPOL^FG_TOTAL_RETURNC(0,-1AM)&lt;/Q&gt;&lt;R&gt;1&lt;/R&gt;&lt;C&gt;1&lt;/C&gt;&lt;D xsi:type="xsd:double"&gt;1.5053749&lt;/D&gt;&lt;/FQL&gt;&lt;FQL&gt;&lt;Q&gt;GREK^FMA_COS_UP("EPS","1M",+1,NOW,,,"PORTAGG","MEANR")&lt;/Q&gt;&lt;R&gt;1&lt;/R&gt;&lt;C&gt;1&lt;/C&gt;&lt;D xsi:type="xsd:double"&gt;7&lt;/D&gt;&lt;/FQL&gt;&lt;FQL&gt;&lt;Q&gt;CNYA^FMA_PE(LTM,0,,,"PORTAGG","MEANR")&lt;/Q&gt;&lt;R&gt;1&lt;/R&gt;&lt;C&gt;1&lt;/C&gt;&lt;D xsi:type="xsd:double"&gt;13.1833941886444&lt;/D&gt;&lt;/FQL&gt;&lt;FQL&gt;&lt;Q&gt;KSA^P_PRICE(0)/P_PRICE_LOW_PR(0,,,,,,"PRICE","INTRA","52W")-1&lt;/Q&gt;&lt;R&gt;1&lt;/R&gt;&lt;C&gt;1&lt;/C&gt;&lt;D xsi:type="xsd:double"&gt;0.13808346&lt;/D&gt;&lt;/FQL&gt;&lt;FQL&gt;&lt;Q&gt;INDA^FG_TOTAL_RETURNC(0,-3AM)&lt;/Q&gt;&lt;R&gt;1&lt;/R&gt;&lt;C&gt;1&lt;/C&gt;&lt;D xsi:type="xsd:double"&gt;5.652094&lt;/D&gt;&lt;/FQL&gt;&lt;FQL&gt;&lt;Q&gt;EWY^P_PRICE(0)/P_PRICE_LOW_PR(0,,,,,,"PRICE","INTRA","52W")-1&lt;/Q&gt;&lt;R&gt;1&lt;/R&gt;&lt;C&gt;1&lt;/C&gt;&lt;D xsi:type="xsd:double"&gt;0.14718294&lt;/D&gt;&lt;/FQL&gt;&lt;FQL&gt;&lt;Q&gt;TUR^FMA_COS_DOWN("EPS","1M",+1,NOW,,,"PORTAGG","MEANR")&lt;/Q&gt;&lt;R&gt;1&lt;/R&gt;&lt;C&gt;1&lt;/C&gt;&lt;D xsi:type="xsd:double"&gt;20&lt;/D&gt;&lt;/FQL&gt;&lt;FQL&gt;&lt;Q&gt;TRYTH10Y-FDS^FG_YIELD(0,,,,"YTM")&lt;/Q&gt;&lt;R&gt;1&lt;/R&gt;&lt;C&gt;1&lt;/C&gt;&lt;D xsi:type="xsd:double"&gt;2.537659&lt;/D&gt;&lt;/FQL&gt;&lt;FQL&gt;&lt;Q&gt;EWT^FMA_ROE(NTMA,-20AY,NOW,FY,"PORTAGG","MEANR")&lt;/Q&gt;&lt;R&gt;20&lt;/R&gt;&lt;C&gt;1&lt;/C&gt;&lt;D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xsi:type="xsd:double"&gt;10.8981953314879&lt;/D&gt;&lt;D xsi:type="xsd:double"&gt;11.6207956904249&lt;/D&gt;&lt;D xsi:type="xsd:double"&gt;14.7243223282524&lt;/D&gt;&lt;D xsi:type="xsd:double"&gt;12.9406685605328&lt;/D&gt;&lt;D xsi:type="xsd:double"&gt;11.9160133133263&lt;/D&gt;&lt;/FQL&gt;&lt;FQL&gt;&lt;Q&gt;CAGDPY@ZA^EE_ACTUAL_ANNUAL(MED,+1)&lt;/Q&gt;&lt;R&gt;1&lt;/R&gt;&lt;C&gt;1&lt;/C&gt;&lt;D xsi:type="xsd:double"&gt;-1.75&lt;/D&gt;&lt;/FQL&gt;&lt;FQL&gt;&lt;Q&gt;USDTHB^FG_PRICE_CHANGE(0,-3AM)&lt;/Q&gt;&lt;R&gt;1&lt;/R&gt;&lt;C&gt;1&lt;/C&gt;&lt;D xsi:type="xsd:double"&gt;-7.986915&lt;/D&gt;&lt;/FQL&gt;&lt;FQL&gt;&lt;Q&gt;USDPLN^FG_PRICE_CHANGE(0,-6AM)&lt;/Q&gt;&lt;R&gt;1&lt;/R&gt;&lt;C&gt;1&lt;/C&gt;&lt;D xsi:type="xsd:double"&gt;-1.1473775&lt;/D&gt;&lt;/FQL&gt;&lt;FQL&gt;&lt;Q&gt;USDCLP^STD(FG_PRICE_CHANGE(0,-3AY,M))&lt;/Q&gt;&lt;R&gt;1&lt;/R&gt;&lt;C&gt;1&lt;/C&gt;&lt;D xsi:type="xsd:double"&gt;4.47982839571473&lt;/D&gt;&lt;/FQL&gt;&lt;FQL&gt;&lt;Q&gt;INDA^P_PRICE_RETURNS_PR('52W',2,-10AY,0,AM)&lt;/Q&gt;&lt;R&gt;121&lt;/R&gt;&lt;C&gt;1&lt;/C&gt;&lt;D xsi:type="xsd:double"&gt;39.800476&lt;/D&gt;&lt;D xsi:type="xsd:double"&gt;24.020779&lt;/D&gt;&lt;D xsi:type="xsd:double"&gt;41.339325&lt;/D&gt;&lt;D xsi:type="xsd:double"&gt;24.729156&lt;/D&gt;&lt;D xsi:type="xsd:double"&gt;26.223171&lt;/D&gt;&lt;D xsi:type="xsd:double"&gt;38.658012&lt;/D&gt;&lt;D xsi:type="xsd:double"&gt;30.456507&lt;/D&gt;&lt;D xsi:type="xsd:double"&gt;26.963436&lt;/D&gt;&lt;D xsi:type="xsd:double"&gt;6.0308456&lt;/D&gt;&lt;D xsi:type="xsd:double"&gt;-4.916626&lt;/D&gt;&lt;D xsi:type="xsd:double"&gt;3.4891963&lt;/D&gt;&lt;D xsi:type="xsd:double"&gt;0.4018426&lt;/D&gt;&lt;D xsi:type="xsd:double"&gt;-10.6206&lt;/D&gt;&lt;D xsi:type="xsd:double"&gt;-1.4543593&lt;/D&gt;&lt;D xsi:type="xsd:double"&gt;-14.651537&lt;/D&gt;&lt;D xsi:type="xsd:double"&gt;-14.177322&lt;/D&gt;&lt;D xsi:type="xsd:double"&gt;-14.402109&lt;/D&gt;&lt;D xsi:type="xsd:double"&gt;-25.462992&lt;/D&gt;&lt;D xsi:type="xsd:double"&gt;-17.51001&lt;/D&gt;&lt;D xsi:type="xsd:double"&gt;-17.934734&lt;/D&gt;&lt;D xsi:type="xsd:double"&gt;-7.311577&lt;/D&gt;&lt;D xsi:type="xsd:double"&gt;-5.096203&lt;/D&gt;&lt;D xsi:type="xsd:double"&gt;-3.7712276&lt;/D&gt;&lt;D xsi:type="xsd:double"&gt;0.87521076&lt;/D&gt;&lt;D xsi:type="xsd:double"&gt;8.781433&lt;/D&gt;&lt;D xsi:type="xsd:double"&gt;2.5309205&lt;/D&gt;&lt;D xsi:type="xsd:double"&gt;-0.596416&lt;/D&gt;&lt;D xsi:type="xsd:double"&gt;6.3228607&lt;/D&gt;&lt;D xsi:type="xsd:double"&gt;7.459724&lt;/D&gt;&lt;D xsi:type="xsd:double"&gt;21.73803&lt;/D&gt;&lt;D xsi:type="xsd:double"&gt;17.377699&lt;/D&gt;&lt;D xsi:type="xsd:double"&gt;18.057966&lt;/D&gt;&lt;D xsi:type="xsd:double"&gt;21.416128&lt;/D&gt;&lt;D xsi:type="xsd:double"&gt;19.29816&lt;/D&gt;&lt;D xsi:type="xsd:double"&gt;16.950464&lt;/D&gt;&lt;D xsi:type="xsd:double"&gt;12.845016&lt;/D&gt;&lt;D xsi:type="xsd:double"&gt;17.059553&lt;/D&gt;&lt;D xsi:type="xsd:double"&gt;16.165936&lt;/D&gt;&lt;D xsi:type="xsd:double"&gt;25.578762&lt;/D&gt;&lt;D xsi:type="xsd:double"&gt;29.427422&lt;/D&gt;&lt;D xsi:type="xsd:double"&gt;35.77247&lt;/D&gt;&lt;D xsi:type="xsd:double"&gt;21.997213&lt;/D&gt;&lt;D xsi:type="xsd:double"&gt;17.097843&lt;/D&gt;&lt;D xsi:type="xsd:double"&gt;11.660873&lt;/D&gt;&lt;D xsi:type="xsd:double"&gt;6.277132&lt;/D&gt;&lt;D xsi:type="xsd:double"&gt;5.447066&lt;/D&gt;&lt;D xsi:type="xsd:double"&gt;2.7852416&lt;/D&gt;&lt;D xsi:type="xsd:double"&gt;8.124828&lt;/D&gt;&lt;D xsi:type="xsd:double"&gt;0.16419888&lt;/D&gt;&lt;D xsi:type="xsd:double"&gt;-9.520817&lt;/D&gt;&lt;D xsi:type="xsd:double"&gt;-10.36489&lt;/D&gt;&lt;D xsi:type="xsd:double"&gt;-6.531435&lt;/D&gt;&lt;D xsi:type="xsd:double"&gt;-10.843266&lt;/D&gt;&lt;D xsi:type="xsd:double"&gt;-6.9766703&lt;/D&gt;&lt;D xsi:type="xsd:double"&gt;0.51282644&lt;/D&gt;&lt;D xsi:type="xsd:double"&gt;2.3352742&lt;/D&gt;&lt;D xsi:type="xsd:double"&gt;-1.344192&lt;/D&gt;&lt;D xsi:type="xsd:double"&gt;5.8680296&lt;/D&gt;&lt;D xsi:type="xsd:double"&gt;3.1556368&lt;/D&gt;&lt;D xsi:type="xsd:double"&gt;-7.2644234&lt;/D&gt;&lt;D xsi:type="xsd:double"&gt;-4.052252&lt;/D&gt;&lt;D xsi:type="xsd:double"&gt;12.565624&lt;/D&gt;&lt;D xsi:type="xsd:double"&gt;12.658596&lt;/D&gt;&lt;D xsi:type="xsd:double"&gt;10.125756&lt;/D&gt;&lt;D xsi:type="xsd:double"&gt;9.095991&lt;/D&gt;&lt;D xsi:type="xsd:double"&gt;10.075593&lt;/D&gt;&lt;D xsi:type="xsd:double"&gt;-26.78086&lt;/D&gt;&lt;D xsi:type="xsd:double"&gt;-27.660656&lt;/D&gt;&lt;D xsi:type="xsd:double"&gt;-17.616951&lt;/D&gt;&lt;D xsi:type="xsd:double"&gt;-20.143736&lt;/D&gt;&lt;D xsi:type="xsd:double"&gt;-11.039936&lt;/D&gt;&lt;D xsi:type="xsd:double"&gt;3.6395192&lt;/D&gt;&lt;D xsi:type="xsd:double"&gt;4.979217&lt;/D&gt;&lt;D xsi:type="xsd:double"&gt;7.952702&lt;/D&gt;&lt;D xsi:type="xsd:double"&gt;5.158365&lt;/D&gt;&lt;D xsi:type="xsd:double"&gt;11.02537&lt;/D&gt;&lt;D xsi:type="xsd:double"&gt;17.852938&lt;/D&gt;&lt;D xsi:type="xsd:double"&gt;20.934795&lt;/D&gt;&lt;D xsi:type="xsd:double"&gt;71.330666&lt;/D&gt;&lt;D xsi:type="xsd:double"&gt;58.293713&lt;/D&gt;&lt;D xsi:type="xsd:double"&gt;51.39012&lt;/D&gt;&lt;D xsi:type="xsd:double"&gt;69.63489&lt;/D&gt;&lt;D xsi:type="xsd:double"&gt;44.362057&lt;/D&gt;&lt;D xsi:type="xsd:double"&gt;38.26021&lt;/D&gt;&lt;D xsi:type="xsd:double"&gt;46.42956&lt;/D&gt;&lt;D xsi:type="xsd:double"&gt;39.514744&lt;/D&gt;&lt;D xsi:type="xsd:double"&gt;42.289925&lt;/D&gt;&lt;D xsi:type="xsd:double"&gt;25.756025&lt;/D&gt;&lt;D xsi:type="xsd:double"&gt;23.625553&lt;/D&gt;&lt;D xsi:type="xsd:double"&gt;9.498823&lt;/D&gt;&lt;D xsi:type="xsd:double"&gt;2.4600267&lt;/D&gt;&lt;D xsi:type="xsd:double"&gt;19.684267&lt;/D&gt;&lt;D xsi:type="xsd:double"&gt;4.314375&lt;/D&gt;&lt;D xsi:type="xsd:double"&gt;-5.39335&lt;/D&gt;&lt;D xsi:type="xsd:double"&gt;-4.0178657&lt;/D&gt;&lt;D xsi:type="xsd:double"&gt;1.5292764&lt;/D&gt;&lt;D xsi:type="xsd:double"&gt;-4.0224733&lt;/D&gt;&lt;D xsi:type="xsd:double"&gt;-12.476945&lt;/D&gt;&lt;D xsi:type="xsd:double"&gt;-6.5338316&lt;/D&gt;&lt;D xsi:type="xsd:double"&gt;-5.725938&lt;/D&gt;&lt;D xsi:type="xsd:double"&gt;-12.453609&lt;/D&gt;&lt;D xsi:type="xsd:double"&gt;-10.474926&lt;/D&gt;&lt;D xsi:type="xsd:double"&gt;-7.413512&lt;/D&gt;&lt;D xsi:type="xsd:double"&gt;-10.844975&lt;/D&gt;&lt;D xsi:type="xsd:double"&gt;2.2266269&lt;/D&gt;&lt;D xsi:type="xsd:double"&gt;5.242181&lt;/D&gt;&lt;D xsi:type="xsd:double"&gt;10.942507&lt;/D&gt;&lt;D xsi:type="xsd:double"&gt;1.0229111&lt;/D&gt;&lt;D xsi:type="xsd:double"&gt;1.6326904&lt;/D&gt;&lt;D xsi:type="xsd:double"&gt;9.530914&lt;/D&gt;&lt;D xsi:type="xsd:double"&gt;1.2818933&lt;/D&gt;&lt;D xsi:type="xsd:double"&gt;10.522997&lt;/D&gt;&lt;D xsi:type="xsd:double"&gt;17.886246&lt;/D&gt;&lt;D xsi:type="xsd:double"&gt;24.876308&lt;/D&gt;&lt;D xsi:type="xsd:double"&gt;31.64152&lt;/D&gt;&lt;D xsi:type="xsd:double"&gt;28.775465&lt;/D&gt;&lt;D xsi:type="xsd:double"&gt;23.39288&lt;/D&gt;&lt;D xsi:type="xsd:double"&gt;29.304636&lt;/D&gt;&lt;D xsi:type="xsd:double"&gt;28.942621&lt;/D&gt;&lt;D xsi:type="xsd:double"&gt;27.62494&lt;/D&gt;&lt;D xsi:type="xsd:double"&gt;28.18464&lt;/D&gt;&lt;/FQL&gt;&lt;FQL&gt;&lt;Q&gt;INDA^FMA_DIV_YLD(NTMA,-10AY,0,AM,"PORTAGG","MEANR")&lt;/Q&gt;&lt;R&gt;121&lt;/R&gt;&lt;C&gt;1&lt;/C&gt;&lt;D xsi:type="xsd:double"&gt;1.54372246134438&lt;/D&gt;&lt;D xsi:type="xsd:double"&gt;1.61273533440135&lt;/D&gt;&lt;D xsi:type="xsd:double"&gt;1.545414248977&lt;/D&gt;&lt;D xsi:type="xsd:double"&gt;1.59612365071495&lt;/D&gt;&lt;D xsi:type="xsd:double"&gt;1.57639748791217&lt;/D&gt;&lt;D xsi:type="xsd:double"&gt;1.49380448679798&lt;/D&gt;&lt;D xsi:type="xsd:double"&gt;1.48723829763669&lt;/D&gt;&lt;D xsi:type="xsd:double"&gt;1.50485808655573&lt;/D&gt;&lt;D xsi:type="xsd:double"&gt;1.68617207638231&lt;/D&gt;&lt;D xsi:type="xsd:double"&gt;1.73424927328639&lt;/D&gt;&lt;D xsi:type="xsd:double"&gt;1.58725079262214&lt;/D&gt;&lt;D xsi:type="xsd:double"&gt;1.57050837683871&lt;/D&gt;&lt;D xsi:type="xsd:double"&gt;1.69325374427893&lt;/D&gt;&lt;D xsi:type="xsd:double"&gt;1.65253075246271&lt;/D&gt;&lt;D xsi:type="xsd:double"&gt;1.73262657041558&lt;/D&gt;&lt;D xsi:type="xsd:double"&gt;1.7754395862707&lt;/D&gt;&lt;D xsi:type="xsd:double"&gt;1.76966426148592&lt;/D&gt;&lt;D xsi:type="xsd:double"&gt;1.88295515939835&lt;/D&gt;&lt;D xsi:type="xsd:double"&gt;1.75406113757325&lt;/D&gt;&lt;D xsi:type="xsd:double"&gt;1.74992811061258&lt;/D&gt;&lt;D xsi:type="xsd:double"&gt;1.68714159312723&lt;/D&gt;&lt;D xsi:type="xsd:double"&gt;1.61314686988943&lt;/D&gt;&lt;D xsi:type="xsd:double"&gt;1.55032558112123&lt;/D&gt;&lt;D xsi:type="xsd:double"&gt;1.53183066659167&lt;/D&gt;&lt;D xsi:type="xsd:double"&gt;1.53742008252654&lt;/D&gt;&lt;D xsi:type="xsd:double"&gt;1.53309846053109&lt;/D&gt;&lt;D xsi:type="xsd:double"&gt;1.67359786865786&lt;/D&gt;&lt;D xsi:type="xsd:double"&gt;1.67625973766687&lt;/D&gt;&lt;D xsi:type="xsd:double"&gt;1.65613938495159&lt;/D&gt;&lt;D xsi:type="xsd:double"&gt;1.60039411522956&lt;/D&gt;&lt;D xsi:type="xsd:double"&gt;1.58406928884569&lt;/D&gt;&lt;D xsi:type="xsd:double"&gt;1.55899626562031&lt;/D&gt;&lt;D xsi:type="xsd:double"&gt;1.55411992462682&lt;/D&gt;&lt;D xsi:type="xsd:double"&gt;1.6045063913644&lt;/D&gt;&lt;D xsi:type="xsd:double"&gt;1.57749483823462&lt;/D&gt;&lt;D xsi:type="xsd:double"&gt;1.5748030911087&lt;/D&gt;&lt;D xsi:type="xsd:double"&gt;1.51635984343509&lt;/D&gt;&lt;D xsi:type="xsd:double"&gt;1.53326547012441&lt;/D&gt;&lt;D xsi:type="xsd:double"&gt;1.52470188789031&lt;/D&gt;&lt;D xsi:type="xsd:double"&gt;1.53266007687338&lt;/D&gt;&lt;D xsi:type="xsd:double"&gt;1.47869181648237&lt;/D&gt;&lt;D xsi:type="xsd:double"&gt;1.54932870588392&lt;/D&gt;&lt;D xsi:type="xsd:double"&gt;1.57054130678018&lt;/D&gt;&lt;D xsi:type="xsd:double"&gt;1.57336359786171&lt;/D&gt;&lt;D xsi:type="xsd:double"&gt;1.59928585186767&lt;/D&gt;&lt;D xsi:type="xsd:double"&gt;1.58536162767639&lt;/D&gt;&lt;D xsi:type="xsd:double"&gt;1.58253620297197&lt;/D&gt;&lt;D xsi:type="xsd:double"&gt;1.51125576802699&lt;/D&gt;&lt;D xsi:type="xsd:double"&gt;1.50530982730418&lt;/D&gt;&lt;D xsi:type="xsd:double"&gt;1.67856663462639&lt;/D&gt;&lt;D xsi:type="xsd:double"&gt;1.6733935142021&lt;/D&gt;&lt;D xsi:type="xsd:double"&gt;1.65254628955484&lt;/D&gt;&lt;D xsi:type="xsd:double"&gt;1.66190554357473&lt;/D&gt;&lt;D xsi:type="xsd:double"&gt;1.64807861517878&lt;/D&gt;&lt;D xsi:type="xsd:double"&gt;1.59245864147858&lt;/D&gt;&lt;D xsi:type="xsd:double"&gt;1.58872858716687&lt;/D&gt;&lt;D xsi:type="xsd:double"&gt;1.71348395794302&lt;/D&gt;&lt;D xsi:type="xsd:double"&gt;1.66481881522361&lt;/D&gt;&lt;D xsi:type="xsd:double"&gt;1.75935617323075&lt;/D&gt;&lt;D xsi:type="xsd:double"&gt;1.81062089615197&lt;/D&gt;&lt;D xsi:type="xsd:double"&gt;1.81748891548028&lt;/D&gt;&lt;D xsi:type="xsd:double"&gt;1.83694443730941&lt;/D&gt;&lt;D xsi:type="xsd:double"&gt;1.75844628135193&lt;/D&gt;&lt;D xsi:type="xsd:double"&gt;1.69096831948528&lt;/D&gt;&lt;D xsi:type="xsd:double"&gt;1.66205086001126&lt;/D&gt;&lt;D xsi:type="xsd:double"&gt;1.64896728638873&lt;/D&gt;&lt;D xsi:type="xsd:double"&gt;2.10630481531074&lt;/D&gt;&lt;D xsi:type="xsd:double"&gt;2.13482546900386&lt;/D&gt;&lt;D xsi:type="xsd:double"&gt;1.94066675015875&lt;/D&gt;&lt;D xsi:type="xsd:double"&gt;1.7136776274673&lt;/D&gt;&lt;D xsi:type="xsd:double"&gt;1.58140625368301&lt;/D&gt;&lt;D xsi:type="xsd:double"&gt;1.51461274538475&lt;/D&gt;&lt;D xsi:type="xsd:double"&gt;1.52389530455585&lt;/D&gt;&lt;D xsi:type="xsd:double"&gt;1.48465061271628&lt;/D&gt;&lt;D xsi:type="xsd:double"&gt;1.47467218929351&lt;/D&gt;&lt;D xsi:type="xsd:double"&gt;1.3600900500371&lt;/D&gt;&lt;D xsi:type="xsd:double"&gt;1.28708123496517&lt;/D&gt;&lt;D xsi:type="xsd:double"&gt;1.31783396118153&lt;/D&gt;&lt;D xsi:type="xsd:double"&gt;1.34181647699448&lt;/D&gt;&lt;D xsi:type="xsd:double"&gt;1.41722327305001&lt;/D&gt;&lt;D xsi:type="xsd:double"&gt;1.4234095981285&lt;/D&gt;&lt;D xsi:type="xsd:double"&gt;1.38155755977701&lt;/D&gt;&lt;D xsi:type="xsd:double"&gt;1.39998927111487&lt;/D&gt;&lt;D xsi:type="xsd:double"&gt;1.35813661592627&lt;/D&gt;&lt;D xsi:type="xsd:double"&gt;1.28354337029819&lt;/D&gt;&lt;D xsi:type="xsd:double"&gt;1.27000240175915&lt;/D&gt;&lt;D xsi:type="xsd:double"&gt;1.32293349870183&lt;/D&gt;&lt;D xsi:type="xsd:double"&gt;1.34946722258927&lt;/D&gt;&lt;D xsi:type="xsd:double"&gt;1.30773246499199&lt;/D&gt;&lt;D xsi:type="xsd:double"&gt;1.42954602368274&lt;/D&gt;&lt;D xsi:type="xsd:double"&gt;1.51141413084139&lt;/D&gt;&lt;D xsi:type="xsd:double"&gt;1.45806762932013&lt;/D&gt;&lt;D xsi:type="xsd:double"&gt;1.68945332373306&lt;/D&gt;&lt;D xsi:type="xsd:double"&gt;1.63897817017324&lt;/D&gt;&lt;D xsi:type="xsd:double"&gt;1.65281964065869&lt;/D&gt;&lt;D xsi:type="xsd:double"&gt;1.46690750632779&lt;/D&gt;&lt;D xsi:type="xsd:double"&gt;1.46425237554428&lt;/D&gt;&lt;D xsi:type="xsd:double"&gt;1.55729453267967&lt;/D&gt;&lt;D xsi:type="xsd:double"&gt;1.48495670291408&lt;/D&gt;&lt;D xsi:type="xsd:double"&gt;1.45154093644379&lt;/D&gt;&lt;D xsi:type="xsd:double"&gt;1.51565814601598&lt;/D&gt;&lt;D xsi:type="xsd:double"&gt;1.53879553583666&lt;/D&gt;&lt;D xsi:type="xsd:double"&gt;1.59994879754055&lt;/D&gt;&lt;D xsi:type="xsd:double"&gt;1.58925381280698&lt;/D&gt;&lt;D xsi:type="xsd:double"&gt;1.59027589528012&lt;/D&gt;&lt;D xsi:type="xsd:double"&gt;1.54942844773608&lt;/D&gt;&lt;D xsi:type="xsd:double"&gt;1.49654348637456&lt;/D&gt;&lt;D xsi:type="xsd:double"&gt;1.50221552661475&lt;/D&gt;&lt;D xsi:type="xsd:double"&gt;1.49731354304021&lt;/D&gt;&lt;D xsi:type="xsd:double"&gt;1.50293450917137&lt;/D&gt;&lt;D xsi:type="xsd:double"&gt;1.53456000399192&lt;/D&gt;&lt;D xsi:type="xsd:double"&gt;1.42002379280558&lt;/D&gt;&lt;D xsi:type="xsd:double"&gt;1.36282655717648&lt;/D&gt;&lt;D xsi:type="xsd:double"&gt;1.37253242822978&lt;/D&gt;&lt;D xsi:type="xsd:double"&gt;1.3414671346828&lt;/D&gt;&lt;D xsi:type="xsd:double"&gt;1.32812299476589&lt;/D&gt;&lt;D xsi:type="xsd:double"&gt;1.36694975505119&lt;/D&gt;&lt;D xsi:type="xsd:double"&gt;1.2980685207734&lt;/D&gt;&lt;D xsi:type="xsd:double"&gt;1.2425623329879&lt;/D&gt;&lt;D xsi:type="xsd:double"&gt;1.26600142001297&lt;/D&gt;&lt;D xsi:type="xsd:double"&gt;1.24532148106609&lt;/D&gt;&lt;/FQL&gt;&lt;FQL&gt;&lt;Q&gt;QAT^FMA_PE(NTMA,-10AY,0,AM,"PORTAGG","MEANR")&lt;/Q&gt;&lt;R&gt;121&lt;/R&gt;&lt;C&gt;1&lt;/C&gt;&lt;D xsi:type="xsd:double"&gt;15.8099939088822&lt;/D&gt;&lt;D xsi:type="xsd:double"&gt;15.5310202312606&lt;/D&gt;&lt;D xsi:type="xsd:double"&gt;15.0692435160796&lt;/D&gt;&lt;D xsi:type="xsd:double"&gt;12.9295834463674&lt;/D&gt;&lt;D xsi:type="xsd:double"&gt;12.9151770852292&lt;/D&gt;&lt;D xsi:type="xsd:double"&gt;14.0666004266306&lt;/D&gt;&lt;D xsi:type="xsd:double"&gt;13.514172732992&lt;/D&gt;&lt;D xsi:type="xsd:double"&gt;13.3203988467145&lt;/D&gt;&lt;D xsi:type="xsd:double"&gt;13.8612326855022&lt;/D&gt;&lt;D xsi:type="xsd:double"&gt;13.1182487625105&lt;/D&gt;&lt;D xsi:type="xsd:double"&gt;13.1363016352142&lt;/D&gt;&lt;D xsi:type="xsd:double"&gt;13.1083996383538&lt;/D&gt;&lt;D xsi:type="xsd:double"&gt;13.2028072866209&lt;/D&gt;&lt;D xsi:type="xsd:double"&gt;12.9306169824543&lt;/D&gt;&lt;D xsi:type="xsd:double"&gt;11.8078106794085&lt;/D&gt;&lt;D xsi:type="xsd:double"&gt;11.0183577616934&lt;/D&gt;&lt;D xsi:type="xsd:double"&gt;10.5130963379144&lt;/D&gt;&lt;D xsi:type="xsd:double"&gt;11.0176893045224&lt;/D&gt;&lt;D xsi:type="xsd:double"&gt;12.152541658521&lt;/D&gt;&lt;D xsi:type="xsd:double"&gt;12.1480999446412&lt;/D&gt;&lt;D xsi:type="xsd:double"&gt;11.7606398636608&lt;/D&gt;&lt;D xsi:type="xsd:double"&gt;11.8594901186387&lt;/D&gt;&lt;D xsi:type="xsd:double"&gt;12.1410571551982&lt;/D&gt;&lt;D xsi:type="xsd:double"&gt;13.0946907970708&lt;/D&gt;&lt;D xsi:type="xsd:double"&gt;12.8810006955641&lt;/D&gt;&lt;D xsi:type="xsd:double"&gt;12.8197139111264&lt;/D&gt;&lt;D xsi:type="xsd:double"&gt;12.4269194338013&lt;/D&gt;&lt;D xsi:type="xsd:double"&gt;12.895444522149&lt;/D&gt;&lt;D xsi:type="xsd:double"&gt;13.6071212827497&lt;/D&gt;&lt;D xsi:type="xsd:double"&gt;13.1931692517595&lt;/D&gt;&lt;D xsi:type="xsd:double"&gt;12.8961858059243&lt;/D&gt;&lt;D xsi:type="xsd:double"&gt;13.1679282976341&lt;/D&gt;&lt;D xsi:type="xsd:double"&gt;13.0903639335419&lt;/D&gt;&lt;D xsi:type="xsd:double"&gt;12.1079109892596&lt;/D&gt;&lt;D xsi:type="xsd:double"&gt;12.0528318608079&lt;/D&gt;&lt;D xsi:type="xsd:double"&gt;12.3480129578615&lt;/D&gt;&lt;D xsi:type="xsd:double"&gt;10.8945153610721&lt;/D&gt;&lt;D xsi:type="xsd:double"&gt;10.8727149522248&lt;/D&gt;&lt;D xsi:type="xsd:double"&gt;10.8426013308344&lt;/D&gt;&lt;D xsi:type="xsd:double"&gt;11.1682639645551&lt;/D&gt;&lt;D xsi:type="xsd:double"&gt;12.2786909143358&lt;/D&gt;&lt;D xsi:type="xsd:double"&gt;11.6055813005972&lt;/D&gt;&lt;D xsi:type="xsd:double"&gt;10.9405589712419&lt;/D&gt;&lt;D xsi:type="xsd:double"&gt;11.3681733106104&lt;/D&gt;&lt;D xsi:type="xsd:double"&gt;11.0109838943394&lt;/D&gt;&lt;D xsi:type="xsd:double"&gt;11.5111452927831&lt;/D&gt;&lt;D xsi:type="xsd:double"&gt;11.4231027310356&lt;/D&gt;&lt;D xsi:type="xsd:double"&gt;12.4910697624926&lt;/D&gt;&lt;D xsi:type="xsd:double"&gt;12.7869791818705&lt;/D&gt;&lt;D xsi:type="xsd:double"&gt;12.3996687355839&lt;/D&gt;&lt;D xsi:type="xsd:double"&gt;12.9282590950674&lt;/D&gt;&lt;D xsi:type="xsd:double"&gt;12.9330444951187&lt;/D&gt;&lt;D xsi:type="xsd:double"&gt;13.3064411672616&lt;/D&gt;&lt;D xsi:type="xsd:double"&gt;12.8426850094187&lt;/D&gt;&lt;D xsi:type="xsd:double"&gt;12.1561644036503&lt;/D&gt;&lt;D xsi:type="xsd:double"&gt;12.8857704275563&lt;/D&gt;&lt;D xsi:type="xsd:double"&gt;12.6482602286961&lt;/D&gt;&lt;D xsi:type="xsd:double"&gt;13.3754000473448&lt;/D&gt;&lt;D xsi:type="xsd:double"&gt;13.342512339606&lt;/D&gt;&lt;D xsi:type="xsd:double"&gt;12.522053751205&lt;/D&gt;&lt;D xsi:type="xsd:double"&gt;13.3995138636702&lt;/D&gt;&lt;D xsi:type="xsd:double"&gt;13.406534561632&lt;/D&gt;&lt;D xsi:type="xsd:double"&gt;13.1989893235993&lt;/D&gt;&lt;D xsi:type="xsd:double"&gt;13.2920715941615&lt;/D&gt;&lt;D xsi:type="xsd:double"&gt;13.8007644969581&lt;/D&gt;&lt;D xsi:type="xsd:double"&gt;13.1714718987558&lt;/D&gt;&lt;D xsi:type="xsd:double"&gt;11.0956397814661&lt;/D&gt;&lt;D xsi:type="xsd:double"&gt;12.5346395050208&lt;/D&gt;&lt;D xsi:type="xsd:double"&gt;13.5890529305193&lt;/D&gt;&lt;D xsi:type="xsd:double"&gt;14.596936062959&lt;/D&gt;&lt;D xsi:type="xsd:double"&gt;14.9075694179968&lt;/D&gt;&lt;D xsi:type="xsd:double"&gt;15.1914078513652&lt;/D&gt;&lt;D xsi:type="xsd:double"&gt;14.9309994323068&lt;/D&gt;&lt;D xsi:type="xsd:double"&gt;15.6830218444082&lt;/D&gt;&lt;D xsi:type="xsd:double"&gt;15.2506232202989&lt;/D&gt;&lt;D xsi:type="xsd:double"&gt;14.6864409335517&lt;/D&gt;&lt;D xsi:type="xsd:double"&gt;14.551081089346&lt;/D&gt;&lt;D xsi:type="xsd:double"&gt;13.8511881242193&lt;/D&gt;&lt;D xsi:type="xsd:double"&gt;13.3870224456442&lt;/D&gt;&lt;D xsi:type="xsd:double"&gt;13.7751095914732&lt;/D&gt;&lt;D xsi:type="xsd:double"&gt;13.9325082617794&lt;/D&gt;&lt;D xsi:type="xsd:double"&gt;13.4804050841324&lt;/D&gt;&lt;D xsi:type="xsd:double"&gt;13.2523655059581&lt;/D&gt;&lt;D xsi:type="xsd:double"&gt;13.3338612805981&lt;/D&gt;&lt;D xsi:type="xsd:double"&gt;13.261053388307&lt;/D&gt;&lt;D xsi:type="xsd:double"&gt;13.3697137020333&lt;/D&gt;&lt;D xsi:type="xsd:double"&gt;13.6391507806645&lt;/D&gt;&lt;D xsi:type="xsd:double"&gt;13.1150051253125&lt;/D&gt;&lt;D xsi:type="xsd:double"&gt;13.5240348808537&lt;/D&gt;&lt;D xsi:type="xsd:double"&gt;13.7040384251651&lt;/D&gt;&lt;D xsi:type="xsd:double"&gt;14.3509009326874&lt;/D&gt;&lt;D xsi:type="xsd:double"&gt;14.225393374933&lt;/D&gt;&lt;D xsi:type="xsd:double"&gt;13.2615912570882&lt;/D&gt;&lt;D xsi:type="xsd:double"&gt;12.6051366137615&lt;/D&gt;&lt;D xsi:type="xsd:double"&gt;12.1618188464533&lt;/D&gt;&lt;D xsi:type="xsd:double"&gt;13.9590183919693&lt;/D&gt;&lt;D xsi:type="xsd:double"&gt;13.0213201884351&lt;/D&gt;&lt;D xsi:type="xsd:double"&gt;12.7966606785118&lt;/D&gt;&lt;D xsi:type="xsd:double"&gt;12.9263137961477&lt;/D&gt;&lt;D xsi:type="xsd:double"&gt;11.846359169471&lt;/D&gt;&lt;D xsi:type="xsd:double"&gt;11.4131086627126&lt;/D&gt;&lt;D xsi:type="xsd:double"&gt;11.076941748175&lt;/D&gt;&lt;D xsi:type="xsd:double"&gt;11.2842213935793&lt;/D&gt;&lt;D xsi:type="xsd:double"&gt;10.9615158477119&lt;/D&gt;&lt;D xsi:type="xsd:double"&gt;11.5116272672371&lt;/D&gt;&lt;D xsi:type="xsd:double"&gt;11.0695218970644&lt;/D&gt;&lt;D xsi:type="xsd:double"&gt;11.0352968637289&lt;/D&gt;&lt;D xsi:type="xsd:double"&gt;11.6181227101318&lt;/D&gt;&lt;D xsi:type="xsd:double"&gt;10.9819197873398&lt;/D&gt;&lt;D xsi:type="xsd:double"&gt;10.6997203468001&lt;/D&gt;&lt;D xsi:type="xsd:double"&gt;10.5688007665041&lt;/D&gt;&lt;D xsi:type="xsd:double"&gt;10.1458134017269&lt;/D&gt;&lt;D xsi:type="xsd:double"&gt;10.8396274262509&lt;/D&gt;&lt;D xsi:type="xsd:double"&gt;10.2958807756157&lt;/D&gt;&lt;D xsi:type="xsd:double"&gt;10.4678806317966&lt;/D&gt;&lt;D xsi:type="xsd:double"&gt;10.1703220100587&lt;/D&gt;&lt;D xsi:type="xsd:double"&gt;9.90471956929698&lt;/D&gt;&lt;D xsi:type="xsd:double"&gt;9.82900209430458&lt;/D&gt;&lt;D xsi:type="xsd:double"&gt;10.4095783509885&lt;/D&gt;&lt;D xsi:type="xsd:double"&gt;10.5259116580002&lt;/D&gt;&lt;D xsi:type="xsd:double"&gt;10.5234280472235&lt;/D&gt;&lt;/FQL&gt;&lt;FQL&gt;&lt;Q&gt;WL-FDS^FG_PRICE(0)&lt;/Q&gt;&lt;R&gt;1&lt;/R&gt;&lt;C&gt;1&lt;/C&gt;&lt;D xsi:type="xsd:double"&gt;540.1&lt;/D&gt;&lt;/FQL&gt;&lt;FQL&gt;&lt;Q&gt;PLATI-FDS^MAX(FG_PRICE(0,-5AY))&lt;/Q&gt;&lt;R&gt;1&lt;/R&gt;&lt;C&gt;1&lt;/C&gt;&lt;D xsi:type="xsd:double"&gt;1272.59&lt;/D&gt;&lt;/FQL&gt;&lt;FQL&gt;&lt;Q&gt;COPP-FDS^FG_PRICE_CHANGE(0,-6AM)&lt;/Q&gt;&lt;R&gt;1&lt;/R&gt;&lt;C&gt;1&lt;/C&gt;&lt;D xsi:type="xsd:double"&gt;5.29936305732484&lt;/D&gt;&lt;/FQL&gt;&lt;FQL&gt;&lt;Q&gt;FTSEWIVNXXXX^FG_PRICE(0)&lt;/Q&gt;&lt;R&gt;1&lt;/R&gt;&lt;C&gt;1&lt;/C&gt;&lt;D xsi:type="xsd:double"&gt;358.24287851&lt;/D&gt;&lt;/FQL&gt;&lt;FQL&gt;&lt;Q&gt;EWT^FG_PRICE_MAVG(0,,,,200)&lt;/Q&gt;&lt;R&gt;1&lt;/R&gt;&lt;C&gt;1&lt;/C&gt;&lt;D xsi:type="xsd:double"&gt;49.3989&lt;/D&gt;&lt;/FQL&gt;&lt;FQL&gt;&lt;Q&gt;EIDO^FG_TOTAL_RETURNC(0,-3AM)&lt;/Q&gt;&lt;R&gt;1&lt;/R&gt;&lt;C&gt;1&lt;/C&gt;&lt;D xsi:type="xsd:double"&gt;17.927015&lt;/D&gt;&lt;/FQL&gt;&lt;FQL&gt;&lt;Q&gt;EWT^FMA_RBICS_REV_CURRENT(30, LOC, "PORTAGG")&lt;/Q&gt;&lt;R&gt;1&lt;/R&gt;&lt;C&gt;1&lt;/C&gt;&lt;D xsi:type="xsd:double"&gt;18.0319446632693&lt;/D&gt;&lt;/FQL&gt;&lt;FQL&gt;&lt;Q&gt;EIDO^FMA_ROE(NTMA,-20AY,NOW,FY,"PORTAGG","MEANR")&lt;/Q&gt;&lt;R&gt;20&lt;/R&gt;&lt;C&gt;1&lt;/C&gt;&lt;D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xsi:type="xsd:double"&gt;14.4300103252465&lt;/D&gt;&lt;D xsi:type="xsd:double"&gt;11.4814604214712&lt;/D&gt;&lt;D xsi:type="xsd:double"&gt;13.6928560106621&lt;/D&gt;&lt;D xsi:type="xsd:double"&gt;15.6524440673878&lt;/D&gt;&lt;D xsi:type="xsd:double"&gt;14.02340332534&lt;/D&gt;&lt;/FQL&gt;&lt;FQL&gt;&lt;Q&gt;TRYTR7Y-FDS^FG_YIELD(-10AY,0,Y,,"YTM")&lt;/Q&gt;&lt;R&gt;10&lt;/R&gt;&lt;C&gt;1&lt;/C&gt;&lt;D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xsi:type="xsd:double"&gt;21.984322&lt;/D&gt;&lt;/FQL&gt;&lt;FQL&gt;&lt;Q&gt;USDVND^FG_PRICE_CHANGE(0,-6AM)&lt;/Q&gt;&lt;R&gt;1&lt;/R&gt;&lt;C&gt;1&lt;/C&gt;&lt;D xsi:type="xsd:double"&gt;-0.2636671&lt;/D&gt;&lt;/FQL&gt;&lt;FQL&gt;&lt;Q&gt;USDINR^FG_PRICE_CHANGE(0,-3AM</t>
        </r>
      </text>
    </comment>
    <comment ref="A10" authorId="0" shapeId="0" xr:uid="{6C27F874-7CF6-424A-987E-A94D5372D602}">
      <text>
        <r>
          <rPr>
            <b/>
            <sz val="9"/>
            <color indexed="81"/>
            <rFont val="Tahoma"/>
            <charset val="1"/>
          </rPr>
          <t>)&lt;/Q&gt;&lt;R&gt;1&lt;/R&gt;&lt;C&gt;1&lt;/C&gt;&lt;D xsi:type="xsd:double"&gt;0.5146861&lt;/D&gt;&lt;/FQL&gt;&lt;FQL&gt;&lt;Q&gt;USDBRL^FG_PRICE_CHANGE(0,-1AM)&lt;/Q&gt;&lt;R&gt;1&lt;/R&gt;&lt;C&gt;1&lt;/C&gt;&lt;D xsi:type="xsd:double"&gt;3.3656716&lt;/D&gt;&lt;/FQL&gt;&lt;FQL&gt;&lt;Q&gt;USDTWD^FG_PRICE_CHANGE(0,-3AM)&lt;/Q&gt;&lt;R&gt;1&lt;/R&gt;&lt;C&gt;1&lt;/C&gt;&lt;D xsi:type="xsd:double"&gt;-0.73528886&lt;/D&gt;&lt;/FQL&gt;&lt;FQL&gt;&lt;Q&gt;USDPLN^FG_PRICE_CHANGE(0,-3AM)&lt;/Q&gt;&lt;R&gt;1&lt;/R&gt;&lt;C&gt;1&lt;/C&gt;&lt;D xsi:type="xsd:double"&gt;-2.7718306&lt;/D&gt;&lt;/FQL&gt;&lt;FQL&gt;&lt;Q&gt;USDCLP^STD(FG_PRICE_CHANGE(0,-1AY,AM))&lt;/Q&gt;&lt;R&gt;1&lt;/R&gt;&lt;C&gt;1&lt;/C&gt;&lt;D xsi:type="xsd:double"&gt;3.55416494533383&lt;/D&gt;&lt;/FQL&gt;&lt;FQL&gt;&lt;Q&gt;FC0000GR^FMA_EPS(NTMA,-20AY,0,CY,,"PORTAGG","MEANR")&lt;/Q&gt;&lt;R&gt;20&lt;/R&gt;&lt;C&gt;1&lt;/C&gt;&lt;D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xsi:type="xsd:double"&gt;0.557417673683109&lt;/D&gt;&lt;D xsi:type="xsd:double"&gt;0.621885469021717&lt;/D&gt;&lt;D xsi:type="xsd:double"&gt;0.869531876625146&lt;/D&gt;&lt;D xsi:type="xsd:double"&gt;1.21959709581891&lt;/D&gt;&lt;/FQL&gt;&lt;FQL&gt;&lt;Q&gt;INDA^FG_TOTAL_RETURNC(-10AY,0,AM)&lt;/Q&gt;&lt;R&gt;121&lt;/R&gt;&lt;C&gt;1&lt;/C&gt;&lt;D xsi:type="xsd:double"&gt;4.0427685&lt;/D&gt;&lt;D xsi:type="xsd:double"&gt;-4.0462437&lt;/D&gt;&lt;D xsi:type="xsd:double"&gt;6.7269087&lt;/D&gt;&lt;D xsi:type="xsd:double"&gt;-6.428343&lt;/D&gt;&lt;D xsi:type="xsd:double"&gt;3.2444596&lt;/D&gt;&lt;D xsi:type="xsd:double"&gt;6.3049793&lt;/D&gt;&lt;D xsi:type="xsd:double"&gt;0.7203102&lt;/D&gt;&lt;D xsi:type="xsd:double"&gt;1.4303088&lt;/D&gt;&lt;D xsi:type="xsd:double"&gt;-11.461151&lt;/D&gt;&lt;D xsi:type="xsd:double"&gt;-3.1853616&lt;/D&gt;&lt;D xsi:type="xsd:double"&gt;7.0976496&lt;/D&gt;&lt;D xsi:type="xsd:double"&gt;-2.1660626&lt;/D&gt;&lt;D xsi:type="xsd:double"&gt;-7.1117043&lt;/D&gt;&lt;D xsi:type="xsd:double"&gt;5.4893374&lt;/D&gt;&lt;D xsi:type="xsd:double"&gt;-7.565898&lt;/D&gt;&lt;D xsi:type="xsd:double"&gt;-4.111111&lt;/D&gt;&lt;D xsi:type="xsd:double"&gt;1.0439157&lt;/D&gt;&lt;D xsi:type="xsd:double"&gt;-7.4316444&lt;/D&gt;&lt;D xsi:type="xsd:double"&gt;9.56738&lt;/D&gt;&lt;D xsi:type="xsd:double"&gt;2.6575565&lt;/D&gt;&lt;D xsi:type="xsd:double"&gt;0&lt;/D&gt;&lt;D xsi:type="xsd:double"&gt;2.1819472&lt;/D&gt;&lt;D xsi:type="xsd:double"&gt;5.347979&lt;/D&gt;&lt;D xsi:type="xsd:double"&gt;2.5578976&lt;/D&gt;&lt;D xsi:type="xsd:double"&gt;0.16851425&lt;/D&gt;&lt;D xsi:type="xsd:double"&gt;-0.5720079&lt;/D&gt;&lt;D xsi:type="xsd:double"&gt;-10.186118&lt;/D&gt;&lt;D xsi:type="xsd:double"&gt;2.3360968&lt;/D&gt;&lt;D xsi:type="xsd:double"&gt;2.1243334&lt;/D&gt;&lt;D xsi:type="xsd:double"&gt;6.5256715&lt;/D&gt;&lt;D xsi:type="xsd:double"&gt;1.9854069&lt;/D&gt;&lt;D xsi:type="xsd:double"&gt;5.291188&lt;/D&gt;&lt;D xsi:type="xsd:double"&gt;2.8445005&lt;/D&gt;&lt;D xsi:type="xsd:double"&gt;0.39949417&lt;/D&gt;&lt;D xsi:type="xsd:double"&gt;3.2748103&lt;/D&gt;&lt;D xsi:type="xsd:double"&gt;-1.3091385&lt;/D&gt;&lt;D xsi:type="xsd:double"&gt;4.1905403&lt;/D&gt;&lt;D xsi:type="xsd:double"&gt;-1.3310254&lt;/D&gt;&lt;D xsi:type="xsd:double"&gt;1.7008901&lt;/D&gt;&lt;D xsi:type="xsd:double"&gt;0.69203377&lt;/D&gt;&lt;D xsi:type="xsd:double"&gt;7.130873&lt;/D&gt;&lt;D xsi:type="xsd:double"&gt;-4.282254&lt;/D&gt;&lt;D xsi:type="xsd:double"&gt;-2.1102965&lt;/D&gt;&lt;D xsi:type="xsd:double"&gt;0.4024148&lt;/D&gt;&lt;D xsi:type="xsd:double"&gt;-2.2044122&lt;/D&gt;&lt;D xsi:type="xsd:double"&gt;-0.2927363&lt;/D&gt;&lt;D xsi:type="xsd:double"&gt;0.6678343&lt;/D&gt;&lt;D xsi:type="xsd:double"&gt;3.0665874&lt;/D&gt;&lt;D xsi:type="xsd:double"&gt;-2.7769864&lt;/D&gt;&lt;D xsi:type="xsd:double"&gt;-10.8714695&lt;/D&gt;&lt;D xsi:type="xsd:double"&gt;0.7521272&lt;/D&gt;&lt;D xsi:type="xsd:double"&gt;4.998374&lt;/D&gt;&lt;D xsi:type="xsd:double"&gt;2.0236611&lt;/D&gt;&lt;D xsi:type="xsd:double"&gt;0.03054142&lt;/D&gt;&lt;D xsi:type="xsd:double"&gt;5.770993&lt;/D&gt;&lt;D xsi:type="xsd:double"&gt;2.2228599&lt;/D&gt;&lt;D xsi:type="xsd:double"&gt;-5.1962733&lt;/D&gt;&lt;D xsi:type="xsd:double"&gt;6.404531&lt;/D&gt;&lt;D xsi:type="xsd:double"&gt;-1.9113302&lt;/D&gt;&lt;D xsi:type="xsd:double"&gt;-7.3444786&lt;/D&gt;&lt;D xsi:type="xsd:double"&gt;0.5906224&lt;/D&gt;&lt;D xsi:type="xsd:double"&gt;1.7614365&lt;/D&gt;&lt;D xsi:type="xsd:double"&gt;3.6137223&lt;/D&gt;&lt;D xsi:type="xsd:double"&gt;2.6377559&lt;/D&gt;&lt;D xsi:type="xsd:double"&gt;1.7796755&lt;/D&gt;&lt;D xsi:type="xsd:double"&gt;0.2246499&lt;/D&gt;&lt;D xsi:type="xsd:double"&gt;-29.644156&lt;/D&gt;&lt;D xsi:type="xsd:double"&gt;1.3938665&lt;/D&gt;&lt;D xsi:type="xsd:double"&gt;7.5412393&lt;/D&gt;&lt;D xsi:type="xsd:double"&gt;3.140986&lt;/D&gt;&lt;D xsi:type="xsd:double"&gt;9.27099&lt;/D&gt;&lt;D xsi:type="xsd:double"&gt;7.9447627&lt;/D&gt;&lt;D xsi:type="xsd:double"&gt;2.0168543&lt;/D&gt;&lt;D xsi:type="xsd:double"&gt;4.514599&lt;/D&gt;&lt;D xsi:type="xsd:double"&gt;0.9316802&lt;/D&gt;&lt;D xsi:type="xsd:double"&gt;7.7762246&lt;/D&gt;&lt;D xsi:type="xsd:double"&gt;8.628023&lt;/D&gt;&lt;D xsi:type="xsd:double"&gt;2.8455257&lt;/D&gt;&lt;D xsi:type="xsd:double"&gt;-0.32550693&lt;/D&gt;&lt;D xsi:type="xsd:double"&gt;-6.321436&lt;/D&gt;&lt;D xsi:type="xsd:double"&gt;2.8510928&lt;/D&gt;&lt;D xsi:type="xsd:double"&gt;9.55509&lt;/D&gt;&lt;D xsi:type="xsd:double"&gt;-1.9022346&lt;/D&gt;&lt;D xsi:type="xsd:double"&gt;3.3821821&lt;/D&gt;&lt;D xsi:type="xsd:double"&gt;7.5027347&lt;/D&gt;&lt;D xsi:type="xsd:double"&gt;0.081157684&lt;/D&gt;&lt;D xsi:type="xsd:double"&gt;2.9393792&lt;/D&gt;&lt;D xsi:type="xsd:double"&gt;-4.4505653&lt;/D&gt;&lt;D xsi:type="xsd:double"&gt;6.4561605&lt;/D&gt;&lt;D xsi:type="xsd:double"&gt;-8.92784&lt;/D&gt;&lt;D xsi:type="xsd:double"&gt;-4.709077&lt;/D&gt;&lt;D xsi:type="xsd:double"&gt;7.127583&lt;/D&gt;&lt;D xsi:type="xsd:double"&gt;-10.35707&lt;/D&gt;&lt;D xsi:type="xsd:double"&gt;-0.4205823&lt;/D&gt;&lt;D xsi:type="xsd:double"&gt;-0.69565177&lt;/D&gt;&lt;D xsi:type="xsd:double"&gt;9.357012&lt;/D&gt;&lt;D xsi:type="xsd:double"&gt;1.6243458&lt;/D&gt;&lt;D xsi:type="xsd:double"&gt;-8.734798&lt;/D&gt;&lt;D xsi:type="xsd:double"&gt;8.60877&lt;/D&gt;&lt;D xsi:type="xsd:double"&gt;-2.4528682&lt;/D&gt;&lt;D xsi:type="xsd:double"&gt;-1.1408627&lt;/D&gt;&lt;D xsi:type="xsd:double"&gt;-4.9929323&lt;/D&gt;&lt;D xsi:type="xsd:double"&gt;-2.4789274&lt;/D&gt;&lt;D xsi:type="xsd:double"&gt;2.1860719&lt;/D&gt;&lt;D xsi:type="xsd:double"&gt;2.7860641&lt;/D&gt;&lt;D xsi:type="xsd:double"&gt;2.5168777&lt;/D&gt;&lt;D xsi:type="xsd:double"&gt;4.6830654&lt;/D&gt;&lt;D xsi:type="xsd:double"&gt;-1.4459968&lt;/D&gt;&lt;D xsi:type="xsd:double"&gt;3.301239&lt;/D&gt;&lt;D xsi:type="xsd:double"&gt;-1.642257&lt;/D&gt;&lt;D xsi:type="xsd:double"&gt;0.38357973&lt;/D&gt;&lt;D xsi:type="xsd:double"&gt;6.4958453&lt;/D&gt;&lt;D xsi:type="xsd:double"&gt;5.4453254&lt;/D&gt;&lt;D xsi:type="xsd:double"&gt;0.6405115&lt;/D&gt;&lt;D xsi:type="xsd:double"&gt;2.8042912&lt;/D&gt;&lt;D xsi:type="xsd:double"&gt;-0.038695335&lt;/D&gt;&lt;D xsi:type="xsd:double"&gt;-0.58060884&lt;/D&gt;&lt;D xsi:type="xsd:double"&gt;6.423986&lt;/D&gt;&lt;D xsi:type="xsd:double"&gt;4.3899775&lt;/D&gt;&lt;D xsi:type="xsd:double"&gt;-2.4531305&lt;/D&gt;&lt;D xsi:type="xsd:double"&gt;3.75427&lt;/D&gt;&lt;/FQL&gt;&lt;FQL&gt;&lt;Q&gt;UAE^FMA_PE(LTMA,-10AY,0,AM,"PORTAGG","MEANR")&lt;/Q&gt;&lt;R&gt;121&lt;/R&gt;&lt;C&gt;1&lt;/C&gt;&lt;D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xsi:type="xsd:double"&gt;11.3151351550436&lt;/D&gt;&lt;D xsi:type="xsd:double"&gt;12.7221178611802&lt;/D&gt;&lt;D xsi:type="xsd:double"&gt;13.0219286151712&lt;/D&gt;&lt;D xsi:type="xsd:double"&gt;13.1561068720303&lt;/D&gt;&lt;D xsi:type="xsd:double"&gt;13.6647446233785&lt;/D&gt;&lt;D xsi:type="xsd:double"&gt;13.470590577656&lt;/D&gt;&lt;D xsi:type="xsd:double"&gt;13.4591470400128&lt;/D&gt;&lt;D xsi:type="xsd:double"&gt;13.3740919798787&lt;/D&gt;&lt;D xsi:type="xsd:double"&gt;13.3150571720633&lt;/D&gt;&lt;D xsi:type="xsd:double"&gt;13.7740243766963&lt;/D&gt;&lt;D xsi:type="xsd:double"&gt;12.3995987611877&lt;/D&gt;&lt;D xsi:type="xsd:double"&gt;11.0548023222291&lt;/D&gt;&lt;D xsi:type="xsd:double"&gt;12.5752774219554&lt;/D&gt;&lt;D xsi:type="xsd:double"&gt;12.0583959859233&lt;/D&gt;&lt;D xsi:type="xsd:double"&gt;13.0897301064769&lt;/D&gt;&lt;D xsi:type="xsd:double"&gt;13.1388054781757&lt;/D&gt;&lt;D xsi:type="xsd:double"&gt;13.2500368663865&lt;/D&gt;&lt;D xsi:type="xsd:double"&gt;13.2136623320351&lt;/D&gt;&lt;D xsi:type="xsd:double"&gt;13.4923882398954&lt;/D&gt;&lt;D xsi:type="xsd:double"&gt;13.5115498794573&lt;/D&gt;&lt;D xsi:type="xsd:double"&gt;13.4141902231506&lt;/D&gt;&lt;D xsi:type="xsd:double"&gt;13.5675350569262&lt;/D&gt;&lt;D xsi:type="xsd:double"&gt;12.7771352285714&lt;/D&gt;&lt;D xsi:type="xsd:double"&gt;13.2090371402109&lt;/D&gt;&lt;D xsi:type="xsd:double"&gt;13.4961152560745&lt;/D&gt;&lt;D xsi:type="xsd:double"&gt;13.5362650383298&lt;/D&gt;&lt;D xsi:type="xsd:double"&gt;13.3406048980856&lt;/D&gt;&lt;D xsi:type="xsd:double"&gt;13.3569800852627&lt;/D&gt;&lt;D xsi:type="xsd:double"&gt;13.2973974627674&lt;/D&gt;&lt;D xsi:type="xsd:double"&gt;12.9068564096734&lt;/D&gt;&lt;D xsi:type="xsd:double"&gt;12.9201713992387&lt;/D&gt;&lt;D xsi:type="xsd:double"&gt;13.1392867522139&lt;/D&gt;&lt;D xsi:type="xsd:double"&gt;12.5255120114732&lt;/D&gt;&lt;D xsi:type="xsd:double"&gt;12.3770578112003&lt;/D&gt;&lt;D xsi:type="xsd:double"&gt;11.934344274739&lt;/D&gt;&lt;D xsi:type="xsd:double"&gt;11.6159869282789&lt;/D&gt;&lt;D xsi:type="xsd:double"&gt;12.2457234607723&lt;/D&gt;&lt;D xsi:type="xsd:double"&gt;11.9677717704234&lt;/D&gt;&lt;D xsi:type="xsd:double"&gt;12.3722325923751&lt;/D&gt;&lt;D xsi:type="xsd:double"&gt;12.4325900194338&lt;/D&gt;&lt;D xsi:type="xsd:double"&gt;12.0130805769102&lt;/D&gt;&lt;D xsi:type="xsd:double"&gt;12.2001234614741&lt;/D&gt;&lt;D xsi:type="xsd:double"&gt;12.0734306679672&lt;/D&gt;&lt;D xsi:type="xsd:double"&gt;12.2032898104177&lt;/D&gt;&lt;D xsi:type="xsd:double"&gt;12.9647730574289&lt;/D&gt;&lt;D xsi:type="xsd:double"&gt;12.6442149652715&lt;/D&gt;&lt;D xsi:type="xsd:double"&gt;12.8723330617676&lt;/D&gt;&lt;D xsi:type="xsd:double"&gt;12.0954327630792&lt;/D&gt;&lt;D xsi:type="xsd:double"&gt;11.993414447033&lt;/D&gt;&lt;D xsi:type="xsd:double"&gt;11.7384715184724&lt;/D&gt;&lt;D xsi:type="xsd:double"&gt;12.7065449047848&lt;/D&gt;&lt;D xsi:type="xsd:double"&gt;12.7272619436116&lt;/D&gt;&lt;D xsi:type="xsd:double"&gt;12.5533620062707&lt;/D&gt;&lt;D xsi:type="xsd:double"&gt;12.8095848661163&lt;/D&gt;&lt;D xsi:type="xsd:double"&gt;13.36721998086&lt;/D&gt;&lt;D xsi:type="xsd:double"&gt;13.702688718651&lt;/D&gt;&lt;D xsi:type="xsd:double"&gt;14.5317275271705&lt;/D&gt;&lt;D xsi:type="xsd:double"&gt;14.1651687610858&lt;/D&gt;&lt;D xsi:type="xsd:double"&gt;14.3046620295819&lt;/D&gt;&lt;D xsi:type="xsd:double"&gt;15.9209653343991&lt;/D&gt;&lt;D xsi:type="xsd:double"&gt;15.8013363362197&lt;/D&gt;&lt;D xsi:type="xsd:double"&gt;15.1386739285869&lt;/D&gt;&lt;D xsi:type="xsd:double"&gt;14.143766285134&lt;/D&gt;&lt;D xsi:type="xsd:double"&gt;14.1568187533726&lt;/D&gt;&lt;D xsi:type="xsd:double"&gt;15.9301803200277&lt;/D&gt;&lt;D xsi:type="xsd:double"&gt;17.2041364966056&lt;/D&gt;&lt;D xsi:type="xsd:double"&gt;17.9469178263124&lt;/D&gt;&lt;D xsi:type="xsd:double"&gt;15.4742090596507&lt;/D&gt;&lt;D xsi:type="xsd:double"&gt;16.3048199433625&lt;/D&gt;&lt;D xsi:type="xsd:double"&gt;16.0553256657389&lt;/D&gt;&lt;D xsi:type="xsd:double"&gt;25.33605010919&lt;/D&gt;&lt;D xsi:type="xsd:double"&gt;24.3423579914541&lt;/D&gt;&lt;D xsi:type="xsd:double"&gt;25.4880215621853&lt;/D&gt;&lt;D xsi:type="xsd:double"&gt;23.7017722890695&lt;/D&gt;&lt;D xsi:type="xsd:double"&gt;27.0448839802692&lt;/D&gt;&lt;D xsi:type="xsd:double"&gt;25.6813788412595&lt;/D&gt;&lt;D xsi:type="xsd:double"&gt;24.3665851168298&lt;/D&gt;&lt;D xsi:type="xsd:double"&gt;23.8513305372745&lt;/D&gt;&lt;D xsi:type="xsd:double"&gt;22.3895134718532&lt;/D&gt;&lt;D xsi:type="xsd:double"&gt;21.3238470759288&lt;/D&gt;&lt;D xsi:type="xsd:double"&gt;20.4754922054593&lt;/D&gt;&lt;D xsi:type="xsd:double"&gt;19.2275339455045&lt;/D&gt;&lt;D xsi:type="xsd:double"&gt;18.9131093872052&lt;/D&gt;&lt;D xsi:type="xsd:double"&gt;18.090348486021&lt;/D&gt;&lt;D xsi:type="xsd:double"&gt;16.4820968490277&lt;/D&gt;&lt;D xsi:type="xsd:double"&gt;16.8948600356328&lt;/D&gt;&lt;D xsi:type="xsd:double"&gt;17.3289231318343&lt;/D&gt;&lt;D xsi:type="xsd:double"&gt;17.4237925418185&lt;/D&gt;&lt;D xsi:type="xsd:double"&gt;16.5500034833096&lt;/D&gt;&lt;D xsi:type="xsd:double"&gt;16.3235639769806&lt;/D&gt;&lt;D xsi:type="xsd:double"&gt;15.3479877112371&lt;/D&gt;&lt;D xsi:type="xsd:double"&gt;15.7429201406299&lt;/D&gt;&lt;D xsi:type="xsd:double"&gt;15.0156028776838&lt;/D&gt;&lt;D xsi:type="xsd:double"&gt;14.2066737317966&lt;/D&gt;&lt;D xsi:type="xsd:double"&gt;14.3694594280484&lt;/D&gt;&lt;D xsi:type="xsd:double"&gt;12.7598387468178&lt;/D&gt;&lt;D xsi:type="xsd:double"&gt;12.33542191681&lt;/D&gt;&lt;D xsi:type="xsd:double"&gt;12.7588590960451&lt;/D&gt;&lt;D xsi:type="xsd:double"&gt;12.2287694764289&lt;/D&gt;&lt;D xsi:type="xsd:double"&gt;12.0709591811623&lt;/D&gt;&lt;D xsi:type="xsd:double"&gt;11.974428024521&lt;/D&gt;&lt;D xsi:type="xsd:double"&gt;11.7603369912888&lt;/D&gt;&lt;D xsi:type="xsd:double"&gt;11.7372693993385&lt;/D&gt;&lt;D xsi:type="xsd:double"&gt;11.6397962878446&lt;/D&gt;&lt;D xsi:type="xsd:double"&gt;11.1252904647897&lt;/D&gt;&lt;D xsi:type="xsd:double"&gt;10.8500502292842&lt;/D&gt;&lt;D xsi:type="xsd:double"&gt;10.4276618683112&lt;/D&gt;&lt;D xsi:type="xsd:double"&gt;9.89351208689024&lt;/D&gt;&lt;D xsi:type="xsd:double"&gt;10.3715043360304&lt;/D&gt;&lt;D xsi:type="xsd:double"&gt;9.38291383422303&lt;/D&gt;&lt;D xsi:type="xsd:double"&gt;9.41824470277673&lt;/D&gt;&lt;D xsi:type="xsd:double"&gt;9.40364503083954&lt;/D&gt;&lt;D xsi:type="xsd:double"&gt;9.24231553981786&lt;/D&gt;&lt;D xsi:type="xsd:double"&gt;8.96575442952874&lt;/D&gt;&lt;D xsi:type="xsd:double"&gt;9.08536631579071&lt;/D&gt;&lt;D xsi:type="xsd:double"&gt;9.17324573289304&lt;/D&gt;&lt;D xsi:type="xsd:double"&gt;9.54266068146264&lt;/D&gt;&lt;/FQL&gt;&lt;FQL&gt;&lt;Q&gt;CNYA^FMA_PE(LTMA,-10AY,0,AM,"PORTAGG","MEANR")&lt;/Q&gt;&lt;R&gt;121&lt;/R&gt;&lt;C&gt;1&lt;/C&gt;&lt;D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xsi:type="xsd:double"&gt;14.8654002576915&lt;/D&gt;&lt;D xsi:type="xsd:double"&gt;15.0822114490405&lt;/D&gt;&lt;D xsi:type="xsd:double"&gt;15.1735201518739&lt;/D&gt;&lt;D xsi:type="xsd:double"&gt;15.1330201117582&lt;/D&gt;&lt;D xsi:type="xsd:double"&gt;14.9068473011286&lt;/D&gt;&lt;D xsi:type="xsd:double"&gt;15.1902089166157&lt;/D&gt;&lt;D xsi:type="xsd:double"&gt;15.2645261671351&lt;/D&gt;&lt;D xsi:type="xsd:double"&gt;15.0468620716907&lt;/D&gt;&lt;D xsi:type="xsd:double"&gt;15.6975013231347&lt;/D&gt;&lt;D xsi:type="xsd:double"&gt;15.8410099187737&lt;/D&gt;&lt;D xsi:type="xsd:double"&gt;16.4812105031748&lt;/D&gt;&lt;D xsi:type="xsd:double"&gt;15.7492819243374&lt;/D&gt;&lt;D xsi:type="xsd:double"&gt;16.5796211629724&lt;/D&gt;&lt;D xsi:type="xsd:double"&gt;14.9079846576356&lt;/D&gt;&lt;D xsi:type="xsd:double"&gt;15.3172928561599&lt;/D&gt;&lt;D xsi:type="xsd:double"&gt;14.9815209288516&lt;/D&gt;&lt;D xsi:type="xsd:double"&gt;14.5194625861111&lt;/D&gt;&lt;D xsi:type="xsd:double"&gt;14.2740443095896&lt;/D&gt;&lt;D xsi:type="xsd:double"&gt;13.4184686500987&lt;/D&gt;&lt;D xsi:type="xsd:double"&gt;12.8573934789719&lt;/D&gt;&lt;D xsi:type="xsd:double"&gt;12.2599529931722&lt;/D&gt;&lt;D xsi:type="xsd:double"&gt;11.8434098324265&lt;/D&gt;&lt;D xsi:type="xsd:double"&gt;11.6339556197702&lt;/D&gt;&lt;D xsi:type="xsd:double"&gt;11.3981523487731&lt;/D&gt;&lt;D xsi:type="xsd:double"&gt;10.8906988799286&lt;/D&gt;&lt;D xsi:type="xsd:double"&gt;11.7063238380224&lt;/D&gt;&lt;D xsi:type="xsd:double"&gt;12.6920738758456&lt;/D&gt;&lt;D xsi:type="xsd:double"&gt;12.7829072761107&lt;/D&gt;&lt;D xsi:type="xsd:double"&gt;12.4728239225888&lt;/D&gt;&lt;D xsi:type="xsd:double"&gt;12.5543587514842&lt;/D&gt;&lt;D xsi:type="xsd:double"&gt;12.6135576465971&lt;/D&gt;&lt;D xsi:type="xsd:double"&gt;12.3675250991443&lt;/D&gt;&lt;D xsi:type="xsd:double"&gt;13.032249943528&lt;/D&gt;&lt;D xsi:type="xsd:double"&gt;12.9214824552353&lt;/D&gt;&lt;D xsi:type="xsd:double"&gt;12.9327226032036&lt;/D&gt;&lt;D xsi:type="xsd:double"&gt;13.9128673156543&lt;/D&gt;&lt;D xsi:type="xsd:double"&gt;14.9101859436454&lt;/D&gt;&lt;D xsi:type="xsd:double"&gt;14.4189980191125&lt;/D&gt;&lt;D xsi:type="xsd:double"&gt;14.2396232513279&lt;/D&gt;&lt;D xsi:type="xsd:double"&gt;14.0753317819724&lt;/D&gt;&lt;D xsi:type="xsd:double"&gt;14.3710930911599&lt;/D&gt;&lt;D xsi:type="xsd:double"&gt;14.6053914536693&lt;/D&gt;&lt;D xsi:type="xsd:double"&gt;16.1636156214644&lt;/D&gt;&lt;D xsi:type="xsd:double"&gt;16.1481081255089&lt;/D&gt;&lt;D xsi:type="xsd:double"&gt;16.7851407559538&lt;/D&gt;&lt;D xsi:type="xsd:double"&gt;17.659115840943&lt;/D&gt;&lt;D xsi:type="xsd:double"&gt;18.0317621648844&lt;/D&gt;&lt;D xsi:type="xsd:double"&gt;18.6873273654444&lt;/D&gt;&lt;D xsi:type="xsd:double"&gt;21.6334880207371&lt;/D&gt;&lt;D xsi:type="xsd:double"&gt;22.3073409177372&lt;/D&gt;&lt;D xsi:type="xsd:double"&gt;19.9244198304554&lt;/D&gt;&lt;D xsi:type="xsd:double"&gt;19.4431716970358&lt;/D&gt;&lt;D xsi:type="xsd:double"&gt;19.1861501577101&lt;/D&gt;&lt;D xsi:type="xsd:double"&gt;19.3108122610658&lt;/D&gt;&lt;D xsi:type="xsd:double"&gt;18.91472485425&lt;/D&gt;&lt;D xsi:type="xsd:double"&gt;18.3136305698241&lt;/D&gt;&lt;D xsi:type="xsd:double"&gt;18.3788079982938&lt;/D&gt;&lt;D xsi:type="xsd:double"&gt;17.7618751792992&lt;/D&gt;&lt;D xsi:type="xsd:double"&gt;17.9076986570343&lt;/D&gt;&lt;D xsi:type="xsd:double"&gt;18.738199981141&lt;/D&gt;&lt;D xsi:type="xsd:double"&gt;17.6881102733511&lt;/D&gt;&lt;D xsi:type="xsd:double"&gt;16.5649094673078&lt;/D&gt;&lt;D xsi:type="xsd:double"&gt;16.4127324098583&lt;/D&gt;&lt;D xsi:type="xsd:double"&gt;16.0204156456981&lt;/D&gt;&lt;D xsi:type="xsd:double"&gt;15.6674756290462&lt;/D&gt;&lt;D xsi:type="xsd:double"&gt;15.7821459097107&lt;/D&gt;&lt;D xsi:type="xsd:double"&gt;15.6755506880509&lt;/D&gt;&lt;D xsi:type="xsd:double"&gt;15.3366469292727&lt;/D&gt;&lt;D xsi:type="xsd:double"&gt;15.085509288914&lt;/D&gt;&lt;D xsi:type="xsd:double"&gt;14.0200463066872&lt;/D&gt;&lt;D xsi:type="xsd:double"&gt;14.1729364336764&lt;/D&gt;&lt;D xsi:type="xsd:double"&gt;14.6185255808347&lt;/D&gt;&lt;D xsi:type="xsd:double"&gt;14.505546023924&lt;/D&gt;&lt;D xsi:type="xsd:double"&gt;14.7947131091393&lt;/D&gt;&lt;D xsi:type="xsd:double"&gt;14.4932743066573&lt;/D&gt;&lt;D xsi:type="xsd:double"&gt;14.4139339031797&lt;/D&gt;&lt;D xsi:type="xsd:double"&gt;14.1691618311673&lt;/D&gt;&lt;D xsi:type="xsd:double"&gt;13.9797186477983&lt;/D&gt;&lt;D xsi:type="xsd:double"&gt;13.8185770434418&lt;/D&gt;&lt;D xsi:type="xsd:double"&gt;13.836912520788&lt;/D&gt;&lt;D xsi:type="xsd:double"&gt;13.904020492187&lt;/D&gt;&lt;D xsi:type="xsd:double"&gt;13.6349354259163&lt;/D&gt;&lt;D xsi:type="xsd:double"&gt;13.658288847435&lt;/D&gt;&lt;D xsi:type="xsd:double"&gt;13.4282723766802&lt;/D&gt;&lt;D xsi:type="xsd:double"&gt;12.7437916495308&lt;/D&gt;&lt;D xsi:type="xsd:double"&gt;12.9952470006688&lt;/D&gt;&lt;D xsi:type="xsd:double"&gt;13.5930439644156&lt;/D&gt;&lt;D xsi:type="xsd:double"&gt;13.5271578880386&lt;/D&gt;&lt;D xsi:type="xsd:double"&gt;13.8187708570414&lt;/D&gt;&lt;D xsi:type="xsd:double"&gt;13.5712367255698&lt;/D&gt;&lt;D xsi:type="xsd:double"&gt;13.3262503048691&lt;/D&gt;&lt;D xsi:type="xsd:double"&gt;12.896405168292&lt;/D&gt;&lt;D xsi:type="xsd:double"&gt;12.6879517621842&lt;/D&gt;&lt;/FQL&gt;&lt;FQL&gt;&lt;Q&gt;PLATI-FDS^FG_PRICE(0)/MAX(FG_PRICE(0,-1AY))&lt;/Q&gt;&lt;R&gt;1&lt;/R&gt;&lt;C&gt;1&lt;/C&gt;&lt;D xsi:type="xsd:double"&gt;0.907390084190833&lt;/D&gt;&lt;/FQL&gt;&lt;FQL&gt;&lt;Q&gt;W-FDS^FG_PRICE_CHANGE(0,-1AY)&lt;/Q&gt;&lt;R&gt;1&lt;/R&gt;&lt;C&gt;1&lt;/C&gt;&lt;D xsi:type="xsd:double"&gt;0.490852298081212&lt;/D&gt;&lt;/FQL&gt;&lt;FQL&gt;&lt;Q&gt;KSA^FG_PRICE(0)&lt;/Q&gt;&lt;R&gt;1&lt;/R&gt;&lt;C&gt;1&lt;/C&gt;&lt;D xsi:type="xsd:double"&gt;41.21&lt;/D&gt;&lt;/FQL&gt;&lt;FQL&gt;&lt;Q&gt;EZA^FG_PRICE_MAVG(0,,,,200)&lt;/Q&gt;&lt;R&gt;1&lt;/R&gt;&lt;C&gt;1&lt;/C&gt;&lt;D xsi:type="xsd:double"&gt;41.34035&lt;/D&gt;&lt;/FQL&gt;&lt;FQL&gt;&lt;Q&gt;EPHE^FG_PRICE_MAVG(0,,,,60)&lt;/Q&gt;&lt;R&gt;1&lt;/R&gt;&lt;C&gt;1&lt;/C&gt;&lt;D xsi:type="xsd:double"&gt;25.75125&lt;/D&gt;&lt;/FQL&gt;&lt;FQL&gt;&lt;Q&gt;UAE^FG_TOTAL_RETURNC(0,-12AM)&lt;/Q&gt;&lt;R&gt;1&lt;/R&gt;&lt;C&gt;1&lt;/C&gt;&lt;D xsi:type="xsd:double"&gt;3.9903402&lt;/D&gt;&lt;/FQL&gt;&lt;FQL&gt;&lt;Q&gt;QAT^PERCENT_CHANGE(FMA_EPS(+1,0,,,,"PORTAGG","MEAN"),FMA_EPS(+1,-3AM,,,,"PORTAGG","MEAN"))&lt;/Q&gt;&lt;R&gt;1&lt;/R&gt;&lt;C&gt;1&lt;/C&gt;&lt;D xsi:type="xsd:double"&gt;-3.22070951373036&lt;/D&gt;&lt;/FQL&gt;&lt;FQL&gt;&lt;Q&gt;EZA^FG_TOTAL_RETURNC(0,-6AM)&lt;/Q&gt;&lt;R&gt;1&lt;/R&gt;&lt;C&gt;1&lt;/C&gt;&lt;D xsi:type="xsd:double"&gt;20.482397&lt;/D&gt;&lt;/FQL&gt;&lt;FQL&gt;&lt;Q&gt;EWT^FG_TOTAL_RETURNC(0,-12AM)&lt;/Q&gt;&lt;R&gt;1&lt;/R&gt;&lt;C&gt;1&lt;/C&gt;&lt;D xsi:type="xsd:double"&gt;30.297745&lt;/D&gt;&lt;/FQL&gt;&lt;FQL&gt;&lt;Q&gt;CAGDPY@ZA^EE_ACTUAL_ANNUAL(MED,0)&lt;/Q&gt;&lt;R&gt;1&lt;/R&gt;&lt;C&gt;1&lt;/C&gt;&lt;D xsi:type="xsd:double"&gt;-1.6&lt;/D&gt;&lt;/FQL&gt;&lt;FQL&gt;&lt;Q&gt;USDTHB^FG_PRICE_CHANGE(0,-1AM)&lt;/Q&gt;&lt;R&gt;1&lt;/R&gt;&lt;C&gt;1&lt;/C&gt;&lt;D xsi:type="xsd:double"&gt;-4.349673&lt;/D&gt;&lt;/FQL&gt;&lt;FQL&gt;&lt;Q&gt;USDBRL^FG_PRICE_CHANGE(0,-1AY)&lt;/Q&gt;&lt;R&gt;1&lt;/R&gt;&lt;C&gt;1&lt;/C&gt;&lt;D xsi:type="xsd:double"&gt;14.484776&lt;/D&gt;&lt;/FQL&gt;&lt;FQL&gt;&lt;Q&gt;GREK^P_PRICE_RETURNS_PR('52W',2,-10AY,0,AM)&lt;/Q&gt;&lt;R&gt;121&lt;/R&gt;&lt;C&gt;1&lt;/C&gt;&lt;D xsi:type="xsd:double"&gt;9.884548&lt;/D&gt;&lt;D xsi:type="xsd:double"&gt;-18.635332&lt;/D&gt;&lt;D xsi:type="xsd:double"&gt;-29.208004&lt;/D&gt;&lt;D xsi:type="xsd:double"&gt;-38.98073&lt;/D&gt;&lt;D xsi:type="xsd:double"&gt;-46.18558&lt;/D&gt;&lt;D xsi:type="xsd:double"&gt;-44.296658&lt;/D&gt;&lt;D xsi:type="xsd:double"&gt;-55.599266&lt;/D&gt;&lt;D xsi:type="xsd:double"&gt;-52.225513&lt;/D&gt;&lt;D xsi:type="xsd:double"&gt;-42.993313&lt;/D&gt;&lt;D xsi:type="xsd:double"&gt;-50.14141&lt;/D&gt;&lt;D xsi:type="xsd:double"&gt;-47.621&lt;/D&gt;&lt;D xsi:type="xsd:double"&gt;-48.64893&lt;/D&gt;&lt;D xsi:type="xsd:double"&gt;-50.69184&lt;/D&gt;&lt;D xsi:type="xsd:double"&gt;-40.16806&lt;/D&gt;&lt;D xsi:type="xsd:double"&gt;-37.171227&lt;/D&gt;&lt;D xsi:type="xsd:double"&gt;-39.83497&lt;/D&gt;&lt;D xsi:type="xsd:double"&gt;-41.1118&lt;/D&gt;&lt;D xsi:type="xsd:double"&gt;-54.217033&lt;/D&gt;&lt;D xsi:type="xsd:double"&gt;-32.432167&lt;/D&gt;&lt;D xsi:type="xsd:double"&gt;-33.44136&lt;/D&gt;&lt;D xsi:type="xsd:double"&gt;-29.700882&lt;/D&gt;&lt;D xsi:type="xsd:double"&gt;-32.07385&lt;/D&gt;&lt;D xsi:type="xsd:double"&gt;-35.195393&lt;/D&gt;&lt;D xsi:type="xsd:double"&gt;-27.409142&lt;/D&gt;&lt;D xsi:type="xsd:double"&gt;-27.950382&lt;/D&gt;&lt;D xsi:type="xsd:double"&gt;-27.396107&lt;/D&gt;&lt;D xsi:type="xsd:double"&gt;-22.599203&lt;/D&gt;&lt;D xsi:type="xsd:double"&gt;2.7410984&lt;/D&gt;&lt;D xsi:type="xsd:double"&gt;11.194408&lt;/D&gt;&lt;D xsi:type="xsd:double"&gt;37.22347&lt;/D&gt;&lt;D xsi:type="xsd:double"&gt;11.269331&lt;/D&gt;&lt;D xsi:type="xsd:double"&gt;14.75519&lt;/D&gt;&lt;D xsi:type="xsd:double"&gt;14.420855&lt;/D&gt;&lt;D xsi:type="xsd:double"&gt;21.176601&lt;/D&gt;&lt;D xsi:type="xsd:double"&gt;49.91082&lt;/D&gt;&lt;D xsi:type="xsd:double"&gt;43.626465&lt;/D&gt;&lt;D xsi:type="xsd:double"&gt;43.355965&lt;/D&gt;&lt;D xsi:type="xsd:double"&gt;30.17584&lt;/D&gt;&lt;D xsi:type="xsd:double"&gt;26.025068&lt;/D&gt;&lt;D xsi:type="xsd:double"&gt;16.1502&lt;/D&gt;&lt;D xsi:type="xsd:double"&gt;36.642277&lt;/D&gt;&lt;D xsi:type="xsd:double"&gt;41.361664&lt;/D&gt;&lt;D xsi:type="xsd:double"&gt;35.62528&lt;/D&gt;&lt;D xsi:type="xsd:double"&gt;24.767292&lt;/D&gt;&lt;D xsi:type="xsd:double"&gt;8.1473465&lt;/D&gt;&lt;D xsi:type="xsd:double"&gt;-1.8139243&lt;/D&gt;&lt;D xsi:type="xsd:double"&gt;-11.099297&lt;/D&gt;&lt;D xsi:type="xsd:double"&gt;-11.439448&lt;/D&gt;&lt;D xsi:type="xsd:double"&gt;-16.779215&lt;/D&gt;&lt;D xsi:type="xsd:double"&gt;-17.37302&lt;/D&gt;&lt;D xsi:type="xsd:double"&gt;-14.618057&lt;/D&gt;&lt;D xsi:type="xsd:double"&gt;-16.451485&lt;/D&gt;&lt;D xsi:type="xsd:double"&gt;-31.131887&lt;/D&gt;&lt;D xsi:type="xsd:double"&gt;-28.691936&lt;/D&gt;&lt;D xsi:type="xsd:double"&gt;-23.72349&lt;/D&gt;&lt;D xsi:type="xsd:double"&gt;-11.921072&lt;/D&gt;&lt;D xsi:type="xsd:double"&gt;-19.101984&lt;/D&gt;&lt;D xsi:type="xsd:double"&gt;2.8967023&lt;/D&gt;&lt;D xsi:type="xsd:double"&gt;5.815065&lt;/D&gt;&lt;D xsi:type="xsd:double"&gt;2.6747942&lt;/D&gt;&lt;D xsi:type="xsd:double"&gt;14.976919&lt;/D&gt;&lt;D xsi:type="xsd:double"&gt;29.937029&lt;/D&gt;&lt;D xsi:type="xsd:double"&gt;31.347048&lt;/D&gt;&lt;D xsi:type="xsd:double"&gt;32.80908&lt;/D&gt;&lt;D xsi:type="xsd:double"&gt;37.141407&lt;/D&gt;&lt;D xsi:type="xsd:double"&gt;30.56103&lt;/D&gt;&lt;D xsi:type="xsd:double"&gt;-32.407772&lt;/D&gt;&lt;D xsi:type="xsd:double"&gt;-27.290176&lt;/D&gt;&lt;D xsi:type="xsd:double"&gt;-26.894539&lt;/D&gt;&lt;D xsi:type="xsd:double"&gt;-27.399742&lt;/D&gt;&lt;D xsi:type="xsd:double"&gt;-30.006552&lt;/D&gt;&lt;D xsi:type="xsd:double"&gt;-20.3636&lt;/D&gt;&lt;D xsi:type="xsd:double"&gt;-23.696487&lt;/D&gt;&lt;D xsi:type="xsd:double"&gt;-26.66015&lt;/D&gt;&lt;D xsi:type="xsd:double"&gt;-27.922636&lt;/D&gt;&lt;D xsi:type="xsd:double"&gt;-12.010294&lt;/D&gt;&lt;D xsi:type="xsd:double"&gt;-12.644852&lt;/D&gt;&lt;D xsi:type="xsd:double"&gt;-11.51601&lt;/D&gt;&lt;D xsi:type="xsd:double"&gt;76.98014&lt;/D&gt;&lt;D xsi:type="xsd:double"&gt;60.484196&lt;/D&gt;&lt;D xsi:type="xsd:double"&gt;68.04352&lt;/D&gt;&lt;D xsi:type="xsd:double"&gt;61.661076&lt;/D&gt;&lt;D xsi:type="xsd:double"&gt;43.681408&lt;/D&gt;&lt;D xsi:type="xsd:double"&gt;37.66681&lt;/D&gt;&lt;D xsi:type="xsd:double"&gt;44.057465&lt;/D&gt;&lt;D xsi:type="xsd:double"&gt;39.196968&lt;/D&gt;&lt;D xsi:type="xsd:double"&gt;41.567505&lt;/D&gt;&lt;D xsi:type="xsd:double"&gt;10.712433&lt;/D&gt;&lt;D xsi:type="xsd:double"&gt;15.018785&lt;/D&gt;&lt;D xsi:type="xsd:double"&gt;24.464058&lt;/D&gt;&lt;D xsi:type="xsd:double"&gt;-6.195605&lt;/D&gt;&lt;D xsi:type="xsd:double"&gt;-0.9566307&lt;/D&gt;&lt;D xsi:type="xsd:double"&gt;-11.323845&lt;/D&gt;&lt;D xsi:type="xsd:double"&gt;-14.459825&lt;/D&gt;&lt;D xsi:type="xsd:double"&gt;-18.981499&lt;/D&gt;&lt;D xsi:type="xsd:double"&gt;-7.7579856&lt;/D&gt;&lt;D xsi:type="xsd:double"&gt;-14.532322&lt;/D&gt;&lt;D xsi:type="xsd:double"&gt;-19.255756&lt;/D&gt;&lt;D xsi:type="xsd:double"&gt;-5.7219925&lt;/D&gt;&lt;D xsi:type="xsd:double"&gt;0.34464598&lt;/D&gt;&lt;D xsi:type="xsd:double"&gt;2.4642825&lt;/D&gt;&lt;D xsi:type="xsd:double"&gt;8.671152&lt;/D&gt;&lt;D xsi:type="xsd:double"&gt;28.553688&lt;/D&gt;&lt;D xsi:type="xsd:double"&gt;20.123518&lt;/D&gt;&lt;D xsi:type="xsd:double"&gt;33.82281&lt;/D&gt;&lt;D xsi:type="xsd:double"&gt;47.188507&lt;/D&gt;&lt;D xsi:type="xsd:double"&gt;83.95426&lt;/D&gt;&lt;D xsi:type="xsd:double"&gt;54.951977&lt;/D&gt;&lt;D xsi:type="xsd:double"&gt;51.717247&lt;/D&gt;&lt;D xsi:type="xsd:double"&gt;55.41539&lt;/D&gt;&lt;D xsi:type="xsd:double"&gt;40.11252&lt;/D&gt;&lt;D xsi:type="xsd:double"&gt;42.2966&lt;/D&gt;&lt;D xsi:type="xsd:double"&gt;40.605556&lt;/D&gt;&lt;D xsi:type="xsd:double"&gt;31.017542&lt;/D&gt;&lt;D xsi:type="xsd:double"&gt;36.378906&lt;/D&gt;&lt;D xsi:type="xsd:double"&gt;25.575209&lt;/D&gt;&lt;D xsi:type="xsd:double"&gt;32.720554&lt;/D&gt;&lt;D xsi:type="xsd:double"&gt;18.435966&lt;/D&gt;&lt;D xsi:type="xsd:double"&gt;9.958982&lt;/D&gt;&lt;D xsi:type="xsd:double"&gt;11.48814&lt;/D&gt;&lt;D xsi:type="xsd:double"&gt;21.003675&lt;/D&gt;&lt;/FQL&gt;&lt;FQL&gt;&lt;Q&gt;GREK^FMA_DIV_YLD(NTMA,-10AY,0,AM,"PORTAGG","MEANR")&lt;/Q&gt;&lt;R&gt;121&lt;/R&gt;&lt;C&gt;1&lt;/C&gt;&lt;D xsi:type="xsd:double"&gt;2.11788315089588&lt;/D&gt;&lt;D xsi:type="xsd:double"&gt;2.45163517119081&lt;/D&gt;&lt;D xsi:type="xsd:double"&gt;2.82683119738453&lt;/D&gt;&lt;D xsi:type="xsd:double"&gt;2.91776273670971&lt;/D&gt;&lt;D xsi:type="xsd:double"&gt;3.51512663170719&lt;/D&gt;&lt;D xsi:type="xsd:double"&gt;3.31914455187074&lt;/D&gt;&lt;D xsi:type="xsd:double"&gt;3.36959258703926&lt;/D&gt;&lt;D xsi:type="xsd:double"&gt;3.39924656384435&lt;/D&gt;&lt;D xsi:type="xsd:double"&gt;3.16813217520384&lt;/D&gt;&lt;D xsi:type="xsd:double"&gt;3.53782357795729&lt;/D&gt;&lt;D xsi:type="xsd:double"&gt;3.25745782527365&lt;/D&gt;&lt;D xsi:type="xsd:double"&gt;4.05354926052059&lt;/D&gt;&lt;D xsi:type="xsd:double"&gt;3.56986265630257&lt;/D&gt;&lt;D xsi:type="xsd:double"&gt;2.95770469188846&lt;/D&gt;&lt;D xsi:type="xsd:double"&gt;3.19269677209174&lt;/D&gt;&lt;D xsi:type="xsd:double"&gt;3.39294228338078&lt;/D&gt;&lt;D xsi:type="xsd:double"&gt;2.71916220640764&lt;/D&gt;&lt;D xsi:type="xsd:double"&gt;3.05629215934296&lt;/D&gt;&lt;D xsi:type="xsd:double"&gt;3.30034026171923&lt;/D&gt;&lt;D xsi:type="xsd:double"&gt;3.48868165740729&lt;/D&gt;&lt;D xsi:type="xsd:double"&gt;2.28384648761303&lt;/D&gt;&lt;D xsi:type="xsd:double"&gt;2.51687277239408&lt;/D&gt;&lt;D xsi:type="xsd:double"&gt;2.95990925499197&lt;/D&gt;&lt;D xsi:type="xsd:double"&gt;2.93273466641607&lt;/D&gt;&lt;D xsi:type="xsd:double"&gt;3.31288258863916&lt;/D&gt;&lt;D xsi:type="xsd:double"&gt;2.96814852976626&lt;/D&gt;&lt;D xsi:type="xsd:double"&gt;3.04702730579544&lt;/D&gt;&lt;D xsi:type="xsd:double"&gt;2.7005917156538&lt;/D&gt;&lt;D xsi:type="xsd:double"&gt;2.83505722846646&lt;/D&gt;&lt;D xsi:type="xsd:double"&gt;3.06621088145359&lt;/D&gt;&lt;D xsi:type="xsd:double"&gt;2.95442851538614&lt;/D&gt;&lt;D xsi:type="xsd:double"&gt;2.58294256086116&lt;/D&gt;&lt;D xsi:type="xsd:double"&gt;2.55675524880693&lt;/D&gt;&lt;D xsi:type="xsd:double"&gt;2.77683646233583&lt;/D&gt;&lt;D xsi:type="xsd:double"&gt;2.46629919158646&lt;/D&gt;&lt;D xsi:type="xsd:double"&gt;2.59478210792789&lt;/D&gt;&lt;D xsi:type="xsd:double"&gt;2.62132589857176&lt;/D&gt;&lt;D xsi:type="xsd:double"&gt;2.84802704908688&lt;/D&gt;&lt;D xsi:type="xsd:double"&gt;3.05202872508514&lt;/D&gt;&lt;D xsi:type="xsd:double"&gt;2.85725847749212&lt;/D&gt;&lt;D xsi:type="xsd:double"&gt;2.48920846934425&lt;/D&gt;&lt;D xsi:type="xsd:double"&gt;2.76571180168495&lt;/D&gt;&lt;D xsi:type="xsd:double"&gt;3.05769462823762&lt;/D&gt;&lt;D xsi:type="xsd:double"&gt;3.13729479050049&lt;/D&gt;&lt;D xsi:type="xsd:double"&gt;3.06600858923944&lt;/D&gt;&lt;D xsi:type="xsd:double"&gt;3.4399368526504&lt;/D&gt;&lt;D xsi:type="xsd:double"&gt;3.45835658252144&lt;/D&gt;&lt;D xsi:type="xsd:double"&gt;3.536084776705&lt;/D&gt;&lt;D xsi:type="xsd:double"&gt;3.88201845225275&lt;/D&gt;&lt;D xsi:type="xsd:double"&gt;4.17839444026252&lt;/D&gt;&lt;D xsi:type="xsd:double"&gt;4.24244686031655&lt;/D&gt;&lt;D xsi:type="xsd:double"&gt;4.14284960072691&lt;/D&gt;&lt;D xsi:type="xsd:double"&gt;4.18219309960559&lt;/D&gt;&lt;D xsi:type="xsd:double"&gt;4.31030864169519&lt;/D&gt;&lt;D xsi:type="xsd:double"&gt;3.87245234846574&lt;/D&gt;&lt;D xsi:type="xsd:double"&gt;3.51692035939744&lt;/D&gt;&lt;D xsi:type="xsd:double"&gt;3.79304901409802&lt;/D&gt;&lt;D xsi:type="xsd:double"&gt;3.29407297045007&lt;/D&gt;&lt;D xsi:type="xsd:double"&gt;3.35346955194263&lt;/D&gt;&lt;D xsi:type="xsd:double"&gt;3.35752085905604&lt;/D&gt;&lt;D xsi:type="xsd:double"&gt;3.45236429436539&lt;/D&gt;&lt;D xsi:type="xsd:double"&gt;3.18024200181704&lt;/D&gt;&lt;D xsi:type="xsd:double"&gt;3.30666720765253&lt;/D&gt;&lt;D xsi:type="xsd:double"&gt;2.98929045592066&lt;/D&gt;&lt;D xsi:type="xsd:double"&gt;3.03928727806189&lt;/D&gt;&lt;D xsi:type="xsd:double"&gt;2.81380872141187&lt;/D&gt;&lt;D xsi:type="xsd:double"&gt;5.24283182157246&lt;/D&gt;&lt;D xsi:type="xsd:double"&gt;4.59273836373025&lt;/D&gt;&lt;D xsi:type="xsd:double"&gt;4.63107981676259&lt;/D&gt;&lt;D xsi:type="xsd:double"&gt;3.73372655796033&lt;/D&gt;&lt;D xsi:type="xsd:double"&gt;3.7021062053408&lt;/D&gt;&lt;D xsi:type="xsd:double"&gt;3.56642648139498&lt;/D&gt;&lt;D xsi:type="xsd:double"&gt;3.66875891216449&lt;/D&gt;&lt;D xsi:type="xsd:double"&gt;3.67078285402836&lt;/D&gt;&lt;D xsi:type="xsd:double"&gt;3.97439374822769&lt;/D&gt;&lt;D xsi:type="xsd:double"&gt;3.36168008812299&lt;/D&gt;&lt;D xsi:type="xsd:double"&gt;3.15134046132985&lt;/D&gt;&lt;D xsi:type="xsd:double"&gt;3.38305111919347&lt;/D&gt;&lt;D xsi:type="xsd:double"&gt;3.21035353706751&lt;/D&gt;&lt;D xsi:type="xsd:double"&gt;3.35925535225568&lt;/D&gt;&lt;D xsi:type="xsd:double"&gt;3.13300655947812&lt;/D&gt;&lt;D xsi:type="xsd:double"&gt;2.98007462790421&lt;/D&gt;&lt;D xsi:type="xsd:double"&gt;3.15986142098857&lt;/D&gt;&lt;D xsi:type="xsd:double"&gt;3.06114773167706&lt;/D&gt;&lt;D xsi:type="xsd:double"&gt;3.02033753231272&lt;/D&gt;&lt;D xsi:type="xsd:double"&gt;3.0703282823772&lt;/D&gt;&lt;D xsi:type="xsd:double"&gt;2.95786515659004&lt;/D&gt;&lt;D xsi:type="xsd:double"&gt;3.17758778919551&lt;/D&gt;&lt;D xsi:type="xsd:double"&gt;3.09325361204736&lt;/D&gt;&lt;D xsi:type="xsd:double"&gt;2.85810700411248&lt;/D&gt;&lt;D xsi:type="xsd:double"&gt;3.34789113517711&lt;/D&gt;&lt;D xsi:type="xsd:double"&gt;3.14071219281942&lt;/D&gt;&lt;D xsi:type="xsd:double"&gt;3.68232922036466&lt;/D&gt;&lt;D xsi:type="xsd:double"&gt;3.97362542241249&lt;/D&gt;&lt;D xsi:type="xsd:double"&gt;4.4502258022982&lt;/D&gt;&lt;D xsi:type="xsd:double"&gt;3.9852960878911&lt;/D&gt;&lt;D xsi:type="xsd:double"&gt;4.21362402561095&lt;/D&gt;&lt;D xsi:type="xsd:double"&gt;4.67977813918802&lt;/D&gt;&lt;D xsi:type="xsd:double"&gt;4.46863373479162&lt;/D&gt;&lt;D xsi:type="xsd:double"&gt;4.43925949099841&lt;/D&gt;&lt;D xsi:type="xsd:double"&gt;4.51215006102988&lt;/D&gt;&lt;D xsi:type="xsd:double"&gt;3.99777060288044&lt;/D&gt;&lt;D xsi:type="xsd:double"&gt;4.25647479812965&lt;/D&gt;&lt;D xsi:type="xsd:double"&gt;4.30126793562609&lt;/D&gt;&lt;D xsi:type="xsd:double"&gt;4.30547723668462&lt;/D&gt;&lt;D xsi:type="xsd:double"&gt;4.04833058177937&lt;/D&gt;&lt;D xsi:type="xsd:double"&gt;3.88920113805947&lt;/D&gt;&lt;D xsi:type="xsd:double"&gt;4.40166936207881&lt;/D&gt;&lt;D xsi:type="xsd:double"&gt;4.57644639279235&lt;/D&gt;&lt;D xsi:type="xsd:double"&gt;5.08493333346837&lt;/D&gt;&lt;D xsi:type="xsd:double"&gt;4.75793012667747&lt;/D&gt;&lt;D xsi:type="xsd:double"&gt;4.46197866913146&lt;/D&gt;&lt;D xsi:type="xsd:double"&gt;4.54114143440828&lt;/D&gt;&lt;D xsi:type="xsd:double"&gt;4.47683928825691&lt;/D&gt;&lt;D xsi:type="xsd:double"&gt;4.90722967330225&lt;/D&gt;&lt;D xsi:type="xsd:double"&gt;5.25405875355536&lt;/D&gt;&lt;D xsi:type="xsd:double"&gt;5.2744677481828&lt;/D&gt;&lt;D xsi:type="xsd:double"&gt;5.91152339153404&lt;/D&gt;&lt;D xsi:type="xsd:double"&gt;5.76610814127584&lt;/D&gt;&lt;D xsi:type="xsd:double"&gt;6.4452539371784&lt;/D&gt;&lt;D xsi:type="xsd:double"&gt;6.56238114497032&lt;/D&gt;&lt;/FQL&gt;&lt;FQL&gt;&lt;Q&gt;MCHI^FMA_PE(NTMA,-10AY,0,AM,"PORTAGG","MEANR")&lt;/Q&gt;&lt;R&gt;121&lt;/R&gt;&lt;C&gt;1&lt;/C&gt;&lt;D xsi:type="xsd:double"&gt;9.15122957491429&lt;/D&gt;&lt;D xsi:type="xsd:double"&gt;8.51208809179909&lt;/D&gt;&lt;D xsi:type="xsd:double"&gt;8.860455572343&lt;/D&gt;&lt;D xsi:type="xsd:double"&gt;9.08631439665512&lt;/D&gt;&lt;D xsi:type="xsd:double"&gt;9.71523147899699&lt;/D&gt;&lt;D xsi:type="xsd:double"&gt;10.0625855878775&lt;/D&gt;&lt;D xsi:type="xsd:double"&gt;9.91529413036363&lt;/D&gt;&lt;D xsi:type="xsd:double"&gt;11.9620973176554&lt;/D&gt;&lt;D xsi:type="xsd:double"&gt;11.8741696892541&lt;/D&gt;&lt;D xsi:type="xsd:double"&gt;11.518781463985&lt;/D&gt;&lt;D xsi:type="xsd:double"&gt;9.90160666354273&lt;/D&gt;&lt;D xsi:type="xsd:double"&gt;9.52157542236608&lt;/D&gt;&lt;D xsi:type="xsd:double"&gt;8.80698071868657&lt;/D&gt;&lt;D xsi:type="xsd:double"&gt;9.4752272447841&lt;/D&gt;&lt;D xsi:type="xsd:double"&gt;9.65536220312523&lt;/D&gt;&lt;D xsi:type="xsd:double"&gt;9.052369573907&lt;/D&gt;&lt;D xsi:type="xsd:double"&gt;9.10384280507258&lt;/D&gt;&lt;D xsi:type="xsd:double"&gt;8.44687337170201&lt;/D&gt;&lt;D xsi:type="xsd:double"&gt;9.6425697935056&lt;/D&gt;&lt;D xsi:type="xsd:double"&gt;10.0490367989677&lt;/D&gt;&lt;D xsi:type="xsd:double"&gt;9.56725895376831&lt;/D&gt;&lt;D xsi:type="xsd:double"&gt;10.8337884131191&lt;/D&gt;&lt;D xsi:type="xsd:double"&gt;11.2322086069103&lt;/D&gt;&lt;D xsi:type="xsd:double"&gt;12.0710779395762&lt;/D&gt;&lt;D xsi:type="xsd:double"&gt;12.28006026215&lt;/D&gt;&lt;D xsi:type="xsd:double"&gt;12.3284221020975&lt;/D&gt;&lt;D xsi:type="xsd:double"&gt;11.6978310668726&lt;/D&gt;&lt;D xsi:type="xsd:double"&gt;11.6296655452932&lt;/D&gt;&lt;D xsi:type="xsd:double"&gt;11.7202450139596&lt;/D&gt;&lt;D xsi:type="xsd:double"&gt;12.2472906306148&lt;/D&gt;&lt;D xsi:type="xsd:double"&gt;12.2454998134194&lt;/D&gt;&lt;D xsi:type="xsd:double"&gt;12.1501675348544&lt;/D&gt;&lt;D xsi:type="xsd:double"&gt;12.8514905729206&lt;/D&gt;&lt;D xsi:type="xsd:double"&gt;12.9575167759086&lt;/D&gt;&lt;D xsi:type="xsd:double"&gt;13.0676674459145&lt;/D&gt;&lt;D xsi:type="xsd:double"&gt;13.234040921326&lt;/D&gt;&lt;D xsi:type="xsd:double"&gt;13.4790567506008&lt;/D&gt;&lt;D xsi:type="xsd:double"&gt;13.7893804897107&lt;/D&gt;&lt;D xsi:type="xsd:double"&gt;13.9979139675736&lt;/D&gt;&lt;D xsi:type="xsd:double"&gt;13.2188418398195&lt;/D&gt;&lt;D xsi:type="xsd:double"&gt;14.0817043218966&lt;/D&gt;&lt;D xsi:type="xsd:double"&gt;12.6161982643558&lt;/D&gt;&lt;D xsi:type="xsd:double"&gt;13.5859431856588&lt;/D&gt;&lt;D xsi:type="xsd:double"&gt;12.6277160616718&lt;/D&gt;&lt;D xsi:type="xsd:double"&gt;12.6601968851814&lt;/D&gt;&lt;D xsi:type="xsd:double"&gt;12.8276737250999&lt;/D&gt;&lt;D xsi:type="xsd:double"&gt;11.8253111666519&lt;/D&gt;&lt;D xsi:type="xsd:double"&gt;11.6534042330526&lt;/D&gt;&lt;D xsi:type="xsd:double"&gt;10.5942672581207&lt;/D&gt;&lt;D xsi:type="xsd:double"&gt;10.2507903651405&lt;/D&gt;&lt;D xsi:type="xsd:double"&gt;10.2255330689811&lt;/D&gt;&lt;D xsi:type="xsd:double"&gt;10.5959367480295&lt;/D&gt;&lt;D xsi:type="xsd:double"&gt;10.4437142185187&lt;/D&gt;&lt;D xsi:type="xsd:double"&gt;11.2704086316408&lt;/D&gt;&lt;D xsi:type="xsd:double"&gt;11.6681139124662&lt;/D&gt;&lt;D xsi:type="xsd:double"&gt;12.2744563931506&lt;/D&gt;&lt;D xsi:type="xsd:double"&gt;11.533645971146&lt;/D&gt;&lt;D xsi:type="xsd:double"&gt;11.1087474351458&lt;/D&gt;&lt;D xsi:type="xsd:double"&gt;11.3661196454067&lt;/D&gt;&lt;D xsi:type="xsd:double"&gt;10.81168023869&lt;/D&gt;&lt;D xsi:type="xsd:double"&gt;11.5714686286411&lt;/D&gt;&lt;D xsi:type="xsd:double"&gt;11.177330259461&lt;/D&gt;&lt;D xsi:type="xsd:double"&gt;11.3738066246897&lt;/D&gt;&lt;D xsi:type="xsd:double"&gt;11.8398070194956&lt;/D&gt;&lt;D xsi:type="xsd:double"&gt;12.5744206286459&lt;/D&gt;&lt;D xsi:type="xsd:double"&gt;12.4144895337284&lt;/D&gt;&lt;D xsi:type="xsd:double"&gt;11.2008130920597&lt;/D&gt;&lt;D xsi:type="xsd:double"&gt;12.0414263652381&lt;/D&gt;&lt;D xsi:type="xsd:double"&gt;12.6292999892173&lt;/D&gt;&lt;D xsi:type="xsd:double"&gt;13.625449638191&lt;/D&gt;&lt;D xsi:type="xsd:double"&gt;15.6300560383551&lt;/D&gt;&lt;D xsi:type="xsd:double"&gt;14.9060919854992&lt;/D&gt;&lt;D xsi:type="xsd:double"&gt;14.8332323113365&lt;/D&gt;&lt;D xsi:type="xsd:double"&gt;15.5591122593443&lt;/D&gt;&lt;D xsi:type="xsd:double"&gt;15.3568816550529&lt;/D&gt;&lt;D xsi:type="xsd:double"&gt;15.2516804091052&lt;/D&gt;&lt;D xsi:type="xsd:double"&gt;16.5101376661333&lt;/D&gt;&lt;D xsi:type="xsd:double"&gt;18.7289231947762&lt;/D&gt;&lt;D xsi:type="xsd:double"&gt;16.7078485461553&lt;/D&gt;&lt;D xsi:type="xsd:double"&gt;16.0146182673401&lt;/D&gt;&lt;D xsi:type="xsd:double"&gt;15.0707947564632&lt;/D&gt;&lt;D xsi:type="xsd:double"&gt;15.94706111559&lt;/D&gt;&lt;D xsi:type="xsd:double"&gt;15.0494412686275&lt;/D&gt;&lt;D xsi:type="xsd:double"&gt;14.1061601681073&lt;/D&gt;&lt;D xsi:type="xsd:double"&gt;14.0978000383461&lt;/D&gt;&lt;D xsi:type="xsd:double"&gt;13.3894282083225&lt;/D&gt;&lt;D xsi:type="xsd:double"&gt;13.4843147471679&lt;/D&gt;&lt;D xsi:type="xsd:double"&gt;12.8713400397649&lt;/D&gt;&lt;D xsi:type="xsd:double"&gt;12.8386249336666&lt;/D&gt;&lt;D xsi:type="xsd:double"&gt;12.3475343521649&lt;/D&gt;&lt;D xsi:type="xsd:double"&gt;9.85112342390568&lt;/D&gt;&lt;D xsi:type="xsd:double"&gt;10.4905490482549&lt;/D&gt;&lt;D xsi:type="xsd:double"&gt;10.0116921566526&lt;/D&gt;&lt;D xsi:type="xsd:double"&gt;11.7816531849653&lt;/D&gt;&lt;D xsi:type="xsd:double"&gt;11.4215511782699&lt;/D&gt;&lt;D xsi:type="xsd:double"&gt;10.8417523340915&lt;/D&gt;&lt;D xsi:type="xsd:double"&gt;10.8841742945829&lt;/D&gt;&lt;D xsi:type="xsd:double"&gt;9.3143677550324&lt;/D&gt;&lt;D xsi:type="xsd:do</t>
        </r>
      </text>
    </comment>
    <comment ref="A11" authorId="0" shapeId="0" xr:uid="{A8A13C02-A27C-41EB-B276-DED11E26E2A2}">
      <text>
        <r>
          <rPr>
            <b/>
            <sz val="9"/>
            <color indexed="81"/>
            <rFont val="Tahoma"/>
            <charset val="1"/>
          </rPr>
          <t>uble"&gt;9.69532924171085&lt;/D&gt;&lt;D xsi:type="xsd:double"&gt;10.8138560984386&lt;/D&gt;&lt;D xsi:type="xsd:double"&gt;11.6316817772882&lt;/D&gt;&lt;D xsi:type="xsd:double"&gt;11.3698563075857&lt;/D&gt;&lt;D xsi:type="xsd:double"&gt;10.4110880578311&lt;/D&gt;&lt;D xsi:type="xsd:double"&gt;10.8256424879189&lt;/D&gt;&lt;D xsi:type="xsd:double"&gt;10.3380286860229&lt;/D&gt;&lt;D xsi:type="xsd:double"&gt;10.3841198225743&lt;/D&gt;&lt;D xsi:type="xsd:double"&gt;10.3346629372564&lt;/D&gt;&lt;D xsi:type="xsd:double"&gt;10.5326440641549&lt;/D&gt;&lt;D xsi:type="xsd:double"&gt;10.2427002717473&lt;/D&gt;&lt;D xsi:type="xsd:double"&gt;10.1176582351822&lt;/D&gt;&lt;D xsi:type="xsd:double"&gt;9.69141271809864&lt;/D&gt;&lt;D xsi:type="xsd:double"&gt;9.24838238790793&lt;/D&gt;&lt;D xsi:type="xsd:double"&gt;8.99910762298076&lt;/D&gt;&lt;D xsi:type="xsd:double"&gt;8.73868165104261&lt;/D&gt;&lt;D xsi:type="xsd:double"&gt;9.41031786245858&lt;/D&gt;&lt;D xsi:type="xsd:double"&gt;9.33940376686753&lt;/D&gt;&lt;D xsi:type="xsd:double"&gt;10.5065567335713&lt;/D&gt;&lt;D xsi:type="xsd:double"&gt;9.81983837483514&lt;/D&gt;&lt;D xsi:type="xsd:double"&gt;9.81092392001591&lt;/D&gt;&lt;D xsi:type="xsd:double"&gt;9.15216724617681&lt;/D&gt;&lt;D xsi:type="xsd:double"&gt;8.67148051649995&lt;/D&gt;&lt;/FQL&gt;&lt;FQL&gt;&lt;Q&gt;PASP-FDS^MAX(FG_PRICE(0,-5AY))&lt;/Q&gt;&lt;R&gt;1&lt;/R&gt;&lt;C&gt;1&lt;/C&gt;&lt;D xsi:type="xsd:double"&gt;3158.12&lt;/D&gt;&lt;/FQL&gt;&lt;FQL&gt;&lt;Q&gt;W-FDS^FG_PRICE_CHANGE(0,-6AM)&lt;/Q&gt;&lt;R&gt;1&lt;/R&gt;&lt;C&gt;1&lt;/C&gt;&lt;D xsi:type="xsd:double"&gt;5.13538748832865&lt;/D&gt;&lt;/FQL&gt;&lt;FQL&gt;&lt;Q&gt;COPP-FDS^FG_PRICE_CHANGE(0,-3AM)&lt;/Q&gt;&lt;R&gt;1&lt;/R&gt;&lt;C&gt;1&lt;/C&gt;&lt;D xsi:type="xsd:double"&gt;-9.78937029357198&lt;/D&gt;&lt;/FQL&gt;&lt;FQL&gt;&lt;Q&gt;QAT^FG_PRICE_MAVG(0,,,,200)&lt;/Q&gt;&lt;R&gt;1&lt;/R&gt;&lt;C&gt;1&lt;/C&gt;&lt;D xsi:type="xsd:double"&gt;17.393566&lt;/D&gt;&lt;/FQL&gt;&lt;FQL&gt;&lt;Q&gt;EWT^FG_PRICE_MAVG(0,,,,60)&lt;/Q&gt;&lt;R&gt;1&lt;/R&gt;&lt;C&gt;1&lt;/C&gt;&lt;D xsi:type="xsd:double"&gt;53.210835&lt;/D&gt;&lt;/FQL&gt;&lt;FQL&gt;&lt;Q&gt;KSA^P_PRICE(0)/P_PRICE_HIGH_PR(0,,,,,,"PRICE","INTRA","52W")&lt;/Q&gt;&lt;R&gt;1&lt;/R&gt;&lt;C&gt;1&lt;/C&gt;&lt;D xsi:type="xsd:double"&gt;0.9138485&lt;/D&gt;&lt;/FQL&gt;&lt;FQL&gt;&lt;Q&gt;TUR^FMA_PCT_ABOVE_MAVG(200,0,,,,"PORTAGG")&lt;/Q&gt;&lt;R&gt;1&lt;/R&gt;&lt;C&gt;1&lt;/C&gt;&lt;D xsi:type="xsd:double"&gt;37.5&lt;/D&gt;&lt;/FQL&gt;&lt;FQL&gt;&lt;Q&gt;INDA^FG_TOTAL_RETURNC(0,-1AM)&lt;/Q&gt;&lt;R&gt;1&lt;/R&gt;&lt;C&gt;1&lt;/C&gt;&lt;D xsi:type="xsd:double"&gt;3.75427&lt;/D&gt;&lt;/FQL&gt;&lt;FQL&gt;&lt;Q&gt;EWY^P_PRICE(0)/P_PRICE_HIGH_PR(0,,,,,,"PRICE","INTRA","52W")&lt;/Q&gt;&lt;R&gt;1&lt;/R&gt;&lt;C&gt;1&lt;/C&gt;&lt;D xsi:type="xsd:double"&gt;0.89923036&lt;/D&gt;&lt;/FQL&gt;&lt;FQL&gt;&lt;Q&gt;EWM^FMA_PCT_ABOVE_MAVG(200,0,,,,"PORTAGG")&lt;/Q&gt;&lt;R&gt;1&lt;/R&gt;&lt;C&gt;1&lt;/C&gt;&lt;D xsi:type="xsd:double"&gt;50&lt;/D&gt;&lt;/FQL&gt;&lt;FQL&gt;&lt;Q&gt;EIDO^FG_TOTAL_RETURNC(0,-1AM)&lt;/Q&gt;&lt;R&gt;1&lt;/R&gt;&lt;C&gt;1&lt;/C&gt;&lt;D xsi:type="xsd:double"&gt;8.4630375&lt;/D&gt;&lt;/FQL&gt;&lt;FQL&gt;&lt;Q&gt;URTH^FG_TOTAL_RETURNC(0,-3AM)&lt;/Q&gt;&lt;R&gt;1&lt;/R&gt;&lt;C&gt;1&lt;/C&gt;&lt;D xsi:type="xsd:double"&gt;3.4141064&lt;/D&gt;&lt;/FQL&gt;&lt;FQL&gt;&lt;Q&gt;URTH^FMA_PCT_ABOVE_MAVG(200,0,,,,"PORTAGG")&lt;/Q&gt;&lt;R&gt;1&lt;/R&gt;&lt;C&gt;1&lt;/C&gt;&lt;D xsi:type="xsd:double"&gt;61.0953058321479&lt;/D&gt;&lt;/FQL&gt;&lt;FQL&gt;&lt;Q&gt;TUR^FMA_COS_UP("EPS","1M",+1,NOW,,,"PORTAGG","MEANR")&lt;/Q&gt;&lt;R&gt;1&lt;/R&gt;&lt;C&gt;1&lt;/C&gt;&lt;D xsi:type="xsd:double"&gt;6&lt;/D&gt;&lt;/FQL&gt;&lt;FQL&gt;&lt;Q&gt;EWM^FMA_COS_UP("EPS","1M",+1,NOW,,,"PORTAGG","MEANR")&lt;/Q&gt;&lt;R&gt;1&lt;/R&gt;&lt;C&gt;1&lt;/C&gt;&lt;D xsi:type="xsd:double"&gt;14&lt;/D&gt;&lt;/FQL&gt;&lt;FQL&gt;&lt;Q&gt;EWM^FMA_RBICS_REV_CURRENT(30, LOC, "PORTAGG")&lt;/Q&gt;&lt;R&gt;1&lt;/R&gt;&lt;C&gt;1&lt;/C&gt;&lt;D xsi:type="xsd:double"&gt;44.1034115397684&lt;/D&gt;&lt;/FQL&gt;&lt;FQL&gt;&lt;Q&gt;CC_IN^FG_COMPANY_NAME&lt;/Q&gt;&lt;R&gt;1&lt;/R&gt;&lt;C&gt;1&lt;/C&gt;&lt;D xsi:type="xsd:string"&gt;India&lt;/D&gt;&lt;/FQL&gt;&lt;FQL&gt;&lt;Q&gt;USDVND^FG_PRICE_CHANGE(0,-3AM)&lt;/Q&gt;&lt;R&gt;1&lt;/R&gt;&lt;C&gt;1&lt;/C&gt;&lt;D xsi:type="xsd:double"&gt;-3.3605218&lt;/D&gt;&lt;/FQL&gt;&lt;FQL&gt;&lt;Q&gt;USDTHB^FG_PRICE_CHANGE(0,-1AY)&lt;/Q&gt;&lt;R&gt;1&lt;/R&gt;&lt;C&gt;1&lt;/C&gt;&lt;D xsi:type="xsd:double"&gt;-5.295646&lt;/D&gt;&lt;/FQL&gt;&lt;FQL&gt;&lt;Q&gt;USDINR^FG_PRICE_CHANGE(0,-1AM)&lt;/Q&gt;&lt;R&gt;1&lt;/R&gt;&lt;C&gt;1&lt;/C&gt;&lt;D xsi:type="xsd:double"&gt;0.0029802322&lt;/D&gt;&lt;/FQL&gt;&lt;FQL&gt;&lt;Q&gt;USDTWD^FG_PRICE_CHANGE(0,-1AM)&lt;/Q&gt;&lt;R&gt;1&lt;/R&gt;&lt;C&gt;1&lt;/C&gt;&lt;D xsi:type="xsd:double"&gt;-1.0349214&lt;/D&gt;&lt;/FQL&gt;&lt;FQL&gt;&lt;Q&gt;USDPLN^FG_PRICE_CHANGE(0,-1AM)&lt;/Q&gt;&lt;R&gt;1&lt;/R&gt;&lt;C&gt;1&lt;/C&gt;&lt;D xsi:type="xsd:double"&gt;-1.3458788&lt;/D&gt;&lt;/FQL&gt;&lt;FQL&gt;&lt;Q&gt;USDCLP^FG_PRICE_CHANGE(0,-6AM)&lt;/Q&gt;&lt;R&gt;1&lt;/R&gt;&lt;C&gt;1&lt;/C&gt;&lt;D xsi:type="xsd:double"&gt;-3.0592918&lt;/D&gt;&lt;/FQL&gt;&lt;FQL&gt;&lt;Q&gt;FC0000ZA^FMA_EPS(NTMA,-20AY,0,CY,,"PORTAGG","MEANR")&lt;/Q&gt;&lt;R&gt;20&lt;/R&gt;&lt;C&gt;1&lt;/C&gt;&lt;D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xsi:type="xsd:double"&gt;31.8782514021022&lt;/D&gt;&lt;D xsi:type="xsd:double"&gt;34.3748784508844&lt;/D&gt;&lt;D xsi:type="xsd:double"&gt;36.8513185592336&lt;/D&gt;&lt;D xsi:type="xsd:double"&gt;38.6148457433268&lt;/D&gt;&lt;D xsi:type="xsd:double"&gt;33.9202192876108&lt;/D&gt;&lt;/FQL&gt;&lt;FQL&gt;&lt;Q&gt;EZA^P_PRICE_RETURNS_PR('52W',2,-10AY,0,AM)&lt;/Q&gt;&lt;R&gt;121&lt;/R&gt;&lt;C&gt;1&lt;/C&gt;&lt;D xsi:type="xsd:double"&gt;10.117245&lt;/D&gt;&lt;D xsi:type="xsd:double"&gt;-1.7239988&lt;/D&gt;&lt;D xsi:type="xsd:double"&gt;11.208546&lt;/D&gt;&lt;D xsi:type="xsd:double"&gt;3.2075763&lt;/D&gt;&lt;D xsi:type="xsd:double"&gt;6.482804&lt;/D&gt;&lt;D xsi:type="xsd:double"&gt;19.032585&lt;/D&gt;&lt;D xsi:type="xsd:double"&gt;2.9659986&lt;/D&gt;&lt;D xsi:type="xsd:double"&gt;7.4985623&lt;/D&gt;&lt;D xsi:type="xsd:double"&gt;0.21737814&lt;/D&gt;&lt;D xsi:type="xsd:double"&gt;-5.5930614&lt;/D&gt;&lt;D xsi:type="xsd:double"&gt;-5.2580476&lt;/D&gt;&lt;D xsi:type="xsd:double"&gt;-14.763576&lt;/D&gt;&lt;D xsi:type="xsd:double"&gt;-19.35454&lt;/D&gt;&lt;D xsi:type="xsd:double"&gt;-2.9285848&lt;/D&gt;&lt;D xsi:type="xsd:double"&gt;-19.18289&lt;/D&gt;&lt;D xsi:type="xsd:double"&gt;-29.039806&lt;/D&gt;&lt;D xsi:type="xsd:double"&gt;-35.12959&lt;/D&gt;&lt;D xsi:type="xsd:double"&gt;-33.545494&lt;/D&gt;&lt;D xsi:type="xsd:double"&gt;-20.107292&lt;/D&gt;&lt;D xsi:type="xsd:double"&gt;-21.954853&lt;/D&gt;&lt;D xsi:type="xsd:double"&gt;-24.19998&lt;/D&gt;&lt;D xsi:type="xsd:double"&gt;-16.334682&lt;/D&gt;&lt;D xsi:type="xsd:double"&gt;-10.497027&lt;/D&gt;&lt;D xsi:type="xsd:double"&gt;4.411769&lt;/D&gt;&lt;D xsi:type="xsd:double"&gt;6.450069&lt;/D&gt;&lt;D xsi:type="xsd:double"&gt;-6.6671133&lt;/D&gt;&lt;D xsi:type="xsd:double"&gt;-5.9575915&lt;/D&gt;&lt;D xsi:type="xsd:double"&gt;30.167866&lt;/D&gt;&lt;D xsi:type="xsd:double"&gt;39.83668&lt;/D&gt;&lt;D xsi:type="xsd:double"&gt;34.057404&lt;/D&gt;&lt;D xsi:type="xsd:double"&gt;19.250631&lt;/D&gt;&lt;D xsi:type="xsd:double"&gt;10.46611&lt;/D&gt;&lt;D xsi:type="xsd:double"&gt;22.898245&lt;/D&gt;&lt;D xsi:type="xsd:double"&gt;17.515707&lt;/D&gt;&lt;D xsi:type="xsd:double"&gt;7.561898&lt;/D&gt;&lt;D xsi:type="xsd:double"&gt;0.0674963&lt;/D&gt;&lt;D xsi:type="xsd:double"&gt;14.308035&lt;/D&gt;&lt;D xsi:type="xsd:double"&gt;18.743504&lt;/D&gt;&lt;D xsi:type="xsd:double"&gt;17.369997&lt;/D&gt;&lt;D xsi:type="xsd:double"&gt;15.265512&lt;/D&gt;&lt;D xsi:type="xsd:double"&gt;28.82105&lt;/D&gt;&lt;D xsi:type="xsd:double"&gt;24.551641&lt;/D&gt;&lt;D xsi:type="xsd:double"&gt;34.436214&lt;/D&gt;&lt;D xsi:type="xsd:double"&gt;20.962883&lt;/D&gt;&lt;D xsi:type="xsd:double"&gt;16.835463&lt;/D&gt;&lt;D xsi:type="xsd:double"&gt;4.2141914&lt;/D&gt;&lt;D xsi:type="xsd:double"&gt;5.705321&lt;/D&gt;&lt;D xsi:type="xsd:double"&gt;-2.6522338&lt;/D&gt;&lt;D xsi:type="xsd:double"&gt;-14.843803&lt;/D&gt;&lt;D xsi:type="xsd:double"&gt;-16.321194&lt;/D&gt;&lt;D xsi:type="xsd:double"&gt;-12.888413&lt;/D&gt;&lt;D xsi:type="xsd:double"&gt;-10.603756&lt;/D&gt;&lt;D xsi:type="xsd:double"&gt;-17.778778&lt;/D&gt;&lt;D xsi:type="xsd:double"&gt;-18.242067&lt;/D&gt;&lt;D xsi:type="xsd:double"&gt;-26.038033&lt;/D&gt;&lt;D xsi:type="xsd:double"&gt;-12.566477&lt;/D&gt;&lt;D xsi:type="xsd:double"&gt;-13.571912&lt;/D&gt;&lt;D xsi:type="xsd:double"&gt;-7.716298&lt;/D&gt;&lt;D xsi:type="xsd:double"&gt;-3.8926482&lt;/D&gt;&lt;D xsi:type="xsd:double"&gt;-12.035561&lt;/D&gt;&lt;D xsi:type="xsd:double"&gt;5.166352&lt;/D&gt;&lt;D xsi:type="xsd:double"&gt;10.762262&lt;/D&gt;&lt;D xsi:type="xsd:double"&gt;5.5731654&lt;/D&gt;&lt;D xsi:type="xsd:double"&gt;1.0276914&lt;/D&gt;&lt;D xsi:type="xsd:double"&gt;-1.2399793&lt;/D&gt;&lt;D xsi:type="xsd:double"&gt;-1.3451874&lt;/D&gt;&lt;D xsi:type="xsd:double"&gt;-33.472622&lt;/D&gt;&lt;D xsi:type="xsd:double"&gt;-38.4515&lt;/D&gt;&lt;D xsi:type="xsd:double"&gt;-36.472183&lt;/D&gt;&lt;D xsi:type="xsd:double"&gt;-23.142242&lt;/D&gt;&lt;D xsi:type="xsd:double"&gt;-22.351473&lt;/D&gt;&lt;D xsi:type="xsd:double"&gt;-11.887037&lt;/D&gt;&lt;D xsi:type="xsd:double"&gt;-15.597778&lt;/D&gt;&lt;D xsi:type="xsd:double"&gt;-14.460838&lt;/D&gt;&lt;D xsi:type="xsd:double"&gt;-7.7580395&lt;/D&gt;&lt;D xsi:type="xsd:double"&gt;-1.0997713&lt;/D&gt;&lt;D xsi:type="xsd:double"&gt;-3.0022502&lt;/D&gt;&lt;D xsi:type="xsd:double"&gt;11.233544&lt;/D&gt;&lt;D xsi:type="xsd:double"&gt;67.19896&lt;/D&gt;&lt;D xsi:type="xsd:double"&gt;71.96452&lt;/D&gt;&lt;D xsi:type="xsd:double"&gt;68.43058&lt;/D&gt;&lt;D xsi:type="xsd:double"&gt;58.487858&lt;/D&gt;&lt;D xsi:type="xsd:double"&gt;35.45556&lt;/D&gt;&lt;D xsi:type="xsd:double"&gt;36.59787&lt;/D&gt;&lt;D xsi:type="xsd:double"&gt;31.115997&lt;/D&gt;&lt;D xsi:type="xsd:double"&gt;31.84402&lt;/D&gt;&lt;D xsi:type="xsd:double"&gt;20.493149&lt;/D&gt;&lt;D xsi:type="xsd:double"&gt;8.22097&lt;/D&gt;&lt;D xsi:type="xsd:double"&gt;17.78307&lt;/D&gt;&lt;D xsi:type="xsd:double"&gt;7.2432876&lt;/D&gt;&lt;D xsi:type="xsd:double"&gt;5.9047103&lt;/D&gt;&lt;D xsi:type="xsd:double"&gt;12.287164&lt;/D&gt;&lt;D xsi:type="xsd:double"&gt;-10.592651&lt;/D&gt;&lt;D xsi:type="xsd:double"&gt;-15.456068&lt;/D&gt;&lt;D xsi:type="xsd:double"&gt;-12.577015&lt;/D&gt;&lt;D xsi:type="xsd:double"&gt;-1.3016939&lt;/D&gt;&lt;D xsi:type="xsd:double"&gt;-8.49275&lt;/D&gt;&lt;D xsi:type="xsd:double"&gt;-21.490717&lt;/D&gt;&lt;D xsi:type="xsd:double"&gt;-5.9883356&lt;/D&gt;&lt;D xsi:type="xsd:double"&gt;-2.7277827&lt;/D&gt;&lt;D xsi:type="xsd:double"&gt;-3.3637643&lt;/D&gt;&lt;D xsi:type="xsd:double"&gt;-12.601185&lt;/D&gt;&lt;D xsi:type="xsd:double"&gt;-20.447147&lt;/D&gt;&lt;D xsi:type="xsd:double"&gt;-19.963455&lt;/D&gt;&lt;D xsi:type="xsd:double"&gt;-7.8602133&lt;/D&gt;&lt;D xsi:type="xsd:double"&gt;-4.2047024&lt;/D&gt;&lt;D xsi:type="xsd:double"&gt;4.7938585&lt;/D&gt;&lt;D xsi:type="xsd:double"&gt;-6.76896&lt;/D&gt;&lt;D xsi:type="xsd:double"&gt;-3.634119&lt;/D&gt;&lt;D xsi:type="xsd:double"&gt;7.964134&lt;/D&gt;&lt;D xsi:type="xsd:double"&gt;-7.621914&lt;/D&gt;&lt;D xsi:type="xsd:double"&gt;-5.808544&lt;/D&gt;&lt;D xsi:type="xsd:double"&gt;-13.857878&lt;/D&gt;&lt;D xsi:type="xsd:double"&gt;-7.877821&lt;/D&gt;&lt;D xsi:type="xsd:double"&gt;-0.9577036&lt;/D&gt;&lt;D xsi:type="xsd:double"&gt;-2.7188659&lt;/D&gt;&lt;D xsi:type="xsd:double"&gt;7.4516177&lt;/D&gt;&lt;D xsi:type="xsd:double"&gt;3.6497593&lt;/D&gt;&lt;D xsi:type="xsd:double"&gt;10.956383&lt;/D&gt;&lt;D xsi:type="xsd:double"&gt;10.975671&lt;/D&gt;&lt;D xsi:type="xsd:double"&gt;21.61187&lt;/D&gt;&lt;/FQL&gt;&lt;FQL&gt;&lt;Q&gt;EWM^JULIAN(FMA_ROE(NTMA,-20AY,NOW,FY,"PORTAGG","MEANR").DATES)&lt;/Q&gt;&lt;R&gt;20&lt;/R&gt;&lt;C&gt;1&lt;/C&gt;&lt;D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xsi:type="xsd:double"&gt;2.004&lt;/D&gt;&lt;/FQL&gt;&lt;FQL&gt;&lt;Q&gt;CAGDPY@BR^EE_ACTUAL_ANNUAL(MED,0)&lt;/Q&gt;&lt;R&gt;1&lt;/R&gt;&lt;C&gt;1&lt;/C&gt;&lt;D xsi:type="xsd:double"&gt;-1.00044665072&lt;/D&gt;&lt;/FQL&gt;&lt;FQL&gt;&lt;Q&gt;CC_GR^FG_COMPANY_NAME&lt;/Q&gt;&lt;R&gt;1&lt;/R&gt;&lt;C&gt;1&lt;/C&gt;&lt;D xsi:type="xsd:string"&gt;Greece&lt;/D&gt;&lt;/FQL&gt;&lt;FQL&gt;&lt;Q&gt;USDBRL^FG_PRICE(0)&lt;/Q&gt;&lt;R&gt;1&lt;/R&gt;&lt;C&gt;1&lt;/C&gt;&lt;D xsi:type="xsd:double"&gt;5.6694&lt;/D&gt;&lt;/FQL&gt;&lt;FQL&gt;&lt;Q&gt;USDPLN^FG_PRICE_CHANGE(0,-1AY)&lt;/Q&gt;&lt;R&gt;1&lt;/R&gt;&lt;C&gt;1&lt;/C&gt;&lt;D xsi:type="xsd:double"&gt;-10.944641&lt;/D&gt;&lt;/FQL&gt;&lt;FQL&gt;&lt;Q&gt;EZA^FG_TOTAL_RETURNC(-10AY,0,AM)&lt;/Q&gt;&lt;R&gt;121&lt;/R&gt;&lt;C&gt;1&lt;/C&gt;&lt;D xsi:type="xsd:double"&gt;-5.042487&lt;/D&gt;&lt;D xsi:type="xsd:double"&gt;-8.332104&lt;/D&gt;&lt;D xsi:type="xsd:double"&gt;8.641375&lt;/D&gt;&lt;D xsi:type="xsd:double"&gt;-10.178232&lt;/D&gt;&lt;D xsi:type="xsd:double"&gt;7.56917&lt;/D&gt;&lt;D xsi:type="xsd:double"&gt;6.084943&lt;/D&gt;&lt;D xsi:type="xsd:double"&gt;-7.133502&lt;/D&gt;&lt;D xsi:type="xsd:double"&gt;10.534573&lt;/D&gt;&lt;D xsi:type="xsd:double"&gt;-3.6448717&lt;/D&gt;&lt;D xsi:type="xsd:double"&gt;-6.314397&lt;/D&gt;&lt;D xsi:type="xsd:double"&gt;1.0139108&lt;/D&gt;&lt;D xsi:type="xsd:double"&gt;-6.054902&lt;/D&gt;&lt;D xsi:type="xsd:double"&gt;-9.300381&lt;/D&gt;&lt;D xsi:type="xsd:double"&gt;9.296762&lt;/D&gt;&lt;D xsi:type="xsd:double"&gt;-9.550274&lt;/D&gt;&lt;D xsi:type="xsd:double"&gt;-20.577282&lt;/D&gt;&lt;D xsi:type="xsd:double"&gt;-2.3509681&lt;/D&gt;&lt;D xsi:type="xsd:double"&gt;8.675468&lt;/D&gt;&lt;D xsi:type="xsd:double"&gt;11.873174&lt;/D&gt;&lt;D xsi:type="xsd:double"&gt;7.758796&lt;/D&gt;&lt;D xsi:type="xsd:double"&gt;-6.4167204&lt;/D&gt;&lt;D xsi:type="xsd:double"&gt;3.9266467&lt;/D&gt;&lt;D xsi:type="xsd:double"&gt;7.5214744&lt;/D&gt;&lt;D xsi:type="xsd:double"&gt;9.593832&lt;/D&gt;&lt;D xsi:type="xsd:double"&gt;-7.5297713&lt;/D&gt;&lt;D xsi:type="xsd:double"&gt;-4.171199&lt;/D&gt;&lt;D xsi:type="xsd:double"&gt;-6.7751765&lt;/D&gt;&lt;D xsi:type="xsd:double"&gt;7.47056&lt;/D&gt;&lt;D xsi:type="xsd:double"&gt;4.902363&lt;/D&gt;&lt;D xsi:type="xsd:double"&gt;1.5835524&lt;/D&gt;&lt;D xsi:type="xsd:double"&gt;0.05375147&lt;/D&gt;&lt;D xsi:type="xsd:double"&gt;1.826644&lt;/D&gt;&lt;D xsi:type="xsd:double"&gt;4.115367&lt;/D&gt;&lt;D xsi:type="xsd:double"&gt;-0.6249964&lt;/D&gt;&lt;D xsi:type="xsd:double"&gt;-1.5857935&lt;/D&gt;&lt;D xsi:type="xsd:double"&gt;2.3511052&lt;/D&gt;&lt;D xsi:type="xsd:double"&gt;5.223751&lt;/D&gt;&lt;D xsi:type="xsd:double"&gt;-0.45278072&lt;/D&gt;&lt;D xsi:type="xsd:double"&gt;-4.0935698&lt;/D&gt;&lt;D xsi:type="xsd:double"&gt;1.4058232&lt;/D&gt;&lt;D xsi:type="xsd:double"&gt;17.239178&lt;/D&gt;&lt;D xsi:type="xsd:double"&gt;-1.7831445&lt;/D&gt;&lt;D xsi:type="xsd:double"&gt;7.994139&lt;/D&gt;&lt;D xsi:type="xsd:double"&gt;-8.378524&lt;/D&gt;&lt;D xsi:type="xsd:double"&gt;0.44391155&lt;/D&gt;&lt;D xsi:type="xsd:double"&gt;-11.255151&lt;/D&gt;&lt;D xsi:type="xsd:double"&gt;-0.1776576&lt;/D&gt;&lt;D xsi:type="xsd:double"&gt;-5.42047&lt;/D&gt;&lt;D xsi:type="xsd:double"&gt;-8.266377&lt;/D&gt;&lt;D xsi:type="xsd:double"&gt;-2.1798432&lt;/D&gt;&lt;D xsi:type="xsd:double"&gt;-0.15916824&lt;/D&gt;&lt;D xsi:type="xsd:double"&gt;4.0653706&lt;/D&gt;&lt;D xsi:type="xsd:double"&gt;6.542456&lt;/D&gt;&lt;D xsi:type="xsd:double"&gt;-1.156807&lt;/D&gt;&lt;D xsi:type="xsd:double"&gt;-2.3035526&lt;/D&gt;&lt;D xsi:type="xsd:double"&gt;8.3095665&lt;/D&gt;&lt;D xsi:type="xsd:double"&gt;-1.1938214&lt;/D&gt;&lt;D xsi:type="xsd:double"&gt;-4.7796726&lt;/D&gt;&lt;D xsi:type="xsd:double"&gt;3.9583445&lt;/D&gt;&lt;D xsi:type="xsd:double"&gt;-13.433933&lt;/D&gt;&lt;D xsi:type="xsd:double"&gt;9.672618&lt;/D&gt;&lt;D xsi:type="xsd:double"&gt;-2.345413&lt;/D&gt;&lt;D xsi:type="xsd:double"&gt;0.39697886&lt;/D&gt;&lt;D xsi:type="xsd:double"&gt;-0.41518807&lt;/D&gt;&lt;D xsi:type="xsd:double"&gt;5.1072&lt;/D&gt;&lt;D xsi:type="xsd:double"&gt;-2.1603703&lt;/D&gt;&lt;D xsi:type="xsd:double"&gt;-34.11889&lt;/D&gt;&lt;D xsi:type="xsd:double"&gt;-1.8369377&lt;/D&gt;&lt;D xsi:type="xsd:double"&gt;4.103744&lt;/D&gt;&lt;D xsi:type="xsd:double"&gt;15.200257&lt;/D&gt;&lt;D xsi:type="xsd:double"&gt;5.317867&lt;/D&gt;&lt;D xsi:type="xsd:double"&gt;-2.0381153&lt;/D&gt;&lt;D xsi:type="xsd:double"&gt;3.4044862&lt;/D&gt;&lt;D xsi:type="xsd:double"&gt;0.5487323&lt;/D&gt;&lt;D xsi:type="xsd:double"&gt;8.264029&lt;/D&gt;&lt;D xsi:type="xsd:double"&gt;5.3528547&lt;/D&gt;&lt;D xsi:type="xsd:double"&gt;4.4749975&lt;/D&gt;&lt;D xsi:type="xsd:double"&gt;12.198997&lt;/D&gt;&lt;D xsi:type="xsd:double"&gt;-0.97185373&lt;/D&gt;&lt;D xsi:type="xsd:double"&gt;0.9609461&lt;/D&gt;&lt;D xsi:type="xsd:double"&gt;1.9643545&lt;/D&gt;&lt;D xsi:type="xsd:double"&gt;4.8092246&lt;/D&gt;&lt;D xsi:type="xsd:double"&gt;-6.9038095&lt;/D&gt;&lt;D xsi:type="xsd:double"&gt;-1.2119949&lt;/D&gt;&lt;D xsi:type="xsd:double"&gt;-1.6011655&lt;/D&gt;&lt;D xsi:type="xsd:double"&gt;1.9864678&lt;/D&gt;&lt;D xsi:type="xsd:double"&gt;-1.0567725&lt;/D&gt;&lt;D xsi:type="xsd:double"&gt;-4.8167524&lt;/D&gt;&lt;D xsi:type="xsd:double"&gt;13.0364895&lt;/D&gt;&lt;D xsi:type="xsd:double"&gt;0.6489754&lt;/D&gt;&lt;D xsi:type="xsd:double"&gt;2.3642063&lt;/D&gt;&lt;D xsi:type="xsd:double"&gt;3.798437&lt;/D&gt;&lt;D xsi:type="xsd:double"&gt;-18.812061&lt;/D&gt;&lt;D xsi:type="xsd:double"&gt;1.1739492&lt;/D&gt;&lt;D xsi:type="xsd:double"&gt;-5.699241&lt;/D&gt;&lt;D xsi:type="xsd:double"&gt;11.529123&lt;/D&gt;&lt;D xsi:type="xsd:double"&gt;-8.770407&lt;/D&gt;&lt;D xsi:type="xsd:double"&gt;-12.499994&lt;/D&gt;&lt;D xsi:type="xsd:double"&gt;19.547426&lt;/D&gt;&lt;D xsi:type="xsd:double"&gt;-2.3945272&lt;/D&gt;&lt;D xsi:type="xsd:double"&gt;12.297428&lt;/D&gt;&lt;D xsi:type="xsd:double"&gt;-8.829742&lt;/D&gt;&lt;D xsi:type="xsd:double"&gt;-6.047267&lt;/D&gt;&lt;D xsi:type="xsd:double"&gt;3.4032106&lt;/D&gt;&lt;D xsi:type="xsd:double"&gt;-6.5347075&lt;/D&gt;&lt;D xsi:type="xsd:double"&gt;5.187869&lt;/D&gt;&lt;D xsi:type="xsd:double"&gt;3.158927&lt;/D&gt;&lt;D xsi:type="xsd:double"&gt;-2.6555061&lt;/D&gt;&lt;D xsi:type="xsd:double"&gt;-3.883016&lt;/D&gt;&lt;D xsi:type="xsd:double"&gt;-1.968807&lt;/D&gt;&lt;D xsi:type="xsd:double"&gt;0.9128809&lt;/D&gt;&lt;D xsi:type="xsd:double"&gt;0.8787751&lt;/D&gt;&lt;D xsi:type="xsd:double"&gt;2.7008057&lt;/D&gt;&lt;D xsi:type="xsd:double"&gt;-2.5006354&lt;/D&gt;&lt;D xsi:type="xsd:double"&gt;1.0103703&lt;/D&gt;&lt;D xsi:type="xsd:double"&gt;1.5644908&lt;/D&gt;&lt;D xsi:type="xsd:double"&gt;7.398987&lt;/D&gt;&lt;D xsi:type="xsd:double"&gt;-2.4661183&lt;/D&gt;&lt;D xsi:type="xsd:double"&gt;10.430944&lt;/D&gt;&lt;D xsi:type="xsd:double"&gt;-2.6385784&lt;/D&gt;&lt;D xsi:type="xsd:double"&gt;5.3290844&lt;/D&gt;&lt;/FQL&gt;&lt;FQL&gt;&lt;Q&gt;INDA^FMA_PE(NTMA,-10AY,0,AM,"PORTAGG","MEANR")&lt;/Q&gt;&lt;R&gt;121&lt;/R&gt;&lt;C&gt;1&lt;/C&gt;&lt;D xsi:type="xsd:double"&gt;16.9048042640812&lt;/D&gt;&lt;D xsi:type="xsd:double"&gt;16.3579471175283&lt;/D&gt;&lt;D xsi:type="xsd:double"&gt;17.2179184310639&lt;/D&gt;&lt;D xsi:type="xsd:double"&gt;16.7367298844528&lt;/D&gt;&lt;D xsi:type="xsd:double"&gt;16.9321712476824&lt;/D&gt;&lt;D xsi:type="xsd:double"&gt;18.0720309536074&lt;/D&gt;&lt;D xsi:type="xsd:double"&gt;18.3090919037325&lt;/D&gt;&lt;D xsi:type="xsd:double"&gt;18.3246011543807&lt;/D&gt;&lt;D xsi:type="xsd:double"&gt;16.9742130285498&lt;/D&gt;&lt;D xsi:type="xsd:double"&gt;16.7952121076109&lt;/D&gt;&lt;D xsi:type="xsd:double"&gt;18.140850752603&lt;/D&gt;&lt;D xsi:type="xsd:double"&gt;18.5361386399544&lt;/D&gt;&lt;D xsi:type="xsd:double"&gt;17.3759200174205&lt;/D&gt;&lt;D xsi:type="xsd:double"&gt;17.812407730337&lt;/D&gt;&lt;D xsi:type="xsd:double"&gt;17.2257824177617&lt;/D&gt;&lt;D xsi:type="xsd:double"&gt;16.6978060535755&lt;/D&gt;&lt;D xsi:type="xsd:double"&gt;16.4720430300547&lt;/D&gt;&lt;D xsi:type="xsd:double"&gt;16.0589903354751&lt;/D&gt;&lt;D xsi:type="xsd:double"&gt;17.0764914356707&lt;/D&gt;&lt;D xsi:type="xsd:double"&gt;17.1707635160919&lt;/D&gt;&lt;D xsi:type="xsd:double"&gt;17.5085069008829&lt;/D&gt;&lt;D xsi:type="xsd:double"&gt;17.5876363342603&lt;/D&gt;&lt;D xsi:type="xsd:double"&gt;18.1214205455263&lt;/D&gt;&lt;D xsi:type="xsd:double"&gt;18.2893483938436&lt;/D&gt;&lt;D xsi:type="xsd:double"&gt;17.8240246255072&lt;/D&gt;&lt;D xsi:type="xsd:double"&gt;17.7891690455036&lt;/D&gt;&lt;D xsi:type="xsd:double"&gt;16.45685895152&lt;/D&gt;&lt;D xsi:type="xsd:double"&gt;16.32908569962&lt;/D&gt;&lt;D xsi:type="xsd:double"&gt;16.6703397852094&lt;/D&gt;&lt;D xsi:type="xsd:double"&gt;17.4097070080187&lt;/D&gt;&lt;D xsi:type="xsd:double"&gt;17.5633278032559&lt;/D&gt;&lt;D xsi:type="xsd:double"&gt;18.0479231500928&lt;/D&gt;&lt;D xsi:type="xsd:double"&gt;18.2888388821151&lt;/D&gt;&lt;D xsi:type="xsd:double"&gt;18.2299788977419&lt;/D&gt;&lt;D xsi:type="xsd:double"&gt;18.51025883497&lt;/D&gt;&lt;D xsi:type="xsd:double"&gt;18.4308909613227&lt;/D&gt;&lt;D xsi:type="xsd:double"&gt;18.9488428776175&lt;/D&gt;&lt;D xsi:type="xsd:double"&gt;18.7259673366304&lt;/D&gt;&lt;D xsi:type="xsd:double"&gt;18.8533883109577&lt;/D&gt;&lt;D xsi:type="xsd:double"&gt;18.6055501027316&lt;/D&gt;&lt;D xsi:type="xsd:double"&gt;19.232751269771&lt;/D&gt;&lt;D xsi:type="xsd:double"&gt;18.6001553182538&lt;/D&gt;&lt;D xsi:type="xsd:double"&gt;18.2541653629102&lt;/D&gt;&lt;D xsi:type="xsd:double"&gt;18.2545593347312&lt;/D&gt;&lt;D xsi:type="xsd:double"&gt;18.5218179325813&lt;/D&gt;&lt;D xsi:type="xsd:double"&gt;18.7938566426702&lt;/D&gt;&lt;D xsi:type="xsd:double"&gt;18.773222666365&lt;/D&gt;&lt;D xsi:type="xsd:double"&gt;19.6108023954956&lt;/D&gt;&lt;D xsi:type="xsd:double"&gt;19.5514899765226&lt;/D&gt;&lt;D xsi:type="xsd:double"&gt;17.4636730223422&lt;/D&gt;&lt;D xsi:type="xsd:double"&gt;17.7496277780327&lt;/D&gt;&lt;D xsi:type="xsd:double"&gt;17.9668384076558&lt;/D&gt;&lt;D xsi:type="xsd:double"&gt;17.7681722056054&lt;/D&gt;&lt;D xsi:type="xsd:double"&gt;18.132201842046&lt;/D&gt;&lt;D xsi:type="xsd:double"&gt;18.8923004068004&lt;/D&gt;&lt;D xsi:type="xsd:double"&gt;18.9764493768889&lt;/D&gt;&lt;D xsi:type="xsd:double"&gt;18.2315516723894&lt;/D&gt;&lt;D xsi:type="xsd:double"&gt;19.2011543620172&lt;/D&gt;&lt;D xsi:type="xsd:double"&gt;18.4167217591982&lt;/D&gt;&lt;D xsi:type="xsd:double"&gt;18.1986462465038&lt;/D&gt;&lt;D xsi:type="xsd:double"&gt;18.0888821945933&lt;/D&gt;&lt;D xsi:type="xsd:double"&gt;18.0986371257677&lt;/D&gt;&lt;D xsi:type="xsd:double"&gt;19.1547354081453&lt;/D&gt;&lt;D xsi:type="xsd:double"&gt;18.946368391062&lt;/D&gt;&lt;D xsi:type="xsd:double"&gt;19.1890611246527&lt;/D&gt;&lt;D xsi:type="xsd:double"&gt;19.3071867082114&lt;/D&gt;&lt;D xsi:type="xsd:double"&gt;15.1899538655898&lt;/D&gt;&lt;D xsi:type="xsd:double"&gt;15.6608067498677&lt;/D&gt;&lt;D xsi:type="xsd:double"&gt;18.4701439246876&lt;/D&gt;&lt;D xsi:type="xsd:double"&gt;21.0611956103344&lt;/D&gt;&lt;D xsi:type="xsd:double"&gt;23.1779236254272&lt;/D&gt;&lt;D xsi:type="xsd:double"&gt;23.8114548981651&lt;/D&gt;&lt;D xsi:type="xsd:double"&gt;23.1768041876242&lt;/D&gt;&lt;D xsi:type="xsd:double"&gt;23.3273667429083&lt;/D&gt;&lt;D xsi:type="xsd:double"&gt;22.8042420041544&lt;/D&gt;&lt;D xsi:type="xsd:double"&gt;24.0673131677264&lt;/D&gt;&lt;D xsi:type="xsd:double"&gt;24.8859667244025&lt;/D&gt;&lt;D xsi:type="xsd:double"&gt;23.8360284874081&lt;/D&gt;&lt;D xsi:type="xsd:double"&gt;23.5536306877541&lt;/D&gt;&lt;D xsi:type="xsd:double"&gt;22.0631522064093&lt;/D&gt;&lt;D xsi:type="xsd:double"&gt;22.2794702324821&lt;/D&gt;&lt;D xsi:type="xsd:double"&gt;23.5877590048473&lt;/D&gt;&lt;D xsi:type="xsd:double"&gt;22.9872901915743&lt;/D&gt;&lt;D xsi:type="xsd:double"&gt;23.6018590604315&lt;/D&gt;&lt;D xsi:type="xsd:double"&gt;24.6641503168057&lt;/D&gt;&lt;D xsi:type="xsd:double"&gt;24.6246784559418&lt;/D&gt;&lt;D xsi:type="xsd:double"&gt;24.2614154511999&lt;/D&gt;&lt;D xsi:type="xsd:double"&gt;23.5363020670171&lt;/D&gt;&lt;D xsi:type="xsd:double"&gt;23.9813154169549&lt;/D&gt;&lt;D xsi:type="xsd:double"&gt;22.2496943389972&lt;/D&gt;&lt;D xsi:type="xsd:double"&gt;21.2375879675095&lt;/D&gt;&lt;D xsi:type="xsd:double"&gt;22.2040682895113&lt;/D&gt;&lt;D xsi:type="xsd:double"&gt;19.8656673053157&lt;/D&gt;&lt;D xsi:type="xsd:double"&gt;20.51483332047&lt;/D&gt;&lt;D xsi:type="xsd:double"&gt;20.3352219651306&lt;/D&gt;&lt;D xsi:type="xsd:double"&gt;22.6781666890652&lt;/D&gt;&lt;D xsi:type="xsd:double"&gt;22.8306261195214&lt;/D&gt;&lt;D xsi:type="xsd:double"&gt;21.4163216991291&lt;/D&gt;&lt;D xsi:type="xsd:double"&gt;22.62788234875&lt;/D&gt;&lt;D xsi:type="xsd:double"&gt;22.6662233481467&lt;/D&gt;&lt;D xsi:type="xsd:double"&gt;21.6091066945102&lt;/D&gt;&lt;D xsi:type="xsd:double"&gt;21.1118729911875&lt;/D&gt;&lt;D xsi:type="xsd:double"&gt;20.1761110091468&lt;/D&gt;&lt;D xsi:type="xsd:double"&gt;20.2997141020523&lt;/D&gt;&lt;D xsi:type="xsd:double"&gt;21.0109559120981&lt;/D&gt;&lt;D xsi:type="xsd:double"&gt;21.3952600929722&lt;/D&gt;&lt;D xsi:type="xsd:double"&gt;22.0612140752525&lt;/D&gt;&lt;D xsi:type="xsd:double"&gt;20.8649911242141&lt;/D&gt;&lt;D xsi:type="xsd:double"&gt;20.9109639899059&lt;/D&gt;&lt;D xsi:type="xsd:double"&gt;20.6255439884726&lt;/D&gt;&lt;D xsi:type="xsd:double"&gt;20.0372278318189&lt;/D&gt;&lt;D xsi:type="xsd:double"&gt;21.321557909836&lt;/D&gt;&lt;D xsi:type="xsd:double"&gt;22.1944570189614&lt;/D&gt;&lt;D xsi:type="xsd:double"&gt;22.1557636482919&lt;/D&gt;&lt;D xsi:type="xsd:double"&gt;22.477584934545&lt;/D&gt;&lt;D xsi:type="xsd:double"&gt;22.6832751517216&lt;/D&gt;&lt;D xsi:type="xsd:double"&gt;22.1603228613678&lt;/D&gt;&lt;D xsi:type="xsd:double"&gt;23.2483349756918&lt;/D&gt;&lt;D xsi:type="xsd:double"&gt;24.1449238127012&lt;/D&gt;&lt;D xsi:type="xsd:double"&gt;23.7130805981488&lt;/D&gt;&lt;D xsi:type="xsd:double"&gt;24.5212043267368&lt;/D&gt;&lt;/FQL&gt;&lt;FQL&gt;&lt;Q&gt;PLATI-FDS^FG_PRICE_CHANGE(0,-6AM)&lt;/Q&gt;&lt;R&gt;1&lt;/R&gt;&lt;C&gt;1&lt;/C&gt;&lt;D xsi:type="xsd:double"&gt;4.86486486486486&lt;/D&gt;&lt;/FQL&gt;&lt;FQL&gt;&lt;Q&gt;W-FDS^FG_PRICE_CHANGE(0,-3AM)&lt;/Q&gt;&lt;R&gt;1&lt;/R&gt;&lt;C&gt;1&lt;/C&gt;&lt;D xsi:type="xsd:double"&gt;-8.75202593192869&lt;/D&gt;&lt;/FQL&gt;&lt;FQL&gt;&lt;Q&gt;COPP-FDS^FG_PRICE_CHANGE(0,-1AM)&lt;/Q&gt;&lt;R&gt;1&lt;/R&gt;&lt;C&gt;1&lt;/C&gt;&lt;D xsi:type="xsd:double"&gt;1.92355117139336&lt;/D&gt;&lt;/FQL&gt;&lt;FQL&gt;&lt;Q&gt;FC0000ID^FG_PRICE(0)&lt;/Q&gt;&lt;R&gt;1&lt;/R&gt;&lt;C&gt;1&lt;/C&gt;&lt;D xsi:type="xsd:double"&gt;1268.668&lt;/D&gt;&lt;/FQL&gt;&lt;FQL&gt;&lt;Q&gt;QAT^FG_PRICE_MAVG(0,,,,60)&lt;/Q&gt;&lt;R&gt;1&lt;/R&gt;&lt;C&gt;1&lt;/C&gt;&lt;D xsi:type="xsd:double"&gt;17.278774&lt;/D&gt;&lt;/FQL&gt;&lt;FQL&gt;&lt;Q&gt;EWT^FG_PRICE_MAVG(0,,,,30)&lt;/Q&gt;&lt;R&gt;1&lt;/R&gt;&lt;C&gt;1&lt;/C&gt;&lt;D xsi:type="xsd:double"&gt;52.174667&lt;/D&gt;&lt;/FQL&gt;&lt;FQL&gt;&lt;Q&gt;KSA^FG_TOTAL_RETURNC(0,-6AM)&lt;/Q&gt;&lt;R&gt;1&lt;/R&gt;&lt;C&gt;1&lt;/C&gt;&lt;D xsi:type="xsd:double"&gt;-5.8569727&lt;/D&gt;&lt;/FQL&gt;&lt;FQL&gt;&lt;Q&gt;SET-BKK^FG_TOTAL_RETURNC(0,-12AM)&lt;/Q&gt;&lt;R&gt;1&lt;/R&gt;&lt;C&gt;1&lt;/C&gt;&lt;D xsi:type="xsd:double"&gt;-8.018118&lt;/D&gt;&lt;/FQL&gt;&lt;FQL&gt;&lt;Q&gt;INDA^PERCENT_CHANGE(FMA_EPS(+1,0,,,,"PORTAGG","MEAN"),FMA_EPS(+1,-3AM,,,,"PORTAGG","MEAN"))&lt;/Q&gt;&lt;R&gt;1&lt;/R&gt;&lt;C&gt;1&lt;/C&gt;&lt;D xsi:type="xsd:double"&gt;-5.09865168385973&lt;/D&gt;&lt;/FQL&gt;&lt;FQL&gt;&lt;Q&gt;EWY^FG_TOTAL_RETURNC(0,-6AM)&lt;/Q&gt;&lt;R&gt;1&lt;/R&gt;&lt;C&gt;1&lt;/C&gt;&lt;D xsi:type="xsd:double"&gt;-7.006848&lt;/D&gt;&lt;/FQL&gt;&lt;FQL&gt;&lt;Q&gt;EPU^FG_TOTAL_RETURNC(0,-12AM)&lt;/Q&gt;&lt;R&gt;1&lt;/R&gt;&lt;C&gt;1&lt;/C&gt;&lt;D xsi:type="xsd:double"&gt;32.671272&lt;/D&gt;&lt;/FQL&gt;&lt;FQL&gt;&lt;Q&gt;EIDO^PERCENT_CHANGE(FMA_EPS(+1,0,,,,"PORTAGG","MEAN"),FMA_EPS(+1,-3AM,,,,"PORTAGG","MEAN"))&lt;/Q&gt;&lt;R&gt;1&lt;/R&gt;&lt;C&gt;1&lt;/C&gt;&lt;D xsi:type="xsd:double"&gt;0.489632321510665&lt;/D&gt;&lt;/FQL&gt;&lt;FQL&gt;&lt;Q&gt;CNYA^FG_TOTAL_RETURNC(0,-1AM)&lt;/Q&gt;&lt;R&gt;1&lt;/R&gt;&lt;C&gt;1&lt;/C&gt;&lt;D xsi:type="xsd:double"&gt;-4.0160656&lt;/D&gt;&lt;/FQL&gt;&lt;FQL&gt;&lt;Q&gt;USDTHB^FG_PRICE(0)&lt;/Q&gt;&lt;R&gt;1&lt;/R&gt;&lt;C&gt;1&lt;/C&gt;&lt;D xsi:type="xsd:double"&gt;33.755&lt;/D&gt;&lt;/FQL&gt;&lt;FQL&gt;&lt;Q&gt;USDEUR^STD(FG_PRICE_CHANGE(0,-3AY,M))&lt;/Q&gt;&lt;R&gt;1&lt;/R&gt;&lt;C&gt;1&lt;/C&gt;&lt;D xsi:type="xsd:double"&gt;2.18410832220464&lt;/D&gt;&lt;/FQL&gt;&lt;FQL&gt;&lt;Q&gt;USDBRL^FG_COMPANY_NAME&lt;/Q&gt;&lt;R&gt;1&lt;/R&gt;&lt;C&gt;1&lt;/C&gt;&lt;D xsi:type="xsd:string"&gt;Brazilian Real per U.S. Dollar&lt;/D&gt;&lt;/FQL&gt;&lt;FQL&gt;&lt;Q&gt;USDMYR^STD(FG_PRICE_CHANGE(0,-3AY,M))&lt;/Q&gt;&lt;R&gt;1&lt;/R&gt;&lt;C&gt;1&lt;/C&gt;&lt;D xsi:type="xsd:double"&gt;2.45471852764277&lt;/D&gt;&lt;/FQL&gt;&lt;FQL&gt;&lt;Q&gt;USDCLP^FG_PRICE_CHANGE(0,-3AM)&lt;/Q&gt;&lt;R&gt;1&lt;/R&gt;&lt;C&gt;1&lt;/C&gt;&lt;D xsi:type="xsd:double"&gt;1.8251777&lt;/D&gt;&lt;/FQL&gt;&lt;FQL&gt;&lt;Q&gt;FC0000BR^FMA_EPS(NTMA,-20AY,0,CY,,"PORTAGG","MEANR")&lt;/Q&gt;&lt;R&gt;20&lt;/R&gt;&lt;C&gt;1&lt;/C&gt;&lt;D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xsi:type="xsd:double"&gt;20.1211777299994&lt;/D&gt;&lt;D xsi:type="xsd:double"&gt;14.9232845116528&lt;/D&gt;&lt;D xsi:type="xsd:double"&gt;18.5565859009229&lt;/D&gt;&lt;D xsi:type="xsd:double"&gt;21.0554811260688&lt;/D&gt;&lt;D xsi:type="xsd:double"&gt;24.0415650589636&lt;/D&gt;&lt;/FQL&gt;&lt;FQL&gt;&lt;Q&gt;EWZ^P_PRICE_RETURNS_PR('52W',2,-10AY,0,AM)&lt;/Q&gt;&lt;R&gt;121&lt;/R&gt;&lt;C&gt;1&lt;/C&gt;&lt;D xsi:type="xsd:double"&gt;6.778395&lt;/D&gt;&lt;D xsi:type="xsd:double"&gt;-6.2629995&lt;/D&gt;&lt;D xsi:type="xsd:double"&gt;-9.639722&lt;/D&gt;&lt;D xsi:type="xsd:double"&gt;-17.138218&lt;/D&gt;&lt;D xsi:type="xsd:double"&gt;-14.602881&lt;/D&gt;&lt;D xsi:type="xsd:double"&gt;-11.071932&lt;/D&gt;&lt;D xsi:type="xsd:double"&gt;-21.026976&lt;/D&gt;&lt;D xsi:type="xsd:double"&gt;-24.21558&lt;/D&gt;&lt;D xsi:type="xsd:double"&gt;-23.478222&lt;/D&gt;&lt;D xsi:type="xsd:double"&gt;-30.198687&lt;/D&gt;&lt;D xsi:type="xsd:double"&gt;-31.965578&lt;/D&gt;&lt;D xsi:type="xsd:double"&gt;-43.461205&lt;/D&gt;&lt;D xsi:type="xsd:double"&gt;-52.746304&lt;/D&gt;&lt;D xsi:type="xsd:double"&gt;-43.13386&lt;/D&gt;&lt;D xsi:type="xsd:double"&gt;-39.727623&lt;/D&gt;&lt;D xsi:type="xsd:double"&gt;-36.7777&lt;/D&gt;&lt;D xsi:type="xsd:double"&gt;-44.524635&lt;/D&gt;&lt;D xsi:type="xsd:double"&gt;-42.21707&lt;/D&gt;&lt;D xsi:type="xsd:double"&gt;-11.95904&lt;/D&gt;&lt;D xsi:type="xsd:double"&gt;-15.971338&lt;/D&gt;&lt;D xsi:type="xsd:double"&gt;-18.082582&lt;/D&gt;&lt;D xsi:type="xsd:double"&gt;-16.648764&lt;/D&gt;&lt;D xsi:type="xsd:double"&gt;-1.6195714&lt;/D&gt;&lt;D xsi:type="xsd:double"&gt;31.091953&lt;/D&gt;&lt;D xsi:type="xsd:double"&gt;50.10009&lt;/D&gt;&lt;D xsi:type="xsd:double"&gt;46.27378&lt;/D&gt;&lt;D xsi:type="xsd:double"&gt;36.365974&lt;/D&gt;&lt;D xsi:type="xsd:double"&gt;47.033142&lt;/D&gt;&lt;D xsi:type="xsd:double"&gt;95.34764&lt;/D&gt;&lt;D xsi:type="xsd:double"&gt;97.93392&lt;/D&gt;&lt;D xsi:type="xsd:double"&gt;45.819237&lt;/D&gt;&lt;D xsi:type="xsd:double"&gt;34.0399&lt;/D&gt;&lt;D xsi:type="xsd:double"&gt;39.607918&lt;/D&gt;&lt;D xsi:type="xsd:double"&gt;26.91381&lt;/D&gt;&lt;D xsi:type="xsd:double"&gt;19.697392&lt;/D&gt;&lt;D xsi:type="xsd:double"&gt;11.251461&lt;/D&gt;&lt;D xsi:type="xsd:double"&gt;28.236591&lt;/D&gt;&lt;D xsi:type="xsd:double"&gt;23.174286&lt;/D&gt;&lt;D xsi:type="xsd:double"&gt;18.541359&lt;/D&gt;&lt;D xsi:type="xsd:double"&gt;26.237297&lt;/D&gt;&lt;D xsi:type="xsd:double"&gt;20.977795&lt;/D&gt;&lt;D xsi:type="xsd:double"&gt;16.594374&lt;/D&gt;&lt;D xsi:type="xsd:double"&gt;26.90605&lt;/D&gt;&lt;D xsi:type="xsd:double"&gt;19.422209&lt;/D&gt;&lt;D xsi:type="xsd:double"&gt;7.0999384&lt;/D&gt;&lt;D xsi:type="xsd:double"&gt;2.8536081&lt;/D&gt;&lt;D xsi:type="xsd:double"&gt;-5.4712415&lt;/D&gt;&lt;D xsi:type="xsd:double"&gt;-7.587343&lt;/D&gt;&lt;D xsi:type="xsd:double"&gt;-24.24767&lt;/D&gt;&lt;D xsi:type="xsd:double"&gt;-7.260108&lt;/D&gt;&lt;D xsi:type="xsd:double"&gt;3.0254483&lt;/D&gt;&lt;D xsi:type="xsd:double"&gt;-0.8786738&lt;/D&gt;&lt;D xsi:type="xsd:double"&gt;2.4066687&lt;/D&gt;&lt;D xsi:type="xsd:double"&gt;2.9841542&lt;/D&gt;&lt;D xsi:type="xsd:double"&gt;-3.3900201&lt;/D&gt;&lt;D xsi:type="xsd:double"&gt;-3.8390517&lt;/D&gt;&lt;D xsi:type="xsd:double"&gt;-0.79548955&lt;/D&gt;&lt;D xsi:type="xsd:double"&gt;29.207468&lt;/D&gt;&lt;D xsi:type="xsd:double"&gt;42.621696&lt;/D&gt;&lt;D xsi:type="xsd:double"&gt;29.403805&lt;/D&gt;&lt;D xsi:type="xsd:double"&gt;41.444862&lt;/D&gt;&lt;D xsi:type="xsd:double"&gt;15.756071&lt;/D&gt;&lt;D xsi:type="xsd:double"&gt;12.954771&lt;/D&gt;&lt;D xsi:type="xsd:double"&gt;21.712864&lt;/D&gt;&lt;D xsi:type="xsd:double"&gt;10.841227&lt;/D&gt;&lt;D xsi:type="xsd:double"&gt;3.7324786&lt;/D&gt;&lt;D xsi:type="xsd:double"&gt;-41.25491&lt;/D&gt;&lt;D xsi:type="xsd:double"&gt;-37.357265&lt;/D&gt;&lt;D xsi:type="xsd:double"&gt;-43.547653&lt;/D&gt;&lt;D xsi:type="xsd:double"&gt;-26.995594&lt;/D&gt;&lt;D xsi:type="xsd:double"&gt;-32.3291&lt;/D&gt;&lt;D xsi:type="xsd:double"&gt;-25.678747&lt;/D&gt;&lt;D xsi:type="xsd:double"&gt;-27.473175&lt;/D&gt;&lt;D xsi:type="xsd:double"&gt;-28.6932&lt;/D&gt;&lt;D xsi:type="xsd:double"&gt;-26.21814&lt;/D&gt;&lt;D xsi:type="xsd:double"&gt;-15.083861&lt;/D&gt;&lt;D xsi:type="xsd:double"&gt;-16.09131&lt;/D&gt;&lt;D xsi:type="xsd:double"&gt;-16.69889&lt;/D&gt;&lt;D xsi:type="xsd:double"&gt;37.226402&lt;/D&gt;&lt;D xsi:type="xsd:double"&gt;33.272396&lt;/D&gt;&lt;D xsi:type="xsd:double"&gt;69.278145&lt;/D&gt;&lt;D xsi:type="xsd:double"&gt;42.46503&lt;/D&gt;&lt;D xsi:type="xsd:double"&gt;30.880333&lt;/D&gt;&lt;D xsi:type="xsd:double"&gt;22.288345&lt;/D&gt;&lt;D xsi:type="xsd:double"&gt;17.13313&lt;/D&gt;&lt;D xsi:type="xsd:double"&gt;11.830986&lt;/D&gt;&lt;D xsi:type="xsd:double"&gt;2.704668&lt;/D&gt;&lt;D xsi:type="xsd:double"&gt;-16.054386&lt;/D&gt;&lt;D xsi:type="xsd:double"&gt;-17.21031&lt;/D&gt;&lt;D xsi:type="xsd:double"&gt;-1.2029052&lt;/D&gt;&lt;D xsi:type="xsd:double"&gt;8.274555&lt;/D&gt;&lt;D xsi:type="xsd:double"&gt;22.382473&lt;/D&gt;&lt;D xsi:type="xsd:double"&gt;-7.4518085&lt;/D&gt;&lt;D xsi:type="xsd:double"&gt;-15.835625&lt;/D&gt;&lt;D xsi:type="xsd:double"&gt;-25.193697&lt;/D&gt;&lt;D xsi:type="xsd:double"&gt;-2.115661&lt;/D&gt;&lt;D xsi:type="xsd:double"&gt;4.775214&lt;/D&gt;&lt;D xsi:type="xsd:double"&gt;10.332907&lt;/D&gt;&lt;D xsi:type="xsd:double"&gt;9.786415&lt;/D&gt;&lt;D xsi:type="xsd:double"&gt;6.992805&lt;/D&gt;&lt;D xsi:type="xsd:double"&gt;16.193878&lt;/D&gt;&lt;D xsi:type="xsd:double"&gt;-2.3002326&lt;/D&gt;&lt;D xsi:type="xsd:double"&gt;-11.021364&lt;/D&gt;&lt;D xsi:type="xsd:double"&gt;-11.748153&lt;/D&gt;&lt;D xsi:type="xsd:double"&gt;8.076107&lt;/D&gt;&lt;D xsi:type="xsd:double"&gt;14.568996&lt;/D&gt;&lt;D xsi:type="xsd:double"&gt;35.075474&lt;/D&gt;&lt;D xsi:type="xsd:double"&gt;12.844443&lt;/D&gt;&lt;D xsi:type="xsd:double"&gt;7.8364015&lt;/D&gt;&lt;D xsi:type="xsd:double"&gt;5.9120417&lt;/D&gt;&lt;D xsi:type="xsd:double"&gt;20.661116&lt;/D&gt;&lt;D xsi:type="xsd:double"&gt;26.553976&lt;/D&gt;&lt;D xsi:type="xsd:double"&gt;22.618687&lt;/D&gt;&lt;D xsi:type="xsd:double"&gt;25.500275&lt;/D&gt;&lt;D xsi:type="xsd:double"&gt;27.88422&lt;/D&gt;&lt;D xsi:type="xsd:double"&gt;12.948286&lt;/D&gt;&lt;D xsi:type="xsd:double"&gt;14.3319845&lt;/D&gt;&lt;D xsi:type="xsd:double"&gt;-8.098232&lt;/D&gt;&lt;D xsi:type="xsd:double"&gt;-2.5757194&lt;/D&gt;&lt;D xsi:type="xsd:double"&gt;-0.23787618&lt;/D&gt;&lt;D xsi:type="xsd:double"&gt;-0.36764145&lt;/D&gt;&lt;/FQL&gt;&lt;FQL&gt;&lt;Q&gt;EWZ^FMA_DIV_YLD(NTMA,-10AY,0,AM,"PORTAGG","MEANR")&lt;/Q&gt;&lt;R&gt;121&lt;/R&gt;&lt;C&gt;1&lt;/C&gt;&lt;D xsi:type="xsd:double"&gt;3.7748665658475&lt;/D&gt;&lt;D xsi:type="xsd:double"&gt;3.79056884590259&lt;/D&gt;&lt;D xsi:type="xsd:double"&gt;3.80386912633283&lt;/D&gt;&lt;D xsi:type="xsd:double"&gt;4.37648736763919&lt;/D&gt;&lt;D xsi:type="xsd:double"&gt;4.20359418157761&lt;/D&gt;&lt;D xsi:type="xsd:double"&gt;4.08219481248469&lt;/D&gt;&lt;D xsi:type="xsd:double"&gt;4.14691652564757&lt;/D&gt;&lt;D xsi:type="xsd:double"&gt;3.61523150747245&lt;/D&gt;&lt;D xsi:type="xsd:double"&gt;3.57617666253634&lt;/D&gt;&lt;D xsi:type="xsd:double"&gt;3.8998296508807&lt;/D&gt;&lt;D xsi:type="xsd:double"&gt;3.85017774472631&lt;/D&gt;&lt;D xsi:type="xsd:double"&gt;3.97314650703308&lt;/D&gt;&lt;D xsi:type="xsd:double"&gt;4.37171616227155&lt;/D&gt;&lt;D xsi:type="xsd:double"&gt;3.88403155486824&lt;/D&gt;&lt;D xsi:type="xsd:double"&gt;4.02701868537462&lt;/D&gt;&lt;D xsi:type="xsd:double"&gt;4.03294516141694&lt;/D&gt;&lt;D xsi:type="xsd:double"&gt;4.74280550827344&lt;/D&gt;&lt;D xsi:type="xsd:double"&gt;4.45503016170433&lt;/D&gt;&lt;D xsi:type="xsd:double"&gt;3.37013403514173&lt;/D&gt;&lt;D xsi:type="xsd:double"&gt;3.14259249814721&lt;/D&gt;&lt;D xsi:type="xsd:double"&gt;3.3075610663272&lt;/D&gt;&lt;D xsi:type="xsd:double"&gt;3.46436826826673&lt;/D&gt;&lt;D xsi:type="xsd:double"&gt;3.09045098322501&lt;/D&gt;&lt;D xsi:type="xsd:double"&gt;3.02189153580602&lt;/D&gt;&lt;D xsi:type="xsd:double"&gt;3.0990281779194&lt;/D&gt;&lt;D xsi:type="xsd:double"&gt;3.01076445843576&lt;/D&gt;&lt;D xsi:type="xsd:double"&gt;3.20718799260425&lt;/D&gt;&lt;D xsi:type="xsd:double"&gt;3.58585234114615&lt;/D&gt;&lt;D xsi:type="xsd:double"&gt;3.35068185779007&lt;/D&gt;&lt;D xsi:type="xsd:double"&gt;3.32484124329301&lt;/D&gt;&lt;D xsi:type="xsd:double"&gt;3.58711507754529&lt;/D&gt;&lt;D xsi:type="xsd:double"&gt;3.66710803742586&lt;/D&gt;&lt;D xsi:type="xsd:double"&gt;3.47426783770299&lt;/D&gt;&lt;D xsi:type="xsd:double"&gt;3.68077856525863&lt;/D&gt;&lt;D xsi:type="xsd:double"&gt;3.54218544727155&lt;/D&gt;&lt;D xsi:type="xsd:double"&gt;3.41334435669142&lt;/D&gt;&lt;D xsi:type="xsd:double"&gt;3.14958866935912&lt;/D&gt;&lt;D xsi:type="xsd:double"&gt;3.09919013708254&lt;/D&gt;&lt;D xsi:type="xsd:double"&gt;3.49406110306687&lt;/D&gt;&lt;D xsi:type="xsd:double"&gt;3.57448392153934&lt;/D&gt;&lt;D xsi:type="xsd:double"&gt;3.33585135823823&lt;/D&gt;&lt;D xsi:type="xsd:double"&gt;3.45135532805203&lt;/D&gt;&lt;D xsi:type="xsd:double"&gt;3.36161553811406&lt;/D&gt;&lt;D xsi:type="xsd:double"&gt;3.5621756059479&lt;/D&gt;&lt;D xsi:type="xsd:double"&gt;3.71260941200793&lt;/D&gt;&lt;D xsi:type="xsd:double"&gt;4.37492334127443&lt;/D&gt;&lt;D xsi:type="xsd:double"&gt;4.3192286526663&lt;/D&gt;&lt;D xsi:type="xsd:double"&gt;4.38497288216708&lt;/D&gt;&lt;D xsi:type="xsd:double"&gt;4.51377189329176&lt;/D&gt;&lt;D xsi:type="xsd:double"&gt;4.14014293020204&lt;/D&gt;&lt;D xsi:type="xsd:double"&gt;3.97466347598413&lt;/D&gt;&lt;D xsi:type="xsd:double"&gt;3.97685949561617&lt;/D&gt;&lt;D xsi:type="xsd:double"&gt;3.79922940862009&lt;/D&gt;&lt;D xsi:type="xsd:double"&gt;3.49768402967149&lt;/D&gt;&lt;D xsi:type="xsd:double"&gt;3.46129277152891&lt;/D&gt;&lt;D xsi:type="xsd:double"&gt;3.5219949528078&lt;/D&gt;&lt;D xsi:type="xsd:double"&gt;3.48153781843077&lt;/D&gt;&lt;D xsi:type="xsd:double"&gt;3.16291949437975&lt;/D&gt;&lt;D xsi:type="xsd:double"&gt;3.08312638592623&lt;/D&gt;&lt;D xsi:type="xsd:double"&gt;3.28033032390025&lt;/D&gt;&lt;D xsi:type="xsd:double"&gt;3.2620695793969&lt;/D&gt;&lt;D xsi:type="xsd:double"&gt;3.26337610196908&lt;/D&gt;&lt;D xsi:type="xsd:double"&gt;3.32762050833854&lt;/D&gt;&lt;D xsi:type="xsd:double"&gt;3.15453428111228&lt;/D&gt;&lt;D xsi:type="xsd:double"&gt;3.14102319823697&lt;/D&gt;&lt;D xsi:type="xsd:double"&gt;3.03592733279952&lt;/D&gt;&lt;D xsi:type="xsd:double"&gt;4.99761448860063&lt;/D&gt;&lt;D xsi:type="xsd:double"&gt;4.1979484795547&lt;/D&gt;&lt;D xsi:type="xsd:double"&gt;3.80049512984481&lt;/D&gt;&lt;D xsi:type="xsd:double"&gt;2.96340142925804&lt;/D&gt;&lt;D xsi:type="xsd:double"&gt;2.71451346667802&lt;/D&gt;&lt;D xsi:type="xsd:double"&gt;2.79630303074503&lt;/D&gt;&lt;D xsi:type="xsd:double"&gt;3.24777103110935&lt;/D&gt;&lt;D xsi:type="xsd:double"&gt;3.47384735978945&lt;/D&gt;&lt;D xsi:type="xsd:double"&gt;3.49481994752751&lt;/D&gt;&lt;D xsi:type="xsd:double"&gt;3.37456189811559&lt;/D&gt;&lt;D xsi:type="xsd:double"&gt;3.2989852417426&lt;/D&gt;&lt;D xsi:type="xsd:double"&gt;3.72246618189648&lt;/D&gt;&lt;D xsi:type="xsd:double"&gt;4.19773307878179&lt;/D&gt;&lt;D xsi:type="xsd:double"&gt;4.41305444147783&lt;/D&gt;&lt;D xsi:type="xsd:double"&gt;4.835670172994&lt;/D&gt;&lt;D xsi:type="xsd:double"&gt;4.63922740992088&lt;/D&gt;&lt;D xsi:type="xsd:double"&gt;5.15180772271002&lt;/D&gt;&lt;D xsi:type="xsd:double"&gt;5.76512879035087&lt;/D&gt;&lt;D xsi:type="xsd:double"&gt;6.32618089570139&lt;/D&gt;&lt;D xsi:type="xsd:double"&gt;6.57710305692815&lt;/D&gt;&lt;D xsi:type="xsd:double"&gt;7.50565529116131&lt;/D&gt;&lt;D xsi:type="xsd:double"&gt;7.53078236155344&lt;/D&gt;&lt;D xsi:type="xsd:double"&gt;7.38606298736287&lt;/D&gt;&lt;D xsi:type="xsd:double"&gt;6.78116624771698&lt;/D&gt;&lt;D xsi:type="xsd:dou</t>
        </r>
      </text>
    </comment>
    <comment ref="A12" authorId="0" shapeId="0" xr:uid="{7A6F9787-9C25-43A2-A8ED-1069F16B5A36}">
      <text>
        <r>
          <rPr>
            <b/>
            <sz val="9"/>
            <color indexed="81"/>
            <rFont val="Tahoma"/>
            <charset val="1"/>
          </rPr>
          <t>ble"&gt;8.83487916052384&lt;/D&gt;&lt;D xsi:type="xsd:double"&gt;8.48270109241112&lt;/D&gt;&lt;D xsi:type="xsd:double"&gt;9.22798100834117&lt;/D&gt;&lt;D xsi:type="xsd:double"&gt;10.4091601315698&lt;/D&gt;&lt;D xsi:type="xsd:double"&gt;11.4489201867861&lt;/D&gt;&lt;D xsi:type="xsd:double"&gt;10.5424071039505&lt;/D&gt;&lt;D xsi:type="xsd:double"&gt;10.1850643756879&lt;/D&gt;&lt;D xsi:type="xsd:double"&gt;9.55972747328165&lt;/D&gt;&lt;D xsi:type="xsd:double"&gt;8.36765979934188&lt;/D&gt;&lt;D xsi:type="xsd:double"&gt;7.2729517358326&lt;/D&gt;&lt;D xsi:type="xsd:double"&gt;6.64799430300947&lt;/D&gt;&lt;D xsi:type="xsd:double"&gt;6.59215079163413&lt;/D&gt;&lt;D xsi:type="xsd:double"&gt;6.97572274984914&lt;/D&gt;&lt;D xsi:type="xsd:double"&gt;6.45135283066664&lt;/D&gt;&lt;D xsi:type="xsd:double"&gt;6.64251669962645&lt;/D&gt;&lt;D xsi:type="xsd:double"&gt;6.12790488639276&lt;/D&gt;&lt;D xsi:type="xsd:double"&gt;6.09764703317503&lt;/D&gt;&lt;D xsi:type="xsd:double"&gt;5.89067158601633&lt;/D&gt;&lt;D xsi:type="xsd:double"&gt;5.87043758509712&lt;/D&gt;&lt;D xsi:type="xsd:double"&gt;6.10469834625436&lt;/D&gt;&lt;D xsi:type="xsd:double"&gt;6.31853496369879&lt;/D&gt;&lt;D xsi:type="xsd:double"&gt;6.08815328714753&lt;/D&gt;&lt;D xsi:type="xsd:double"&gt;5.70989130581687&lt;/D&gt;&lt;D xsi:type="xsd:double"&gt;5.88942098453235&lt;/D&gt;&lt;D xsi:type="xsd:double"&gt;6.2469330607287&lt;/D&gt;&lt;D xsi:type="xsd:double"&gt;6.22704340378013&lt;/D&gt;&lt;D xsi:type="xsd:double"&gt;6.6695237370926&lt;/D&gt;&lt;D xsi:type="xsd:double"&gt;7.38505890653443&lt;/D&gt;&lt;D xsi:type="xsd:double"&gt;6.63393807661611&lt;/D&gt;&lt;D xsi:type="xsd:double"&gt;6.58480611008556&lt;/D&gt;&lt;D xsi:type="xsd:double"&gt;5.67850151474985&lt;/D&gt;&lt;/FQL&gt;&lt;FQL&gt;&lt;Q&gt;^FG_YIELD(-10AY,0,Y,,"YTM")&lt;/Q&gt;&lt;R&gt;10&lt;/R&gt;&lt;C&gt;1&lt;/C&gt;&lt;D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xsi:type="xsd:double"&gt;5.1912&lt;/D&gt;&lt;/FQL&gt;&lt;FQL&gt;&lt;Q&gt;CAGDPY@MX^EE_ACTUAL_ANNUAL(MED,+1)&lt;/Q&gt;&lt;R&gt;1&lt;/R&gt;&lt;C&gt;1&lt;/C&gt;&lt;D xsi:type="xsd:double"&gt;-0.5&lt;/D&gt;&lt;/FQL&gt;&lt;FQL&gt;&lt;Q&gt;USDAED^STD(FG_PRICE_CHANGE(0,-3AY,M))&lt;/Q&gt;&lt;R&gt;1&lt;/R&gt;&lt;C&gt;1&lt;/C&gt;&lt;D xsi:type="xsd:double"&gt;0.00872924886949024&lt;/D&gt;&lt;/FQL&gt;&lt;FQL&gt;&lt;Q&gt;USDTHB^FG_COMPANY_NAME&lt;/Q&gt;&lt;R&gt;1&lt;/R&gt;&lt;C&gt;1&lt;/C&gt;&lt;D xsi:type="xsd:string"&gt;Thailand Baht per U.S. Dollar&lt;/D&gt;&lt;/FQL&gt;&lt;FQL&gt;&lt;Q&gt;USDPLN^FG_PRICE(0)&lt;/Q&gt;&lt;R&gt;1&lt;/R&gt;&lt;C&gt;1&lt;/C&gt;&lt;D xsi:type="xsd:double"&gt;3.8813&lt;/D&gt;&lt;/FQL&gt;&lt;FQL&gt;&lt;Q&gt;FC0000KR^FMA_EPS(NTMA,-20AY,0,CY,,"PORTAGG","MEANR")&lt;/Q&gt;&lt;R&gt;20&lt;/R&gt;&lt;C&gt;1&lt;/C&gt;&lt;D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xsi:type="xsd:double"&gt;35.9052605565789&lt;/D&gt;&lt;D xsi:type="xsd:double"&gt;42.804291006495&lt;/D&gt;&lt;D xsi:type="xsd:double"&gt;51.305397750583&lt;/D&gt;&lt;D xsi:type="xsd:double"&gt;35.3977325295446&lt;/D&gt;&lt;D xsi:type="xsd:double"&gt;41.6902150688764&lt;/D&gt;&lt;/FQL&gt;&lt;FQL&gt;&lt;Q&gt;EWY^P_PRICE_RETURNS_PR('52W',2,-10AY,0,AM)&lt;/Q&gt;&lt;R&gt;121&lt;/R&gt;&lt;C&gt;1&lt;/C&gt;&lt;D xsi:type="xsd:double"&gt;5.2925944&lt;/D&gt;&lt;D xsi:type="xsd:double"&gt;-9.717494&lt;/D&gt;&lt;D xsi:type="xsd:double"&gt;-6.6444693&lt;/D&gt;&lt;D xsi:type="xsd:double"&gt;-10.409552&lt;/D&gt;&lt;D xsi:type="xsd:double"&gt;-6.392741&lt;/D&gt;&lt;D xsi:type="xsd:double"&gt;-6.3325224&lt;/D&gt;&lt;D xsi:type="xsd:double"&gt;-5.8767977&lt;/D&gt;&lt;D xsi:type="xsd:double"&gt;-4.8650146&lt;/D&gt;&lt;D xsi:type="xsd:double"&gt;-5.510986&lt;/D&gt;&lt;D xsi:type="xsd:double"&gt;-13.730335&lt;/D&gt;&lt;D xsi:type="xsd:double"&gt;-15.984964&lt;/D&gt;&lt;D xsi:type="xsd:double"&gt;-24.350548&lt;/D&gt;&lt;D xsi:type="xsd:double"&gt;-22.699255&lt;/D&gt;&lt;D xsi:type="xsd:double"&gt;-4.677492&lt;/D&gt;&lt;D xsi:type="xsd:double"&gt;-7.600951&lt;/D&gt;&lt;D xsi:type="xsd:double"&gt;-9.710473&lt;/D&gt;&lt;D xsi:type="xsd:double"&gt;-14.017397&lt;/D&gt;&lt;D xsi:type="xsd:double"&gt;-14.407229&lt;/D&gt;&lt;D xsi:type="xsd:double"&gt;-5.9295535&lt;/D&gt;&lt;D xsi:type="xsd:double"&gt;-9.891671&lt;/D&gt;&lt;D xsi:type="xsd:double"&gt;-12.637138&lt;/D&gt;&lt;D xsi:type="xsd:double"&gt;-5.800647&lt;/D&gt;&lt;D xsi:type="xsd:double"&gt;2.028489&lt;/D&gt;&lt;D xsi:type="xsd:double"&gt;19.598234&lt;/D&gt;&lt;D xsi:type="xsd:double"&gt;19.04112&lt;/D&gt;&lt;D xsi:type="xsd:double"&gt;7.953918&lt;/D&gt;&lt;D xsi:type="xsd:double"&gt;2.3143172&lt;/D&gt;&lt;D xsi:type="xsd:double"&gt;13.527179&lt;/D&gt;&lt;D xsi:type="xsd:double"&gt;21.855593&lt;/D&gt;&lt;D xsi:type="xsd:double"&gt;25.315523&lt;/D&gt;&lt;D xsi:type="xsd:double"&gt;19.156765&lt;/D&gt;&lt;D xsi:type="xsd:double"&gt;15.1776905&lt;/D&gt;&lt;D xsi:type="xsd:double"&gt;31.82478&lt;/D&gt;&lt;D xsi:type="xsd:double"&gt;31.484676&lt;/D&gt;&lt;D xsi:type="xsd:double"&gt;30.208038&lt;/D&gt;&lt;D xsi:type="xsd:double"&gt;15.724969&lt;/D&gt;&lt;D xsi:type="xsd:double"&gt;22.38692&lt;/D&gt;&lt;D xsi:type="xsd:double"&gt;30.296946&lt;/D&gt;&lt;D xsi:type="xsd:double"&gt;41.80037&lt;/D&gt;&lt;D xsi:type="xsd:double"&gt;36.686455&lt;/D&gt;&lt;D xsi:type="xsd:double"&gt;41.44411&lt;/D&gt;&lt;D xsi:type="xsd:double"&gt;26.696337&lt;/D&gt;&lt;D xsi:type="xsd:double"&gt;34.46934&lt;/D&gt;&lt;D xsi:type="xsd:double"&gt;28.156221&lt;/D&gt;&lt;D xsi:type="xsd:double"&gt;17.001926&lt;/D&gt;&lt;D xsi:type="xsd:double"&gt;11.97933&lt;/D&gt;&lt;D xsi:type="xsd:double"&gt;-1.1951506&lt;/D&gt;&lt;D xsi:type="xsd:double"&gt;1.2658834&lt;/D&gt;&lt;D xsi:type="xsd:double"&gt;-1.0833561&lt;/D&gt;&lt;D xsi:type="xsd:double"&gt;-11.431795&lt;/D&gt;&lt;D xsi:type="xsd:double"&gt;-19.005293&lt;/D&gt;&lt;D xsi:type="xsd:double"&gt;-16.942608&lt;/D&gt;&lt;D xsi:type="xsd:double"&gt;-21.333963&lt;/D&gt;&lt;D xsi:type="xsd:double"&gt;-9.959412&lt;/D&gt;&lt;D xsi:type="xsd:double"&gt;-18.013662&lt;/D&gt;&lt;D xsi:type="xsd:double"&gt;-12.754297&lt;/D&gt;&lt;D xsi:type="xsd:double"&gt;-21.958685&lt;/D&gt;&lt;D xsi:type="xsd:double"&gt;-20.457119&lt;/D&gt;&lt;D xsi:type="xsd:double"&gt;-11.41088&lt;/D&gt;&lt;D xsi:type="xsd:double"&gt;-19.25956&lt;/D&gt;&lt;D xsi:type="xsd:double"&gt;-11.268414&lt;/D&gt;&lt;D xsi:type="xsd:double"&gt;-3.472358&lt;/D&gt;&lt;D xsi:type="xsd:double"&gt;4.4005513&lt;/D&gt;&lt;D xsi:type="xsd:double"&gt;3.1438112&lt;/D&gt;&lt;D xsi:type="xsd:double"&gt;6.92693&lt;/D&gt;&lt;D xsi:type="xsd:double"&gt;1.1709452&lt;/D&gt;&lt;D xsi:type="xsd:double"&gt;-22.661137&lt;/D&gt;&lt;D xsi:type="xsd:double"&gt;-20.65835&lt;/D&gt;&lt;D xsi:type="xsd:double"&gt;-10.87042&lt;/D&gt;&lt;D xsi:type="xsd:double"&gt;2.3640752&lt;/D&gt;&lt;D xsi:type="xsd:double"&gt;4.346907&lt;/D&gt;&lt;D xsi:type="xsd:double"&gt;32.551075&lt;/D&gt;&lt;D xsi:type="xsd:double"&gt;16.01845&lt;/D&gt;&lt;D xsi:type="xsd:double"&gt;20.138609&lt;/D&gt;&lt;D xsi:type="xsd:double"&gt;21.7103&lt;/D&gt;&lt;D xsi:type="xsd:double"&gt;42.886387&lt;/D&gt;&lt;D xsi:type="xsd:double"&gt;52.102543&lt;/D&gt;&lt;D xsi:type="xsd:double"&gt;50.761604&lt;/D&gt;&lt;D xsi:type="xsd:double"&gt;90.124344&lt;/D&gt;&lt;D xsi:type="xsd:double"&gt;87.07371&lt;/D&gt;&lt;D xsi:type="xsd:double"&gt;76.38583&lt;/D&gt;&lt;D xsi:type="xsd:double"&gt;64.59404&lt;/D&gt;&lt;D xsi:type="xsd:double"&gt;56.77607&lt;/D&gt;&lt;D xsi:type="xsd:double"&gt;31.588829&lt;/D&gt;&lt;D xsi:type="xsd:double"&gt;32.044792&lt;/D&gt;&lt;D xsi:type="xsd:double"&gt;13.3438225&lt;/D&gt;&lt;D xsi:type="xsd:double"&gt;11.875296&lt;/D&gt;&lt;D xsi:type="xsd:double"&gt;-2.0046413&lt;/D&gt;&lt;D xsi:type="xsd:double"&gt;-13.880849&lt;/D&gt;&lt;D xsi:type="xsd:double"&gt;-20.761686&lt;/D&gt;&lt;D xsi:type="xsd:double"&gt;-22.756487&lt;/D&gt;&lt;D xsi:type="xsd:double"&gt;-22.95658&lt;/D&gt;&lt;D xsi:type="xsd:double"&gt;-27.389067&lt;/D&gt;&lt;D xsi:type="xsd:double"&gt;-30.41864&lt;/D&gt;&lt;D xsi:type="xsd:double"&gt;-36.416824&lt;/D&gt;&lt;D xsi:type="xsd:double"&gt;-27.255493&lt;/D&gt;&lt;D xsi:type="xsd:double"&gt;-31.17841&lt;/D&gt;&lt;D xsi:type="xsd:double"&gt;-34.3839&lt;/D&gt;&lt;D xsi:type="xsd:double"&gt;-21.123493&lt;/D&gt;&lt;D xsi:type="xsd:double"&gt;-26.366169&lt;/D&gt;&lt;D xsi:type="xsd:double"&gt;-21.39672&lt;/D&gt;&lt;D xsi:type="xsd:double"&gt;-14.138979&lt;/D&gt;&lt;D xsi:type="xsd:double"&gt;-14.191002&lt;/D&gt;&lt;D xsi:type="xsd:double"&gt;-8.195811&lt;/D&gt;&lt;D xsi:type="xsd:double"&gt;-4.308188&lt;/D&gt;&lt;D xsi:type="xsd:double"&gt;6.82379&lt;/D&gt;&lt;D xsi:type="xsd:double"&gt;18.224466&lt;/D&gt;&lt;D xsi:type="xsd:double"&gt;4.167843&lt;/D&gt;&lt;D xsi:type="xsd:double"&gt;11.401426&lt;/D&gt;&lt;D xsi:type="xsd:double"&gt;21.613907&lt;/D&gt;&lt;D xsi:type="xsd:double"&gt;4.525447&lt;/D&gt;&lt;D xsi:type="xsd:double"&gt;9.630383&lt;/D&gt;&lt;D xsi:type="xsd:double"&gt;1.6219854&lt;/D&gt;&lt;D xsi:type="xsd:double"&gt;5.8511615&lt;/D&gt;&lt;D xsi:type="xsd:double"&gt;19.401527&lt;/D&gt;&lt;D xsi:type="xsd:double"&gt;3.3585668&lt;/D&gt;&lt;D xsi:type="xsd:double"&gt;9.035468&lt;/D&gt;&lt;D xsi:type="xsd:double"&gt;0.66007376&lt;/D&gt;&lt;D xsi:type="xsd:double"&gt;6.5743923&lt;/D&gt;&lt;D xsi:type="xsd:double"&gt;1.217556&lt;/D&gt;&lt;D xsi:type="xsd:double"&gt;3.443098&lt;/D&gt;&lt;/FQL&gt;&lt;FQL&gt;&lt;Q&gt;EWW^FG_TOTAL_RETURNC(-10AY,0,AM)&lt;/Q&gt;&lt;R&gt;121&lt;/R&gt;&lt;C&gt;1&lt;/C&gt;&lt;D xsi:type="xsd:double"&gt;0.75359344&lt;/D&gt;&lt;D xsi:type="xsd:double"&gt;-6.4069986&lt;/D&gt;&lt;D xsi:type="xsd:double"&gt;-0.43727756&lt;/D&gt;&lt;D xsi:type="xsd:double"&gt;-14.538842&lt;/D&gt;&lt;D xsi:type="xsd:double"&gt;4.3506145&lt;/D&gt;&lt;D xsi:type="xsd:double"&gt;0.7196665&lt;/D&gt;&lt;D xsi:type="xsd:double"&gt;-2.1946192&lt;/D&gt;&lt;D xsi:type="xsd:double"&gt;3.931117&lt;/D&gt;&lt;D xsi:type="xsd:double"&gt;-1.1882842&lt;/D&gt;&lt;D xsi:type="xsd:double"&gt;-1.2872636&lt;/D&gt;&lt;D xsi:type="xsd:double"&gt;-0.7905841&lt;/D&gt;&lt;D xsi:type="xsd:double"&gt;-4.232711&lt;/D&gt;&lt;D xsi:type="xsd:double"&gt;-5.6020317&lt;/D&gt;&lt;D xsi:type="xsd:double"&gt;5.3179145&lt;/D&gt;&lt;D xsi:type="xsd:double"&gt;-2.2868633&lt;/D&gt;&lt;D xsi:type="xsd:double"&gt;-7.7326355&lt;/D&gt;&lt;D xsi:type="xsd:double"&gt;-4.657465&lt;/D&gt;&lt;D xsi:type="xsd:double"&gt;-2.397412&lt;/D&gt;&lt;D xsi:type="xsd:double"&gt;13.454306&lt;/D&gt;&lt;D xsi:type="xsd:double"&gt;2.5355935&lt;/D&gt;&lt;D xsi:type="xsd:double"&gt;-2.0353794&lt;/D&gt;&lt;D xsi:type="xsd:double"&gt;-4.6407757&lt;/D&gt;&lt;D xsi:type="xsd:double"&gt;4.7940016&lt;/D&gt;&lt;D xsi:type="xsd:double"&gt;4.1085124&lt;/D&gt;&lt;D xsi:type="xsd:double"&gt;-6.6087604&lt;/D&gt;&lt;D xsi:type="xsd:double"&gt;2.062273&lt;/D&gt;&lt;D xsi:type="xsd:double"&gt;-14.144212&lt;/D&gt;&lt;D xsi:type="xsd:double"&gt;6.622052&lt;/D&gt;&lt;D xsi:type="xsd:double"&gt;-8.630383&lt;/D&gt;&lt;D xsi:type="xsd:double"&gt;10.920774&lt;/D&gt;&lt;D xsi:type="xsd:double"&gt;1.9948483&lt;/D&gt;&lt;D xsi:type="xsd:double"&gt;8.075714&lt;/D&gt;&lt;D xsi:type="xsd:double"&gt;1.3426781&lt;/D&gt;&lt;D xsi:type="xsd:double"&gt;2.8993845&lt;/D&gt;&lt;D xsi:type="xsd:double"&gt;5.6889772&lt;/D&gt;&lt;D xsi:type="xsd:double"&gt;-0.017857552&lt;/D&gt;&lt;D xsi:type="xsd:double"&gt;0.41065216&lt;/D&gt;&lt;D xsi:type="xsd:double"&gt;-6.7567644&lt;/D&gt;&lt;D xsi:type="xsd:double"&gt;-5.129671&lt;/D&gt;&lt;D xsi:type="xsd:double"&gt;-0.60301423&lt;/D&gt;&lt;D xsi:type="xsd:double"&gt;3.561139&lt;/D&gt;&lt;D xsi:type="xsd:double"&gt;-0.13809204&lt;/D&gt;&lt;D xsi:type="xsd:double"&gt;2.844727&lt;/D&gt;&lt;D xsi:type="xsd:double"&gt;2.5931597&lt;/D&gt;&lt;D xsi:type="xsd:double"&gt;-9.998131&lt;/D&gt;&lt;D xsi:type="xsd:double"&gt;-6.864989&lt;/D&gt;&lt;D xsi:type="xsd:double"&gt;14.121056&lt;/D&gt;&lt;D xsi:type="xsd:double"&gt;-1.6256928&lt;/D&gt;&lt;D xsi:type="xsd:double"&gt;1.551795&lt;/D&gt;&lt;D xsi:type="xsd:double"&gt;-3.3339977&lt;/D&gt;&lt;D xsi:type="xsd:double"&gt;-14.801889&lt;/D&gt;&lt;D xsi:type="xsd:double"&gt;-1.9758999&lt;/D&gt;&lt;D xsi:type="xsd:double"&gt;9.811902&lt;/D&gt;&lt;D xsi:type="xsd:double"&gt;-0.63261986&lt;/D&gt;&lt;D xsi:type="xsd:double"&gt;-3.228736&lt;/D&gt;&lt;D xsi:type="xsd:double"&gt;9.281004&lt;/D&gt;&lt;D xsi:type="xsd:double"&gt;-4.1281404&lt;/D&gt;&lt;D xsi:type="xsd:double"&gt;0.7400751&lt;/D&gt;&lt;D xsi:type="xsd:double"&gt;-1.1647165&lt;/D&gt;&lt;D xsi:type="xsd:double"&gt;-9.23925&lt;/D&gt;&lt;D xsi:type="xsd:double"&gt;8.381867&lt;/D&gt;&lt;D xsi:type="xsd:double"&gt;3.0841112&lt;/D&gt;&lt;D xsi:type="xsd:double"&gt;-0.29464364&lt;/D&gt;&lt;D xsi:type="xsd:double"&gt;2.6369572&lt;/D&gt;&lt;D xsi:type="xsd:double"&gt;3.7225246&lt;/D&gt;&lt;D xsi:type="xsd:double"&gt;3.1687856&lt;/D&gt;&lt;D xsi:type="xsd:double"&gt;-30.777264&lt;/D&gt;&lt;D xsi:type="xsd:double"&gt;-14.699668&lt;/D&gt;&lt;D xsi:type="xsd:double"&gt;5.7324767&lt;/D&gt;&lt;D xsi:type="xsd:double"&gt;10.609102&lt;/D&gt;&lt;D xsi:type="xsd:double"&gt;-4.1464863&lt;/D&gt;&lt;D xsi:type="xsd:double"&gt;7.446134&lt;/D&gt;&lt;D xsi:type="xsd:double"&gt;-1.0321379&lt;/D&gt;&lt;D xsi:type="xsd:double"&gt;5.959475&lt;/D&gt;&lt;D xsi:type="xsd:double"&gt;7.395947&lt;/D&gt;&lt;D xsi:type="xsd:double"&gt;10.761976&lt;/D&gt;&lt;D xsi:type="xsd:double"&gt;6.663382&lt;/D&gt;&lt;D xsi:type="xsd:double"&gt;-4.686099&lt;/D&gt;&lt;D xsi:type="xsd:double"&gt;3.1051636&lt;/D&gt;&lt;D xsi:type="xsd:double"&gt;2.5781393&lt;/D&gt;&lt;D xsi:type="xsd:double"&gt;2.3354053&lt;/D&gt;&lt;D xsi:type="xsd:double"&gt;8.077836&lt;/D&gt;&lt;D xsi:type="xsd:double"&gt;-3.0198634&lt;/D&gt;&lt;D xsi:type="xsd:double"&gt;2.5705457&lt;/D&gt;&lt;D xsi:type="xsd:double"&gt;1.8948555&lt;/D&gt;&lt;D xsi:type="xsd:double"&gt;-3.379321&lt;/D&gt;&lt;D xsi:type="xsd:double"&gt;0.95198154&lt;/D&gt;&lt;D xsi:type="xsd:double"&gt;-1.4350057&lt;/D&gt;&lt;D xsi:type="xsd:double"&gt;8.39839&lt;/D&gt;&lt;D xsi:type="xsd:double"&gt;-2.0821154&lt;/D&gt;&lt;D xsi:type="xsd:double"&gt;-2.3251176&lt;/D&gt;&lt;D xsi:type="xsd:double"&gt;8.0773115&lt;/D&gt;&lt;D xsi:type="xsd:double"&gt;-9.356171&lt;/D&gt;&lt;D xsi:type="xsd:double"&gt;-0.026535988&lt;/D&gt;&lt;D xsi:type="xsd:double"&gt;-4.788023&lt;/D&gt;&lt;D xsi:type="xsd:double"&gt;7.7979684&lt;/D&gt;&lt;D xsi:type="xsd:double"&gt;-1.8701196&lt;/D&gt;&lt;D xsi:type="xsd:double"&gt;-4.41885&lt;/D&gt;&lt;D xsi:type="xsd:double"&gt;17.462753&lt;/D&gt;&lt;D xsi:type="xsd:double"&gt;-2.9099047&lt;/D&gt;&lt;D xsi:type="xsd:double"&gt;10.753071&lt;/D&gt;&lt;D xsi:type="xsd:double"&gt;-0.31864047&lt;/D&gt;&lt;D xsi:type="xsd:double"&gt;1.1898398&lt;/D&gt;&lt;D xsi:type="xsd:double"&gt;4.6156526&lt;/D&gt;&lt;D xsi:type="xsd:double"&gt;4.2106986&lt;/D&gt;&lt;D xsi:type="xsd:double"&gt;1.551044&lt;/D&gt;&lt;D xsi:type="xsd:double"&gt;1.4851451&lt;/D&gt;&lt;D xsi:type="xsd:double"&gt;-2.360344&lt;/D&gt;&lt;D xsi:type="xsd:double"&gt;-3.3843637&lt;/D&gt;&lt;D xsi:type="xsd:double"&gt;-7.589656&lt;/D&gt;&lt;D xsi:type="xsd:double"&gt;6.516242&lt;/D&gt;&lt;D xsi:type="xsd:double"&gt;9.320461&lt;/D&gt;&lt;D xsi:type="xsd:double"&gt;4.439628&lt;/D&gt;&lt;D xsi:type="xsd:double"&gt;1.7935276&lt;/D&gt;&lt;D xsi:type="xsd:double"&gt;-2.9760182&lt;/D&gt;&lt;D xsi:type="xsd:double"&gt;2.8841734&lt;/D&gt;&lt;D xsi:type="xsd:double"&gt;1.5574098&lt;/D&gt;&lt;D xsi:type="xsd:double"&gt;-18.247055&lt;/D&gt;&lt;D xsi:type="xsd:double"&gt;11.241221&lt;/D&gt;&lt;D xsi:type="xsd:double"&gt;-11.206472&lt;/D&gt;&lt;D xsi:type="xsd:double"&gt;-1.9332528&lt;/D&gt;&lt;/FQL&gt;&lt;FQL&gt;&lt;Q&gt;EWY^FMA_DIV_YLD(NTMA,-10AY,0,AM,"PORTAGG","MEANR")&lt;/Q&gt;&lt;R&gt;121&lt;/R&gt;&lt;C&gt;1&lt;/C&gt;&lt;D xsi:type="xsd:double"&gt;1.30897466574384&lt;/D&gt;&lt;D xsi:type="xsd:double"&gt;1.44787969143945&lt;/D&gt;&lt;D xsi:type="xsd:double"&gt;1.39473158520228&lt;/D&gt;&lt;D xsi:type="xsd:double"&gt;1.40968929280148&lt;/D&gt;&lt;D xsi:type="xsd:double"&gt;1.52217571771291&lt;/D&gt;&lt;D xsi:type="xsd:double"&gt;1.60418742220175&lt;/D&gt;&lt;D xsi:type="xsd:double"&gt;1.57976472749022&lt;/D&gt;&lt;D xsi:type="xsd:double"&gt;1.5264154252541&lt;/D&gt;&lt;D xsi:type="xsd:double"&gt;1.57088999271947&lt;/D&gt;&lt;D xsi:type="xsd:double"&gt;1.65914795788625&lt;/D&gt;&lt;D xsi:type="xsd:double"&gt;1.70240422884114&lt;/D&gt;&lt;D xsi:type="xsd:double"&gt;1.79875283758859&lt;/D&gt;&lt;D xsi:type="xsd:double"&gt;1.83961314890066&lt;/D&gt;&lt;D xsi:type="xsd:double"&gt;1.72990758495895&lt;/D&gt;&lt;D xsi:type="xsd:double"&gt;1.8660384235028&lt;/D&gt;&lt;D xsi:type="xsd:double"&gt;1.9380925942411&lt;/D&gt;&lt;D xsi:type="xsd:double"&gt;2.04397601015039&lt;/D&gt;&lt;D xsi:type="xsd:double"&gt;2.03525749027914&lt;/D&gt;&lt;D xsi:type="xsd:double"&gt;1.92370457521611&lt;/D&gt;&lt;D xsi:type="xsd:double"&gt;1.93058834290995&lt;/D&gt;&lt;D xsi:type="xsd:double"&gt;1.97643835957472&lt;/D&gt;&lt;D xsi:type="xsd:double"&gt;1.93156845943155&lt;/D&gt;&lt;D xsi:type="xsd:double"&gt;1.95938309394035&lt;/D&gt;&lt;D xsi:type="xsd:double"&gt;1.89227041553592&lt;/D&gt;&lt;D xsi:type="xsd:double"&gt;1.9251240357538&lt;/D&gt;&lt;D xsi:type="xsd:double"&gt;1.91786437155195&lt;/D&gt;&lt;D xsi:type="xsd:double"&gt;1.98729949155246&lt;/D&gt;&lt;D xsi:type="xsd:double"&gt;1.94116522050299&lt;/D&gt;&lt;D xsi:type="xsd:double"&gt;1.92905994112919&lt;/D&gt;&lt;D xsi:type="xsd:double"&gt;1.9319865848551&lt;/D&gt;&lt;D xsi:type="xsd:double"&gt;1.92304211320381&lt;/D&gt;&lt;D xsi:type="xsd:double"&gt;1.95476837604818&lt;/D&gt;&lt;D xsi:type="xsd:double"&gt;1.82743434348034&lt;/D&gt;&lt;D xsi:type="xsd:double"&gt;1.77671367521856&lt;/D&gt;&lt;D xsi:type="xsd:double"&gt;1.77061053479094&lt;/D&gt;&lt;D xsi:type="xsd:double"&gt;1.86536612077478&lt;/D&gt;&lt;D xsi:type="xsd:double"&gt;1.8346853685224&lt;/D&gt;&lt;D xsi:type="xsd:double"&gt;1.7259498629171&lt;/D&gt;&lt;D xsi:type="xsd:double"&gt;1.95580296298037&lt;/D&gt;&lt;D xsi:type="xsd:double"&gt;2.04968413852263&lt;/D&gt;&lt;D xsi:type="xsd:double"&gt;2.01784460328874&lt;/D&gt;&lt;D xsi:type="xsd:double"&gt;2.18455964515319&lt;/D&gt;&lt;D xsi:type="xsd:double"&gt;2.16068296420818&lt;/D&gt;&lt;D xsi:type="xsd:double"&gt;2.23130951356334&lt;/D&gt;&lt;D xsi:type="xsd:double"&gt;2.22272349348488&lt;/D&gt;&lt;D xsi:type="xsd:double"&gt;2.20693007644871&lt;/D&gt;&lt;D xsi:type="xsd:double"&gt;2.39660139618211&lt;/D&gt;&lt;D xsi:type="xsd:double"&gt;2.40340861374535&lt;/D&gt;&lt;D xsi:type="xsd:double"&gt;2.43552511921665&lt;/D&gt;&lt;D xsi:type="xsd:double"&gt;2.55433660659001&lt;/D&gt;&lt;D xsi:type="xsd:double"&gt;2.60787003258575&lt;/D&gt;&lt;D xsi:type="xsd:double"&gt;2.60114741887209&lt;/D&gt;&lt;D xsi:type="xsd:double"&gt;2.62521795884274&lt;/D&gt;&lt;D xsi:type="xsd:double"&gt;2.47210253746884&lt;/D&gt;&lt;D xsi:type="xsd:double"&gt;2.52697299692514&lt;/D&gt;&lt;D xsi:type="xsd:double"&gt;2.44473969315794&lt;/D&gt;&lt;D xsi:type="xsd:double"&gt;2.55121512035095&lt;/D&gt;&lt;D xsi:type="xsd:double"&gt;2.53483673174921&lt;/D&gt;&lt;D xsi:type="xsd:double"&gt;2.53233775905414&lt;/D&gt;&lt;D xsi:type="xsd:double"&gt;2.69630192512117&lt;/D&gt;&lt;D xsi:type="xsd:double"&gt;2.52956632518103&lt;/D&gt;&lt;D xsi:type="xsd:double"&gt;2.52932297580699&lt;/D&gt;&lt;D xsi:type="xsd:double"&gt;2.40588854460109&lt;/D&gt;&lt;D xsi:type="xsd:double"&gt;2.38608093762749&lt;/D&gt;&lt;D xsi:type="xsd:double"&gt;2.32323057283504&lt;/D&gt;&lt;D xsi:type="xsd:double"&gt;2.23414222312125&lt;/D&gt;&lt;D xsi:type="xsd:double"&gt;2.74111360618775&lt;/D&gt;&lt;D xsi:type="xsd:double"&gt;2.68630085164652&lt;/D&gt;&lt;D xsi:type="xsd:double"&gt;2.49425965701362&lt;/D&gt;&lt;D xsi:type="xsd:double"&gt;2.26684797360119&lt;/D&gt;&lt;D xsi:type="xsd:double"&gt;2.25223225850709&lt;/D&gt;&lt;D xsi:type="xsd:double"&gt;2.02500355982948&lt;/D&gt;&lt;D xsi:type="xsd:double"&gt;2.11825021468652&lt;/D&gt;&lt;D xsi:type="xsd:double"&gt;2.09172376525493&lt;/D&gt;&lt;D xsi:type="xsd:double"&gt;2.057002958073&lt;/D&gt;&lt;D xsi:type="xsd:double"&gt;1.82613425091696&lt;/D&gt;&lt;D xsi:type="xsd:double"&gt;1.62911643549083&lt;/D&gt;&lt;D xsi:type="xsd:double"&gt;1.64409902096544&lt;/D&gt;&lt;D xsi:type="xsd:double"&gt;1.67294520784395&lt;/D&gt;&lt;D xsi:type="xsd:double"&gt;1.68218405403456&lt;/D&gt;&lt;D xsi:type="xsd:double"&gt;1.75787735552106&lt;/D&gt;&lt;D xsi:type="xsd:double"&gt;1.68080085914471&lt;/D&gt;&lt;D xsi:type="xsd:double"&gt;1.69900930705196&lt;/D&gt;&lt;D xsi:type="xsd:double"&gt;1.77761967524096&lt;/D&gt;&lt;D xsi:type="xsd:double"&gt;1.84362901047738&lt;/D&gt;&lt;D xsi:type="xsd:double"&gt;2.00055229387172&lt;/D&gt;&lt;D xsi:type="xsd:double"&gt;1.98351733696941&lt;/D&gt;&lt;D xsi:type="xsd:double"&gt;1.92546524674201&lt;/D&gt;&lt;D xsi:type="xsd:double"&gt;1.95505594594504&lt;/D&gt;&lt;D xsi:type="xsd:double"&gt;2.20836184274387&lt;/D&gt;&lt;D xsi:type="xsd:double"&gt;2.28096397385365&lt;/D&gt;&lt;D xsi:type="xsd:double"&gt;2.28306414483331&lt;/D&gt;&lt;D xsi:type="xsd:double"&gt;2.41849604576668&lt;/D&gt;&lt;D xsi:type="xsd:double"&gt;2.38356351921393&lt;/D&gt;&lt;D xsi:type="xsd:double"&gt;2.68464446361531&lt;/D&gt;&lt;D xsi:type="xsd:double"&gt;2.46931323101953&lt;/D&gt;&lt;D xsi:type="xsd:double"&gt;2.65174762225259&lt;/D&gt;&lt;D xsi:type="xsd:double"&gt;2.79685289422239&lt;/D&gt;&lt;D xsi:type="xsd:double"&gt;2.46619149500261&lt;/D&gt;&lt;D xsi:type="xsd:double"&gt;2.5238606119453&lt;/D&gt;&lt;D xsi:type="xsd:double"&gt;2.53622116697627&lt;/D&gt;&lt;D xsi:type="xsd:double"&gt;2.44863400850749&lt;/D&gt;&lt;D xsi:type="xsd:double"&gt;2.50446324359357&lt;/D&gt;&lt;D xsi:type="xsd:double"&gt;2.31604333907309&lt;/D&gt;&lt;D xsi:type="xsd:double"&gt;2.45642030108113&lt;/D&gt;&lt;D xsi:type="xsd:double"&gt;2.2828556864354&lt;/D&gt;&lt;D xsi:type="xsd:double"&gt;2.36875431083944&lt;/D&gt;&lt;D xsi:type="xsd:double"&gt;2.37921959217162&lt;/D&gt;&lt;D xsi:type="xsd:double"&gt;2.40799019466511&lt;/D&gt;&lt;D xsi:type="xsd:double"&gt;2.47900723127894&lt;/D&gt;&lt;D xsi:type="xsd:double"&gt;2.53269806313782&lt;/D&gt;&lt;D xsi:type="xsd:double"&gt;2.33784535094785&lt;/D&gt;&lt;D xsi:type="xsd:double"&gt;2.36924875487834&lt;/D&gt;&lt;D xsi:type="xsd:double"&gt;2.23625230851994&lt;/D&gt;&lt;D xsi:type="xsd:double"&gt;2.22033148845965&lt;/D&gt;&lt;D xsi:type="xsd:double"&gt;2.20405922385965&lt;/D&gt;&lt;D xsi:type="xsd:double"&gt;2.16682961441665&lt;/D&gt;&lt;D xsi:type="xsd:double"&gt;2.14349760010959&lt;/D&gt;&lt;D xsi:type="xsd:double"&gt;2.04297224724515&lt;/D&gt;&lt;D xsi:type="xsd:double"&gt;2.30427178926243&lt;/D&gt;&lt;D xsi:type="xsd:double"&gt;2.43651815861321&lt;/D&gt;&lt;/FQL&gt;&lt;FQL&gt;&lt;Q&gt;GREK^FMA_PE(NTMA,-10AY,0,AM,"PORTAGG","MEANR")&lt;/Q&gt;&lt;R&gt;121&lt;/R&gt;&lt;C&gt;1&lt;/C&gt;&lt;D xsi:type="xsd:double"&gt;8.00745408266854&lt;/D&gt;&lt;D xsi:type="xsd:double"&gt;6.6081092386401&lt;/D&gt;&lt;D xsi:type="xsd:double"&gt;6.31392033600378&lt;/D&gt;&lt;D xsi:type="xsd:double"&gt;5.33095899244536&lt;/D&gt;&lt;D xsi:type="xsd:double"&gt;4.41558546122023&lt;/D&gt;&lt;D xsi:type="xsd:double"&gt;4.71713595256702&lt;/D&gt;&lt;D xsi:type="xsd:double"&gt;4.65447551628461&lt;/D&gt;&lt;D xsi:type="xsd:double"&gt;5.19763675639732&lt;/D&gt;&lt;D xsi:type="xsd:double"&gt;5.06610587890038&lt;/D&gt;&lt;D xsi:type="xsd:double"&gt;5.29075535367418&lt;/D&gt;&lt;D xsi:type="xsd:double"&gt;4.92650275046102&lt;/D&gt;&lt;D xsi:type="xsd:double"&gt;4.42368935782046&lt;/D&gt;&lt;D xsi:type="xsd:double"&gt;3.93982969080584&lt;/D&gt;&lt;D xsi:type="xsd:double"&gt;4.07376696207188&lt;/D&gt;&lt;D xsi:type="xsd:double"&gt;4.43751630593448&lt;/D&gt;&lt;D xsi:type="xsd:double"&gt;3.70100163637592&lt;/D&gt;&lt;D xsi:type="xsd:double"&gt;9.52806845242696&lt;/D&gt;&lt;D xsi:type="xsd:double"&gt;7.87327717513449&lt;/D&gt;&lt;D xsi:type="xsd:double"&gt;8.97193403754854&lt;/D&gt;&lt;D xsi:type="xsd:double"&gt;8.54886426794448&lt;/D&gt;&lt;D xsi:type="xsd:double"&gt;10.8385951858344&lt;/D&gt;&lt;D xsi:type="xsd:double"&gt;9.83311946286077&lt;/D&gt;&lt;D xsi:type="xsd:double"&gt;8.76955776546563&lt;/D&gt;&lt;D xsi:type="xsd:double"&gt;8.77468305105581&lt;/D&gt;&lt;D xsi:type="xsd:double"&gt;8.39666439988762&lt;/D&gt;&lt;D xsi:type="xsd:double"&gt;9.10922104057625&lt;/D&gt;&lt;D xsi:type="xsd:double"&gt;8.5795707587211&lt;/D&gt;&lt;D xsi:type="xsd:double"&gt;9.77748815947362&lt;/D&gt;&lt;D xsi:type="xsd:double"&gt;9.51898128850701&lt;/D&gt;&lt;D xsi:type="xsd:double"&gt;8.46488026590253&lt;/D&gt;&lt;D xsi:type="xsd:double"&gt;9.16082911267516&lt;/D&gt;&lt;D xsi:type="xsd:double"&gt;10.9536641766249&lt;/D&gt;&lt;D xsi:type="xsd:double"&gt;13.8288034554469&lt;/D&gt;&lt;D xsi:type="xsd:double"&gt;13.3864460595207&lt;/D&gt;&lt;D xsi:type="xsd:double"&gt;13.0435825726259&lt;/D&gt;&lt;D xsi:type="xsd:double"&gt;12.4646004562117&lt;/D&gt;&lt;D xsi:type="xsd:double"&gt;11.4574428704924&lt;/D&gt;&lt;D xsi:type="xsd:double"&gt;11.8575544985154&lt;/D&gt;&lt;D xsi:type="xsd:double"&gt;11.8837365859588&lt;/D&gt;&lt;D xsi:type="xsd:double"&gt;13.2689974456491&lt;/D&gt;&lt;D xsi:type="xsd:double"&gt;14.4075328570669&lt;/D&gt;&lt;D xsi:type="xsd:double"&gt;14.0725491061662&lt;/D&gt;&lt;D xsi:type="xsd:double"&gt;14.3579026384364&lt;/D&gt;&lt;D xsi:type="xsd:double"&gt;13.8921493459127&lt;/D&gt;&lt;D xsi:type="xsd:double"&gt;14.7902839707537&lt;/D&gt;&lt;D xsi:type="xsd:double"&gt;14.359567836638&lt;/D&gt;&lt;D xsi:type="xsd:double"&gt;14.5757382846167&lt;/D&gt;&lt;D xsi:type="xsd:double"&gt;15.1341829019057&lt;/D&gt;&lt;D xsi:type="xsd:double"&gt;14.2113070527403&lt;/D&gt;&lt;D xsi:type="xsd:double"&gt;12.5395606993708&lt;/D&gt;&lt;D xsi:type="xsd:double"&gt;12.0894915516255&lt;/D&gt;&lt;D xsi:type="xsd:double"&gt;12.414953170025&lt;/D&gt;&lt;D xsi:type="xsd:double"&gt;11.5214592015067&lt;/D&gt;&lt;D xsi:type="xsd:double"&gt;11.6088736271952&lt;/D&gt;&lt;D xsi:type="xsd:double"&gt;12.7429288129675&lt;/D&gt;&lt;D xsi:type="xsd:double"&gt;13.9243263292703&lt;/D&gt;&lt;D xsi:type="xsd:double"&gt;12.9353551844085&lt;/D&gt;&lt;D xsi:type="xsd:double"&gt;13.6369040711105&lt;/D&gt;&lt;D xsi:type="xsd:double"&gt;14.0021465320807&lt;/D&gt;&lt;D xsi:type="xsd:double"&gt;12.5849567436321&lt;/D&gt;&lt;D xsi:type="xsd:double"&gt;13.5620010391553&lt;/D&gt;&lt;D xsi:type="xsd:double"&gt;12.1007286190029&lt;/D&gt;&lt;D xsi:type="xsd:double"&gt;11.5720886982572&lt;/D&gt;&lt;D xsi:type="xsd:double"&gt;11.2478220865037&lt;/D&gt;&lt;D xsi:type="xsd:double"&gt;11.1049888396485&lt;/D&gt;&lt;D xsi:type="xsd:double"&gt;11.0625114410786&lt;/D&gt;&lt;D xsi:type="xsd:double"&gt;6.34996515070849&lt;/D&gt;&lt;D xsi:type="xsd:double"&gt;7.75839984742086&lt;/D&gt;&lt;D xsi:type="xsd:double"&gt;9.64250888188769&lt;/D&gt;&lt;D xsi:type="xsd:double"&gt;13.0525709776208&lt;/D&gt;&lt;D xsi:type="xsd:double"&gt;13.2572266707589&lt;/D&gt;&lt;D xsi:type="xsd:double"&gt;12.2666274889682&lt;/D&gt;&lt;D xsi:type="xsd:double"&gt;12.1028007276564&lt;/D&gt;&lt;D xsi:type="xsd:double"&gt;11.1201111497842&lt;/D&gt;&lt;D xsi:type="xsd:double"&gt;10.2020310712544&lt;/D&gt;&lt;D xsi:type="xsd:double"&gt;11.9284585259546&lt;/D&gt;&lt;D xsi:type="xsd:double"&gt;11.4688653345378&lt;/D&gt;&lt;D xsi:type="xsd:double"&gt;11.3856133428714&lt;/D&gt;&lt;D xsi:type="xsd:double"&gt;12.2678128591184&lt;/D&gt;&lt;D xsi:type="xsd:double"&gt;12.2186574554107&lt;/D&gt;&lt;D xsi:type="xsd:double"&gt;6.62727642994313&lt;/D&gt;&lt;D xsi:type="xsd:double"&gt;13.3467133592216&lt;/D&gt;&lt;D xsi:type="xsd:double"&gt;11.8596506970182&lt;/D&gt;&lt;D xsi:type="xsd:double"&gt;11.0308093316184&lt;/D&gt;&lt;D xsi:type="xsd:double"&gt;10.4778248406043&lt;/D&gt;&lt;D xsi:type="xsd:double"&gt;10.4891110087309&lt;/D&gt;&lt;D xsi:type="xsd:double"&gt;11.069902310691&lt;/D&gt;&lt;D xsi:type="xsd:double"&gt;9.92669411012938&lt;/D&gt;&lt;D xsi:type="xsd:double"&gt;10.2288575519558&lt;/D&gt;&lt;D xsi:type="xsd:double"&gt;10.410443339699&lt;/D&gt;&lt;D xsi:type="xsd:double"&gt;9.13350095869693&lt;/D&gt;&lt;D xsi:type="xsd:double"&gt;10.3645756731612&lt;/D&gt;&lt;D xsi:type="xsd:double"&gt;8.86397744020046&lt;/D&gt;&lt;D xsi:type="xsd:double"&gt;8.93377912641525&lt;/D&gt;&lt;D xsi:type="xsd:double"&gt;7.61251073498712&lt;/D&gt;&lt;D xsi:type="xsd:double"&gt;8.21791572639217&lt;/D&gt;&lt;D xsi:type="xsd:double"&gt;6.98591042400501&lt;/D&gt;&lt;D xsi:type="xsd:double"&gt;6.65287093857521&lt;/D&gt;&lt;D xsi:type="xsd:double"&gt;6.87446365811767&lt;/D&gt;&lt;D xsi:type="xsd:double"&gt;6.65312770664128&lt;/D&gt;&lt;D xsi:type="xsd:double"&gt;6.48127853149254&lt;/D&gt;&lt;D xsi:type="xsd:double"&gt;7.73661828054584&lt;/D&gt;&lt;D xsi:type="xsd:double"&gt;7.34232697956&lt;/D&gt;&lt;D xsi:type="xsd:double"&gt;7.24694572097145&lt;/D&gt;&lt;D xsi:type="xsd:double"&gt;6.94456036477689&lt;/D&gt;&lt;D xsi:type="xsd:double"&gt;7.74973430459395&lt;/D&gt;&lt;D xsi:type="xsd:double"&gt;8.0907155322322&lt;/D&gt;&lt;D xsi:type="xsd:double"&gt;7.41767896652641&lt;/D&gt;&lt;D xsi:type="xsd:double"&gt;6.83964360957442&lt;/D&gt;&lt;D xsi:type="xsd:double"&gt;6.5718396149965&lt;/D&gt;&lt;D xsi:type="xsd:double"&gt;6.51711288456313&lt;/D&gt;&lt;D xsi:type="xsd:double"&gt;6.62588697030778&lt;/D&gt;&lt;D xsi:type="xsd:double"&gt;6.86175567502138&lt;/D&gt;&lt;D xsi:type="xsd:double"&gt;7.03260919606364&lt;/D&gt;&lt;D xsi:type="xsd:double"&gt;6.93633559383659&lt;/D&gt;&lt;D xsi:type="xsd:double"&gt;6.92974939625272&lt;/D&gt;&lt;D xsi:type="xsd:double"&gt;7.24679327575618&lt;/D&gt;&lt;D xsi:type="xsd:double"&gt;7.14483027879124&lt;/D&gt;&lt;D xsi:type="xsd:double"&gt;7.14254524971494&lt;/D&gt;&lt;D xsi:type="xsd:double"&gt;6.78117291637239&lt;/D&gt;&lt;D xsi:type="xsd:double"&gt;6.83282100848018&lt;/D&gt;&lt;/FQL&gt;&lt;FQL&gt;&lt;Q&gt;DDR3512M-FDS^FG_PRICE(0)/MAX(FG_PRICE(0,-1AY))&lt;/Q&gt;&lt;R&gt;1&lt;/R&gt;&lt;C&gt;1&lt;/C&gt;&lt;D xsi:type="xsd:double"&gt;0.851089278846154&lt;/D&gt;&lt;/FQL&gt;&lt;FQL&gt;&lt;Q&gt;PASP-FDS^FG_PRICE_CHANGE(0,-6AM)&lt;/Q&gt;&lt;R&gt;1&lt;/R&gt;&lt;C&gt;1&lt;/C&gt;&lt;D xsi:type="xsd:double"&gt;0.776699029126204&lt;/D&gt;&lt;/FQL&gt;&lt;FQL&gt;&lt;Q&gt;PLATI-FDS^FG_PRICE_CHANGE(0,-3AM)&lt;/Q&gt;&lt;R&gt;1&lt;/R&gt;&lt;C&gt;1&lt;/C&gt;&lt;D xsi:type="xsd:double"&gt;-0.512820512820511&lt;/D&gt;&lt;/FQL&gt;&lt;FQL&gt;&lt;Q&gt;CC_BR^FG_COMPANY_NAME&lt;/Q&gt;&lt;R&gt;1&lt;/R&gt;&lt;C&gt;1&lt;/C&gt;&lt;D xsi:type="xsd:string"&gt;Brazil&lt;/D&gt;&lt;/FQL&gt;&lt;FQL&gt;&lt;Q&gt;USDEUR^STD(FG_PRICE_CHANGE(0,-1AY,AM))&lt;/Q&gt;&lt;R&gt;1&lt;/R&gt;&lt;C&gt;1&lt;/C&gt;&lt;D xsi:type="xsd:double"&gt;1.55826270915507&lt;/D&gt;&lt;/FQL&gt;&lt;FQL&gt;&lt;Q&gt;USDKRW^STD(FG_PRICE_CHANGE(0,-1AY,AM))&lt;/Q&gt;&lt;R&gt;1&lt;/R&gt;&lt;C&gt;1&lt;/C&gt;&lt;D xsi:type="xsd:double"&gt;1.75706582584291&lt;/D&gt;&lt;/FQL&gt;&lt;FQL&gt;&lt;Q&gt;USDMYR^STD(FG_PRICE_CHANGE(0,-1AY,AM))&lt;/Q&gt;&lt;R&gt;1&lt;/R&gt;&lt;C&gt;1&lt;/C&gt;&lt;D xsi:type="xsd:double"&gt;1.97734199097414&lt;/D&gt;&lt;/FQL&gt;&lt;FQL&gt;&lt;Q&gt;USDPLN^FG_COMPANY_NAME&lt;/Q&gt;&lt;R&gt;1&lt;/R&gt;&lt;C&gt;1&lt;/C&gt;&lt;D xsi:type="xsd:string"&gt;Polish Zloty per U.S. Dollar&lt;/D&gt;&lt;/FQL&gt;&lt;FQL&gt;&lt;Q&gt;USDCLP^FG_PRICE_CHANGE(0,-1AM)&lt;/Q&gt;&lt;R&gt;1&lt;/R&gt;&lt;C&gt;1&lt;/C&gt;&lt;D xsi:type="xsd:double"&gt;0.43580532&lt;/D&gt;&lt;/FQL&gt;&lt;FQL&gt;&lt;Q&gt;EZA^FMA_PE(NTMA,-10AY,0,AM,"PORTAGG","MEANR")&lt;/Q&gt;&lt;R&gt;121&lt;/R&gt;&lt;C&gt;1&lt;/C&gt;&lt;D xsi:type="xsd:double"&gt;15.0168085490227&lt;/D&gt;&lt;D xsi:type="xsd:double"&gt;13.9919316522639&lt;/D&gt;&lt;D xsi:type="xsd:double"&gt;15.1179266075165&lt;/D&gt;&lt;D xsi:type="xsd:double"&gt;14.6351312977917&lt;/D&gt;&lt;D xsi:type="xsd:double"&gt;15.5791572971638&lt;/D&gt;&lt;D xsi:type="xsd:double"&gt;16.9741183047414&lt;/D&gt;&lt;D xsi:type="xsd:double"&gt;16.6471533763749&lt;/D&gt;&lt;D xsi:type="xsd:double"&gt;17.6458506931862&lt;/D&gt;&lt;D xsi:type="xsd:double"&gt;16.9715435686479&lt;/D&gt;&lt;D xsi:type="xsd:double"&gt;16.051691361667&lt;/D&gt;&lt;D xsi:type="xsd:double"&gt;16.0947404358753&lt;/D&gt;&lt;D xsi:type="xsd:double"&gt;15.2750840133084&lt;/D&gt;&lt;D xsi:type="xsd:double"&gt;14.8020275421079&lt;/D&gt;&lt;D xsi:type="xsd:double"&gt;16.0367582677364&lt;/D&gt;&lt;D xsi:type="xsd:double"&gt;15.280798759092&lt;/D&gt;&lt;D xsi:type="xsd:double"&gt;13.2011790229771&lt;/D&gt;&lt;D xsi:type="xsd:double"&gt;13.3800764271279&lt;/D&gt;&lt;D xsi:type="xsd:double"&gt;13.7753518739223&lt;/D&gt;&lt;D xsi:type="xsd:double"&gt;14.4240035282964&lt;/D&gt;&lt;D xsi:type="xsd:double"&gt;14.9810814290953&lt;/D&gt;&lt;D xsi:type="xsd:double"&gt;14.1476879468583&lt;/D&gt;&lt;D xsi:type="xsd:double"&gt;14.8789805079684&lt;/D&gt;&lt;D xsi:type="xsd:double"&gt;15.0511110766481&lt;/D&gt;&lt;D xsi:type="xsd:double"&gt;15.9158521618662&lt;/D&gt;&lt;D xsi:type="xsd:double"&gt;14.9637416810255&lt;/D&gt;&lt;D xsi:type="xsd:double"&gt;14.55038172394&lt;/D&gt;&lt;D xsi:type="xsd:double"&gt;13.7633264079708&lt;/D&gt;&lt;D xsi:type="xsd:double"&gt;14.2865539346271&lt;/D&gt;&lt;D xsi:type="xsd:double"&gt;14.9701021102911&lt;/D&gt;&lt;D xsi:type="xsd:double"&gt;15.157141189483&lt;/D&gt;&lt;D xsi:type="xsd:double"&gt;15.5966466331467&lt;/D&gt;&lt;D xsi:type="xsd:double"&gt;15.9554251076859&lt;/D&gt;&lt;D xsi:type="xsd:double"&gt;16.2437575673658&lt;/D&gt;&lt;D xsi:type="xsd:double"&gt;15.0115768825646&lt;/D&gt;&lt;D xsi:type="xsd:double"&gt;15.1701610951399&lt;/D&gt;&lt;D xsi:type="xsd:double"&gt;15.6294480816336&lt;/D&gt;&lt;D xsi:type="xsd:double"&gt;15.3656010463561&lt;/D&gt;&lt;D xsi:type="xsd:double"&gt;15.5712098302473&lt;/D&gt;&lt;D xsi:type="xsd:double"&gt;15.5218494584122&lt;/D&gt;&lt;D xsi:type="xsd:double"&gt;14.078086648283&lt;/D&gt;&lt;D xsi:type="xsd:double"&gt;14.9065478088539&lt;/D&gt;&lt;D xsi:type="xsd:double"&gt;14.3412601247121&lt;/D&gt;&lt;D xsi:type="xsd:double"&gt;15.4791637816031&lt;/D&gt;&lt;D xsi:type="xsd:double"&gt;15.1572672209787&lt;/D&gt;&lt;D xsi:type="xsd:double"&gt;15.307911884502&lt;/D&gt;&lt;D xsi:type="xsd:double"&gt;14.4124058929658&lt;/D&gt;&lt;D xsi:type="xsd:double"&gt;14.0276983432499&lt;/D&gt;&lt;D xsi:type="xsd:double"&gt;13.6774057733164&lt;/D&gt;&lt;D xsi:type="xsd:double"&gt;12.9134747298679&lt;/D&gt;&lt;D xsi:type="xsd:double"&gt;12.349881143335&lt;/D&gt;&lt;D xsi:type="xsd:double"&gt;12.1275501938536&lt;/D&gt;&lt;D xsi:type="xsd:double"&gt;12.5043224013111&lt;/D&gt;&lt;D xsi:type="xsd:double"&gt;12.9885215627396&lt;/D&gt;&lt;D xsi:type="xsd:double"&gt;12.9334788804637&lt;/D&gt;&lt;D xsi:type="xsd:double"&gt;12.9036332731372&lt;/D&gt;&lt;D xsi:type="xsd:double"&gt;13.5467283092033&lt;/D&gt;&lt;D xsi:type="xsd:double"&gt;13.3052816398736&lt;/D&gt;&lt;D xsi:type="xsd:double"&gt;13.2386132742246&lt;/D&gt;&lt;D xsi:type="xsd:double"&gt;12.9447668964494&lt;/D&gt;&lt;D xsi:type="xsd:double"&gt;12.0941704276612&lt;/D&gt;&lt;D xsi:type="xsd:double"&gt;12.0217775165953&lt;/D&gt;&lt;D xsi:type="xsd:double"&gt;11.7801895607243&lt;/D&gt;&lt;D xsi:type="xsd:double"&gt;11.8183616385383&lt;/D&gt;&lt;D xsi:type="xsd:double"&gt;11.8386965884551&lt;/D&gt;&lt;D xsi:type="xsd:double"&gt;12.3316501887666&lt;/D&gt;&lt;D xsi:type="xsd:double"&gt;11.8718648857186&lt;/D&gt;&lt;D xsi:type="xsd:double"&gt;8.83174732018912&lt;/D&gt;&lt;D xsi:type="xsd:double"&gt;9.24392734221798&lt;/D&gt;&lt;D xsi:type="xsd:double"&gt;10.5296778255167&lt;/D&gt;&lt;D xsi:type="xsd:double"&gt;11.2063868850483&lt;/D&gt;&lt;D xsi:type="xsd:double"&gt;11.669168365689&lt;/D&gt;&lt;D xsi:type="xsd:double"&gt;11.3465162946578&lt;/D&gt;&lt;D xsi:type="xsd:double"&gt;11.0360810221119&lt;/D&gt;&lt;D xsi:type="xsd:double"&gt;10.4229568639915&lt;/D&gt;&lt;D xsi:type="xsd:double"&gt;10.5124033022996&lt;/D&gt;&lt;D xsi:type="xsd:double"&gt;9.87059263006112&lt;/D&gt;&lt;D xsi:type="xsd:double"&gt;9.91785127255415&lt;/D&gt;&lt;D xsi:type="xsd:double"&gt;10.5311840636113&lt;/D&gt;&lt;D xsi:type="xsd:double"&gt;10.3672709884222&lt;/D&gt;&lt;D xsi:type="xsd:double"&gt;9.68690384764378&lt;/D&gt;&lt;D xsi:type="xsd:double"&gt;9.55564691366439&lt;/D&gt;&lt;D xsi:type="xsd:double"&gt;9.78496201619207&lt;/D&gt;&lt;D xsi:type="xsd:double"&gt;9.43014039618107&lt;/D&gt;&lt;D xsi:type="xsd:double"&gt;9.51456768385887&lt;/D&gt;&lt;D xsi:type="xsd:double"&gt;8.82444692814887&lt;/D&gt;&lt;D xsi:type="xsd:double"&gt;9.53250558250153&lt;/D&gt;&lt;D xsi:type="xsd:double"&gt;9.60267968882927&lt;/D&gt;&lt;D xsi:type="xsd:double"&gt;9.49322536873398&lt;/D&gt;&lt;D xsi:type="xsd:double"&gt;10.0700077301623&lt;/D&gt;&lt;D xsi:type="xsd:double"&gt;10.0321240460414&lt;/D&gt;&lt;D xsi:type="xsd:double"&gt;9.87968380423507&lt;/D&gt;&lt;D xsi:type="xsd:double"&gt;9.64947017902183&lt;/D&gt;&lt;D xsi:type="xsd:double"&gt;8.67543057592619&lt;/D&gt;&lt;D xsi:type="xsd:double"&gt;8.49580768110112&lt;/D&gt;&lt;D xsi:type="xsd:double"&gt;8.73538212966615&lt;/D&gt;&lt;D xsi:type="xsd:double"&gt;9.116780093368&lt;/D&gt;&lt;D xsi:type="xsd:double"&gt;8.66437905393196&lt;/D&gt;&lt;D xsi:type="xsd:double"&gt;8.06093427797531&lt;/D&gt;&lt;D xsi:type="xsd:double"&gt;9.04271590093308&lt;/D&gt;&lt;D xsi:type="xsd:double"&gt;8.99574253191019&lt;/D&gt;&lt;D xsi:type="xsd:double"&gt;9.61057883481143&lt;/D&gt;&lt;D xsi:type="xsd:double"&gt;9.12972975123235&lt;/D&gt;&lt;D xsi:type="xsd:double"&gt;8.77709497496254&lt;/D&gt;&lt;D xsi:type="xsd:double"&gt;9.0788168996754&lt;/D&gt;&lt;D xsi:type="xsd:double"&gt;8.91221042668389&lt;/D&gt;&lt;D xsi:type="xsd:double"&gt;9.02905883132607&lt;/D&gt;&lt;D xsi:type="xsd:double"&gt;9.66629941467969&lt;/D&gt;&lt;D xsi:type="xsd:double"&gt;9.92621546142813&lt;/D&gt;&lt;D xsi:type="xsd:double"&gt;9.65617413518688&lt;/D&gt;&lt;D xsi:type="xsd:double"&gt;9.54221167428891&lt;/D&gt;&lt;D xsi:type="xsd:double"&gt;9.38524053553142&lt;/D&gt;&lt;D xsi:type="xsd:double"&gt;9.46540287311618&lt;/D&gt;&lt;D xsi:type="xsd:double"&gt;9.5876856262672&lt;/D&gt;&lt;D xsi:type="xsd:double"&gt;9.39074730056327&lt;/D&gt;&lt;D xsi:type="xsd:double"&gt;9.41265927296331&lt;/D&gt;&lt;D xsi:type="xsd:double"&gt;9.58121193627941&lt;/D&gt;&lt;D xsi:type="xsd:double"&gt;9.80022875260607&lt;/D&gt;&lt;D xsi:type="xsd:double"&gt;9.38651463235493&lt;/D&gt;&lt;D xsi:type="xsd:double"&gt;9.99206072900282&lt;/D&gt;&lt;D xsi:type="xsd:double"&gt;9.94167063735841&lt;/D&gt;&lt;D xsi:type="xsd:double"&gt;9.85592443370913&lt;/D&gt;&lt;/FQL&gt;&lt;FQL&gt;&lt;Q&gt;QAT^FMA_PE(LTMA,-10AY,0,AM,"PORTAGG","MEANR")&lt;/Q&gt;&lt;R&gt;121&lt;/R&gt;&lt;C&gt;1&lt;/C&gt;&lt;D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xsi:type="xsd:double"&gt;14.5992041377247&lt;/D&gt;&lt;D xsi:type="xsd:double"&gt;15.2419374194378&lt;/D&gt;&lt;D xsi:type="xsd:double"&gt;14.9708395096846&lt;/D&gt;&lt;D xsi:type="xsd:double"&gt;14.821574281719&lt;/D&gt;&lt;D xsi:type="xsd:double"&gt;14.9129651944762&lt;/D&gt;&lt;D xsi:type="xsd:double"&gt;14.5368599336303&lt;/D&gt;&lt;D xsi:type="xsd:double"&gt;14.462463273515&lt;/D&gt;&lt;D xsi:type="xsd:double"&gt;14.4427235799581&lt;/D&gt;&lt;D xsi:type="xsd:double"&gt;14.4095595416807&lt;/D&gt;&lt;D xsi:type="xsd:double"&gt;14.1645237905897&lt;/D&gt;&lt;D xsi:type="xsd:double"&gt;12.9179219691142&lt;/D&gt;&lt;D xsi:type="xsd:double"&gt;11.9629294527282&lt;/D&gt;&lt;D xsi:type="xsd:double"&gt;11.2042208177658&lt;/D&gt;&lt;D xsi:type="xsd:double"&gt;11.7515449416159&lt;/D&gt;&lt;D xsi:type="xsd:double"&gt;12.1133179039989&lt;/D&gt;&lt;D xsi:type="xsd:double"&gt;12.1902164870018&lt;/D&gt;&lt;D xsi:type="xsd:double"&gt;12.1504062895841&lt;/D&gt;&lt;D xsi:type="xsd:double"&gt;12.2539148515918&lt;/D&gt;&lt;D xsi:type="xsd:double"&gt;12.4306311655539&lt;/D&gt;&lt;D xsi:type="xsd:double"&gt;13.1153864692954&lt;/D&gt;&lt;D xsi:type="xsd:double"&gt;13.1214904751831&lt;/D&gt;&lt;D xsi:type="xsd:double"&gt;13.3237320733676&lt;/D&gt;&lt;D xsi:type="xsd:double"&gt;13.1442929870235&lt;/D&gt;&lt;D xsi:type="xsd:double"&gt;13.9582359847731&lt;/D&gt;&lt;D xsi:type="xsd:double"&gt;14.7908841951693&lt;/D&gt;&lt;D xsi:type="xsd:double"&gt;14.5857171295782&lt;/D&gt;&lt;D xsi:type="xsd:double"&gt;14.8016153356777&lt;/D&gt;&lt;D xsi:type="xsd:double"&gt;14.7358842222905&lt;/D&gt;&lt;D xsi:type="xsd:double"&gt;14.6498988853707&lt;/D&gt;&lt;D xsi:type="xsd:double"&gt;14.1167349234784&lt;/D&gt;&lt;D xsi:type="xsd:double"&gt;14.0074098981345&lt;/D&gt;&lt;D xsi:type="xsd:double"&gt;14.1308108011499&lt;/D&gt;&lt;D xsi:type="xsd:double"&gt;13.0164376169453&lt;/D&gt;&lt;D xsi:type="xsd:double"&gt;12.7752702181994&lt;/D&gt;&lt;D xsi:type="xsd:double"&gt;12.4814660894642&lt;/D&gt;&lt;D xsi:type="xsd:double"&gt;12.7620269784058&lt;/D&gt;&lt;D xsi:type="xsd:double"&gt;13.7047650128678&lt;/D&gt;&lt;D xsi:type="xsd:double"&gt;13.369777851634&lt;/D&gt;&lt;D xsi:type="xsd:double"&gt;12.7624747961969&lt;/D&gt;&lt;D xsi:type="xsd:double"&gt;12.7318887360695&lt;/D&gt;&lt;D xsi:type="xsd:double"&gt;12.5025592095958&lt;/D&gt;&lt;D xsi:type="xsd:double"&gt;12.6431935889611&lt;/D&gt;&lt;D xsi:type="xsd:double"&gt;12.5323511543312&lt;/D&gt;&lt;D xsi:type="xsd:double"&gt;13.1891877387983&lt;/D&gt;&lt;D xsi:type="xsd:double"&gt;13.3448739689305&lt;/D&gt;&lt;D xsi:type="xsd</t>
        </r>
      </text>
    </comment>
    <comment ref="A13" authorId="0" shapeId="0" xr:uid="{CF6C9072-765B-47A5-B5D9-5D7239E1823C}">
      <text>
        <r>
          <rPr>
            <b/>
            <sz val="9"/>
            <color indexed="81"/>
            <rFont val="Tahoma"/>
            <charset val="1"/>
          </rPr>
          <t>:double"&gt;13.2214480010474&lt;/D&gt;&lt;D xsi:type="xsd:double"&gt;13.7802800425401&lt;/D&gt;&lt;D xsi:type="xsd:double"&gt;14.0133441875196&lt;/D&gt;&lt;D xsi:type="xsd:double"&gt;14.4982338785301&lt;/D&gt;&lt;D xsi:type="xsd:double"&gt;13.90868440661&lt;/D&gt;&lt;D xsi:type="xsd:double"&gt;13.5033974863336&lt;/D&gt;&lt;D xsi:type="xsd:double"&gt;13.6042917375303&lt;/D&gt;&lt;D xsi:type="xsd:double"&gt;13.4997135062627&lt;/D&gt;&lt;D xsi:type="xsd:double"&gt;13.8067626200429&lt;/D&gt;&lt;D xsi:type="xsd:double"&gt;13.8698677738992&lt;/D&gt;&lt;D xsi:type="xsd:double"&gt;13.3492863575119&lt;/D&gt;&lt;D xsi:type="xsd:double"&gt;13.9417436473719&lt;/D&gt;&lt;D xsi:type="xsd:double"&gt;14.0095474897698&lt;/D&gt;&lt;D xsi:type="xsd:double"&gt;14.0839142788539&lt;/D&gt;&lt;D xsi:type="xsd:double"&gt;14.2586704106038&lt;/D&gt;&lt;D xsi:type="xsd:double"&gt;14.7031939224957&lt;/D&gt;&lt;D xsi:type="xsd:double"&gt;14.2666971662374&lt;/D&gt;&lt;D xsi:type="xsd:double"&gt;13.5229190974184&lt;/D&gt;&lt;D xsi:type="xsd:double"&gt;13.7204125232888&lt;/D&gt;&lt;D xsi:type="xsd:double"&gt;14.1316454052159&lt;/D&gt;&lt;D xsi:type="xsd:double"&gt;14.7291339695454&lt;/D&gt;&lt;D xsi:type="xsd:double"&gt;15.1968739376002&lt;/D&gt;&lt;D xsi:type="xsd:double"&gt;15.7717561733244&lt;/D&gt;&lt;D xsi:type="xsd:double"&gt;15.8024277345165&lt;/D&gt;&lt;D xsi:type="xsd:double"&gt;16.8346370893064&lt;/D&gt;&lt;D xsi:type="xsd:double"&gt;17.4066227086701&lt;/D&gt;&lt;D xsi:type="xsd:double"&gt;17.437089058953&lt;/D&gt;&lt;D xsi:type="xsd:double"&gt;17.952361067331&lt;/D&gt;&lt;D xsi:type="xsd:double"&gt;16.9280799719194&lt;/D&gt;&lt;D xsi:type="xsd:double"&gt;16.8098418326003&lt;/D&gt;&lt;D xsi:type="xsd:double"&gt;16.6315740528484&lt;/D&gt;&lt;D xsi:type="xsd:double"&gt;16.4498600139887&lt;/D&gt;&lt;D xsi:type="xsd:double"&gt;16.0418318750955&lt;/D&gt;&lt;D xsi:type="xsd:double"&gt;15.7408221670461&lt;/D&gt;&lt;D xsi:type="xsd:double"&gt;15.5255386142166&lt;/D&gt;&lt;D xsi:type="xsd:double"&gt;15.3298398365035&lt;/D&gt;&lt;D xsi:type="xsd:double"&gt;15.5204501096474&lt;/D&gt;&lt;D xsi:type="xsd:double"&gt;15.7073135001793&lt;/D&gt;&lt;D xsi:type="xsd:double"&gt;15.0531062700869&lt;/D&gt;&lt;D xsi:type="xsd:double"&gt;15.2345979255563&lt;/D&gt;&lt;D xsi:type="xsd:double"&gt;16.2986373051886&lt;/D&gt;&lt;D xsi:type="xsd:double"&gt;16.3052220671024&lt;/D&gt;&lt;D xsi:type="xsd:double"&gt;16.0972646726592&lt;/D&gt;&lt;D xsi:type="xsd:double"&gt;15.6227422484219&lt;/D&gt;&lt;D xsi:type="xsd:double"&gt;15.1504463778829&lt;/D&gt;&lt;D xsi:type="xsd:double"&gt;14.5881702864203&lt;/D&gt;&lt;D xsi:type="xsd:double"&gt;15.5258318253344&lt;/D&gt;&lt;D xsi:type="xsd:double"&gt;14.7545626244109&lt;/D&gt;&lt;D xsi:type="xsd:double"&gt;14.3520303981141&lt;/D&gt;&lt;D xsi:type="xsd:double"&gt;14.0215100125972&lt;/D&gt;&lt;D xsi:type="xsd:double"&gt;12.7935246418219&lt;/D&gt;&lt;D xsi:type="xsd:double"&gt;12.377558445211&lt;/D&gt;&lt;D xsi:type="xsd:double"&gt;11.8217367905554&lt;/D&gt;&lt;D xsi:type="xsd:double"&gt;11.8337162798931&lt;/D&gt;&lt;D xsi:type="xsd:double"&gt;11.7189559110234&lt;/D&gt;&lt;D xsi:type="xsd:double"&gt;11.8964308390911&lt;/D&gt;&lt;D xsi:type="xsd:double"&gt;11.7415197762837&lt;/D&gt;&lt;D xsi:type="xsd:double"&gt;11.7390935553991&lt;/D&gt;&lt;D xsi:type="xsd:double"&gt;12.1592676495974&lt;/D&gt;&lt;D xsi:type="xsd:double"&gt;11.7411778190397&lt;/D&gt;&lt;D xsi:type="xsd:double"&gt;11.5207637563732&lt;/D&gt;&lt;D xsi:type="xsd:double"&gt;11.5060257154506&lt;/D&gt;&lt;D xsi:type="xsd:double"&gt;11.0819294553509&lt;/D&gt;&lt;D xsi:type="xsd:double"&gt;11.8077638944587&lt;/D&gt;&lt;D xsi:type="xsd:double"&gt;11.1447059981493&lt;/D&gt;&lt;D xsi:type="xsd:double"&gt;11.4530836510941&lt;/D&gt;&lt;D xsi:type="xsd:double"&gt;11.284807922105&lt;/D&gt;&lt;D xsi:type="xsd:double"&gt;11.0914711266583&lt;/D&gt;&lt;D xsi:type="xsd:double"&gt;10.9087999651176&lt;/D&gt;&lt;D xsi:type="xsd:double"&gt;11.0924899932067&lt;/D&gt;&lt;D xsi:type="xsd:double"&gt;11.1252385268261&lt;/D&gt;&lt;D xsi:type="xsd:double"&gt;11.2189181487082&lt;/D&gt;&lt;/FQL&gt;&lt;FQL&gt;&lt;Q&gt;DDR3512M-FDS^FG_PRICE_CHANGE(0,-1AY)&lt;/Q&gt;&lt;R&gt;1&lt;/R&gt;&lt;C&gt;1&lt;/C&gt;&lt;D xsi:type="xsd:double"&gt;-8.44661622677214&lt;/D&gt;&lt;/FQL&gt;&lt;FQL&gt;&lt;Q&gt;FC0000MY^FG_PRICE(0)&lt;/Q&gt;&lt;R&gt;1&lt;/R&gt;&lt;C&gt;1&lt;/C&gt;&lt;D xsi:type="xsd:double"&gt;267.2667&lt;/D&gt;&lt;/FQL&gt;&lt;FQL&gt;&lt;Q&gt;VNM^FG_PRICE_MAVG(0,,,,30)&lt;/Q&gt;&lt;R&gt;1&lt;/R&gt;&lt;C&gt;1&lt;/C&gt;&lt;D xsi:type="xsd:double"&gt;12.216333&lt;/D&gt;&lt;/FQL&gt;&lt;FQL&gt;&lt;Q&gt;EZA^FG_PRICE(0)&lt;/Q&gt;&lt;R&gt;1&lt;/R&gt;&lt;C&gt;1&lt;/C&gt;&lt;D xsi:type="xsd:double"&gt;46.25&lt;/D&gt;&lt;/FQL&gt;&lt;FQL&gt;&lt;Q&gt;EIDO^FG_PRICE_MAVG(0,,,,200)&lt;/Q&gt;&lt;R&gt;1&lt;/R&gt;&lt;C&gt;1&lt;/C&gt;&lt;D xsi:type="xsd:double"&gt;21.29055&lt;/D&gt;&lt;/FQL&gt;&lt;FQL&gt;&lt;Q&gt;UAE^FG_TOTAL_RETURNC(0,-6AM)&lt;/Q&gt;&lt;R&gt;1&lt;/R&gt;&lt;C&gt;1&lt;/C&gt;&lt;D xsi:type="xsd:double"&gt;7.2366714&lt;/D&gt;&lt;/FQL&gt;&lt;FQL&gt;&lt;Q&gt;MCHI^FG_TOTAL_RETURNC(0,-12AM)&lt;/Q&gt;&lt;R&gt;1&lt;/R&gt;&lt;C&gt;1&lt;/C&gt;&lt;D xsi:type="xsd:double"&gt;-5.882555&lt;/D&gt;&lt;/FQL&gt;&lt;FQL&gt;&lt;Q&gt;EZA^PERCENT_CHANGE(FMA_EPS(+1,0,,,,"PORTAGG","MEAN"),FMA_EPS(+1,-3AM,,,,"PORTAGG","MEAN"))&lt;/Q&gt;&lt;R&gt;1&lt;/R&gt;&lt;C&gt;1&lt;/C&gt;&lt;D xsi:type="xsd:double"&gt;-1.39637430864273&lt;/D&gt;&lt;/FQL&gt;&lt;FQL&gt;&lt;Q&gt;EWT^FG_TOTAL_RETURNC(0,-6AM)&lt;/Q&gt;&lt;R&gt;1&lt;/R&gt;&lt;C&gt;1&lt;/C&gt;&lt;D xsi:type="xsd:double"&gt;6.9028735&lt;/D&gt;&lt;/FQL&gt;&lt;FQL&gt;&lt;Q&gt;EPU^P_PRICE(0)/P_PRICE_HIGH_PR(0,,,,,,"PRICE","INTRA","52W")&lt;/Q&gt;&lt;R&gt;1&lt;/R&gt;&lt;C&gt;1&lt;/C&gt;&lt;D xsi:type="xsd:double"&gt;0.88840336&lt;/D&gt;&lt;/FQL&gt;&lt;FQL&gt;&lt;Q&gt;EIDO^FMA_PCT_ABOVE_MAVG(200,0,,,,"PORTAGG")&lt;/Q&gt;&lt;R&gt;1&lt;/R&gt;&lt;C&gt;1&lt;/C&gt;&lt;D xsi:type="xsd:double"&gt;56.7567567567568&lt;/D&gt;&lt;/FQL&gt;&lt;FQL&gt;&lt;Q&gt;VWO^FG_TOTAL_RETURNC(0,-6AM)&lt;/Q&gt;&lt;R&gt;1&lt;/R&gt;&lt;C&gt;1&lt;/C&gt;&lt;D xsi:type="xsd:double"&gt;5.310726&lt;/D&gt;&lt;/FQL&gt;&lt;FQL&gt;&lt;Q&gt;VGK^SIZE(FG_CONSTITUENTS)&lt;/Q&gt;&lt;R&gt;1&lt;/R&gt;&lt;C&gt;1&lt;/C&gt;&lt;D xsi:type="xsd:long"&gt;1287&lt;/D&gt;&lt;/FQL&gt;&lt;FQL&gt;&lt;Q&gt;EWZ^SIZE(FG_CONSTITUENTS)&lt;/Q&gt;&lt;R&gt;1&lt;/R&gt;&lt;C&gt;1&lt;/C&gt;&lt;D xsi:type="xsd:long"&gt;56&lt;/D&gt;&lt;/FQL&gt;&lt;FQL&gt;&lt;Q&gt;KSA^FMA_RBICS_REV_CURRENT(30, LOC, "PORTAGG")&lt;/Q&gt;&lt;R&gt;1&lt;/R&gt;&lt;C&gt;1&lt;/C&gt;&lt;D xsi:type="xsd:double"&gt;40.9180654952002&lt;/D&gt;&lt;/FQL&gt;&lt;FQL&gt;&lt;Q&gt;EWW^FG_ROE(0)&lt;/Q&gt;&lt;R&gt;1&lt;/R&gt;&lt;C&gt;1&lt;/C&gt;&lt;D xsi:type="xsd:double"&gt;10.704547784947&lt;/D&gt;&lt;/FQL&gt;&lt;FQL&gt;&lt;Q&gt;REFVNDISC-FDS^(SUBARRAY(NOT_NA(NO_REPEAT_F(FG_YIELD(NOW,-10AY,D))),0,1)-SUBARRAY(NOT_NA(NO_REPEAT_F(FG_YIELD(NOW,-10AY,D))),1,1))*100&lt;/Q&gt;&lt;R&gt;1&lt;/R&gt;&lt;C&gt;1&lt;/C&gt;&lt;D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xsi:type="xsd:double"&gt;-25&lt;/D&gt;&lt;/FQL&gt;&lt;FQL&gt;&lt;Q&gt;TRYTR7Y-FDS^PCTCHG(FG_YIELD(0,,,,"YTM"),FG_YIELD(-3AM,,,,"YTM"))&lt;/Q&gt;&lt;R&gt;1&lt;/R&gt;&lt;C&gt;1&lt;/C&gt;&lt;D xsi:type="xsd:double"&gt;0.44673303&lt;/D&gt;&lt;/FQL&gt;&lt;FQL&gt;&lt;Q&gt;TIPSCL10Y-FDS^PCTCHG(FG_YIELD(0,,,,"YTM"),FG_YIELD(-1AM,,,,"YTM"))&lt;/Q&gt;&lt;R&gt;1&lt;/R&gt;&lt;C&gt;1&lt;/C&gt;&lt;D xsi:type="xsd:double"&gt;-19.199265&lt;/D&gt;&lt;/FQL&gt;&lt;FQL&gt;&lt;Q&gt;TRYMY10Y-FDS^FG_YIELD(0,,,,"YTM")&lt;/Q&gt;&lt;R&gt;1&lt;/R&gt;&lt;C&gt;1&lt;/C&gt;&lt;D xsi:type="xsd:double"&gt;3.730598&lt;/D&gt;&lt;/FQL&gt;&lt;FQL&gt;&lt;Q&gt;CC_CL^IMF_IFS_RCPI_Q(0)&lt;/Q&gt;&lt;R&gt;0&lt;/R&gt;&lt;C&gt;0&lt;/C&gt;&lt;/FQL&gt;&lt;FQL&gt;&lt;Q&gt;UAE^FMA_DIV_YLD(NTMA,NOW,NOW,M,"PORTAGG","MEANR")&lt;/Q&gt;&lt;R&gt;1&lt;/R&gt;&lt;C&gt;1&lt;/C&gt;&lt;D xsi:type="xsd:double"&gt;5.30918557606213&lt;/D&gt;&lt;/FQL&gt;&lt;FQL&gt;&lt;Q&gt;INDA^FMA_EVAL_EBITDA(NTMA,0,,,"PORTAGG","MEANR")&lt;/Q&gt;&lt;R&gt;1&lt;/R&gt;&lt;C&gt;1&lt;/C&gt;&lt;D xsi:type="xsd:double"&gt;16.2201872931748&lt;/D&gt;&lt;/FQL&gt;&lt;FQL&gt;&lt;Q&gt;EWY^JULIAN(FMA_DIV_YLD(NTMA,NOW,NOW,M,"PORTAGG","MEANR").DATES)&lt;/Q&gt;&lt;R&gt;1&lt;/R&gt;&lt;C&gt;1&lt;/C&gt;&lt;D xsi:type="xsd:long"&gt;45534&lt;/D&gt;&lt;/FQL&gt;&lt;FQL&gt;&lt;Q&gt;EWM^FG_FCF_YIELD_NTM(0)&lt;/Q&gt;&lt;R&gt;1&lt;/R&gt;&lt;C&gt;1&lt;/C&gt;&lt;D xsi:type="xsd:double"&gt;5.9874545767219&lt;/D&gt;&lt;/FQL&gt;&lt;FQL&gt;&lt;Q&gt;ECH^FMA_EVAL_EBIT(LTMA,NOW,NOW,M,"PORTAGG","MEANR")&lt;/Q&gt;&lt;R&gt;1&lt;/R&gt;&lt;C&gt;1&lt;/C&gt;&lt;D xsi:type="xsd:double"&gt;9.70308965436428&lt;/D&gt;&lt;/FQL&gt;&lt;FQL&gt;&lt;Q&gt;VNM^FG_COMPANY_NAME&lt;/Q&gt;&lt;R&gt;1&lt;/R&gt;&lt;C&gt;1&lt;/C&gt;&lt;D xsi:type="xsd:string"&gt;VanEck Vietnam ETF&lt;/D&gt;&lt;/FQL&gt;&lt;FQL&gt;&lt;Q&gt;EPHE^FG_COMPANY_NAME&lt;/Q&gt;&lt;R&gt;1&lt;/R&gt;&lt;C&gt;1&lt;/C&gt;&lt;D xsi:type="xsd:string"&gt;iShares MSCI Philippines ETF&lt;/D&gt;&lt;/FQL&gt;&lt;FQL&gt;&lt;Q&gt;VWO^FMA_PCT_ABOVE_MAVG(200,0,,,,"PORTAGG")&lt;/Q&gt;&lt;R&gt;1&lt;/R&gt;&lt;C&gt;1&lt;/C&gt;&lt;D xsi:type="xsd:double"&gt;40.8780903665814&lt;/D&gt;&lt;/FQL&gt;&lt;FQL&gt;&lt;Q&gt;SET-BKK^FMA_COS_UP("EPS","1M",+1,NOW,,,"PORTAGG","MEANR")&lt;/Q&gt;&lt;R&gt;1&lt;/R&gt;&lt;C&gt;1&lt;/C&gt;&lt;D xsi:type="xsd:double"&gt;61&lt;/D&gt;&lt;/FQL&gt;&lt;FQL&gt;&lt;Q&gt;EPU^FMA_COS_UP("EPS","1M",+1,NOW,,,"PORTAGG","MEANR")&lt;/Q&gt;&lt;R&gt;1&lt;/R&gt;&lt;C&gt;1&lt;/C&gt;&lt;D xsi:type="xsd:double"&gt;8&lt;/D&gt;&lt;/FQL&gt;&lt;FQL&gt;&lt;Q&gt;EPHE^FMA_RBICS_REV_CURRENT(30, LOC, "PORTAGG")&lt;/Q&gt;&lt;R&gt;1&lt;/R&gt;&lt;C&gt;1&lt;/C&gt;&lt;D xsi:type="xsd:double"&gt;41.8353358832988&lt;/D&gt;&lt;/FQL&gt;&lt;FQL&gt;&lt;Q&gt;TRYGR10Y-FDS^FG_YIELD_NAME&lt;/Q&gt;&lt;R&gt;1&lt;/R&gt;&lt;C&gt;1&lt;/C&gt;&lt;D xsi:type="xsd:string"&gt;Greece Benchmark Bond - 10 Year&lt;/D&gt;&lt;/FQL&gt;&lt;FQL&gt;&lt;Q&gt;REFPHRREPO-FDS^PROPER_NAME(0,,,"SECURITY","NAME")&lt;/Q&gt;&lt;R&gt;1&lt;/R&gt;&lt;C&gt;1&lt;/C&gt;&lt;D xsi:type="xsd:string"&gt;Philippines Reverse Repo Rate - Overnight&lt;/D&gt;&lt;/FQL&gt;&lt;FQL&gt;&lt;Q&gt;TRYKR10Y-FDS^PCTCHG(FG_YIELD(0,,,,"YTM"),FG_YIELD(-1AM,,,,"YTM"))&lt;/Q&gt;&lt;R&gt;1&lt;/R&gt;&lt;C&gt;1&lt;/C&gt;&lt;D xsi:type="xsd:double"&gt;-1.0659227&lt;/D&gt;&lt;/FQL&gt;&lt;FQL&gt;&lt;Q&gt;TRYID10Y-FDS^FG_YIELD(-10AY,0,Y,,"YTM")&lt;/Q&gt;&lt;R&gt;10&lt;/R&gt;&lt;C&gt;1&lt;/C&gt;&lt;D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xsi:type="xsd:double"&gt;11.358896&lt;/D&gt;&lt;/FQL&gt;&lt;FQL&gt;&lt;Q&gt;CAGDPY@MX^EE_ACTUAL_ANNUAL(MED,0)&lt;/Q&gt;&lt;R&gt;1&lt;/R&gt;&lt;C&gt;1&lt;/C&gt;&lt;D xsi:type="xsd:double"&gt;-0.465&lt;/D&gt;&lt;/FQL&gt;&lt;FQL&gt;&lt;Q&gt;USDAED^STD(FG_PRICE_CHANGE(0,-1AY,AM))&lt;/Q&gt;&lt;R&gt;1&lt;/R&gt;&lt;C&gt;1&lt;/C&gt;&lt;D xsi:type="xsd:double"&gt;0.00641223569616509&lt;/D&gt;&lt;/FQL&gt;&lt;FQL&gt;&lt;Q&gt;USDQAR^STD(FG_PRICE_CHANGE(0,-1AY,AM))&lt;/Q&gt;&lt;R&gt;1&lt;/R&gt;&lt;C&gt;1&lt;/C&gt;&lt;D xsi:type="xsd:double"&gt;0.00761764787174341&lt;/D&gt;&lt;/FQL&gt;&lt;FQL&gt;&lt;Q&gt;USDCLP^FG_PRICE_CHANGE(0,-1AY)&lt;/Q&gt;&lt;R&gt;1&lt;/R&gt;&lt;C&gt;1&lt;/C&gt;&lt;D xsi:type="xsd:double"&gt;4.0216565&lt;/D&gt;&lt;/FQL&gt;&lt;FQL&gt;&lt;Q&gt;FC0000MX^FMA_EPS(NTMA,-20AY,0,CY,,"PORTAGG","MEANR")&lt;/Q&gt;&lt;R&gt;20&lt;/R&gt;&lt;C&gt;1&lt;/C&gt;&lt;D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xsi:type="xsd:double"&gt;25.3691273734602&lt;/D&gt;&lt;D xsi:type="xsd:double"&gt;22.3569609127116&lt;/D&gt;&lt;D xsi:type="xsd:double"&gt;28.1816282016733&lt;/D&gt;&lt;D xsi:type="xsd:double"&gt;32.5319871434715&lt;/D&gt;&lt;D xsi:type="xsd:double"&gt;39.4423843156453&lt;/D&gt;&lt;/FQL&gt;&lt;FQL&gt;&lt;Q&gt;EWW^P_PRICE_RETURNS_PR('52W',2,-10AY,0,AM)&lt;/Q&gt;&lt;R&gt;121&lt;/R&gt;&lt;C&gt;1&lt;/C&gt;&lt;D xsi:type="xsd:double"&gt;11.207283&lt;/D&gt;&lt;D xsi:type="xsd:double"&gt;4.181969&lt;/D&gt;&lt;D xsi:type="xsd:double"&gt;7.5291038&lt;/D&gt;&lt;D xsi:type="xsd:double"&gt;-14.284783&lt;/D&gt;&lt;D xsi:type="xsd:double"&gt;-11.930871&lt;/D&gt;&lt;D xsi:type="xsd:double"&gt;-5.5224953&lt;/D&gt;&lt;D xsi:type="xsd:double"&gt;-3.5690248&lt;/D&gt;&lt;D xsi:type="xsd:double"&gt;-5.0339937&lt;/D&gt;&lt;D xsi:type="xsd:double"&gt;-10.19516&lt;/D&gt;&lt;D xsi:type="xsd:double"&gt;-12.8441515&lt;/D&gt;&lt;D xsi:type="xsd:double"&gt;-15.388781&lt;/D&gt;&lt;D xsi:type="xsd:double"&gt;-20.560085&lt;/D&gt;&lt;D xsi:type="xsd:double"&gt;-25.55021&lt;/D&gt;&lt;D xsi:type="xsd:double"&gt;-16.247118&lt;/D&gt;&lt;D xsi:type="xsd:double"&gt;-17.803001&lt;/D&gt;&lt;D xsi:type="xsd:double"&gt;-13.330203&lt;/D&gt;&lt;D xsi:type="xsd:double"&gt;-18.917524&lt;/D&gt;&lt;D xsi:type="xsd:double"&gt;-21.426874&lt;/D&gt;&lt;D xsi:type="xsd:double"&gt;-7.2252274&lt;/D&gt;&lt;D xsi:type="xsd:double"&gt;-10.078955&lt;/D&gt;&lt;D xsi:type="xsd:double"&gt;-10.849839&lt;/D&gt;&lt;D xsi:type="xsd:double"&gt;-13.373113&lt;/D&gt;&lt;D xsi:type="xsd:double"&gt;-9.0306225&lt;/D&gt;&lt;D xsi:type="xsd:double"&gt;-1.1072993&lt;/D&gt;&lt;D xsi:type="xsd:double"&gt;-2.1619499&lt;/D&gt;&lt;D xsi:type="xsd:double"&gt;-5.1863728&lt;/D&gt;&lt;D xsi:type="xsd:double"&gt;-17.44923&lt;/D&gt;&lt;D xsi:type="xsd:double"&gt;-3.7310362&lt;/D&gt;&lt;D xsi:type="xsd:double"&gt;-7.742566&lt;/D&gt;&lt;D xsi:type="xsd:double"&gt;4.4763446&lt;/D&gt;&lt;D xsi:type="xsd:double"&gt;-4.0786448&lt;/D&gt;&lt;D xsi:type="xsd:double"&gt;-0.65098405&lt;/D&gt;&lt;D xsi:type="xsd:double"&gt;2.7748227&lt;/D&gt;&lt;D xsi:type="xsd:double"&gt;10.901344&lt;/D&gt;&lt;D xsi:type="xsd:double"&gt;11.848474&lt;/D&gt;&lt;D xsi:type="xsd:double"&gt;7.3747873&lt;/D&gt;&lt;D xsi:type="xsd:double"&gt;15.488815&lt;/D&gt;&lt;D xsi:type="xsd:double"&gt;5.509603&lt;/D&gt;&lt;D xsi:type="xsd:double"&gt;14.319277&lt;/D&gt;&lt;D xsi:type="xsd:double"&gt;8.687365&lt;/D&gt;&lt;D xsi:type="xsd:double"&gt;23.189617&lt;/D&gt;&lt;D xsi:type="xsd:double"&gt;10.907531&lt;/D&gt;&lt;D xsi:type="xsd:double"&gt;11.8316765&lt;/D&gt;&lt;D xsi:type="xsd:double"&gt;6.1585903&lt;/D&gt;&lt;D xsi:type="xsd:double"&gt;-5.612403&lt;/D&gt;&lt;D xsi:type="xsd:double"&gt;-14.667493&lt;/D&gt;&lt;D xsi:type="xsd:double"&gt;-7.8594923&lt;/D&gt;&lt;D xsi:type="xsd:double"&gt;-8.639842&lt;/D&gt;&lt;D xsi:type="xsd:double"&gt;-8.310908&lt;/D&gt;&lt;D xsi:type="xsd:double"&gt;-4.9451885&lt;/D&gt;&lt;D xsi:type="xsd:double"&gt;-14.636212&lt;/D&gt;&lt;D xsi:type="xsd:double"&gt;-15.815269&lt;/D&gt;&lt;D xsi:type="xsd:double"&gt;-8.955908&lt;/D&gt;&lt;D xsi:type="xsd:double"&gt;-11.176098&lt;/D&gt;&lt;D xsi:type="xsd:double"&gt;-16.421562&lt;/D&gt;&lt;D xsi:type="xsd:double"&gt;-10.973251&lt;/D&gt;&lt;D xsi:type="xsd:double"&gt;-6.123781&lt;/D&gt;&lt;D xsi:type="xsd:double"&gt;2.5768638&lt;/D&gt;&lt;D xsi:type="xsd:double"&gt;-11.162644&lt;/D&gt;&lt;D xsi:type="xsd:double"&gt;-18.0381&lt;/D&gt;&lt;D xsi:type="xsd:double"&gt;-12.525595&lt;/D&gt;&lt;D xsi:type="xsd:double"&gt;-6.352478&lt;/D&gt;&lt;D xsi:type="xsd:double"&gt;9.166026&lt;/D&gt;&lt;D xsi:type="xsd:double"&gt;14.303207&lt;/D&gt;&lt;D xsi:type="xsd:double"&gt;7.503283&lt;/D&gt;&lt;D xsi:type="xsd:double"&gt;12.095094&lt;/D&gt;&lt;D xsi:type="xsd:double"&gt;-19.815773&lt;/D&gt;&lt;D xsi:type="xsd:double"&gt;-37.492073&lt;/D&gt;&lt;D xsi:type="xsd:double"&gt;-30.974072&lt;/D&gt;&lt;D xsi:type="xsd:double"&gt;-24.211926&lt;/D&gt;&lt;D xsi:type="xsd:double"&gt;-25.90233&lt;/D&gt;&lt;D xsi:type="xsd:double"&gt;-12.985903&lt;/D&gt;&lt;D xsi:type="xsd:double"&gt;-20.33918&lt;/D&gt;&lt;D xsi:type="xsd:double"&gt;-18.327606&lt;/D&gt;&lt;D xsi:type="xsd:double"&gt;-12.027961&lt;/D&gt;&lt;D xsi:type="xsd:double"&gt;-3.9361954&lt;/D&gt;&lt;D xsi:type="xsd:double"&gt;-2.3721278&lt;/D&gt;&lt;D xsi:type="xsd:double"&gt;-9.805149&lt;/D&gt;&lt;D xsi:type="xsd:double"&gt;34.34249&lt;/D&gt;&lt;D xsi:type="xsd:double"&gt;61.55391&lt;/D&gt;&lt;D xsi:type="xsd:double"&gt;56.363358&lt;/D&gt;&lt;D xsi:type="xsd:double"&gt;60.60891&lt;/D&gt;&lt;D xsi:type="xsd:double"&gt;54.580772&lt;/D&gt;&lt;D xsi:type="xsd:double"&gt;47.56634&lt;/D&gt;&lt;D xsi:type="xsd:double"&gt;54.79033&lt;/D&gt;&lt;D xsi:type="xsd:double"&gt;38.54016&lt;/D&gt;&lt;D xsi:type="xsd:double"&gt;30.227507&lt;/D&gt;&lt;D xsi:type="xsd:double"&gt;14.962935&lt;/D&gt;&lt;D xsi:type="xsd:double"&gt;17.772018&lt;/D&gt;&lt;D xsi:type="xsd:double"&gt;21.791767&lt;/D&gt;&lt;D xsi:type="xsd:double"&gt;14.096737&lt;/D&gt;&lt;D xsi:type="xsd:double"&gt;20.761955&lt;/D&gt;&lt;D xsi:type="xsd:double"&gt;6.965184&lt;/D&gt;&lt;D xsi:type="xsd:double"&gt;-1.1559069&lt;/D&gt;&lt;D xsi:type="xsd:double"&gt;-2.8597057&lt;/D&gt;&lt;D xsi:type="xsd:double"&gt;2.0909667&lt;/D&gt;&lt;D xsi:type="xsd:double"&gt;-1.6812563&lt;/D&gt;&lt;D xsi:type="xsd:double"&gt;-2.739054&lt;/D&gt;&lt;D xsi:type="xsd:double"&gt;13.423824&lt;/D&gt;&lt;D xsi:type="xsd:double"&gt;11.474633&lt;/D&gt;&lt;D xsi:type="xsd:double"&gt;13.896143&lt;/D&gt;&lt;D xsi:type="xsd:double"&gt;17.299402&lt;/D&gt;&lt;D xsi:type="xsd:double"&gt;19.949066&lt;/D&gt;&lt;D xsi:type="xsd:double"&gt;16.272545&lt;/D&gt;&lt;D xsi:type="xsd:double"&gt;33.675312&lt;/D&gt;&lt;D xsi:type="xsd:double"&gt;35.78471&lt;/D&gt;&lt;D xsi:type="xsd:double"&gt;44.731068&lt;/D&gt;&lt;D xsi:type="xsd:double"&gt;33.45095&lt;/D&gt;&lt;D xsi:type="xsd:double"&gt;29.069483&lt;/D&gt;&lt;D xsi:type="xsd:double"&gt;24.787724&lt;/D&gt;&lt;D xsi:type="xsd:double"&gt;14.1809225&lt;/D&gt;&lt;D xsi:type="xsd:double"&gt;27.413105&lt;/D&gt;&lt;D xsi:type="xsd:double"&gt;20.149946&lt;/D&gt;&lt;D xsi:type="xsd:double"&gt;22.695827&lt;/D&gt;&lt;D xsi:type="xsd:double"&gt;17.644596&lt;/D&gt;&lt;D xsi:type="xsd:double"&gt;15.697479&lt;/D&gt;&lt;D xsi:type="xsd:double"&gt;11.37122&lt;/D&gt;&lt;D xsi:type="xsd:double"&gt;-9.2300415&lt;/D&gt;&lt;D xsi:type="xsd:double"&gt;-0.50405264&lt;/D&gt;&lt;D xsi:type="xsd:double"&gt;-9.518355&lt;/D&gt;&lt;D xsi:type="xsd:double"&gt;-8.159375&lt;/D&gt;&lt;/FQL&gt;&lt;FQL&gt;&lt;Q&gt;EWT^FG_TOTAL_RETURNC(-10AY,0,AM)&lt;/Q&gt;&lt;R&gt;121&lt;/R&gt;&lt;C&gt;1&lt;/C&gt;&lt;D xsi:type="xsd:double"&gt;1.3307929&lt;/D&gt;&lt;D xsi:type="xsd:double"&gt;-6.7542195&lt;/D&gt;&lt;D xsi:type="xsd:double"&gt;4.091215&lt;/D&gt;&lt;D xsi:type="xsd:double"&gt;-3.1572223&lt;/D&gt;&lt;D xsi:type="xsd:double"&gt;-0.05583763&lt;/D&gt;&lt;D xsi:type="xsd:double"&gt;7.3319793&lt;/D&gt;&lt;D xsi:type="xsd:double"&gt;-0.82226396&lt;/D&gt;&lt;D xsi:type="xsd:double"&gt;2.0408154&lt;/D&gt;&lt;D xsi:type="xsd:double"&gt;1.7500043&lt;/D&gt;&lt;D xsi:type="xsd:double"&gt;-3.562659&lt;/D&gt;&lt;D xsi:type="xsd:double"&gt;-2.6751578&lt;/D&gt;&lt;D xsi:type="xsd:double"&gt;-10.405761&lt;/D&gt;&lt;D xsi:type="xsd:double"&gt;-0.36522746&lt;/D&gt;&lt;D xsi:type="xsd:double"&gt;3.6656857&lt;/D&gt;&lt;D xsi:type="xsd:double"&gt;-4.1018367&lt;/D&gt;&lt;D xsi:type="xsd:double"&gt;-5.383486&lt;/D&gt;&lt;D xsi:type="xsd:double"&gt;-5.5888834&lt;/D&gt;&lt;D xsi:type="xsd:double"&gt;3.3191562&lt;/D&gt;&lt;D xsi:type="xsd:double"&gt;12.685335&lt;/D&gt;&lt;D xsi:type="xsd:double"&gt;-1.3157904&lt;/D&gt;&lt;D xsi:type="xsd:double"&gt;-7.4074087&lt;/D&gt;&lt;D xsi:type="xsd:double"&gt;8.879995&lt;/D&gt;&lt;D xsi:type="xsd:double"&gt;6.68627&lt;/D&gt;&lt;D xsi:type="xsd:double"&gt;6.8870544&lt;/D&gt;&lt;D xsi:type="xsd:double"&gt;-2.706188&lt;/D&gt;&lt;D xsi:type="xsd:double"&gt;4.172182&lt;/D&gt;&lt;D xsi:type="xsd:double"&gt;-5.4354725&lt;/D&gt;&lt;D xsi:type="xsd:double"&gt;4.840338&lt;/D&gt;&lt;D xsi:type="xsd:double"&gt;1.0921121&lt;/D&gt;&lt;D xsi:type="xsd:double"&gt;4.8051953&lt;/D&gt;&lt;D xsi:type="xsd:double"&gt;-0.8054495&lt;/D&gt;&lt;D xsi:type="xsd:double"&gt;3.9038062&lt;/D&gt;&lt;D xsi:type="xsd:double"&gt;3.516674&lt;/D&gt;&lt;D xsi:type="xsd:double"&gt;0.29037&lt;/D&gt;&lt;D xsi:type="xsd:double"&gt;5.587721&lt;/D&gt;&lt;D xsi:type="xsd:double"&gt;-0.30161738&lt;/D&gt;&lt;D xsi:type="xsd:double"&gt;3.3278346&lt;/D&gt;&lt;D xsi:type="xsd:double"&gt;-0.13308525&lt;/D&gt;&lt;D xsi:type="xsd:double"&gt;0.10660887&lt;/D&gt;&lt;D xsi:type="xsd:double"&gt;-3.2215178&lt;/D&gt;&lt;D xsi:type="xsd:double"&gt;6.0290575&lt;/D&gt;&lt;D xsi:type="xsd:double"&gt;-3.0966341&lt;/D&gt;&lt;D xsi:type="xsd:double"&gt;6.143248&lt;/D&gt;&lt;D xsi:type="xsd:double"&gt;-1.038146&lt;/D&gt;&lt;D xsi:type="xsd:double"&gt;-2.2029877&lt;/D&gt;&lt;D xsi:type="xsd:double"&gt;0.5631566&lt;/D&gt;&lt;D xsi:type="xsd:double"&gt;-3.2266617&lt;/D&gt;&lt;D xsi:type="xsd:double"&gt;2.838242&lt;/D&gt;&lt;D xsi:type="xsd:double"&gt;-1.8220782&lt;/D&gt;&lt;D xsi:type="xsd:double"&gt;-7.6965036&lt;/D&gt;&lt;D xsi:type="xsd:double"&gt;-3.311646&lt;/D&gt;&lt;D xsi:type="xsd:double"&gt;0.94799995&lt;/D&gt;&lt;D xsi:type="xsd:double"&gt;-0.5361259&lt;/D&gt;&lt;D xsi:type="xsd:double"&gt;3.4244418&lt;/D&gt;&lt;D xsi:type="xsd:double"&gt;1.4580846&lt;/D&gt;&lt;D xsi:type="xsd:double"&gt;6.3173532&lt;/D&gt;&lt;D xsi:type="xsd:double"&gt;-1.3235629&lt;/D&gt;&lt;D xsi:type="xsd:double"&gt;-4.05252&lt;/D&gt;&lt;D xsi:type="xsd:double"&gt;5.800116&lt;/D&gt;&lt;D xsi:type="xsd:double"&gt;-4.7511935&lt;/D&gt;&lt;D xsi:type="xsd:double"&gt;7.2609186&lt;/D&gt;&lt;D xsi:type="xsd:double"&gt;3.4397364&lt;/D&gt;&lt;D xsi:type="xsd:double"&gt;5.267358&lt;/D&gt;&lt;D xsi:type="xsd:double"&gt;5.3575873&lt;/D&gt;&lt;D xsi:type="xsd:double"&gt;1.0530114&lt;/D&gt;&lt;D xsi:type="xsd:double"&gt;-1.0462284&lt;/D&gt;&lt;D xsi:type="xsd:double"&gt;-18.391937&lt;/D&gt;&lt;D xsi:type="xsd:double"&gt;3.2238603&lt;/D&gt;&lt;D xsi:type="xsd:double"&gt;7.9101086&lt;/D&gt;&lt;D xsi:type="xsd:double"&gt;6.464696&lt;/D&gt;&lt;D xsi:type="xsd:double"&gt;7.240844&lt;/D&gt;&lt;D xsi:type="xsd:double"&gt;7.5811386&lt;/D&gt;&lt;D xsi:type="xsd:double"&gt;-2.3342907&lt;/D&gt;&lt;D xsi:type="xsd:double"&gt;5.1860332&lt;/D&gt;&lt;D xsi:type="xsd:double"&gt;2.6366591&lt;/D&gt;&lt;D xsi:type="xsd:double"&gt;9.085215&lt;/D&gt;&lt;D xsi:type="xsd:double"&gt;10.578526&lt;/D&gt;&lt;D xsi:type="xsd:double"&gt;4.7283053&lt;/D&gt;&lt;D xsi:type="xsd:double"&gt;-1.6846359&lt;/D&gt;&lt;D xsi:type="xsd:double"&gt;4.2666197&lt;/D&gt;&lt;D xsi:type="xsd:double"&gt;-6.557107&lt;/D&gt;&lt;D xsi:type="xsd:double"&gt;11.71298&lt;/D&gt;&lt;D xsi:type="xsd:double"&gt;1.826191&lt;/D&gt;&lt;D xsi:type="xsd:double"&gt;-1.7161429&lt;/D&gt;&lt;D xsi:type="xsd:double"&gt;2.5011897&lt;/D&gt;&lt;D xsi:type="xsd:double"&gt;-7.489264&lt;/D&gt;&lt;D xsi:type="xsd:double"&gt;8.29463&lt;/D&gt;&lt;D xsi:type="xsd:double"&gt;2.4356723&lt;/D&gt;&lt;D xsi:type="xsd:double"&gt;3.6442041&lt;/D&gt;&lt;D xsi:type="xsd:double"&gt;-3.2468438&lt;/D&gt;&lt;D xsi:type="xsd:double"&gt;-7.4471354&lt;/D&gt;&lt;D xsi:type="xsd:double"&gt;-2.996689&lt;/D&gt;&lt;D xsi:type="xsd:double"&gt;-10.001707&lt;/D&gt;&lt;D xsi:type="xsd:double"&gt;4.0584087&lt;/D&gt;&lt;D xsi:type="xsd:double"&gt;-11.518133&lt;/D&gt;&lt;D xsi:type="xsd:double"&gt;9.186399&lt;/D&gt;&lt;D xsi:type="xsd:double"&gt;-6.22524&lt;/D&gt;&lt;D xsi:type="xsd:double"&gt;-14.805878&lt;/D&gt;&lt;D xsi:type="xsd:double"&gt;13.553726&lt;/D&gt;&lt;D xsi:type="xsd:double"&gt;3.3686757&lt;/D&gt;&lt;D xsi:type="xsd:double"&gt;2.8966308&lt;/D&gt;&lt;D xsi:type="xsd:double"&gt;3.599453&lt;/D&gt;&lt;D xsi:type="xsd:double"&gt;-3.1403124&lt;/D&gt;&lt;D xsi:type="xsd:double"&gt;3.4950495&lt;/D&gt;&lt;D xsi:type="xsd:double"&gt;-3.7769318&lt;/D&gt;&lt;D xsi:type="xsd:double"&gt;10.898172&lt;/D&gt;&lt;D xsi:type="xsd:double"&gt;0.08327961&lt;/D&gt;&lt;D xsi:type="xsd:double"&gt;-4.743081&lt;/D&gt;&lt;D xsi:type="xsd:double"&gt;-0.8080423&lt;/D&gt;&lt;D xsi:type="xsd:double"&gt;0.55041313&lt;/D&gt;&lt;D xsi:type="xsd:double"&gt;1.2480974&lt;/D&gt;&lt;D xsi:type="xsd:double"&gt;5.514705&lt;/D&gt;&lt;D xsi:type="xsd:double"&gt;1.8902183&lt;/D&gt;&lt;D xsi:type="xsd:double"&gt;6.2585115&lt;/D&gt;&lt;D xsi:type="xsd:double"&gt;4.8015356&lt;/D&gt;&lt;D xsi:type="xsd:double"&gt;-1.5068233&lt;/D&gt;&lt;D xsi:type="xsd:double"&gt;2.253461&lt;/D&gt;&lt;D xsi:type="xsd:double"&gt;6.429434&lt;/D&gt;&lt;D xsi:type="xsd:double"&gt;7.9217315&lt;/D&gt;&lt;D xsi:type="xsd:double"&gt;-8.713257&lt;/D&gt;&lt;D xsi:type="xsd:double"&gt;1.2340903&lt;/D&gt;&lt;/FQL&gt;&lt;FQL&gt;&lt;Q&gt;EWW^FMA_DIV_YLD(NTMA,-10AY,0,AM,"PORTAGG","MEANR")&lt;/Q&gt;&lt;R&gt;121&lt;/R&gt;&lt;C&gt;1&lt;/C&gt;&lt;D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xsi:type="xsd:double"&gt;2.19115032005473&lt;/D&gt;&lt;D xsi:type="xsd:double"&gt;2.17216508970875&lt;/D&gt;&lt;D xsi:type="xsd:double"&gt;2.10554659787787&lt;/D&gt;&lt;D xsi:type="xsd:double"&gt;2.06243193162772&lt;/D&gt;&lt;D xsi:type="xsd:double"&gt;2.07327879223742&lt;/D&gt;&lt;D xsi:type="xsd:double"&gt;2.12258459641761&lt;/D&gt;&lt;D xsi:type="xsd:double"&gt;2.07735059401509&lt;/D&gt;&lt;D xsi:type="xsd:double"&gt;2.01269919321066&lt;/D&gt;&lt;D xsi:type="xsd:double"&gt;2.0997027614602&lt;/D&gt;&lt;D xsi:type="xsd:double"&gt;2.07886749951992&lt;/D&gt;&lt;D xsi:type="xsd:double"&gt;2.30689186349275&lt;/D&gt;&lt;D xsi:type="xsd:double"&gt;2.30665317830477&lt;/D&gt;&lt;D xsi:type="xsd:double"&gt;2.38886423372609&lt;/D&gt;&lt;D xsi:type="xsd:double"&gt;2.34098108771314&lt;/D&gt;&lt;D xsi:type="xsd:double"&gt;2.46332827551892&lt;/D&gt;&lt;D xsi:type="xsd:double"&gt;2.39320998866774&lt;/D&gt;&lt;D xsi:type="xsd:double"&gt;2.42040231940838&lt;/D&gt;&lt;D xsi:type="xsd:double"&gt;2.47928042618271&lt;/D&gt;&lt;D xsi:type="xsd:double"&gt;2.40180318642991&lt;/D&gt;&lt;D xsi:type="xsd:double"&gt;2.41896637107762&lt;/D&gt;&lt;D xsi:type="xsd:double"&gt;2.46480966165089&lt;/D&gt;&lt;D xsi:type="xsd:double"&gt;2.48944809987815&lt;/D&gt;&lt;D xsi:type="xsd:double"&gt;2.55466103608274&lt;/D&gt;&lt;D xsi:type="xsd:double"&gt;2.57967817001238&lt;/D&gt;&lt;D xsi:type="xsd:double"&gt;2.50060829980277&lt;/D&gt;&lt;D xsi:type="xsd:double"&gt;2.61386778034658&lt;/D&gt;&lt;D xsi:type="xsd:double"&gt;2.5458197683646&lt;/D&gt;&lt;D xsi:type="xsd:double"&gt;2.59198046126148&lt;/D&gt;&lt;D xsi:type="xsd:double"&gt;2.86447042092261&lt;/D&gt;&lt;D xsi:type="xsd:double"&gt;2.88462522481286&lt;/D&gt;&lt;D xsi:type="xsd:double"&gt;2.70715703846283&lt;/D&gt;&lt;D xsi:type="xsd:double"&gt;2.7709246127601&lt;/D&gt;&lt;D xsi:type="xsd:double"&gt;2.81176385649403&lt;/D&gt;&lt;D xsi:type="xsd:double"&gt;2.90238950445167&lt;/D&gt;&lt;D xsi:type="xsd:double"&gt;3.35525092268148&lt;/D&gt;&lt;D xsi:type="xsd:double"&gt;3.48980102186479&lt;/D&gt;&lt;D xsi:type="xsd:double"&gt;3.30090480629557&lt;/D&gt;&lt;D xsi:type="xsd:double"&gt;3.33034064343661&lt;/D&gt;&lt;D xsi:type="xsd:double"&gt;3.49448348057443&lt;/D&gt;&lt;D xsi:type="xsd:double"&gt;3.32578477197048&lt;/D&gt;&lt;D xsi:type="xsd:double"&gt;3.46968468145939&lt;/D&gt;&lt;D xsi:type="xsd:double"&gt;3.48528841622639&lt;/D&gt;&lt;D xsi:type="xsd:double"&gt;3.59252281823972&lt;/D&gt;&lt;D xsi:type="xsd:double"&gt;3.91715628249593&lt;/D&gt;&lt;D xsi:type="xsd:double"&gt;3.62229358546369&lt;/D&gt;&lt;D xsi:type="xsd:double"&gt;3.54269260202558&lt;/D&gt;&lt;D xsi:type="xsd:double"&gt;3.54141888361296&lt;/D&gt;&lt;D xsi:type="xsd:double"&gt;3.52819467014888&lt;/D&gt;&lt;D xsi:type="xsd:double"&gt;3.45015527522624&lt;/D&gt;&lt;D xsi:type="xsd:double"&gt;3.32207776956634&lt;/D&gt;&lt;D xsi:type="xsd:double"&gt;4.15029531350669&lt;/D&gt;&lt;D xsi:type="xsd:double"&gt;4.42562920669722&lt;/D&gt;&lt;D xsi:type="xsd:double"&gt;3.57925333444001&lt;/D&gt;&lt;D xsi:type="xsd:double"&gt;3.08946110752312&lt;/D&gt;&lt;D xsi:type="xsd:double"&gt;3.17643871078325&lt;/D&gt;&lt;D xsi:type="xsd:double"&gt;2.97268730561025&lt;/D&gt;&lt;D xsi:type="xsd:double"&gt;3.26638775327724&lt;/D&gt;&lt;D xsi:type="xsd:double"&gt;3.27945422466903&lt;/D&gt;&lt;D xsi:type="xsd:double"&gt;3.34224761320618&lt;/D&gt;&lt;D xsi:type="xsd:double"&gt;3.41790353386879&lt;/D&gt;&lt;D xsi:type="xsd:double"&gt;3.35270276756872&lt;/D&gt;&lt;D xsi:type="xsd:double"&gt;3.48138195551536&lt;/D&gt;&lt;D xsi:type="xsd:double"&gt;3.34934707907978&lt;/D&gt;&lt;D xsi:type="xsd:double"&gt;3.34596394790174&lt;/D&gt;&lt;D xsi:type="xsd:double"&gt;3.18160882262822&lt;/D&gt;&lt;D xsi:type="xsd:double"&gt;3.08681044227365&lt;/D&gt;&lt;D xsi:type="xsd:double"&gt;3.15964890781125&lt;/D&gt;&lt;D xsi:type="xsd:double"&gt;3.17764094600223&lt;/D&gt;&lt;D xsi:type="xsd:double"&gt;3.13939307028857&lt;/D&gt;&lt;D xsi:type="xsd:double"&gt;3.31628937708651&lt;/D&gt;&lt;D xsi:type="xsd:double"&gt;3.48347797821073&lt;/D&gt;&lt;D xsi:type="xsd:double"&gt;3.48232574007534&lt;/D&gt;&lt;D xsi:type="xsd:double"&gt;3.38429537408284&lt;/D&gt;&lt;D xsi:type="xsd:double"&gt;3.60003507959548&lt;/D&gt;&lt;D xsi:type="xsd:double"&gt;3.60770862024572&lt;/D&gt;&lt;D xsi:type="xsd:double"&gt;3.54702268285872&lt;/D&gt;&lt;D xsi:type="xsd:double"&gt;3.89158786646368&lt;/D&gt;&lt;D xsi:type="xsd:double"&gt;4.06956974744302&lt;/D&gt;&lt;D xsi:type="xsd:double"&gt;4.06091137621015&lt;/D&gt;&lt;D xsi:type="xsd:double"&gt;3.9350274955035&lt;/D&gt;&lt;D xsi:type="xsd:double"&gt;4.02490732025424&lt;/D&gt;&lt;D xsi:type="xsd:double"&gt;4.19141746095658&lt;/D&gt;&lt;D xsi:type="xsd:double"&gt;3.6249551820639&lt;/D&gt;&lt;D xsi:type="xsd:double"&gt;3.84457614107409&lt;/D&gt;&lt;D xsi:type="xsd:double"&gt;3.62845429395929&lt;/D&gt;&lt;D xsi:type="xsd:double"&gt;3.66019616458111&lt;/D&gt;&lt;D xsi:type="xsd:double"&gt;3.75279367552163&lt;/D&gt;&lt;D xsi:type="xsd:double"&gt;3.67292070945776&lt;/D&gt;&lt;D xsi:type="xsd:double"&gt;3.58262949337069&lt;/D&gt;&lt;D xsi:type="xsd:double"&gt;3.71053752518099&lt;/D&gt;&lt;D xsi:type="xsd:double"&gt;3.8817773723166&lt;/D&gt;&lt;D xsi:type="xsd:double"&gt;3.99854427681166&lt;/D&gt;&lt;D xsi:type="xsd:double"&gt;4.13403537680775&lt;/D&gt;&lt;D xsi:type="xsd:double"&gt;4.32562316195707&lt;/D&gt;&lt;D xsi:type="xsd:double"&gt;4.21317488501259&lt;/D&gt;&lt;D xsi:type="xsd:double"&gt;3.9686437748651&lt;/D&gt;&lt;D xsi:type="xsd:double"&gt;3.89932431539165&lt;/D&gt;&lt;D xsi:type="xsd:double"&gt;3.75486934556652&lt;/D&gt;&lt;D xsi:type="xsd:double"&gt;4.11690995808763&lt;/D&gt;&lt;D xsi:type="xsd:double"&gt;4.06188806763833&lt;/D&gt;&lt;D xsi:type="xsd:double"&gt;4.12587178031485&lt;/D&gt;&lt;D xsi:type="xsd:double"&gt;4.59377529815785&lt;/D&gt;&lt;D xsi:type="xsd:double"&gt;4.32668318218406&lt;/D&gt;&lt;D xsi:type="xsd:double"&gt;4.4780791602674&lt;/D&gt;&lt;D xsi:type="xsd:double"&gt;4.66648197270265&lt;/D&gt;&lt;/FQL&gt;&lt;FQL&gt;&lt;Q&gt;DDR3512M-FDS^FG_PRICE_CHANGE(0,-6AM)&lt;/Q&gt;&lt;R&gt;1&lt;/R&gt;&lt;C&gt;1&lt;/C&gt;&lt;D xsi:type="xsd:double"&gt;-8.085969398987&lt;/D&gt;&lt;/FQL&gt;&lt;FQL&gt;&lt;Q&gt;PASP-FDS^FG_PRICE_CHANGE(0,-3AM)&lt;/Q&gt;&lt;R&gt;1&lt;/R&gt;&lt;C&gt;1&lt;/C&gt;&lt;D xsi:type="xsd:double"&gt;11.134903640257&lt;/D&gt;&lt;/FQL&gt;&lt;FQL&gt;&lt;Q&gt;PLATI-FDS^FG_PRICE_CHANGE(0,-1AM)&lt;/Q&gt;&lt;R&gt;1&lt;/R&gt;&lt;C&gt;1&lt;/C&gt;&lt;D xsi:type="xsd:double"&gt;2.7542372881356&lt;/D&gt;&lt;/FQL&gt;&lt;FQL&gt;&lt;Q&gt;W-FDS^FG_PRICE_MAVG(0,,,,30)&lt;/Q&gt;&lt;R&gt;1&lt;/R&gt;&lt;C&gt;1&lt;/C&gt;&lt;D xsi:type="xsd:double"&gt;5.3585&lt;/D&gt;&lt;/FQL&gt;&lt;FQL&gt;&lt;Q&gt;COPP-FDS^FG_PRICE(0)&lt;/Q&gt;&lt;R&gt;1&lt;/R&gt;&lt;C&gt;1&lt;/C&gt;&lt;D xsi:type="xsd:double"&gt;4.133&lt;/D&gt;&lt;/FQL&gt;&lt;FQL&gt;&lt;Q&gt;FC0000AE^FG_PRICE(0)&lt;/Q&gt;&lt;R&gt;1&lt;/R&gt;&lt;C&gt;1&lt;/C&gt;&lt;D xsi:type="xsd:double"&gt;144.31927&lt;/D&gt;&lt;/FQL&gt;&lt;FQL&gt;&lt;Q&gt;FC0000BR^FG_PRICE(0)&lt;/Q&gt;&lt;R&gt;1&lt;/R&gt;&lt;C&gt;1&lt;/C&gt;&lt;D xsi:type="xsd:double"&gt;193.86827&lt;/D&gt;&lt;/FQL&gt;&lt;FQL&gt;&lt;Q&gt;QAT^FG_PRICE(0)&lt;/Q&gt;&lt;R&gt;1&lt;/R&gt;&lt;C&gt;1&lt;/C&gt;&lt;D xsi:type="xsd:double"&gt;18.1&lt;/D&gt;&lt;/FQL&gt;&lt;FQL&gt;&lt;Q&gt;EWM^FG_PRICE_MAVG(0,,,,200)&lt;/Q&gt;&lt;R&gt;1&lt;/R&gt;&lt;C&gt;1&lt;/C&gt;&lt;D xsi:type="xsd:double"&gt;22.4502&lt;/D&gt;&lt;/FQL&gt;&lt;FQL&gt;&lt;Q&gt;KSA^FG_TOTAL_RETURNC(0,-1AM)&lt;/Q&gt;&lt;R&gt;1&lt;/R&gt;&lt;C&gt;1&lt;/C&gt;&lt;D xsi:type="xsd:double"&gt;1.1784911&lt;/D&gt;&lt;/FQL&gt;&lt;FQL&gt;&lt;Q&gt;SET-BKK^P_PRICE(0)/P_PRICE_HIGH_PR(0,,,,,,"PRICE","INTRA","52W")&lt;/Q&gt;&lt;R&gt;1&lt;/R&gt;&lt;C&gt;1&lt;/C&gt;&lt;D xsi:type="xsd:double"&gt;0.9165511&lt;/D&gt;&lt;/FQL&gt;&lt;FQL&gt;&lt;Q&gt;INDA^FMA_PCT_ABOVE_MAVG(200,0,,,,"PORTAGG")&lt;/Q&gt;&lt;R&gt;1&lt;/R&gt;&lt;C&gt;1&lt;/C&gt;&lt;D xsi:type="xsd:double"&gt;85.5263157894737&lt;/D&gt;&lt;/FQL&gt;&lt;FQL&gt;&lt;Q&gt;EWY^FG_TOTAL_RETURNC(0,-1AM)&lt;/Q&gt;&lt;R&gt;1&lt;/R&gt;&lt;C&gt;1&lt;/C&gt;&lt;D xsi:type="xsd:double"&gt;0.40154457&lt;/D&gt;&lt;/FQL&gt;&lt;FQL&gt;&lt;Q&gt;EWT^FG_TOTAL_RETURNC(0,-3AM)&lt;/Q&gt;&lt;R&gt;1&lt;/R&gt;&lt;C&gt;1&lt;/C&gt;&lt;D xsi:type="xsd:double"&gt;-0.26595592&lt;/D&gt;&lt;/FQL&gt;&lt;FQL&gt;&lt;Q&gt;EPHE^P_PRICE(0)/P_PRICE_LOW_PR(0,,,,,,"PRICE","INTRA","52W")-1&lt;/Q&gt;&lt;R&gt;1&lt;/R&gt;&lt;C&gt;1&lt;/C&gt;&lt;D xsi:type="xsd:double"&gt;0.2210207&lt;/D&gt;&lt;/FQL&gt;&lt;FQL&gt;&lt;Q&gt;CNYA^PERCENT_CHANGE(FMA_EPS(+1,0,,,,"PORTAGG","MEAN"),FMA_EPS(+1,-1AM,,,,"PORTAGG","MEAN"))&lt;/Q&gt;&lt;R&gt;1&lt;/R&gt;&lt;C&gt;1&lt;/C&gt;&lt;D xsi:type="xsd:double"&gt;-2.64394426861512&lt;/D&gt;&lt;/FQL&gt;&lt;FQL&gt;&lt;Q&gt;CC_KR^FG_COMPANY_NAME&lt;/Q&gt;&lt;R&gt;1&lt;/R&gt;&lt;C&gt;1&lt;/C&gt;&lt;D xsi:type="xsd:string"&gt;South Korea&lt;/D&gt;&lt;/FQL&gt;&lt;FQL&gt;&lt;Q&gt;USDEUR^FG_PRICE_CHANGE(0,-6AM)&lt;/Q&gt;&lt;R&gt;1&lt;/R&gt;&lt;C&gt;1&lt;/C&gt;&lt;D xsi:type="xsd:double"&gt;-1.1050701&lt;/D&gt;&lt;/FQL&gt;&lt;FQL&gt;&lt;Q&gt;USDKRW^FG_PRICE_CHANGE(0,-6AM)&lt;/Q&gt;&lt;R&gt;1&lt;/R&gt;&lt;C&gt;1&lt;/C&gt;&lt;D xsi:type="xsd:double"&gt;2.1128058&lt;/D&gt;&lt;/FQL&gt;&lt;FQL&gt;&lt;Q&gt;USDMYR^FG_PRICE_CHANGE(0,-6AM)&lt;/Q&gt;&lt;R&gt;1&lt;/R&gt;&lt;C&gt;1&lt;/C&gt;&lt;D xsi:type="xsd:double"&gt;-7.338315&lt;/D&gt;&lt;/FQL&gt;&lt;FQL&gt;&lt;Q&gt;USDPHP^STD(FG_PRICE_CHANGE(0,-3AY,M))&lt;/Q&gt;&lt;R&gt;1&lt;/R&gt;&lt;C&gt;1&lt;/C&gt;&lt;D xsi:type="xsd:double"&gt;1.86977144109242&lt;/D&gt;&lt;/FQL&gt;&lt;FQL&gt;&lt;Q&gt;FC0000TW^FMA_EPS(NTMA,-20AY,0,CY,,"PORTAGG","MEANR")&lt;/Q&gt;&lt;R&gt;20&lt;/R&gt;&lt;C&gt;1&lt;/C&gt;&lt;D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xsi:type="xsd:double"&gt;12.9782992226677&lt;/D&gt;&lt;D xsi:type="xsd:double"&gt;15.9421397322443&lt;/D&gt;&lt;D xsi:type="xsd:double"&gt;24.3040085843896&lt;/D&gt;&lt;D xsi:type="xsd:double"&gt;19.7592123006463&lt;/D&gt;&lt;D xsi:type="xsd:double"&gt;19.0965685732341&lt;/D&gt;&lt;/FQL&gt;&lt;FQL&gt;&lt;Q&gt;EWZ^FMA_PE(NTMA,-10AY,0,AM,"PORTAGG","MEANR")&lt;/Q&gt;&lt;R&gt;121&lt;/R&gt;&lt;C&gt;1&lt;/C&gt;&lt;D xsi:type="xsd:double"&gt;11.8739896558285&lt;/D&gt;&lt;D xsi:type="xsd:double"&gt;11.5643388893894&lt;/D&gt;&lt;D xsi:type="xsd:double"&gt;11.3143991521663&lt;/D&gt;&lt;D xsi:type="xsd:double"&gt;10.5714503800177&lt;/D&gt;&lt;D xsi:type="xsd:double"&gt;10.8143759606958&lt;/D&gt;&lt;D xsi:type="xsd:double"&gt;11.5693501103232&lt;/D&gt;&lt;D xsi:type="xsd:double"&gt;12.0733340671654&lt;/D&gt;&lt;D xsi:type="xsd:double"&gt;13.6239991905129&lt;/D&gt;&lt;D xsi:type="xsd:double"&gt;14.5303923245681&lt;/D&gt;&lt;D xsi:type="xsd:double"&gt;13.3344872044539&lt;/D&gt;&lt;D xsi:type="xsd:double"&gt;12.7779435611214&lt;/D&gt;&lt;D xsi:type="xsd:double"&gt;11.5230330199063&lt;/D&gt;&lt;D xsi:type="xsd:double"&gt;11.0226029237939&lt;/D&gt;&lt;D xsi:type="xsd:double"&gt;11.6329362809653&lt;/D&gt;&lt;D xsi:type="xsd:double"&gt;10.9413696338485&lt;/D&gt;&lt;D xsi:type="xsd:double"&gt;10.8961933933995&lt;/D&gt;&lt;D xsi:type="xsd:double"&gt;9.68015056851972&lt;/D&gt;&lt;D xsi:type="xsd:double"&gt;10.1562285938985&lt;/D&gt;&lt;D xsi:type="xsd:double"&gt;12.8002382761743&lt;/D&gt;&lt;D xsi:type="xsd:double"&gt;13.7300897265428&lt;/D&gt;&lt;D xsi:type="xsd:double"&gt;13.1179701904702&lt;/D&gt;&lt;D xsi:type="xsd:double"&gt;12.0731146474506&lt;/D&gt;&lt;D xsi:type="xsd:double"&gt;13.1457569969676&lt;/D&gt;&lt;D xsi:type="xsd:double"&gt;14.0662669669039&lt;/D&gt;&lt;D xsi:type="xsd:double"&gt;13.9409172079266&lt;/D&gt;&lt;D xsi:type="xsd:double"&gt;14.1898857865147&lt;/D&gt;&lt;D xsi:type="xsd:double"&gt;13.4215784199108&lt;/D&gt;&lt;D xsi:type="xsd:double"&gt;12.5674817970238&lt;/D&gt;&lt;D xsi:type="xsd:double"&gt;13.2968400745126&lt;/D&gt;&lt;D xsi:type="xsd:double"&gt;13.3937134890203&lt;/D&gt;&lt;D xsi:type="xsd:double"&gt;12.9653353464646&lt;/D&gt;&lt;D xsi:type="xsd:double"&gt;12.4614436631145&lt;/D&gt;&lt;D xsi:type="xsd:double"&gt;13.2026466797005&lt;/D&gt;&lt;D xsi:type="xsd:double"&gt;11.742468678974&lt;/D&gt;&lt;D xsi:type="xsd:double"&gt;12.2836973570502&lt;/D&gt;&lt;D xsi:type="xsd:double"&gt;12.8392602592979&lt;/D&gt;&lt;D xsi:type="xsd:double"&gt;13.8622897048506&lt;/D&gt;&lt;D xsi:type="xsd:double"&gt;14.1210681812028&lt;/D&gt;&lt;D xsi:type="xsd:double"&gt;12.9165489959071&lt;/D&gt;&lt;D xsi:type="xsd:double"&gt;13.148176270999&lt;/D&gt;&lt;D xsi:type="xsd:double"&gt;13.7040952628739&lt;/D&gt;&lt;D xsi:type="xsd:double"&gt;13.2410435681397&lt;/D&gt;&lt;D xsi:type="xsd:double"&gt;13.292051865612&lt;/D&gt;&lt;D xsi:type="xsd:double"&gt;12.8239052133355&lt;/D&gt;&lt;D xsi:type="xsd:double"&gt;12.4202778420297&lt;/D&gt;&lt;D xsi:type="xsd:double"&gt;10.6958809193528&lt;/D&gt;&lt;D xsi:type="xsd:double"&gt;10.8432903199847&lt;/D&gt;&lt;D xsi:type="xsd:double"&gt;10.77908889975&lt;/D&gt;&lt;D xsi:type="xsd:double"&gt;10.3666730165439&lt;/D&gt;&lt;D xsi:type="xsd:double"&gt;10.7308263981207&lt;/D&gt;&lt;D xsi:type="xsd:double"&gt;11.2700184905942&lt;/D&gt;&lt;D xsi:type="xsd:double"&gt;11.6004337693681&lt;/D&gt;&lt;D xsi:type="xsd:double"&gt;12.6760149109806&lt;/D&gt;&lt;D xsi:type="xsd:double"&gt;12.7344242902518&lt;/D&gt;&lt;D xsi:type="xsd:double"&gt;12.4694756510786&lt;/D&gt;&lt;D xsi:type="xsd:double"&gt;11.3643698132248&lt;/D&gt;&lt;D xsi:type="xsd:double"&gt;11.5356317019292&lt;/D&gt;&lt;D xsi:type="xsd:double"&gt;12.2227380034421&lt;/D&gt;&lt;D xsi:type="xsd:double"&gt;12.6737423422054&lt;/D&gt;&lt;D xsi:type="xsd:double"&gt;12.7596801681488&lt;/D&gt;&lt;D xsi:type="xsd:double"&gt;13.0025508921635&lt;/D&gt;&lt;D xsi:type="xsd:double"&gt;12.8356253598408&lt;/D&gt;&lt;D xsi:type="xsd:double"&gt;13.3458954979013&lt;/D&gt;&lt;D xsi:type="xsd:double"&gt;13.835923373995&lt;/D&gt;&lt;D xsi:type="xsd:double"&gt;14.3907942725904&lt;/D&gt;&lt;D xsi:type="xsd:double"&gt;14.3708008226067&lt;/D&gt;&lt;D xsi:type="xsd:double"&gt;9.22151969434512&lt;/D&gt;&lt;D xsi:type="xsd:double"&gt;11.7309738580179&lt;/D&gt;&lt;D xsi:type="xsd:double"&gt;13.8272392354839&lt;/D&gt;&lt;D xsi:type="xsd:double"&gt;17.8168977048207&lt;/D&gt;&lt;D xsi:type="xsd:double"&gt;26.8216769175382&lt;/D&gt;&lt;D xsi:type="xsd:double"&gt;25.5524464037313&lt;/D&gt;&lt;D xsi:type="xsd:double"&gt;20.9470514840165&lt;/D&gt;&lt;D xsi:type="xsd:double"&gt;16.7245720530409&lt;/D&gt;&lt;D xsi:type="xsd:double"&gt;14.5543656680101&lt;/D&gt;&lt;D xsi:type="xsd:double"&gt;13.7193819548899&lt;/D&gt;&lt;D xsi:type="xsd:double"&gt;12.9604902279831&lt;/D&gt;&lt;D xsi:type="xsd:double"&gt;11.0695939420937&lt;/D&gt;&lt;D xsi:type="xsd:double"&gt;9.76962013738203&lt;/D&gt;&lt;D xsi:type="xsd:double"&gt;9.28604636578359&lt;/D&gt;&lt;D xsi:type="xsd:double"&gt;8.82254442235291&lt;/D&gt;&lt;D xsi:type="xsd:double"&gt;9.5127484357225&lt;/D&gt;&lt;D xsi:type="xsd:double"&gt;8.90137372512821&lt;/D&gt;&lt;D xsi:type="xsd:double"&gt;8.10449261161497&lt;/D&gt;&lt;D xsi:type="xsd:double"&gt;7.67390708529873&lt;/D&gt;&lt;D xsi:type="xsd:double"&gt;7.88761829462642&lt;/D&gt;&lt;D xsi:type="xsd:double"&gt;7.50050452427544&lt;/D&gt;&lt;D xsi:type="xsd:double"&gt;7.98215752960726&lt;/D&gt;&lt;D xsi:type="xsd:double"&gt;7.78290034481733&lt;/D&gt;&lt;D xsi:type="xsd:double"&gt;8.15627065599736&lt;/D&gt;&lt;D xsi:type="xsd:double"&gt;7.61108472500645&lt;/D&gt;&lt;D xsi:type="xsd:double"&gt;7.55451613547065&lt;/D&gt;&lt;D xsi:type="xsd:double"&gt;6.47821670209183&lt;/D&gt;&lt;D xsi:type="xsd:double"&gt;6.34847521213934&lt;/D&gt;&lt;D xsi:type="xsd:double"&gt;5.94330045132415&lt;/D&gt;&lt;D xsi:type="xsd:double"&gt;6.41959546138906&lt;/D&gt;&lt;D xsi:type="xsd:double"&gt;6.56497762977758&lt;/D&gt;&lt;D xsi:type="xsd:double"&gt;6.9112917503096&lt;/D&gt;&lt;D xsi:type="xsd:double"&gt;6.90418464196108&lt;/D&gt;&lt;D xsi:type="xsd:double"&gt;6.58625135899912&lt;/D&gt;&lt;D xsi:type="xsd:double"&gt;7.10621874739467&lt;/D&gt;&lt;D xsi:type="xsd:double"&gt;7.04877365023467&lt;/D&gt;&lt;D xsi:type="xsd:double"&gt;6.6531119659534&lt;/D&gt;&lt;D xsi:type="xsd:double"&gt;6.89474912127839&lt;/D&gt;&lt;D xsi:type="xsd:double"&gt;7.0232884727748&lt;/D&gt;&lt;D xsi:type="xsd:double"&gt;7.80508520573415&lt;/D&gt;&lt;D xsi:type="xsd:double"&gt;7.85988879049442&lt;/D&gt;&lt;D xsi:type="xsd:double"&gt;8.0174933826534&lt;/D&gt;&lt;D xsi:type="xsd:double"&gt;7.97145481053988&lt;/D&gt;&lt;D xsi:type="xsd:double"&gt;7.593369</t>
        </r>
      </text>
    </comment>
    <comment ref="A14" authorId="0" shapeId="0" xr:uid="{23B050FC-9295-44CD-81D3-6AE91B7C83F8}">
      <text>
        <r>
          <rPr>
            <b/>
            <sz val="9"/>
            <color indexed="81"/>
            <rFont val="Tahoma"/>
            <charset val="1"/>
          </rPr>
          <t>74359615&lt;/D&gt;&lt;D xsi:type="xsd:double"&gt;7.6562910843086&lt;/D&gt;&lt;D xsi:type="xsd:double"&gt;7.61979326048614&lt;/D&gt;&lt;D xsi:type="xsd:double"&gt;7.75200137584673&lt;/D&gt;&lt;D xsi:type="xsd:double"&gt;7.83527989919195&lt;/D&gt;&lt;D xsi:type="xsd:double"&gt;7.79618569463456&lt;/D&gt;&lt;D xsi:type="xsd:double"&gt;7.6312517012077&lt;/D&gt;&lt;D xsi:type="xsd:double"&gt;7.57887385334417&lt;/D&gt;&lt;D xsi:type="xsd:double"&gt;6.94791521918643&lt;/D&gt;&lt;D xsi:type="xsd:double"&gt;7.31024970635185&lt;/D&gt;&lt;D xsi:type="xsd:double"&gt;7.37964471796879&lt;/D&gt;&lt;D xsi:type="xsd:double"&gt;8.27541137564814&lt;/D&gt;&lt;/FQL&gt;&lt;FQL&gt;&lt;Q&gt;MCHI^FMA_PE(LTMA,-10AY,0,AM,"PORTAGG","MEANR")&lt;/Q&gt;&lt;R&gt;121&lt;/R&gt;&lt;C&gt;1&lt;/C&gt;&lt;D xsi:type="xsd:double"&gt;9.70446357713076&lt;/D&gt;&lt;D xsi:type="xsd:double"&gt;9.26257846468734&lt;/D&gt;&lt;D xsi:type="xsd:double"&gt;9.56303853123793&lt;/D&gt;&lt;D xsi:type="xsd:double"&gt;9.74923165044468&lt;/D&gt;&lt;D xsi:type="xsd:double"&gt;10.4247552382462&lt;/D&gt;&lt;D xsi:type="xsd:double"&gt;10.5719404164122&lt;/D&gt;&lt;D xsi:type="xsd:double"&gt;10.7662869627804&lt;/D&gt;&lt;D xsi:type="xsd:double"&gt;11.3076767506313&lt;/D&gt;&lt;D xsi:type="xsd:double"&gt;11.4511791060677&lt;/D&gt;&lt;D xsi:type="xsd:double"&gt;11.4648994424259&lt;/D&gt;&lt;D xsi:type="xsd:double"&gt;10.7083510324773&lt;/D&gt;&lt;D xsi:type="xsd:double"&gt;10.4581962929121&lt;/D&gt;&lt;D xsi:type="xsd:double"&gt;9.82745110660852&lt;/D&gt;&lt;D xsi:type="xsd:double"&gt;10.2514747008887&lt;/D&gt;&lt;D xsi:type="xsd:double"&gt;10.305936323883&lt;/D&gt;&lt;D xsi:type="xsd:double"&gt;9.61633291508505&lt;/D&gt;&lt;D xsi:type="xsd:double"&gt;9.64905173385658&lt;/D&gt;&lt;D xsi:type="xsd:double"&gt;8.88895106541258&lt;/D&gt;&lt;D xsi:type="xsd:double"&gt;9.39227764919092&lt;/D&gt;&lt;D xsi:type="xsd:double"&gt;9.59058943717165&lt;/D&gt;&lt;D xsi:type="xsd:double"&gt;9.54078560054246&lt;/D&gt;&lt;D xsi:type="xsd:double"&gt;10.2614695916338&lt;/D&gt;&lt;D xsi:type="xsd:double"&gt;10.7238900019406&lt;/D&gt;&lt;D xsi:type="xsd:double"&gt;11.6285740448091&lt;/D&gt;&lt;D xsi:type="xsd:double"&gt;12.267683391444&lt;/D&gt;&lt;D xsi:type="xsd:double"&gt;12.7877268056607&lt;/D&gt;&lt;D xsi:type="xsd:double"&gt;12.7131141807078&lt;/D&gt;&lt;D xsi:type="xsd:double"&gt;13.1019782040191&lt;/D&gt;&lt;D xsi:type="xsd:double"&gt;13.5508514317955&lt;/D&gt;&lt;D xsi:type="xsd:double"&gt;14.0425366637057&lt;/D&gt;&lt;D xsi:type="xsd:double"&gt;14.0150343223015&lt;/D&gt;&lt;D xsi:type="xsd:double"&gt;13.8595940541545&lt;/D&gt;&lt;D xsi:type="xsd:double"&gt;14.0210789977721&lt;/D&gt;&lt;D xsi:type="xsd:double"&gt;14.0687878407217&lt;/D&gt;&lt;D xsi:type="xsd:double"&gt;14.1706510164003&lt;/D&gt;&lt;D xsi:type="xsd:double"&gt;14.3718946315335&lt;/D&gt;&lt;D xsi:type="xsd:double"&gt;14.6553133025401&lt;/D&gt;&lt;D xsi:type="xsd:double"&gt;15.1227613805607&lt;/D&gt;&lt;D xsi:type="xsd:double"&gt;15.5044643185864&lt;/D&gt;&lt;D xsi:type="xsd:double"&gt;15.0393447438074&lt;/D&gt;&lt;D xsi:type="xsd:double"&gt;16.2357375370667&lt;/D&gt;&lt;D xsi:type="xsd:double"&gt;14.6721412296632&lt;/D&gt;&lt;D xsi:type="xsd:double"&gt;15.3670809306409&lt;/D&gt;&lt;D xsi:type="xsd:double"&gt;14.989246406246&lt;/D&gt;&lt;D xsi:type="xsd:double"&gt;14.8557424155563&lt;/D&gt;&lt;D xsi:type="xsd:double"&gt;14.8006353373553&lt;/D&gt;&lt;D xsi:type="xsd:double"&gt;14.1596549702047&lt;/D&gt;&lt;D xsi:type="xsd:double"&gt;13.8936318327587&lt;/D&gt;&lt;D xsi:type="xsd:double"&gt;12.9079947543954&lt;/D&gt;&lt;D xsi:type="xsd:double"&gt;12.3891802374179&lt;/D&gt;&lt;D xsi:type="xsd:double"&gt;12.0504017905945&lt;/D&gt;&lt;D xsi:type="xsd:double"&gt;12.0934109514747&lt;/D&gt;&lt;D xsi:type="xsd:double"&gt;11.7353759737251&lt;/D&gt;&lt;D xsi:type="xsd:double"&gt;12.6957747579109&lt;/D&gt;&lt;D xsi:type="xsd:double"&gt;12.8421342170799&lt;/D&gt;&lt;D xsi:type="xsd:double"&gt;12.9562435217676&lt;/D&gt;&lt;D xsi:type="xsd:double"&gt;12.6972331843306&lt;/D&gt;&lt;D xsi:type="xsd:double"&gt;12.4771268442782&lt;/D&gt;&lt;D xsi:type="xsd:double"&gt;12.580637725126&lt;/D&gt;&lt;D xsi:type="xsd:double"&gt;12.2118239535112&lt;/D&gt;&lt;D xsi:type="xsd:double"&gt;12.7007847024752&lt;/D&gt;&lt;D xsi:type="xsd:double"&gt;12.4253401364673&lt;/D&gt;&lt;D xsi:type="xsd:double"&gt;12.5978649196991&lt;/D&gt;&lt;D xsi:type="xsd:double"&gt;13.1452910528694&lt;/D&gt;&lt;D xsi:type="xsd:double"&gt;14.0701015180916&lt;/D&gt;&lt;D xsi:type="xsd:double"&gt;13.8602284624826&lt;/D&gt;&lt;D xsi:type="xsd:double"&gt;12.8847785796181&lt;/D&gt;&lt;D xsi:type="xsd:double"&gt;13.0368164475465&lt;/D&gt;&lt;D xsi:type="xsd:double"&gt;13.2791644890052&lt;/D&gt;&lt;D xsi:type="xsd:double"&gt;13.8695781816117&lt;/D&gt;&lt;D xsi:type="xsd:double"&gt;15.2310327528231&lt;/D&gt;&lt;D xsi:type="xsd:double"&gt;15.2533687291714&lt;/D&gt;&lt;D xsi:type="xsd:double"&gt;15.6505800200384&lt;/D&gt;&lt;D xsi:type="xsd:double"&gt;16.753942785082&lt;/D&gt;&lt;D xsi:type="xsd:double"&gt;17.1729703718505&lt;/D&gt;&lt;D xsi:type="xsd:double"&gt;17.6462645188208&lt;/D&gt;&lt;D xsi:type="xsd:double"&gt;19.5517175924867&lt;/D&gt;&lt;D xsi:type="xsd:double"&gt;21.9804296782583&lt;/D&gt;&lt;D xsi:type="xsd:double"&gt;19.6564366162&lt;/D&gt;&lt;D xsi:type="xsd:double"&gt;19.2515527708311&lt;/D&gt;&lt;D xsi:type="xsd:double"&gt;18.6741423321196&lt;/D&gt;&lt;D xsi:type="xsd:double"&gt;18.8149638570326&lt;/D&gt;&lt;D xsi:type="xsd:double"&gt;18.1209329516243&lt;/D&gt;&lt;D xsi:type="xsd:double"&gt;17.2311743694237&lt;/D&gt;&lt;D xsi:type="xsd:double"&gt;16.9532190878268&lt;/D&gt;&lt;D xsi:type="xsd:double"&gt;16.0518089468263&lt;/D&gt;&lt;D xsi:type="xsd:double"&gt;15.825990425514&lt;/D&gt;&lt;D xsi:type="xsd:double"&gt;14.902396805381&lt;/D&gt;&lt;D xsi:type="xsd:double"&gt;14.5342700068828&lt;/D&gt;&lt;D xsi:type="xsd:double"&gt;14.1188128201378&lt;/D&gt;&lt;D xsi:type="xsd:double"&gt;12.7163111424587&lt;/D&gt;&lt;D xsi:type="xsd:double"&gt;12.6524899406278&lt;/D&gt;&lt;D xsi:type="xsd:double"&gt;12.3269601940703&lt;/D&gt;&lt;D xsi:type="xsd:double"&gt;12.9846789821306&lt;/D&gt;&lt;D xsi:type="xsd:double"&gt;12.8110527025229&lt;/D&gt;&lt;D xsi:type="xsd:double"&gt;12.4288947832687&lt;/D&gt;&lt;D xsi:type="xsd:double"&gt;12.4341626940575&lt;/D&gt;&lt;D xsi:type="xsd:double"&gt;11.0474069389416&lt;/D&gt;&lt;D xsi:type="xsd:double"&gt;11.2633271874092&lt;/D&gt;&lt;D xsi:type="xsd:double"&gt;12.3162017218&lt;/D&gt;&lt;D xsi:type="xsd:double"&gt;13.4603336084816&lt;/D&gt;&lt;D xsi:type="xsd:double"&gt;13.1437445887455&lt;/D&gt;&lt;D xsi:type="xsd:double"&gt;12.2801142798508&lt;/D&gt;&lt;D xsi:type="xsd:double"&gt;12.2607344884306&lt;/D&gt;&lt;D xsi:type="xsd:double"&gt;12.0038516009093&lt;/D&gt;&lt;D xsi:type="xsd:double"&gt;11.9232934349207&lt;/D&gt;&lt;D xsi:type="xsd:double"&gt;11.8274779874361&lt;/D&gt;&lt;D xsi:type="xsd:double"&gt;11.8998182744706&lt;/D&gt;&lt;D xsi:type="xsd:double"&gt;11.7310561932575&lt;/D&gt;&lt;D xsi:type="xsd:double"&gt;11.6291791337353&lt;/D&gt;&lt;D xsi:type="xsd:double"&gt;11.227463178636&lt;/D&gt;&lt;D xsi:type="xsd:double"&gt;10.6761574764503&lt;/D&gt;&lt;D xsi:type="xsd:double"&gt;10.4566725739846&lt;/D&gt;&lt;D xsi:type="xsd:double"&gt;10.0740863375469&lt;/D&gt;&lt;D xsi:type="xsd:double"&gt;10.5013337734084&lt;/D&gt;&lt;D xsi:type="xsd:double"&gt;10.410694202852&lt;/D&gt;&lt;D xsi:type="xsd:double"&gt;10.7945630973928&lt;/D&gt;&lt;D xsi:type="xsd:double"&gt;10.5328240378205&lt;/D&gt;&lt;D xsi:type="xsd:double"&gt;10.5505799397375&lt;/D&gt;&lt;D xsi:type="xsd:double"&gt;10.122170132037&lt;/D&gt;&lt;D xsi:type="xsd:double"&gt;9.71256779894495&lt;/D&gt;&lt;/FQL&gt;&lt;FQL&gt;&lt;Q&gt;VNM^FG_PRICE(0)&lt;/Q&gt;&lt;R&gt;1&lt;/R&gt;&lt;C&gt;1&lt;/C&gt;&lt;D xsi:type="xsd:double"&gt;12.4&lt;/D&gt;&lt;/FQL&gt;&lt;FQL&gt;&lt;Q&gt;EWZ^FG_PRICE_MAVG(0,,,,200)&lt;/Q&gt;&lt;R&gt;1&lt;/R&gt;&lt;C&gt;1&lt;/C&gt;&lt;D xsi:type="xsd:double"&gt;31.287&lt;/D&gt;&lt;/FQL&gt;&lt;FQL&gt;&lt;Q&gt;EIDO^FG_PRICE_MAVG(0,,,,60)&lt;/Q&gt;&lt;R&gt;1&lt;/R&gt;&lt;C&gt;1&lt;/C&gt;&lt;D xsi:type="xsd:double"&gt;20.518833&lt;/D&gt;&lt;/FQL&gt;&lt;FQL&gt;&lt;Q&gt;UAE^FG_TOTAL_RETURNC(0,-3AM)&lt;/Q&gt;&lt;R&gt;1&lt;/R&gt;&lt;C&gt;1&lt;/C&gt;&lt;D xsi:type="xsd:double"&gt;11.725163&lt;/D&gt;&lt;/FQL&gt;&lt;FQL&gt;&lt;Q&gt;MCHI^P_PRICE(0)/P_PRICE_LOW_PR(0,,,,,,"PRICE","INTRA","52W")-1&lt;/Q&gt;&lt;R&gt;1&lt;/R&gt;&lt;C&gt;1&lt;/C&gt;&lt;D xsi:type="xsd:double"&gt;0.14586842&lt;/D&gt;&lt;/FQL&gt;&lt;FQL&gt;&lt;Q&gt;EZA^PERCENT_CHANGE(FMA_EPS(+1,0,,,,"PORTAGG","MEAN"),FMA_EPS(+1,-1AM,,,,"PORTAGG","MEAN"))&lt;/Q&gt;&lt;R&gt;1&lt;/R&gt;&lt;C&gt;1&lt;/C&gt;&lt;D xsi:type="xsd:double"&gt;0.0825057710873757&lt;/D&gt;&lt;/FQL&gt;&lt;FQL&gt;&lt;Q&gt;EWY^PERCENT_CHANGE(FMA_EPS(+1,0,,,,"PORTAGG","MEAN"),FMA_EPS(+1,-3AM,,,,"PORTAGG","MEAN"))&lt;/Q&gt;&lt;R&gt;1&lt;/R&gt;&lt;C&gt;1&lt;/C&gt;&lt;D xsi:type="xsd:double"&gt;8.35883426141884&lt;/D&gt;&lt;/FQL&gt;&lt;FQL&gt;&lt;Q&gt;EPU^FG_TOTAL_RETURNC(0,-6AM)&lt;/Q&gt;&lt;R&gt;1&lt;/R&gt;&lt;C&gt;1&lt;/C&gt;&lt;D xsi:type="xsd:double"&gt;9.658897&lt;/D&gt;&lt;/FQL&gt;&lt;FQL&gt;&lt;Q&gt;ECH^FG_TOTAL_RETURNC(0,-12AM)&lt;/Q&gt;&lt;R&gt;1&lt;/R&gt;&lt;C&gt;1&lt;/C&gt;&lt;D xsi:type="xsd:double"&gt;0.49268007&lt;/D&gt;&lt;/FQL&gt;&lt;FQL&gt;&lt;Q&gt;VWO^FG_TOTAL_RETURNC(0,-3AM)&lt;/Q&gt;&lt;R&gt;1&lt;/R&gt;&lt;C&gt;1&lt;/C&gt;&lt;D xsi:type="xsd:double"&gt;1.6974092&lt;/D&gt;&lt;/FQL&gt;&lt;FQL&gt;&lt;Q&gt;VGK^FMA_COS_DOWN("EPS","1M",+1,NOW,,,"PORTAGG","MEANR")&lt;/Q&gt;&lt;R&gt;1&lt;/R&gt;&lt;C&gt;1&lt;/C&gt;&lt;D xsi:type="xsd:double"&gt;600&lt;/D&gt;&lt;/FQL&gt;&lt;FQL&gt;&lt;Q&gt;EWZ^FMA_COS_DOWN("EPS","1M",+1,NOW,,,"PORTAGG","MEANR")&lt;/Q&gt;&lt;R&gt;1&lt;/R&gt;&lt;C&gt;1&lt;/C&gt;&lt;D xsi:type="xsd:double"&gt;21&lt;/D&gt;&lt;/FQL&gt;&lt;FQL&gt;&lt;Q&gt;VNM^FMA_RBICS_REV_CURRENT(30, LOC, "PORTAGG")&lt;/Q&gt;&lt;R&gt;1&lt;/R&gt;&lt;C&gt;1&lt;/C&gt;&lt;D xsi:type="xsd:double"&gt;56.131949135192&lt;/D&gt;&lt;/FQL&gt;&lt;FQL&gt;&lt;Q&gt;EWT^FG_ROE(0)&lt;/Q&gt;&lt;R&gt;1&lt;/R&gt;&lt;C&gt;1&lt;/C&gt;&lt;D xsi:type="xsd:double"&gt;11.0444756137108&lt;/D&gt;&lt;/FQL&gt;&lt;FQL&gt;&lt;Q&gt;REFVNDISC-FDS^FG_YIELD(NOW,,,0)&lt;/Q&gt;&lt;R&gt;1&lt;/R&gt;&lt;C&gt;1&lt;/C&gt;&lt;D xsi:type="xsd:double"&gt;3&lt;/D&gt;&lt;/FQL&gt;&lt;FQL&gt;&lt;Q&gt;REFMXTON-FDS^FG_YIELD(NOW,,,0)&lt;/Q&gt;&lt;R&gt;1&lt;/R&gt;&lt;C&gt;1&lt;/C&gt;&lt;D xsi:type="xsd:double"&gt;10.75&lt;/D&gt;&lt;/FQL&gt;&lt;FQL&gt;&lt;Q&gt;TRYTR7Y-FDS^PCTCHG(FG_YIELD(0,,,,"YTM"),FG_YIELD(-1AM,,,,"YTM"))&lt;/Q&gt;&lt;R&gt;1&lt;/R&gt;&lt;C&gt;1&lt;/C&gt;&lt;D xsi:type="xsd:double"&gt;3.7734776&lt;/D&gt;&lt;/FQL&gt;&lt;FQL&gt;&lt;Q&gt;TRYCN10Y-FDS^PCTCHG(FG_YIELD(0,,,,"YTM"),FG_YIELD(-3AM,,,,"YTM"))&lt;/Q&gt;&lt;R&gt;1&lt;/R&gt;&lt;C&gt;1&lt;/C&gt;&lt;D xsi:type="xsd:double"&gt;-8.215305&lt;/D&gt;&lt;/FQL&gt;&lt;FQL&gt;&lt;Q&gt;TRYMY10Y-FDS^FG_YIELD_NAME&lt;/Q&gt;&lt;R&gt;1&lt;/R&gt;&lt;C&gt;1&lt;/C&gt;&lt;D xsi:type="xsd:string"&gt;Treasury - Malaysia Benchmark Bond 10Y&lt;/D&gt;&lt;/FQL&gt;&lt;FQL&gt;&lt;Q&gt;CC_CN^IMF_IFS_RCPI_Q(0)&lt;/Q&gt;&lt;R&gt;1&lt;/R&gt;&lt;C&gt;1&lt;/C&gt;&lt;D xsi:type="xsd:double"&gt;0.226831&lt;/D&gt;&lt;/FQL&gt;&lt;FQL&gt;&lt;Q&gt;TRYAE10Y-FDS^FG_YIELD(-10AY,0,Y,,"YTM")&lt;/Q&gt;&lt;R&gt;10&lt;/R&gt;&lt;C&gt;1&lt;/C&gt;&lt;D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xsi:type="xsd:string"&gt;@NA&lt;/D&gt;&lt;/FQL&gt;&lt;FQL&gt;&lt;Q&gt;CAGDPY@TW^EE_ACTUAL_ANNUAL(MED,+1)&lt;/Q&gt;&lt;R&gt;1&lt;/R&gt;&lt;C&gt;1&lt;/C&gt;&lt;D xsi:type="xsd:double"&gt;13.5&lt;/D&gt;&lt;/FQL&gt;&lt;FQL&gt;&lt;Q&gt;USDAED^FG_PRICE_CHANGE(0,-6AM)&lt;/Q&gt;&lt;R&gt;1&lt;/R&gt;&lt;C&gt;1&lt;/C&gt;&lt;D xsi:type="xsd:double"&gt;0.0013589859&lt;/D&gt;&lt;/FQL&gt;&lt;FQL&gt;&lt;Q&gt;USDQAR^FG_PRICE_CHANGE(0,-6AM)&lt;/Q&gt;&lt;R&gt;1&lt;/R&gt;&lt;C&gt;1&lt;/C&gt;&lt;D xsi:type="xsd:double"&gt;0&lt;/D&gt;&lt;/FQL&gt;&lt;FQL&gt;&lt;Q&gt;USDEUR^FG_PRICE_CHANGE(0,-3AM)&lt;/Q&gt;&lt;R&gt;1&lt;/R&gt;&lt;C&gt;1&lt;/C&gt;&lt;D xsi:type="xsd:double"&gt;-1.7436624&lt;/D&gt;&lt;/FQL&gt;&lt;FQL&gt;&lt;Q&gt;USDMYR^FG_PRICE_CHANGE(0,-3AM)&lt;/Q&gt;&lt;R&gt;1&lt;/R&gt;&lt;C&gt;1&lt;/C&gt;&lt;D xsi:type="xsd:double"&gt;-8.124012&lt;/D&gt;&lt;/FQL&gt;&lt;FQL&gt;&lt;Q&gt;USDPHP^STD(FG_PRICE_CHANGE(0,-1AY,AM))&lt;/Q&gt;&lt;R&gt;1&lt;/R&gt;&lt;C&gt;1&lt;/C&gt;&lt;D xsi:type="xsd:double"&gt;1.41365722893206&lt;/D&gt;&lt;/FQL&gt;&lt;FQL&gt;&lt;Q&gt;USDCNH^STD(FG_PRICE_CHANGE(0,-3AY,M))&lt;/Q&gt;&lt;R&gt;1&lt;/R&gt;&lt;C&gt;1&lt;/C&gt;&lt;D xsi:type="xsd:double"&gt;1.79742503730809&lt;/D&gt;&lt;/FQL&gt;&lt;FQL&gt;&lt;Q&gt;EWT^P_PRICE_RETURNS_PR('52W',2,-10AY,0,AM)&lt;/Q&gt;&lt;R&gt;121&lt;/R&gt;&lt;C&gt;1&lt;/C&gt;&lt;D xsi:type="xsd:double"&gt;16.09373&lt;/D&gt;&lt;D xsi:type="xsd:double"&gt;4.383683&lt;/D&gt;&lt;D xsi:type="xsd:double"&gt;12.9228&lt;/D&gt;&lt;D xsi:type="xsd:double"&gt;8.045602&lt;/D&gt;&lt;D xsi:type="xsd:double"&gt;7.0677757&lt;/D&gt;&lt;D xsi:type="xsd:double"&gt;16.159857&lt;/D&gt;&lt;D xsi:type="xsd:double"&gt;12.292242&lt;/D&gt;&lt;D xsi:type="xsd:double"&gt;10.998308&lt;/D&gt;&lt;D xsi:type="xsd:double"&gt;12.557924&lt;/D&gt;&lt;D xsi:type="xsd:double"&gt;4.237056&lt;/D&gt;&lt;D xsi:type="xsd:double"&gt;-4.752475&lt;/D&gt;&lt;D xsi:type="xsd:double"&gt;-11.527127&lt;/D&gt;&lt;D xsi:type="xsd:double"&gt;-14.347106&lt;/D&gt;&lt;D xsi:type="xsd:double"&gt;-3.2868683&lt;/D&gt;&lt;D xsi:type="xsd:double"&gt;-10.899192&lt;/D&gt;&lt;D xsi:type="xsd:double"&gt;-13.807684&lt;/D&gt;&lt;D xsi:type="xsd:double"&gt;-17.76682&lt;/D&gt;&lt;D xsi:type="xsd:double"&gt;-20.841276&lt;/D&gt;&lt;D xsi:type="xsd:double"&gt;-9.249914&lt;/D&gt;&lt;D xsi:type="xsd:double"&gt;-13.018733&lt;/D&gt;&lt;D xsi:type="xsd:double"&gt;-20.846975&lt;/D&gt;&lt;D xsi:type="xsd:double"&gt;-10.974622&lt;/D&gt;&lt;D xsi:type="xsd:double"&gt;-2.0385444&lt;/D&gt;&lt;D xsi:type="xsd:double"&gt;16.869247&lt;/D&gt;&lt;D xsi:type="xsd:double"&gt;14.123356&lt;/D&gt;&lt;D xsi:type="xsd:double"&gt;14.680934&lt;/D&gt;&lt;D xsi:type="xsd:double"&gt;12.422836&lt;/D&gt;&lt;D xsi:type="xsd:double"&gt;25.305653&lt;/D&gt;&lt;D xsi:type="xsd:double"&gt;34.172894&lt;/D&gt;&lt;D xsi:type="xsd:double"&gt;36.327316&lt;/D&gt;&lt;D xsi:type="xsd:double"&gt;22.129572&lt;/D&gt;&lt;D xsi:type="xsd:double"&gt;26.14529&lt;/D&gt;&lt;D xsi:type="xsd:double"&gt;41.027927&lt;/D&gt;&lt;D xsi:type="xsd:double"&gt;29.902124&lt;/D&gt;&lt;D xsi:type="xsd:double"&gt;28.564526&lt;/D&gt;&lt;D xsi:type="xsd:double"&gt;18.921816&lt;/D&gt;&lt;D xsi:type="xsd:double"&gt;27.355062&lt;/D&gt;&lt;D xsi:type="xsd:double"&gt;22.091686&lt;/D&gt;&lt;D xsi:type="xsd:double"&gt;28.298283&lt;/D&gt;&lt;D xsi:type="xsd:double"&gt;19.308388&lt;/D&gt;&lt;D xsi:type="xsd:double"&gt;25.134933&lt;/D&gt;&lt;D xsi:type="xsd:double"&gt;15.700352&lt;/D&gt;&lt;D xsi:type="xsd:double"&gt;23.80531&lt;/D&gt;&lt;D xsi:type="xsd:double"&gt;17.916763&lt;/D&gt;&lt;D xsi:type="xsd:double"&gt;11.433804&lt;/D&gt;&lt;D xsi:type="xsd:double"&gt;11.704456&lt;/D&gt;&lt;D xsi:type="xsd:double"&gt;2.3794413&lt;/D&gt;&lt;D xsi:type="xsd:double"&gt;6.778431&lt;/D&gt;&lt;D xsi:type="xsd:double"&gt;0.3403902&lt;/D&gt;&lt;D xsi:type="xsd:double"&gt;-7.25888&lt;/D&gt;&lt;D xsi:type="xsd:double"&gt;-10.425645&lt;/D&gt;&lt;D xsi:type="xsd:double"&gt;-6.5664887&lt;/D&gt;&lt;D xsi:type="xsd:double"&gt;-11.691713&lt;/D&gt;&lt;D xsi:type="xsd:double"&gt;-6.453532&lt;/D&gt;&lt;D xsi:type="xsd:double"&gt;-10.582667&lt;/D&gt;&lt;D xsi:type="xsd:double"&gt;-3.936571&lt;/D&gt;&lt;D xsi:type="xsd:double"&gt;-2.4975002&lt;/D&gt;&lt;D xsi:type="xsd:double"&gt;-7.5215282&lt;/D&gt;&lt;D xsi:type="xsd:double"&gt;1.104641&lt;/D&gt;&lt;D xsi:type="xsd:double"&gt;-6.3568535&lt;/D&gt;&lt;D xsi:type="xsd:double"&gt;2.3066163&lt;/D&gt;&lt;D xsi:type="xsd:double"&gt;17.498577&lt;/D&gt;&lt;D xsi:type="xsd:double"&gt;24.822403&lt;/D&gt;&lt;D xsi:type="xsd:double"&gt;30.274857&lt;/D&gt;&lt;D xsi:type="xsd:double"&gt;32.190144&lt;/D&gt;&lt;D xsi:type="xsd:double"&gt;26.634968&lt;/D&gt;&lt;D xsi:type="xsd:double"&gt;1.8591523&lt;/D&gt;&lt;D xsi:type="xsd:double"&gt;-0.51629543&lt;/D&gt;&lt;D xsi:type="xsd:double"&gt;8.1495285&lt;/D&gt;&lt;D xsi:type="xsd:double"&gt;20.004272&lt;/D&gt;&lt;D xsi:type="xsd:double"&gt;21.706867&lt;/D&gt;&lt;D xsi:type="xsd:double"&gt;37.38755&lt;/D&gt;&lt;D xsi:type="xsd:double"&gt;26.17364&lt;/D&gt;&lt;D xsi:type="xsd:double"&gt;27.209246&lt;/D&gt;&lt;D xsi:type="xsd:double"&gt;24.030197&lt;/D&gt;&lt;D xsi:type="xsd:double"&gt;31.50984&lt;/D&gt;&lt;D xsi:type="xsd:double"&gt;40.523506&lt;/D&gt;&lt;D xsi:type="xsd:double"&gt;48.723877&lt;/D&gt;&lt;D xsi:type="xsd:double"&gt;79.17154&lt;/D&gt;&lt;D xsi:type="xsd:double"&gt;80.981514&lt;/D&gt;&lt;D xsi:type="xsd:double"&gt;56.71781&lt;/D&gt;&lt;D xsi:type="xsd:double"&gt;66.945854&lt;/D&gt;&lt;D xsi:type="xsd:double"&gt;56.14052&lt;/D&gt;&lt;D xsi:type="xsd:double"&gt;42.64667&lt;/D&gt;&lt;D xsi:type="xsd:double"&gt;49.97971&lt;/D&gt;&lt;D xsi:type="xsd:double"&gt;31.66871&lt;/D&gt;&lt;D xsi:type="xsd:double"&gt;38.9271&lt;/D&gt;&lt;D xsi:type="xsd:double"&gt;30.23405&lt;/D&gt;&lt;D xsi:type="xsd:double"&gt;22.277498&lt;/D&gt;&lt;D xsi:type="xsd:double"&gt;12.908912&lt;/D&gt;&lt;D xsi:type="xsd:double"&gt;5.084324&lt;/D&gt;&lt;D xsi:type="xsd:double"&gt;-1.0633111&lt;/D&gt;&lt;D xsi:type="xsd:double"&gt;-4.710436&lt;/D&gt;&lt;D xsi:type="xsd:double"&gt;-11.197728&lt;/D&gt;&lt;D xsi:type="xsd:double"&gt;-22.871721&lt;/D&gt;&lt;D xsi:type="xsd:double"&gt;-14.315939&lt;/D&gt;&lt;D xsi:type="xsd:double"&gt;-21.610647&lt;/D&gt;&lt;D xsi:type="xsd:double"&gt;-27.810406&lt;/D&gt;&lt;D xsi:type="xsd:double"&gt;-23.802757&lt;/D&gt;&lt;D xsi:type="xsd:double"&gt;-23.615223&lt;/D&gt;&lt;D xsi:type="xsd:double"&gt;-24.166172&lt;/D&gt;&lt;D xsi:type="xsd:double"&gt;-19.649685&lt;/D&gt;&lt;D xsi:type="xsd:double"&gt;-16.378397&lt;/D&gt;&lt;D xsi:type="xsd:double"&gt;-9.334623&lt;/D&gt;&lt;D xsi:type="xsd:double"&gt;-3.0637145&lt;/D&gt;&lt;D xsi:type="xsd:double"&gt;3.3079147&lt;/D&gt;&lt;D xsi:type="xsd:double"&gt;16.853273&lt;/D&gt;&lt;D xsi:type="xsd:double"&gt;3.2506704&lt;/D&gt;&lt;D xsi:type="xsd:double"&gt;7.8348994&lt;/D&gt;&lt;D xsi:type="xsd:double"&gt;27.272213&lt;/D&gt;&lt;D xsi:type="xsd:double"&gt;17.15864&lt;/D&gt;&lt;D xsi:type="xsd:double"&gt;15.835869&lt;/D&gt;&lt;D xsi:type="xsd:double"&gt;14.702904&lt;/D&gt;&lt;D xsi:type="xsd:double"&gt;17.646944&lt;/D&gt;&lt;D xsi:type="xsd:double"&gt;27.293205&lt;/D&gt;&lt;D xsi:type="xsd:double"&gt;21.141184&lt;/D&gt;&lt;D xsi:type="xsd:double"&gt;26.54189&lt;/D&gt;&lt;D xsi:type="xsd:double"&gt;23.545801&lt;/D&gt;&lt;D xsi:type="xsd:double"&gt;33.22183&lt;/D&gt;&lt;D xsi:type="xsd:double"&gt;27.669334&lt;/D&gt;&lt;D xsi:type="xsd:double"&gt;30.297745&lt;/D&gt;&lt;/FQL&gt;&lt;FQL&gt;&lt;Q&gt;EWM^FG_TOTAL_RETURNC(-10AY,0,AM)&lt;/Q&gt;&lt;R&gt;121&lt;/R&gt;&lt;C&gt;1&lt;/C&gt;&lt;D xsi:type="xsd:double"&gt;-0.63091516&lt;/D&gt;&lt;D xsi:type="xsd:double"&gt;-4.571432&lt;/D&gt;&lt;D xsi:type="xsd:double"&gt;-1.1310697&lt;/D&gt;&lt;D xsi:type="xsd:double"&gt;-10.228801&lt;/D&gt;&lt;D xsi:type="xsd:double"&gt;-1.0258138&lt;/D&gt;&lt;D xsi:type="xsd:double"&gt;3.8669705&lt;/D&gt;&lt;D xsi:type="xsd:double"&gt;-3.6485553&lt;/D&gt;&lt;D xsi:type="xsd:double"&gt;4.791355&lt;/D&gt;&lt;D xsi:type="xsd:double"&gt;-0.6637156&lt;/D&gt;&lt;D xsi:type="xsd:double"&gt;-7.34967&lt;/D&gt;&lt;D xsi:type="xsd:double"&gt;-1.2079358&lt;/D&gt;&lt;D xsi:type="xsd:double"&gt;-12.654066&lt;/D&gt;&lt;D xsi:type="xsd:double"&gt;-6.773287&lt;/D&gt;&lt;D xsi:type="xsd:double"&gt;11.099899&lt;/D&gt;&lt;D xsi:type="xsd:double"&gt;-8.901006&lt;/D&gt;&lt;D xsi:type="xsd:double"&gt;0.4985094&lt;/D&gt;&lt;D xsi:type="xsd:double"&gt;-0.42070746&lt;/D&gt;&lt;D xsi:type="xsd:double"&gt;7.0652127&lt;/D&gt;&lt;D xsi:type="xsd:double"&gt;6.2182665&lt;/D&gt;&lt;D xsi:type="xsd:double"&gt;7.0489883&lt;/D&gt;&lt;D xsi:type="xsd:double"&gt;-8.816963&lt;/D&gt;&lt;D xsi:type="xsd:double"&gt;-1.9583821&lt;/D&gt;&lt;D xsi:type="xsd:double"&gt;5.7227135&lt;/D&gt;&lt;D xsi:type="xsd:double"&gt;0.1196146&lt;/D&gt;&lt;D xsi:type="xsd:double"&gt;-2.3894846&lt;/D&gt;&lt;D xsi:type="xsd:double"&gt;-2.0807862&lt;/D&gt;&lt;D xsi:type="xsd:double"&gt;-10.718751&lt;/D&gt;&lt;D xsi:type="xsd:double"&gt;4.9702525&lt;/D&gt;&lt;D xsi:type="xsd:double"&gt;1.7726898&lt;/D&gt;&lt;D xsi:type="xsd:double"&gt;1.300931&lt;/D&gt;&lt;D xsi:type="xsd:double"&gt;1.2166262&lt;/D&gt;&lt;D xsi:type="xsd:double"&gt;2.3706198&lt;/D&gt;&lt;D xsi:type="xsd:double"&gt;4.533589&lt;/D&gt;&lt;D xsi:type="xsd:double"&gt;2.246499&lt;/D&gt;&lt;D xsi:type="xsd:double"&gt;-2.0469844&lt;/D&gt;&lt;D xsi:type="xsd:double"&gt;-0.15747547&lt;/D&gt;&lt;D xsi:type="xsd:double"&gt;3.8485765&lt;/D&gt;&lt;D xsi:type="xsd:double"&gt;-1.8225968&lt;/D&gt;&lt;D xsi:type="xsd:double"&gt;-0.40223002&lt;/D&gt;&lt;D xsi:type="xsd:double"&gt;2.5784492&lt;/D&gt;&lt;D xsi:type="xsd:double"&gt;9.825945&lt;/D&gt;&lt;D xsi:type="xsd:double"&gt;-0.28867722&lt;/D&gt;&lt;D xsi:type="xsd:double"&gt;2.7214766&lt;/D&gt;&lt;D xsi:type="xsd:double"&gt;2.5084496&lt;/D&gt;&lt;D xsi:type="xsd:double"&gt;-10.035735&lt;/D&gt;&lt;D xsi:type="xsd:double"&gt;1.314187&lt;/D&gt;&lt;D xsi:type="xsd:double"&gt;-3.4138799&lt;/D&gt;&lt;D xsi:type="xsd:double"&gt;4.014027&lt;/D&gt;&lt;D xsi:type="xsd:double"&gt;-1.6232848&lt;/D&gt;&lt;D xsi:type="xsd:double"&gt;-3.5491884&lt;/D&gt;&lt;D xsi:type="xsd:double"&gt;-3.5829544&lt;/D&gt;&lt;D xsi:type="xsd:double"&gt;-0.7030487&lt;/D&gt;&lt;D xsi:type="xsd:double"&gt;3.7588716&lt;/D&gt;&lt;D xsi:type="xsd:double"&gt;1.0251284&lt;/D&gt;&lt;D xsi:type="xsd:double"&gt;-0.7201314&lt;/D&gt;&lt;D xsi:type="xsd:double"&gt;-2.6376486&lt;/D&gt;&lt;D xsi:type="xsd:double"&gt;-2.6752472&lt;/D&gt;&lt;D xsi:type="xsd:double"&gt;2.992344&lt;/D&gt;&lt;D xsi:type="xsd:double"&gt;2.6562214&lt;/D&gt;&lt;D xsi:type="xsd:double"&gt;-6.4991655&lt;/D&gt;&lt;D xsi:type="xsd:double"&gt;1.3256907&lt;/D&gt;&lt;D xsi:type="xsd:double"&gt;-2.4398863&lt;/D&gt;&lt;D xsi:type="xsd:double"&gt;3.7332416&lt;/D&gt;&lt;D xsi:type="xsd:double"&gt;-1.9217372&lt;/D&gt;&lt;D xsi:type="xsd:double"&gt;3.177607&lt;/D&gt;&lt;D xsi:type="xsd:double"&gt;-4.8533497&lt;/D&gt;&lt;D xsi:type="xsd:double"&gt;-20.366966&lt;/D&gt;&lt;D xsi:type="xsd:double"&gt;6.359446&lt;/D&gt;&lt;D xsi:type="xsd:double"&gt;1.6897678&lt;/D&gt;&lt;D xsi:type="xsd:double"&gt;13.677036&lt;/D&gt;&lt;D xsi:type="xsd:double"&gt;4.1563034&lt;/D&gt;&lt;D xsi:type="xsd:double"&gt;-0.22050738&lt;/D&gt;&lt;D xsi:type="xsd:double"&gt;-5.745852&lt;/D&gt;&lt;D xsi:type="xsd:double"&gt;4.3767095&lt;/D&gt;&lt;D xsi:type="xsd:double"&gt;2.69562&lt;/D&gt;&lt;D xsi:type="xsd:double"&gt;7.692313&lt;/D&gt;&lt;D xsi:type="xsd:double"&gt;-4.434669&lt;/D&gt;&lt;D xsi:type="xsd:double"&gt;-0.85015893&lt;/D&gt;&lt;D xsi:type="xsd:double"&gt;-1.1075377&lt;/D&gt;&lt;D xsi:type="xsd:double"&gt;-0.36127567&lt;/D&gt;&lt;D xsi:type="xsd:double"&gt;-2.248007&lt;/D&gt;&lt;D xsi:type="xsd:double"&gt;1.3515353&lt;/D&gt;&lt;D xsi:type="xsd:double"&gt;-5.851263&lt;/D&gt;&lt;D xsi:type="xsd:double"&gt;-1.1226952&lt;/D&gt;&lt;D xsi:type="xsd:double"&gt;6.4071417&lt;/D&gt;&lt;D xsi:type="xsd:double"&gt;0.9908557&lt;/D&gt;&lt;D xsi:type="xsd:double"&gt;-3.4339607&lt;/D&gt;&lt;D xsi:type="xsd:double"&gt;-3.7123919&lt;/D&gt;&lt;D xsi:type="xsd:double"&gt;6.5146685&lt;/D&gt;&lt;D xsi:type="xsd:double"&gt;-1.101929&lt;/D&gt;&lt;D xsi:type="xsd:double"&gt;-0.31834245&lt;/D&gt;&lt;D xsi:type="xsd:double"&gt;2.3153663&lt;/D&gt;&lt;D xsi:type="xsd:double"&gt;-7.5302305&lt;/D&gt;&lt;D xsi:type="xsd:double"&gt;-3.1652272&lt;/D&gt;&lt;D xsi:type="xsd:double"&gt;-4.179639&lt;/D&gt;&lt;D xsi:type="xsd:double"&gt;5.7540655&lt;/D&gt;&lt;D xsi:type="xsd:double"&gt;-1.4480114&lt;/D&gt;&lt;D xsi:type="xsd:double"&gt;-11.175418&lt;/D&gt;&lt;D xsi:type="xsd:double"&gt;8.721805&lt;/D&gt;&lt;D xsi:type="xsd:double"&gt;4.8870444&lt;/D&gt;&lt;D xsi:type="xsd:double"&gt;3.2314897&lt;/D&gt;&lt;D xsi:type="xsd:double"&gt;-1.1607945&lt;/D&gt;&lt;D xsi:type="xsd:double"&gt;-7.0465384&lt;/D&gt;&lt;D xsi:type="xsd:double"&gt;4.6794534&lt;/D&gt;&lt;D xsi:type="xsd:double"&gt;-3.1291962&lt;/D&gt;&lt;D xsi:type="xsd:double"&gt;-4.721445&lt;/D&gt;&lt;D xsi:type="xsd:double"&gt;1.7258286&lt;/D&gt;&lt;D xsi:type="xsd:double"&gt;3.4900665&lt;/D&gt;&lt;D xsi:type="xsd:double"&gt;-1.4051557&lt;/D&gt;&lt;D xsi:type="xsd:double"&gt;-1.1401415&lt;/D&gt;&lt;D xsi:type="xsd:double"&gt;1.0571957&lt;/D&gt;&lt;D xsi:type="xsd:double"&gt;0.38040876&lt;/D&gt;&lt;D xsi:type="xsd:double"&gt;3.117323&lt;/D&gt;&lt;D xsi:type="xsd:double"&gt;-0.8882582&lt;/D&gt;&lt;D xsi:type="xsd:double"&gt;4.3867826&lt;/D&gt;&lt;D xsi:type="xsd:double"&gt;-2.2141874&lt;/D&gt;&lt;D xsi:type="xsd:double"&gt;4.9907565&lt;/D&gt;&lt;D xsi:type="xsd:double"&gt;2.3619413&lt;/D&gt;&lt;D xsi:type="xsd:double"&gt;1.8785477&lt;/D&gt;&lt;D xsi:type="xsd:double"&gt;2.9159546&lt;/D&gt;&lt;D xsi:type="xsd:double"&gt;6.04167&lt;/D&gt;&lt;/FQL&gt;&lt;FQL&gt;&lt;Q&gt;EWT^FMA_DIV_YLD(NTMA,-10AY,0,AM,"PORTAGG","MEANR")&lt;/Q&gt;&lt;R&gt;121&lt;/R&gt;&lt;C&gt;1&lt;/C&gt;&lt;D xsi:type="xsd:double"&gt;3.32185085140626&lt;/D&gt;&lt;D xsi:type="xsd:double"&gt;3.47119326215793&lt;/D&gt;&lt;D xsi:type="xsd:double"&gt;3.48986776386058&lt;/D&gt;&lt;D xsi:type="xsd:double"&gt;3.45180064753866&lt;/D&gt;&lt;D xsi:type="xsd:double"&gt;3.53004964540299&lt;/D&gt;&lt;D xsi:type="xsd:double"&gt;3.43011694069511&lt;/D&gt;&lt;D xsi:type="xsd:double"&gt;3.39220478517847&lt;/D&gt;&lt;D xsi:type="xsd:double"&gt;3.52962048094442&lt;/D&gt;&lt;D xsi:type="xsd:double"&gt;3.57377786839721&lt;/D&gt;&lt;D xsi:type="xsd:double"&gt;3.8441672042039&lt;/D&gt;&lt;D xsi:type="xsd:double"&gt;4.08051913453414&lt;/D&gt;&lt;D xsi:type="xsd:double"&gt;4.31521333586356&lt;/D&gt;&lt;D xsi:type="xsd:double"&gt;4.28012314065506&lt;/D&gt;&lt;D xsi:type="xsd:double"&gt;4.12037439931655&lt;/D&gt;&lt;D xsi:type="xsd:double"&gt;4.14650015325025&lt;/D&gt;&lt;D xsi:type="xsd:double"&gt;4.29371687378408&lt;/D&gt;&lt;D xsi:type="xsd:double"&gt;4.63306475599716&lt;/D&gt;&lt;D xsi:type="xsd:double"&gt;4.41052456070702&lt;/D&gt;&lt;D xsi:type="xsd:double"&gt;4.15856550937309&lt;/D&gt;&lt;D xsi:type="xsd:double"&gt;4.30817757493306&lt;/D&gt;&lt;D xsi:type="xsd:double"&gt;4.57990370180615&lt;/D&gt;&lt;D xsi:type="xsd:double"&gt;4.15355738005823&lt;/D&gt;&lt;D xsi:type="xsd:double"&gt;4.10641009070211&lt;/D&gt;&lt;D xsi:type="xsd:double"&gt;3.9943700277936&lt;/D&gt;&lt;D xsi:type="xsd:double"&gt;4.16359584150888&lt;/D&gt;&lt;D xsi:type="xsd:double"&gt;3.98933660816552&lt;/D&gt;&lt;D xsi:type="xsd:double"&gt;4.2189194021005&lt;/D&gt;&lt;D xsi:type="xsd:double"&gt;4.139015223318&lt;/D&gt;&lt;D xsi:type="xsd:double"&gt;4.15763809074967&lt;/D&gt;&lt;D xsi:type="xsd:double"&gt;4.08585282964366&lt;/D&gt;&lt;D xsi:type="xsd:double"&gt;4.19865323026894&lt;/D&gt;&lt;D xsi:type="xsd:double"&gt;4.14086482800788&lt;/D&gt;&lt;D xsi:type="xsd:double"&gt;4.07283398201632&lt;/D&gt;&lt;D xsi:type="xsd:double"&gt;4.0758133443546&lt;/D&gt;&lt;D xsi:type="xsd:double"&gt;3.96449937733394&lt;/D&gt;&lt;D xsi:type="xsd:double"&gt;4.02994408563001&lt;/D&gt;&lt;D xsi:type="xsd:double"&gt;4.03366221775521&lt;/D&gt;&lt;D xsi:type="xsd:double"&gt;4.00591020345321&lt;/D&gt;&lt;D xsi:type="xsd:double"&gt;4.08044386733851&lt;/D&gt;&lt;D xsi:type="xsd:double"&gt;4.19823605893888&lt;/D&gt;&lt;D xsi:type="xsd:double"&gt;4.13809788771143&lt;/D&gt;&lt;D xsi:type="xsd:double"&gt;4.30338668249283&lt;/D&gt;&lt;D xsi:type="xsd:double"&gt;4.12544200039786&lt;/D&gt;&lt;D xsi:type="xsd:double"&gt;4.17585550821011&lt;/D&gt;&lt;D xsi:type="xsd:double"&gt;4.32279564388242&lt;/D&gt;&lt;D xsi:type="xsd:double"&gt;4.27747197716333&lt;/D&gt;&lt;D xsi:type="xsd:double"&gt;4.4925316373057&lt;/D&gt;&lt;D xsi:type="xsd:double"&gt;4.36147596957777&lt;/D&gt;&lt;D xsi:type="xsd:double"&gt;4.4855207726016&lt;/D&gt;&lt;D xsi:type="xsd:double"&gt;4.83977617579854&lt;/D&gt;&lt;D xsi:type="xsd:double"&gt;4.88309989648831&lt;/D&gt;&lt;D xsi:type="xsd:double"&gt;4.90942863479708&lt;/D&gt;&lt;D xsi:type="xsd:double"&gt;4.82719770400475&lt;/D&gt;&lt;D xsi:type="xsd:double"&gt;4.55295879346367&lt;/D&gt;&lt;D xsi:type="xsd:double"&gt;4.44980591068154&lt;/D&gt;&lt;D xsi:type="xsd:double"&gt;4.19145574262427&lt;/D&gt;&lt;D xsi:type="xsd:double"&gt;4.30888272834977&lt;/D&gt;&lt;D xsi:type="xsd:double"&gt;4.42890625054138&lt;/D&gt;&lt;D xsi:type="xsd:double"&gt;4.30521702740418&lt;/D&gt;&lt;D xsi:type="xsd:double"&gt;4.45461026604093&lt;/D&gt;&lt;D xsi:type="xsd:double"&gt;4.25471097202727&lt;/D&gt;&lt;D xsi:type="xsd:double"&gt;4.27127548863234&lt;/D&gt;&lt;D xsi:type="xsd:double"&gt;4.0618961505429&lt;/D&gt;&lt;D xsi:type="xsd:double"&gt;4.02931214952137&lt;/D&gt;&lt;D xsi:type="xsd:double"&gt;3.98812282066027&lt;/D&gt;&lt;D xsi:type="xsd:double"&gt;4.04061354714533&lt;/D&gt;&lt;D xsi:type="xsd:double"&gt;4.55262235947106&lt;/D&gt;&lt;D xsi:type="xsd:double"&gt;4.49222303623918&lt;/D&gt;&lt;D xsi:type="xsd:double"&gt;4.11875172021395&lt;/D&gt;&lt;D xsi:type="xsd:double"&gt;3.95760033320852&lt;/D&gt;&lt;D xsi:type="xsd:double"&gt;3.75907414813361&lt;/D&gt;&lt;D xsi:type="xsd:double"&gt;3.67476411764652&lt;/D&gt;&lt;D xsi:type="xsd:double"&gt;3.84014281142295&lt;/D&gt;&lt;D xsi:type="xsd:double"&gt;3.79982205046941&lt;/D&gt;&lt;D xsi:type="xsd:double"&gt;3.85328588277327&lt;/D&gt;&lt;D xsi:type="xsd:double"&gt;3.68355284393648&lt;/D&gt;&lt;D xsi:type="xsd:double"&gt;3.46389209585587&lt;/D&gt;&lt;D xsi:type="xsd:double"&gt;3.55028416336617&lt;/D&gt;&lt;D xsi:type="xsd:double"&gt;3.60285415535178&lt;/D&gt;&lt;D xsi:type="xsd:double"&gt;3.67750892252115&lt;/D&gt;&lt;D xsi:type="xsd:double"&gt;4.26821012099745&lt;/D&gt;&lt;D xsi:type="xsd:double"&gt;4.02169899044848&lt;/D&gt;&lt;D xsi:type="xsd:double"&gt;4.02504416475044&lt;/D&gt;&lt;D xsi:type="xsd:double"&gt;4.24707953337114&lt;/D&gt;&lt;D xsi:type="xsd:double"&gt;4.19020542270274&lt;/D&gt;&lt;D xsi:type="xsd:double"&gt;4.52603568070742&lt;/D&gt;&lt;D xsi:type="xsd:double"&gt;4.2951097731778&lt;/D&gt;&lt;D xsi:type="xsd:double"&gt;4.23249413826616&lt;/D&gt;&lt;D xsi:type="xsd:double"&gt;4.1631945856052&lt;/D&gt;&lt;D xsi:type="xsd:double"&gt;4.26106348522155&lt;/D&gt;&lt;D xsi:type="xsd:double"&gt;4.54300785362603&lt;/D&gt;&lt;D xsi:type="xsd:double"&gt;4.64201627532991&lt;/D&gt;&lt;D xsi:type="xsd:double"&gt;5.01671944790658&lt;/D&gt;&lt;D xsi:type="xsd:double"&gt;4.69977660385434&lt;/D&gt;&lt;D xsi:type="xsd:double"&gt;5.48689610191282&lt;/D&gt;&lt;D xsi:type="xsd:double"&gt;4.93957724920638&lt;/D&gt;&lt;D xsi:type="xsd:double"&gt;5.01481793047188&lt;/D&gt;&lt;D xsi:type="xsd:double"&gt;5.42762381490065&lt;/D&gt;&lt;D xsi:type="xsd:double"&gt;4.66307247875301&lt;/D&gt;&lt;D xsi:type="xsd:double"&gt;4.39558572997272&lt;/D&gt;&lt;D xsi:type="xsd:double"&gt;4.31491079225397&lt;/D&gt;&lt;D xsi:type="xsd:double"&gt;4.04020775761256&lt;/D&gt;&lt;D xsi:type="xsd:double"&gt;3.98252667560081&lt;/D&gt;&lt;D xsi:type="xsd:double"&gt;3.864928632335&lt;/D&gt;&lt;D xsi:type="xsd:double"&gt;3.80242709266424&lt;/D&gt;&lt;D xsi:type="xsd:double"&gt;3.49131089168635&lt;/D&gt;&lt;D xsi:type="xsd:double"&gt;3.46505780228384&lt;/D&gt;&lt;D xsi:type="xsd:double"&gt;3.55842510305683&lt;/D&gt;&lt;D xsi:type="xsd:double"&gt;3.63425749901878&lt;/D&gt;&lt;D xsi:type="xsd:double"&gt;3.53131206030591&lt;/D&gt;&lt;D xsi:type="xsd:double"&gt;3.5516339984709&lt;/D&gt;&lt;D xsi:type="xsd:double"&gt;3.40654695939257&lt;/D&gt;&lt;D xsi:type="xsd:double"&gt;3.39798004413627&lt;/D&gt;&lt;D xsi:type="xsd:double"&gt;3.36584092499405&lt;/D&gt;&lt;D xsi:type="xsd:double"&gt;3.1015729725177&lt;/D&gt;&lt;D xsi:type="xsd:double"&gt;3.05622875052902&lt;/D&gt;&lt;D xsi:type="xsd:double"&gt;3.09581229772432&lt;/D&gt;&lt;D xsi:type="xsd:double"&gt;3.07215053349257&lt;/D&gt;&lt;D xsi:type="xsd:double"&gt;2.88358248499059&lt;/D&gt;&lt;D xsi:type="xsd:double"&gt;3.25874696029741&lt;/D&gt;&lt;D xsi:type="xsd:double"&gt;3.49102868079796&lt;/D&gt;&lt;/FQL&gt;&lt;FQL&gt;&lt;Q&gt;INDA^FMA_PE(LTMA,-10AY,0,AM,"PORTAGG","MEANR")&lt;/Q&gt;&lt;R&gt;121&lt;/R&gt;&lt;C&gt;1&lt;/C&gt;&lt;D xsi:type="xsd:double"&gt;18.016921615677&lt;/D&gt;&lt;D xsi:type="xsd:double"&gt;17.8707559475633&lt;/D&gt;&lt;D xsi:type="xsd:double"&gt;18.9968192078013&lt;/D&gt;&lt;D xsi:type="xsd:double"&gt;18.91810425499&lt;/D&gt;&lt;D xsi:type="xsd:double"&gt;19.3720801162863&lt;/D&gt;&lt;D xsi:type="xsd:double"&gt;20.6407386902114&lt;/D&gt;&lt;D xsi:type="xsd:double"&gt;20.9547502795926&lt;/D&gt;&lt;D xsi:type="xsd:double"&gt;20.8270656491246&lt;/D&gt;&lt;D xsi:type="xsd:double"&gt;20.2109331037129&lt;/D&gt;&lt;D xsi:type="xsd:double"&gt;19.9794491624641&lt;/D&gt;&lt;D xsi:type="xsd:double"&gt;20.658674282277&lt;/D&gt;&lt;D xsi:type="xsd:double"&gt;20.9910494033137&lt;/D&gt;&lt;D xsi:type="xsd:double"&gt;20.2006563527361&lt;/D&gt;&lt;D xsi:type="xsd:double"&gt;20.6816377896216&lt;/D&gt;&lt;D xsi:type="xsd:double"&gt;20.1898902167092&lt;/D&gt;&lt;D xsi:type="xsd:double"&gt;19.7349214333692&lt;/D&gt;&lt;D xsi:type="xsd:double"&gt;19.5232236191541&lt;/D&gt;&lt;D xsi:type="xsd:double"&gt;18.8339802935087&lt;/D&gt;&lt;D xsi:type="xsd:double"&gt;18.9564785453295&lt;/D&gt;&lt;D xsi:type="xsd:double"&gt;18.9036384427815&lt;/D&gt;&lt;D xsi:type="xsd:double"&gt;18.9881328484955&lt;/D&gt;&lt;D xsi:type="xsd:double"&gt;19.0693108217066&lt;/D&gt;&lt;D xsi:type="xsd:double"&gt;19.4802782542123&lt;/D&gt;&lt;D xsi:type="xsd:double"&gt;19.7647830153987&lt;/D&gt;&lt;D xsi:type="xsd:double"&gt;19.6449870982915&lt;/D&gt;&lt;D xsi:type="xsd:double"&gt;19.8919485519814&lt;/D&gt;&lt;D xsi:type="xsd:double"&gt;18.8939253167103&lt;/D&gt;&lt;D xsi:type="xsd:double"&gt;18.9195267702229&lt;/D&gt;&lt;D xsi:type="xsd:double"&gt;19.4502642368602&lt;/D&gt;&lt;D xsi:type="xsd:double"&gt;20.1070492719002&lt;/D&gt;&lt;D xsi:type="xsd:double"&gt;20.4639897103187&lt;/D&gt;&lt;D xsi:type="xsd:double"&gt;20.4134528543969&lt;/D&gt;&lt;D xsi:type="xsd:double"&gt;20.4281537885422&lt;/D&gt;&lt;D xsi:type="xsd:double"&gt;20.3891189875418&lt;/D&gt;&lt;D xsi:type="xsd:double"&gt;20.560690989873&lt;/D&gt;&lt;D xsi:type="xsd:double"&gt;20.6071702909412&lt;/D&gt;&lt;D xsi:type="xsd:double"&gt;21.1793682390386&lt;/D&gt;&lt;D xsi:type="xsd:double"&gt;21.2773826268055&lt;/D&gt;&lt;D xsi:type="xsd:double"&gt;21.7642177804437&lt;/D&gt;&lt;D xsi:type="xsd:double"&gt;21.8959700130303&lt;/D&gt;&lt;D xsi:type="xsd:double"&gt;22.9610677939948&lt;/D&gt;&lt;D xsi:type="xsd:double"&gt;21.9785320783594&lt;/D&gt;&lt;D xsi:type="xsd:double"&gt;21.6246802761378&lt;/D&gt;&lt;D xsi:type="xsd:double"&gt;21.410297766325&lt;/D&gt;&lt;D xsi:type="xsd:double"&gt;21.3673695824404&lt;/D&gt;&lt;D xsi:type="xsd:double"&gt;21.3740211446207&lt;/D&gt;&lt;D xsi:type="xsd:double"&gt;21.3433549506288&lt;/D&gt;&lt;D xsi:type="xsd:double"&gt;22.0116473776191&lt;/D&gt;&lt;D xsi:type="xsd:double"&gt;22.1444789829922&lt;/D&gt;&lt;D xsi:type="xsd:double"&gt;20.5938307951869&lt;/D&gt;&lt;D xsi:type="xsd:double"&gt;21.0708581655549&lt;/D&gt;&lt;D xsi:type="xsd:double"&gt;21.4592134003899&lt;/D&gt;&lt;D xsi:type="xsd:double"&gt;21.3150825828257&lt;/D&gt;&lt;D xsi:type="xsd:double"&gt;21.6627068071565&lt;/D&gt;&lt;D xsi:type="xsd:double"&gt;21.7508508651196&lt;/D&gt;&lt;D xsi:type="xsd:double"&gt;21.6109901266641&lt;/D&gt;&lt;D xsi:type="xsd:double"&gt;21.2477868480127&lt;/D&gt;&lt;D xsi:type="xsd:double"&gt;21.602488651156&lt;/D&gt;&lt;D xsi:type="xsd:double"&gt;21.185273164072&lt;/D&gt;&lt;D xsi:type="xsd:double"&gt;21.0591516361727&lt;/D&gt;&lt;D xsi:type="xsd:double"&gt;21.0964395596662&lt;/D&gt;&lt;D xsi:type="xsd:double"&gt;21.3055248416513&lt;/D&gt;&lt;D xsi:type="xsd:double"&gt;22.8001218902337&lt;/D&gt;&lt;D xsi:type="xsd:double"&gt;22.8605334690927&lt;/D&gt;&lt;D xsi:type="xsd:double"&gt;23.4908209833385&lt;/D&gt;&lt;D xsi:type="xsd:double"&gt;23.404594143053&lt;/D&gt;&lt;D xsi:type="xsd:double"&gt;20.6542769545542&lt;/D&gt;&lt;D xsi:type="xsd:double"&gt;20.376483363516&lt;/D&gt;&lt;D xsi:type="xsd:double"&gt;21.1541568650961&lt;/D&gt;&lt;D xsi:type="xsd:double"&gt;22.4878934320535&lt;/D&gt;&lt;D xsi:type="xsd:double"&gt;24.1850628729165&lt;/D&gt;&lt;D xsi:type="xsd:double"&gt;25.480548610822&lt;/D&gt;&lt;D xsi:type="xsd:double"&gt;25.8466854856919&lt;/D&gt;&lt;D xsi:type="xsd:double"&gt;26.9750137990739&lt;/D&gt;&lt;D xsi:type="xsd:double"&gt;27.1816675788728&lt;/D&gt;&lt;D xsi:type="xsd:double"&gt;32.1085538303923&lt;/D&gt;&lt;D xsi:type="xsd:double"&gt;34.7578100519933&lt;/D&gt;&lt;D xsi:type="xsd:double"&gt;32.9129069572124&lt;/D&gt;&lt;D xsi:type="xsd:double"&gt;30.9592398729884&lt;/D&gt;&lt;D xsi:type="xsd:double"&gt;29.9287825944802&lt;/D&gt;&lt;D xsi:type="xsd:double"&gt;29.3606425048024&lt;/D&gt;&lt;D xsi:type="xsd:double"&gt;29.4403345341225&lt;/D&gt;&lt;D xsi:type="xsd:double"&gt;28.72090782334&lt;/D&gt;&lt;D xsi:type="xsd:double"&gt;28.8783330533936&lt;/D&gt;&lt;D xsi:type="xsd:double"&gt;29.5036999837388&lt;/D&gt;&lt;D xsi:type="xsd:double"&gt;29.5359125386952&lt;/D&gt;&lt;D xsi:type="xsd:double"&gt;29.4782996786355&lt;/D&gt;&lt;D xsi:type="xsd:double"&gt;28.9580079339966&lt;/D&gt;&lt;D xsi:type="xsd:double"&gt;29.6175786232488&lt;/D&gt;&lt;D xsi:type="xsd:double"&gt;27.4989152152068&lt;/D&gt;&lt;D xsi:type="xsd:double"&gt;26.2839702043758&lt;/D&gt;&lt;D xsi:type="xsd:double"&gt;26.152232669083&lt;/D&gt;&lt;D xsi:type="xsd:double"&gt;24.9889328572425&lt;/D&gt;&lt;D xsi:type="xsd:double"&gt;24.8793717098674&lt;/D&gt;&lt;D xsi:type="xsd:double"&gt;24.4344787653813&lt;/D&gt;&lt;D xsi:type="xsd:double"&gt;25.851199006411&lt;/D&gt;&lt;D xsi:type="xsd:double"&gt;26.0355689763412&lt;/D&gt;&lt;D xsi:type="xsd:double"&gt;24.9379008858228&lt;/D&gt;&lt;D xsi:type="xsd:double"&gt;26.3506219507991&lt;/D&gt;&lt;D xsi:type="xsd:double"&gt;26.6670881466605&lt;/D&gt;&lt;D xsi:type="xsd:double"&gt;25.614902207424&lt;/D&gt;&lt;D xsi:type="xsd:double"&gt;25.324629194388&lt;/D&gt;&lt;D xsi:type="xsd:double"&gt;24.0624784182458&lt;/D&gt;&lt;D xsi:type="xsd:double"&gt;23.8134979875447&lt;/D&gt;&lt;D xsi:type="xsd:double"&gt;23.8937944633985&lt;/D&gt;&lt;D xsi:type="xsd:double"&gt;23.9823877397263&lt;/D&gt;&lt;D xsi:type="xsd:double"&gt;24.3726140234712&lt;/D&gt;&lt;D xsi:type="xsd:double"&gt;23.6988439757887&lt;/D&gt;&lt;D xsi:type="xsd:double"&gt;23.7821178122562&lt;/D&gt;&lt;D xsi:type="xsd:double"&gt;23.6414566732126&lt;/D&gt;&lt;D xsi:type="xsd:double"&gt;23.1690585267394&lt;/D&gt;&lt;D xsi:type="xsd:double"&gt;24.7824572565753&lt;/D&gt;&lt;D xsi:type="xsd:double"&gt;26.0056635001872&lt;/D&gt;&lt;D xsi:type="xsd:double"&gt;25.8472858781437&lt;/D&gt;&lt;D xsi:type="xsd:double"&gt;26.0847804876494&lt;/D&gt;&lt;D xsi:type="xsd:double"&gt;25.901102442134&lt;/D&gt;&lt;D xsi:type="xsd:double"&gt;25.5321384641711&lt;/D&gt;&lt;D xsi:type="xsd:double"&gt;25.8712066168448&lt;/D&gt;&lt;D xsi:type="xsd:double"&gt;26.357961040292&lt;/D&gt;&lt;D xsi:type="xsd:double"&gt;26.208933073487&lt;/D&gt;&lt;D xsi:type="xsd:double"&gt;27.0819071793294&lt;/D&gt;&lt;/FQL&gt;&lt;FQL&gt;&lt;Q&gt;DDR3512M-FDS^FG_PRICE_CHANGE(0,-3AM)&lt;/Q&gt;&lt;R&gt;1&lt;/R&gt;&lt;C&gt;1&lt;/C&gt;&lt;D xsi:type="xsd:double"&gt;-7.31334059287313&lt;/D&gt;&lt;/FQL&gt;&lt;FQL&gt;&lt;Q&gt;PASP-FDS^FG_PRICE_CHANGE(0,-1AM)&lt;/Q&gt;&lt;R&gt;1&lt;/R&gt;&lt;C&gt;1&lt;/C&gt;&lt;D xsi:type="xsd:double"&gt;9.95762711864407&lt;/D&gt;&lt;/FQL&gt;&lt;FQL&gt;&lt;Q&gt;PLATI-FDS^FG_PRICE_MAVG(0,,,,30)&lt;/Q&gt;&lt;R&gt;1&lt;/R&gt;&lt;C&gt;1&lt;/C&gt;&lt;D xsi:type="xsd:double"&gt;947.3333&lt;/D&gt;&lt;/FQL&gt;&lt;FQL&gt;&lt;Q&gt;W-FDS^FG_PRICE(0)&lt;/Q&gt;&lt;R&gt;1&lt;/R&gt;&lt;C&gt;1&lt;/C&gt;&lt;D xsi:type="xsd:double"&gt;5.63&lt;/D&gt;&lt;/FQL&gt;&lt;FQL&gt;&lt;Q&gt;TIOS-FDS^MAX(FG_PRICE(0,-5AY))&lt;/Q&gt;&lt;R&gt;1&lt;/R&gt;&lt;C&gt;1&lt;/C&gt;&lt;D xsi:type="xsd:double"&gt;219.77&lt;/D&gt;&lt;/FQL&gt;&lt;FQL&gt;&lt;Q&gt;MCHI^FG_PRICE_MAVG(0,,,,200)&lt;/Q&gt;&lt;R&gt;1&lt;/R&gt;&lt;C&gt;1&lt;/C&gt;&lt;D xsi:type="xsd:double"&gt;41.1512&lt;/D&gt;&lt;/FQL&gt;&lt;FQL&gt;&lt;Q&gt;EWM^FG_PRICE_MAVG(0,,,,60)&lt;/Q&gt;&lt;R&gt;1&lt;/R&gt;&lt;C&gt;1&lt;/C&gt;&lt;D xsi:type="xsd:double"&gt;23.8585&lt;/D&gt;&lt;/FQL&gt;&lt;FQL&gt;&lt;Q&gt;KSA^PERCENT_CHANGE(FMA_EPS(+1,0,,,,"PORTAGG","MEAN"),FMA_EPS(+1,-3AM,,,,"PORTAGG","MEAN"))&lt;/Q&gt;&lt;R&gt;1&lt;/R&gt;&lt;C&gt;1&lt;/C&gt;&lt;D xsi:type="xsd:double"&gt;-1.64161998642914&lt;/D&gt;&lt;/FQL&gt;&lt;FQL&gt;&lt;Q&gt;SET-BKK^FG_TOTAL_RETURNC(0,-6AM)&lt;/Q&gt;&lt;R&gt;1&lt;/R&gt;&lt;C&gt;1&lt;/C&gt;&lt;D xsi:type="xsd:double"&gt;3.0406713&lt;/D&gt;&lt;/FQL&gt;&lt;FQL&gt;&lt;Q&gt;GREK^FG_TOTAL_RETURNC(0,-12AM)&lt;/Q&gt;&lt;R&gt;1&lt;/R&gt;&lt;C&gt;1&lt;/C&gt;&lt;D xsi:type="xsd:double"&gt;21.003675&lt;/D&gt;&lt;/FQL&gt;&lt;FQL&gt;&lt;Q&gt;EZA^FMA_PCT_ABOVE_MAVG(200,0,,,,"PORTAGG")&lt;/Q&gt;&lt;R&gt;1&lt;/R&gt;&lt;C&gt;1&lt;/C&gt;&lt;D xsi:type="xsd:double"&gt;66.6666666666667&lt;/D&gt;&lt;/FQL&gt;&lt;FQL&gt;&lt;Q&gt;EWT^FG_TOTAL_RETURNC(0,-1AM)&lt;/Q&gt;&lt;R&gt;1&lt;/R&gt;&lt;C&gt;1&lt;/C&gt;&lt;D xsi:type="xsd:double"&gt;1.2340903&lt;/D&gt;&lt;/FQL&gt;&lt;FQL&gt;&lt;Q&gt;EPHE^P_PRICE(0)/P_PRICE_HIGH_PR(0,,,,,,"PRICE","INTRA","52W")&lt;/Q&gt;&lt;R&gt;1&lt;/R&gt;&lt;C&gt;1&lt;/C&gt;&lt;D xsi:type="xsd:double"&gt;0.9989384&lt;/D&gt;&lt;/FQL&gt;&lt;FQL&gt;&lt;Q&gt;CNYA^FMA_PCT_ABOVE_MAVG(200,0,,,,"PORTAGG")&lt;/Q&gt;&lt;R&gt;1&lt;/R&gt;&lt;C&gt;1&lt;/C&gt;&lt;D xsi:type="xsd:double"&gt;21.2962962962963&lt;/D&gt;&lt;/FQL&gt;&lt;FQL&gt;&lt;Q&gt;CC_MY^FG_COMPANY_NAME&lt;/Q&gt;&lt;R&gt;1&lt;/R&gt;&lt;C&gt;1&lt;/C&gt;&lt;D xsi:type="xsd:string"&gt;Malaysia&lt;/D&gt;&lt;/FQL&gt;&lt;FQL&gt;&lt;Q&gt;USDAED^FG_PRICE_CHANGE(0,-3AM)&lt;/Q&gt;&lt;R&gt;1&lt;/R&gt;&lt;C&gt;1&lt;/C&gt;&lt;D xsi:type="xsd:double"&gt;-0.004082918&lt;/D&gt;&lt;/FQL&gt;&lt;FQL&gt;&lt;Q&gt;USDKRW^FG_PRICE_CHANGE(0,-3AM)&lt;/Q&gt;&lt;R&gt;1&lt;/R&gt;&lt;C&gt;1&lt;/C&gt;&lt;D xsi:type="xsd:double"&gt;-2.7141929&lt;/D&gt;&lt;/FQL&gt;&lt;FQL&gt;&lt;Q&gt;FC0000MY^FMA_EPS(NTMA,-20AY,0,CY,,"PORTAGG","MEANR")&lt;/Q&gt;&lt;R&gt;20&lt;/R&gt;&lt;C&gt;1&lt;/C&gt;&lt;D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xsi:type="xsd:double"&gt;15.6987954738626&lt;/D&gt;&lt;D xsi:type="xsd:double"&gt;16.3882261586729&lt;/D&gt;&lt;D xsi:type="xsd:double"&gt;16.0082661570514&lt;/D&gt;&lt;D xsi:type="xsd:double"&gt;16.7038107118506&lt;/D&gt;&lt;D xsi:type="xsd:double"&gt;16.2486587557372&lt;/D&gt;&lt;/FQL&gt;&lt;FQL&gt;&lt;Q&gt;EPU^FG_TOTAL_RET</t>
        </r>
      </text>
    </comment>
    <comment ref="A15" authorId="0" shapeId="0" xr:uid="{A9E71D69-88E9-4438-9933-CA93154AE8D2}">
      <text>
        <r>
          <rPr>
            <b/>
            <sz val="9"/>
            <color indexed="81"/>
            <rFont val="Tahoma"/>
            <charset val="1"/>
          </rPr>
          <t>URNC(-10AY,0,AM)&lt;/Q&gt;&lt;R&gt;121&lt;/R&gt;&lt;C&gt;1&lt;/C&gt;&lt;D xsi:type="xsd:double"&gt;-2.1374285&lt;/D&gt;&lt;D xsi:type="xsd:double"&gt;-7.7073517&lt;/D&gt;&lt;D xsi:type="xsd:double"&gt;0.030267239&lt;/D&gt;&lt;D xsi:type="xsd:double"&gt;-3.0465424&lt;/D&gt;&lt;D xsi:type="xsd:double"&gt;-0.45357943&lt;/D&gt;&lt;D xsi:type="xsd:double"&gt;-4.1246834&lt;/D&gt;&lt;D xsi:type="xsd:double"&gt;-6.929392&lt;/D&gt;&lt;D xsi:type="xsd:double"&gt;3.2815814&lt;/D&gt;&lt;D xsi:type="xsd:double"&gt;5.739665&lt;/D&gt;&lt;D xsi:type="xsd:double"&gt;-3.8102925&lt;/D&gt;&lt;D xsi:type="xsd:double"&gt;-2.9769957&lt;/D&gt;&lt;D xsi:type="xsd:double"&gt;-10.425383&lt;/D&gt;&lt;D xsi:type="xsd:double"&gt;-10.354221&lt;/D&gt;&lt;D xsi:type="xsd:double"&gt;3.256619&lt;/D&gt;&lt;D xsi:type="xsd:double"&gt;-5.7719827&lt;/D&gt;&lt;D xsi:type="xsd:double"&gt;-7.2686076&lt;/D&gt;&lt;D xsi:type="xsd:double"&gt;-9.213734&lt;/D&gt;&lt;D xsi:type="xsd:double"&gt;13.735973&lt;/D&gt;&lt;D xsi:type="xsd:double"&gt;17.011272&lt;/D&gt;&lt;D xsi:type="xsd:double"&gt;16.465866&lt;/D&gt;&lt;D xsi:type="xsd:double"&gt;1.4137983&lt;/D&gt;&lt;D xsi:type="xsd:double"&gt;2.0061255&lt;/D&gt;&lt;D xsi:type="xsd:double"&gt;9.043837&lt;/D&gt;&lt;D xsi:type="xsd:double"&gt;8.366656&lt;/D&gt;&lt;D xsi:type="xsd:double"&gt;-5.0809026&lt;/D&gt;&lt;D xsi:type="xsd:double"&gt;-4.3660283&lt;/D&gt;&lt;D xsi:type="xsd:double"&gt;3.0956864&lt;/D&gt;&lt;D xsi:type="xsd:double"&gt;0&lt;/D&gt;&lt;D xsi:type="xsd:double"&gt;3.0179024&lt;/D&gt;&lt;D xsi:type="xsd:double"&gt;7.4402094&lt;/D&gt;&lt;D xsi:type="xsd:double"&gt;-10.140144&lt;/D&gt;&lt;D xsi:type="xsd:double"&gt;3.9755344&lt;/D&gt;&lt;D xsi:type="xsd:double"&gt;1.6764641&lt;/D&gt;&lt;D xsi:type="xsd:double"&gt;-0.49175024&lt;/D&gt;&lt;D xsi:type="xsd:double"&gt;1.709342&lt;/D&gt;&lt;D xsi:type="xsd:double"&gt;4.3073297&lt;/D&gt;&lt;D xsi:type="xsd:double"&gt;7.44977&lt;/D&gt;&lt;D xsi:type="xsd:double"&gt;6.5437555&lt;/D&gt;&lt;D xsi:type="xsd:double"&gt;0.82865953&lt;/D&gt;&lt;D xsi:type="xsd:double"&gt;-4.133427&lt;/D&gt;&lt;D xsi:type="xsd:double"&gt;10.471714&lt;/D&gt;&lt;D xsi:type="xsd:double"&gt;-5.7933865&lt;/D&gt;&lt;D xsi:type="xsd:double"&gt;3.7540078&lt;/D&gt;&lt;D xsi:type="xsd:double"&gt;3.6181927&lt;/D&gt;&lt;D xsi:type="xsd:double"&gt;-0.04594922&lt;/D&gt;&lt;D xsi:type="xsd:double"&gt;-1.6777754&lt;/D&gt;&lt;D xsi:type="xsd:double"&gt;-8.652997&lt;/D&gt;&lt;D xsi:type="xsd:double"&gt;0.20667315&lt;/D&gt;&lt;D xsi:type="xsd:double"&gt;-8.765149&lt;/D&gt;&lt;D xsi:type="xsd:double"&gt;3.0234575&lt;/D&gt;&lt;D xsi:type="xsd:double"&gt;-4.744923&lt;/D&gt;&lt;D xsi:type="xsd:double"&gt;2.6490092&lt;/D&gt;&lt;D xsi:type="xsd:double"&gt;2.7011633&lt;/D&gt;&lt;D xsi:type="xsd:double"&gt;2.9904008&lt;/D&gt;&lt;D xsi:type="xsd:double"&gt;3.8359046&lt;/D&gt;&lt;D xsi:type="xsd:double"&gt;0.8209348&lt;/D&gt;&lt;D xsi:type="xsd:double"&gt;-6.9465637&lt;/D&gt;&lt;D xsi:type="xsd:double"&gt;-0.27344227&lt;/D&gt;&lt;D xsi:type="xsd:double"&gt;4.831207&lt;/D&gt;&lt;D xsi:type="xsd:double"&gt;-10.125232&lt;/D&gt;&lt;D xsi:type="xsd:double"&gt;2.8461337&lt;/D&gt;&lt;D xsi:type="xsd:double"&gt;-0.057655573&lt;/D&gt;&lt;D xsi:type="xsd:double"&gt;-0.7499218&lt;/D&gt;&lt;D xsi:type="xsd:double"&gt;1.4821172&lt;/D&gt;&lt;D xsi:type="xsd:double"&gt;5.7890773&lt;/D&gt;&lt;D xsi:type="xsd:double"&gt;-4.972678&lt;/D&gt;&lt;D xsi:type="xsd:double"&gt;-28.550888&lt;/D&gt;&lt;D xsi:type="xsd:double"&gt;-2.8973877&lt;/D&gt;&lt;D xsi:type="xsd:double"&gt;7.9983473&lt;/D&gt;&lt;D xsi:type="xsd:double"&gt;11.511898&lt;/D&gt;&lt;D xsi:type="xsd:double"&gt;0.51971674&lt;/D&gt;&lt;D xsi:type="xsd:double"&gt;6.5294147&lt;/D&gt;&lt;D xsi:type="xsd:double"&gt;-1.7836452&lt;/D&gt;&lt;D xsi:type="xsd:double"&gt;0.22388697&lt;/D&gt;&lt;D xsi:type="xsd:double"&gt;-0.65488815&lt;/D&gt;&lt;D xsi:type="xsd:double"&gt;12.963581&lt;/D&gt;&lt;D xsi:type="xsd:double"&gt;6.91185&lt;/D&gt;&lt;D xsi:type="xsd:double"&gt;4.7566056&lt;/D&gt;&lt;D xsi:type="xsd:double"&gt;-2.09772&lt;/D&gt;&lt;D xsi:type="xsd:double"&gt;-3.1272054&lt;/D&gt;&lt;D xsi:type="xsd:double"&gt;-1.4754891&lt;/D&gt;&lt;D xsi:type="xsd:double"&gt;-11.449832&lt;/D&gt;&lt;D xsi:type="xsd:double"&gt;-6.537217&lt;/D&gt;&lt;D xsi:type="xsd:double"&gt;-8.067864&lt;/D&gt;&lt;D xsi:type="xsd:double"&gt;3.1261802&lt;/D&gt;&lt;D xsi:type="xsd:double"&gt;3.9810061&lt;/D&gt;&lt;D xsi:type="xsd:double"&gt;6.4629436&lt;/D&gt;&lt;D xsi:type="xsd:double"&gt;-5.3447666&lt;/D&gt;&lt;D xsi:type="xsd:double"&gt;19.96559&lt;/D&gt;&lt;D xsi:type="xsd:double"&gt;0.7436037&lt;/D&gt;&lt;D xsi:type="xsd:double"&gt;8.709776&lt;/D&gt;&lt;D xsi:type="xsd:double"&gt;-3.4763694&lt;/D&gt;&lt;D xsi:type="xsd:double"&gt;-22.115929&lt;/D&gt;&lt;D xsi:type="xsd:double"&gt;9.571362&lt;/D&gt;&lt;D xsi:type="xsd:double"&gt;-16.95726&lt;/D&gt;&lt;D xsi:type="xsd:double"&gt;12.391925&lt;/D&gt;&lt;D xsi:type="xsd:double"&gt;-2.8571367&lt;/D&gt;&lt;D xsi:type="xsd:double"&gt;-4.411763&lt;/D&gt;&lt;D xsi:type="xsd:double"&gt;16.607487&lt;/D&gt;&lt;D xsi:type="xsd:double"&gt;-0.47361255&lt;/D&gt;&lt;D xsi:type="xsd:double"&gt;10.439968&lt;/D&gt;&lt;D xsi:type="xsd:double"&gt;-6.764799&lt;/D&gt;&lt;D xsi:type="xsd:double"&gt;-2.082634&lt;/D&gt;&lt;D xsi:type="xsd:double"&gt;6.2435627&lt;/D&gt;&lt;D xsi:type="xsd:double"&gt;-2.0665169&lt;/D&gt;&lt;D xsi:type="xsd:double"&gt;3.0252934&lt;/D&gt;&lt;D xsi:type="xsd:double"&gt;4.652691&lt;/D&gt;&lt;D xsi:type="xsd:double"&gt;2.6299238&lt;/D&gt;&lt;D xsi:type="xsd:double"&gt;-3.9048135&lt;/D&gt;&lt;D xsi:type="xsd:double"&gt;-8.222222&lt;/D&gt;&lt;D xsi:type="xsd:double"&gt;1.1760592&lt;/D&gt;&lt;D xsi:type="xsd:double"&gt;4.697776&lt;/D&gt;&lt;D xsi:type="xsd:double"&gt;13.350761&lt;/D&gt;&lt;D xsi:type="xsd:double"&gt;-0.38235784&lt;/D&gt;&lt;D xsi:type="xsd:double"&gt;10.2096195&lt;/D&gt;&lt;D xsi:type="xsd:double"&gt;6.9304585&lt;/D&gt;&lt;D xsi:type="xsd:double"&gt;6.7017436&lt;/D&gt;&lt;D xsi:type="xsd:double"&gt;-1.7520249&lt;/D&gt;&lt;D xsi:type="xsd:double"&gt;3.428018&lt;/D&gt;&lt;D xsi:type="xsd:double"&gt;-6.439394&lt;/D&gt;&lt;D xsi:type="xsd:double"&gt;1.0918498&lt;/D&gt;&lt;/FQL&gt;&lt;FQL&gt;&lt;Q&gt;EWY^FMA_PE(NTMA,-10AY,0,AM,"PORTAGG","MEANR")&lt;/Q&gt;&lt;R&gt;121&lt;/R&gt;&lt;C&gt;1&lt;/C&gt;&lt;D xsi:type="xsd:double"&gt;10.143849216966&lt;/D&gt;&lt;D xsi:type="xsd:double"&gt;9.41503901520073&lt;/D&gt;&lt;D xsi:type="xsd:double"&gt;9.83569562115115&lt;/D&gt;&lt;D xsi:type="xsd:double"&gt;9.61722292983292&lt;/D&gt;&lt;D xsi:type="xsd:double"&gt;9.47301491500576&lt;/D&gt;&lt;D xsi:type="xsd:double"&gt;9.69948677605621&lt;/D&gt;&lt;D xsi:type="xsd:double"&gt;9.75890932692394&lt;/D&gt;&lt;D xsi:type="xsd:double"&gt;10.0978816592371&lt;/D&gt;&lt;D xsi:type="xsd:double"&gt;9.92760831012587&lt;/D&gt;&lt;D xsi:type="xsd:double"&gt;9.4930968315898&lt;/D&gt;&lt;D xsi:type="xsd:double"&gt;9.41384326037621&lt;/D&gt;&lt;D xsi:type="xsd:double"&gt;9.46843924482844&lt;/D&gt;&lt;D xsi:type="xsd:double"&gt;9.40206900161408&lt;/D&gt;&lt;D xsi:type="xsd:double"&gt;10.0518615536175&lt;/D&gt;&lt;D xsi:type="xsd:double"&gt;10.1983857471682&lt;/D&gt;&lt;D xsi:type="xsd:double"&gt;9.90282915250994&lt;/D&gt;&lt;D xsi:type="xsd:double"&gt;9.77176924585927&lt;/D&gt;&lt;D xsi:type="xsd:double"&gt;9.90193155186435&lt;/D&gt;&lt;D xsi:type="xsd:double"&gt;10.4861246752233&lt;/D&gt;&lt;D xsi:type="xsd:double"&gt;10.487558422381&lt;/D&gt;&lt;D xsi:type="xsd:double"&gt;10.0127291462651&lt;/D&gt;&lt;D xsi:type="xsd:double"&gt;10.1963562146098&lt;/D&gt;&lt;D xsi:type="xsd:double"&gt;9.9645682806337&lt;/D&gt;&lt;D xsi:type="xsd:double"&gt;10.0880757870533&lt;/D&gt;&lt;D xsi:type="xsd:double"&gt;9.90161595865723&lt;/D&gt;&lt;D xsi:type="xsd:double"&gt;9.96612513564837&lt;/D&gt;&lt;D xsi:type="xsd:double"&gt;9.67628941034433&lt;/D&gt;&lt;D xsi:type="xsd:double"&gt;9.91161770735812&lt;/D&gt;&lt;D xsi:type="xsd:double"&gt;9.8871076868042&lt;/D&gt;&lt;D xsi:type="xsd:double"&gt;9.46083849074821&lt;/D&gt;&lt;D xsi:type="xsd:double"&gt;9.49718274436653&lt;/D&gt;&lt;D xsi:type="xsd:double"&gt;9.14759206496817&lt;/D&gt;&lt;D xsi:type="xsd:double"&gt;9.42077176166372&lt;/D&gt;&lt;D xsi:type="xsd:double"&gt;9.52848086841828&lt;/D&gt;&lt;D xsi:type="xsd:double"&gt;9.47288206264622&lt;/D&gt;&lt;D xsi:type="xsd:double"&gt;8.99731735894348&lt;/D&gt;&lt;D xsi:type="xsd:double"&gt;9.09683950824727&lt;/D&gt;&lt;D xsi:type="xsd:double"&gt;9.47581029762472&lt;/D&gt;&lt;D xsi:type="xsd:double"&gt;9.40587044266173&lt;/D&gt;&lt;D xsi:type="xsd:double"&gt;9.07896879939485&lt;/D&gt;&lt;D xsi:type="xsd:double"&gt;9.27939282987064&lt;/D&gt;&lt;D xsi:type="xsd:double"&gt;8.7954384275115&lt;/D&gt;&lt;D xsi:type="xsd:double"&gt;9.12708207567388&lt;/D&gt;&lt;D xsi:type="xsd:double"&gt;8.8919401443753&lt;/D&gt;&lt;D xsi:type="xsd:double"&gt;8.88892817767061&lt;/D&gt;&lt;D xsi:type="xsd:double"&gt;8.94280790540444&lt;/D&gt;&lt;D xsi:type="xsd:double"&gt;8.28109772023191&lt;/D&gt;&lt;D xsi:type="xsd:double"&gt;8.2221451667098&lt;/D&gt;&lt;D xsi:type="xsd:double"&gt;8.16625667154528&lt;/D&gt;&lt;D xsi:type="xsd:double"&gt;7.87328831054832&lt;/D&gt;&lt;D xsi:type="xsd:double"&gt;7.91326998247388&lt;/D&gt;&lt;D xsi:type="xsd:double"&gt;8.08673970663722&lt;/D&gt;&lt;D xsi:type="xsd:double"&gt;8.77626079889168&lt;/D&gt;&lt;D xsi:type="xsd:double"&gt;10.1628336380614&lt;/D&gt;&lt;D xsi:type="xsd:double"&gt;10.2925287494283&lt;/D&gt;&lt;D xsi:type="xsd:double"&gt;11.2866219433089&lt;/D&gt;&lt;D xsi:type="xsd:double"&gt;10.7895487475045&lt;/D&gt;&lt;D xsi:type="xsd:double"&gt;10.9662580086654&lt;/D&gt;&lt;D xsi:type="xsd:double"&gt;11.2296273231987&lt;/D&gt;&lt;D xsi:type="xsd:double"&gt;10.5359047504558&lt;/D&gt;&lt;D xsi:type="xsd:double"&gt;11.0287617668708&lt;/D&gt;&lt;D xsi:type="xsd:double"&gt;10.8897635031103&lt;/D&gt;&lt;D xsi:type="xsd:double"&gt;11.4172249340542&lt;/D&gt;&lt;D xsi:type="xsd:double"&gt;11.2276391216438&lt;/D&gt;&lt;D xsi:type="xsd:double"&gt;11.4149153744738&lt;/D&gt;&lt;D xsi:type="xsd:double"&gt;11.5248997498887&lt;/D&gt;&lt;D xsi:type="xsd:double"&gt;9.38051170739658&lt;/D&gt;&lt;D xsi:type="xsd:double"&gt;10.2100474892561&lt;/D&gt;&lt;D xsi:type="xsd:double"&gt;11.460088205603&lt;/D&gt;&lt;D xsi:type="xsd:double"&gt;12.6525694850642&lt;/D&gt;&lt;D xsi:type="xsd:double"&gt;12.5771086713327&lt;/D&gt;&lt;D xsi:type="xsd:double"&gt;13.6384739747021&lt;/D&gt;&lt;D xsi:type="xsd:double"&gt;12.8238875734243&lt;/D&gt;&lt;D xsi:type="xsd:double"&gt;12.4621027586234&lt;/D&gt;&lt;D xsi:type="xsd:double"&gt;12.274053439101&lt;/D&gt;&lt;D xsi:type="xsd:double"&gt;13.4129048872575&lt;/D&gt;&lt;D xsi:type="xsd:double"&gt;14.6947381302126&lt;/D&gt;&lt;D xsi:type="xsd:double"&gt;13.8983562953929&lt;/D&gt;&lt;D xsi:type="xsd:double"&gt;13.4192598313346&lt;/D&gt;&lt;D xsi:type="xsd:double"&gt;12.9842103200743&lt;/D&gt;&lt;D xsi:type="xsd:double"&gt;11.0917004958272&lt;/D&gt;&lt;D xsi:type="xsd:double"&gt;11.2604682609685&lt;/D&gt;&lt;D xsi:type="xsd:double"&gt;10.9712519459896&lt;/D&gt;&lt;D xsi:type="xsd:double"&gt;10.4617273018323&lt;/D&gt;&lt;D xsi:type="xsd:double"&gt;10.2449862361677&lt;/D&gt;&lt;D xsi:type="xsd:double"&gt;9.67165010683231&lt;/D&gt;&lt;D xsi:type="xsd:double"&gt;9.9944126693226&lt;/D&gt;&lt;D xsi:type="xsd:double"&gt;10.3292554349704&lt;/D&gt;&lt;D xsi:type="xsd:double"&gt;10.0924673442413&lt;/D&gt;&lt;D xsi:type="xsd:double"&gt;9.42816908560314&lt;/D&gt;&lt;D xsi:type="xsd:double"&gt;9.16899963037034&lt;/D&gt;&lt;D xsi:type="xsd:double"&gt;9.0193739481056&lt;/D&gt;&lt;D xsi:type="xsd:double"&gt;8.45626503348784&lt;/D&gt;&lt;D xsi:type="xsd:double"&gt;8.72816803446061&lt;/D&gt;&lt;D xsi:type="xsd:double"&gt;8.14640622552964&lt;/D&gt;&lt;D xsi:type="xsd:double"&gt;8.87527337399966&lt;/D&gt;&lt;D xsi:type="xsd:double"&gt;8.51820243766081&lt;/D&gt;&lt;D xsi:type="xsd:double"&gt;8.60369488173924&lt;/D&gt;&lt;D xsi:type="xsd:double"&gt;10.7922185269636&lt;/D&gt;&lt;D xsi:type="xsd:double"&gt;10.7635227520491&lt;/D&gt;&lt;D xsi:type="xsd:double"&gt;11.2587264788068&lt;/D&gt;&lt;D xsi:type="xsd:double"&gt;12.7534576508053&lt;/D&gt;&lt;D xsi:type="xsd:double"&gt;12.677170255838&lt;/D&gt;&lt;D xsi:type="xsd:double"&gt;14.0455147622879&lt;/D&gt;&lt;D xsi:type="xsd:double"&gt;12.9643416797406&lt;/D&gt;&lt;D xsi:type="xsd:double"&gt;12.9353712936933&lt;/D&gt;&lt;D xsi:type="xsd:double"&gt;11.917571332162&lt;/D&gt;&lt;D xsi:type="xsd:double"&gt;11.5168536841187&lt;/D&gt;&lt;D xsi:type="xsd:double"&gt;11.0672771968043&lt;/D&gt;&lt;D xsi:type="xsd:double"&gt;10.4761722414374&lt;/D&gt;&lt;D xsi:type="xsd:double"&gt;10.0028401611166&lt;/D&gt;&lt;D xsi:type="xsd:double"&gt;10.1737367774664&lt;/D&gt;&lt;D xsi:type="xsd:double"&gt;9.81320405120573&lt;/D&gt;&lt;D xsi:type="xsd:double"&gt;10.4870629469288&lt;/D&gt;&lt;D xsi:type="xsd:double"&gt;10.5635695566478&lt;/D&gt;&lt;D xsi:type="xsd:double"&gt;10.2689091212865&lt;/D&gt;&lt;D xsi:type="xsd:double"&gt;9.91789227103731&lt;/D&gt;&lt;D xsi:type="xsd:double"&gt;9.65510787224629&lt;/D&gt;&lt;D xsi:type="xsd:double"&gt;9.65926690932946&lt;/D&gt;&lt;D xsi:type="xsd:double"&gt;8.40383501535218&lt;/D&gt;&lt;D xsi:type="xsd:double"&gt;7.89171810060932&lt;/D&gt;&lt;/FQL&gt;&lt;FQL&gt;&lt;Q&gt;GREK^FMA_PE(LTMA,-10AY,0,AM,"PORTAGG","MEANR")&lt;/Q&gt;&lt;R&gt;121&lt;/R&gt;&lt;C&gt;1&lt;/C&gt;&lt;D xsi:type="xsd:double"&gt;20.3590947290432&lt;/D&gt;&lt;D xsi:type="xsd:double"&gt;17.5551941795665&lt;/D&gt;&lt;D xsi:type="xsd:double"&gt;16.8355540801384&lt;/D&gt;&lt;D xsi:type="xsd:double"&gt;16.9396245526736&lt;/D&gt;&lt;D xsi:type="xsd:double"&gt;13.0483293625255&lt;/D&gt;&lt;D xsi:type="xsd:double"&gt;13.9062792310911&lt;/D&gt;&lt;D xsi:type="xsd:double"&gt;17.6002015454695&lt;/D&gt;&lt;D xsi:type="xsd:double"&gt;16.5821070296571&lt;/D&gt;&lt;D xsi:type="xsd:double"&gt;15.3016095315289&lt;/D&gt;&lt;D xsi:type="xsd:double"&gt;14.3131113482754&lt;/D&gt;&lt;D xsi:type="xsd:double"&gt;13.3708459511822&lt;/D&gt;&lt;D xsi:type="xsd:double"&gt;12.0477119865579&lt;/D&gt;&lt;D xsi:type="xsd:double"&gt;10.9144185231002&lt;/D&gt;&lt;D xsi:type="xsd:double"&gt;10.8914765963334&lt;/D&gt;&lt;D xsi:type="xsd:double"&gt;12.3176000938627&lt;/D&gt;&lt;D xsi:type="xsd:double"&gt;-2.28283163487515&lt;/D&gt;&lt;D xsi:type="xsd:double"&gt;-1.64490802455399&lt;/D&gt;&lt;D xsi:type="xsd:double"&gt;-0.422211141953098&lt;/D&gt;&lt;D xsi:type="xsd:double"&gt;0.277046905292751&lt;/D&gt;&lt;D xsi:type="xsd:double"&gt;1.24137370675933&lt;/D&gt;&lt;D xsi:type="xsd:double"&gt;3.32149888046822&lt;/D&gt;&lt;D xsi:type="xsd:double"&gt;4.1174681557847&lt;/D&gt;&lt;D xsi:type="xsd:double"&gt;4.95117849835116&lt;/D&gt;&lt;D xsi:type="xsd:double"&gt;6.36105651861347&lt;/D&gt;&lt;D xsi:type="xsd:double"&gt;7.9147180010392&lt;/D&gt;&lt;D xsi:type="xsd:double"&gt;10.5960884852777&lt;/D&gt;&lt;D xsi:type="xsd:double"&gt;11.3896848275769&lt;/D&gt;&lt;D xsi:type="xsd:double"&gt;15.0015008624265&lt;/D&gt;&lt;D xsi:type="xsd:double"&gt;15.0402126269853&lt;/D&gt;&lt;D xsi:type="xsd:double"&gt;13.6817626611148&lt;/D&gt;&lt;D xsi:type="xsd:double"&gt;14.2543154278051&lt;/D&gt;&lt;D xsi:type="xsd:double"&gt;14.344832833511&lt;/D&gt;&lt;D xsi:type="xsd:double"&gt;15.3184253893214&lt;/D&gt;&lt;D xsi:type="xsd:double"&gt;15.2715359410562&lt;/D&gt;&lt;D xsi:type="xsd:double"&gt;15.3462233821544&lt;/D&gt;&lt;D xsi:type="xsd:double"&gt;15.2555810056759&lt;/D&gt;&lt;D xsi:type="xsd:double"&gt;14.8980665029973&lt;/D&gt;&lt;D xsi:type="xsd:double"&gt;15.9855657474895&lt;/D&gt;&lt;D xsi:type="xsd:double"&gt;16.8553513135073&lt;/D&gt;&lt;D xsi:type="xsd:double"&gt;19.1434115203799&lt;/D&gt;&lt;D xsi:type="xsd:double"&gt;21.5256137530066&lt;/D&gt;&lt;D xsi:type="xsd:double"&gt;22.6677882702249&lt;/D&gt;&lt;D xsi:type="xsd:double"&gt;23.6116684235115&lt;/D&gt;&lt;D xsi:type="xsd:double"&gt;22.7463903981906&lt;/D&gt;&lt;D xsi:type="xsd:double"&gt;22.3512153700337&lt;/D&gt;&lt;D xsi:type="xsd:double"&gt;21.5906088982382&lt;/D&gt;&lt;D xsi:type="xsd:double"&gt;21.273058429136&lt;/D&gt;&lt;D xsi:type="xsd:double"&gt;21.5714542574153&lt;/D&gt;&lt;D xsi:type="xsd:double"&gt;21.1327711903891&lt;/D&gt;&lt;D xsi:type="xsd:double"&gt;19.4241364092104&lt;/D&gt;&lt;D xsi:type="xsd:double"&gt;18.5132458457878&lt;/D&gt;&lt;D xsi:type="xsd:double"&gt;20.2034606151969&lt;/D&gt;&lt;D xsi:type="xsd:double"&gt;15.3686127841671&lt;/D&gt;&lt;D xsi:type="xsd:double"&gt;17.6803134892828&lt;/D&gt;&lt;D xsi:type="xsd:double"&gt;18.6163383660852&lt;/D&gt;&lt;D xsi:type="xsd:double"&gt;18.4990148805796&lt;/D&gt;&lt;D xsi:type="xsd:double"&gt;17.8873550817778&lt;/D&gt;&lt;D xsi:type="xsd:double"&gt;17.8361258525459&lt;/D&gt;&lt;D xsi:type="xsd:double"&gt;18.2245008913947&lt;/D&gt;&lt;D xsi:type="xsd:double"&gt;17.2549972829205&lt;/D&gt;&lt;D xsi:type="xsd:double"&gt;19.2307271296835&lt;/D&gt;&lt;D xsi:type="xsd:double"&gt;16.5306938858712&lt;/D&gt;&lt;D xsi:type="xsd:double"&gt;15.7195618934051&lt;/D&gt;&lt;D xsi:type="xsd:double"&gt;16.694752694317&lt;/D&gt;&lt;D xsi:type="xsd:double"&gt;20.0304090349084&lt;/D&gt;&lt;D xsi:type="xsd:double"&gt;16.2133459821529&lt;/D&gt;&lt;D xsi:type="xsd:double"&gt;11.9068972021337&lt;/D&gt;&lt;D xsi:type="xsd:double"&gt;11.8413353917889&lt;/D&gt;&lt;D xsi:type="xsd:double"&gt;12.0317197181522&lt;/D&gt;&lt;D xsi:type="xsd:double"&gt;13.8530020118229&lt;/D&gt;&lt;D xsi:type="xsd:double"&gt;15.2894313036485&lt;/D&gt;&lt;D xsi:type="xsd:double"&gt;15.0073349654542&lt;/D&gt;&lt;D xsi:type="xsd:double"&gt;15.8122364204157&lt;/D&gt;&lt;D xsi:type="xsd:double"&gt;15.4270260926702&lt;/D&gt;&lt;D xsi:type="xsd:double"&gt;14.8874606109013&lt;/D&gt;&lt;D xsi:type="xsd:double"&gt;18.957814967775&lt;/D&gt;&lt;D xsi:type="xsd:double"&gt;17.7695338954048&lt;/D&gt;&lt;D xsi:type="xsd:double"&gt;17.4117084320068&lt;/D&gt;&lt;D xsi:type="xsd:double"&gt;17.7040360572202&lt;/D&gt;&lt;D xsi:type="xsd:double"&gt;17.2968649849822&lt;/D&gt;&lt;D xsi:type="xsd:double"&gt;14.8476516335781&lt;/D&gt;&lt;D xsi:type="xsd:double"&gt;17.5463442574633&lt;/D&gt;&lt;D xsi:type="xsd:double"&gt;16.4581535168528&lt;/D&gt;&lt;D xsi:type="xsd:double"&gt;15.8284757406781&lt;/D&gt;&lt;D xsi:type="xsd:double"&gt;14.5198366894255&lt;/D&gt;&lt;D xsi:type="xsd:double"&gt;14.099712055415&lt;/D&gt;&lt;D xsi:type="xsd:double"&gt;16.1810599283195&lt;/D&gt;&lt;D xsi:type="xsd:double"&gt;12.8505959263299&lt;/D&gt;&lt;D xsi:type="xsd:double"&gt;13.4739234940523&lt;/D&gt;&lt;D xsi:type="xsd:double"&gt;-137.695221683648&lt;/D&gt;&lt;D xsi:type="xsd:double"&gt;-92.8722896663761&lt;/D&gt;&lt;D xsi:type="xsd:double"&gt;-81.3498894572665&lt;/D&gt;&lt;D xsi:type="xsd:double"&gt;-71.3459824940689&lt;/D&gt;&lt;D xsi:type="xsd:double"&gt;-61.1745741511966&lt;/D&gt;&lt;D xsi:type="xsd:double"&gt;-50.8403600014844&lt;/D&gt;&lt;D xsi:type="xsd:double"&gt;-39.8166400722566&lt;/D&gt;&lt;D xsi:type="xsd:double"&gt;-30.5513907412577&lt;/D&gt;&lt;D xsi:type="xsd:double"&gt;-20.5102450045156&lt;/D&gt;&lt;D xsi:type="xsd:double"&gt;-10.742723439706&lt;/D&gt;&lt;D xsi:type="xsd:double"&gt;-0.270758923269531&lt;/D&gt;&lt;D xsi:type="xsd:double"&gt;6.14101363525467&lt;/D&gt;&lt;D xsi:type="xsd:double"&gt;7.66544169329057&lt;/D&gt;&lt;D xsi:type="xsd:double"&gt;7.72449840709078&lt;/D&gt;&lt;D xsi:type="xsd:double"&gt;7.66307872993399&lt;/D&gt;&lt;D xsi:type="xsd:double"&gt;7.50654263931306&lt;/D&gt;&lt;D xsi:type="xsd:double"&gt;7.8057905437795&lt;/D&gt;&lt;D xsi:type="xsd:double"&gt;8.01356799848715&lt;/D&gt;&lt;D xsi:type="xsd:double"&gt;7.60142307681871&lt;/D&gt;&lt;D xsi:type="xsd:double"&gt;7.15172319101374&lt;/D&gt;&lt;D xsi:type="xsd:double"&gt;6.82238114836814&lt;/D&gt;&lt;D xsi:type="xsd:double"&gt;6.58481442819446&lt;/D&gt;&lt;D xsi:type="xsd:double"&gt;6.35356095521673&lt;/D&gt;&lt;D xsi:type="xsd:double"&gt;6.49381796753923&lt;/D&gt;&lt;D xsi:type="xsd:double"&gt;6.73990192466089&lt;/D&gt;&lt;D xsi:type="xsd:double"&gt;6.74344591128304&lt;/D&gt;&lt;D xsi:type="xsd:double"&gt;6.74877926294234&lt;/D&gt;&lt;D xsi:type="xsd:double"&gt;6.85782977272736&lt;/D&gt;&lt;D xsi:type="xsd:double"&gt;6.85676414402233&lt;/D&gt;&lt;D xsi:type="xsd:double"&gt;6.75695939457468&lt;/D&gt;&lt;D xsi:type="xsd:double"&gt;6.54535352200328&lt;/D&gt;&lt;D xsi:type="xsd:double"&gt;6.55901482624388&lt;/D&gt;&lt;/FQL&gt;&lt;FQL&gt;&lt;Q&gt;UAE^FG_PRICE_MAVG(0,,,,200)&lt;/Q&gt;&lt;R&gt;1&lt;/R&gt;&lt;C&gt;1&lt;/C&gt;&lt;D xsi:type="xsd:double"&gt;14.507299&lt;/D&gt;&lt;/FQL&gt;&lt;FQL&gt;&lt;Q&gt;EWZ^FG_PRICE_MAVG(0,,,,60)&lt;/Q&gt;&lt;R&gt;1&lt;/R&gt;&lt;C&gt;1&lt;/C&gt;&lt;D xsi:type="xsd:double"&gt;28.7185&lt;/D&gt;&lt;/FQL&gt;&lt;FQL&gt;&lt;Q&gt;EIDO^FG_PRICE_MAVG(0,,,,30)&lt;/Q&gt;&lt;R&gt;1&lt;/R&gt;&lt;C&gt;1&lt;/C&gt;&lt;D xsi:type="xsd:double"&gt;21.344334&lt;/D&gt;&lt;/FQL&gt;&lt;FQL&gt;&lt;Q&gt;UAE^FG_TOTAL_RETURNC(0,-1AM)&lt;/Q&gt;&lt;R&gt;1&lt;/R&gt;&lt;C&gt;1&lt;/C&gt;&lt;D xsi:type="xsd:double"&gt;3.4578204&lt;/D&gt;&lt;/FQL&gt;&lt;FQL&gt;&lt;Q&gt;MCHI^P_PRICE(0)/P_PRICE_HIGH_PR(0,,,,,,"PRICE","INTRA","52W")&lt;/Q&gt;&lt;R&gt;1&lt;/R&gt;&lt;C&gt;1&lt;/C&gt;&lt;D xsi:type="xsd:double"&gt;0.85498583&lt;/D&gt;&lt;/FQL&gt;&lt;FQL&gt;&lt;Q&gt;GREK^P_PRICE(0)/P_PRICE_LOW_PR(0,,,,,,"PRICE","INTRA","52W")-1&lt;/Q&gt;&lt;R&gt;1&lt;/R&gt;&lt;C&gt;1&lt;/C&gt;&lt;D xsi:type="xsd:double"&gt;0.34658837&lt;/D&gt;&lt;/FQL&gt;&lt;FQL&gt;&lt;Q&gt;EWY^PERCENT_CHANGE(FMA_EPS(+1,0,,,,"PORTAGG","MEAN"),FMA_EPS(+1,-1AM,,,,"PORTAGG","MEAN"))&lt;/Q&gt;&lt;R&gt;1&lt;/R&gt;&lt;C&gt;1&lt;/C&gt;&lt;D xsi:type="xsd:double"&gt;4.09040513214307&lt;/D&gt;&lt;/FQL&gt;&lt;FQL&gt;&lt;Q&gt;EPU^FG_TOTAL_RETURNC(0,-3AM)&lt;/Q&gt;&lt;R&gt;1&lt;/R&gt;&lt;C&gt;1&lt;/C&gt;&lt;D xsi:type="xsd:double"&gt;-2.1755636&lt;/D&gt;&lt;/FQL&gt;&lt;FQL&gt;&lt;Q&gt;ECH^P_PRICE(0)/P_PRICE_LOW_PR(0,,,,,,"PRICE","INTRA","52W")-1&lt;/Q&gt;&lt;R&gt;1&lt;/R&gt;&lt;C&gt;1&lt;/C&gt;&lt;D xsi:type="xsd:double"&gt;0.09209967&lt;/D&gt;&lt;/FQL&gt;&lt;FQL&gt;&lt;Q&gt;VGK^P_PRICE(0)/P_PRICE_LOW_PR(0,,,,,,"PRICE","INTRA","52W")-1&lt;/Q&gt;&lt;R&gt;1&lt;/R&gt;&lt;C&gt;1&lt;/C&gt;&lt;D xsi:type="xsd:double"&gt;0.25899017&lt;/D&gt;&lt;/FQL&gt;&lt;FQL&gt;&lt;Q&gt;VGK^FMA_COS_UP("EPS","1M",+1,NOW,,,"PORTAGG","MEANR")&lt;/Q&gt;&lt;R&gt;1&lt;/R&gt;&lt;C&gt;1&lt;/C&gt;&lt;D xsi:type="xsd:double"&gt;427&lt;/D&gt;&lt;/FQL&gt;&lt;FQL&gt;&lt;Q&gt;EWZ^FMA_COS_UP("EPS","1M",+1,NOW,,,"PORTAGG","MEANR")&lt;/Q&gt;&lt;R&gt;1&lt;/R&gt;&lt;C&gt;1&lt;/C&gt;&lt;D xsi:type="xsd:double"&gt;29&lt;/D&gt;&lt;/FQL&gt;&lt;FQL&gt;&lt;Q&gt;UAE^FMA_RBICS_REV_CURRENT(30, LOC, "PORTAGG")&lt;/Q&gt;&lt;R&gt;1&lt;/R&gt;&lt;C&gt;1&lt;/C&gt;&lt;D xsi:type="xsd:double"&gt;60.7665610773727&lt;/D&gt;&lt;/FQL&gt;&lt;FQL&gt;&lt;Q&gt;EWM^FG_ROE(0)&lt;/Q&gt;&lt;R&gt;1&lt;/R&gt;&lt;C&gt;1&lt;/C&gt;&lt;D xsi:type="xsd:double"&gt;8.52450077895231&lt;/D&gt;&lt;/FQL&gt;&lt;FQL&gt;&lt;Q&gt;REFVNDISC-FDS^PROPER_NAME(0,,,"SECURITY","NAME")&lt;/Q&gt;&lt;R&gt;1&lt;/R&gt;&lt;C&gt;1&lt;/C&gt;&lt;D xsi:type="xsd:string"&gt;Vietnam Discount Rate&lt;/D&gt;&lt;/FQL&gt;&lt;FQL&gt;&lt;Q&gt;REFMXTON-FDS^PROPER_NAME(0,,,"SECURITY","NAME")&lt;/Q&gt;&lt;R&gt;1&lt;/R&gt;&lt;C&gt;1&lt;/C&gt;&lt;D xsi:type="xsd:string"&gt;Mexico Target Rate - Overnight&lt;/D&gt;&lt;/FQL&gt;&lt;FQL&gt;&lt;Q&gt;TRYTH10Y-FDS^PCTCHG(FG_YIELD(0,,,,"YTM"),FG_YIELD(-3AM,,,,"YTM"))&lt;/Q&gt;&lt;R&gt;1&lt;/R&gt;&lt;C&gt;1&lt;/C&gt;&lt;D xsi:type="xsd:double"&gt;-8.958529&lt;/D&gt;&lt;/FQL&gt;&lt;FQL&gt;&lt;Q&gt;TRYMY10Y-FDS^FG_YIELD(-10AY,0,Y,,"YTM")&lt;/Q&gt;&lt;R&gt;10&lt;/R&gt;&lt;C&gt;1&lt;/C&gt;&lt;D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xsi:type="xsd:long"&gt;45289&lt;/D&gt;&lt;/FQL&gt;&lt;FQL&gt;&lt;Q&gt;USDQAR^FG_PRICE_CHANGE(0,-3AM)&lt;/Q&gt;&lt;R&gt;1&lt;/R&gt;&lt;C&gt;1&lt;/C&gt;&lt;D xsi:type="xsd:double"&gt;0&lt;/D&gt;&lt;/FQL&gt;&lt;FQL&gt;&lt;Q&gt;USDEUR^FG_PRICE_CHANGE(0,-1AM)&lt;/Q&gt;&lt;R&gt;1&lt;/R&gt;&lt;C&gt;1&lt;/C&gt;&lt;D xsi:type="xsd:double"&gt;-0.9827852&lt;/D&gt;&lt;/FQL&gt;&lt;FQL&gt;&lt;Q&gt;USDMYR^FG_PRICE_CHANGE(0,-1AM)&lt;/Q&gt;&lt;R&gt;1&lt;/R&gt;&lt;C&gt;1&lt;/C&gt;&lt;D xsi:type="xsd:double"&gt;-2.732271&lt;/D&gt;&lt;/FQL&gt;&lt;FQL&gt;&lt;Q&gt;USDPHP^FG_PRICE_CHANGE(0,-6AM)&lt;/Q&gt;&lt;R&gt;1&lt;/R&gt;&lt;C&gt;1&lt;/C&gt;&lt;D xsi:type="xsd:double"&gt;1.5907526&lt;/D&gt;&lt;/FQL&gt;&lt;FQL&gt;&lt;Q&gt;USDCNH^STD(FG_PRICE_CHANGE(0,-1AY,AM))&lt;/Q&gt;&lt;R&gt;1&lt;/R&gt;&lt;C&gt;1&lt;/C&gt;&lt;D xsi:type="xsd:double"&gt;0.736750300569375&lt;/D&gt;&lt;/FQL&gt;&lt;FQL&gt;&lt;Q&gt;EPU^FMA_EPS(NTMA,-20AY,0,CY,,"PORTAGG","MEANR")&lt;/Q&gt;&lt;R&gt;20&lt;/R&gt;&lt;C&gt;1&lt;/C&gt;&lt;D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xsi:type="xsd:double"&gt;2.43807412943498&lt;/D&gt;&lt;D xsi:type="xsd:double"&gt;2.41141009781581&lt;/D&gt;&lt;D xsi:type="xsd:double"&gt;2.94855000735666&lt;/D&gt;&lt;D xsi:type="xsd:double"&gt;3.11609683049582&lt;/D&gt;&lt;D xsi:type="xsd:double"&gt;2.96006712857736&lt;/D&gt;&lt;/FQL&gt;&lt;FQL&gt;&lt;Q&gt;EWM^P_PRICE_RETURNS_PR('52W',2,-10AY,0,AM)&lt;/Q&gt;&lt;R&gt;121&lt;/R&gt;&lt;C&gt;1&lt;/C&gt;&lt;D xsi:type="xsd:double"&gt;8.556056&lt;/D&gt;&lt;D xsi:type="xsd:double"&gt;-1.7794788&lt;/D&gt;&lt;D xsi:type="xsd:double"&gt;-1.1395633&lt;/D&gt;&lt;D xsi:type="xsd:double"&gt;-12.546987&lt;/D&gt;&lt;D xsi:type="xsd:double"&gt;-13.8540325&lt;/D&gt;&lt;D xsi:type="xsd:double"&gt;-7.494706&lt;/D&gt;&lt;D xsi:type="xsd:double"&gt;-11.5156765&lt;/D&gt;&lt;D xsi:type="xsd:double"&gt;-10.688507&lt;/D&gt;&lt;D xsi:type="xsd:double"&gt;-12.775618&lt;/D&gt;&lt;D xsi:type="xsd:double"&gt;-19.337273&lt;/D&gt;&lt;D xsi:type="xsd:double"&gt;-21.996815&lt;/D&gt;&lt;D xsi:type="xsd:double"&gt;-30.620802&lt;/D&gt;&lt;D xsi:type="xsd:double"&gt;-35.604446&lt;/D&gt;&lt;D xsi:type="xsd:double"&gt;-24.22017&lt;/D&gt;&lt;D xsi:type="xsd:double"&gt;-30.175573&lt;/D&gt;&lt;D xsi:type="xsd:double"&gt;-23.043287&lt;/D&gt;&lt;D xsi:type="xsd:double"&gt;-21.353918&lt;/D&gt;&lt;D xsi:type="xsd:double"&gt;-18.93227&lt;/D&gt;&lt;D xsi:type="xsd:double"&gt;-10.074621&lt;/D&gt;&lt;D xsi:type="xsd:double"&gt;-8.705187&lt;/D&gt;&lt;D xsi:type="xsd:double"&gt;-16.198408&lt;/D&gt;&lt;D xsi:type="xsd:double"&gt;-12.58285&lt;/D&gt;&lt;D xsi:type="xsd:double"&gt;-5.100918&lt;/D&gt;&lt;D xsi:type="xsd:double"&gt;8.777356&lt;/D&gt;&lt;D xsi:type="xsd:double"&gt;13.892388&lt;/D&gt;&lt;D xsi:type="xsd:double"&gt;0.38040876&lt;/D&gt;&lt;D xsi:type="xsd:double"&gt;-2.8813064&lt;/D&gt;&lt;D xsi:type="xsd:double"&gt;2.7548313&lt;/D&gt;&lt;D xsi:type="xsd:double"&gt;5.0181746&lt;/D&gt;&lt;D xsi:type="xsd:double"&gt;-0.12894273&lt;/D&gt;&lt;D xsi:type="xsd:double"&gt;-3.115511&lt;/D&gt;&lt;D xsi:type="xsd:double"&gt;-9.452831&lt;/D&gt;&lt;D xsi:type="xsd:double"&gt;3.804624&lt;/D&gt;&lt;D xsi:type="xsd:double"&gt;8.256674&lt;/D&gt;&lt;D xsi:type="xsd:double"&gt;0.30075312&lt;/D&gt;&lt;D xsi:type="xsd:double"&gt;-0.92381835&lt;/D&gt;&lt;D xsi:type="xsd:double"&gt;6.415403&lt;/D&gt;&lt;D xsi:type="xsd:double"&gt;6.695986&lt;/D&gt;&lt;D xsi:type="xsd:double"&gt;13.087416&lt;/D&gt;&lt;D xsi:type="xsd:double"&gt;16.312754&lt;/D&gt;&lt;D xsi:type="xsd:double"&gt;25.516558&lt;/D&gt;&lt;D xsi:type="xsd:double"&gt;23.546959&lt;/D&gt;&lt;D xsi:type="xsd:double"&gt;25.383795&lt;/D&gt;&lt;D xsi:type="xsd:double"&gt;25.552631&lt;/D&gt;&lt;D xsi:type="xsd:double"&gt;8.459866&lt;/D&gt;&lt;D xsi:type="xsd:double"&gt;7.068515&lt;/D&gt;&lt;D xsi:type="xsd:double"&gt;5.574405&lt;/D&gt;&lt;D xsi:type="xsd:double"&gt;10.578405&lt;/D&gt;&lt;D xsi:type="xsd:double"&gt;4.1901827&lt;/D&gt;&lt;D xsi:type="xsd:double"&gt;2.3578525&lt;/D&gt;&lt;D xsi:type="xsd:double"&gt;-0.9110153&lt;/D&gt;&lt;D xsi:type="xsd:double"&gt;-4.080886&lt;/D&gt;&lt;D xsi:type="xsd:double"&gt;-8.773994&lt;/D&gt;&lt;D xsi:type="xsd:double"&gt;-8.185673&lt;/D&gt;&lt;D xsi:type="xsd:double"&gt;-11.261845&lt;/D&gt;&lt;D xsi:type="xsd:double"&gt;-15.71666&lt;/D&gt;&lt;D xsi:type="xsd:double"&gt;-9.567195&lt;/D&gt;&lt;D xsi:type="xsd:double"&gt;-7.3106766&lt;/D&gt;&lt;D xsi:type="xsd:double"&gt;-1.485467&lt;/D&gt;&lt;D xsi:type="xsd:double"&gt;-11.442793&lt;/D&gt;&lt;D xsi:type="xsd:double"&gt;-8.788168&lt;/D&gt;&lt;D xsi:type="xsd:double"&gt;-6.409889&lt;/D&gt;&lt;D xsi:type="xsd:double"&gt;-0.73830485&lt;/D&gt;&lt;D xsi:type="xsd:double"&gt;-1.9565582&lt;/D&gt;&lt;D xsi:type="xsd:double"&gt;-3.1463742&lt;/D&gt;&lt;D xsi:type="xsd:double"&gt;-8.17883&lt;/D&gt;&lt;D xsi:type="xsd:double"&gt;-26.34964&lt;/D&gt;&lt;D xsi:type="xsd:double"&gt;-20.618994&lt;/D&gt;&lt;D xsi:type="xsd:double"&gt;-15.9352665&lt;/D&gt;&lt;D xsi:type="xsd:double"&gt;-7.2141705&lt;/D&gt;&lt;D xsi:type="xsd:double"&gt;-6.297797&lt;/D&gt;&lt;D xsi:type="xsd:double"&gt;0.46337843&lt;/D&gt;&lt;D xsi:type="xsd:double"&gt;-6.11642&lt;/D&gt;&lt;D xsi:type="xsd:double"&gt;-0.018441677&lt;/D&gt;&lt;D xsi:type="xsd:double"&gt;-1.0185301&lt;/D&gt;&lt;D xsi:type="xsd:double"&gt;9.779108&lt;/D&gt;&lt;D xsi:type="xsd:double"&gt;0.6655216&lt;/D&gt;&lt;D xsi:type="xsd:double"&gt;4.9009085&lt;/D&gt;&lt;D xsi:type="xsd:double"&gt;30.271435&lt;/D&gt;&lt;D xsi:type="xsd:double"&gt;22.039747&lt;/D&gt;&lt;D xsi:type="xsd:double"&gt;17.313946&lt;/D&gt;&lt;D xsi:type="xsd:double"&gt;5.225146&lt;/D&gt;&lt;D xsi:type="xsd:double"&gt;-5.4555235&lt;/D&gt;&lt;D xsi:type="xsd:double"&gt;-6.3103857&lt;/D&gt;&lt;D xsi:type="xsd:double"&gt;7.963681&lt;/D&gt;&lt;D xsi:type="xsd:double"&gt;2.338779&lt;/D&gt;&lt;D xsi:type="xsd:double"&gt;-3.769511&lt;/D&gt;&lt;D xsi:type="xsd:double"&gt;-12.809258&lt;/D&gt;&lt;D xsi:type="xsd:double"&gt;-4.1024685&lt;/D&gt;&lt;D xsi:type="xsd:double"&gt;-4.4483957&lt;/D&gt;&lt;D xsi:type="xsd:double"&gt;-4.989934&lt;/D&gt;&lt;D xsi:type="xsd:double"&gt;-0.9925306&lt;/D&gt;&lt;D xsi:type="xsd:double"&gt;-6.342596&lt;/D&gt;&lt;D xsi:type="xsd:double"&gt;-11.220264&lt;/D&gt;&lt;D xsi:type="xsd:double"&gt;-8.927668&lt;/D&gt;&lt;D xsi:type="xsd:double"&gt;-2.59372&lt;/D&gt;&lt;D xsi:type="xsd:double"&gt;-9.784418&lt;/D&gt;&lt;D xsi:type="xsd:double"&gt;-20.652597&lt;/D&gt;&lt;D xsi:type="xsd:double"&gt;-10.066873&lt;/D&gt;&lt;D xsi:type="xsd:double"&gt;-2.6857615&lt;/D&gt;&lt;D xsi:type="xsd:double"&gt;-5.6853414&lt;/D&gt;&lt;D xsi:type="xsd:double"&gt;-5.853862&lt;/D&gt;&lt;D xsi:type="xsd:double"&gt;-12.626827&lt;/D&gt;&lt;D xsi:type="xsd:double"&gt;-10.072702&lt;/D&gt;&lt;D xsi:type="xsd:double"&gt;-5.792671&lt;/D&gt;&lt;D xsi:type="xsd:double"&gt;-7.306671&lt;/D&gt;&lt;D xsi:type="xsd:double"&gt;-1.5939176&lt;/D&gt;&lt;D xsi:type="xsd:double"&gt;-3.233552&lt;/D&gt;&lt;D xsi:type="xsd:double"&gt;-3.6587477&lt;/D&gt;&lt;D xsi:type="xsd:double"&gt;7.225752&lt;/D&gt;&lt;D xsi:type="xsd:double"&gt;-0.010699034&lt;/D&gt;&lt;D xsi:type="xsd:double"&gt;-4.615712&lt;/D&gt;&lt;D xsi:type="xsd:double"&gt;-4.7212067&lt;/D&gt;&lt;D xsi:type="xsd:double"&gt;-4.458493&lt;/D&gt;&lt;D xsi:type="xsd:double"&gt;7.293153&lt;/D&gt;&lt;D xsi:type="xsd:double"&gt;0.22740364&lt;/D&gt;&lt;D xsi:type="xsd:double"&gt;6.8535566&lt;/D&gt;&lt;D xsi:type="xsd:double"&gt;16.704596&lt;/D&gt;&lt;D xsi:type="xsd:double"&gt;16.879822&lt;/D&gt;&lt;D xsi:type="xsd:double"&gt;16.23143&lt;/D&gt;&lt;D xsi:type="xsd:double"&gt;25.010323&lt;/D&gt;&lt;/FQL&gt;&lt;FQL&gt;&lt;Q&gt;EWM^FMA_DIV_YLD(NTMA,-10AY,0,AM,"PORTAGG","MEANR")&lt;/Q&gt;&lt;R&gt;121&lt;/R&gt;&lt;C&gt;1&lt;/C&gt;&lt;D xsi:type="xsd:double"&gt;3.18383367218155&lt;/D&gt;&lt;D xsi:type="xsd:double"&gt;3.27289681334386&lt;/D&gt;&lt;D xsi:type="xsd:double"&gt;3.25587420894387&lt;/D&gt;&lt;D xsi:type="xsd:double"&gt;3.37618252981508&lt;/D&gt;&lt;D xsi:type="xsd:double"&gt;3.35222251815497&lt;/D&gt;&lt;D xsi:type="xsd:double"&gt;3.24261378140991&lt;/D&gt;&lt;D xsi:type="xsd:double"&gt;3.22698314054151&lt;/D&gt;&lt;D xsi:type="xsd:double"&gt;3.13386843335911&lt;/D&gt;&lt;D xsi:type="xsd:double"&gt;3.17574876336348&lt;/D&gt;&lt;D xsi:type="xsd:double"&gt;3.23899908457829&lt;/D&gt;&lt;D xsi:type="xsd:double"&gt;3.29760123075056&lt;/D&gt;&lt;D xsi:type="xsd:double"&gt;3.51309370518296&lt;/D&gt;&lt;D xsi:type="xsd:double"&gt;3.47739767346393&lt;/D&gt;&lt;D xsi:type="xsd:double"&gt;3.24342105806177&lt;/D&gt;&lt;D xsi:type="xsd:double"&gt;3.32398439578509&lt;/D&gt;&lt;D xsi:type="xsd:double"&gt;3.33592927365205&lt;/D&gt;&lt;D xsi:type="xsd:double"&gt;3.33627975208829&lt;/D&gt;&lt;D xsi:type="xsd:double"&gt;3.25805049987038&lt;/D&gt;&lt;D xsi:type="xsd:double"&gt;3.11644801020213&lt;/D&gt;&lt;D xsi:type="xsd:double"&gt;3.05497255184814&lt;/D&gt;&lt;D xsi:type="xsd:double"&gt;3.18660356565927&lt;/D&gt;&lt;D xsi:type="xsd:double"&gt;3.07872245411719&lt;/D&gt;&lt;D xsi:type="xsd:double"&gt;3.04030798099356&lt;/D&gt;&lt;D xsi:type="xsd:double"&gt;2.9486201794279&lt;/D&gt;&lt;D xsi:type="xsd:double"&gt;2.92282333568055&lt;/D&gt;&lt;D xsi:type="xsd:double"&gt;2.94770943540032&lt;/D&gt;&lt;D xsi:type="xsd:double"&gt;3.03318077917122&lt;/D&gt;&lt;D xsi:type="xsd:double"&gt;3.00854320621186&lt;/D&gt;&lt;D xsi:type="xsd:double"&gt;2.98542758705207&lt;/D&gt;&lt;D xsi:type="xsd:double"&gt;2.97086057132627&lt;/D&gt;&lt;D xsi:type="xsd:double"&gt;2.99639343088556&lt;/D&gt;&lt;D xsi:type="xsd:double"&gt;2.98247455556264&lt;/D&gt;&lt;D xsi:type="xsd:double"&gt;2.93810998398405&lt;/D&gt;&lt;D xsi:type="xsd:double"&gt;2.98951227445705&lt;/D&gt;&lt;D xsi:type="xsd:double"&gt;3.05532766954491&lt;/D&gt;&lt;D xsi:type="xsd:double"&gt;3.04968664066925&lt;/D&gt;&lt;D xsi:type="xsd:double"&gt;2.99073789719753&lt;/D&gt;&lt;D xsi:type="xsd:double"&gt;3.09817361301812&lt;/D&gt;&lt;D xsi:type="xsd:double"&gt;3.22623387804256&lt;/D&gt;&lt;D xsi:type="xsd:double"&gt;3.27671847044128&lt;/D&gt;&lt;D xsi:type="xsd:double"&gt;3.10818636465404&lt;/D&gt;&lt;D xsi:type="xsd:double"&gt;3.14378548563175&lt;/D&gt;&lt;D xsi:type="xsd:double"&gt;3.18704214947444&lt;/D&gt;&lt;D xsi:type="xsd:double"&gt;3.15982968557697&lt;/D&gt;&lt;D xsi:type="xsd:double"&gt;3.2161649426441&lt;/D&gt;&lt;D xsi:type="xsd:double"&gt;3.24127901674811&lt;/D&gt;&lt;D xsi:type="xsd:double"&gt;3.36496963333678&lt;/D&gt;&lt;D xsi:type="xsd:double"&gt;3.16957440313444&lt;/D&gt;&lt;D xsi:type="xsd:double"&gt;3.22226322486346&lt;/D&gt;&lt;D xsi:type="xsd:double"&gt;3.36185368094375&lt;/D&gt;&lt;D xsi:type="xsd:double"&gt;3.39848876683549&lt;/D&gt;&lt;D xsi:type="xsd:double"&gt;3.34916666090748&lt;/D&gt;&lt;D xsi:type="xsd:double"&gt;3.28216337407128&lt;/D&gt;&lt;D xsi:type="xsd:double"&gt;3.27553501899476&lt;/D&gt;&lt;D xsi:type="xsd:double"&gt;3.335323777245&lt;/D&gt;&lt;D xsi:type="xsd:double"&gt;3.41202507962971&lt;/D&gt;&lt;D xsi:type="xsd:double"&gt;3.46268680579039&lt;/D&gt;&lt;D xsi:type="xsd:double"&gt;3.32197262296888&lt;/D&gt;&lt;D xsi:type="xsd:double"&gt;3.42657168445474&lt;/D&gt;&lt;D xsi:type="xsd:double"&gt;3.49327246746085&lt;/D&gt;&lt;D xsi:type="xsd:double"&gt;3.4916260220267&lt;/D&gt;&lt;D xsi:type="xsd:double"&gt;3.59731392318674&lt;/D&gt;&lt;D xsi:type="xsd:double"&gt;3.46826226855572&lt;/D&gt;&lt;D xsi:type="xsd:double"&gt;3.5271263982276&lt;/D&gt;&lt;D xsi:type="xsd:double"&gt;3.47766935273396&lt;/D&gt;&lt;D xsi:type="xsd:double"&gt;3.60490154633259&lt;/D&gt;&lt;D xsi:type="xsd:double"&gt;3.91299230423313&lt;/D&gt;&lt;D xsi:type="xsd:double"&gt;3.939904012273&lt;/D&gt;&lt;D xsi:type="xsd:double"&gt;3.73133623610767&lt;/D&gt;&lt;D xsi:type="xsd:double"&gt;3.04818216697538&lt;/D&gt;&lt;D xsi:type="xsd:double"&gt;2.9717277478125&lt;/D&gt;&lt;D xsi:type="xsd:double"&gt;3.15578683338555&lt;/D&gt;&lt;D xsi:type="xsd:double"&gt;3.21521747181295&lt;/D&gt;&lt;D xsi:type="xsd:double"&gt;3.26343057351544&lt;/D&gt;&lt;D xsi:type="xsd:double"&gt;3.38303145080213&lt;/D&gt;&lt;D xsi:type="xsd:double"&gt;3.41974514376111&lt;/D&gt;&lt;D xsi:type="xsd:double"&gt;3.66385764734389&lt;/D&gt;&lt;D xsi:type="xsd:double"&gt;3.79391778984684&lt;/D&gt;&lt;D xsi:type="xsd:double"&gt;3.98925362507283&lt;/D&gt;&lt;D xsi:type="xsd:double"&gt;3.96856804532232&lt;/D&gt;&lt;D xsi:type="xsd:double"&gt;4.04241813311742&lt;/D&gt;&lt;D xsi:type="xsd:double"&gt;4.12120607735453&lt;/D&gt;&lt;D xsi:type="xsd:double"&gt;4.27127944499671&lt;/D&gt;&lt;D xsi:type="xsd:double"&gt;4.26046145995078&lt;/D&gt;&lt;D xsi:type="xsd:double"&gt;4.05416932954507&lt;/D&gt;&lt;D xsi:type="xsd:double"&gt;3.92431280343822&lt;/D&gt;&lt;D xsi:type="xsd:double"&gt;3.96636858056398&lt;/D&gt;&lt;D xsi:type="xsd:double"&gt;3.93278516990396&lt;/D&gt;&lt;D xsi:type="xsd:double"&gt;3.72527682505982&lt;/D&gt;&lt;D xsi:type="xsd:double"&gt;3.74897494818322&lt;/D&gt;&lt;D xsi:type="xsd:double"&gt;3.85186669643677&lt;/D&gt;&lt;D xsi:type="xsd:double"&gt;3.80339647132482&lt;/D&gt;&lt;D xsi:type="xsd:double"&gt;3.99008376420259&lt;/D&gt;&lt;D xsi:type="xsd:double"&gt;4.07575587620599&lt;/D&gt;&lt;D xsi:type="xsd:double"&gt;4.23765461099872&lt;/D&gt;&lt;D xsi:type="xsd:double"&gt;4.02867561211524&lt;/D&gt;&lt;D xsi:type="xsd:double"&gt;4.10851108254097&lt;/D&gt;&lt;D xsi:type="xsd:double"&gt;4.47668126443959&lt;/D&gt;&lt;D xsi:type="xsd:double"&gt;4.21304189908589&lt;/D&gt;&lt;D xsi:type="xsd:double"&gt;4.1986798310292&lt;/D&gt;&lt;D xsi:type="xsd:double"&gt;4.20328103640112&lt;/D&gt;&lt;D xsi:type="xsd:double"&gt;4.27331735299199&lt;/D&gt;&lt;D xsi:type="xsd:double"&gt;4.44601554544533&lt;/D&gt;&lt;D xsi:type="xsd:double"&gt;4.38351533197195&lt;/D&gt;&lt;D xsi:type="xsd:double"&gt;4.41896966940937&lt;/D&gt;&lt;D xsi:type="xsd:double"&gt;4.43017353700212&lt;/D&gt;&lt;D xsi:type="xsd:double"&gt;4.41798531760152&lt;/D&gt;&lt;D xsi:type="xsd:double"&gt;4.24234759788415&lt;/D&gt;&lt;D xsi:type="xsd:double"&gt;4.28299869506185&lt;/D&gt;&lt;D xsi:type="xsd:double"&gt;4.29730535829137&lt;/D&gt;&lt;D xsi:type="xsd:double"&gt;4.32551349417815&lt;/D&gt;&lt;D xsi:type="xsd:double"&gt;4.32953124598613&lt;/D&gt;&lt;D xsi:type="xsd:double"&gt;4.27736723307622&lt;/D&gt;&lt;D xsi:type="xsd:double"&gt;4.24390806460093&lt;/D&gt;&lt;D xsi:type="xsd:double"&gt;4.12095630765445&lt;/D&gt;&lt;D xsi:type="xsd:double"&gt;4.14898615214459&lt;/D&gt;&lt;D xsi:type="xsd:double"&gt;4.05283547693954&lt;/D&gt;&lt;D xsi:type="xsd:double"&gt;4.07041624179979&lt;/D&gt;&lt;D xsi:type="xsd:double"&gt;4.07007482779498&lt;/D&gt;&lt;D xsi:type="xsd:double"&gt;4.14448356334098&lt;/D&gt;&lt;D xsi:type="xsd:double"&gt;4.05423032768713&lt;/D&gt;&lt;/FQL&gt;&lt;FQL&gt;&lt;Q&gt;EZA^FMA_PE(LTMA,-10AY,0,AM,"PORTAGG","MEANR")&lt;/Q&gt;&lt;R&gt;121&lt;/R&gt;&lt;C&gt;1&lt;/C&gt;&lt;D xsi:type="xsd:double"&gt;16.3908533153015&lt;/D&gt;&lt;D xsi:type="xsd:double"&gt;15.7345548524174&lt;/D&gt;&lt;D xsi:type="xsd:double"&gt;16.849875793689&lt;/D&gt;&lt;D xsi:type="xsd:double"&gt;15.8798745785001&lt;/D&gt;&lt;D xsi:type="xsd:double"&gt;16.8142845693377&lt;/D&gt;&lt;D xsi:type="xsd:double"&gt;18.3221200409667&lt;/D&gt;&lt;D xsi:type="xsd:double"&gt;18.3830666440229&lt;/D&gt;&lt;D xsi:type="xsd:double"&gt;18.585928897326&lt;/D&gt;&lt;D xsi:type="xsd:double"&gt;18.3689438248276&lt;/D&gt;&lt;D xsi:type="xsd:double"&gt;17.9748799175406&lt;/D&gt;&lt;D xsi:type="xsd:double"&gt;17.8890221844046&lt;/D&gt;&lt;D xsi:type="xsd:double"&gt;17.3104694801107&lt;/D&gt;&lt;D xsi:type="xsd:double"&gt;16.7671439141087&lt;/D&gt;&lt;D xsi:type="xsd:double"&gt;17.6577507548748&lt;/D&gt;&lt;D xsi:type="xsd:double"&gt;17.4166924766943&lt;/D&gt;&lt;D xsi:type="xsd:double"&gt;15.1719243844753&lt;/D&gt;&lt;D xsi:type="xsd:double"&gt;15.4282595607218&lt;/D&gt;&lt;D xsi:type="xsd:double"&gt;15.6245780224226&lt;/D&gt;&lt;D xsi:type="xsd:double"&gt;15.9403567575209&lt;/D&gt;&lt;D xsi:type="xsd:double"&gt;16.0096262318689&lt;/D&gt;&lt;D xsi:type="xsd:double"&gt;15.675784315799&lt;/D&gt;&lt;D xsi:type="xsd:double"&gt;15.9263323039028&lt;/D&gt;&lt;D xsi:type="xsd:double"&gt;16.081331979615&lt;/D&gt;&lt;D xsi:type="xsd:double"&gt;16.9963795685535&lt;/D&gt;&lt;D xsi:type="xsd:double"&gt;16.557986094688&lt;/D&gt;&lt;D xsi:type="xsd:double"&gt;16.4892224119307&lt;/D&gt;&lt;D xsi:type="xsd:double"&gt;15.9085078902569&lt;/D&gt;&lt;D xsi:type="xsd:double"&gt;16.5308962634237&lt;/D&gt;&lt;D xsi:type="xsd:double"&gt;17.4096725721033&lt;/D&gt;&lt;D xsi:type="xsd:double"&gt;17.9702419338284&lt;/D&gt;&lt;D xsi:type="xsd:double"&gt;18.4165409853763&lt;/D&gt;&lt;D xsi:type="xsd:double"&gt;18.3142093009104&lt;/D&gt;&lt;D xsi:type="xsd:double"&gt;18.3071475060839&lt;/D&gt;&lt;D xsi:type="xsd:double"&gt;17.6627767559709&lt;/D&gt;&lt;D xsi:type="xsd:double"&gt;17.6634211531982&lt;/D&gt;&lt;D xsi:type="xsd:double"&gt;17.9743323606573&lt;/D&gt;&lt;D xsi:type="xsd:double"&gt;17.8203798097399&lt;/D&gt;&lt;D xsi:type="xsd:double"&gt;18.1802756014125&lt;/D&gt;&lt;D xsi:type="xsd:double"&gt;18.4112005601911&lt;/D&gt;&lt;D xsi:type="xsd:double"&gt;17.345442076139&lt;/D&gt;&lt;D xsi:type="xsd:double"&gt;18.332445979567&lt;/D&gt;&lt;D xsi:type="xsd:double"&gt;17.4204326365901&lt;/D&gt;&lt;D xsi:type="xsd:double"&gt;18.0834786384767&lt;/D&gt;&lt;D xsi:type="xsd:double"&gt;17.848484816188&lt;/D&gt;&lt;D xsi:type="xsd:double"&gt;17.7321444964375&lt;/D&gt;&lt;D xsi:type="xsd:double"&gt;17.1786031478858&lt;/D&gt;&lt;D xsi:type="xsd:double"&gt;16.8009107129914&lt;/D&gt;&lt;D xsi:type="xsd:double"&gt;16.4498378863881&lt;/D&gt;&lt;D xsi:type="xsd:double"&gt;15.744003255157&lt;/D&gt;&lt;D xsi:type="xsd:double"&gt;14.9311602064292&lt;/D&gt;&lt;D xsi:type="xsd:double"&gt;14.4840494892561&lt;/D&gt;&lt;D xsi:type="xsd:double"&gt;14.7847336536459&lt;/D&gt;&lt;D xsi:type="xsd:double"&gt;15.2540410053171&lt;/D&gt;&lt;D xsi:t</t>
        </r>
      </text>
    </comment>
    <comment ref="A16" authorId="0" shapeId="0" xr:uid="{0862CA11-A895-4CB9-A457-B1AB5049F886}">
      <text>
        <r>
          <rPr>
            <b/>
            <sz val="9"/>
            <color indexed="81"/>
            <rFont val="Tahoma"/>
            <charset val="1"/>
          </rPr>
          <t>ype="xsd:double"&gt;15.1410664700448&lt;/D&gt;&lt;D xsi:type="xsd:double"&gt;15.3237951603024&lt;/D&gt;&lt;D xsi:type="xsd:double"&gt;15.3360330337916&lt;/D&gt;&lt;D xsi:type="xsd:double"&gt;15.1689184922687&lt;/D&gt;&lt;D xsi:type="xsd:double"&gt;15.0431053976332&lt;/D&gt;&lt;D xsi:type="xsd:double"&gt;14.7956294170768&lt;/D&gt;&lt;D xsi:type="xsd:double"&gt;14.1810189020739&lt;/D&gt;&lt;D xsi:type="xsd:double"&gt;13.9853111632489&lt;/D&gt;&lt;D xsi:type="xsd:double"&gt;13.6616499034896&lt;/D&gt;&lt;D xsi:type="xsd:double"&gt;13.677707438375&lt;/D&gt;&lt;D xsi:type="xsd:double"&gt;13.9238900915869&lt;/D&gt;&lt;D xsi:type="xsd:double"&gt;14.5107502215556&lt;/D&gt;&lt;D xsi:type="xsd:double"&gt;14.2846392513126&lt;/D&gt;&lt;D xsi:type="xsd:double"&gt;12.2770892516623&lt;/D&gt;&lt;D xsi:type="xsd:double"&gt;12.1086925949731&lt;/D&gt;&lt;D xsi:type="xsd:double"&gt;12.4773689892973&lt;/D&gt;&lt;D xsi:type="xsd:double"&gt;12.8621923305221&lt;/D&gt;&lt;D xsi:type="xsd:double"&gt;13.2931357617643&lt;/D&gt;&lt;D xsi:type="xsd:double"&gt;13.4351063519486&lt;/D&gt;&lt;D xsi:type="xsd:double"&gt;13.4902915024088&lt;/D&gt;&lt;D xsi:type="xsd:double"&gt;13.3444131193958&lt;/D&gt;&lt;D xsi:type="xsd:double"&gt;13.7761514538511&lt;/D&gt;&lt;D xsi:type="xsd:double"&gt;13.6243913868292&lt;/D&gt;&lt;D xsi:type="xsd:double"&gt;13.9848802725424&lt;/D&gt;&lt;D xsi:type="xsd:double"&gt;14.63275198999&lt;/D&gt;&lt;D xsi:type="xsd:double"&gt;13.5737421822886&lt;/D&gt;&lt;D xsi:type="xsd:double"&gt;13.0640857552921&lt;/D&gt;&lt;D xsi:type="xsd:double"&gt;12.6897467788209&lt;/D&gt;&lt;D xsi:type="xsd:double"&gt;12.4265587586411&lt;/D&gt;&lt;D xsi:type="xsd:double"&gt;11.8953928860937&lt;/D&gt;&lt;D xsi:type="xsd:double"&gt;11.5694573360696&lt;/D&gt;&lt;D xsi:type="xsd:double"&gt;10.7958634069403&lt;/D&gt;&lt;D xsi:type="xsd:double"&gt;10.8951114852841&lt;/D&gt;&lt;D xsi:type="xsd:double"&gt;10.6530237477187&lt;/D&gt;&lt;D xsi:type="xsd:double"&gt;10.3291661251373&lt;/D&gt;&lt;D xsi:type="xsd:double"&gt;10.9091315973494&lt;/D&gt;&lt;D xsi:type="xsd:double"&gt;11.011783393986&lt;/D&gt;&lt;D xsi:type="xsd:double"&gt;11.1328952778481&lt;/D&gt;&lt;D xsi:type="xsd:double"&gt;10.9678508175406&lt;/D&gt;&lt;D xsi:type="xsd:double"&gt;10.5052986713412&lt;/D&gt;&lt;D xsi:type="xsd:double"&gt;10.2444577600038&lt;/D&gt;&lt;D xsi:type="xsd:double"&gt;10.2505629858465&lt;/D&gt;&lt;D xsi:type="xsd:double"&gt;10.461435036391&lt;/D&gt;&lt;D xsi:type="xsd:double"&gt;10.0922202276647&lt;/D&gt;&lt;D xsi:type="xsd:double"&gt;9.46386587595511&lt;/D&gt;&lt;D xsi:type="xsd:double"&gt;10.2854818377904&lt;/D&gt;&lt;D xsi:type="xsd:double"&gt;10.2251041316907&lt;/D&gt;&lt;D xsi:type="xsd:double"&gt;10.926303037977&lt;/D&gt;&lt;D xsi:type="xsd:double"&gt;10.5410467354174&lt;/D&gt;&lt;D xsi:type="xsd:double"&gt;10.2458200258694&lt;/D&gt;&lt;D xsi:type="xsd:double"&gt;10.2121636954484&lt;/D&gt;&lt;D xsi:type="xsd:double"&gt;10.1023128990818&lt;/D&gt;&lt;D xsi:type="xsd:double"&gt;10.0708503345585&lt;/D&gt;&lt;D xsi:type="xsd:double"&gt;10.4351619259211&lt;/D&gt;&lt;D xsi:type="xsd:double"&gt;10.6315269680091&lt;/D&gt;&lt;D xsi:type="xsd:double"&gt;10.6942602298453&lt;/D&gt;&lt;D xsi:type="xsd:double"&gt;10.6977006937055&lt;/D&gt;&lt;D xsi:type="xsd:double"&gt;10.6666016921365&lt;/D&gt;&lt;D xsi:type="xsd:double"&gt;10.9548033253497&lt;/D&gt;&lt;D xsi:type="xsd:double"&gt;11.2450055181898&lt;/D&gt;&lt;D xsi:type="xsd:double"&gt;10.9138632855606&lt;/D&gt;&lt;D xsi:type="xsd:double"&gt;10.6842500696314&lt;/D&gt;&lt;D xsi:type="xsd:double"&gt;10.6680619712066&lt;/D&gt;&lt;D xsi:type="xsd:double"&gt;10.7126612640476&lt;/D&gt;&lt;D xsi:type="xsd:double"&gt;10.5393027593697&lt;/D&gt;&lt;D xsi:type="xsd:double"&gt;10.9096631724687&lt;/D&gt;&lt;D xsi:type="xsd:double"&gt;10.9575630773709&lt;/D&gt;&lt;D xsi:type="xsd:double"&gt;11.2799842936025&lt;/D&gt;&lt;/FQL&gt;&lt;FQL&gt;&lt;Q&gt;DDR3512M-FDS^FG_PRICE_CHANGE(0,-1AM)&lt;/Q&gt;&lt;R&gt;1&lt;/R&gt;&lt;C&gt;1&lt;/C&gt;&lt;D xsi:type="xsd:double"&gt;-0.0628561095379787&lt;/D&gt;&lt;/FQL&gt;&lt;FQL&gt;&lt;Q&gt;PASP-FDS^FG_PRICE_MAVG(0,,,,30)&lt;/Q&gt;&lt;R&gt;1&lt;/R&gt;&lt;C&gt;1&lt;/C&gt;&lt;D xsi:type="xsd:double"&gt;952.63336&lt;/D&gt;&lt;/FQL&gt;&lt;FQL&gt;&lt;Q&gt;PLATI-FDS^FG_PRICE(0)&lt;/Q&gt;&lt;R&gt;1&lt;/R&gt;&lt;C&gt;1&lt;/C&gt;&lt;D xsi:type="xsd:double"&gt;970&lt;/D&gt;&lt;/FQL&gt;&lt;FQL&gt;&lt;Q&gt;BRENT-FDS^MAX(FG_PRICE(0,-5AY))&lt;/Q&gt;&lt;R&gt;1&lt;/R&gt;&lt;C&gt;1&lt;/C&gt;&lt;D xsi:type="xsd:double"&gt;140.85&lt;/D&gt;&lt;/FQL&gt;&lt;FQL&gt;&lt;Q&gt;TIOS-FDS^FG_PRICE(0)/MAX(FG_PRICE(0,-1AY))&lt;/Q&gt;&lt;R&gt;1&lt;/R&gt;&lt;C&gt;1&lt;/C&gt;&lt;D xsi:type="xsd:double"&gt;0.645532741398446&lt;/D&gt;&lt;/FQL&gt;&lt;FQL&gt;&lt;Q&gt;FC0000CL^FG_PRICE(0)&lt;/Q&gt;&lt;R&gt;1&lt;/R&gt;&lt;C&gt;1&lt;/C&gt;&lt;D xsi:type="xsd:double"&gt;199.02742&lt;/D&gt;&lt;/FQL&gt;&lt;FQL&gt;&lt;Q&gt;MCHI^FG_PRICE_MAVG(0,,,,60)&lt;/Q&gt;&lt;R&gt;1&lt;/R&gt;&lt;C&gt;1&lt;/C&gt;&lt;D xsi:type="xsd:double"&gt;41.9785&lt;/D&gt;&lt;/FQL&gt;&lt;FQL&gt;&lt;Q&gt;EWM^FG_PRICE_MAVG(0,,,,30)&lt;/Q&gt;&lt;R&gt;1&lt;/R&gt;&lt;C&gt;1&lt;/C&gt;&lt;D xsi:type="xsd:double"&gt;24.761333&lt;/D&gt;&lt;/FQL&gt;&lt;FQL&gt;&lt;Q&gt;KSA^PERCENT_CHANGE(FMA_EPS(+1,0,,,,"PORTAGG","MEAN"),FMA_EPS(+1,-1AM,,,,"PORTAGG","MEAN"))&lt;/Q&gt;&lt;R&gt;1&lt;/R&gt;&lt;C&gt;1&lt;/C&gt;&lt;D xsi:type="xsd:double"&gt;-0.896586301846677&lt;/D&gt;&lt;/FQL&gt;&lt;FQL&gt;&lt;Q&gt;SET-BKK^FG_TOTAL_RETURNC(0,-3AM)&lt;/Q&gt;&lt;R&gt;1&lt;/R&gt;&lt;C&gt;1&lt;/C&gt;&lt;D xsi:type="xsd:double"&gt;7.9661846&lt;/D&gt;&lt;/FQL&gt;&lt;FQL&gt;&lt;Q&gt;MCHI^FG_TOTAL_RETURNC(0,-6AM)&lt;/Q&gt;&lt;R&gt;1&lt;/R&gt;&lt;C&gt;1&lt;/C&gt;&lt;D xsi:type="xsd:double"&gt;0.7861495&lt;/D&gt;&lt;/FQL&gt;&lt;FQL&gt;&lt;Q&gt;EWZ^FG_TOTAL_RETURNC(0,-12AM)&lt;/Q&gt;&lt;R&gt;1&lt;/R&gt;&lt;C&gt;1&lt;/C&gt;&lt;D xsi:type="xsd:double"&gt;-0.36764145&lt;/D&gt;&lt;/FQL&gt;&lt;FQL&gt;&lt;Q&gt;EWT^PERCENT_CHANGE(FMA_EPS(+1,0,,,,"PORTAGG","MEAN"),FMA_EPS(+1,-3AM,,,,"PORTAGG","MEAN"))&lt;/Q&gt;&lt;R&gt;1&lt;/R&gt;&lt;C&gt;1&lt;/C&gt;&lt;D xsi:type="xsd:double"&gt;14.5419475852545&lt;/D&gt;&lt;/FQL&gt;&lt;FQL&gt;&lt;Q&gt;EPHE^FG_TOTAL_RETURNC(0,-6AM)&lt;/Q&gt;&lt;R&gt;1&lt;/R&gt;&lt;C&gt;1&lt;/C&gt;&lt;D xsi:type="xsd:double"&gt;2.7116776&lt;/D&gt;&lt;/FQL&gt;&lt;FQL&gt;&lt;Q&gt;SPY^P_PRICE(0)/P_PRICE_LOW_PR(0,,,,,,"PRICE","INTRA","52W")-1&lt;/Q&gt;&lt;R&gt;1&lt;/R&gt;&lt;C&gt;1&lt;/C&gt;&lt;D xsi:type="xsd:double"&gt;0.36626685&lt;/D&gt;&lt;/FQL&gt;&lt;FQL&gt;&lt;Q&gt;VGK^PERCENT_CHANGE(FMA_EPS(+1,0,,,,"PORTAGG","MEAN"),FMA_EPS(+1,-1AM,,,,"PORTAGG","MEAN"))&lt;/Q&gt;&lt;R&gt;1&lt;/R&gt;&lt;C&gt;1&lt;/C&gt;&lt;D xsi:type="xsd:double"&gt;0&lt;/D&gt;&lt;/FQL&gt;&lt;FQL&gt;&lt;Q&gt;QAT^FMA_COS_DOWN("EPS","1M",+1,NOW,,,"PORTAGG","MEANR")&lt;/Q&gt;&lt;R&gt;1&lt;/R&gt;&lt;C&gt;1&lt;/C&gt;&lt;D xsi:type="xsd:double"&gt;8&lt;/D&gt;&lt;/FQL&gt;&lt;FQL&gt;&lt;Q&gt;EPOL^FMA_COS_DOWN("EPS","1M",+1,NOW,,,"PORTAGG","MEANR")&lt;/Q&gt;&lt;R&gt;1&lt;/R&gt;&lt;C&gt;1&lt;/C&gt;&lt;D xsi:type="xsd:double"&gt;14&lt;/D&gt;&lt;/FQL&gt;&lt;FQL&gt;&lt;Q&gt;ECH^FMA_RBICS_REV_CURRENT(30, LOC, "PORTAGG")&lt;/Q&gt;&lt;R&gt;1&lt;/R&gt;&lt;C&gt;1&lt;/C&gt;&lt;D xsi:type="xsd:double"&gt;35.2771636345056&lt;/D&gt;&lt;/FQL&gt;&lt;FQL&gt;&lt;Q&gt;REFINREPO-FDS^FG_YIELD(NOW,,,0)&lt;/Q&gt;&lt;R&gt;1&lt;/R&gt;&lt;C&gt;1&lt;/C&gt;&lt;D xsi:type="xsd:double"&gt;6.5&lt;/D&gt;&lt;/FQL&gt;&lt;FQL&gt;&lt;Q&gt;REFIDRREPO-FDS^FG_YIELD(NOW,,,0)&lt;/Q&gt;&lt;R&gt;1&lt;/R&gt;&lt;C&gt;1&lt;/C&gt;&lt;D xsi:type="xsd:double"&gt;6.25&lt;/D&gt;&lt;/FQL&gt;&lt;FQL&gt;&lt;Q&gt;TRYMX10Y-FDS^PCTCHG(FG_YIELD(0,,,,"YTM"),FG_YIELD(-1AM,,,,"YTM"))&lt;/Q&gt;&lt;R&gt;1&lt;/R&gt;&lt;C&gt;1&lt;/C&gt;&lt;D xsi:type="xsd:double"&gt;-0.6202417&lt;/D&gt;&lt;/FQL&gt;&lt;FQL&gt;&lt;Q&gt;TRYIN10Y-FDS^FG_YIELD(0,,,,"YTM")&lt;/Q&gt;&lt;R&gt;1&lt;/R&gt;&lt;C&gt;1&lt;/C&gt;&lt;D xsi:type="xsd:double"&gt;6.8295&lt;/D&gt;&lt;/FQL&gt;&lt;FQL&gt;&lt;Q&gt;CC_QA^IMF_IFS_RCPI_Q(0)&lt;/Q&gt;&lt;R&gt;0&lt;/R&gt;&lt;C&gt;0&lt;/C&gt;&lt;/FQL&gt;&lt;FQL&gt;&lt;Q&gt;KSA^FMA_DIV_YLD(NTMA,NOW,NOW,M,"PORTAGG","MEANR")&lt;/Q&gt;&lt;R&gt;1&lt;/R&gt;&lt;C&gt;1&lt;/C&gt;&lt;D xsi:type="xsd:double"&gt;3.61240941118881&lt;/D&gt;&lt;/FQL&gt;&lt;FQL&gt;&lt;Q&gt;UAE^JULIAN(FMA_DIV_YLD(NTMA,NOW,NOW,M,"PORTAGG","MEANR").DATES)&lt;/Q&gt;&lt;R&gt;1&lt;/R&gt;&lt;C&gt;1&lt;/C&gt;&lt;D xsi:type="xsd:long"&gt;45534&lt;/D&gt;&lt;/FQL&gt;&lt;FQL&gt;&lt;Q&gt;INDA^FMA_PE(NTMA,0,,,"PORTAGG","MEANR")&lt;/Q&gt;&lt;R&gt;1&lt;/R&gt;&lt;C&gt;1&lt;/C&gt;&lt;D xsi:type="xsd:double"&gt;24.5212043267368&lt;/D&gt;&lt;/FQL&gt;&lt;FQL&gt;&lt;Q&gt;EWW^FG_FCF_YIELD_NTM(0)&lt;/Q&gt;&lt;R&gt;1&lt;/R&gt;&lt;C&gt;1&lt;/C&gt;&lt;D xsi:type="xsd:double"&gt;10.3434985884585&lt;/D&gt;&lt;/FQL&gt;&lt;FQL&gt;&lt;Q&gt;EPHE^FMA_EVAL_EBIT(LTMA,NOW,NOW,M,"PORTAGG","MEANR")&lt;/Q&gt;&lt;R&gt;1&lt;/R&gt;&lt;C&gt;1&lt;/C&gt;&lt;D xsi:type="xsd:double"&gt;12.7669354780336&lt;/D&gt;&lt;/FQL&gt;&lt;FQL&gt;&lt;Q&gt;EWZ^P_PRICE(0)/P_PRICE_LOW_PR(0,,,,,,"PRICE","INTRA","52W")-1&lt;/Q&gt;&lt;R&gt;1&lt;/R&gt;&lt;C&gt;1&lt;/C&gt;&lt;D xsi:type="xsd:double"&gt;0.116279125&lt;/D&gt;&lt;/FQL&gt;&lt;FQL&gt;&lt;Q&gt;EWT^PERCENT_CHANGE(FMA_EPS(+1,0,,,,"PORTAGG","MEAN"),FMA_EPS(+1,-1AM,,,,"PORTAGG","MEAN"))&lt;/Q&gt;&lt;R&gt;1&lt;/R&gt;&lt;C&gt;1&lt;/C&gt;&lt;D xsi:type="xsd:double"&gt;9.3709026450841&lt;/D&gt;&lt;/FQL&gt;&lt;FQL&gt;&lt;Q&gt;EPHE^FG_TOTAL_RETURNC(0,-3AM)&lt;/Q&gt;&lt;R&gt;1&lt;/R&gt;&lt;C&gt;1&lt;/C&gt;&lt;D xsi:type="xsd:double"&gt;15.839136&lt;/D&gt;&lt;/FQL&gt;&lt;FQL&gt;&lt;Q&gt;SPY^P_PRICE(0)/P_PRICE_HIGH_PR(0,,,,,,"PRICE","INTRA","52W")&lt;/Q&gt;&lt;R&gt;1&lt;/R&gt;&lt;C&gt;1&lt;/C&gt;&lt;D xsi:type="xsd:double"&gt;0.9892598&lt;/D&gt;&lt;/FQL&gt;&lt;FQL&gt;&lt;Q&gt;TRYUS10Y-FDS^FG_YIELD(-10AY,0,Y,,"YTM")&lt;/Q&gt;&lt;R&gt;10&lt;/R&gt;&lt;C&gt;1&lt;/C&gt;&lt;D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xsi:type="xsd:double"&gt;3.8791&lt;/D&gt;&lt;/FQL&gt;&lt;FQL&gt;&lt;Q&gt;CAGDPY@PE^EE_ACTUAL_ANNUAL(MED,0)&lt;/Q&gt;&lt;R&gt;1&lt;/R&gt;&lt;C&gt;1&lt;/C&gt;&lt;D xsi:type="xsd:double"&gt;0.830176564820384&lt;/D&gt;&lt;/FQL&gt;&lt;FQL&gt;&lt;Q&gt;CC_PE^FG_COMPANY_NAME&lt;/Q&gt;&lt;R&gt;1&lt;/R&gt;&lt;C&gt;1&lt;/C&gt;&lt;D xsi:type="xsd:string"&gt;Peru&lt;/D&gt;&lt;/FQL&gt;&lt;FQL&gt;&lt;Q&gt;USDAED^FG_PRICE_CHANGE(0,-1AM)&lt;/Q&gt;&lt;R&gt;1&lt;/R&gt;&lt;C&gt;1&lt;/C&gt;&lt;D xsi:type="xsd:double"&gt;-0.0027239323&lt;/D&gt;&lt;/FQL&gt;&lt;FQL&gt;&lt;Q&gt;USDEUR^FG_PRICE_CHANGE(0,-1AY)&lt;/Q&gt;&lt;R&gt;1&lt;/R&gt;&lt;C&gt;1&lt;/C&gt;&lt;D xsi:type="xsd:double"&gt;-2.9574215&lt;/D&gt;&lt;/FQL&gt;&lt;FQL&gt;&lt;Q&gt;USDKRW^FG_PRICE_CHANGE(0,-1AM)&lt;/Q&gt;&lt;R&gt;1&lt;/R&gt;&lt;C&gt;1&lt;/C&gt;&lt;D xsi:type="xsd:double"&gt;-2.4199069&lt;/D&gt;&lt;/FQL&gt;&lt;FQL&gt;&lt;Q&gt;USDMYR^FG_PRICE_CHANGE(0,-1AY)&lt;/Q&gt;&lt;R&gt;1&lt;/R&gt;&lt;C&gt;1&lt;/C&gt;&lt;D xsi:type="xsd:double"&gt;-7.328415&lt;/D&gt;&lt;/FQL&gt;&lt;FQL&gt;&lt;Q&gt;EPU^P_PRICE_RETURNS_PR('52W',2,-10AY,0,AM)&lt;/Q&gt;&lt;R&gt;121&lt;/R&gt;&lt;C&gt;1&lt;/C&gt;&lt;D xsi:type="xsd:double"&gt;6.04347&lt;/D&gt;&lt;D xsi:type="xsd:double"&gt;1.4841795&lt;/D&gt;&lt;D xsi:type="xsd:double"&gt;1.1475325&lt;/D&gt;&lt;D xsi:type="xsd:double"&gt;1.1151075&lt;/D&gt;&lt;D xsi:type="xsd:double"&gt;-2.629131&lt;/D&gt;&lt;D xsi:type="xsd:double"&gt;-7.6764584&lt;/D&gt;&lt;D xsi:type="xsd:double"&gt;-10.298413&lt;/D&gt;&lt;D xsi:type="xsd:double"&gt;-11.174637&lt;/D&gt;&lt;D xsi:type="xsd:double"&gt;-11.131865&lt;/D&gt;&lt;D xsi:type="xsd:double"&gt;-13.015729&lt;/D&gt;&lt;D xsi:type="xsd:double"&gt;-21.255796&lt;/D&gt;&lt;D xsi:type="xsd:double"&gt;-28.964966&lt;/D&gt;&lt;D xsi:type="xsd:double"&gt;-35.254692&lt;/D&gt;&lt;D xsi:type="xsd:double"&gt;-27.19912&lt;/D&gt;&lt;D xsi:type="xsd:double"&gt;-31.421942&lt;/D&gt;&lt;D xsi:type="xsd:double"&gt;-35.476673&lt;/D&gt;&lt;D xsi:type="xsd:double"&gt;-40.180443&lt;/D&gt;&lt;D xsi:type="xsd:double"&gt;-29.036634&lt;/D&gt;&lt;D xsi:type="xsd:double"&gt;-10.339713&lt;/D&gt;&lt;D xsi:type="xsd:double"&gt;0.60629845&lt;/D&gt;&lt;D xsi:type="xsd:double"&gt;-3.5095632&lt;/D&gt;&lt;D xsi:type="xsd:double"&gt;2.9869914&lt;/D&gt;&lt;D xsi:type="xsd:double"&gt;15.002764&lt;/D&gt;&lt;D xsi:type="xsd:double"&gt;39.129425&lt;/D&gt;&lt;D xsi:type="xsd:double"&gt;47.313583&lt;/D&gt;&lt;D xsi:type="xsd:double"&gt;36.438538&lt;/D&gt;&lt;D xsi:type="xsd:double"&gt;47.04467&lt;/D&gt;&lt;D xsi:type="xsd:double"&gt;60.97957&lt;/D&gt;&lt;D xsi:type="xsd:double"&gt;82.66834&lt;/D&gt;&lt;D xsi:type="xsd:double"&gt;81.78268&lt;/D&gt;&lt;D xsi:type="xsd:double"&gt;33.969284&lt;/D&gt;&lt;D xsi:type="xsd:double"&gt;18.30492&lt;/D&gt;&lt;D xsi:type="xsd:double"&gt;18.611336&lt;/D&gt;&lt;D xsi:type="xsd:double"&gt;15.706849&lt;/D&gt;&lt;D xsi:type="xsd:double"&gt;7.924199&lt;/D&gt;&lt;D xsi:type="xsd:double"&gt;3.484881&lt;/D&gt;&lt;D xsi:type="xsd:double"&gt;17.595268&lt;/D&gt;&lt;D xsi:type="xsd:double"&gt;31.010365&lt;/D&gt;&lt;D xsi:type="xsd:double"&gt;24.983131&lt;/D&gt;&lt;D xsi:type="xsd:double"&gt;22.833359&lt;/D&gt;&lt;D xsi:type="xsd:double"&gt;31.720924&lt;/D&gt;&lt;D xsi:type="xsd:double"&gt;15.496635&lt;/D&gt;&lt;D xsi:type="xsd:double"&gt;33.354748&lt;/D&gt;&lt;D xsi:type="xsd:double"&gt;32.896423&lt;/D&gt;&lt;D xsi:type="xsd:double"&gt;31.481886&lt;/D&gt;&lt;D xsi:type="xsd:double"&gt;29.087984&lt;/D&gt;&lt;D xsi:type="xsd:double"&gt;15.936268&lt;/D&gt;&lt;D xsi:type="xsd:double"&gt;11.627615&lt;/D&gt;&lt;D xsi:type="xsd:double"&gt;-5.4293394&lt;/D&gt;&lt;D xsi:type="xsd:double"&gt;-8.554041&lt;/D&gt;&lt;D xsi:type="xsd:double"&gt;-13.608974&lt;/D&gt;&lt;D xsi:type="xsd:double"&gt;-7.4969234&lt;/D&gt;&lt;D xsi:type="xsd:double"&gt;-13.21609&lt;/D&gt;&lt;D xsi:type="xsd:double"&gt;-5.9852896&lt;/D&gt;&lt;D xsi:type="xsd:double"&gt;-5.911076&lt;/D&gt;&lt;D xsi:type="xsd:double"&gt;-8.45108&lt;/D&gt;&lt;D xsi:type="xsd:double"&gt;-14.732247&lt;/D&gt;&lt;D xsi:type="xsd:double"&gt;-13.55412&lt;/D&gt;&lt;D xsi:type="xsd:double"&gt;-0.79339147&lt;/D&gt;&lt;D xsi:type="xsd:double"&gt;-11.022175&lt;/D&gt;&lt;D xsi:type="xsd:double"&gt;0.30184984&lt;/D&gt;&lt;D xsi:type="xsd:double"&gt;-2.8843105&lt;/D&gt;&lt;D xsi:type="xsd:double"&gt;1.3829947&lt;/D&gt;&lt;D xsi:type="xsd:double"&gt;0.23049116&lt;/D&gt;&lt;D xsi:type="xsd:double"&gt;3.0744553&lt;/D&gt;&lt;D xsi:type="xsd:double"&gt;-4.738575&lt;/D&gt;&lt;D xsi:type="xsd:double"&gt;-34.45096&lt;/D&gt;&lt;D xsi:type="xsd:double"&gt;-37.630207&lt;/D&gt;&lt;D xsi:type="xsd:double"&gt;-26.729149&lt;/D&gt;&lt;D xsi:type="xsd:double"&gt;-18.070251&lt;/D&gt;&lt;D xsi:type="xsd:double"&gt;-21.124613&lt;/D&gt;&lt;D xsi:type="xsd:double"&gt;-6.8819227&lt;/D&gt;&lt;D xsi:type="xsd:double"&gt;-10.584039&lt;/D&gt;&lt;D xsi:type="xsd:double"&gt;-10.823256&lt;/D&gt;&lt;D xsi:type="xsd:double"&gt;-10.73786&lt;/D&gt;&lt;D xsi:type="xsd:double"&gt;-0.21030903&lt;/D&gt;&lt;D xsi:type="xsd:double"&gt;0.41561127&lt;/D&gt;&lt;D xsi:type="xsd:double"&gt;10.696566&lt;/D&gt;&lt;D xsi:type="xsd:double"&gt;51.680626&lt;/D&gt;&lt;D xsi:type="xsd:double"&gt;51.321648&lt;/D&gt;&lt;D xsi:type="xsd:double"&gt;38.04742&lt;/D&gt;&lt;D xsi:type="xsd:double"&gt;11.8541355&lt;/D&gt;&lt;D xsi:type="xsd:double"&gt;1.9257426&lt;/D&gt;&lt;D xsi:type="xsd:double"&gt;-12.040716&lt;/D&gt;&lt;D xsi:type="xsd:double"&gt;-8.556259&lt;/D&gt;&lt;D xsi:type="xsd:double"&gt;-4.181451&lt;/D&gt;&lt;D xsi:type="xsd:double"&gt;2.683711&lt;/D&gt;&lt;D xsi:type="xsd:double"&gt;-15.45884&lt;/D&gt;&lt;D xsi:type="xsd:double"&gt;-3.453064&lt;/D&gt;&lt;D xsi:type="xsd:double"&gt;-6.053954&lt;/D&gt;&lt;D xsi:type="xsd:double"&gt;3.1539917&lt;/D&gt;&lt;D xsi:type="xsd:double"&gt;2.7264237&lt;/D&gt;&lt;D xsi:type="xsd:double"&gt;-18.794287&lt;/D&gt;&lt;D xsi:type="xsd:double"&gt;0.80963373&lt;/D&gt;&lt;D xsi:type="xsd:double"&gt;-10.719377&lt;/D&gt;&lt;D xsi:type="xsd:double"&gt;9.150303&lt;/D&gt;&lt;D xsi:type="xsd:double"&gt;2.8174877&lt;/D&gt;&lt;D xsi:type="xsd:double"&gt;-5.481386&lt;/D&gt;&lt;D xsi:type="xsd:double"&gt;3.9365053&lt;/D&gt;&lt;D xsi:type="xsd:double"&gt;8.852636&lt;/D&gt;&lt;D xsi:type="xsd:double"&gt;0.20941496&lt;/D&gt;&lt;D xsi:type="xsd:double"&gt;-8.288121&lt;/D&gt;&lt;D xsi:type="xsd:double"&gt;-17.007196&lt;/D&gt;&lt;D xsi:type="xsd:double"&gt;-8.054381&lt;/D&gt;&lt;D xsi:type="xsd:double"&gt;15.614855&lt;/D&gt;&lt;D xsi:type="xsd:double"&gt;8.707714&lt;/D&gt;&lt;D xsi:type="xsd:double"&gt;36.996387&lt;/D&gt;&lt;D xsi:type="xsd:double"&gt;25.927603&lt;/D&gt;&lt;D xsi:type="xsd:double"&gt;23.74816&lt;/D&gt;&lt;D xsi:type="xsd:double"&gt;18.815159&lt;/D&gt;&lt;D xsi:type="xsd:double"&gt;5.885577&lt;/D&gt;&lt;D xsi:type="xsd:double"&gt;8.448208&lt;/D&gt;&lt;D xsi:type="xsd:double"&gt;11.306513&lt;/D&gt;&lt;D xsi:type="xsd:double"&gt;18.926025&lt;/D&gt;&lt;D xsi:type="xsd:double"&gt;33.855663&lt;/D&gt;&lt;D xsi:type="xsd:double"&gt;34.721066&lt;/D&gt;&lt;D xsi:type="xsd:double"&gt;42.919075&lt;/D&gt;&lt;D xsi:type="xsd:double"&gt;39.976646&lt;/D&gt;&lt;D xsi:type="xsd:double"&gt;38.33859&lt;/D&gt;&lt;D xsi:type="xsd:double"&gt;26.113724&lt;/D&gt;&lt;D xsi:type="xsd:double"&gt;32.671272&lt;/D&gt;&lt;/FQL&gt;&lt;FQL&gt;&lt;Q&gt;EPOL^FG_TOTAL_RETURNC(-10AY,0,AM)&lt;/Q&gt;&lt;R&gt;121&lt;/R&gt;&lt;C&gt;1&lt;/C&gt;&lt;D xsi:type="xsd:double"&gt;1.676774&lt;/D&gt;&lt;D xsi:type="xsd:double"&gt;-5.333334&lt;/D&gt;&lt;D xsi:type="xsd:double"&gt;-1.8902898&lt;/D&gt;&lt;D xsi:type="xsd:double"&gt;-0.49111843&lt;/D&gt;&lt;D xsi:type="xsd:double"&gt;-7.207614&lt;/D&gt;&lt;D xsi:type="xsd:double"&gt;-0.87902546&lt;/D&gt;&lt;D xsi:type="xsd:double"&gt;-6.25&lt;/D&gt;&lt;D xsi:type="xsd:double"&gt;7.9279184&lt;/D&gt;&lt;D xsi:type="xsd:double"&gt;6.9282174&lt;/D&gt;&lt;D xsi:type="xsd:double"&gt;-6.4402876&lt;/D&gt;&lt;D xsi:type="xsd:double"&gt;-4.417205&lt;/D&gt;&lt;D xsi:type="xsd:double"&gt;-1.4090717&lt;/D&gt;&lt;D xsi:type="xsd:double"&gt;-0.49128532&lt;/D&gt;&lt;D xsi:type="xsd:double"&gt;-1.3689399&lt;/D&gt;&lt;D xsi:type="xsd:double"&gt;-10.534704&lt;/D&gt;&lt;D xsi:type="xsd:double"&gt;-12.461853&lt;/D&gt;&lt;D xsi:type="xsd:double"&gt;-0.9395242&lt;/D&gt;&lt;D xsi:type="xsd:double"&gt;3.8049936&lt;/D&gt;&lt;D xsi:type="xsd:double"&gt;8.877444&lt;/D&gt;&lt;D xsi:type="xsd:double"&gt;1.998949&lt;/D&gt;&lt;D xsi:type="xsd:double"&gt;-8.329034&lt;/D&gt;&lt;D xsi:type="xsd:double"&gt;-2.4472535&lt;/D&gt;&lt;D xsi:type="xsd:double"&gt;-1.7850041&lt;/D&gt;&lt;D xsi:type="xsd:double"&gt;11.712766&lt;/D&gt;&lt;D xsi:type="xsd:double"&gt;-5.6375146&lt;/D&gt;&lt;D xsi:type="xsd:double"&gt;1.4517069&lt;/D&gt;&lt;D xsi:type="xsd:double"&gt;-3.8525105&lt;/D&gt;&lt;D xsi:type="xsd:double"&gt;3.1482577&lt;/D&gt;&lt;D xsi:type="xsd:double"&gt;8.851183&lt;/D&gt;&lt;D xsi:type="xsd:double"&gt;9.511435&lt;/D&gt;&lt;D xsi:type="xsd:double"&gt;0.7593751&lt;/D&gt;&lt;D xsi:type="xsd:double"&gt;1.9312263&lt;/D&gt;&lt;D xsi:type="xsd:double"&gt;9.981513&lt;/D&gt;&lt;D xsi:type="xsd:double"&gt;0.3781557&lt;/D&gt;&lt;D xsi:type="xsd:double"&gt;3.9089918&lt;/D&gt;&lt;D xsi:type="xsd:double"&gt;3.1123757&lt;/D&gt;&lt;D xsi:type="xsd:double"&gt;7.5656652&lt;/D&gt;&lt;D xsi:type="xsd:double"&gt;0.29155016&lt;/D&gt;&lt;D xsi:type="xsd:double"&gt;-2.8343022&lt;/D&gt;&lt;D xsi:type="xsd:double"&gt;-1.7202675&lt;/D&gt;&lt;D xsi:type="xsd:double"&gt;10.138357&lt;/D&gt;&lt;D xsi:type="xsd:double"&gt;-3.9494455&lt;/D&gt;&lt;D xsi:type="xsd:double"&gt;-1.681292&lt;/D&gt;&lt;D xsi:type="xsd:double"&gt;-2.825278&lt;/D&gt;&lt;D xsi:type="xsd:double"&gt;-4.667175&lt;/D&gt;&lt;D xsi:type="xsd:double"&gt;-5.337077&lt;/D&gt;&lt;D xsi:type="xsd:double"&gt;-4.3731155&lt;/D&gt;&lt;D xsi:type="xsd:double"&gt;1.9077182&lt;/D&gt;&lt;D xsi:type="xsd:double"&gt;0.17414093&lt;/D&gt;&lt;D xsi:type="xsd:double"&gt;-1.8252909&lt;/D&gt;&lt;D xsi:type="xsd:double"&gt;-1.5936255&lt;/D&gt;&lt;D xsi:type="xsd:double"&gt;4.723346&lt;/D&gt;&lt;D xsi:type="xsd:double"&gt;3.4686208&lt;/D&gt;&lt;D xsi:type="xsd:double"&gt;-0.84139705&lt;/D&gt;&lt;D xsi:type="xsd:double"&gt;-2.2910416&lt;/D&gt;&lt;D xsi:type="xsd:double"&gt;2.996087&lt;/D&gt;&lt;D xsi:type="xsd:double"&gt;-7.6306877&lt;/D&gt;&lt;D xsi:type="xsd:double"&gt;4.9749017&lt;/D&gt;&lt;D xsi:type="xsd:double"&gt;1.8315554&lt;/D&gt;&lt;D xsi:type="xsd:double"&gt;-10.607356&lt;/D&gt;&lt;D xsi:type="xsd:double"&gt;2.5837421&lt;/D&gt;&lt;D xsi:type="xsd:double"&gt;-1.6791046&lt;/D&gt;&lt;D xsi:type="xsd:double"&gt;4.1745663&lt;/D&gt;&lt;D xsi:type="xsd:double"&gt;-4.4171214&lt;/D&gt;&lt;D xsi:type="xsd:double"&gt;4.506409&lt;/D&gt;&lt;D xsi:type="xsd:double"&gt;-4.1997194&lt;/D&gt;&lt;D xsi:type="xsd:double"&gt;-37.944473&lt;/D&gt;&lt;D xsi:type="xsd:double"&gt;12.715853&lt;/D&gt;&lt;D xsi:type="xsd:double"&gt;1.6713142&lt;/D&gt;&lt;D xsi:type="xsd:double"&gt;18.49314&lt;/D&gt;&lt;D xsi:type="xsd:double"&gt;-0.95577836&lt;/D&gt;&lt;D xsi:type="xsd:double"&gt;8.313692&lt;/D&gt;&lt;D xsi:type="xsd:double"&gt;-5.3347945&lt;/D&gt;&lt;D xsi:type="xsd:double"&gt;-4.6578465&lt;/D&gt;&lt;D xsi:type="xsd:double"&gt;1.3872147&lt;/D&gt;&lt;D xsi:type="xsd:double"&gt;14.098751&lt;/D&gt;&lt;D xsi:type="xsd:double"&gt;4.5033693&lt;/D&gt;&lt;D xsi:type="xsd:double"&gt;-3.961891&lt;/D&gt;&lt;D xsi:type="xsd:double"&gt;0.36553144&lt;/D&gt;&lt;D xsi:type="xsd:double"&gt;0.3121853&lt;/D&gt;&lt;D xsi:type="xsd:double"&gt;5.6016564&lt;/D&gt;&lt;D xsi:type="xsd:double"&gt;8.691907&lt;/D&gt;&lt;D xsi:type="xsd:double"&gt;-1.1780679&lt;/D&gt;&lt;D xsi:type="xsd:double"&gt;1.054573&lt;/D&gt;&lt;D xsi:type="xsd:double"&gt;4.3557167&lt;/D&gt;&lt;D xsi:type="xsd:double"&gt;2.6956558&lt;/D&gt;&lt;D xsi:type="xsd:double"&gt;-4.3607116&lt;/D&gt;&lt;D xsi:type="xsd:double"&gt;-7.613987&lt;/D&gt;&lt;D xsi:type="xsd:double"&gt;11.922752&lt;/D&gt;&lt;D xsi:type="xsd:double"&gt;-12.115973&lt;/D&gt;&lt;D xsi:type="xsd:double"&gt;-15.706545&lt;/D&gt;&lt;D xsi:type="xsd:double"&gt;6.7172885&lt;/D&gt;&lt;D xsi:type="xsd:double"&gt;-21.893818&lt;/D&gt;&lt;D xsi:type="xsd:double"&gt;6.496477&lt;/D&gt;&lt;D xsi:type="xsd:double"&gt;-12.4170065&lt;/D&gt;&lt;D xsi:type="xsd:double"&gt;13.040185&lt;/D&gt;&lt;D xsi:type="xsd:double"&gt;-12.407774&lt;/D&gt;&lt;D xsi:type="xsd:double"&gt;-17.917305&lt;/D&gt;&lt;D xsi:type="xsd:double"&gt;36.753727&lt;/D&gt;&lt;D xsi:type="xsd:double"&gt;4.092777&lt;/D&gt;&lt;D xsi:type="xsd:double"&gt;13.156784&lt;/D&gt;&lt;D xsi:type="xsd:double"&gt;-7.3070107&lt;/D&gt;&lt;D xsi:type="xsd:double"&gt;-1.7164648&lt;/D&gt;&lt;D xsi:type="xsd:double"&gt;5.6921124&lt;/D&gt;&lt;D xsi:type="xsd:double"&gt;8.690333&lt;/D&gt;&lt;D xsi:type="xsd:double"&gt;4.842341&lt;/D&gt;&lt;D xsi:type="xsd:double"&gt;8.431792&lt;/D&gt;&lt;D xsi:type="xsd:double"&gt;0.04953146&lt;/D&gt;&lt;D xsi:type="xsd:double"&gt;-12.623769&lt;/D&gt;&lt;D xsi:type="xsd:double"&gt;0.6232381&lt;/D&gt;&lt;D xsi:type="xsd:double"&gt;13.851345&lt;/D&gt;&lt;D xsi:type="xsd:double"&gt;11.325431&lt;/D&gt;&lt;D xsi:type="xsd:double"&gt;-1.1919141&lt;/D&gt;&lt;D xsi:type="xsd:double"&gt;4.442382&lt;/D&gt;&lt;D xsi:type="xsd:double"&gt;5.6269407&lt;/D&gt;&lt;D xsi:type="xsd:double"&gt;-2.558726&lt;/D&gt;&lt;D xsi:type="xsd:double"&gt;6.3495517&lt;/D&gt;&lt;D xsi:type="xsd:double"&gt;-2.885729&lt;/D&gt;&lt;D xsi:type="xsd:double"&gt;8.152866&lt;/D&gt;&lt;D xsi:type="xsd:double"&gt;-8.716136&lt;/D&gt;&lt;D xsi:type="xsd:double"&gt;1.5053749&lt;/D&gt;&lt;/FQL&gt;&lt;FQL&gt;&lt;Q&gt;EPU^FMA_DIV_YLD(NTMA,-10AY,0,AM,"PORTAGG","MEANR")&lt;/Q&gt;&lt;R&gt;121&lt;/R&gt;&lt;C&gt;1&lt;/C&gt;&lt;D xsi:type="xsd:double"&gt;2.14957071375527&lt;/D&gt;&lt;D xsi:type="xsd:double"&gt;2.31047678183396&lt;/D&gt;&lt;D xsi:type="xsd:double"&gt;2.26807738431422&lt;/D&gt;&lt;D xsi:type="xsd:double"&gt;2.11131408431782&lt;/D&gt;&lt;D xsi:type="xsd:double"&gt;2.16961750119633&lt;/D&gt;&lt;D xsi:type="xsd:double"&gt;2.1484079623673&lt;/D&gt;&lt;D xsi:type="xsd:double"&gt;2.34417599710228&lt;/D&gt;&lt;D xsi:type="xsd:double"&gt;2.37817416127278&lt;/D&gt;&lt;D xsi:type="xsd:double"&gt;1.90521175084376&lt;/D&gt;&lt;D xsi:type="xsd:double"&gt;2.03189538266436&lt;/D&gt;&lt;D xsi:type="xsd:double"&gt;1.96401313955226&lt;/D&gt;&lt;D xsi:type="xsd:double"&gt;2.14519427888291&lt;/D&gt;&lt;D xsi:type="xsd:double"&gt;2.53367839985524&lt;/D&gt;&lt;D xsi:type="xsd:double"&gt;2.36411467251326&lt;/D&gt;&lt;D xsi:type="xsd:double"&gt;2.39649450229417&lt;/D&gt;&lt;D xsi:type="xsd:double"&gt;2.63250551528249&lt;/D&gt;&lt;D xsi:type="xsd:double"&gt;2.6971215519811&lt;/D&gt;&lt;D xsi:type="xsd:double"&gt;2.48170153179296&lt;/D&gt;&lt;D xsi:type="xsd:double"&gt;2.14965810775613&lt;/D&gt;&lt;D xsi:type="xsd:double"&gt;1.94624912645913&lt;/D&gt;&lt;D xsi:type="xsd:double"&gt;1.72087801098134&lt;/D&gt;&lt;D xsi:type="xsd:double"&gt;1.79724982361217&lt;/D&gt;&lt;D xsi:type="xsd:double"&gt;1.87996693681702&lt;/D&gt;&lt;D xsi:type="xsd:double"&gt;1.61608409564137&lt;/D&gt;&lt;D xsi:type="xsd:double"&gt;1.49413206262132&lt;/D&gt;&lt;D xsi:type="xsd:double"&gt;1.59730137223082&lt;/D&gt;&lt;D xsi:type="xsd:double"&gt;1.88329981753589&lt;/D&gt;&lt;D xsi:type="xsd:double"&gt;2.11855877711503&lt;/D&gt;&lt;D xsi:type="xsd:double"&gt;2.20541471428347&lt;/D&gt;&lt;D xsi:type="xsd:double"&gt;1.94735355247382&lt;/D&gt;&lt;D xsi:type="xsd:double"&gt;2.21356124480233&lt;/D&gt;&lt;D xsi:type="xsd:double"&gt;2.04324343065662&lt;/D&gt;&lt;D xsi:type="xsd:double"&gt;2.1352555270463&lt;/D&gt;&lt;D xsi:type="xsd:double"&gt;2.28101363229364&lt;/D&gt;&lt;D xsi:type="xsd:double"&gt;2.27280139733743&lt;/D&gt;&lt;D xsi:type="xsd:double"&gt;2.32391341775127&lt;/D&gt;&lt;D xsi:type="xsd:double"&gt;2.11230128894816&lt;/D&gt;&lt;D xsi:type="xsd:double"&gt;2.22333313615448&lt;/D&gt;&lt;D xsi:type="xsd:double"&gt;2.55715722281466&lt;/D&gt;&lt;D xsi:type="xsd:double"&gt;2.85329090380989&lt;/D&gt;&lt;D xsi:type="xsd:double"&gt;2.59465754720067&lt;/D&gt;&lt;D xsi:type="xsd:double"&gt;2.64513913954924&lt;/D&gt;&lt;D xsi:type="xsd:double"&gt;2.32407139357597&lt;/D&gt;&lt;D xsi:type="xsd:double"&gt;2.09111049470707&lt;/D&gt;&lt;D xsi:type="xsd:double"&gt;4.77559993104205&lt;/D&gt;&lt;D xsi:type="xsd:double"&gt;1.90719990468692&lt;/D&gt;&lt;D xsi:type="xsd:double"&gt;2.11530068278745&lt;/D&gt;&lt;D xsi:type="xsd:double"&gt;4.3480985628079996&lt;/D&gt;&lt;D xsi:type="xsd:double"&gt;2.48193655691795&lt;/D&gt;&lt;D xsi:type="xsd:double"&gt;2.32154334313536&lt;/D&gt;&lt;D xsi:type="xsd:double"&gt;2.61553708442992&lt;/D&gt;&lt;D xsi:type="xsd:double"&gt;2.34948987063009&lt;/D&gt;&lt;D xsi:type="xsd:double"&gt;2.32079319760124&lt;/D&gt;&lt;D xsi:type="xsd:double"&gt;2.20455668923264&lt;/D&gt;&lt;D xsi:type="xsd:double"&gt;2.26456032409619&lt;/D&gt;&lt;D xsi:type="xsd:double"&gt;2.20900638721258&lt;/D&gt;&lt;D xsi:type="xsd:double"&gt;2.59696276013865&lt;/D&gt;&lt;D xsi:type="xsd:double"&gt;2.68492249930521&lt;/D&gt;&lt;D xsi:type="xsd:double"&gt;2.68467242179476&lt;/D&gt;&lt;D xsi:type="xsd:double"&gt;3.03836136187284&lt;/D&gt;&lt;D xsi:type="xsd:double"&gt;2.89470360075467&lt;/D&gt;&lt;D xsi:type="xsd:double"&gt;3.06827054160276&lt;/D&gt;&lt;D xsi:type="xsd:double"&gt;2.96123284357825&lt;/D&gt;&lt;D xsi:type="xsd:double"&gt;2.76230872175573&lt;/D&gt;&lt;D xsi:type="xsd:double"&gt;2.62102875564034&lt;/D&gt;&lt;D xsi:type="xsd:double"&gt;2.99444956725668&lt;/D&gt;&lt;D xsi:type="xsd:double"&gt;4.11106644090938&lt;/D&gt;&lt;D xsi:type="xsd:double"&gt;4.39639392228599&lt;/D&gt;&lt;D xsi:type="xsd:double"&gt;3.26319696241061&lt;/D&gt;&lt;D xsi:type="xsd:double"&gt;3.13293914514374&lt;/D&gt;&lt;D xsi:type="xsd:double"&gt;3.10347910930925&lt;/D&gt;&lt;D xsi:type="xsd:double"&gt;2.74408011581855&lt;/D&gt;&lt;D xsi:type="xsd:double"&gt;2.57282505186673&lt;/D&gt;&lt;D xsi:type="xsd:double"&gt;2.57841142323787&lt;/D&gt;&lt;D xsi:type="xsd:double"&gt;2.30523031770667&lt;/D&gt;&lt;D xsi:type="xsd:double"&gt;1.80914571483941&lt;/D&gt;&lt;D xsi:type="xsd:double"&gt;1.6222879143646&lt;/D&gt;&lt;D xsi:type="xsd:double"&gt;1.69964073609846&lt;/D&gt;&lt;D xsi:type="xsd:double"&gt;1.93498378221466&lt;/D&gt;&lt;D xsi:type="xsd:double"&gt;2.13174227311833&lt;/D&gt;&lt;D xsi:type="xsd:double"&gt;2.22093834546647&lt;/D&gt;&lt;D xsi:type="xsd:double"&gt;2.7048110036932&lt;/D&gt;&lt;D xsi:type="xsd:double"&gt;2.90778141520774&lt;/D&gt;&lt;D xsi:type="xsd:double"&gt;3.43593903472451&lt;/D&gt;&lt;D xsi:type="xsd:double"&gt;3.5732382567149&lt;/D&gt;&lt;D xsi:type="xsd:double"&gt;3.51800675737039&lt;/D&gt;&lt;D xsi:type="xsd:double"&gt;3.59867097929062&lt;/D&gt;&lt;D xsi:type="xsd:double"&gt;4.21185478817758&lt;/D&gt;&lt;D xsi:type="xsd:double"&gt;3.67530386459567&lt;/D&gt;&lt;D xsi:type="xsd:double"&gt;3.537441716012&lt;/D&gt;&lt;D xsi:type="xsd:double"&gt;3.43519354082437&lt;/D&gt;&lt;D xsi:type="xsd:double"&gt;3.81790200700372&lt;/D&gt;&lt;D xsi:type="xsd:double"&gt;4.69795851152664&lt;/D&gt;&lt;D xsi:type="xsd:double"&gt;4.69549465652766&lt;/D&gt;&lt;D xsi:type="xsd:double"&gt;5.36145956804494&lt;/D&gt;&lt;D xsi:type="xsd:double"&gt;5.00632023951863&lt;/D&gt;&lt;D xsi:type="xsd:double"&gt;4.85588770597814&lt;/D&gt;&lt;D xsi:type="xsd:double"&gt;4.99395601167186&lt;/D&gt;&lt;D xsi:type="xsd:double"&gt;3.68946063831116&lt;/D&gt;&lt;D xsi:type="xsd:double"&gt;3.87295381390728&lt;/D&gt;&lt;D xsi:type="xsd:double"&gt;3.65210435912601&lt;/D&gt;&lt;D xsi:type="xsd:double"&gt;4.0934659954252&lt;/D&gt;&lt;D xsi:type="xsd:double"&gt;4.70047498322559&lt;/D&gt;&lt;D xsi:type="xsd:double"&gt;4.78157324020798&lt;/D&gt;&lt;D xsi:type="xsd:double"&gt;4.85859421705291&lt;/D&gt;&lt;D xsi:type="xsd:double"&gt;5.0205824534176&lt;/D&gt;&lt;D xsi:type="xsd:double"&gt;4.695961419499&lt;/D&gt;&lt;D xsi:type="xsd:double"&gt;4.30372814671327&lt;/D&gt;&lt;D xsi:type="xsd:double"&gt;4.82137049432499&lt;/D&gt;&lt;D xsi:type="xsd:double"&gt;5.21310153574507&lt;/D&gt;&lt;D xsi:type="xsd:double"&gt;4.76173952185155&lt;/D&gt;&lt;D xsi:type="xsd:double"&gt;4.02990450288513&lt;/D&gt;&lt;D xsi:type="xsd:double"&gt;3.57595632176258&lt;/D&gt;&lt;D xsi:type="xsd:double"&gt;3.67678648567384&lt;/D&gt;&lt;D xsi:type="xsd:double"&gt;3.52843975076865&lt;/D&gt;&lt;D xsi:type="xsd:double"&gt;3.35107453220679&lt;/D&gt;&lt;D xsi:type="xsd:double"&gt;3.48594329951976&lt;/D&gt;&lt;D xsi:type="xsd:double"&gt;4.03918688118154&lt;/D&gt;&lt;D xsi:type="xsd:double"&gt;3.94870937182123&lt;/D&gt;&lt;D xsi:type="xsd:double"&gt;4.28200550712523&lt;/D&gt;&lt;D xsi:type="xsd:double"&gt;4.03404740872666&lt;/D&gt;&lt;/FQL&gt;&lt;FQL&gt;&lt;Q&gt;EWW^FMA_PE(NTMA,-10AY,0,AM,"PORTAGG","MEANR")&lt;/Q&gt;&lt;R&gt;121&lt;/R&gt;&lt;C&gt;1&lt;/C&gt;&lt;D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xsi:type="xsd:double"&gt;16.3201919045641&lt;/D&gt;&lt;D xsi:type="xsd:double"&gt;16.9871603931493&lt;/D&gt;&lt;D xsi:type="xsd:double"&gt;18.1608751877261&lt;/D&gt;&lt;D xsi:type="xsd:double"&gt;19.3977221627978&lt;/D&gt;&lt;D xsi:type="xsd:double"&gt;19.6991684691419&lt;/D&gt;&lt;D xsi:type="xsd:double"&gt;18.4368623976547&lt;/D&gt;&lt;D xsi:type="xsd:double"&gt;18.4366888491754&lt;/D&gt;&lt;D xsi:type="xsd:double"&gt;18.9663880056276&lt;/D&gt;&lt;D xsi:type="xsd:double"&gt;17.7677421046837&lt;/D&gt;&lt;D xsi:type="xsd:double"&gt;18.0430046418461&lt;/D&gt;&lt;D xsi:type="xsd:double"&gt;16.5784739162357&lt;/D&gt;&lt;D xsi:type="xsd:double"&gt;16.7812059844719&lt;/D&gt;&lt;D xsi:type="xsd:double"&gt;16.0913335839667&lt;/D&gt;&lt;D xsi:type="xsd:double"&gt;16.6379181756476&lt;/D&gt;&lt;D xsi:type="xsd:double"&gt;16.40873481535&lt;/D&gt;&lt;D xsi:type="xsd:double"&gt;16.7857192634847&lt;/D&gt;&lt;D xsi:type="xsd:double"&gt;16.6546638099653&lt;/D&gt;&lt;D xsi:type="xsd:double"&gt;16.5204731612018&lt;/D&gt;&lt;D xsi:type="xsd:double"&gt;16.9515075563412&lt;/D&gt;&lt;D xsi:type="xsd:double"&gt;16.9965516383423&lt;/D&gt;&lt;D xsi:type="xsd:double"&gt;16.9302873544677&lt;/D&gt;&lt;D xsi:type="xsd:double"&gt;16.4532108652485&lt;/D&gt;&lt;D xsi:type="xsd:double"&gt;15.7616053352883&lt;/D&gt;&lt;D xsi:type="xsd:double"&gt;15.4981751915876&lt;/D&gt;&lt;D xsi:type="xsd:double"&gt;15.8364382547891&lt;/D&gt;&lt;D xsi:type="xsd:double"&gt;15.2733999650186&lt;/D&gt;&lt;D xsi:type="xsd:double"&gt;15.665325448568&lt;/D&gt;&lt;D xsi:type="xsd:double"&gt;15.7574718120079&lt;/D&gt;&lt;D xsi:type="xsd:double"&gt;14.9511459460889&lt;/D&gt;&lt;D xsi:type="xsd:double"&gt;14.6815816791821&lt;/D&gt;&lt;D xsi:type="xsd:double"&gt;15.4294492184915&lt;/D&gt;&lt;D xsi:type="xsd:double"&gt;14.9249159549307&lt;/D&gt;&lt;D xsi:type="xsd:double"&gt;15.064161742846&lt;/D&gt;&lt;D xsi:type="xsd:double"&gt;14.3728784463364&lt;/D&gt;&lt;D xsi:type="xsd:double"&gt;12.9081574203863&lt;/D&gt;&lt;D xsi:type="xsd:double"&gt;12.3169980272576&lt;/D&gt;&lt;D xsi:type="xsd:double"&gt;13.0551482377986&lt;/D&gt;&lt;D xsi:type="xsd:double"&gt;13.0171527569702&lt;/D&gt;&lt;D xsi:type="xsd:double"&gt;12.5657840835001&lt;/D&gt;&lt;D xsi:type="xsd:double"&gt;13.4555432310646&lt;/D&gt;&lt;D xsi:type="xsd:double"&gt;13.0776909821447&lt;/D&gt;&lt;D xsi:type="xsd:double"&gt;13.139713501617&lt;/D&gt;&lt;D xsi:type="xsd:double"&gt;12.8940438280562&lt;/D&gt;&lt;D xsi:type="xsd:double"&gt;12.2800434160581&lt;/D&gt;&lt;D xsi:type="xsd:double"&gt;13.2771012344833&lt;/D&gt;&lt;D xsi:type="xsd:double"&gt;13.5805733368379&lt;/D&gt;&lt;D xsi:type="xsd:double"&gt;13.6119240739115&lt;/D&gt;&lt;D xsi:type="xsd:double"&gt;13.7151326556461&lt;/D&gt;&lt;D xsi:type="xsd:double"&gt;14.1392643549749&lt;/D&gt;&lt;D xsi:type="xsd:double"&gt;14.5382917075794&lt;/D&gt;&lt;D xsi:type="xsd:double"&gt;11.3794858453115&lt;/D&gt;&lt;D xsi:type="xsd:double"&gt;11.0799082819966&lt;/D&gt;&lt;D xsi:type="xsd:double"&gt;15.4502729374309&lt;/D&gt;&lt;D xsi:type="xsd:double"&gt;16.5578026553777&lt;/D&gt;&lt;D xsi:type="xsd:double"&gt;16.3057929431666&lt;/D&gt;&lt;D xsi:type="xsd:double"&gt;17.5938896756719&lt;/D&gt;&lt;D xsi:type="xsd:double"&gt;15.4006306864386&lt;/D&gt;&lt;D xsi:type="xsd:double"&gt;15.3356739770642&lt;/D&gt;&lt;D xsi:type="xsd:double"&gt;15.1504734253891&lt;/D&gt;&lt;D xsi:type="xsd:double"&gt;15.4185820732498&lt;/D&gt;&lt;D xsi:type="xsd:double"&gt;15.3694889825535&lt;/D&gt;&lt;D xsi:type="xsd:double"&gt;14.3740362883387&lt;/D&gt;&lt;D xsi:type="xsd:double"&gt;14.9580901309278&lt;/D&gt;&lt;D xsi:type="xsd:double"&gt;14.7829480421015&lt;/D&gt;&lt;D xsi:type="xsd:double"&gt;14.6695210876898&lt;/D&gt;&lt;D xsi:type="xsd:double"&gt;15.4025741123829&lt;/D&gt;&lt;D xsi:type="xsd:double"&gt;14.6059615775615&lt;/D&gt;&lt;D xsi:type="xsd:double"&gt;14.3466844998598&lt;/D&gt;&lt;D xsi:type="xsd:double"&gt;14.1262913016363&lt;/D&gt;&lt;D xsi:type="xsd:double"&gt;13.8659014750105&lt;/D&gt;&lt;D xsi:type="xsd:double"&gt;13.6522488895585&lt;/D&gt;&lt;D xsi:type="xsd:double"&gt;13.3737652631839&lt;/D&gt;&lt;D xsi:type="xsd:double"&gt;13.9539117364654&lt;/D&gt;&lt;D xsi:type="xsd:double"&gt;13.697352495749&lt;/D&gt;&lt;D xsi:type="xsd:double"&gt;13.5969177644108&lt;/D&gt;&lt;D xsi:type="xsd:double"&gt;13.6678628584197&lt;/D&gt;&lt;D xsi:type="xsd:double"&gt;12.299543164277&lt;/D&gt;&lt;D xsi:type="xsd:double"&gt;11.8363689380155&lt;/D&gt;&lt;D xsi:type="xsd:double"&gt;11.5731648770877&lt;/D&gt;&lt;D xsi:type="xsd:double"&gt;11.957460965346&lt;/D&gt;&lt;D xsi:type="xsd:double"&gt;11.5074644734746&lt;/D&gt;&lt;D xsi:type="xsd:double"&gt;11.3886379444568&lt;/D&gt;&lt;D xsi:type="xsd:double"&gt;12.7759947643453&lt;/D&gt;&lt;D xsi:type="xsd:double"&gt;12.2026495512785&lt;/D&gt;&lt;D xsi:type="xsd:double"&gt;12.8326594551472&lt;/D&gt;&lt;D xsi:type="xsd:double"&gt;12.5013781595282&lt;/D&gt;&lt;D xsi:type="xsd:double"&gt;12.5731204825679&lt;/D&gt;&lt;D xsi:type="xsd:double"&gt;12.5973608530119&lt;/D&gt;&lt;D xsi:type="xsd:double"&gt;12.3507257128152&lt;/D&gt;&lt;D xsi:type="xsd:double"&gt;11.9373372654807&lt;/D&gt;&lt;D xsi:type="xsd:double"&gt;11.8891402624345&lt;/D&gt;&lt;D xsi:type="xsd:double"&gt;11.7852620752894&lt;/D&gt;&lt;D xsi:type="xsd:double"&gt;11.5641997450388&lt;/D&gt;&lt;D xsi:type="xsd:double"&gt;11.1164452351303&lt;/D&gt;&lt;D xsi:type="xsd:double"&gt;11.5795549760993&lt;/D&gt;&lt;D xsi:type="xsd:double"&gt;12.3488779374572&lt;/D&gt;&lt;D xsi:type="xsd:double"&gt;12.4816485762381&lt;/D&gt;&lt;D xsi:type="xsd:double"&gt;12.9777517028093&lt;/D&gt;&lt;D xsi:type="xsd:double"&gt;12.2814388080235&lt;/D&gt;&lt;D xsi:type="xsd:double"&gt;12.5501691921672&lt;/D&gt;&lt;D xsi:type="xsd:double"&gt;12.6358788683896&lt;/D&gt;&lt;D xsi:type="xsd:double"&gt;11.3476430277352&lt;/D&gt;&lt;D xsi:type="xsd:double"&gt;11.7853637733904&lt;/D&gt;&lt;D xsi:type="xsd:double"&gt;10.9506110459973&lt;/D&gt;&lt;D xsi:type="xsd:double"&gt;10.5551589936632&lt;/D&gt;&lt;/FQL&gt;&lt;FQL&gt;&lt;Q&gt;FC0000PE^FG_PRICE(0)&lt;/Q&gt;&lt;R&gt;1&lt;/R&gt;&lt;C&gt;1&lt;/C&gt;&lt;D xsi:type="xsd:double"&gt;801.99384&lt;/D&gt;&lt;/FQL&gt;&lt;FQL&gt;&lt;Q&gt;UAE^FG_PRICE_MAVG(0,,,,60)&lt;/Q&gt;&lt;R&gt;1&lt;/R&gt;&lt;C&gt;1&lt;/C&gt;&lt;D xsi:type="xsd:double"&gt;14.3548765&lt;/D&gt;&lt;/FQL&gt;&lt;FQL&gt;&lt;Q&gt;EWZ^FG_PRICE_MAVG(0,,,,30)&lt;/Q&gt;&lt;R&gt;1&lt;/R&gt;&lt;C&gt;1&lt;/C&gt;&lt;D xsi:type="xsd:double"&gt;29.440666&lt;/D&gt;&lt;/FQL&gt;&lt;FQL&gt;&lt;Q&gt;EIDO^FG_PRICE(0)&lt;/Q&gt;&lt;R&gt;1&lt;/R&gt;&lt;C&gt;1&lt;/C&gt;&lt;D xsi:type="xsd:double"&gt;22.3&lt;/D&gt;&lt;/FQL&gt;&lt;FQL&gt;&lt;Q&gt;UAE^PERCENT_CHANGE(FMA_EPS(+1,0,,,,"PORTAGG","MEAN"),FMA_EPS(+1,-3AM,,,,"PORTAGG","MEAN"))&lt;/Q&gt;&lt;R&gt;1&lt;/R&gt;&lt;C&gt;1&lt;/C&gt;&lt;D xsi:type="xsd:double"&gt;-0.805423074222384&lt;/D&gt;&lt;/FQL&gt;&lt;FQL&gt;&lt;Q&gt;SET-BKK^FG_TOTAL_RETURNC(0,-1AM)&lt;/Q&gt;&lt;R&gt;1&lt;/R&gt;&lt;C&gt;1&lt;/C&gt;&lt;D xsi:type="xsd:double"&gt;9.599328&lt;/D&gt;&lt;/FQL&gt;&lt;FQL&gt;&lt;Q&gt;GREK^P_PRICE(0)/P_PRICE_HIGH_PR(0,,,,,,"PRICE","INTRA","52W")&lt;/Q&gt;&lt;R&gt;1&lt;/R&gt;&lt;C&gt;1&lt;/C&gt;&lt;D xsi:type="xsd:double"&gt;0.9461626&lt;/D&gt;&lt;/FQL&gt;&lt;FQL&gt;&lt;Q&gt;EWY^FMA_PCT_ABOVE_MAVG(200,0,,,,"PORTAGG")&lt;/Q&gt;&lt;R&gt;1&lt;/R&gt;&lt;C&gt;1&lt;/C&gt;&lt;D xsi:type="xsd:double"&gt;43&lt;/D&gt;&lt;/FQL&gt;&lt;FQL&gt;&lt;Q&gt;EPU^FG_TOTAL_RETURNC(0,-1AM)&lt;/Q&gt;&lt;R&gt;1&lt;/R&gt;&lt;C&gt;1&lt;/C&gt;&lt;D xsi:type="xsd:double"&gt;1.0918498&lt;/D&gt;&lt;/FQL&gt;&lt;FQL&gt;&lt;Q&gt;ECH^P_PRICE(0)/P_PRICE_HIGH_PR(0,,,,,,"PRICE","INTRA","52W")&lt;/Q&gt;&lt;R&gt;1&lt;/R&gt;&lt;C&gt;1&lt;/C&gt;&lt;D xsi:type="xsd:double"&gt;0.8742294&lt;/D&gt;&lt;/FQL&gt;&lt;FQL&gt;&lt;Q&gt;VGK^P_PRICE(0)/P_PRICE_HIGH_PR(0,,,,,,"PRICE","INTRA","52W")&lt;/Q&gt;&lt;R&gt;1&lt;/R&gt;&lt;C&gt;1&lt;/C&gt;&lt;D xsi:type="xsd:double"&gt;0.9748277&lt;/D&gt;&lt;/FQL&gt;&lt;FQL&gt;&lt;Q&gt;KSA^SIZE(FG_CONSTITUENTS)&lt;/Q&gt;&lt;R&gt;1&lt;/R&gt;&lt;C&gt;1&lt;/C&gt;&lt;D xsi:type="xsd:long"&gt;126&lt;/D&gt;&lt;/FQL&gt;&lt;FQL&gt;&lt;Q&gt;EWY^SIZE(FG_CONSTITUENTS)&lt;/Q&gt;&lt;R&gt;1&lt;/R&gt;&lt;C&gt;1&lt;/C&gt;&lt;D xsi:type="xsd:long"&gt;100&lt;/D&gt;&lt;/FQL&gt;&lt;FQL&gt;&lt;Q&gt;TUR^FMA_RBICS_REV_CURRENT(30, LOC, "PORTAGG")&lt;/Q&gt;&lt;R&gt;1&lt;/R&gt;&lt;C&gt;1&lt;/C&gt;&lt;D xsi:type="xsd:double"&gt;22.2627339205508&lt;/D&gt;&lt;/FQL&gt;&lt;FQL&gt;&lt;Q&gt;EPU^FG_ROE(0)&lt;/Q&gt;&lt;R&gt;1&lt;/R&gt;&lt;C&gt;1&lt;/C&gt;&lt;D xsi:type="xsd:double"&gt;11.0624479090516&lt;/D&gt;&lt;/FQL&gt;&lt;FQL&gt;&lt;Q&gt;REFAEREPO-FDS^(SUBARRAY(NOT_NA(NO_REPEAT_F(FG_YIELD(NOW,-10AY,D))),0,1)-SUBARRAY(NOT_NA(NO_REPEAT_F(FG_YIELD(NOW,-10AY,D))),1,1))*100&lt;/Q&gt;&lt;R&gt;1&lt;/R&gt;&lt;C&gt;1&lt;/C&gt;&lt;D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xsi:type="xsd:double"&gt;12.5&lt;/D&gt;&lt;/FQL&gt;&lt;FQL&gt;&lt;Q&gt;TRYTH10Y-FDS^PCTCHG(FG_YIELD(0,,,,"YTM"),FG_YIELD(-1AM,,,,"YTM"))&lt;/Q&gt;&lt;R&gt;1&lt;/R&gt;&lt;C&gt;1&lt;/C&gt;&lt;D xsi:type="xsd:double"&gt;-2.1969702&lt;/D&gt;&lt;/FQL&gt;&lt;FQL&gt;&lt;Q&gt;TRYUS10Y-FDS^FG_YIELD(0,,,,"YTM")&lt;/Q&gt;&lt;R&gt;1&lt;/R&gt;&lt;C&gt;1&lt;/C&gt;&lt;D xsi:type="xsd:double"&gt;3.6801&lt;/D&gt;&lt;/FQL&gt;&lt;FQL&gt;&lt;Q&gt;TRYPE10Y-FDS^FG_YIELD_NAME&lt;/Q&gt;&lt;R&gt;1&lt;/R&gt;&lt;C&gt;1&lt;/C&gt;&lt;D xsi:type="xsd:string"&gt;Treasury - Peru Benchmark Bond 10Y&lt;/D&gt;&lt;/FQL&gt;&lt;FQL&gt;&lt;Q&gt;VWO^FMA_EVAL_EBITDA(NTMA,0,,,"PORTAGG","MEANR")&lt;/Q&gt;&lt;R&gt;1&lt;/R&gt;&lt;C&gt;1&lt;/C&gt;&lt;D xsi:type="xsd:double"&gt;8.97828751386156&lt;/D&gt;&lt;/FQL&gt;&lt;FQL&gt;&lt;Q&gt;KSA^FMA_PE(NTMA,0,,,"PORTAGG","MEANR")&lt;/Q&gt;&lt;R&gt;1&lt;/R&gt;&lt;C&gt;1&lt;/C&gt;&lt;D xsi:type="xsd:double"&gt;16.832885484014&lt;/D&gt;&lt;/FQL&gt;&lt;FQL&gt;&lt;Q&gt;QAT^FG_FCF_YIELD_NTM(0)&lt;/Q&gt;&lt;R&gt;0&lt;/R&gt;&lt;C&gt;0&lt;/C&gt;&lt;/FQL&gt;&lt;FQL&gt;&lt;Q&gt;EWZ^FMA_EVAL_EBIT(LTMA,NOW,NOW,M,"PORTAGG","MEANR")&lt;/Q&gt;&lt;R&gt;1&lt;/R&gt;&lt;C&gt;1&lt;/C&gt;&lt;D xsi:type="xsd:double"&gt;6.86744165149864&lt;/D&gt;&lt;/FQL&gt;&lt;FQL&gt;&lt;Q&gt;EWM^FMA_PE(LTM,0,,,"PORTAGG","MEANR")&lt;/Q&gt;&lt;R&gt;1&lt;/R&gt;&lt;C&gt;1&lt;/C&gt;&lt;D xsi:type="xsd:double"&gt;18.675850656398&lt;/D&gt;&lt;/FQL&gt;&lt;FQL&gt;&lt;Q&gt;ECH^FMA_DIV_YLD(NTMA,NOW,NOW,M,"PORTAGG","MEANR")&lt;/Q&gt;&lt;R&gt;1&lt;/R&gt;&lt;C&gt;1&lt;/C&gt;&lt;D xsi:type="xsd:double"&gt;5.28433638655067&lt;/D&gt;&lt;/FQL&gt;&lt;FQL&gt;&lt;Q&gt;SET-BKK^FG_COMPANY_NAME&lt;/Q&gt;&lt;R&gt;1&lt;/R&gt;&lt;C&gt;1&lt;/C&gt;&lt;D xsi:type="xsd:string"&gt;Thailand SET&lt;/D&gt;&lt;/FQL&gt;&lt;FQL&gt;&lt;Q&gt;CNYA^FG_COMPANY_NAME&lt;/Q&gt;&lt;R&gt;1&lt;/R&gt;&lt;C&gt;1&lt;/C&gt;&lt;D xsi:type="xsd:string"&gt;iShares MSCI China A ETF&lt;/D&gt;&lt;/FQL&gt;&lt;FQL&gt;&lt;Q&gt;FC0000KR^FG_PRICE(0)&lt;/Q&gt;&lt;R&gt;1&lt;/R&gt;&lt;C&gt;1&lt;/C&gt;&lt;D xsi:type="xsd:double"&gt;446.40515&lt;/D&gt;&lt;/FQL&gt;&lt;FQL&gt;&lt;Q&gt;MCHI^FG_PRICE_MAVG(0,,,,30)&lt;/Q&gt;&lt;R&gt;1&lt;/R&gt;&lt;C&gt;1&lt;/C&gt;&lt;D xsi:type="xsd:double"&gt;41.453335&lt;/D&gt;&lt;/FQL&gt;&lt;FQL&gt;&lt;Q&gt;EWM^FG_PRICE(0)&lt;/Q&gt;&lt;R&gt;1&lt;/R&gt;&lt;C&gt;1&lt;/C&gt;&lt;D xsi:type="xsd:double"&gt;25.45&lt;/D&gt;&lt;/FQL&gt;&lt;FQL&gt;&lt;Q&gt;KSA^FMA_PCT_ABOVE_MAVG(200,0,,,,"PORTAGG")&lt;/Q&gt;&lt;R&gt;1&lt;/R&gt;&lt;C&gt;1&lt;/C&gt;&lt;D xsi:type="xsd:double"&gt;45.9677419354839&lt;/D&gt;&lt;/FQL&gt;&lt;FQL&gt;&lt;Q&gt;MCHI^FG_TOTAL_RETURNC(0,-3AM)&lt;/Q&gt;&lt;R&gt;1&lt;/R&gt;&lt;C&gt;1&lt;/C&gt;&lt;D xsi:type="xsd:double"&gt;-6.0166&lt;/D&gt;&lt;/FQL&gt;&lt;FQL&gt;&lt;Q&gt;USDAED^FG_PRICE_CHANGE(0,-1AY)&lt;/Q&gt;&lt;R&gt;1&lt;/R&gt;&lt;C&gt;1&lt;/C&gt;&lt;D xsi:type="xsd:double"&gt;-0.004082918&lt;/D&gt;&lt;/FQL&gt;&lt;FQL&gt;&lt;Q&gt;USDQAR^FG_PRICE_CHANGE(0,-1AM)&lt;/Q&gt;&lt;R&gt;1&lt;/R&gt;&lt;C&gt;1&lt;/C&gt;&lt;D xsi:type="xsd:double"&gt;0&lt;/D&gt;&lt;/FQL&gt;&lt;FQL&gt;&lt;Q&gt;USDPHP^FG_PRICE_CHANGE(0,-3AM)&lt;/Q&gt;&lt;R&gt;1&lt;/R&gt;&lt;C&gt;1&lt;/C&gt;&lt;D xsi:type="xsd:double"&gt;-4.2589426&lt;/D&gt;&lt;/FQL&gt;&lt;FQL&gt;&lt;Q&gt;USDCNH^FG_PRICE_CHANGE(0,-6AM)&lt;/Q&gt;&lt;R&gt;1&lt;/R&gt;&lt;C&gt;1&lt;/C&gt;&lt;D xsi:type="xsd:double"&gt;-0.7972121&lt;/D&gt;&lt;/FQL&gt;&lt;FQL&gt;&lt;Q&gt;FC0000PL^FMA_EPS(NTMA,-20AY,0,CY,,"PORTAGG","MEANR")&lt;/Q&gt;&lt;R&gt;20&lt;/R&gt;&lt;C&gt;1&lt;/C&gt;&lt;D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</t>
        </r>
      </text>
    </comment>
    <comment ref="A17" authorId="0" shapeId="0" xr:uid="{D4483D31-95E8-4663-BA8C-AF7CFA73798B}">
      <text>
        <r>
          <rPr>
            <b/>
            <sz val="9"/>
            <color indexed="81"/>
            <rFont val="Tahoma"/>
            <charset val="1"/>
          </rPr>
          <t>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xsi:type="xsd:double"&gt;23.3955887248491&lt;/D&gt;&lt;/FQL&gt;&lt;FQL&gt;&lt;Q&gt;EPHE^FG_TOTAL_RETURNC(-10AY,0,AM)&lt;/Q&gt;&lt;R&gt;121&lt;/R&gt;&lt;C&gt;1&lt;/C&gt;&lt;D xsi:type="xsd:double"&gt;1.885283&lt;/D&gt;&lt;D xsi:type="xsd:double"&gt;-3.7268698&lt;/D&gt;&lt;D xsi:type="xsd:double"&gt;3.9794326&lt;/D&gt;&lt;D xsi:type="xsd:double"&gt;-1.2757123&lt;/D&gt;&lt;D xsi:type="xsd:double"&gt;2.4936914&lt;/D&gt;&lt;D xsi:type="xsd:double"&gt;7.0691466&lt;/D&gt;&lt;D xsi:type="xsd:double"&gt;0.81927776&lt;/D&gt;&lt;D xsi:type="xsd:double"&gt;2.605164&lt;/D&gt;&lt;D xsi:type="xsd:double"&gt;-5.194503&lt;/D&gt;&lt;D xsi:type="xsd:double"&gt;-5.233419&lt;/D&gt;&lt;D xsi:type="xsd:double"&gt;-0.5202353&lt;/D&gt;&lt;D xsi:type="xsd:double"&gt;-1.8610835&lt;/D&gt;&lt;D xsi:type="xsd:double"&gt;-7.318372&lt;/D&gt;&lt;D xsi:type="xsd:double"&gt;4.9855947&lt;/D&gt;&lt;D xsi:type="xsd:double"&gt;-7.6585236&lt;/D&gt;&lt;D xsi:type="xsd:double"&gt;-3.3590972&lt;/D&gt;&lt;D xsi:type="xsd:double"&gt;-4.8858523&lt;/D&gt;&lt;D xsi:type="xsd:double"&gt;5.452788&lt;/D&gt;&lt;D xsi:type="xsd:double"&gt;9.295154&lt;/D&gt;&lt;D xsi:type="xsd:double"&gt;4.33681&lt;/D&gt;&lt;D xsi:type="xsd:double"&gt;-1.1335969&lt;/D&gt;&lt;D xsi:type="xsd:double"&gt;3.6309004&lt;/D&gt;&lt;D xsi:type="xsd:double"&gt;5.17056&lt;/D&gt;&lt;D xsi:type="xsd:double"&gt;0.05028248&lt;/D&gt;&lt;D xsi:type="xsd:double"&gt;-7.56281&lt;/D&gt;&lt;D xsi:type="xsd:double"&gt;-3.7782013&lt;/D&gt;&lt;D xsi:type="xsd:double"&gt;-8.0791&lt;/D&gt;&lt;D xsi:type="xsd:double"&gt;-0.06146431&lt;/D&gt;&lt;D xsi:type="xsd:double"&gt;6.6072702&lt;/D&gt;&lt;D xsi:type="xsd:double"&gt;-1.1860013&lt;/D&gt;&lt;D xsi:type="xsd:double"&gt;-1.170963&lt;/D&gt;&lt;D xsi:type="xsd:double"&gt;7.138622&lt;/D&gt;&lt;D xsi:type="xsd:double"&gt;1.0229588&lt;/D&gt;&lt;D xsi:type="xsd:double"&gt;1.8883348&lt;/D&gt;&lt;D xsi:type="xsd:double"&gt;-0.8934796&lt;/D&gt;&lt;D xsi:type="xsd:double"&gt;-3.7792265&lt;/D&gt;&lt;D xsi:type="xsd:double"&gt;3.334272&lt;/D&gt;&lt;D xsi:type="xsd:double"&gt;2.1602392&lt;/D&gt;&lt;D xsi:type="xsd:double"&gt;-0.21413565&lt;/D&gt;&lt;D xsi:type="xsd:double"&gt;-0.10728836&lt;/D&gt;&lt;D xsi:type="xsd:double"&gt;6.4351797&lt;/D&gt;&lt;D xsi:type="xsd:double"&gt;-7.5233517&lt;/D&gt;&lt;D xsi:type="xsd:double"&gt;-0.5733073&lt;/D&gt;&lt;D xsi:type="xsd:double"&gt;-4.5853853&lt;/D&gt;&lt;D xsi:type="xsd:double"&gt;-2.7625859&lt;/D&gt;&lt;D xsi:type="xsd:double"&gt;-3.4921587&lt;/D&gt;&lt;D xsi:type="xsd:double"&gt;-5.1138997&lt;/D&gt;&lt;D xsi:type="xsd:double"&gt;6.1972737&lt;/D&gt;&lt;D xsi:type="xsd:double"&gt;-4.9190283&lt;/D&gt;&lt;D xsi:type="xsd:double"&gt;-7.358617&lt;/D&gt;&lt;D xsi:type="xsd:double"&gt;-0.55497885&lt;/D&gt;&lt;D xsi:type="xsd:double"&gt;11.405647&lt;/D&gt;&lt;D xsi:type="xsd:double"&gt;7.2713256&lt;/D&gt;&lt;D xsi:type="xsd:double"&gt;1.0221958&lt;/D&gt;&lt;D xsi:type="xsd:double"&gt;-3.6426663&lt;/D&gt;&lt;D xsi:type="xsd:double"&gt;4.2304277&lt;/D&gt;&lt;D xsi:type="xsd:double"&gt;-3.828442&lt;/D&gt;&lt;D xsi:type="xsd:double"&gt;5.4774046&lt;/D&gt;&lt;D xsi:type="xsd:double"&gt;3.7209153&lt;/D&gt;&lt;D xsi:type="xsd:double"&gt;-8.04407&lt;/D&gt;&lt;D xsi:type="xsd:double"&gt;3.624928&lt;/D&gt;&lt;D xsi:type="xsd:double"&gt;-1.0118484&lt;/D&gt;&lt;D xsi:type="xsd:double"&gt;2.8329372&lt;/D&gt;&lt;D xsi:type="xsd:double"&gt;-2.158475&lt;/D&gt;&lt;D xsi:type="xsd:double"&gt;-0.6644368&lt;/D&gt;&lt;D xsi:type="xsd:double"&gt;-4.0947556&lt;/D&gt;&lt;D xsi:type="xsd:double"&gt;-32.692898&lt;/D&gt;&lt;D xsi:type="xsd:double"&gt;7.023108&lt;/D&gt;&lt;D xsi:type="xsd:double"&gt;4.403043&lt;/D&gt;&lt;D xsi:type="xsd:double"&gt;12.043798&lt;/D&gt;&lt;D xsi:type="xsd:double"&gt;-0.31189322&lt;/D&gt;&lt;D xsi:type="xsd:double"&gt;-0.69393516&lt;/D&gt;&lt;D xsi:type="xsd:double"&gt;-1.5814662&lt;/D&gt;&lt;D xsi:type="xsd:double"&gt;0&lt;/D&gt;&lt;D xsi:type="xsd:double"&gt;17.712997&lt;/D&gt;&lt;D xsi:type="xsd:double"&gt;4.507935&lt;/D&gt;&lt;D xsi:type="xsd:double"&gt;1.0100126&lt;/D&gt;&lt;D xsi:type="xsd:double"&gt;-4.7619047&lt;/D&gt;&lt;D xsi:type="xsd:double"&gt;-5.094939&lt;/D&gt;&lt;D xsi:type="xsd:double"&gt;-1.8005967&lt;/D&gt;&lt;D xsi:type="xsd:double"&gt;-3.7690997&lt;/D&gt;&lt;D xsi:type="xsd:double"&gt;12.510085&lt;/D&gt;&lt;D xsi:type="xsd:double"&gt;-4.6416163&lt;/D&gt;&lt;D xsi:type="xsd:double"&gt;-5.5960298&lt;/D&gt;&lt;D xsi:type="xsd:double"&gt;7.8568935&lt;/D&gt;&lt;D xsi:type="xsd:double"&gt;2.861786&lt;/D&gt;&lt;D xsi:type="xsd:double"&gt;5.7224154&lt;/D&gt;&lt;D xsi:type="xsd:double"&gt;-2.9007077&lt;/D&gt;&lt;D xsi:type="xsd:double"&gt;-1.796025&lt;/D&gt;&lt;D xsi:type="xsd:double"&gt;0.59804916&lt;/D&gt;&lt;D xsi:type="xsd:double"&gt;-5.788481&lt;/D&gt;&lt;D xsi:type="xsd:double"&gt;-0.9299278&lt;/D&gt;&lt;D xsi:type="xsd:double"&gt;-5.6654396&lt;/D&gt;&lt;D xsi:type="xsd:double"&gt;-1.9862711&lt;/D&gt;&lt;D xsi:type="xsd:double"&gt;-6.749815&lt;/D&gt;&lt;D xsi:type="xsd:double"&gt;7.828486&lt;/D&gt;&lt;D xsi:type="xsd:double"&gt;-2.8456807&lt;/D&gt;&lt;D xsi:type="xsd:double"&gt;-16.184753&lt;/D&gt;&lt;D xsi:type="xsd:double"&gt;12.410402&lt;/D&gt;&lt;D xsi:type="xsd:double"&gt;5.540049&lt;/D&gt;&lt;D xsi:type="xsd:double"&gt;6.857896&lt;/D&gt;&lt;D xsi:type="xsd:double"&gt;1.1184096&lt;/D&gt;&lt;D xsi:type="xsd:double"&gt;-7.514042&lt;/D&gt;&lt;D xsi:type="xsd:double"&gt;-0.8731961&lt;/D&gt;&lt;D xsi:type="xsd:double"&gt;0.8425832&lt;/D&gt;&lt;D xsi:type="xsd:double"&gt;-1.4432371&lt;/D&gt;&lt;D xsi:type="xsd:double"&gt;3.2371283&lt;/D&gt;&lt;D xsi:type="xsd:double"&gt;-4.835659&lt;/D&gt;&lt;D xsi:type="xsd:double"&gt;-1.4688373&lt;/D&gt;&lt;D xsi:type="xsd:double"&gt;-1.5713096&lt;/D&gt;&lt;D xsi:type="xsd:double"&gt;0.98239183&lt;/D&gt;&lt;D xsi:type="xsd:double"&gt;2.432108&lt;/D&gt;&lt;D xsi:type="xsd:double"&gt;6.1674476&lt;/D&gt;&lt;D xsi:type="xsd:double"&gt;3.0815482&lt;/D&gt;&lt;D xsi:type="xsd:double"&gt;1.7134547&lt;/D&gt;&lt;D xsi:type="xsd:double"&gt;-6.774193&lt;/D&gt;&lt;D xsi:type="xsd:double"&gt;-2.345252&lt;/D&gt;&lt;D xsi:type="xsd:double"&gt;-2.6053786&lt;/D&gt;&lt;D xsi:type="xsd:double"&gt;3.939271&lt;/D&gt;&lt;D xsi:type="xsd:double"&gt;1.5396714&lt;/D&gt;&lt;D xsi:type="xsd:double"&gt;9.758949&lt;/D&gt;&lt;/FQL&gt;&lt;FQL&gt;&lt;Q&gt;EWT^FMA_PE(NTMA,-10AY,0,AM,"PORTAGG","MEANR")&lt;/Q&gt;&lt;R&gt;121&lt;/R&gt;&lt;C&gt;1&lt;/C&gt;&lt;D xsi:type="xsd:double"&gt;13.471811109501&lt;/D&gt;&lt;D xsi:type="xsd:double"&gt;13.0549382596566&lt;/D&gt;&lt;D xsi:type="xsd:double"&gt;12.9276827785503&lt;/D&gt;&lt;D xsi:type="xsd:double"&gt;12.8338011840845&lt;/D&gt;&lt;D xsi:type="xsd:double"&gt;12.8011861075578&lt;/D&gt;&lt;D xsi:type="xsd:double"&gt;12.7603170421139&lt;/D&gt;&lt;D xsi:type="xsd:double"&gt;12.7327936914247&lt;/D&gt;&lt;D xsi:type="xsd:double"&gt;12.63127967121&lt;/D&gt;&lt;D xsi:type="xsd:double"&gt;12.814804391233&lt;/D&gt;&lt;D xsi:type="xsd:double"&gt;12.54095833347&lt;/D&gt;&lt;D xsi:type="xsd:double"&gt;11.9571683275591&lt;/D&gt;&lt;D xsi:type="xsd:double"&gt;11.5339689197489&lt;/D&gt;&lt;D xsi:type="xsd:double"&gt;11.7003752908869&lt;/D&gt;&lt;D xsi:type="xsd:double"&gt;12.1791802385013&lt;/D&gt;&lt;D xsi:type="xsd:double"&gt;12.0247156552298&lt;/D&gt;&lt;D xsi:type="xsd:double"&gt;11.5301286109877&lt;/D&gt;&lt;D xsi:type="xsd:double"&gt;11.0487712185929&lt;/D&gt;&lt;D xsi:type="xsd:double"&gt;11.7723778000278&lt;/D&gt;&lt;D xsi:type="xsd:double"&gt;12.6678800178849&lt;/D&gt;&lt;D xsi:type="xsd:double"&gt;12.5244953662433&lt;/D&gt;&lt;D xsi:type="xsd:double"&gt;11.9823270199476&lt;/D&gt;&lt;D xsi:type="xsd:double"&gt;13.1935139651877&lt;/D&gt;&lt;D xsi:type="xsd:double"&gt;13.3606900109088&lt;/D&gt;&lt;D xsi:type="xsd:double"&gt;13.8508979234254&lt;/D&gt;&lt;D xsi:type="xsd:double"&gt;13.271713587728&lt;/D&gt;&lt;D xsi:type="xsd:double"&gt;13.7456232767405&lt;/D&gt;&lt;D xsi:type="xsd:double"&gt;12.9095740037862&lt;/D&gt;&lt;D xsi:type="xsd:double"&gt;13.1926149015586&lt;/D&gt;&lt;D xsi:type="xsd:double"&gt;13.1221029923881&lt;/D&gt;&lt;D xsi:type="xsd:double"&gt;13.1259743259598&lt;/D&gt;&lt;D xsi:type="xsd:double"&gt;12.8858113550724&lt;/D&gt;&lt;D xsi:type="xsd:double"&gt;13.0737734483205&lt;/D&gt;&lt;D xsi:type="xsd:double"&gt;13.2952242478526&lt;/D&gt;&lt;D xsi:type="xsd:double"&gt;13.4653152155254&lt;/D&gt;&lt;D xsi:type="xsd:double"&gt;13.9939245394108&lt;/D&gt;&lt;D xsi:type="xsd:double"&gt;13.8808954644321&lt;/D&gt;&lt;D xsi:type="xsd:double"&gt;13.8755676328117&lt;/D&gt;&lt;D xsi:type="xsd:double"&gt;13.7187587978119&lt;/D&gt;&lt;D xsi:type="xsd:double"&gt;13.7748488869142&lt;/D&gt;&lt;D xsi:type="xsd:double"&gt;13.1365203356365&lt;/D&gt;&lt;D xsi:type="xsd:double"&gt;13.5014906331762&lt;/D&gt;&lt;D xsi:type="xsd:double"&gt;12.9869011953475&lt;/D&gt;&lt;D xsi:type="xsd:double"&gt;13.7302736062094&lt;/D&gt;&lt;D xsi:type="xsd:double"&gt;13.5291283984419&lt;/D&gt;&lt;D xsi:type="xsd:double"&gt;13.5284563780185&lt;/D&gt;&lt;D xsi:type="xsd:double"&gt;13.7009430404911&lt;/D&gt;&lt;D xsi:type="xsd:double"&gt;13.1384871700285&lt;/D&gt;&lt;D xsi:type="xsd:double"&gt;13.5450140796288&lt;/D&gt;&lt;D xsi:type="xsd:double"&gt;12.9666733247864&lt;/D&gt;&lt;D xsi:type="xsd:double"&gt;12.1680584629828&lt;/D&gt;&lt;D xsi:type="xsd:double"&gt;12.2978483569914&lt;/D&gt;&lt;D xsi:type="xsd:double"&gt;12.4202713254779&lt;/D&gt;&lt;D xsi:type="xsd:double"&gt;12.846289967127&lt;/D&gt;&lt;D xsi:type="xsd:double"&gt;13.7753131158824&lt;/D&gt;&lt;D xsi:type="xsd:double"&gt;14.268133539204&lt;/D&gt;&lt;D xsi:type="xsd:double"&gt;14.9545667728688&lt;/D&gt;&lt;D xsi:type="xsd:double"&gt;14.9186225893336&lt;/D&gt;&lt;D xsi:type="xsd:double"&gt;14.7125168176938&lt;/D&gt;&lt;D xsi:type="xsd:double"&gt;15.0340645822841&lt;/D&gt;&lt;D xsi:type="xsd:double"&gt;14.4774643092368&lt;/D&gt;&lt;D xsi:type="xsd:double"&gt;15.1198548846964&lt;/D&gt;&lt;D xsi:type="xsd:double"&gt;15.0908431606417&lt;/D&gt;&lt;D xsi:type="xsd:double"&gt;15.7436444197822&lt;/D&gt;&lt;D xsi:type="xsd:double"&gt;15.6854711350051&lt;/D&gt;&lt;D xsi:type="xsd:double"&gt;15.5599590028942&lt;/D&gt;&lt;D xsi:type="xsd:double"&gt;15.1272699031783&lt;/D&gt;&lt;D xsi:type="xsd:double"&gt;13.5102626723115&lt;/D&gt;&lt;D xsi:type="xsd:double"&gt;14.0585276119225&lt;/D&gt;&lt;D xsi:type="xsd:double"&gt;15.2413451593436&lt;/D&gt;&lt;D xsi:type="xsd:double"&gt;16.1006146207774&lt;/D&gt;&lt;D xsi:type="xsd:double"&gt;16.862907750585&lt;/D&gt;&lt;D xsi:type="xsd:double"&gt;16.6695407889215&lt;/D&gt;&lt;D xsi:type="xsd:double"&gt;15.6356890184122&lt;/D&gt;&lt;D xsi:type="xsd:double"&gt;15.485220306843&lt;/D&gt;&lt;D xsi:type="xsd:double"&gt;15.0935232240248&lt;/D&gt;&lt;D xsi:type="xsd:double"&gt;15.6814839577117&lt;/D&gt;&lt;D xsi:type="xsd:double"&gt;16.585071595766&lt;/D&gt;&lt;D xsi:type="xsd:double"&gt;15.8264844353872&lt;/D&gt;&lt;D xsi:type="xsd:double"&gt;15.5225575428902&lt;/D&gt;&lt;D xsi:type="xsd:double"&gt;15.1315143980212&lt;/D&gt;&lt;D xsi:type="xsd:double"&gt;13.0191134728294&lt;/D&gt;&lt;D xsi:type="xsd:double"&gt;13.8359698974452&lt;/D&gt;&lt;D xsi:type="xsd:double"&gt;13.8656709462895&lt;/D&gt;&lt;D xsi:type="xsd:double"&gt;13.0833738246173&lt;/D&gt;&lt;D xsi:type="xsd:double"&gt;13.2689973139783&lt;/D&gt;&lt;D xsi:type="xsd:double"&gt;12.4957146949037&lt;/D&gt;&lt;D xsi:type="xsd:double"&gt;13.1856681552914&lt;/D&gt;&lt;D xsi:type="xsd:double"&gt;13.3912473420138&lt;/D&gt;&lt;D xsi:type="xsd:double"&gt;13.6264958267261&lt;/D&gt;&lt;D xsi:type="xsd:double"&gt;12.9708770338438&lt;/D&gt;&lt;D xsi:type="xsd:double"&gt;12.2324996643524&lt;/D&gt;&lt;D xsi:type="xsd:double"&gt;11.8945609005364&lt;/D&gt;&lt;D xsi:type="xsd:double"&gt;10.9863615210298&lt;/D&gt;&lt;D xsi:type="xsd:double"&gt;11.5440085776989&lt;/D&gt;&lt;D xsi:type="xsd:double"&gt;9.88145410400261&lt;/D&gt;&lt;D xsi:type="xsd:double"&gt;11.1245532887529&lt;/D&gt;&lt;D xsi:type="xsd:double"&gt;10.9822362793176&lt;/D&gt;&lt;D xsi:type="xsd:double"&gt;10.1748123916164&lt;/D&gt;&lt;D xsi:type="xsd:double"&gt;11.8603680981279&lt;/D&gt;&lt;D xsi:type="xsd:double"&gt;12.8423644339309&lt;/D&gt;&lt;D xsi:type="xsd:double"&gt;13.5133219230873&lt;/D&gt;&lt;D xsi:type="xsd:double"&gt;14.4214573480473&lt;/D&gt;&lt;D xsi:type="xsd:double"&gt;14.4744446493673&lt;/D&gt;&lt;D xsi:type="xsd:double"&gt;15.0842728223204&lt;/D&gt;&lt;D xsi:type="xsd:double"&gt;15.2206015807274&lt;/D&gt;&lt;D xsi:type="xsd:double"&gt;16.3743464962336&lt;/D&gt;&lt;D xsi:type="xsd:double"&gt;16.3132055800181&lt;/D&gt;&lt;D xsi:type="xsd:double"&gt;16.1011095950913&lt;/D&gt;&lt;D xsi:type="xsd:double"&gt;15.5917880539714&lt;/D&gt;&lt;D xsi:type="xsd:double"&gt;15.6540798536542&lt;/D&gt;&lt;D xsi:type="xsd:double"&gt;15.2758663782321&lt;/D&gt;&lt;D xsi:type="xsd:double"&gt;15.7723686635362&lt;/D&gt;&lt;D xsi:type="xsd:double"&gt;15.7395901010663&lt;/D&gt;&lt;D xsi:type="xsd:double"&gt;16.0195259037904&lt;/D&gt;&lt;D xsi:type="xsd:double"&gt;17.3834956811501&lt;/D&gt;&lt;D xsi:type="xsd:double"&gt;17.5782065544468&lt;/D&gt;&lt;D xsi:type="xsd:double"&gt;17.5567283777654&lt;/D&gt;&lt;D xsi:type="xsd:double"&gt;17.7525548174863&lt;/D&gt;&lt;D xsi:type="xsd:double"&gt;18.5708319938153&lt;/D&gt;&lt;D xsi:type="xsd:double"&gt;16.396682379142&lt;/D&gt;&lt;D xsi:type="xsd:double"&gt;15.346605468009&lt;/D&gt;&lt;/FQL&gt;&lt;FQL&gt;&lt;Q&gt;EWZ^FMA_PE(LTMA,-10AY,0,AM,"PORTAGG","MEANR")&lt;/Q&gt;&lt;R&gt;121&lt;/R&gt;&lt;C&gt;1&lt;/C&gt;&lt;D xsi:type="xsd:double"&gt;12.4849951714851&lt;/D&gt;&lt;D xsi:type="xsd:double"&gt;12.510787511375&lt;/D&gt;&lt;D xsi:type="xsd:double"&gt;12.4553432169936&lt;/D&gt;&lt;D xsi:type="xsd:double"&gt;11.673234092985&lt;/D&gt;&lt;D xsi:type="xsd:double"&gt;12.0497040448871&lt;/D&gt;&lt;D xsi:type="xsd:double"&gt;12.3726813377261&lt;/D&gt;&lt;D xsi:type="xsd:double"&gt;12.869506128946&lt;/D&gt;&lt;D xsi:type="xsd:double"&gt;13.3498036386476&lt;/D&gt;&lt;D xsi:type="xsd:double"&gt;13.996311315331&lt;/D&gt;&lt;D xsi:type="xsd:double"&gt;13.8659753661189&lt;/D&gt;&lt;D xsi:type="xsd:double"&gt;13.6902991776924&lt;/D&gt;&lt;D xsi:type="xsd:double"&gt;12.9470659343085&lt;/D&gt;&lt;D xsi:type="xsd:double"&gt;12.6525116739701&lt;/D&gt;&lt;D xsi:type="xsd:double"&gt;12.8770051285396&lt;/D&gt;&lt;D xsi:type="xsd:double"&gt;12.4222569363216&lt;/D&gt;&lt;D xsi:type="xsd:double"&gt;12.5062975295304&lt;/D&gt;&lt;D xsi:type="xsd:double"&gt;11.1441474302861&lt;/D&gt;&lt;D xsi:type="xsd:double"&gt;11.2193076842051&lt;/D&gt;&lt;D xsi:type="xsd:double"&gt;12.933758436384&lt;/D&gt;&lt;D xsi:type="xsd:double"&gt;13.3348177751778&lt;/D&gt;&lt;D xsi:type="xsd:double"&gt;13.2113700842036&lt;/D&gt;&lt;D xsi:type="xsd:double"&gt;12.9188903883663&lt;/D&gt;&lt;D xsi:type="xsd:double"&gt;13.7146200396023&lt;/D&gt;&lt;D xsi:type="xsd:double"&gt;14.4331438551788&lt;/D&gt;&lt;D xsi:type="xsd:double"&gt;14.669551485878&lt;/D&gt;&lt;D xsi:type="xsd:double"&gt;14.8593793748203&lt;/D&gt;&lt;D xsi:type="xsd:double"&gt;14.5054885466407&lt;/D&gt;&lt;D xsi:type="xsd:double"&gt;14.4475267859021&lt;/D&gt;&lt;D xsi:type="xsd:double"&gt;15.4277427031877&lt;/D&gt;&lt;D xsi:type="xsd:double"&gt;16.2261195590356&lt;/D&gt;&lt;D xsi:type="xsd:double"&gt;16.6866906796637&lt;/D&gt;&lt;D xsi:type="xsd:double"&gt;16.1951547481227&lt;/D&gt;&lt;D xsi:type="xsd:double"&gt;16.15353533313&lt;/D&gt;&lt;D xsi:type="xsd:double"&gt;15.1788404484108&lt;/D&gt;&lt;D xsi:type="xsd:double"&gt;15.095658379241&lt;/D&gt;&lt;D xsi:type="xsd:double"&gt;15.2358784470919&lt;/D&gt;&lt;D xsi:type="xsd:double"&gt;15.6262709074072&lt;/D&gt;&lt;D xsi:type="xsd:double"&gt;15.7698879159488&lt;/D&gt;&lt;D xsi:type="xsd:double"&gt;14.4257105121635&lt;/D&gt;&lt;D xsi:type="xsd:double"&gt;14.6717887036961&lt;/D&gt;&lt;D xsi:type="xsd:double"&gt;15.3289269745316&lt;/D&gt;&lt;D xsi:type="xsd:double"&gt;15.596932855906&lt;/D&gt;&lt;D xsi:type="xsd:double"&gt;16.4905883972405&lt;/D&gt;&lt;D xsi:type="xsd:double"&gt;16.0842981511452&lt;/D&gt;&lt;D xsi:type="xsd:double"&gt;15.6728282762265&lt;/D&gt;&lt;D xsi:type="xsd:double"&gt;14.5609972565682&lt;/D&gt;&lt;D xsi:type="xsd:double"&gt;14.2723950690522&lt;/D&gt;&lt;D xsi:type="xsd:double"&gt;13.8312563846945&lt;/D&gt;&lt;D xsi:type="xsd:double"&gt;13.1661284239063&lt;/D&gt;&lt;D xsi:type="xsd:double"&gt;13.5260400450573&lt;/D&gt;&lt;D xsi:type="xsd:double"&gt;13.7042119584409&lt;/D&gt;&lt;D xsi:type="xsd:double"&gt;13.7548276365262&lt;/D&gt;&lt;D xsi:type="xsd:double"&gt;14.5363628880969&lt;/D&gt;&lt;D xsi:type="xsd:double"&gt;15.0690298785339&lt;/D&gt;&lt;D xsi:type="xsd:double"&gt;14.7408752542886&lt;/D&gt;&lt;D xsi:type="xsd:double"&gt;14.2179503501692&lt;/D&gt;&lt;D xsi:type="xsd:double"&gt;14.0614135245361&lt;/D&gt;&lt;D xsi:type="xsd:double"&gt;14.2283211027139&lt;/D&gt;&lt;D xsi:type="xsd:double"&gt;14.3280181878012&lt;/D&gt;&lt;D xsi:type="xsd:double"&gt;14.3956372939266&lt;/D&gt;&lt;D xsi:type="xsd:double"&gt;14.3601452373021&lt;/D&gt;&lt;D xsi:type="xsd:double"&gt;14.4964637004629&lt;/D&gt;&lt;D xsi:type="xsd:double"&gt;15.1911116699765&lt;/D&gt;&lt;D xsi:type="xsd:double"&gt;16.0737515081388&lt;/D&gt;&lt;D xsi:type="xsd:double"&gt;17.2610940788304&lt;/D&gt;&lt;D xsi:type="xsd:double"&gt;17.1839029650696&lt;/D&gt;&lt;D xsi:type="xsd:double"&gt;16.2165655599975&lt;/D&gt;&lt;D xsi:type="xsd:double"&gt;16.3732384751368&lt;/D&gt;&lt;D xsi:type="xsd:double"&gt;17.0948301105898&lt;/D&gt;&lt;D xsi:type="xsd:double"&gt;19.6527740592094&lt;/D&gt;&lt;D xsi:type="xsd:double"&gt;30.4872276297193&lt;/D&gt;&lt;D xsi:type="xsd:double"&gt;34.6180311732043&lt;/D&gt;&lt;D xsi:type="xsd:double"&gt;33.8148715230579&lt;/D&gt;&lt;D xsi:type="xsd:double"&gt;30.8261349897023&lt;/D&gt;&lt;D xsi:type="xsd:double"&gt;30.0248624171892&lt;/D&gt;&lt;D xsi:type="xsd:double"&gt;34.4813611598018&lt;/D&gt;&lt;D xsi:type="xsd:double"&gt;35.4868089046721&lt;/D&gt;&lt;D xsi:type="xsd:double"&gt;28.5608668317432&lt;/D&gt;&lt;D xsi:type="xsd:double"&gt;20.3580046268095&lt;/D&gt;&lt;D xsi:type="xsd:double"&gt;19.0540253754947&lt;/D&gt;&lt;D xsi:type="xsd:double"&gt;17.7862437195776&lt;/D&gt;&lt;D xsi:type="xsd:double"&gt;16.9268173444674&lt;/D&gt;&lt;D xsi:type="xsd:double"&gt;15.381840077189&lt;/D&gt;&lt;D xsi:type="xsd:double"&gt;13.6382739300275&lt;/D&gt;&lt;D xsi:type="xsd:double"&gt;12.020765771175&lt;/D&gt;&lt;D xsi:type="xsd:double"&gt;10.529515117802&lt;/D&gt;&lt;D xsi:type="xsd:double"&gt;8.76876562723201&lt;/D&gt;&lt;D xsi:type="xsd:double"&gt;7.56918829591194&lt;/D&gt;&lt;D xsi:type="xsd:double"&gt;6.6409752048984&lt;/D&gt;&lt;D xsi:type="xsd:double"&gt;7.1711753267681&lt;/D&gt;&lt;D xsi:type="xsd:double"&gt;6.98919371555853&lt;/D&gt;&lt;D xsi:type="xsd:double"&gt;7.00438426846434&lt;/D&gt;&lt;D xsi:type="xsd:double"&gt;6.62617006824734&lt;/D&gt;&lt;D xsi:type="xsd:double"&gt;6.49667446045316&lt;/D&gt;&lt;D xsi:type="xsd:double"&gt;6.20512288621955&lt;/D&gt;&lt;D xsi:type="xsd:double"&gt;6.26891672694176&lt;/D&gt;&lt;D xsi:type="xsd:double"&gt;6.24404340841799&lt;/D&gt;&lt;D xsi:type="xsd:double"&gt;6.22296260970964&lt;/D&gt;&lt;D xsi:type="xsd:double"&gt;6.09396293122982&lt;/D&gt;&lt;D xsi:type="xsd:double"&gt;5.54601991207545&lt;/D&gt;&lt;D xsi:type="xsd:double"&gt;5.80484924204358&lt;/D&gt;&lt;D xsi:type="xsd:double"&gt;5.83152552784233&lt;/D&gt;&lt;D xsi:type="xsd:double"&gt;5.55476572815757&lt;/D&gt;&lt;D xsi:type="xsd:double"&gt;5.74248642426024&lt;/D&gt;&lt;D xsi:type="xsd:double"&gt;5.91934976770526&lt;/D&gt;&lt;D xsi:type="xsd:double"&gt;6.5163065321568&lt;/D&gt;&lt;D xsi:type="xsd:double"&gt;6.85231775019485&lt;/D&gt;&lt;D xsi:type="xsd:double"&gt;7.0781028827511&lt;/D&gt;&lt;D xsi:type="xsd:double"&gt;7.25462229441182&lt;/D&gt;&lt;D xsi:type="xsd:double"&gt;7.37401461935412&lt;/D&gt;&lt;D xsi:type="xsd:double"&gt;7.68552229075436&lt;/D&gt;&lt;D xsi:type="xsd:double"&gt;8.16940578344235&lt;/D&gt;&lt;D xsi:type="xsd:double"&gt;8.44178048270973&lt;/D&gt;&lt;D xsi:type="xsd:double"&gt;8.25622172335057&lt;/D&gt;&lt;D xsi:type="xsd:double"&gt;8.42541919101555&lt;/D&gt;&lt;D xsi:type="xsd:double"&gt;8.3237328496233&lt;/D&gt;&lt;D xsi:type="xsd:double"&gt;8.25694006109814&lt;/D&gt;&lt;D xsi:type="xsd:double"&gt;7.92285767114838&lt;/D&gt;&lt;D xsi:type="xsd:double"&gt;8.08189735434875&lt;/D&gt;&lt;D xsi:type="xsd:double"&gt;8.08818499203993&lt;/D&gt;&lt;D xsi:type="xsd:double"&gt;9.08301618631328&lt;/D&gt;&lt;/FQL&gt;&lt;FQL&gt;&lt;Q&gt;DDR3512M-FDS^FG_PRICE_MAVG(0,,,,30)&lt;/Q&gt;&lt;R&gt;1&lt;/R&gt;&lt;C&gt;1&lt;/C&gt;&lt;D xsi:type="xsd:double"&gt;0.8902822&lt;/D&gt;&lt;/FQL&gt;&lt;FQL&gt;&lt;Q&gt;PASP-FDS^FG_PRICE(0)&lt;/Q&gt;&lt;R&gt;1&lt;/R&gt;&lt;C&gt;1&lt;/C&gt;&lt;D xsi:type="xsd:double"&gt;1038&lt;/D&gt;&lt;/FQL&gt;&lt;FQL&gt;&lt;Q&gt;CPALM-FDS^MAX(FG_PRICE(0,-5AY))&lt;/Q&gt;&lt;R&gt;1&lt;/R&gt;&lt;C&gt;1&lt;/C&gt;&lt;D xsi:type="xsd:double"&gt;8163&lt;/D&gt;&lt;/FQL&gt;&lt;FQL&gt;&lt;Q&gt;BRENT-FDS^FG_PRICE(0)/MAX(FG_PRICE(0,-1AY))&lt;/Q&gt;&lt;R&gt;1&lt;/R&gt;&lt;C&gt;1&lt;/C&gt;&lt;D xsi:type="xsd:double"&gt;0.870614479821537&lt;/D&gt;&lt;/FQL&gt;&lt;FQL&gt;&lt;Q&gt;TIOS-FDS^FG_PRICE_CHANGE(0,-1AY)&lt;/Q&gt;&lt;R&gt;1&lt;/R&gt;&lt;C&gt;1&lt;/C&gt;&lt;D xsi:type="xsd:double"&gt;-22.6626776364996&lt;/D&gt;&lt;/FQL&gt;&lt;FQL&gt;&lt;Q&gt;UAE^PERCENT_CHANGE(FMA_EPS(+1,0,,,,"PORTAGG","MEAN"),FMA_EPS(+1,-1AM,,,,"PORTAGG","MEAN"))&lt;/Q&gt;&lt;R&gt;1&lt;/R&gt;&lt;C&gt;1&lt;/C&gt;&lt;D xsi:type="xsd:double"&gt;-2.25656130859107&lt;/D&gt;&lt;/FQL&gt;&lt;FQL&gt;&lt;Q&gt;CAGDPY@SA^EE_ACTUAL_ANNUAL(MED,0)&lt;/Q&gt;&lt;R&gt;1&lt;/R&gt;&lt;C&gt;1&lt;/C&gt;&lt;D xsi:type="xsd:double"&gt;3.19136442056759&lt;/D&gt;&lt;/FQL&gt;&lt;FQL&gt;&lt;Q&gt;CC_PL^FG_COMPANY_NAME&lt;/Q&gt;&lt;R&gt;1&lt;/R&gt;&lt;C&gt;1&lt;/C&gt;&lt;D xsi:type="xsd:string"&gt;Poland&lt;/D&gt;&lt;/FQL&gt;&lt;FQL&gt;&lt;Q&gt;USDEUR^FG_PRICE(0)&lt;/Q&gt;&lt;R&gt;1&lt;/R&gt;&lt;C&gt;1&lt;/C&gt;&lt;D xsi:type="xsd:double"&gt;0.9057971&lt;/D&gt;&lt;/FQL&gt;&lt;FQL&gt;&lt;Q&gt;USDMXN^STD(FG_PRICE_CHANGE(0,-3AY,M))&lt;/Q&gt;&lt;R&gt;1&lt;/R&gt;&lt;C&gt;1&lt;/C&gt;&lt;D xsi:type="xsd:double"&gt;2.82970727494165&lt;/D&gt;&lt;/FQL&gt;&lt;FQL&gt;&lt;Q&gt;USDMYR^FG_PRICE(0)&lt;/Q&gt;&lt;R&gt;1&lt;/R&gt;&lt;C&gt;1&lt;/C&gt;&lt;D xsi:type="xsd:double"&gt;4.33425&lt;/D&gt;&lt;/FQL&gt;&lt;FQL&gt;&lt;Q&gt;USDCNH^FG_PRICE_CHANGE(0,-3AM)&lt;/Q&gt;&lt;R&gt;1&lt;/R&gt;&lt;C&gt;1&lt;/C&gt;&lt;D xsi:type="xsd:double"&gt;-1.6890109&lt;/D&gt;&lt;/FQL&gt;&lt;FQL&gt;&lt;Q&gt;FC0000PH^FMA_EPS(NTMA,-20AY,0,CY,,"PORTAGG","MEANR")&lt;/Q&gt;&lt;R&gt;20&lt;/R&gt;&lt;C&gt;1&lt;/C&gt;&lt;D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xsi:type="xsd:double"&gt;33.7587102374388&lt;/D&gt;&lt;D xsi:type="xsd:double"&gt;25.625710924974&lt;/D&gt;&lt;D xsi:type="xsd:double"&gt;24.8900071648497&lt;/D&gt;&lt;D xsi:type="xsd:double"&gt;26.8368786703138&lt;/D&gt;&lt;D xsi:type="xsd:double"&gt;30.8315679687197&lt;/D&gt;&lt;/FQL&gt;&lt;FQL&gt;&lt;Q&gt;EIDO^P_PRICE_RETURNS_PR('52W',2,-10AY,0,AM)&lt;/Q&gt;&lt;R&gt;121&lt;/R&gt;&lt;C&gt;1&lt;/C&gt;&lt;D xsi:type="xsd:double"&gt;15.896106&lt;/D&gt;&lt;D xsi:type="xsd:double"&gt;-0.6657064&lt;/D&gt;&lt;D xsi:type="xsd:double"&gt;13.944233&lt;/D&gt;&lt;D xsi:type="xsd:double"&gt;20.373714&lt;/D&gt;&lt;D xsi:type="xsd:double"&gt;17.551876&lt;/D&gt;&lt;D xsi:type="xsd:double"&gt;15.382218&lt;/D&gt;&lt;D xsi:type="xsd:double"&gt;1.322794&lt;/D&gt;&lt;D xsi:type="xsd:double"&gt;2.9886007&lt;/D&gt;&lt;D xsi:type="xsd:double"&gt;-9.248227&lt;/D&gt;&lt;D xsi:type="xsd:double"&gt;-12.086069&lt;/D&gt;&lt;D xsi:type="xsd:double"&gt;-17.525953&lt;/D&gt;&lt;D xsi:type="xsd:double"&gt;-29.051483&lt;/D&gt;&lt;D xsi:type="xsd:double"&gt;-30.682516&lt;/D&gt;&lt;D xsi:type="xsd:double"&gt;-13.3542&lt;/D&gt;&lt;D xsi:type="xsd:double"&gt;-23.920935&lt;/D&gt;&lt;D xsi:type="xsd:double"&gt;-27.191788&lt;/D&gt;&lt;D xsi:type="xsd:double"&gt;-20.600922&lt;/D&gt;&lt;D xsi:type="xsd:double"&gt;-16.722233&lt;/D&gt;&lt;D xsi:type="xsd:double"&gt;-8.889759&lt;/D&gt;&lt;D xsi:type="xsd:double"&gt;-13.756805&lt;/D&gt;&lt;D xsi:type="xsd:double"&gt;-9.600383&lt;/D&gt;&lt;D xsi:type="xsd:double"&gt;-2.8170526&lt;/D&gt;&lt;D xsi:type="xsd:double"&gt;9.006166&lt;/D&gt;&lt;D xsi:type="xsd:double"&gt;31.269884&lt;/D&gt;&lt;D xsi:type="xsd:double"&gt;33.17225&lt;/D&gt;&lt;D xsi:type="xsd:double"&gt;20.990074&lt;/D&gt;&lt;D xsi:type="xsd:double"&gt;16.073465&lt;/D&gt;&lt;D xsi:type="xsd:double"&gt;27.600182&lt;/D&gt;&lt;D xsi:type="xsd:double"&gt;19.604038&lt;/D&gt;&lt;D xsi:type="xsd:double"&gt;13.320721&lt;/D&gt;&lt;D xsi:type="xsd:double"&gt;7.7517033&lt;/D&gt;&lt;D xsi:type="xsd:double"&gt;12.392974&lt;/D&gt;&lt;D xsi:type="xsd:double"&gt;19.39957&lt;/D&gt;&lt;D xsi:type="xsd:double"&gt;18.506563&lt;/D&gt;&lt;D xsi:type="xsd:double"&gt;9.931135&lt;/D&gt;&lt;D xsi:type="xsd:double"&gt;0.9947896&lt;/D&gt;&lt;D xsi:type="xsd:double"&gt;9.332859&lt;/D&gt;&lt;D xsi:type="xsd:double"&gt;3.5068035&lt;/D&gt;&lt;D xsi:type="xsd:double"&gt;11.0302925&lt;/D&gt;&lt;D xsi:type="xsd:double"&gt;12.123358&lt;/D&gt;&lt;D xsi:type="xsd:double"&gt;20.947765&lt;/D&gt;&lt;D xsi:type="xsd:double"&gt;16.874743&lt;/D&gt;&lt;D xsi:type="xsd:double"&gt;17.49717&lt;/D&gt;&lt;D xsi:type="xsd:double"&gt;6.576729&lt;/D&gt;&lt;D xsi:type="xsd:double"&gt;-3.6808074&lt;/D&gt;&lt;D xsi:type="xsd:double"&gt;-3.839749&lt;/D&gt;&lt;D xsi:type="xsd:double"&gt;-12.173963&lt;/D&gt;&lt;D xsi:type="xsd:double"&gt;-7.4611607&lt;/D&gt;&lt;D xsi:type="xsd:double"&gt;-15.382534&lt;/D&gt;&lt;D xsi:type="xsd:double"&gt;-18.029625&lt;/D&gt;&lt;D xsi:type="xsd:double"&gt;-14.8344755&lt;/D&gt;&lt;D xsi:type="xsd:double"&gt;-6.159669&lt;/D&gt;&lt;D xsi:type="xsd:double"&gt;-7.3147116&lt;/D&gt;&lt;D xsi:type="xsd:double"&gt;-6.2007847&lt;/D&gt;&lt;D xsi:type="xsd:double"&gt;-10.006046&lt;/D&gt;&lt;D xsi:type="xsd:double"&gt;-4.6860456&lt;/D&gt;&lt;D xsi:type="xsd:double"&gt;-2.6594043&lt;/D&gt;&lt;D xsi:type="xsd:double"&gt;2.1495461&lt;/D&gt;&lt;D xsi:type="xsd:double"&gt;13.665366&lt;/D&gt;&lt;D xsi:type="xsd:double"&gt;4.37088&lt;/D&gt;&lt;D xsi:type="xsd:double"&gt;17.423307&lt;/D&gt;&lt;D xsi:type="xsd:double"&gt;17.170788&lt;/D&gt;&lt;D xsi:type="xsd:double"&gt;12.97276&lt;/D&gt;&lt;D xsi:type="xsd:double"&gt;3.2237768&lt;/D&gt;&lt;D xsi:type="xsd:double"&gt;-0.4351139&lt;/D&gt;&lt;D xsi:type="xsd:double"&gt;-5.704194&lt;/D&gt;&lt;D xsi:type="xsd:double"&gt;-31.987936&lt;/D&gt;&lt;D xsi:type="xsd:double"&gt;-40.593445&lt;/D&gt;&lt;D xsi:type="xsd:double"&gt;-32.44521&lt;/D&gt;&lt;D xsi:type="xsd:double"&gt;-26.126158&lt;/D&gt;&lt;D xsi:type="xsd:double"&gt;-27.282328&lt;/D&gt;&lt;D xsi:type="xsd:double"&gt;-20.259535&lt;/D&gt;&lt;D xsi:type="xsd:double"&gt;-30.264341&lt;/D&gt;&lt;D xsi:type="xsd:double"&gt;-23.41866&lt;/D&gt;&lt;D xsi:type="xsd:double"&gt;-13.986969&lt;/D&gt;&lt;D xsi:type="xsd:double"&gt;-6.76046&lt;/D&gt;&lt;D xsi:type="xsd:double"&gt;-3.9141476&lt;/D&gt;&lt;D xsi:type="xsd:double"&gt;-0.9882331&lt;/D&gt;&lt;D xsi:type="xsd:double"&gt;39.36987&lt;/D&gt;&lt;D xsi:type="xsd:double"&gt;39.651085&lt;/D&gt;&lt;D xsi:type="xsd:double"&gt;34.270348&lt;/D&gt;&lt;D xsi:type="xsd:double"&gt;27.629925&lt;/D&gt;&lt;D xsi:type="xsd:double"&gt;8.795988&lt;/D&gt;&lt;D xsi:type="xsd:double"&gt;7.76515&lt;/D&gt;&lt;D xsi:type="xsd:double"&gt;24.657845&lt;/D&gt;&lt;D xsi:type="xsd:double"&gt;30.6885&lt;/D&gt;&lt;D xsi:type="xsd:double"&gt;15.028787&lt;/D&gt;&lt;D xsi:type="xsd:double"&gt;1.7728686&lt;/D&gt;&lt;D xsi:type="xsd:double"&gt;-3.1821191&lt;/D&gt;&lt;D xsi:type="xsd:double"&gt;0.8366585&lt;/D&gt;&lt;D xsi:type="xsd:double"&gt;6.4132333&lt;/D&gt;&lt;D xsi:type="xsd:double"&gt;17.860842&lt;/D&gt;&lt;D xsi:type="xsd:double"&gt;9.402121&lt;/D&gt;&lt;D xsi:type="xsd:double"&gt;6.0953617&lt;/D&gt;&lt;D xsi:type="xsd:double"&gt;8.885468&lt;/D&gt;&lt;D xsi:type="xsd:double"&gt;20.17281&lt;/D&gt;&lt;D xsi:type="xsd:double"&gt;17.51542&lt;/D&gt;&lt;D xsi:type="xsd:double"&gt;-0.11560321&lt;/D&gt;&lt;D xsi:type="xsd:double"&gt;1.0211349&lt;/D&gt;&lt;D xsi:type="xsd:double"&gt;-1.0467529&lt;/D&gt;&lt;D xsi:type="xsd:double"&gt;-2.8790414&lt;/D&gt;&lt;D xsi:type="xsd:double"&gt;0.5859375&lt;/D&gt;&lt;D xsi:type="xsd:double"&gt;-7.331318&lt;/D&gt;&lt;D xsi:type="xsd:double"&gt;-0.69504976&lt;/D&gt;&lt;D xsi:type="xsd:double"&gt;5.15697&lt;/D&gt;&lt;D xsi:type="xsd:double"&gt;4.2120695&lt;/D&gt;&lt;D xsi:type="xsd:double"&gt;12.205482&lt;/D&gt;&lt;D xsi:type="xsd:double"&gt;-1.9443393&lt;/D&gt;&lt;D xsi:type="xsd:double"&gt;-4.359502&lt;/D&gt;&lt;D xsi:type="xsd:double"&gt;-3.3067167&lt;/D&gt;&lt;D xsi:type="xsd:double"&gt;-9.0412855&lt;/D&gt;&lt;D xsi:type="xsd:double"&gt;-2.9663682&lt;/D&gt;&lt;D xsi:type="xsd:double"&gt;4.467392&lt;/D&gt;&lt;D xsi:type="xsd:double"&gt;-0.3994882&lt;/D&gt;&lt;D xsi:type="xsd:double"&gt;6.6216946&lt;/D&gt;&lt;D xsi:type="xsd:double"&gt;-7.2183666&lt;/D&gt;&lt;D xsi:type="xsd:double"&gt;-13.026738&lt;/D&gt;&lt;D xsi:type="xsd:double"&gt;-16.064941&lt;/D&gt;&lt;D xsi:type="xsd:double"&gt;-9.578472&lt;/D&gt;&lt;D xsi:type="xsd:double"&gt;-6.392008&lt;/D&gt;&lt;D xsi:type="xsd:double"&gt;2.0197034&lt;/D&gt;&lt;/FQL&gt;&lt;FQL&gt;&lt;Q&gt;EPOL^FMA_DIV_YLD(NTMA,-10AY,0,AM,"PORTAGG","MEANR")&lt;/Q&gt;&lt;R&gt;121&lt;/R&gt;&lt;C&gt;1&lt;/C&gt;&lt;D xsi:type="xsd:double"&gt;4.15621249074313&lt;/D&gt;&lt;D xsi:type="xsd:double"&gt;4.14753154415322&lt;/D&gt;&lt;D xsi:type="xsd:double"&gt;4.02789347904673&lt;/D&gt;&lt;D xsi:type="xsd:double"&gt;3.97874476882942&lt;/D&gt;&lt;D xsi:type="xsd:double"&gt;3.99345854606505&lt;/D&gt;&lt;D xsi:type="xsd:double"&gt;3.82500123589058&lt;/D&gt;&lt;D xsi:type="xsd:double"&gt;3.73427680884314&lt;/D&gt;&lt;D xsi:type="xsd:double"&gt;3.43042570350937&lt;/D&gt;&lt;D xsi:type="xsd:double"&gt;3.2693012434192&lt;/D&gt;&lt;D xsi:type="xsd:double"&gt;3.55471359240919&lt;/D&gt;&lt;D xsi:type="xsd:double"&gt;3.66161394409701&lt;/D&gt;&lt;D xsi:type="xsd:double"&gt;3.67383027604586&lt;/D&gt;&lt;D xsi:type="xsd:double"&gt;3.64092125222993&lt;/D&gt;&lt;D xsi:type="xsd:double"&gt;3.69375997918433&lt;/D&gt;&lt;D xsi:type="xsd:double"&gt;3.86090084723536&lt;/D&gt;&lt;D xsi:type="xsd:double"&gt;4.33460191830424&lt;/D&gt;&lt;D xsi:type="xsd:double"&gt;4.27078764559574&lt;/D&gt;&lt;D xsi:type="xsd:double"&gt;4.19524165241614&lt;/D&gt;&lt;D xsi:type="xsd:double"&gt;3.84642841693385&lt;/D&gt;&lt;D xsi:type="xsd:double"&gt;3.71306003501786&lt;/D&gt;&lt;D xsi:type="xsd:double"&gt;3.8719210353078&lt;/D&gt;&lt;D xsi:type="xsd:double"&gt;3.81694214409189&lt;/D&gt;&lt;D xsi:type="xsd:double"&gt;3.74745014938479&lt;/D&gt;&lt;D xsi:type="xsd:double"&gt;3.45405512664964&lt;/D&gt;&lt;D xsi:type="xsd:double"&gt;3.67024875819846&lt;/D&gt;&lt;D xsi:type="xsd:double"&gt;3.45759129758478&lt;/D&gt;&lt;D xsi:type="xsd:double"&gt;3.4013078931226&lt;/D&gt;&lt;D xsi:type="xsd:double"&gt;3.13325904170428&lt;/D&gt;&lt;D xsi:type="xsd:double"&gt;2.90565665298439&lt;/D&gt;&lt;D xsi:type="xsd:double"&gt;2.63197410352955&lt;/D&gt;&lt;D xsi:type="xsd:double"&gt;2.46730377604791&lt;/D&gt;&lt;D xsi:type="xsd:double"&gt;2.52371977845005&lt;/D&gt;&lt;D xsi:type="xsd:double"&gt;2.44835143989515&lt;/D&gt;&lt;D xsi:type="xsd:double"&gt;2.49803341871367&lt;/D&gt;&lt;D xsi:type="xsd:double"&gt;2.43549533197911&lt;/D&gt;&lt;D xsi:type="xsd:double"&gt;2.40492954169769&lt;/D&gt;&lt;D xsi:type="xsd:double"&gt;2.57244964233045&lt;/D&gt;&lt;D xsi:type="xsd:double"&gt;2.44439986356923&lt;/D&gt;&lt;D xsi:type="xsd:double"&gt;2.41541430114711&lt;/D&gt;&lt;D xsi:type="xsd:double"&gt;2.78709903114679&lt;/D&gt;&lt;D xsi:type="xsd:double"&gt;2.76722423764499&lt;/D&gt;&lt;D xsi:type="xsd:double"&gt;2.9729347509736&lt;/D&gt;&lt;D xsi:type="xsd:double"&gt;2.98286153892582&lt;/D&gt;&lt;D xsi:type="xsd:double"&gt;3.05590949944959&lt;/D&gt;&lt;D xsi:type="xsd:double"&gt;2.96558547340305&lt;/D&gt;&lt;D xsi:type="xsd:double"&gt;3.11679674005828&lt;/D&gt;&lt;D xsi:type="xsd:double"&gt;3.07484113304935&lt;/D&gt;&lt;D xsi:type="xsd:double"&gt;2.88703600203536&lt;/D&gt;&lt;D xsi:type="xsd:double"&gt;3.00790752086267&lt;/D&gt;&lt;D xsi:type="xsd:double"&gt;3.13813120041879&lt;/D&gt;&lt;D xsi:type="xsd:double"&gt;3.13047999861796&lt;/D&gt;&lt;D xsi:type="xsd:double"&gt;3.12585924140959&lt;/D&gt;&lt;D xsi:type="xsd:double"&gt;3.0850465642309&lt;/D&gt;&lt;D xsi:type="xsd:double"&gt;3.00839183479829&lt;/D&gt;&lt;D xsi:type="xsd:double"&gt;3.06163873566984&lt;/D&gt;&lt;D xsi:type="xsd:double"&gt;3.03570705022236&lt;/D&gt;&lt;D xsi:type="xsd:double"&gt;3.37815255783589&lt;/D&gt;&lt;D xsi:type="xsd:double"&gt;3.26826109845047&lt;/D&gt;&lt;D xsi:type="xsd:double"&gt;3.29071131524411&lt;/D&gt;&lt;D xsi:type="xsd:double"&gt;3.68346206055924&lt;/D&gt;&lt;D xsi:type="xsd:double"&gt;3.65062097732567&lt;/D&gt;&lt;D xsi:type="xsd:double"&gt;3.54705262183184&lt;/D&gt;&lt;D xsi:type="xsd:double"&gt;3.34764546617432&lt;/D&gt;&lt;D xsi:type="xsd:double"&gt;3.55232198655679&lt;/D&gt;&lt;D xsi:type="xsd:double"&gt;3.5957442340345&lt;/D&gt;&lt;D xsi:type="xsd:double"&gt;3.66450516726645&lt;/D&gt;&lt;D xsi:type="xsd:double"&gt;5.45579686807246&lt;/D&gt;&lt;D xsi:type="xsd:double"&gt;3.85495608645512&lt;/D&gt;&lt;D xsi:type="xsd:double"&gt;3.29257475009796&lt;/D&gt;&lt;D xsi:type="xsd:double"&gt;2.43695490048005&lt;/D&gt;&lt;D xsi:type="xsd:double"&gt;2.46903987323829&lt;/D&gt;&lt;D xsi:type="xsd:double"&gt;2.62767714649875&lt;/D&gt;&lt;D xsi:type="xsd:double"&gt;2.89032368621985&lt;/D&gt;&lt;D xsi:type="xsd:double"&gt;3.20727361815642&lt;/D&gt;&lt;D xsi:type="xsd:double"&gt;2.57851717301544&lt;/D&gt;&lt;D xsi:type="xsd:double"&gt;2.78877897468357&lt;/D&gt;&lt;D xsi:type="xsd:double"&gt;2.68540769708277&lt;/D&gt;&lt;D xsi:type="xsd:double"&gt;2.84406399846234&lt;/D&gt;&lt;D xsi:type="xsd:double"&gt;2.88111716854211&lt;/D&gt;&lt;D xsi:type="xsd:double"&gt;2.84544304929197&lt;/D&gt;&lt;D xsi:type="xsd:double"&gt;2.85565218540769&lt;/D&gt;&lt;D xsi:type="xsd:double"&gt;3.0034590018537&lt;/D&gt;&lt;D xsi:type="xsd:double"&gt;3.07033895629213&lt;/D&gt;&lt;D xsi:type="xsd:double"&gt;2.94597142545325&lt;/D&gt;&lt;D xsi:type="xsd:double"&gt;2.93964275301264&lt;/D&gt;&lt;D xsi:type="xsd:double"&gt;2.95182524480764&lt;/D&gt;&lt;D xsi:type="xsd:double"&gt;3.07321249115371&lt;/D&gt;&lt;D xsi:type="xsd:double"&gt;3.39584851658811&lt;/D&gt;&lt;D xsi:type="xsd:double"&gt;3.00888796329149&lt;/D&gt;&lt;D xsi:type="xsd:double"&gt;3.33362935454466&lt;/D&gt;&lt;D xsi:type="xsd:double"&gt;3.60773997837571&lt;/D&gt;&lt;D xsi:type="xsd:double"&gt;3.46776627757801&lt;/D&gt;&lt;D xsi:type="xsd:double"&gt;4.13244468459858&lt;/D&gt;&lt;D xsi:type="xsd:double"&gt;4.26419892799121&lt;/D&gt;&lt;D xsi:type="xsd:double"&gt;4.11002163160734&lt;/D&gt;&lt;D xsi:type="xsd:double"&gt;4.15624660536387&lt;/D&gt;&lt;D xsi:type="xsd:double"&gt;4.45089083790938&lt;/D&gt;&lt;D xsi:type="xsd:double"&gt;5.29992496709859&lt;/D&gt;&lt;D xsi:type="xsd:double"&gt;4.251395476609&lt;/D&gt;&lt;D xsi:type="xsd:double"&gt;4.15583350233484&lt;/D&gt;&lt;D xsi:type="xsd:double"&gt;3.90332272652889&lt;/D&gt;&lt;D xsi:type="xsd:double"&gt;4.24406508993825&lt;/D&gt;&lt;D xsi:type="xsd:double"&gt;4.47833610210236&lt;/D&gt;&lt;D xsi:type="xsd:double"&gt;4.58725810049854&lt;/D&gt;&lt;D xsi:type="xsd:double"&gt;4.31343034108653&lt;/D&gt;&lt;D xsi:type="xsd:double"&gt;4.00237029313278&lt;/D&gt;&lt;D xsi:type="xsd:double"&gt;4.15724165881527&lt;/D&gt;&lt;D xsi:type="xsd:double"&gt;3.85924683859976&lt;/D&gt;&lt;D xsi:type="xsd:double"&gt;4.29668059076222&lt;/D&gt;&lt;D xsi:type="xsd:double"&gt;4.31648197292892&lt;/D&gt;&lt;D xsi:type="xsd:double"&gt;4.43840240884047&lt;/D&gt;&lt;D xsi:type="xsd:double"&gt;5.00557261152283&lt;/D&gt;&lt;D xsi:type="xsd:double"&gt;4.96377358931566&lt;/D&gt;&lt;D xsi:type="xsd:double"&gt;4.84095095515719&lt;/D&gt;&lt;D xsi:type="xsd:double"&gt;4.85603109743685&lt;/D&gt;&lt;D xsi:type="xsd:double"&gt;5.00721361986063&lt;/D&gt;&lt;D xsi:type="xsd:double"&gt;5.02571825824492&lt;/D&gt;&lt;D xsi:type="xsd:double"&gt;5.23662029653261&lt;/D&gt;&lt;D xsi:type="xsd:double"&gt;4.9881623935124&lt;/D&gt;&lt;D xsi:type="xsd:double"&gt;5.58798942582639&lt;/D&gt;&lt;D xsi:type="xsd:double"&gt;5.85662189979245&lt;/D&gt;&lt;/FQL&gt;&lt;FQL&gt;&lt;Q&gt;EWM^FMA_PE(NTMA,-10AY,0,AM,"PORTAGG","MEANR")&lt;/Q&gt;&lt;R&gt;121&lt;/R&gt;&lt;C&gt;1&lt;/C&gt;&lt;D xsi:type="xsd:double"&gt;15.7662725559071&lt;/D&gt;&lt;D xsi:type="xsd:double"&gt;15.3235222599883&lt;/D&gt;&lt;D xsi:type="xsd:double"&gt;15.2704540177099&lt;/D&gt;&lt;D xsi:type="xsd:double"&gt;14.9003952829278&lt;/D&gt;&lt;D xsi:type="xsd:double"&gt;14.8953208881724&lt;/D&gt;&lt;D xsi:type="xsd:double"&gt;15.3800899067498&lt;/D&gt;&lt;D xsi:type="xsd:double"&gt;15.5586361099416&lt;/D&gt;&lt;D xsi:type="xsd:double"&gt;16.0597324617278&lt;/D&gt;&lt;D xsi:type="xsd:double"&gt;15.661572539615&lt;/D&gt;&lt;D xsi:type="xsd:double"&gt;15.4099111859026&lt;/D&gt;&lt;D xsi:type="xsd:double"&gt;15.196309421572&lt;/D&gt;&lt;D xsi:type="xsd:double"&gt;14.1900543345603&lt;/D&gt;&lt;D xsi:type="xsd:double"&gt;14.4831177413675&lt;/D&gt;&lt;D xsi:type="xsd:double"&gt;15.5477417880763&lt;/D&gt;&lt;D xsi:type="xsd:double"&gt;15.0946699998734&lt;/D&gt;&lt;D xsi:type="xsd:double"&gt;15.0890091019209&lt;/D&gt;&lt;D xsi:type="xsd:double"&gt;15.0756220585371&lt;/D&gt;&lt;D xsi:type="xsd:double"&gt;15.2208147952756&lt;/D&gt;&lt;D xsi:type="xsd:double"&gt;15.9352196236886&lt;/D&gt;&lt;D xsi:type="xsd:double"&gt;16.1722948809455&lt;/D&gt;&lt;D xsi:type="xsd:double"&gt;15.5600900359039&lt;/D&gt;&lt;D xsi:type="xsd:double"&gt;16.0943332979653&lt;/D&gt;&lt;D xsi:type="xsd:double"&gt;16.3071677201835&lt;/D&gt;&lt;D xsi:type="xsd:double"&gt;16.6728891428201&lt;/D&gt;&lt;D xsi:type="xsd:double"&gt;16.909766707434&lt;/D&gt;&lt;D xsi:type="xsd:double"&gt;16.7896425698636&lt;/D&gt;&lt;D xsi:type="xsd:double"&gt;16.3259598742284&lt;/D&gt;&lt;D xsi:type="xsd:double"&gt;16.4638052972391&lt;/D&gt;&lt;D xsi:type="xsd:double"&gt;16.6954697622778&lt;/D&gt;&lt;D xsi:type="xsd:double"&gt;16.7527256319644&lt;/D&gt;&lt;D xsi:type="xsd:double"&gt;16.7421626241055&lt;/D&gt;&lt;D xsi:type="xsd:double"&gt;16.8470433316779&lt;/D&gt;&lt;D xsi:type="xsd:double"&gt;17.0968834384894&lt;/D&gt;&lt;D xsi:type="xsd:double"&gt;16.7672274098231&lt;/D&gt;&lt;D xsi:type="xsd:double"&gt;16.374242200788&lt;/D&gt;&lt;D xsi:type="xsd:double"&gt;16.298799920163&lt;/D&gt;&lt;D xsi:type="xsd:double"&gt;16.5841987251841&lt;/D&gt;&lt;D xsi:type="xsd:double"&gt;16.0938365855452&lt;/D&gt;&lt;D xsi:type="xsd:double"&gt;15.820654230795&lt;/D&gt;&lt;D xsi:type="xsd:double"&gt;15.9189472678155&lt;/D&gt;&lt;D xsi:type="xsd:double"&gt;16.67351521812&lt;/D&gt;&lt;D xsi:type="xsd:double"&gt;16.5924720324042&lt;/D&gt;&lt;D xsi:type="xsd:double"&gt;16.4561357733902&lt;/D&gt;&lt;D xsi:type="xsd:double"&gt;16.5491729310708&lt;/D&gt;&lt;D xsi:type="xsd:double"&gt;16.1826122559495&lt;/D&gt;&lt;D xsi:type="xsd:double"&gt;16.1064245217667&lt;/D&gt;&lt;D xsi:type="xsd:double"&gt;15.5163642937535&lt;/D&gt;&lt;D xsi:type="xsd:double"&gt;16.5038169333639&lt;/D&gt;&lt;D xsi:type="xsd:double"&gt;16.3453737470975&lt;/D&gt;&lt;D xsi:type="xsd:double"&gt;15.7478921118083&lt;/D&gt;&lt;D xsi:type="xsd:double"&gt;15.6083248557413&lt;/D&gt;&lt;D xsi:type="xsd:double"&gt;15.7499269457151&lt;/D&gt;&lt;D xsi:type="xsd:double"&gt;16.0894296141312&lt;/D&gt;&lt;D xsi:type="xsd:double"&gt;16.2266324257787&lt;/D&gt;&lt;D xsi:type="xsd:double"&gt;16.3316256248311&lt;/D&gt;&lt;D xsi:type="xsd:double"&gt;15.9934924552299&lt;/D&gt;&lt;D xsi:type="xsd:double"&gt;15.7367390711844&lt;/D&gt;&lt;D xsi:type="xsd:double"&gt;16.5522633373435&lt;/D&gt;&lt;D xsi:type="xsd:double"&gt;16.6415579654971&lt;/D&gt;&lt;D xsi:type="xsd:double"&gt;16.0635765888293&lt;/D&gt;&lt;D xsi:type="xsd:double"&gt;16.1388852902545&lt;/D&gt;&lt;D xsi:type="xsd:double"&gt;15.6281688061258&lt;/D&gt;&lt;D xsi:type="xsd:double"&gt;16.1113714523036&lt;/D&gt;&lt;D xsi:type="xsd:double"&gt;15.8370024989311&lt;/D&gt;&lt;D xsi:type="xsd:double"&gt;16.0174666487277&lt;/D&gt;&lt;D xsi:type="xsd:double"&gt;15.5083814393654&lt;/D&gt;&lt;D xsi:type="xsd:double"&gt;14.9894615257862&lt;/D&gt;&lt;D xsi:type="xsd:double"&gt;15.2052489694015&lt;/D&gt;&lt;D xsi:type="xsd:double"&gt;16.0245080811614&lt;/D&gt;&lt;D xsi:type="xsd:double"&gt;19.5204674660519&lt;/D&gt;&lt;D xsi:type="xsd:double"&gt;19.9551476822889&lt;/D&gt;&lt;D xsi:type="xsd:double"&gt;18.6983641515634&lt;/D&gt;&lt;D xsi:type="xsd:double"&gt;18.1089367980893&lt;/D&gt;&lt;D xsi:type="xsd:double"&gt;17.4331516598128&lt;/D&gt;&lt;D xsi:type="xsd:double"&gt;16.51587822177&lt;/D&gt;&lt;D xsi:type="xsd:double"&gt;15.9521743539213&lt;/D&gt;&lt;D xsi:type="xsd:double"&gt;14.7215499264081&lt;/D&gt;&lt;D xsi:type="xsd:double"&gt;14.3755873052822&lt;/D&gt;&lt;D xsi:type="xsd:double"&gt;14.3657069665609&lt;/D&gt;&lt;D xsi:type="xsd:double"&gt;14.3308211672799&lt;/D&gt;&lt;D xsi:type="xsd:double"&gt;13.9886237964078&lt;/D&gt;&lt;D xsi:type="xsd:double"&gt;13.9586431571373&lt;/D&gt;&lt;D xsi:type="xsd:double"&gt;13.3892352008548&lt;/D&gt;&lt;D xsi:type="xsd:double"&gt;13.4082553142795&lt;/D&gt;&lt;D xsi:type="xsd:double"&gt;14.0547500465881&lt;/D&gt;&lt;D xsi:type="xsd:double"&gt;14.543281249153999&lt;/D&gt;&lt;D xsi:type="xsd:double"&gt;14.3094242942295</t>
        </r>
      </text>
    </comment>
    <comment ref="A18" authorId="0" shapeId="0" xr:uid="{C73EE6FE-777F-4714-B2EA-F8E59BB4C76B}">
      <text>
        <r>
          <rPr>
            <b/>
            <sz val="9"/>
            <color indexed="81"/>
            <rFont val="Tahoma"/>
            <charset val="1"/>
          </rPr>
          <t>&lt;/D&gt;&lt;D xsi:type="xsd:double"&gt;14.9444630544281&lt;/D&gt;&lt;D xsi:type="xsd:double"&gt;15.7206434261277&lt;/D&gt;&lt;D xsi:type="xsd:double"&gt;15.6402284999737&lt;/D&gt;&lt;D xsi:type="xsd:double"&gt;15.1257299906551&lt;/D&gt;&lt;D xsi:type="xsd:double"&gt;15.1712494292027&lt;/D&gt;&lt;D xsi:type="xsd:double"&gt;14.4303526070441&lt;/D&gt;&lt;D xsi:type="xsd:double"&gt;13.9646427324566&lt;/D&gt;&lt;D xsi:type="xsd:double"&gt;13.280761172853&lt;/D&gt;&lt;D xsi:type="xsd:double"&gt;13.9736210110789&lt;/D&gt;&lt;D xsi:type="xsd:double"&gt;13.8147172264834&lt;/D&gt;&lt;D xsi:type="xsd:double"&gt;12.6240960685115&lt;/D&gt;&lt;D xsi:type="xsd:double"&gt;13.292907438518&lt;/D&gt;&lt;D xsi:type="xsd:double"&gt;13.4347410551436&lt;/D&gt;&lt;D xsi:type="xsd:double"&gt;13.5220356216344&lt;/D&gt;&lt;D xsi:type="xsd:double"&gt;13.3423502514371&lt;/D&gt;&lt;D xsi:type="xsd:double"&gt;13.0576525263847&lt;/D&gt;&lt;D xsi:type="xsd:double"&gt;13.1692335070178&lt;/D&gt;&lt;D xsi:type="xsd:double"&gt;13.0799034060552&lt;/D&gt;&lt;D xsi:type="xsd:double"&gt;13.2989392924347&lt;/D&gt;&lt;D xsi:type="xsd:double"&gt;13.3729981912549&lt;/D&gt;&lt;D xsi:type="xsd:double"&gt;13.8127715044924&lt;/D&gt;&lt;D xsi:type="xsd:double"&gt;13.8211761219617&lt;/D&gt;&lt;D xsi:type="xsd:double"&gt;13.6730020596288&lt;/D&gt;&lt;D xsi:type="xsd:double"&gt;13.5560102728514&lt;/D&gt;&lt;D xsi:type="xsd:double"&gt;13.6019542868596&lt;/D&gt;&lt;D xsi:type="xsd:double"&gt;13.7216477829396&lt;/D&gt;&lt;D xsi:type="xsd:double"&gt;13.8332895887259&lt;/D&gt;&lt;D xsi:type="xsd:double"&gt;14.0521041381399&lt;/D&gt;&lt;D xsi:type="xsd:double"&gt;14.0032452283354&lt;/D&gt;&lt;D xsi:type="xsd:double"&gt;14.3505413051767&lt;/D&gt;&lt;D xsi:type="xsd:double"&gt;14.1169208124009&lt;/D&gt;&lt;D xsi:type="xsd:double"&gt;14.1814033785682&lt;/D&gt;&lt;D xsi:type="xsd:double"&gt;13.9581797760553&lt;/D&gt;&lt;D xsi:type="xsd:double"&gt;14.256088696904&lt;/D&gt;&lt;/FQL&gt;&lt;FQL&gt;&lt;Q&gt;FC0000IN^FG_PRICE(0)&lt;/Q&gt;&lt;R&gt;1&lt;/R&gt;&lt;C&gt;1&lt;/C&gt;&lt;D xsi:type="xsd:double"&gt;1493.1296&lt;/D&gt;&lt;/FQL&gt;&lt;FQL&gt;&lt;Q&gt;UAE^FG_PRICE_MAVG(0,,,,30)&lt;/Q&gt;&lt;R&gt;1&lt;/R&gt;&lt;C&gt;1&lt;/C&gt;&lt;D xsi:type="xsd:double"&gt;14.708&lt;/D&gt;&lt;/FQL&gt;&lt;FQL&gt;&lt;Q&gt;EWZ^FG_PRICE(0)&lt;/Q&gt;&lt;R&gt;1&lt;/R&gt;&lt;C&gt;1&lt;/C&gt;&lt;D xsi:type="xsd:double"&gt;29.28&lt;/D&gt;&lt;/FQL&gt;&lt;FQL&gt;&lt;Q&gt;ECH^FG_PRICE_MAVG(0,,,,200)&lt;/Q&gt;&lt;R&gt;1&lt;/R&gt;&lt;C&gt;1&lt;/C&gt;&lt;D xsi:type="xsd:double"&gt;26.589926&lt;/D&gt;&lt;/FQL&gt;&lt;FQL&gt;&lt;Q&gt;VNM^FG_TOTAL_RETURNC(0,-12AM)&lt;/Q&gt;&lt;R&gt;1&lt;/R&gt;&lt;C&gt;1&lt;/C&gt;&lt;D xsi:type="xsd:double"&gt;-16.24235&lt;/D&gt;&lt;/FQL&gt;&lt;FQL&gt;&lt;Q&gt;CAGDPY@VN^EE_ACTUAL_ANNUAL(MED,+1)&lt;/Q&gt;&lt;R&gt;0&lt;/R&gt;&lt;C&gt;0&lt;/C&gt;&lt;/FQL&gt;&lt;FQL&gt;&lt;Q&gt;CAGDPY@PL^EE_ACTUAL_ANNUAL(MED,0)&lt;/Q&gt;&lt;R&gt;1&lt;/R&gt;&lt;C&gt;1&lt;/C&gt;&lt;D xsi:type="xsd:double"&gt;1.56254742295506&lt;/D&gt;&lt;/FQL&gt;&lt;FQL&gt;&lt;Q&gt;USDAED^FG_PRICE(0)&lt;/Q&gt;&lt;R&gt;1&lt;/R&gt;&lt;C&gt;1&lt;/C&gt;&lt;D xsi:type="xsd:double"&gt;3.6729&lt;/D&gt;&lt;/FQL&gt;&lt;FQL&gt;&lt;Q&gt;USDEUR^FG_COMPANY_NAME&lt;/Q&gt;&lt;R&gt;1&lt;/R&gt;&lt;C&gt;1&lt;/C&gt;&lt;D xsi:type="xsd:string"&gt;Euro per U.S. Dollar&lt;/D&gt;&lt;/FQL&gt;&lt;FQL&gt;&lt;Q&gt;USDMYR^FG_COMPANY_NAME&lt;/Q&gt;&lt;R&gt;1&lt;/R&gt;&lt;C&gt;1&lt;/C&gt;&lt;D xsi:type="xsd:string"&gt;Malaysian Ringgit per U.S. Dollar&lt;/D&gt;&lt;/FQL&gt;&lt;FQL&gt;&lt;Q&gt;USDPHP^FG_PRICE_CHANGE(0,-1AM)&lt;/Q&gt;&lt;R&gt;1&lt;/R&gt;&lt;C&gt;1&lt;/C&gt;&lt;D xsi:type="xsd:double"&gt;-1.9599319&lt;/D&gt;&lt;/FQL&gt;&lt;FQL&gt;&lt;Q&gt;EIDO^FG_TOTAL_RETURNC(-10AY,0,AM)&lt;/Q&gt;&lt;R&gt;121&lt;/R&gt;&lt;C&gt;1&lt;/C&gt;&lt;D xsi:type="xsd:double"&gt;-4.370266&lt;/D&gt;&lt;D xsi:type="xsd:double"&gt;-7.664633&lt;/D&gt;&lt;D xsi:type="xsd:double"&gt;4.9883127&lt;/D&gt;&lt;D xsi:type="xsd:double"&gt;-1.6703784&lt;/D&gt;&lt;D xsi:type="xsd:double"&gt;0.29370785&lt;/D&gt;&lt;D xsi:type="xsd:double"&gt;4.0392637&lt;/D&gt;&lt;D xsi:type="xsd:double"&gt;-3.555876&lt;/D&gt;&lt;D xsi:type="xsd:double"&gt;4.81565&lt;/D&gt;&lt;D xsi:type="xsd:double"&gt;-8.829868&lt;/D&gt;&lt;D xsi:type="xsd:double"&gt;-7.086611&lt;/D&gt;&lt;D xsi:type="xsd:double"&gt;0.6302953&lt;/D&gt;&lt;D xsi:type="xsd:double"&gt;-13.438564&lt;/D&gt;&lt;D xsi:type="xsd:double"&gt;-5.9635344&lt;/D&gt;&lt;D xsi:type="xsd:double"&gt;14.675045&lt;/D&gt;&lt;D xsi:type="xsd:double"&gt;-7.8153553&lt;/D&gt;&lt;D xsi:type="xsd:double"&gt;-4.2637587&lt;/D&gt;&lt;D xsi:type="xsd:double"&gt;7.505822&lt;/D&gt;&lt;D xsi:type="xsd:double"&gt;9.121633&lt;/D&gt;&lt;D xsi:type="xsd:double"&gt;5.3958416&lt;/D&gt;&lt;D xsi:type="xsd:double"&gt;-0.6714225&lt;/D&gt;&lt;D xsi:type="xsd:double"&gt;-4.4359922&lt;/D&gt;&lt;D xsi:type="xsd:double"&gt;1.2820482&lt;/D&gt;&lt;D xsi:type="xsd:double"&gt;11.316383&lt;/D&gt;&lt;D xsi:type="xsd:double"&gt;4.240978&lt;/D&gt;&lt;D xsi:type="xsd:double"&gt;-4.6007576&lt;/D&gt;&lt;D xsi:type="xsd:double"&gt;4.1849256&lt;/D&gt;&lt;D xsi:type="xsd:double"&gt;-10.596782&lt;/D&gt;&lt;D xsi:type="xsd:double"&gt;4.107821&lt;/D&gt;&lt;D xsi:type="xsd:double"&gt;0.76891184&lt;/D&gt;&lt;D xsi:type="xsd:double"&gt;2.2458196&lt;/D&gt;&lt;D xsi:type="xsd:double"&gt;-1.5974522&lt;/D&gt;&lt;D xsi:type="xsd:double"&gt;6.696439&lt;/D&gt;&lt;D xsi:type="xsd:double"&gt;1.521492&lt;/D&gt;&lt;D xsi:type="xsd:double"&gt;0.5245328&lt;/D&gt;&lt;D xsi:type="xsd:double"&gt;3.2612562&lt;/D&gt;&lt;D xsi:type="xsd:double"&gt;-2.6306212&lt;/D&gt;&lt;D xsi:type="xsd:double"&gt;1.5759826&lt;/D&gt;&lt;D xsi:type="xsd:double"&gt;-1.3668239&lt;/D&gt;&lt;D xsi:type="xsd:double"&gt;0.37453175&lt;/D&gt;&lt;D xsi:type="xsd:double"&gt;0.447762&lt;/D&gt;&lt;D xsi:type="xsd:double"&gt;8.699703&lt;/D&gt;&lt;D xsi:type="xsd:double"&gt;-1.1974037&lt;/D&gt;&lt;D xsi:type="xsd:double"&gt;-1.0734081&lt;/D&gt;&lt;D xsi:type="xsd:double"&gt;-3.2201588&lt;/D&gt;&lt;D xsi:type="xsd:double"&gt;-8.318263&lt;/D&gt;&lt;D xsi:type="xsd:double"&gt;0.4339218&lt;/D&gt;&lt;D xsi:type="xsd:double"&gt;-5.6883993&lt;/D&gt;&lt;D xsi:type="xsd:double"&gt;1.8243551&lt;/D&gt;&lt;D xsi:type="xsd:double"&gt;-6.4166727&lt;/D&gt;&lt;D xsi:type="xsd:double"&gt;-4.4523597&lt;/D&gt;&lt;D xsi:type="xsd:double"&gt;4.287052&lt;/D&gt;&lt;D xsi:type="xsd:double"&gt;10.679186&lt;/D&gt;&lt;D xsi:type="xsd:double"&gt;7.0679307&lt;/D&gt;&lt;D xsi:type="xsd:double"&gt;0.2644539&lt;/D&gt;&lt;D xsi:type="xsd:double"&gt;-5.0866604&lt;/D&gt;&lt;D xsi:type="xsd:double"&gt;2.500987&lt;/D&gt;&lt;D xsi:type="xsd:double"&gt;-5.9256315&lt;/D&gt;&lt;D xsi:type="xsd:double"&gt;4.8991323&lt;/D&gt;&lt;D xsi:type="xsd:double"&gt;4.943812&lt;/D&gt;&lt;D xsi:type="xsd:double"&gt;-6.501895&lt;/D&gt;&lt;D xsi:type="xsd:double"&gt;5.2866936&lt;/D&gt;&lt;D xsi:type="xsd:double"&gt;-6.257236&lt;/D&gt;&lt;D xsi:type="xsd:double"&gt;2.2661686&lt;/D&gt;&lt;D xsi:type="xsd:double"&gt;1.1281252&lt;/D&gt;&lt;D xsi:type="xsd:double"&gt;4.053092&lt;/D&gt;&lt;D xsi:type="xsd:double"&gt;-5.7537374&lt;/D&gt;&lt;D xsi:type="xsd:double"&gt;-31.542534&lt;/D&gt;&lt;D xsi:type="xsd:double"&gt;-8.561235&lt;/D&gt;&lt;D xsi:type="xsd:double"&gt;4.746425&lt;/D&gt;&lt;D xsi:type="xsd:double"&gt;14.711356&lt;/D&gt;&lt;D xsi:type="xsd:double"&gt;3.8905501&lt;/D&gt;&lt;D xsi:type="xsd:double"&gt;1.946342&lt;/D&gt;&lt;D xsi:type="xsd:double"&gt;-8.101135&lt;/D&gt;&lt;D xsi:type="xsd:double"&gt;3.144312&lt;/D&gt;&lt;D xsi:type="xsd:double"&gt;14.861178&lt;/D&gt;&lt;D xsi:type="xsd:double"&gt;9.668243&lt;/D&gt;&lt;D xsi:type="xsd:double"&gt;7.1867824&lt;/D&gt;&lt;D xsi:type="xsd:double"&gt;-2.8838396&lt;/D&gt;&lt;D xsi:type="xsd:double"&gt;-3.638643&lt;/D&gt;&lt;D xsi:type="xsd:double"&gt;-8.376736&lt;/D&gt;&lt;D xsi:type="xsd:double"&gt;0.7105589&lt;/D&gt;&lt;D xsi:type="xsd:double"&gt;5.321026&lt;/D&gt;&lt;D xsi:type="xsd:double"&gt;-8.31461&lt;/D&gt;&lt;D xsi:type="xsd:double"&gt;0.98040104&lt;/D&gt;&lt;D xsi:type="xsd:double"&gt;3.7378669&lt;/D&gt;&lt;D xsi:type="xsd:double"&gt;10.809541&lt;/D&gt;&lt;D xsi:type="xsd:double"&gt;1.0979772&lt;/D&gt;&lt;D xsi:type="xsd:double"&gt;-1.879704&lt;/D&gt;&lt;D xsi:type="xsd:double"&gt;0.83522797&lt;/D&gt;&lt;D xsi:type="xsd:double"&gt;1.0204077&lt;/D&gt;&lt;D xsi:type="xsd:double"&gt;2.525258&lt;/D&gt;&lt;D xsi:type="xsd:double"&gt;0.77996254&lt;/D&gt;&lt;D xsi:type="xsd:double"&gt;-6.517303&lt;/D&gt;&lt;D xsi:type="xsd:double"&gt;2.7802825&lt;/D&gt;&lt;D xsi:type="xsd:double"&gt;-6.4918337&lt;/D&gt;&lt;D xsi:type="xsd:double"&gt;11.4482765&lt;/D&gt;&lt;D xsi:type="xsd:double"&gt;1.4438987&lt;/D&gt;&lt;D xsi:type="xsd:double"&gt;-5.815375&lt;/D&gt;&lt;D xsi:type="xsd:double"&gt;2.5474906&lt;/D&gt;&lt;D xsi:type="xsd:double"&gt;-4.168421&lt;/D&gt;&lt;D xsi:type="xsd:double"&gt;-1.0318935&lt;/D&gt;&lt;D xsi:type="xsd:double"&gt;4.9327374&lt;/D&gt;&lt;D xsi:type="xsd:double"&gt;-5.5128155&lt;/D&gt;&lt;D xsi:type="xsd:double"&gt;7.6435924&lt;/D&gt;&lt;D xsi:type="xsd:double"&gt;-1.0084033&lt;/D&gt;&lt;D xsi:type="xsd:double"&gt;1.8567443&lt;/D&gt;&lt;D xsi:type="xsd:double"&gt;0.68056583&lt;/D&gt;&lt;D xsi:type="xsd:double"&gt;-3.168565&lt;/D&gt;&lt;D xsi:type="xsd:double"&gt;-0.47993064&lt;/D&gt;&lt;D xsi:type="xsd:double"&gt;-4.7786055&lt;/D&gt;&lt;D xsi:type="xsd:double"&gt;-3.4530401&lt;/D&gt;&lt;D xsi:type="xsd:double"&gt;2.1459222&lt;/D&gt;&lt;D xsi:type="xsd:double"&gt;6.5500736&lt;/D&gt;&lt;D xsi:type="xsd:double"&gt;0.04416704&lt;/D&gt;&lt;D xsi:type="xsd:double"&gt;1.147902&lt;/D&gt;&lt;D xsi:type="xsd:double"&gt;-6.329119&lt;/D&gt;&lt;D xsi:type="xsd:double"&gt;-4.5666337&lt;/D&gt;&lt;D xsi:type="xsd:double"&gt;-4.419512&lt;/D&gt;&lt;D xsi:type="xsd:double"&gt;8.46113&lt;/D&gt;&lt;D xsi:type="xsd:double"&gt;0.243783&lt;/D&gt;&lt;D xsi:type="xsd:double"&gt;8.4630375&lt;/D&gt;&lt;/FQL&gt;&lt;FQL&gt;&lt;Q&gt;EPU^FMA_PE(NTMA,-10AY,0,AM,"PORTAGG","MEANR")&lt;/Q&gt;&lt;R&gt;121&lt;/R&gt;&lt;C&gt;1&lt;/C&gt;&lt;D xsi:type="xsd:double"&gt;13.5044769701258&lt;/D&gt;&lt;D xsi:type="xsd:double"&gt;11.9983990029049&lt;/D&gt;&lt;D xsi:type="xsd:double"&gt;12.1984775558017&lt;/D&gt;&lt;D xsi:type="xsd:double"&gt;12.1601624679698&lt;/D&gt;&lt;D xsi:type="xsd:double"&gt;12.1277741081148&lt;/D&gt;&lt;D xsi:type="xsd:double"&gt;13.197262020018&lt;/D&gt;&lt;D xsi:type="xsd:double"&gt;12.3344465513304&lt;/D&gt;&lt;D xsi:type="xsd:double"&gt;12.889923755457&lt;/D&gt;&lt;D xsi:type="xsd:double"&gt;13.4441230185935&lt;/D&gt;&lt;D xsi:type="xsd:double"&gt;13.9270073740004&lt;/D&gt;&lt;D xsi:type="xsd:double"&gt;12.8993003405316&lt;/D&gt;&lt;D xsi:type="xsd:double"&gt;12.4464920267511&lt;/D&gt;&lt;D xsi:type="xsd:double"&gt;11.2968842046307&lt;/D&gt;&lt;D xsi:type="xsd:double"&gt;12.0653903368416&lt;/D&gt;&lt;D xsi:type="xsd:double"&gt;7.74268276482581&lt;/D&gt;&lt;D xsi:type="xsd:double"&gt;7.38953393132571&lt;/D&gt;&lt;D xsi:type="xsd:double"&gt;11.1970392063891&lt;/D&gt;&lt;D xsi:type="xsd:double"&gt;13.7536641994313&lt;/D&gt;&lt;D xsi:type="xsd:double"&gt;14.8167361929867&lt;/D&gt;&lt;D xsi:type="xsd:double"&gt;16.1718339388381&lt;/D&gt;&lt;D xsi:type="xsd:double"&gt;15.0780356702062&lt;/D&gt;&lt;D xsi:type="xsd:double"&gt;14.4065036681528&lt;/D&gt;&lt;D xsi:type="xsd:double"&gt;14.327398283773&lt;/D&gt;&lt;D xsi:type="xsd:double"&gt;14.5877483216097&lt;/D&gt;&lt;D xsi:type="xsd:double"&gt;13.990963750509&lt;/D&gt;&lt;D xsi:type="xsd:double"&gt;12.7985643241335&lt;/D&gt;&lt;D xsi:type="xsd:double"&gt;11.7826345419832&lt;/D&gt;&lt;D xsi:type="xsd:double"&gt;11.4580771252374&lt;/D&gt;&lt;D xsi:type="xsd:double"&gt;12.0336045979594&lt;/D&gt;&lt;D xsi:type="xsd:double"&gt;13.680164753412&lt;/D&gt;&lt;D xsi:type="xsd:double"&gt;12.9191561255992&lt;/D&gt;&lt;D xsi:type="xsd:double"&gt;12.1599803728506&lt;/D&gt;&lt;D xsi:type="xsd:double"&gt;12.0069001331464&lt;/D&gt;&lt;D xsi:type="xsd:double"&gt;11.8877060371485&lt;/D&gt;&lt;D xsi:type="xsd:double"&gt;12.1463633717566&lt;/D&gt;&lt;D xsi:type="xsd:double"&gt;12.6989099183047&lt;/D&gt;&lt;D xsi:type="xsd:double"&gt;13.1128249876881&lt;/D&gt;&lt;D xsi:type="xsd:double"&gt;13.1067158606431&lt;/D&gt;&lt;D xsi:type="xsd:double"&gt;13.0785455228169&lt;/D&gt;&lt;D xsi:type="xsd:double"&gt;12.3554593125403&lt;/D&gt;&lt;D xsi:type="xsd:double"&gt;14.0259735028596&lt;/D&gt;&lt;D xsi:type="xsd:double"&gt;12.9229327676437&lt;/D&gt;&lt;D xsi:type="xsd:double"&gt;13.868886289141&lt;/D&gt;&lt;D xsi:type="xsd:double"&gt;13.919684142833&lt;/D&gt;&lt;D xsi:type="xsd:double"&gt;13.6586151633951&lt;/D&gt;&lt;D xsi:type="xsd:double"&gt;14.2883084432261&lt;/D&gt;&lt;D xsi:type="xsd:double"&gt;13.1294885570578&lt;/D&gt;&lt;D xsi:type="xsd:double"&gt;14.0433289283248&lt;/D&gt;&lt;D xsi:type="xsd:double"&gt;12.5382955572817&lt;/D&gt;&lt;D xsi:type="xsd:double"&gt;13.1218107139205&lt;/D&gt;&lt;D xsi:type="xsd:double"&gt;12.8634896753333&lt;/D&gt;&lt;D xsi:type="xsd:double"&gt;13.2754442416861&lt;/D&gt;&lt;D xsi:type="xsd:double"&gt;13.8022394890502&lt;/D&gt;&lt;D xsi:type="xsd:double"&gt;15.5492221789341&lt;/D&gt;&lt;D xsi:type="xsd:double"&gt;15.5450729630124&lt;/D&gt;&lt;D xsi:type="xsd:double"&gt;15.343752470848&lt;/D&gt;&lt;D xsi:type="xsd:double"&gt;13.4642005692872&lt;/D&gt;&lt;D xsi:type="xsd:double"&gt;13.3057028628414&lt;/D&gt;&lt;D xsi:type="xsd:double"&gt;13.8210840270069&lt;/D&gt;&lt;D xsi:type="xsd:double"&gt;14.1737904891997&lt;/D&gt;&lt;D xsi:type="xsd:double"&gt;14.0676483480058&lt;/D&gt;&lt;D xsi:type="xsd:double"&gt;13.6940017015757&lt;/D&gt;&lt;D xsi:type="xsd:double"&gt;13.7192586898541&lt;/D&gt;&lt;D xsi:type="xsd:double"&gt;14.022936138393&lt;/D&gt;&lt;D xsi:type="xsd:double"&gt;14.5193766549566&lt;/D&gt;&lt;D xsi:type="xsd:double"&gt;14.5043184916975&lt;/D&gt;&lt;D xsi:type="xsd:double"&gt;10.9360385057873&lt;/D&gt;&lt;D xsi:type="xsd:double"&gt;10.3993832249805&lt;/D&gt;&lt;D xsi:type="xsd:double"&gt;14.3605690243922&lt;/D&gt;&lt;D xsi:type="xsd:double"&gt;17.8946366943313&lt;/D&gt;&lt;D xsi:type="xsd:double"&gt;19.7876824875373&lt;/D&gt;&lt;D xsi:type="xsd:double"&gt;20.4241885560774&lt;/D&gt;&lt;D xsi:type="xsd:double"&gt;21.3442496038948&lt;/D&gt;&lt;D xsi:type="xsd:double"&gt;19.692174857003&lt;/D&gt;&lt;D xsi:type="xsd:double"&gt;17.3571100759187&lt;/D&gt;&lt;D xsi:type="xsd:double"&gt;16.0001250244827&lt;/D&gt;&lt;D xsi:type="xsd:double"&gt;14.570536513126&lt;/D&gt;&lt;D xsi:type="xsd:double"&gt;15.2847885896257&lt;/D&gt;&lt;D xsi:type="xsd:double"&gt;14.7045839104502&lt;/D&gt;&lt;D xsi:type="xsd:double"&gt;11.8996449297015&lt;/D&gt;&lt;D xsi:type="xsd:double"&gt;11.9656541584472&lt;/D&gt;&lt;D xsi:type="xsd:double"&gt;9.41730683648559&lt;/D&gt;&lt;D xsi:type="xsd:double"&gt;9.53497794253542&lt;/D&gt;&lt;D xsi:type="xsd:double"&gt;8.53736620076652&lt;/D&gt;&lt;D xsi:type="xsd:double"&gt;8.96918554071646&lt;/D&gt;&lt;D xsi:type="xsd:double"&gt;9.74365389976807&lt;/D&gt;&lt;D xsi:type="xsd:double"&gt;10.1047941048001&lt;/D&gt;&lt;D xsi:type="xsd:double"&gt;9.8098561603862&lt;/D&gt;&lt;D xsi:type="xsd:double"&gt;11.3701911442448&lt;/D&gt;&lt;D xsi:type="xsd:double"&gt;10.9760058142281&lt;/D&gt;&lt;D xsi:type="xsd:double"&gt;11.5459808421541&lt;/D&gt;&lt;D xsi:type="xsd:double"&gt;10.0990458227072&lt;/D&gt;&lt;D xsi:type="xsd:double"&gt;7.59968938361722&lt;/D&gt;&lt;D xsi:type="xsd:double"&gt;8.05994393651518&lt;/D&gt;&lt;D xsi:type="xsd:double"&gt;6.93600892422912&lt;/D&gt;&lt;D xsi:type="xsd:double"&gt;7.79292156861674&lt;/D&gt;&lt;D xsi:type="xsd:double"&gt;7.98775013336821&lt;/D&gt;&lt;D xsi:type="xsd:double"&gt;8.30238724982784&lt;/D&gt;&lt;D xsi:type="xsd:double"&gt;9.87540806601265&lt;/D&gt;&lt;D xsi:type="xsd:double"&gt;9.2853233233362&lt;/D&gt;&lt;D xsi:type="xsd:double"&gt;9.99036118673148&lt;/D&gt;&lt;D xsi:type="xsd:double"&gt;9.6967561764547&lt;/D&gt;&lt;D xsi:type="xsd:double"&gt;9.42216144379174&lt;/D&gt;&lt;D xsi:type="xsd:double"&gt;9.77460421814081&lt;/D&gt;&lt;D xsi:type="xsd:double"&gt;9.68486107082344&lt;/D&gt;&lt;D xsi:type="xsd:double"&gt;9.84013725514693&lt;/D&gt;&lt;D xsi:type="xsd:double"&gt;10.2148167318724&lt;/D&gt;&lt;D xsi:type="xsd:double"&gt;10.7795328696194&lt;/D&gt;&lt;D xsi:type="xsd:double"&gt;9.99489075927613&lt;/D&gt;&lt;D xsi:type="xsd:double"&gt;9.32516245909123&lt;/D&gt;&lt;D xsi:type="xsd:double"&gt;9.59976648271104&lt;/D&gt;&lt;D xsi:type="xsd:double"&gt;10.3306871995735&lt;/D&gt;&lt;D xsi:type="xsd:double"&gt;11.4569456106327&lt;/D&gt;&lt;D xsi:type="xsd:double"&gt;11.6313265621716&lt;/D&gt;&lt;D xsi:type="xsd:double"&gt;12.2626552222842&lt;/D&gt;&lt;D xsi:type="xsd:double"&gt;12.9313233363488&lt;/D&gt;&lt;D xsi:type="xsd:double"&gt;13.7048984193421&lt;/D&gt;&lt;D xsi:type="xsd:double"&gt;11.6529606346402&lt;/D&gt;&lt;D xsi:type="xsd:double"&gt;11.7124288627525&lt;/D&gt;&lt;D xsi:type="xsd:double"&gt;10.4170142965234&lt;/D&gt;&lt;D xsi:type="xsd:double"&gt;10.4325450574287&lt;/D&gt;&lt;/FQL&gt;&lt;FQL&gt;&lt;Q&gt;EWY^FMA_PE(LTMA,-10AY,0,AM,"PORTAGG","MEANR")&lt;/Q&gt;&lt;R&gt;121&lt;/R&gt;&lt;C&gt;1&lt;/C&gt;&lt;D xsi:type="xsd:double"&gt;11.5525851754109&lt;/D&gt;&lt;D xsi:type="xsd:double"&gt;11.0399593773223&lt;/D&gt;&lt;D xsi:type="xsd:double"&gt;11.6698152297417&lt;/D&gt;&lt;D xsi:type="xsd:double"&gt;11.4672224602716&lt;/D&gt;&lt;D xsi:type="xsd:double"&gt;11.3811178278537&lt;/D&gt;&lt;D xsi:type="xsd:double"&gt;12.1331787560098&lt;/D&gt;&lt;D xsi:type="xsd:double"&gt;12.1789939330894&lt;/D&gt;&lt;D xsi:type="xsd:double"&gt;12.0625405818021&lt;/D&gt;&lt;D xsi:type="xsd:double"&gt;11.7919961991522&lt;/D&gt;&lt;D xsi:type="xsd:double"&gt;11.401711725459&lt;/D&gt;&lt;D xsi:type="xsd:double"&gt;11.1466064928882&lt;/D&gt;&lt;D xsi:type="xsd:double"&gt;10.9940885074&lt;/D&gt;&lt;D xsi:type="xsd:double"&gt;10.7095550328909&lt;/D&gt;&lt;D xsi:type="xsd:double"&gt;11.0708384765666&lt;/D&gt;&lt;D xsi:type="xsd:double"&gt;11.305684795398&lt;/D&gt;&lt;D xsi:type="xsd:double"&gt;10.4716071522201&lt;/D&gt;&lt;D xsi:type="xsd:double"&gt;9.70235451902479&lt;/D&gt;&lt;D xsi:type="xsd:double"&gt;10.1128939524871&lt;/D&gt;&lt;D xsi:type="xsd:double"&gt;10.6072059206048&lt;/D&gt;&lt;D xsi:type="xsd:double"&gt;10.6425954638584&lt;/D&gt;&lt;D xsi:type="xsd:double"&gt;10.4904017633971&lt;/D&gt;&lt;D xsi:type="xsd:double"&gt;10.5659713111807&lt;/D&gt;&lt;D xsi:type="xsd:double"&gt;10.4875863587006&lt;/D&gt;&lt;D xsi:type="xsd:double"&gt;10.5690759384992&lt;/D&gt;&lt;D xsi:type="xsd:double"&gt;10.5377616680063&lt;/D&gt;&lt;D xsi:type="xsd:double"&gt;10.7020718109419&lt;/D&gt;&lt;D xsi:type="xsd:double"&gt;10.6739301786575&lt;/D&gt;&lt;D xsi:type="xsd:double"&gt;11.0962690613765&lt;/D&gt;&lt;D xsi:type="xsd:double"&gt;11.3883958423354&lt;/D&gt;&lt;D xsi:type="xsd:double"&gt;11.6553899255292&lt;/D&gt;&lt;D xsi:type="xsd:double"&gt;11.6051346709182&lt;/D&gt;&lt;D xsi:type="xsd:double"&gt;11.2927942692402&lt;/D&gt;&lt;D xsi:type="xsd:double"&gt;11.1839496884041&lt;/D&gt;&lt;D xsi:type="xsd:double"&gt;11.0472624319336&lt;/D&gt;&lt;D xsi:type="xsd:double"&gt;10.8866332571224&lt;/D&gt;&lt;D xsi:type="xsd:double"&gt;10.4381305037991&lt;/D&gt;&lt;D xsi:type="xsd:double"&gt;10.3624736181939&lt;/D&gt;&lt;D xsi:type="xsd:double"&gt;10.6102772902253&lt;/D&gt;&lt;D xsi:type="xsd:double"&gt;10.4562386317666&lt;/D&gt;&lt;D xsi:type="xsd:double"&gt;10.1085149618776&lt;/D&gt;&lt;D xsi:type="xsd:double"&gt;10.4100719058274&lt;/D&gt;&lt;D xsi:type="xsd:double"&gt;10.3486065692474&lt;/D&gt;&lt;D xsi:type="xsd:double"&gt;10.5424788667479&lt;/D&gt;&lt;D xsi:type="xsd:double"&gt;10.3556518073255&lt;/D&gt;&lt;D xsi:type="xsd:double"&gt;10.2391610894007&lt;/D&gt;&lt;D xsi:type="xsd:double"&gt;10.1307033027537&lt;/D&gt;&lt;D xsi:type="xsd:double"&gt;9.66287455108959&lt;/D&gt;&lt;D xsi:type="xsd:double"&gt;9.46903991252104&lt;/D&gt;&lt;D xsi:type="xsd:double"&gt;9.28394818973547&lt;/D&gt;&lt;D xsi:type="xsd:double"&gt;8.87578076696753&lt;/D&gt;&lt;D xsi:type="xsd:double"&gt;8.54528200376742&lt;/D&gt;&lt;D xsi:type="xsd:double"&gt;8.39575878969328&lt;/D&gt;&lt;D xsi:type="xsd:double"&gt;8.48083891249742&lt;/D&gt;&lt;D xsi:type="xsd:double"&gt;9.73770425689897&lt;/D&gt;&lt;D xsi:type="xsd:double"&gt;10.0127963420585&lt;/D&gt;&lt;D xsi:type="xsd:double"&gt;10.4252251576081&lt;/D&gt;&lt;D xsi:type="xsd:double"&gt;10.4461813390757&lt;/D&gt;&lt;D xsi:type="xsd:double"&gt;10.7822047936033&lt;/D&gt;&lt;D xsi:type="xsd:double"&gt;11.1868379468767&lt;/D&gt;&lt;D xsi:type="xsd:double"&gt;11.1113329370887&lt;/D&gt;&lt;D xsi:type="xsd:double"&gt;11.8333117590911&lt;/D&gt;&lt;D xsi:type="xsd:double"&gt;12.1528741631091&lt;/D&gt;&lt;D xsi:type="xsd:double"&gt;13.4404475606629&lt;/D&gt;&lt;D xsi:type="xsd:double"&gt;13.9465224824897&lt;/D&gt;&lt;D xsi:type="xsd:double"&gt;14.6940502794748&lt;/D&gt;&lt;D xsi:type="xsd:double"&gt;16.2913525613342&lt;/D&gt;&lt;D xsi:type="xsd:double"&gt;14.825650939765&lt;/D&gt;&lt;D xsi:type="xsd:double"&gt;14.6570490002761&lt;/D&gt;&lt;D xsi:type="xsd:double"&gt;14.884157133071&lt;/D&gt;&lt;D xsi:type="xsd:double"&gt;15.3777815538528&lt;/D&gt;&lt;D xsi:type="xsd:double"&gt;15.4551952122303&lt;/D&gt;&lt;D xsi:type="xsd:double"&gt;16.5402046505071&lt;/D&gt;&lt;D xsi:type="xsd:double"&gt;16.2444060225255&lt;/D&gt;&lt;D xsi:type="xsd:double"&gt;16.1841716895527&lt;/D&gt;&lt;D xsi:type="xsd:double"&gt;16.5754710517066&lt;/D&gt;&lt;D xsi:type="xsd:double"&gt;18.7844451507722&lt;/D&gt;&lt;D xsi:type="xsd:double"&gt;21.7618905799599&lt;/D&gt;&lt;D xsi:type="xsd:double"&gt;21.367715000749&lt;/D&gt;&lt;D xsi:type="xsd:double"&gt;20.2330182748006&lt;/D&gt;&lt;D xsi:type="xsd:double"&gt;19.4853808331828&lt;/D&gt;&lt;D xsi:type="xsd:double"&gt;17.9563387711831&lt;/D&gt;&lt;D xsi:type="xsd:double"&gt;17.1711831227386&lt;/D&gt;&lt;D xsi:type="xsd:double"&gt;16.1347951605267&lt;/D&gt;&lt;D xsi:type="xsd:double"&gt;14.8253571755364&lt;/D&gt;&lt;D xsi:type="xsd:double"&gt;13.7534247880182&lt;/D&gt;&lt;D xsi:type="xsd:double"&gt;12.1694194625036&lt;/D&gt;&lt;D xsi:type="xsd:double"&gt;11.1374958446501&lt;/D&gt;&lt;D xsi:type="xsd:double"&gt;10.3301225886425&lt;/D&gt;&lt;D xsi:type="xsd:double"&gt;9.63441551715125&lt;/D&gt;&lt;D xsi:type="xsd:double"&gt;9.3579769908233&lt;/D&gt;&lt;D xsi:type="xsd:double"&gt;9.27418896460009&lt;/D&gt;&lt;D xsi:type="xsd:double"&gt;9.27153713218094&lt;/D&gt;&lt;D xsi:type="xsd:double"&gt;9.06396431398974&lt;/D&gt;&lt;D xsi:type="xsd:double"&gt;9.1863891521077&lt;/D&gt;&lt;D xsi:type="xsd:double"&gt;8.84149878721576&lt;/D&gt;&lt;D xsi:type="xsd:double"&gt;9.12838243969947&lt;/D&gt;&lt;D xsi:type="xsd:double"&gt;8.73023068910496&lt;/D&gt;&lt;D xsi:type="xsd:double"&gt;8.47959635590436&lt;/D&gt;&lt;D xsi:type="xsd:double"&gt;10.0060202928429&lt;/D&gt;&lt;D xsi:type="xsd:double"&gt;9.77658583945542&lt;/D&gt;&lt;D xsi:type="xsd:double"&gt;10.0752746048406&lt;/D&gt;&lt;D xsi:type="xsd:double"&gt;10.8277457881455&lt;/D&gt;&lt;D xsi:type="xsd:double"&gt;11.0797239580515&lt;/D&gt;&lt;D xsi:type="xsd:double"&gt;11.9400225776004&lt;/D&gt;&lt;D xsi:type="xsd:double"&gt;12.1037600518845&lt;/D&gt;&lt;D xsi:type="xsd:double"&gt;12.6344541625124&lt;/D&gt;&lt;D xsi:type="xsd:double"&gt;12.6859877886953&lt;/D&gt;&lt;D xsi:type="xsd:double"&gt;13.0366551002849&lt;/D&gt;&lt;D xsi:type="xsd:double"&gt;13.4453116069149&lt;/D&gt;&lt;D xsi:type="xsd:double"&gt;13.6806972493719&lt;/D&gt;&lt;D xsi:type="xsd:double"&gt;13.7723486804134&lt;/D&gt;&lt;D xsi:type="xsd:double"&gt;14.7025410450463&lt;/D&gt;&lt;D xsi:type="xsd:double"&gt;14.7865910214984&lt;/D&gt;&lt;D xsi:type="xsd:double"&gt;16.3583749738779&lt;/D&gt;&lt;D xsi:type="xsd:double"&gt;16.1466896594357&lt;/D&gt;&lt;D xsi:type="xsd:double"&gt;15.5708400302976&lt;/D&gt;&lt;D xsi:type="xsd:double"&gt;14.9817200419505&lt;/D&gt;&lt;D xsi:type="xsd:double"&gt;14.3573582188753&lt;/D&gt;&lt;D xsi:type="xsd:double"&gt;13.9320628666905&lt;/D&gt;&lt;D xsi:type="xsd:double"&gt;12.6682599029422&lt;/D&gt;&lt;D xsi:type="xsd:double"&gt;11.708247725843&lt;/D&gt;&lt;/FQL&gt;&lt;FQL&gt;&lt;Q&gt;DDR3512M-FDS^FG_PRICE(0)&lt;/Q&gt;&lt;R&gt;1&lt;/R&gt;&lt;C&gt;1&lt;/C&gt;&lt;D xsi:type="xsd:double"&gt;0.88513285&lt;/D&gt;&lt;/FQL&gt;&lt;FQL&gt;&lt;Q&gt;NI-FDS^MAX(FG_PRICE(0,-5AY))&lt;/Q&gt;&lt;R&gt;1&lt;/R&gt;&lt;C&gt;1&lt;/C&gt;&lt;D xsi:type="xsd:double"&gt;48241&lt;/D&gt;&lt;/FQL&gt;&lt;FQL&gt;&lt;Q&gt;CPALM-FDS^FG_PRICE(0)/MAX(FG_PRICE(0,-1AY))&lt;/Q&gt;&lt;R&gt;1&lt;/R&gt;&lt;C&gt;1&lt;/C&gt;&lt;D xsi:type="xsd:double"&gt;0.877920943437432&lt;/D&gt;&lt;/FQL&gt;&lt;FQL&gt;&lt;Q&gt;BRENT-FDS^FG_PRICE_CHANGE(0,-1AY)&lt;/Q&gt;&lt;R&gt;1&lt;/R&gt;&lt;C&gt;1&lt;/C&gt;&lt;D xsi:type="xsd:double"&gt;-8.90185676392573&lt;/D&gt;&lt;/FQL&gt;&lt;FQL&gt;&lt;Q&gt;TIOS-FDS^FG_PRICE_CHANGE(0,-6AM)&lt;/Q&gt;&lt;R&gt;1&lt;/R&gt;&lt;C&gt;1&lt;/C&gt;&lt;D xsi:type="xsd:double"&gt;-17.7551922227132&lt;/D&gt;&lt;/FQL&gt;&lt;FQL&gt;&lt;Q&gt;FC0000TR^FG_PRICE(0)&lt;/Q&gt;&lt;R&gt;1&lt;/R&gt;&lt;C&gt;1&lt;/C&gt;&lt;D xsi:type="xsd:double"&gt;222.51367&lt;/D&gt;&lt;/FQL&gt;&lt;FQL&gt;&lt;Q&gt;MCHI^FG_PRICE(0)&lt;/Q&gt;&lt;R&gt;1&lt;/R&gt;&lt;C&gt;1&lt;/C&gt;&lt;D xsi:type="xsd:double"&gt;40.77&lt;/D&gt;&lt;/FQL&gt;&lt;FQL&gt;&lt;Q&gt;EPU^FG_PRICE_MAVG(0,,,,200)&lt;/Q&gt;&lt;R&gt;1&lt;/R&gt;&lt;C&gt;1&lt;/C&gt;&lt;D xsi:type="xsd:double"&gt;38.138176&lt;/D&gt;&lt;/FQL&gt;&lt;FQL&gt;&lt;Q&gt;ECH^FG_PRICE_MAVG(0,,,,60)&lt;/Q&gt;&lt;R&gt;1&lt;/R&gt;&lt;C&gt;1&lt;/C&gt;&lt;D xsi:type="xsd:double"&gt;26.022417&lt;/D&gt;&lt;/FQL&gt;&lt;FQL&gt;&lt;Q&gt;UAE^FMA_PCT_ABOVE_MAVG(200,0,,,,"PORTAGG")&lt;/Q&gt;&lt;R&gt;1&lt;/R&gt;&lt;C&gt;1&lt;/C&gt;&lt;D xsi:type="xsd:double"&gt;46.3414634146341&lt;/D&gt;&lt;/FQL&gt;&lt;FQL&gt;&lt;Q&gt;MCHI^FG_TOTAL_RETURNC(0,-1AM)&lt;/Q&gt;&lt;R&gt;1&lt;/R&gt;&lt;C&gt;1&lt;/C&gt;&lt;D xsi:type="xsd:double"&gt;-2.789694&lt;/D&gt;&lt;/FQL&gt;&lt;FQL&gt;&lt;Q&gt;EWZ^P_PRICE(0)/P_PRICE_HIGH_PR(0,,,,,,"PRICE","INTRA","52W")&lt;/Q&gt;&lt;R&gt;1&lt;/R&gt;&lt;C&gt;1&lt;/C&gt;&lt;D xsi:type="xsd:double"&gt;0.8192501&lt;/D&gt;&lt;/FQL&gt;&lt;FQL&gt;&lt;Q&gt;EWT^FMA_PCT_ABOVE_MAVG(200,0,,,,"PORTAGG")&lt;/Q&gt;&lt;R&gt;1&lt;/R&gt;&lt;C&gt;1&lt;/C&gt;&lt;D xsi:type="xsd:double"&gt;45.4545454545455&lt;/D&gt;&lt;/FQL&gt;&lt;FQL&gt;&lt;Q&gt;EPHE^FG_TOTAL_RETURNC(0,-1AM)&lt;/Q&gt;&lt;R&gt;1&lt;/R&gt;&lt;C&gt;1&lt;/C&gt;&lt;D xsi:type="xsd:double"&gt;9.758949&lt;/D&gt;&lt;/FQL&gt;&lt;FQL&gt;&lt;Q&gt;SPY^FG_TOTAL_RETURNC(0,-6AM)&lt;/Q&gt;&lt;R&gt;1&lt;/R&gt;&lt;C&gt;1&lt;/C&gt;&lt;D xsi:type="xsd:double"&gt;8.876276&lt;/D&gt;&lt;/FQL&gt;&lt;FQL&gt;&lt;Q&gt;SPY^SIZE(FG_CONSTITUENTS)&lt;/Q&gt;&lt;R&gt;1&lt;/R&gt;&lt;C&gt;1&lt;/C&gt;&lt;D xsi:type="xsd:long"&gt;503&lt;/D&gt;&lt;/FQL&gt;&lt;FQL&gt;&lt;Q&gt;MCHI^SIZE(FG_CONSTITUENTS)&lt;/Q&gt;&lt;R&gt;1&lt;/R&gt;&lt;C&gt;1&lt;/C&gt;&lt;D xsi:type="xsd:long"&gt;595&lt;/D&gt;&lt;/FQL&gt;&lt;FQL&gt;&lt;Q&gt;EPHE^SIZE(FG_CONSTITUENTS)&lt;/Q&gt;&lt;R&gt;1&lt;/R&gt;&lt;C&gt;1&lt;/C&gt;&lt;D xsi:type="xsd:long"&gt;33&lt;/D&gt;&lt;/FQL&gt;&lt;FQL&gt;&lt;Q&gt;KSA^FG_ROE(0)&lt;/Q&gt;&lt;R&gt;1&lt;/R&gt;&lt;C&gt;1&lt;/C&gt;&lt;D xsi:type="xsd:double"&gt;11.7912063668586&lt;/D&gt;&lt;/FQL&gt;&lt;FQL&gt;&lt;Q&gt;TRYMX10Y-FDS^FG_YIELD_NAME&lt;/Q&gt;&lt;R&gt;1&lt;/R&gt;&lt;C&gt;1&lt;/C&gt;&lt;D xsi:type="xsd:string"&gt;Treasury - Mexico Benchmark Bond 10Y&lt;/D&gt;&lt;/FQL&gt;&lt;FQL&gt;&lt;Q&gt;REFEUREFI-FDS^(SUBARRAY(NOT_NA(NO_REPEAT_F(FG_YIELD(NOW,-10AY,D))),0,1)-SUBARRAY(NOT_NA(NO_REPEAT_F(FG_YIELD(NOW,-10AY,D))),1,1))*100&lt;/Q&gt;&lt;R&gt;1&lt;/R&gt;&lt;C&gt;1&lt;/C&gt;&lt;D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xsi:type="xsd:double"&gt;-25&lt;/D&gt;&lt;/FQL&gt;&lt;FQL&gt;&lt;Q&gt;CAGDPY@PH^EE_ACTUAL_ANNUAL(MED,+1)&lt;/Q&gt;&lt;R&gt;1&lt;/R&gt;&lt;C&gt;1&lt;/C&gt;&lt;D xsi:type="xsd:double"&gt;-2.4&lt;/D&gt;&lt;/FQL&gt;&lt;FQL&gt;&lt;Q&gt;USDAED^FG_COMPANY_NAME&lt;/Q&gt;&lt;R&gt;1&lt;/R&gt;&lt;C&gt;1&lt;/C&gt;&lt;D xsi:type="xsd:string"&gt;UAE Dirham per U.S. Dollar&lt;/D&gt;&lt;/FQL&gt;&lt;FQL&gt;&lt;Q&gt;USDMXN^STD(FG_PRICE_CHANGE(0,-1AY,AM))&lt;/Q&gt;&lt;R&gt;1&lt;/R&gt;&lt;C&gt;1&lt;/C&gt;&lt;D xsi:type="xsd:double"&gt;4.82383487875241&lt;/D&gt;&lt;/FQL&gt;&lt;FQL&gt;&lt;Q&gt;USDPHP^FG_PRICE_CHANGE(0,-1AY)&lt;/Q&gt;&lt;R&gt;1&lt;/R&gt;&lt;C&gt;1&lt;/C&gt;&lt;D xsi:type="xsd:double"&gt;-0.80485344&lt;/D&gt;&lt;/FQL&gt;&lt;FQL&gt;&lt;Q&gt;FC0000ID^FMA_EPS(NTMA,-20AY,0,CY,,"PORTAGG","MEANR")&lt;/Q&gt;&lt;R&gt;20&lt;/R&gt;&lt;C&gt;1&lt;/C&gt;&lt;D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xsi:type="xsd:double"&gt;63.7324767296368&lt;/D&gt;&lt;D xsi:type="xsd:double"&gt;51.5269226366261&lt;/D&gt;&lt;D xsi:type="xsd:double"&gt;58.7717056192432&lt;/D&gt;&lt;D xsi:type="xsd:double"&gt;64.972794174405&lt;/D&gt;&lt;D xsi:type="xsd:double"&gt;67.9891570247354&lt;/D&gt;&lt;/FQL&gt;&lt;FQL&gt;&lt;Q&gt;ECH^P_PRICE_RETURNS_PR('52W',2,-10AY,0,AM)&lt;/Q&gt;&lt;R&gt;121&lt;/R&gt;&lt;C&gt;1&lt;/C&gt;&lt;D xsi:type="xsd:double"&gt;-13.185531&lt;/D&gt;&lt;D xsi:type="xsd:double"&gt;-19.516325&lt;/D&gt;&lt;D xsi:type="xsd:double"&gt;-11.183864&lt;/D&gt;&lt;D xsi:type="xsd:double"&gt;-13.351482&lt;/D&gt;&lt;D xsi:type="xsd:double"&gt;-13.449896&lt;/D&gt;&lt;D xsi:type="xsd:double"&gt;-4.4752&lt;/D&gt;&lt;D xsi:type="xsd:double"&gt;-5.391556&lt;/D&gt;&lt;D xsi:type="xsd:double"&gt;-9.687674&lt;/D&gt;&lt;D xsi:type="xsd:double"&gt;-5.7561874&lt;/D&gt;&lt;D xsi:type="xsd:double"&gt;-12.130732&lt;/D&gt;&lt;D xsi:type="xsd:double"&gt;-18.315052&lt;/D&gt;&lt;D xsi:type="xsd:double"&gt;-18.647898&lt;/D&gt;&lt;D xsi:type="xsd:double"&gt;-20.304657&lt;/D&gt;&lt;D xsi:type="xsd:double"&gt;-11.423892&lt;/D&gt;&lt;D xsi:type="xsd:double"&gt;-18.36416&lt;/D&gt;&lt;D xsi:type="xsd:double"&gt;-19.87089&lt;/D&gt;&lt;D xsi:type="xsd:double"&gt;-21.38713&lt;/D&gt;&lt;D xsi:type="xsd:double"&gt;-17.592358&lt;/D&gt;&lt;D xsi:type="xsd:double"&gt;-6.134802&lt;/D&gt;&lt;D xsi:type="xsd:double"&gt;-10.650367&lt;/D&gt;&lt;D xsi:type="xsd:double"&gt;-15.459365&lt;/D&gt;&lt;D xsi:type="xsd:double"&gt;-8.246994&lt;/D&gt;&lt;D xsi:type="xsd:double"&gt;2.5296688&lt;/D&gt;&lt;D xsi:type="xsd:double"&gt;13.194979&lt;/D&gt;&lt;D xsi:type="xsd:double"&gt;9.604001&lt;/D&gt;&lt;D xsi:type="xsd:double"&gt;6.213844&lt;/D&gt;&lt;D xsi:type="xsd:double"&gt;12.63274&lt;/D&gt;&lt;D xsi:type="xsd:double"&gt;29.81354&lt;/D&gt;&lt;D xsi:type="xsd:double"&gt;30.64953&lt;/D&gt;&lt;D xsi:type="xsd:double"&gt;29.594028&lt;/D&gt;&lt;D xsi:type="xsd:double"&gt;17.163063&lt;/D&gt;&lt;D xsi:type="xsd:double"&gt;25.259315&lt;/D&gt;&lt;D xsi:type="xsd:double"&gt;20.456291&lt;/D&gt;&lt;D xsi:type="xsd:double"&gt;23.7365&lt;/D&gt;&lt;D xsi:type="xsd:double"&gt;18.47551&lt;/D&gt;&lt;D xsi:type="xsd:double"&gt;16.74813&lt;/D&gt;&lt;D xsi:type="xsd:double"&gt;34.48744&lt;/D&gt;&lt;D xsi:type="xsd:double"&gt;38.35193&lt;/D&gt;&lt;D xsi:type="xsd:double"&gt;31.506264&lt;/D&gt;&lt;D xsi:type="xsd:double"&gt;14.997888&lt;/D&gt;&lt;D xsi:type="xsd:double"&gt;45.744167&lt;/D&gt;&lt;D xsi:type="xsd:double"&gt;31.984043&lt;/D&gt;&lt;D xsi:type="xsd:double"&gt;35.518394&lt;/D&gt;&lt;D xsi:type="xsd:double"&gt;23.746895&lt;/D&gt;&lt;D xsi:type="xsd:double"&gt;26.539349&lt;/D&gt;&lt;D xsi:type="xsd:double"&gt;16.27717&lt;/D&gt;&lt;D xsi:type="xsd:double"&gt;8.09021&lt;/D&gt;&lt;D xsi:type="xsd:double"&gt;1.6682506&lt;/D&gt;&lt;D xsi:type="xsd:double"&gt;-9.950388&lt;/D&gt;&lt;D xsi:type="xsd:double"&gt;-13.474459&lt;/D&gt;&lt;D xsi:type="xsd:double"&gt;-12.782669&lt;/D&gt;&lt;D xsi:type="xsd:double"&gt;-1.6708672&lt;/D&gt;&lt;D xsi:type="xsd:double"&gt;-16.928858&lt;/D&gt;&lt;D xsi:type="xsd:double"&gt;-12.39273&lt;/D&gt;&lt;D xsi:type="xsd:double"&gt;-15.591121&lt;/D&gt;&lt;D xsi:type="xsd:double"&gt;-16.610146&lt;/D&gt;&lt;D xsi:type="xsd:double"&gt;-20.946194&lt;/D&gt;&lt;D xsi:type="xsd:double"&gt;-17.555714&lt;/D&gt;&lt;D xsi:type="xsd:double"&gt;-10.395712&lt;/D&gt;&lt;D xsi:type="xsd:double"&gt;-17.71993&lt;/D&gt;&lt;D xsi:type="xsd:double"&gt;-9.891998&lt;/D&gt;&lt;D xsi:type="xsd:double"&gt;-7.0981383&lt;/D&gt;&lt;D xsi:type="xsd:double"&gt;-25.054132&lt;/D&gt;&lt;D xsi:type="xsd:double"&gt;-20.28309&lt;/D&gt;&lt;D xsi:type="xsd:double"&gt;-20.867104&lt;/D&gt;&lt;D xsi:type="xsd:double"&gt;-29.352146&lt;/D&gt;&lt;D xsi:type="xsd:double"&gt;-48.06154&lt;/D&gt;&lt;D xsi:type="xsd:double"&gt;-44.716812&lt;/D&gt;&lt;D xsi:type="xsd:double"&gt;-39.7018&lt;/D&gt;&lt;D xsi:type="xsd:double"&gt;-32.531254&lt;/D&gt;&lt;D xsi:type="xsd:double"&gt;-33.07336&lt;/D&gt;&lt;D xsi:type="xsd:double"&gt;-25.480145&lt;/D&gt;&lt;D xsi:type="xsd:double"&gt;-31.01412&lt;/D&gt;&lt;D xsi:type="xsd:double"&gt;-36.401207&lt;/D&gt;&lt;D xsi:type="xsd:double"&gt;-13.140744&lt;/D&gt;&lt;D xsi:type="xsd:double"&gt;-11.691737&lt;/D&gt;&lt;D xsi:type="xsd:double"&gt;-4.440612&lt;/D&gt;&lt;D xsi:type="xsd:double"&gt;5.1065803&lt;/D&gt;&lt;D xsi:type="xsd:double"&gt;53.698277&lt;/D&gt;&lt;D xsi:type="xsd:double"&gt;47.90481&lt;/D&gt;&lt;D xsi:type="xsd:double"&gt;33.72358&lt;/D&gt;&lt;D xsi:type="xsd:double"&gt;17.549097&lt;/D&gt;&lt;D xsi:type="xsd:double"&gt;7.5998545&lt;/D&gt;&lt;D xsi:type="xsd:double"&gt;6.72915&lt;/D&gt;&lt;D xsi:type="xsd:double"&gt;14.726675&lt;/D&gt;&lt;D xsi:type="xsd:double"&gt;2.9466033&lt;/D&gt;&lt;D xsi:type="xsd:double"&gt;5.205846&lt;/D&gt;&lt;D xsi:type="xsd:double"&gt;-10.599446&lt;/D&gt;&lt;D xsi:type="xsd:double"&gt;-18.728172&lt;/D&gt;&lt;D xsi:type="xsd:double"&gt;-13.120061&lt;/D&gt;&lt;D xsi:type="xsd:double"&gt;-19.931162&lt;/D&gt;&lt;D xsi:type="xsd:double"&gt;-15.579873&lt;/D&gt;&lt;D xsi:type="xsd:double"&gt;-16.377586&lt;/D&gt;&lt;D xsi:type="xsd:double"&gt;1.6686201&lt;/D&gt;&lt;D xsi:type="xsd:double"&gt;-13.291091&lt;/D&gt;&lt;D xsi:type="xsd:double"&gt;9.115732&lt;/D&gt;&lt;D xsi:type="xsd:double"&gt;10.531532&lt;/D&gt;&lt;D xsi:type="xsd:double"&gt;3.7676454&lt;/D&gt;&lt;D xsi:type="xsd:double"&gt;7.3140025&lt;/D&gt;&lt;D xsi:type="xsd:double"&gt;14.649761&lt;/D&gt;&lt;D xsi:type="xsd:double"&gt;17.875767&lt;/D&gt;&lt;D xsi:type="xsd:double"&gt;18.64159&lt;/D&gt;&lt;D xsi:type="xsd:double"&gt;14.980936&lt;/D&gt;&lt;D xsi:type="xsd:double"&gt;8.364809&lt;/D&gt;&lt;D xsi:type="xsd:double"&gt;28.55134&lt;/D&gt;&lt;D xsi:type="xsd:double"&gt;10.08966&lt;/D&gt;&lt;D xsi:type="xsd:double"&gt;45.207333&lt;/D&gt;&lt;D xsi:type="xsd:double"&gt;14.988899&lt;/D&gt;&lt;D xsi:type="xsd:double"&gt;-0.66765547&lt;/D&gt;&lt;D xsi:type="xsd:double"&gt;13.377201&lt;/D&gt;&lt;D xsi:type="xsd:double"&gt;-4.3447375&lt;/D&gt;&lt;D xsi:type="xsd:double"&gt;6.5440774&lt;/D&gt;&lt;D xsi:type="xsd:double"&gt;-0.7864833&lt;/D&gt;&lt;D xsi:type="xsd:double"&gt;-10.964089&lt;/D&gt;&lt;D xsi:type="xsd:double"&gt;-3.001225&lt;/D&gt;&lt;D xsi:type="xsd:double"&gt;-1.5633702&lt;/D&gt;&lt;D xsi:type="xsd:double"&gt;-1.574713&lt;/D&gt;&lt;D xsi:type="xsd:double"&gt;-2.3811162&lt;/D&gt;&lt;D xsi:type="xsd:double"&gt;-7.4133754&lt;/D&gt;&lt;D xsi:type="xsd:double"&gt;-10.07182&lt;/D&gt;&lt;D xsi:type="xsd:double"&gt;0.49268007&lt;/D&gt;&lt;/FQL&gt;&lt;FQL&gt;&lt;Q&gt;EPHE^FMA_DIV_YLD(NTMA,-10AY,0,AM,"PORTAGG","MEANR")&lt;/Q&gt;&lt;R&gt;121&lt;/R&gt;&lt;C&gt;1&lt;/C&gt;&lt;D xsi:type="xsd:double"&gt;1.95890486614023&lt;/D&gt;&lt;D xsi:type="xsd:double"&gt;2.22182411532847&lt;/D&gt;&lt;D xsi:type="xsd:double"&gt;2.11959299706194&lt;/D&gt;&lt;D xsi:type="xsd:double"&gt;2.15784695373281&lt;/D&gt;&lt;D xsi:type="xsd:double"&gt;2.13558257878158&lt;/D&gt;&lt;D xsi:type="xsd:double"&gt;2.00425393091069&lt;/D&gt;&lt;D xsi:type="xsd:double"&gt;1.91233778030218&lt;/D&gt;&lt;D xsi:type="xsd:double"&gt;1.84427967665659&lt;/D&gt;&lt;D xsi:type="xsd:double"&gt;1.93611716168891&lt;/D&gt;&lt;D xsi:type="xsd:double"&gt;1.99422394541449&lt;/D&gt;&lt;D xsi:type="xsd:double"&gt;1.95493254119068&lt;/D&gt;&lt;D xsi:type="xsd:double"&gt;1.94315785811768&lt;/D&gt;&lt;D xsi:type="xsd:double"&gt;2.1024213971822&lt;/D&gt;&lt;D xsi:type="xsd:double"&gt;1.98759208335527&lt;/D&gt;&lt;D xsi:type="xsd:double"&gt;2.06215404938032&lt;/D&gt;&lt;D xsi:type="xsd:double"&gt;2.00748438834588&lt;/D&gt;&lt;D xsi:type="xsd:double"&gt;2.1521359259389&lt;/D&gt;&lt;D xsi:type="xsd:double"&gt;2.04372261787286&lt;/D&gt;&lt;D xsi:type="xsd:double"&gt;1.86043187974265&lt;/D&gt;&lt;D xsi:type="xsd:double"&gt;1.76589057675432&lt;/D&gt;&lt;D xsi:type="xsd:double"&gt;1.78155974634085&lt;/D&gt;&lt;D xsi:type="xsd:double"&gt;1.70578990597474&lt;/D&gt;&lt;D xsi:type="xsd:double"&gt;1.64713307935337&lt;/D&gt;&lt;D xsi:type="xsd:double"&gt;1.60313826580536&lt;/D&gt;&lt;D xsi:type="xsd:double"&gt;1.67170459669174&lt;/D&gt;&lt;D xsi:type="xsd:double"&gt;1.68284405694533&lt;/D&gt;&lt;D xsi:type="xsd:double"&gt;1.78556675902314&lt;/D&gt;&lt;D xsi:type="xsd:double"&gt;1.74588019174467&lt;/D&gt;&lt;D xsi:type="xsd:double"&gt;1.65050449686819&lt;/D&gt;&lt;D xsi:type="xsd:double"&gt;1.63675784673202&lt;/D&gt;&lt;D xsi:type="xsd:double"&gt;1.67459289603591&lt;/D&gt;&lt;D xsi:type="xsd:double"&gt;1.58918492328928&lt;/D&gt;&lt;D xsi:type="xsd:double"&gt;1.55123049851669&lt;/D&gt;&lt;D xsi:type="xsd:double"&gt;1.52248238528889&lt;/D&gt;&lt;D xsi:type="xsd:double"&gt;1.55833557166698&lt;/D&gt;&lt;D xsi:type="xsd:double"&gt;1.58060746493313&lt;/D&gt;&lt;D xsi:type="xsd:double"&gt;1.54454702738148&lt;/D&gt;&lt;D xsi:type="xsd:double"&gt;1.44798968502763&lt;/D&gt;&lt;D xsi:type="xsd:double"&gt;1.45961703374302&lt;/D&gt;&lt;D xsi:type="xsd:double"&gt;1.58676573615714&lt;/D&gt;&lt;D xsi:type="xsd:double"&gt;1.53550079769237&lt;/D&gt;&lt;D xsi:type="xsd:double"&gt;1.58156570654147&lt;/D&gt;&lt;D xsi:type="xsd:double"&gt;1.56934465888627&lt;/D&gt;&lt;D xsi:type="xsd:double"&gt;1.6781645933859&lt;/D&gt;&lt;D xsi:type="xsd:double"&gt;1.7291321006625&lt;/D&gt;&lt;D xsi:type="xsd:double"&gt;1.72769109575501&lt;/D&gt;&lt;D xsi:type="xsd:double"&gt;1.80817627504941&lt;/D&gt;&lt;D xsi:type="xsd:double"&gt;1.72434186921537&lt;/D&gt;&lt;D xsi:type="xsd:double"&gt;1.80752648544205&lt;/D&gt;&lt;D xsi:type="xsd:double"&gt;1.93514785891136&lt;/D&gt;&lt;D xsi:type="xsd:double"&gt;1.94777874201945&lt;/D&gt;&lt;D xsi:type="xsd:double"&gt;1.79147628593669&lt;/D&gt;&lt;D xsi:type="xsd:double"&gt;1.68335833293077&lt;/D&gt;&lt;D xsi:type="xsd:double"&gt;1.66707711920339&lt;/D&gt;&lt;D xsi:type="xsd:double"&gt;1.77645300595125&lt;/D&gt;&lt;D xsi:type="xsd:double"&gt;1.73712667477661&lt;/D&gt;&lt;D xsi:type="xsd:double"&gt;1.8030457673428&lt;/D&gt;&lt;D xsi:type="xsd:double"&gt;1.75022252978353&lt;/D&gt;&lt;D xsi:type="xsd:double"&gt;1.70810228205488&lt;/D&gt;&lt;D xsi:type="xsd:double"&gt;1.82553933867725&lt;/D&gt;&lt;D xsi:type="xsd:double"&gt;1.84118268793955&lt;/D&gt;&lt;D xsi:type="xsd:double"&gt;1.8631303483847&lt;/D&gt;&lt;D xsi:type="xsd:double"&gt;1.82741614418667&lt;/D&gt;&lt;D xsi:type="xsd:double"&gt;1.88816825329924&lt;/D&gt;&lt;D xsi:type="xsd:double"&gt;1.83995695364547&lt;/D&gt;&lt;D xsi:type="xsd:double"&gt;1.89299925339956&lt;/D&gt;&lt;D xsi:type="xsd:double"&gt;2.4510620232063&lt;/D&gt;&lt;D xsi:type="xsd:double"&gt;2.57842327465784&lt;/D&gt;&lt;D xsi:type="xsd:double"&gt;2.39658929749355&lt;/D&gt;&lt;D xsi:type="xsd:double"&gt;2.03401804488034&lt;/D&gt;&lt;D xsi:type="xsd:double"&gt;2.07682479112876&lt;/D&gt;&lt;D xsi:type="xsd:double"&gt;2.10400243331901&lt;/D&gt;&lt;D xsi:type="xsd:double"&gt;2.08195208250545&lt;/D&gt;&lt;D xsi:type="xsd:double"&gt;1.99092071655821&lt;/D&gt;&lt;D xsi:type="xsd:double"&gt;1.64045069800951&lt;/D&gt;&lt;D xsi:type="xsd:double"&gt;1.66638046311171&lt;/D&gt;&lt;D xsi:type="xsd:double"&gt;1.68307217773275&lt;/D&gt;&lt;D xsi:type="xsd:double"&gt;1.76804908275709&lt;/D&gt;&lt;D xsi:type="xsd:double"&gt;1.83467969004292&lt;/D&gt;&lt;D xsi:type="xsd:double"&gt;1.93800979270538&lt;/D&gt;&lt;D xsi:type="xsd:double"&gt;2.06478778759894&lt;/D&gt;&lt;D xsi:type="xsd:double"&gt;1.86739733893329&lt;/D&gt;&lt;D xsi:type="xsd:double"&gt;1.92419440602119&lt;/D&gt;&lt;D xsi:type="xsd:double"&gt;2.02985166812638&lt;/D&gt;&lt;D xsi:type="xsd:double"&gt;1.8558508779406&lt;/D&gt;&lt;D xsi:type="xsd:double"&gt;1.82662163367212&lt;/D&gt;&lt;D xsi:type="xsd:double"&gt;1.74271855524344&lt;/D&gt;&lt;D xsi:type="xsd:double"&gt;1.78017078889214&lt;/D&gt;&lt;D xsi:type="xsd:double"&gt;1.80640267248354&lt;/D&gt;&lt;D xsi:type="xsd:double"&gt;1.83840601373129&lt;/D&gt;&lt;D xsi:type="xsd:double"&gt;1.94965034753327&lt;/D&gt;&lt;D xsi:type="xsd:double"&gt;2.10740803579976&lt;/D&gt;&lt;D xsi:type="xsd:double"&gt;2.36253422663191&lt;/D&gt;&lt;D xsi:type="xsd:double"&gt;2.24817940240981&lt;/D&gt;&lt;D xsi:type="xsd:double"&gt;2.42007329953058&lt;/D&gt;&lt;D xsi:type="xsd:double"&gt;2.26765589588803&lt;/D&gt;&lt;D xsi:type="xsd:double"&gt;2.27411832434156&lt;/D&gt;&lt;D xsi:type="xsd:double"&gt;2.73883063560188&lt;/D&gt;&lt;D xsi:type="xsd:double"&gt;2.54995834461326&lt;/D&gt;&lt;D xsi:type="xsd:double"&gt;2.36800499638569&lt;/D&gt;&lt;D xsi:type="xsd:double"&gt;2.27265571319975&lt;/D&gt;&lt;D xsi:type="xsd:double"&gt;2.30840711488549&lt;/D&gt;&lt;D xsi:type="xsd:double"&gt;2.66562647424195&lt;/D&gt;&lt;D xsi:type="xsd:double"&gt;2.76020284507417&lt;/D&gt;&lt;D xsi:type="xsd:double"&gt;2.75461363190988&lt;/D&gt;&lt;D xsi:type="xsd:double"&gt;2.93003100038871&lt;/D&gt;&lt;D xsi:type="xsd:double"&gt;3.00886688998683&lt;/D&gt;&lt;D xsi:type="xsd:double"&gt;3.02483119221166&lt;/D&gt;&lt;D xsi:type="xsd:double"&gt;2.84744051854518&lt;/D&gt;&lt;D xsi:type="xsd:double"&gt;2.89039529463666&lt;/D&gt;&lt;D xsi:type="xsd:double"&gt;3.03688018382842&lt;/D&gt;&lt;D xsi:type="xsd:double"&gt;3.27999554645396&lt;/D&gt;&lt;D xsi:type="xsd:double"&gt;3.10465951223368&lt;/D&gt;&lt;D xsi:type="xsd:double"&gt;2.80827515614277&lt;/D&gt;&lt;D xsi:type="xsd:double"&gt;2.81532297727584&lt;/D&gt;&lt;D xsi:type="xsd:double"&gt;2.82453636915742&lt;/D&gt;&lt;D xsi:type="xsd:double"&gt;2.95033117730302&lt;/D&gt;&lt;D xsi:type="xsd:double"&gt;3.28624296080478&lt;/D&gt;&lt;D xsi:type="xsd:double"&gt;3.27667578855104&lt;/D&gt;&lt;D xsi:type="xsd:double"&gt;3.29761741163249&lt;/D&gt;&lt;D xsi:type="xsd:double"&gt;3.21878372193858&lt;/D&gt;&lt;/FQL&gt;&lt;FQL&gt;&lt;Q&gt;UAE^FG_PRICE(0)&lt;/Q&gt;&lt;R&gt;1&lt;/R&gt;&lt;C&gt;1&lt;/C&gt;&lt;D xsi:type="xsd:double"&gt;14.96&lt;/D&gt;&lt;/FQL&gt;&lt;FQL&gt;&lt;Q&gt;EWY^FG_PRICE_MAVG(0,,,,200)&lt;/Q&gt;&lt;R&gt;1&lt;/R&gt;&lt;C&gt;1&lt;/C&gt;&lt;D xsi:type="xsd:double"&gt;64.13985&lt;/D&gt;&lt;/FQL&gt;&lt;FQL&gt;&lt;Q&gt;EPU^FG_PRICE_MAVG(0,,,,60)&lt;/Q&gt;&lt;R&gt;1&lt;/R&gt;&lt;C&gt;1&lt;/C&gt;&lt;D xsi:type="xsd:double"&gt;40.350883&lt;/D&gt;&lt;/FQL&gt;&lt;FQL&gt;&lt;Q&gt;VNM^P_PRICE(0)/P_PRICE_LOW_PR(0,,,,,,"PRICE","INTRA","52W")-1</t>
        </r>
      </text>
    </comment>
    <comment ref="A19" authorId="0" shapeId="0" xr:uid="{05FFB23F-3F2F-40C6-ACF0-0F5E722215C0}">
      <text>
        <r>
          <rPr>
            <b/>
            <sz val="9"/>
            <color indexed="81"/>
            <rFont val="Tahoma"/>
            <charset val="1"/>
          </rPr>
          <t>&lt;/Q&gt;&lt;R&gt;1&lt;/R&gt;&lt;C&gt;1&lt;/C&gt;&lt;D xsi:type="xsd:double"&gt;0.102222204&lt;/D&gt;&lt;/FQL&gt;&lt;FQL&gt;&lt;Q&gt;SET-BKK^PERCENT_CHANGE(FMA_EPS(+1,0,,,,"PORTAGG","MEAN"),FMA_EPS(+1,-1AM,,,,"PORTAGG","MEAN"))&lt;/Q&gt;&lt;R&gt;1&lt;/R&gt;&lt;C&gt;1&lt;/C&gt;&lt;D xsi:type="xsd:double"&gt;-2.46912890485159&lt;/D&gt;&lt;/FQL&gt;&lt;FQL&gt;&lt;Q&gt;GREK^FG_TOTAL_RETURNC(0,-3AM)&lt;/Q&gt;&lt;R&gt;1&lt;/R&gt;&lt;C&gt;1&lt;/C&gt;&lt;D xsi:type="xsd:double"&gt;-0.1755178&lt;/D&gt;&lt;/FQL&gt;&lt;FQL&gt;&lt;Q&gt;EWW^P_PRICE(0)/P_PRICE_LOW_PR(0,,,,,,"PRICE","INTRA","52W")-1&lt;/Q&gt;&lt;R&gt;1&lt;/R&gt;&lt;C&gt;1&lt;/C&gt;&lt;D xsi:type="xsd:double"&gt;0.05888152&lt;/D&gt;&lt;/FQL&gt;&lt;FQL&gt;&lt;Q&gt;EPU^PERCENT_CHANGE(FMA_EPS(+1,0,,,,"PORTAGG","MEAN"),FMA_EPS(+1,-1AM,,,,"PORTAGG","MEAN"))&lt;/Q&gt;&lt;R&gt;1&lt;/R&gt;&lt;C&gt;1&lt;/C&gt;&lt;D xsi:type="xsd:double"&gt;-2.38056010911117&lt;/D&gt;&lt;/FQL&gt;&lt;FQL&gt;&lt;Q&gt;ECH^FG_TOTAL_RETURNC(0,-3AM)&lt;/Q&gt;&lt;R&gt;1&lt;/R&gt;&lt;C&gt;1&lt;/C&gt;&lt;D xsi:type="xsd:double"&gt;-4.3655214&lt;/D&gt;&lt;/FQL&gt;&lt;FQL&gt;&lt;Q&gt;VGK^FG_TOTAL_RETURNC(0,-3AM)&lt;/Q&gt;&lt;R&gt;1&lt;/R&gt;&lt;C&gt;1&lt;/C&gt;&lt;D xsi:type="xsd:double"&gt;0.86911917&lt;/D&gt;&lt;/FQL&gt;&lt;FQL&gt;&lt;Q&gt;KSA^FMA_COS_UP("EPS","1M",+1,NOW,,,"PORTAGG","MEANR")&lt;/Q&gt;&lt;R&gt;1&lt;/R&gt;&lt;C&gt;1&lt;/C&gt;&lt;D xsi:type="xsd:double"&gt;33&lt;/D&gt;&lt;/FQL&gt;&lt;FQL&gt;&lt;Q&gt;EWY^FMA_COS_UP("EPS","1M",+1,NOW,,,"PORTAGG","MEANR")&lt;/Q&gt;&lt;R&gt;1&lt;/R&gt;&lt;C&gt;1&lt;/C&gt;&lt;D xsi:type="xsd:double"&gt;39&lt;/D&gt;&lt;/FQL&gt;&lt;FQL&gt;&lt;Q&gt;QAT^FMA_RBICS_REV_CURRENT(30, LOC, "PORTAGG")&lt;/Q&gt;&lt;R&gt;1&lt;/R&gt;&lt;C&gt;1&lt;/C&gt;&lt;D xsi:type="xsd:double"&gt;60.183975543734&lt;/D&gt;&lt;/FQL&gt;&lt;FQL&gt;&lt;Q&gt;EPHE^FG_ROE(0)&lt;/Q&gt;&lt;R&gt;1&lt;/R&gt;&lt;C&gt;1&lt;/C&gt;&lt;D xsi:type="xsd:double"&gt;12.569639407615&lt;/D&gt;&lt;/FQL&gt;&lt;FQL&gt;&lt;Q&gt;REFAEREPO-FDS^PROPER_NAME(0,,,"SECURITY","NAME")&lt;/Q&gt;&lt;R&gt;1&lt;/R&gt;&lt;C&gt;1&lt;/C&gt;&lt;D xsi:type="xsd:string"&gt;United Arab Emirates Repo Rate&lt;/D&gt;&lt;/FQL&gt;&lt;FQL&gt;&lt;Q&gt;REFTWDISC-FDS^PROPER_NAME(0,,,"SECURITY","NAME")&lt;/Q&gt;&lt;R&gt;1&lt;/R&gt;&lt;C&gt;1&lt;/C&gt;&lt;D xsi:type="xsd:string"&gt;Taiwan China Discount Rate&lt;/D&gt;&lt;/FQL&gt;&lt;FQL&gt;&lt;Q&gt;TRYQA10Y-FDS^PCTCHG(FG_YIELD(0,,,,"YTM"),FG_YIELD(-1AM,,,,"YTM"))&lt;/Q&gt;&lt;R&gt;0&lt;/R&gt;&lt;C&gt;0&lt;/C&gt;&lt;/FQL&gt;&lt;FQL&gt;&lt;Q&gt;TRYSA10Y-FDS^FG_YIELD(0,,,,"YTM")&lt;/Q&gt;&lt;R&gt;1&lt;/R&gt;&lt;C&gt;1&lt;/C&gt;&lt;D xsi:type="xsd:double"&gt;4.6646156&lt;/D&gt;&lt;/FQL&gt;&lt;FQL&gt;&lt;Q&gt;TRYPH10Y-FDS^FG_YIELD(-10AY,0,Y,,"YTM")&lt;/Q&gt;&lt;R&gt;10&lt;/R&gt;&lt;C&gt;1&lt;/C&gt;&lt;D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AGDPY@VN^EE_ACTUAL_ANNUAL(MED,0)&lt;/Q&gt;&lt;R&gt;0&lt;/R&gt;&lt;C&gt;0&lt;/C&gt;&lt;/FQL&gt;&lt;FQL&gt;&lt;Q&gt;USDSAR^STD(FG_PRICE_CHANGE(0,-3AY,M))&lt;/Q&gt;&lt;R&gt;1&lt;/R&gt;&lt;C&gt;1&lt;/C&gt;&lt;D xsi:type="xsd:double"&gt;0.0433633128254469&lt;/D&gt;&lt;/FQL&gt;&lt;FQL&gt;&lt;Q&gt;USDZAR^STD(FG_PRICE_CHANGE(0,-1AY,AM))&lt;/Q&gt;&lt;R&gt;1&lt;/R&gt;&lt;C&gt;1&lt;/C&gt;&lt;D xsi:type="xsd:double"&gt;1.72537948341969&lt;/D&gt;&lt;/FQL&gt;&lt;FQL&gt;&lt;Q&gt;USDPEN^STD(FG_PRICE_CHANGE(0,-3AY,M))&lt;/Q&gt;&lt;R&gt;1&lt;/R&gt;&lt;C&gt;1&lt;/C&gt;&lt;D xsi:type="xsd:double"&gt;2.24020291272133&lt;/D&gt;&lt;/FQL&gt;&lt;FQL&gt;&lt;Q&gt;ECH^FG_TOTAL_RETURNC(-10AY,0,AM)&lt;/Q&gt;&lt;R&gt;121&lt;/R&gt;&lt;C&gt;1&lt;/C&gt;&lt;D xsi:type="xsd:double"&gt;-1.9536614&lt;/D&gt;&lt;D xsi:type="xsd:double"&gt;-4.518074&lt;/D&gt;&lt;D xsi:type="xsd:double"&gt;1.7956853&lt;/D&gt;&lt;D xsi:type="xsd:double"&gt;-7.222891&lt;/D&gt;&lt;D xsi:type="xsd:double"&gt;-0.13748407&lt;/D&gt;&lt;D xsi:type="xsd:double"&gt;4.4060826&lt;/D&gt;&lt;D xsi:type="xsd:double"&gt;-3.9486706&lt;/D&gt;&lt;D xsi:type="xsd:double"&gt;7.0914745&lt;/D&gt;&lt;D xsi:type="xsd:double"&gt;5.110371&lt;/D&gt;&lt;D xsi:type="xsd:double"&gt;-8.719468&lt;/D&gt;&lt;D xsi:type="xsd:double"&gt;-4.971987&lt;/D&gt;&lt;D xsi:type="xsd:double"&gt;-5.9011993&lt;/D&gt;&lt;D xsi:type="xsd:double"&gt;-2.8376818&lt;/D&gt;&lt;D xsi:type="xsd:double"&gt;4.906535&lt;/D&gt;&lt;D xsi:type="xsd:double"&gt;-6.1803937&lt;/D&gt;&lt;D xsi:type="xsd:double"&gt;-7.952523&lt;/D&gt;&lt;D xsi:type="xsd:double"&gt;-3.073126&lt;/D&gt;&lt;D xsi:type="xsd:double"&gt;9.44593&lt;/D&gt;&lt;D xsi:type="xsd:double"&gt;8.4781885&lt;/D&gt;&lt;D xsi:type="xsd:double"&gt;2.8113604&lt;/D&gt;&lt;D xsi:type="xsd:double"&gt;-0.54689646&lt;/D&gt;&lt;D xsi:type="xsd:double"&gt;-0.90733767&lt;/D&gt;&lt;D xsi:type="xsd:double"&gt;6.1628103&lt;/D&gt;&lt;D xsi:type="xsd:double"&gt;3.887117&lt;/D&gt;&lt;D xsi:type="xsd:double"&gt;-5.920047&lt;/D&gt;&lt;D xsi:type="xsd:double"&gt;1.6616702&lt;/D&gt;&lt;D xsi:type="xsd:double"&gt;0.3751278&lt;/D&gt;&lt;D xsi:type="xsd:double"&gt;5.152166&lt;/D&gt;&lt;D xsi:type="xsd:double"&gt;-2.4489224&lt;/D&gt;&lt;D xsi:type="xsd:double"&gt;6.8732142&lt;/D&gt;&lt;D xsi:type="xsd:double"&gt;-1.2180269&lt;/D&gt;&lt;D xsi:type="xsd:double"&gt;10.850811&lt;/D&gt;&lt;D xsi:type="xsd:double"&gt;-4.3603954&lt;/D&gt;&lt;D xsi:type="xsd:double"&gt;1.7911077&lt;/D&gt;&lt;D xsi:type="xsd:double"&gt;1.6489983&lt;/D&gt;&lt;D xsi:type="xsd:double"&gt;3.290677&lt;/D&gt;&lt;D xsi:type="xsd:double"&gt;7.411504&lt;/D&gt;&lt;D xsi:type="xsd:double"&gt;4.582906&lt;/D&gt;&lt;D xsi:type="xsd:double"&gt;-2.451998&lt;/D&gt;&lt;D xsi:type="xsd:double"&gt;-10.064608&lt;/D&gt;&lt;D xsi:type="xsd:double"&gt;23.63274&lt;/D&gt;&lt;D xsi:type="xsd:double"&gt;-3.2170117&lt;/D&gt;&lt;D xsi:type="xsd:double"&gt;1.4272213&lt;/D&gt;&lt;D xsi:type="xsd:double"&gt;1.2219906&lt;/D&gt;&lt;D xsi:type="xsd:double"&gt;-2.7254403&lt;/D&gt;&lt;D xsi:type="xsd:double"&gt;-5.9608936&lt;/D&gt;&lt;D xsi:type="xsd:double"&gt;-5.5080056&lt;/D&gt;&lt;D xsi:type="xsd:double"&gt;-2.5237322&lt;/D&gt;&lt;D xsi:type="xsd:double"&gt;-5.178136&lt;/D&gt;&lt;D xsi:type="xsd:double"&gt;0.49009323&lt;/D&gt;&lt;D xsi:type="xsd:double"&gt;-1.6720891&lt;/D&gt;&lt;D xsi:type="xsd:double"&gt;1.3934851&lt;/D&gt;&lt;D xsi:type="xsd:double"&gt;3.878808&lt;/D&gt;&lt;D xsi:type="xsd:double"&gt;2.6274443&lt;/D&gt;&lt;D xsi:type="xsd:double"&gt;-2.2757113&lt;/D&gt;&lt;D xsi:type="xsd:double"&gt;0&lt;/D&gt;&lt;D xsi:type="xsd:double"&gt;-8.060903&lt;/D&gt;&lt;D xsi:type="xsd:double"&gt;-1.6317606&lt;/D&gt;&lt;D xsi:type="xsd:double"&gt;2.6982903&lt;/D&gt;&lt;D xsi:type="xsd:double"&gt;-10.491401&lt;/D&gt;&lt;D xsi:type="xsd:double"&gt;3.8429856&lt;/D&gt;&lt;D xsi:type="xsd:double"&gt;2.6434064&lt;/D&gt;&lt;D xsi:type="xsd:double"&gt;-19.933044&lt;/D&gt;&lt;D xsi:type="xsd:double"&gt;7.8481793&lt;/D&gt;&lt;D xsi:type="xsd:double"&gt;3.117776&lt;/D&gt;&lt;D xsi:type="xsd:double"&gt;-8.376807&lt;/D&gt;&lt;D xsi:type="xsd:double"&gt;-28.15565&lt;/D&gt;&lt;D xsi:type="xsd:double"&gt;6.2967896&lt;/D&gt;&lt;D xsi:type="xsd:double"&gt;0.41425228&lt;/D&gt;&lt;D xsi:type="xsd:double"&gt;10.066009&lt;/D&gt;&lt;D xsi:type="xsd:double"&gt;1.0721564&lt;/D&gt;&lt;D xsi:type="xsd:double"&gt;0.4536867&lt;/D&gt;&lt;D xsi:type="xsd:double"&gt;-5.4949164&lt;/D&gt;&lt;D xsi:type="xsd:double"&gt;-3.7435293&lt;/D&gt;&lt;D xsi:type="xsd:double"&gt;9.350431&lt;/D&gt;&lt;D xsi:type="xsd:double"&gt;8.437384&lt;/D&gt;&lt;D xsi:type="xsd:double"&gt;12.830008&lt;/D&gt;&lt;D xsi:type="xsd:double"&gt;0.77712536&lt;/D&gt;&lt;D xsi:type="xsd:double"&gt;5.0586104&lt;/D&gt;&lt;D xsi:type="xsd:double"&gt;2.29007&lt;/D&gt;&lt;D xsi:type="xsd:double"&gt;-9.213549&lt;/D&gt;&lt;D xsi:type="xsd:double"&gt;-5.2777767&lt;/D&gt;&lt;D xsi:type="xsd:double"&gt;-5.4989758&lt;/D&gt;&lt;D xsi:type="xsd:double"&gt;-0.35919547&lt;/D&gt;&lt;D xsi:type="xsd:double"&gt;-0.07209778&lt;/D&gt;&lt;D xsi:type="xsd:double"&gt;-12.193357&lt;/D&gt;&lt;D xsi:type="xsd:double"&gt;11.75021&lt;/D&gt;&lt;D xsi:type="xsd:double"&gt;-6.985301&lt;/D&gt;&lt;D xsi:type="xsd:double"&gt;1.6136765&lt;/D&gt;&lt;D xsi:type="xsd:double"&gt;6.468463&lt;/D&gt;&lt;D xsi:type="xsd:double"&gt;-0.7924497&lt;/D&gt;&lt;D xsi:type="xsd:double"&gt;6.504369&lt;/D&gt;&lt;D xsi:type="xsd:double"&gt;-10.071426&lt;/D&gt;&lt;D xsi:type="xsd:double"&gt;14.421105&lt;/D&gt;&lt;D xsi:type="xsd:double"&gt;-18.880875&lt;/D&gt;&lt;D xsi:type="xsd:double"&gt;25.389408&lt;/D&gt;&lt;D xsi:type="xsd:double"&gt;1.224494&lt;/D&gt;&lt;D xsi:type="xsd:double"&gt;-17.566622&lt;/D&gt;&lt;D xsi:type="xsd:double"&gt;16.971504&lt;/D&gt;&lt;D xsi:type="xsd:double"&gt;-1.8181801&lt;/D&gt;&lt;D xsi:type="xsd:double"&gt;4.4728875&lt;/D&gt;&lt;D xsi:type="xsd:double"&gt;6.4727306&lt;/D&gt;&lt;D xsi:type="xsd:double"&gt;-1.5027344&lt;/D&gt;&lt;D xsi:type="xsd:double"&gt;-1.3869584&lt;/D&gt;&lt;D xsi:type="xsd:double"&gt;6.680727&lt;/D&gt;&lt;D xsi:type="xsd:double"&gt;-2.0112872&lt;/D&gt;&lt;D xsi:type="xsd:double"&gt;6.9954515&lt;/D&gt;&lt;D xsi:type="xsd:double"&gt;-3.6122918&lt;/D&gt;&lt;D xsi:type="xsd:double"&gt;-9.920305&lt;/D&gt;&lt;D xsi:type="xsd:double"&gt;-5.9111414&lt;/D&gt;&lt;D xsi:type="xsd:double"&gt;-1.2404919&lt;/D&gt;&lt;D xsi:type="xsd:double"&gt;9.278763&lt;/D&gt;&lt;D xsi:type="xsd:double"&gt;-2.7151704&lt;/D&gt;&lt;D xsi:type="xsd:double"&gt;-4.4495583&lt;/D&gt;&lt;D xsi:type="xsd:double"&gt;7.3063016&lt;/D&gt;&lt;D xsi:type="xsd:double"&gt;0.07482767&lt;/D&gt;&lt;D xsi:type="xsd:double"&gt;5.1214933&lt;/D&gt;&lt;D xsi:type="xsd:double"&gt;-1.3839483&lt;/D&gt;&lt;D xsi:type="xsd:double"&gt;1.4798403&lt;/D&gt;&lt;D xsi:type="xsd:double"&gt;-6.3798785&lt;/D&gt;&lt;D xsi:type="xsd:double"&gt;0.661993&lt;/D&gt;&lt;/FQL&gt;&lt;FQL&gt;&lt;Q&gt;EPOL^FMA_PE(NTMA,-10AY,0,AM,"PORTAGG","MEANR")&lt;/Q&gt;&lt;R&gt;121&lt;/R&gt;&lt;C&gt;1&lt;/C&gt;&lt;D xsi:type="xsd:double"&gt;13.5142869730485&lt;/D&gt;&lt;D xsi:type="xsd:double"&gt;13.1725567313288&lt;/D&gt;&lt;D xsi:type="xsd:double"&gt;13.2833098925845&lt;/D&gt;&lt;D xsi:type="xsd:double"&gt;13.5757926795832&lt;/D&gt;&lt;D xsi:type="xsd:double"&gt;13.4482468692071&lt;/D&gt;&lt;D xsi:type="xsd:double"&gt;13.2924634829085&lt;/D&gt;&lt;D xsi:type="xsd:double"&gt;13.5068525441427&lt;/D&gt;&lt;D xsi:type="xsd:double"&gt;14.4663452555519&lt;/D&gt;&lt;D xsi:type="xsd:double"&gt;14.7563772158939&lt;/D&gt;&lt;D xsi:type="xsd:double"&gt;13.5100815663807&lt;/D&gt;&lt;D xsi:type="xsd:double"&gt;13.0129550738602&lt;/D&gt;&lt;D xsi:type="xsd:double"&gt;12.7458324386896&lt;/D&gt;&lt;D xsi:type="xsd:double"&gt;12.6021715957606&lt;/D&gt;&lt;D xsi:type="xsd:double"&gt;12.3960124234252&lt;/D&gt;&lt;D xsi:type="xsd:double"&gt;11.9237320440432&lt;/D&gt;&lt;D xsi:type="xsd:double"&gt;11.2284033042081&lt;/D&gt;&lt;D xsi:type="xsd:double"&gt;12.1203443020922&lt;/D&gt;&lt;D xsi:type="xsd:double"&gt;12.4283458003054&lt;/D&gt;&lt;D xsi:type="xsd:double"&gt;13.3613275700874&lt;/D&gt;&lt;D xsi:type="xsd:double"&gt;13.0455922839865&lt;/D&gt;&lt;D xsi:type="xsd:double"&gt;12.0546110241623&lt;/D&gt;&lt;D xsi:type="xsd:double"&gt;11.7654530178985&lt;/D&gt;&lt;D xsi:type="xsd:double"&gt;11.3017361535232&lt;/D&gt;&lt;D xsi:type="xsd:double"&gt;12.4820712779706&lt;/D&gt;&lt;D xsi:type="xsd:double"&gt;11.4640989183102&lt;/D&gt;&lt;D xsi:type="xsd:double"&gt;11.6642987366448&lt;/D&gt;&lt;D xsi:type="xsd:double"&gt;11.6857065641934&lt;/D&gt;&lt;D xsi:type="xsd:double"&gt;11.8482843549173&lt;/D&gt;&lt;D xsi:type="xsd:double"&gt;12.314878516711&lt;/D&gt;&lt;D xsi:type="xsd:double"&gt;12.8130980475514&lt;/D&gt;&lt;D xsi:type="xsd:double"&gt;12.5267946726183&lt;/D&gt;&lt;D xsi:type="xsd:double"&gt;12.2315397408391&lt;/D&gt;&lt;D xsi:type="xsd:double"&gt;12.6803149172002&lt;/D&gt;&lt;D xsi:type="xsd:double"&gt;12.3853891451535&lt;/D&gt;&lt;D xsi:type="xsd:double"&gt;12.649345201359&lt;/D&gt;&lt;D xsi:type="xsd:double"&gt;12.5795717556363&lt;/D&gt;&lt;D xsi:type="xsd:double"&gt;12.5854068089003&lt;/D&gt;&lt;D xsi:type="xsd:double"&gt;12.455751307768&lt;/D&gt;&lt;D xsi:type="xsd:double"&gt;11.9019149464258&lt;/D&gt;&lt;D xsi:type="xsd:double"&gt;11.6400659822577&lt;/D&gt;&lt;D xsi:type="xsd:double"&gt;12.3661004339195&lt;/D&gt;&lt;D xsi:type="xsd:double"&gt;11.6978678291338&lt;/D&gt;&lt;D xsi:type="xsd:double"&gt;11.544381703089&lt;/D&gt;&lt;D xsi:type="xsd:double"&gt;11.4062698571438&lt;/D&gt;&lt;D xsi:type="xsd:double"&gt;11.5472046977798&lt;/D&gt;&lt;D xsi:type="xsd:double"&gt;10.9971194102736&lt;/D&gt;&lt;D xsi:type="xsd:double"&gt;10.4264211356322&lt;/D&gt;&lt;D xsi:type="xsd:double"&gt;10.8342605649138&lt;/D&gt;&lt;D xsi:type="xsd:double"&gt;10.4316345052721&lt;/D&gt;&lt;D xsi:type="xsd:double"&gt;10.3904178949701&lt;/D&gt;&lt;D xsi:type="xsd:double"&gt;10.5077089783836&lt;/D&gt;&lt;D xsi:type="xsd:double"&gt;10.6416479316177&lt;/D&gt;&lt;D xsi:type="xsd:double"&gt;10.7704840759814&lt;/D&gt;&lt;D xsi:type="xsd:double"&gt;10.8545552972147&lt;/D&gt;&lt;D xsi:type="xsd:double"&gt;10.5546882576055&lt;/D&gt;&lt;D xsi:type="xsd:double"&gt;11.2083895964508&lt;/D&gt;&lt;D xsi:type="xsd:double"&gt;10.3175546542541&lt;/D&gt;&lt;D xsi:type="xsd:double"&gt;10.6011335953069&lt;/D&gt;&lt;D xsi:type="xsd:double"&gt;10.7980279139811&lt;/D&gt;&lt;D xsi:type="xsd:double"&gt;9.67718821962368&lt;/D&gt;&lt;D xsi:type="xsd:double"&gt;9.97755832375551&lt;/D&gt;&lt;D xsi:type="xsd:double"&gt;9.83301496488365&lt;/D&gt;&lt;D xsi:type="xsd:double"&gt;10.3853968240339&lt;/D&gt;&lt;D xsi:type="xsd:double"&gt;10.0077089661515&lt;/D&gt;&lt;D xsi:type="xsd:double"&gt;10.5466020373273&lt;/D&gt;&lt;D xsi:type="xsd:double"&gt;10.6989971322452&lt;/D&gt;&lt;D xsi:type="xsd:double"&gt;7.15326808418483&lt;/D&gt;&lt;D xsi:type="xsd:double"&gt;9.77238681493725&lt;/D&gt;&lt;D xsi:type="xsd:double"&gt;11.7835704880412&lt;/D&gt;&lt;D xsi:type="xsd:double"&gt;13.0904046535576&lt;/D&gt;&lt;D xsi:type="xsd:double"&gt;12.5039405067348&lt;/D&gt;&lt;D xsi:type="xsd:double"&gt;12.4885668193656&lt;/D&gt;&lt;D xsi:type="xsd:double"&gt;12.0160682978153&lt;/D&gt;&lt;D xsi:type="xsd:double"&gt;11.7381738866469&lt;/D&gt;&lt;D xsi:type="xsd:double"&gt;13.4183766816729&lt;/D&gt;&lt;D xsi:type="xsd:double"&gt;13.7539858914529&lt;/D&gt;&lt;D xsi:type="xsd:double"&gt;13.481102406047&lt;/D&gt;&lt;D xsi:type="xsd:double"&gt;11.0747359103528&lt;/D&gt;&lt;D xsi:type="xsd:double"&gt;11.816754908656&lt;/D&gt;&lt;D xsi:type="xsd:double"&gt;12.0839933962669&lt;/D&gt;&lt;D xsi:type="xsd:double"&gt;12.6581536074898&lt;/D&gt;&lt;D xsi:type="xsd:double"&gt;12.6338815917177&lt;/D&gt;&lt;D xsi:type="xsd:double"&gt;12.0447809256305&lt;/D&gt;&lt;D xsi:type="xsd:double"&gt;12.0228701079706&lt;/D&gt;&lt;D xsi:type="xsd:double"&gt;11.6685734217513&lt;/D&gt;&lt;D xsi:type="xsd:double"&gt;12.3439581868678&lt;/D&gt;&lt;D xsi:type="xsd:double"&gt;11.8187774958507&lt;/D&gt;&lt;D xsi:type="xsd:double"&gt;10.246359186851&lt;/D&gt;&lt;D xsi:type="xsd:double"&gt;11.2051619526293&lt;/D&gt;&lt;D xsi:type="xsd:double"&gt;10.0949779212315&lt;/D&gt;&lt;D xsi:type="xsd:double"&gt;9.26945897967044&lt;/D&gt;&lt;D xsi:type="xsd:double"&gt;8.96754747703376&lt;/D&gt;&lt;D xsi:type="xsd:double"&gt;6.58192302537014&lt;/D&gt;&lt;D xsi:type="xsd:double"&gt;6.64180738327106&lt;/D&gt;&lt;D xsi:type="xsd:double"&gt;6.02459219515063&lt;/D&gt;&lt;D xsi:type="xsd:double"&gt;6.42175564725924&lt;/D&gt;&lt;D xsi:type="xsd:double"&gt;6.28355363882071&lt;/D&gt;&lt;D xsi:type="xsd:double"&gt;6.38711861310773&lt;/D&gt;&lt;D xsi:type="xsd:double"&gt;7.34919281588092&lt;/D&gt;&lt;D xsi:type="xsd:double"&gt;7.41957035945166&lt;/D&gt;&lt;D xsi:type="xsd:double"&gt;8.0617740921445&lt;/D&gt;&lt;D xsi:type="xsd:double"&gt;7.67939087800719&lt;/D&gt;&lt;D xsi:type="xsd:double"&gt;7.2150461793741&lt;/D&gt;&lt;D xsi:type="xsd:double"&gt;7.00996402927679&lt;/D&gt;&lt;D xsi:type="xsd:double"&gt;7.26094849298063&lt;/D&gt;&lt;D xsi:type="xsd:double"&gt;7.92333935058101&lt;/D&gt;&lt;D xsi:type="xsd:double"&gt;8.68309637315025&lt;/D&gt;&lt;D xsi:type="xsd:double"&gt;8.33803332424907&lt;/D&gt;&lt;D xsi:type="xsd:double"&gt;7.93444386604044&lt;/D&gt;&lt;D xsi:type="xsd:double"&gt;7.98735518099593&lt;/D&gt;&lt;D xsi:type="xsd:double"&gt;8.17134531313012&lt;/D&gt;&lt;D xsi:type="xsd:double"&gt;8.84790423494653&lt;/D&gt;&lt;D xsi:type="xsd:double"&gt;8.23742121323409&lt;/D&gt;&lt;D xsi:type="xsd:double"&gt;8.92737980314397&lt;/D&gt;&lt;D xsi:type="xsd:double"&gt;9.44656330165301&lt;/D&gt;&lt;D xsi:type="xsd:double"&gt;8.562293829578&lt;/D&gt;&lt;D xsi:type="xsd:double"&gt;8.90091984826702&lt;/D&gt;&lt;D xsi:type="xsd:double"&gt;8.70050801120201&lt;/D&gt;&lt;D xsi:type="xsd:double"&gt;8.87401773961139&lt;/D&gt;&lt;D xsi:type="xsd:double"&gt;7.99432811082905&lt;/D&gt;&lt;D xsi:type="xsd:double"&gt;7.74766679748557&lt;/D&gt;&lt;/FQL&gt;&lt;FQL&gt;&lt;Q&gt;EWW^FMA_PE(LTMA,-10AY,0,AM,"PORTAGG","MEANR")&lt;/Q&gt;&lt;R&gt;121&lt;/R&gt;&lt;C&gt;1&lt;/C&gt;&lt;D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xsi:type="xsd:double"&gt;22.4339388281622&lt;/D&gt;&lt;D xsi:type="xsd:double"&gt;23.1553476697601&lt;/D&gt;&lt;D xsi:type="xsd:double"&gt;24.8019113664377&lt;/D&gt;&lt;D xsi:type="xsd:double"&gt;24.6470117908902&lt;/D&gt;&lt;D xsi:type="xsd:double"&gt;24.4198475985288&lt;/D&gt;&lt;D xsi:type="xsd:double"&gt;23.3582030952637&lt;/D&gt;&lt;D xsi:type="xsd:double"&gt;22.9596589339277&lt;/D&gt;&lt;D xsi:type="xsd:double"&gt;23.1860694758511&lt;/D&gt;&lt;D xsi:type="xsd:double"&gt;22.0502502471773&lt;/D&gt;&lt;D xsi:type="xsd:double"&gt;22.1862624144853&lt;/D&gt;&lt;D xsi:type="xsd:double"&gt;20.7403891168098&lt;/D&gt;&lt;D xsi:type="xsd:double"&gt;21.2463528352873&lt;/D&gt;&lt;D xsi:type="xsd:double"&gt;20.3232587898895&lt;/D&gt;&lt;D xsi:type="xsd:double"&gt;21.7642094842767&lt;/D&gt;&lt;D xsi:type="xsd:double"&gt;21.3942477576777&lt;/D&gt;&lt;D xsi:type="xsd:double"&gt;21.0603424803857&lt;/D&gt;&lt;D xsi:type="xsd:double"&gt;20.6425980336687&lt;/D&gt;&lt;D xsi:type="xsd:double"&gt;20.219016195832&lt;/D&gt;&lt;D xsi:type="xsd:double"&gt;19.9103968631957&lt;/D&gt;&lt;D xsi:type="xsd:double"&gt;19.5538714159353&lt;/D&gt;&lt;D xsi:type="xsd:double"&gt;19.3304508711752&lt;/D&gt;&lt;D xsi:type="xsd:double"&gt;18.5923570673639&lt;/D&gt;&lt;D xsi:type="xsd:double"&gt;17.0790916013013&lt;/D&gt;&lt;D xsi:type="xsd:double"&gt;16.9263161614123&lt;/D&gt;&lt;D xsi:type="xsd:double"&gt;17.106555480074&lt;/D&gt;&lt;D xsi:type="xsd:double"&gt;17.3296134545392&lt;/D&gt;&lt;D xsi:type="xsd:double"&gt;17.9541760375519&lt;/D&gt;&lt;D xsi:type="xsd:double"&gt;17.8144132801121&lt;/D&gt;&lt;D xsi:type="xsd:double"&gt;17.4244210363803&lt;/D&gt;&lt;D xsi:type="xsd:double"&gt;17.1706328068296&lt;/D&gt;&lt;D xsi:type="xsd:double"&gt;17.4953204257723&lt;/D&gt;&lt;D xsi:type="xsd:double"&gt;17.1247890545122&lt;/D&gt;&lt;D xsi:type="xsd:double"&gt;17.1669205210857&lt;/D&gt;&lt;D xsi:type="xsd:double"&gt;16.5363693264023&lt;/D&gt;&lt;D xsi:type="xsd:double"&gt;15.2845216692387&lt;/D&gt;&lt;D xsi:type="xsd:double"&gt;14.52165146783&lt;/D&gt;&lt;D xsi:type="xsd:double"&gt;15.3171316945291&lt;/D&gt;&lt;D xsi:type="xsd:double"&gt;15.1389696319696&lt;/D&gt;&lt;D xsi:type="xsd:double"&gt;15.4010396420948&lt;/D&gt;&lt;D xsi:type="xsd:double"&gt;15.4239522444751&lt;/D&gt;&lt;D xsi:type="xsd:double"&gt;15.1545411666467&lt;/D&gt;&lt;D xsi:type="xsd:double"&gt;15.0553837682225&lt;/D&gt;&lt;D xsi:type="xsd:double"&gt;14.8109714864298&lt;/D&gt;&lt;D xsi:type="xsd:double"&gt;14.3376207624684&lt;/D&gt;&lt;D xsi:type="xsd:double"&gt;14.9687193030611&lt;/D&gt;&lt;D xsi:type="xsd:double"&gt;15.1898881603937&lt;/D&gt;&lt;D xsi:type="xsd:double"&gt;15.3327064444632&lt;/D&gt;&lt;D xsi:type="xsd:double"&gt;15.4035419813607&lt;/D&gt;&lt;D xsi:type="xsd:double"&gt;15.8851776491624&lt;/D&gt;&lt;D xsi:type="xsd:double"&gt;16.6181846469258&lt;/D&gt;&lt;D xsi:type="xsd:double"&gt;14.7420248313422&lt;/D&gt;&lt;D xsi:type="xsd:double"&gt;14.3942790836038&lt;/D&gt;&lt;D xsi:type="xsd:double"&gt;16.1999490279354&lt;/D&gt;&lt;D xsi:type="xsd:double"&gt;17.2128800295405&lt;/D&gt;&lt;D xsi:type="xsd:double"&gt;17.9141609761663&lt;/D&gt;&lt;D xsi:type="xsd:double"&gt;20.3918608431549&lt;/D&gt;&lt;D xsi:type="xsd:double"&gt;19.6402371336927&lt;/D&gt;&lt;D xsi:type="xsd:double"&gt;20.6239929387946&lt;/D&gt;&lt;D xsi:type="xsd:double"&gt;22.8232526976201&lt;/D&gt;&lt;D xsi:type="xsd:double"&gt;27.6036891426796&lt;/D&gt;&lt;D xsi:type="xsd:double"&gt;32.8094089321574&lt;/D&gt;&lt;D xsi:type="xsd:double"&gt;29.0569787797108&lt;/D&gt;&lt;D xsi:type="xsd:double"&gt;27.0960271014054&lt;/D&gt;&lt;D xsi:type="xsd:double"&gt;25.8381873869962&lt;/D&gt;&lt;D xsi:type="xsd:double"&gt;24.6451596142596&lt;/D&gt;&lt;D xsi:type="xsd:double"&gt;23.7998589056349&lt;/D&gt;&lt;D xsi:type="xsd:double"&gt;22.2962242238659&lt;/D&gt;&lt;D xsi:type="xsd:double"&gt;20.7923798095683&lt;/D&gt;&lt;D xsi:type="xsd:double"&gt;19.5699103184425&lt;/D&gt;&lt;D xsi:type="xsd:double"&gt;17.8280487618223&lt;/D&gt;&lt;D xsi:type="xsd:double"&gt;16.6348666358301&lt;/D&gt;&lt;D xsi:type="xsd:double"&gt;15.4321090839877&lt;/D&gt;&lt;D xsi:type="xsd:double"&gt;15.4227430754318&lt;/D&gt;&lt;D xsi:type="xsd:double"&gt;15.1806119601856&lt;/D&gt;&lt;D xsi:type="xsd:double"&gt;15.0010523439357&lt;/D&gt;&lt;D xsi:type="xsd:double"&gt;14.9459145745887&lt;/D&gt;&lt;D xsi:type="xsd:double"&gt;14.3762072034385&lt;/D&gt;&lt;D xsi:type="xsd:double"&gt;14.040020376506&lt;/D&gt;&lt;D xsi:type="xsd:double"&gt;13.6409257627906&lt;/D&gt;&lt;D xsi:type="xsd:double"&gt;13.7041066535003&lt;/D&gt;&lt;D xsi:type="xsd:double"&gt;13.2020116799099&lt;/D&gt;&lt;D xsi:type="xsd:double"&gt;12.7432822309887&lt;/D&gt;&lt;D xsi:type="xsd:double"&gt;13.8387003662211&lt;/D&gt;&lt;D xsi:type="xsd:double"&gt;13.2222760776199&lt;/D&gt;&lt;D xsi:type="xsd:double"&gt;13.9753882890115&lt;/D&gt;&lt;D xsi:type="xsd:double"&gt;13.5658084255929&lt;/D&gt;&lt;D xsi:type="xsd:double"&gt;14.5464271196657&lt;/D&gt;&lt;D xsi:type="xsd:double"&gt;14.4035967749457&lt;/D&gt;&lt;D xsi:type="xsd:double"&gt;14.1779029373413&lt;/D&gt;&lt;D xsi:type="xsd:double"&gt;13.7421859805652&lt;/D&gt;&lt;D xsi:type="xsd:double"&gt;13.516096565956&lt;/D&gt;&lt;D xsi:type="xsd:double"&gt;13.2185580024893&lt;/D&gt;&lt;D xsi:type="xsd:double"&gt;12.8810119743517&lt;/D&gt;&lt;D xsi:type="xsd:double"&gt;12.2628269452004&lt;/D&gt;&lt;D xsi:type="xsd:double"&gt;12.6742624249205&lt;/D&gt;&lt;D xsi:type="xsd:double"&gt;13.4064464535229&lt;/D&gt;&lt;D xsi:type="xsd:double"&gt;13.5851504055294&lt;/D&gt;&lt;D xsi:type="xsd:double"&gt;14.7381901481603&lt;/D&gt;&lt;D xsi:type="xsd:double"&gt;15.7281582825194&lt;/D&gt;&lt;D xsi:type="xsd:double"&gt;15.5184509022487&lt;/D&gt;&lt;D xsi:type="xsd:double"&gt;15.3256641452553&lt;/D&gt;&lt;D xsi:type="xsd:double"&gt;14.5019465810895&lt;/D&gt;&lt;D xsi:type="xsd:double"&gt;14.4421969281118&lt;/D&gt;&lt;D xsi:type="xsd:double"&gt;13.6584166752466&lt;/D&gt;&lt;D xsi:type="xsd:double"&gt;13.047257917456&lt;/D&gt;&lt;/FQL&gt;&lt;FQL&gt;&lt;Q&gt;WL-FDS^MAX(FG_PRICE(0,-5AY))&lt;/Q&gt;&lt;R&gt;1&lt;/R&gt;&lt;C&gt;1&lt;/C&gt;&lt;D xsi:type="xsd:double"&gt;763.4&lt;/D&gt;&lt;/FQL&gt;&lt;FQL&gt;&lt;Q&gt;NI-FDS^FG_PRICE(0)/MAX(FG_PRICE(0,-1AY))&lt;/Q&gt;&lt;R&gt;1&lt;/R&gt;&lt;C&gt;1&lt;/C&gt;&lt;D xsi:type="xsd:double"&gt;0.746180963572268&lt;/D&gt;&lt;/FQL&gt;&lt;FQL&gt;&lt;Q&gt;CPALM-FDS^FG_PRICE_CHANGE(0,-1AY)&lt;/Q&gt;&lt;R&gt;1&lt;/R&gt;&lt;C&gt;1&lt;/C&gt;&lt;D xsi:type="xsd:double"&gt;11.7287381878822&lt;/D&gt;&lt;/FQL&gt;&lt;FQL&gt;&lt;Q&gt;BRENT-FDS^FG_PRICE_CHANGE(0,-6AM)&lt;/Q&gt;&lt;R&gt;1&lt;/R&gt;&lt;C&gt;1&lt;/C&gt;&lt;D xsi:type="xsd:double"&gt;0&lt;/D&gt;&lt;/FQL&gt;&lt;FQL&gt;&lt;Q&gt;TIOS-FDS^FG_PRICE_CHANGE(0,-3AM)&lt;/Q&gt;&lt;R&gt;1&lt;/R&gt;&lt;C&gt;1&lt;/C&gt;&lt;D xsi:type="xsd:double"&gt;-12.5540311971434&lt;/D&gt;&lt;/FQL&gt;&lt;FQL&gt;&lt;Q&gt;INDA^FG_PRICE_MAVG(0,,,,200)&lt;/Q&gt;&lt;R&gt;1&lt;/R&gt;&lt;C&gt;1&lt;/C&gt;&lt;D xsi:type="xsd:double"&gt;52.48245&lt;/D&gt;&lt;/FQL&gt;&lt;FQL&gt;&lt;Q&gt;EWY^FG_PRICE_MAVG(0,,,,60)&lt;/Q&gt;&lt;R&gt;1&lt;/R&gt;&lt;C&gt;1&lt;/C&gt;&lt;D xsi:type="xsd:double"&gt;64.95966&lt;/D&gt;&lt;/FQL&gt;&lt;FQL&gt;&lt;Q&gt;ECH^FG_PRICE_MAVG(0,,,,30)&lt;/Q&gt;&lt;R&gt;1&lt;/R&gt;&lt;C&gt;1&lt;/C&gt;&lt;D xsi:type="xsd:double"&gt;25.814833&lt;/D&gt;&lt;/FQL&gt;&lt;FQL&gt;&lt;Q&gt;TUR^FG_TOTAL_RETURNC(0,-12AM)&lt;/Q&gt;&lt;R&gt;1&lt;/R&gt;&lt;C&gt;1&lt;/C&gt;&lt;D xsi:type="xsd:double"&gt;-3.6117136&lt;/D&gt;&lt;/FQL&gt;&lt;FQL&gt;&lt;Q&gt;MCHI^PERCENT_CHANGE(FMA_EPS(+1,0,,,,"PORTAGG","MEAN"),FMA_EPS(+1,-3AM,,,,"PORTAGG","MEAN"))&lt;/Q&gt;&lt;R&gt;1&lt;/R&gt;&lt;C&gt;1&lt;/C&gt;&lt;D xsi:type="xsd:double"&gt;4.51162420356363&lt;/D&gt;&lt;/FQL&gt;&lt;FQL&gt;&lt;Q&gt;EWZ^FG_TOTAL_RETURNC(0,-6AM)&lt;/Q&gt;&lt;R&gt;1&lt;/R&gt;&lt;C&gt;1&lt;/C&gt;&lt;D xsi:type="xsd:double"&gt;-7.092744&lt;/D&gt;&lt;/FQL&gt;&lt;FQL&gt;&lt;Q&gt;CAGDPY@PH^EE_ACTUAL_ANNUAL(MED,0)&lt;/Q&gt;&lt;R&gt;1&lt;/R&gt;&lt;C&gt;1&lt;/C&gt;&lt;D xsi:type="xsd:double"&gt;-2.70643338027419&lt;/D&gt;&lt;/FQL&gt;&lt;FQL&gt;&lt;Q&gt;USDTRY^STD(FG_PRICE_CHANGE(0,-1AY,AM))&lt;/Q&gt;&lt;R&gt;1&lt;/R&gt;&lt;C&gt;1&lt;/C&gt;&lt;D xsi:type="xsd:double"&gt;1.5079959746962&lt;/D&gt;&lt;/FQL&gt;&lt;FQL&gt;&lt;Q&gt;USDMXN^FG_PRICE_CHANGE(0,-6AM)&lt;/Q&gt;&lt;R&gt;1&lt;/R&gt;&lt;C&gt;1&lt;/C&gt;&lt;D xsi:type="xsd:double"&gt;16.883003&lt;/D&gt;&lt;/FQL&gt;&lt;FQL&gt;&lt;Q&gt;USDPEN^STD(FG_PRICE_CHANGE(0,-1AY,AM))&lt;/Q&gt;&lt;R&gt;1&lt;/R&gt;&lt;C&gt;1&lt;/C&gt;&lt;D xsi:type="xsd:double"&gt;2.34094154797573&lt;/D&gt;&lt;/FQL&gt;&lt;FQL&gt;&lt;Q&gt;USDIDR^STD(FG_PRICE_CHANGE(0,-3AY,M))&lt;/Q&gt;&lt;R&gt;1&lt;/R&gt;&lt;C&gt;1&lt;/C&gt;&lt;D xsi:type="xsd:double"&gt;1.75340358261638&lt;/D&gt;&lt;/FQL&gt;&lt;FQL&gt;&lt;Q&gt;FC0000CL^FMA_EPS(NTMA,-20AY,0,CY,,"PORTAGG","MEANR")&lt;/Q&gt;&lt;R&gt;20&lt;/R&gt;&lt;C&gt;1&lt;/C&gt;&lt;D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xsi:type="xsd:double"&gt;26.2050262533717&lt;/D&gt;&lt;D xsi:type="xsd:double"&gt;6.13780300527568&lt;/D&gt;&lt;D xsi:type="xsd:double"&gt;14.1863075902305&lt;/D&gt;&lt;D xsi:type="xsd:double"&gt;26.3880518116564&lt;/D&gt;&lt;D xsi:type="xsd:double"&gt;20.4321074051196&lt;/D&gt;&lt;/FQL&gt;&lt;FQL&gt;&lt;Q&gt;CNYA^P_PRICE_RETURNS_PR('52W',2,-10AY,0,AM)&lt;/Q&gt;&lt;R&gt;121&lt;/R&gt;&lt;C&gt;1&lt;/C&gt;&lt;D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xsi:type="xsd:double"&gt;9.0973015&lt;/D&gt;&lt;D xsi:type="xsd:double"&gt;11.889124&lt;/D&gt;&lt;D xsi:type="xsd:double"&gt;22.224771&lt;/D&gt;&lt;D xsi:type="xsd:double"&gt;21.17226&lt;/D&gt;&lt;D xsi:type="xsd:double"&gt;24.313128&lt;/D&gt;&lt;D xsi:type="xsd:double"&gt;23.302973&lt;/D&gt;&lt;D xsi:type="xsd:double"&gt;34.523464&lt;/D&gt;&lt;D xsi:type="xsd:double"&gt;22.941196&lt;/D&gt;&lt;D xsi:type="xsd:double"&gt;29.641735&lt;/D&gt;&lt;D xsi:type="xsd:double"&gt;20.795954&lt;/D&gt;&lt;D xsi:type="xsd:double"&gt;25.574326&lt;/D&gt;&lt;D xsi:type="xsd:double"&gt;13.797081&lt;/D&gt;&lt;D xsi:type="xsd:double"&gt;-2.1762967&lt;/D&gt;&lt;D xsi:type="xsd:double"&gt;-10.123581&lt;/D&gt;&lt;D xsi:type="xsd:double"&gt;-17.938065&lt;/D&gt;&lt;D xsi:type="xsd:double"&gt;-21.699917&lt;/D&gt;&lt;D xsi:type="xsd:double"&gt;-24.555302&lt;/D&gt;&lt;D xsi:type="xsd:double"&gt;-20.466978&lt;/D&gt;&lt;D xsi:type="xsd:double"&gt;-25.800365&lt;/D&gt;&lt;D xsi:type="xsd:double"&gt;-16.42658&lt;/D&gt;&lt;D xsi:type="xsd:double"&gt;-10.802102&lt;/D&gt;&lt;D xsi:type="xsd:double"&gt;-0.6314993&lt;/D&gt;&lt;D xsi:type="xsd:double"&gt;-8.817363&lt;/D&gt;&lt;D xsi:type="xsd:double"&gt;-9.866465&lt;/D&gt;&lt;D xsi:type="xsd:double"&gt;6.5398097&lt;/D&gt;&lt;D xsi:type="xsd:double"&gt;5.8937073&lt;/D&gt;&lt;D xsi:type="xsd:double"&gt;19.461132&lt;/D&gt;&lt;D xsi:type="xsd:double"&gt;22.877872&lt;/D&gt;&lt;D xsi:type="xsd:double"&gt;23.754084&lt;/D&gt;&lt;D xsi:type="xsd:double"&gt;23.71576&lt;/D&gt;&lt;D xsi:type="xsd:double"&gt;33.535885&lt;/D&gt;&lt;D xsi:type="xsd:double"&gt;18.814587&lt;/D&gt;&lt;D xsi:type="xsd:double"&gt;0.21299124&lt;/D&gt;&lt;D xsi:type="xsd:double"&gt;-6.691223&lt;/D&gt;&lt;D xsi:type="xsd:double"&gt;7.4261785&lt;/D&gt;&lt;D xsi:type="xsd:double"&gt;12.662005&lt;/D&gt;&lt;D xsi:type="xsd:double"&gt;31.554771&lt;/D&gt;&lt;D xsi:type="xsd:double"&gt;38.936638&lt;/D&gt;&lt;D xsi:type="xsd:double"&gt;28.075779&lt;/D&gt;&lt;D xsi:type="xsd:double"&gt;36.259365&lt;/D&gt;&lt;D xsi:type="xsd:double"&gt;38.51646&lt;/D&gt;&lt;D xsi:type="xsd:double"&gt;39.845085&lt;/D&gt;&lt;D xsi:type="xsd:double"&gt;50.865723&lt;/D&gt;&lt;D xsi:type="xsd:double"&gt;64.43925&lt;/D&gt;&lt;D xsi:type="xsd:double"&gt;47.494186&lt;/D&gt;&lt;D xsi:type="xsd:double"&gt;43.207203&lt;/D&gt;&lt;D xsi:type="xsd:double"&gt;42.74756&lt;/D&gt;&lt;D xsi:type="xsd:double"&gt;49.8713&lt;/D&gt;&lt;D xsi:type="xsd:double"&gt;21.013237&lt;/D&gt;&lt;D xsi:type="xsd:double"&gt;19.15797&lt;/D&gt;&lt;D xsi:type="xsd:double"&gt;24.057924&lt;/D&gt;&lt;D xsi:type="xsd:double"&gt;10.331047&lt;/D&gt;&lt;D xsi:type="xsd:double"&gt;11.316717&lt;/D&gt;&lt;D xsi:type="xsd:double"&gt;11.484933&lt;/D&gt;&lt;D xsi:type="xsd:double"&gt;-6.551993&lt;/D&gt;&lt;D xsi:type="xsd:double"&gt;-17.606533&lt;/D&gt;&lt;D xsi:type="xsd:double"&gt;-9.87379&lt;/D&gt;&lt;D xsi:type="xsd:double"&gt;-9.18271&lt;/D&gt;&lt;D xsi:type="xsd:double"&gt;-20.933533&lt;/D&gt;&lt;D xsi:type="xsd:double"&gt;-20.532167&lt;/D&gt;&lt;D xsi:type="xsd:double"&gt;-16.828758&lt;/D&gt;&lt;D xsi:type="xsd:double"&gt;-15.859074&lt;/D&gt;&lt;D xsi:type="xsd:double"&gt;-21.250988&lt;/D&gt;&lt;D xsi:type="xsd:double"&gt;-28.03464&lt;/D&gt;&lt;D xsi:type="xsd:double"&gt;-27.526516&lt;/D&gt;&lt;D xsi:type="xsd:double"&gt;-26.962269&lt;/D&gt;&lt;D xsi:type="xsd:double"&gt;-19.659197&lt;/D&gt;&lt;D xsi:type="xsd:double"&gt;-15.098882&lt;/D&gt;&lt;D xsi:type="xsd:double"&gt;-12.994999&lt;/D&gt;&lt;D xsi:type="xsd:double"&gt;-7.1338835&lt;/D&gt;&lt;D xsi:type="xsd:double"&gt;-1.6373217&lt;/D&gt;&lt;D xsi:type="xsd:double"&gt;-13.714701&lt;/D&gt;&lt;D xsi:type="xsd:double"&gt;-15.435303&lt;/D&gt;&lt;D xsi:type="xsd:double"&gt;-15.369183&lt;/D&gt;&lt;D xsi:type="xsd:double"&gt;-14.030695&lt;/D&gt;&lt;D xsi:type="xsd:double"&gt;-5.1925125&lt;/D&gt;&lt;D xsi:type="xsd:double"&gt;-8.642715&lt;/D&gt;&lt;D xsi:type="xsd:double"&gt;-15.400434&lt;/D&gt;&lt;D xsi:type="xsd:double"&gt;-23.690151&lt;/D&gt;&lt;D xsi:type="xsd:double"&gt;-22.195398&lt;/D&gt;&lt;D xsi:type="xsd:double"&gt;-12.698412&lt;/D&gt;&lt;D xsi:type="xsd:double"&gt;-18.647402&lt;/D&gt;&lt;D xsi:type="xsd:double"&gt;-11.038667&lt;/D&gt;&lt;D xsi:type="xsd:double"&gt;-7.8641653&lt;/D&gt;&lt;D xsi:type="xsd:double"&gt;-10.163069&lt;/D&gt;&lt;D xsi:type="xsd:double"&gt;-11.637878&lt;/D&gt;&lt;D xsi:type="xsd:double"&gt;-12.539375&lt;/D&gt;&lt;/FQL&gt;&lt;FQL&gt;&lt;Q&gt;EIDO^FMA_DIV_YLD(NTMA,-10AY,0,AM,"PORTAGG","MEANR")&lt;/Q&gt;&lt;R&gt;121&lt;/R&gt;&lt;C&gt;1&lt;/C&gt;&lt;D xsi:type="xsd:double"&gt;2.55204084830015&lt;/D&gt;&lt;D xsi:type="xsd:double"&gt;2.64291012746792&lt;/D&gt;&lt;D xsi:type="xsd:double"&gt;2.56247545791084&lt;/D&gt;&lt;D xsi:type="xsd:double"&gt;2.48510706264369&lt;/D&gt;&lt;D xsi:type="xsd:double"&gt;2.5198946880082&lt;/D&gt;&lt;D xsi:type="xsd:double"&gt;2.35479664697471&lt;/D&gt;&lt;D xsi:type="xsd:double"&gt;2.31281878291961&lt;/D&gt;&lt;D xsi:type="xsd:double"&gt;2.28931532162128&lt;/D&gt;&lt;D xsi:type="xsd:double"&gt;2.36764902550083&lt;/D&gt;&lt;D xsi:type="xsd:double"&gt;2.51282427943528&lt;/D&gt;&lt;D xsi:type="xsd:double"&gt;2.48199973721683&lt;/D&gt;&lt;D xsi:type="xsd:double"&gt;2.68513502488203&lt;/D&gt;&lt;D xsi:type="xsd:double"&gt;2.74823529765569&lt;/D&gt;&lt;D xsi:type="xsd:double"&gt;2.53697695855207&lt;/D&gt;&lt;D xsi:type="xsd:double"&gt;2.60869191108997&lt;/D&gt;&lt;D xsi:type="xsd:double"&gt;2.60414686915988&lt;/D&gt;&lt;D xsi:type="xsd:double"&gt;2.53130473189124&lt;/D&gt;&lt;D xsi:type="xsd:double"&gt;2.42737578055174&lt;/D&gt;&lt;D xsi:type="xsd:double"&gt;2.38602637910647&lt;/D&gt;&lt;D xsi:type="xsd:double"&gt;2.39668591093381&lt;/D&gt;&lt;D xsi:type="xsd:double"&gt;2.41750536029039&lt;/D&gt;&lt;D xsi:type="xsd:double"&gt;2.38550732231453&lt;/D&gt;&lt;D xsi:type="xsd:double"&gt;2.2276144876897&lt;/D&gt;&lt;D xsi:type="xsd:double"&gt;2.15819790513306&lt;/D&gt;&lt;D xsi:type="xsd:double"&gt;2.25591807249014&lt;/D&gt;&lt;D xsi:type="xsd:double"&gt;2.26560832636404&lt;/D&gt;&lt;D xsi:type="xsd:double"&gt;2.4057798663856&lt;/D&gt;&lt;D xsi:type="xsd:double"&gt;2.43121563723436&lt;/D&gt;&lt;D xsi:type="xsd:double"&gt;2.44052173808923&lt;/D&gt;&lt;D xsi:type="xsd:double"&gt;2.42000269524997&lt;/D&gt;&lt;D xsi:type="xsd:double"&gt;2.46676551582942&lt;/D&gt;&lt;D xsi:type="xsd:double"&gt;2.40635298557736&lt;/D&gt;&lt;D xsi:type="xsd:double"&gt;2.48874387503843&lt;/D&gt;&lt;D xsi:type="xsd:double"&gt;2.54675967434639&lt;/D&gt;&lt;D xsi:type="xsd:double"&gt;2.55066830820265&lt;/D&gt;&lt;D xsi:type="xsd:double"&gt;2.57002595515021&lt;/D&gt;&lt;D xsi:type="xsd:double"&gt;2.59119911715656&lt;/D&gt;&lt;D xsi:type="xsd:double"&gt;2.55332072411578&lt;/D&gt;&lt;D xsi:type="xsd:double"&gt;2.59443551457898&lt;/D&gt;&lt;D xsi:type="xsd:double"&gt;2.64953867566145&lt;/D&gt;&lt;D xsi:type="xsd:double"&gt;2.51214813977289&lt;/D&gt;&lt;D xsi:type="xsd:double"&gt;2.48399585052641&lt;/D&gt;&lt;D xsi:type="xsd:double"&gt;2.52240218301332&lt;/D&gt;&lt;D xsi:type="xsd:double"&gt;2.65572831147882&lt;/D&gt;&lt;D xsi:type="xsd:double"&gt;2.95657629058304&lt;/D&gt;&lt;D xsi:type="xsd:double"&gt;2.9798882223382&lt;/D&gt;&lt;D xsi:type="xsd:double"&gt;3.08681029456225&lt;/D&gt;&lt;D xsi:type="xsd:double"&gt;2.92828899398241&lt;/D&gt;&lt;D xsi:type="xsd:double"&gt;3.11825483051497&lt;/D&gt;&lt;D xsi:type="xsd:double"&gt;3.09240089233836&lt;/D&gt;&lt;D xsi:type="xsd:double"&gt;3.08505978665396&lt;/D&gt;&lt;D xsi:type="xsd:double"&gt;2.86656690178495&lt;/D&gt;&lt;D xsi:type="xsd:double"&gt;2.80203712036918&lt;/D&gt;&lt;D xsi:type="xsd:double"&gt;2.83467829640704&lt;/D&gt;&lt;D xsi:type="xsd:double"&gt;2.8723335209988&lt;/D&gt;&lt;D xsi:type="xsd:double"&gt;2.84712902168397&lt;/D&gt;&lt;D xsi:type="xsd:double"&gt;2.97413855510859&lt;/D&gt;&lt;D xsi:type="xsd:double"&gt;2.82775913314263&lt;/D&gt;&lt;D xsi:type="xsd:double"&gt;2.72190175587604&lt;/D&gt;&lt;D xsi:type="xsd:double"&gt;2.81797458303352&lt;/D&gt;&lt;D xsi:type="xsd:double"&gt;2.77974263637938&lt;/D&gt;&lt;D xsi:type="xsd:double"&gt;2.86195187224226&lt;/D&gt;&lt;D xsi:type="xsd:double"&gt;2.77596798592874&lt;/D&gt;&lt;D xsi:type="xsd:double"&gt;2.87135299797152&lt;/D&gt;&lt;D xsi:type="xsd:double"&gt;2.7417166651884&lt;/D&gt;&lt;D xsi:type="xsd:double"&gt;2.89133710372558&lt;/D&gt;&lt;D xsi:type="xsd:double"&gt;3.72960087452615&lt;/D&gt;&lt;D xsi:type="xsd:double"&gt;3.83807684319746&lt;/D&gt;&lt;D xsi:type="xsd:double"&gt;3.82235617464208&lt;/D&gt;&lt;D xsi:type="xsd:double"&gt;3.25783780524713&lt;/D&gt;&lt;D xsi:type="xsd:double"&gt;2.89035287879583&lt;/D&gt;&lt;D xsi:type="xsd:double"&gt;2.77178764409349&lt;/D&gt;&lt;D xsi:type="xsd:double"&gt;2.90993338740538&lt;/D&gt;&lt;D xsi:type="xsd:double"&gt;2.88406900855168&lt;/D&gt;&lt;D xsi:type="xsd:double"&gt;2.56131872677908&lt;/D&gt;&lt;D xsi:type="xsd:double"&gt;2.31528297771083&lt;/D&gt;&lt;D xsi:type="xsd:double"&gt;2.2153440524726&lt;/D&gt;&lt;D xsi:type="xsd:double"&gt;2.43560489434767&lt;/D&gt;&lt;D xsi:type="xsd:double"&gt;2.51942011365635&lt;/D&gt;&lt;D xsi:type="xsd:double"&gt;2.79029560920492&lt;/D&gt;&lt;D xsi:type="xsd:double"&gt;2.8028964172305&lt;/D&gt;&lt;D xsi:type="xsd:double"&gt;2.80580233325087&lt;/D&gt;&lt;D xsi:type="xsd:double"&gt;3.04832354754424&lt;/D&gt;&lt;D xsi:type="xsd:double"&gt;3.06024859970598&lt;/D&gt;&lt;D xsi:type="xsd:double"&gt;3.0813649045992&lt;/D&gt;&lt;D xsi:type="xsd:double"&gt;2.95449238699373&lt;/D&gt;&lt;D xsi:type="xsd:double"&gt;3.00414662970946&lt;/D&gt;&lt;D xsi:type="xsd:double"&gt;3.11284835195057&lt;/D&gt;&lt;D xsi:type="xsd:double"&gt;3.14254275334483&lt;/D&gt;&lt;D xsi:type="xsd:double"&gt;3.10501001106597&lt;/D&gt;&lt;D xsi:type="xsd:double"&gt;3.16682652389769&lt;/D&gt;&lt;D xsi:type="xsd:double"&gt;3.31235215515633&lt;/D&gt;&lt;D xsi:type="xsd:double"&gt;3.57967827743455&lt;/D&gt;&lt;D xsi:type="xsd:double"&gt;3.51473528557729&lt;/D&gt;&lt;D xsi:type="xsd:double"&gt;3.72056848460418&lt;/D&gt;&lt;D xsi:type="xsd:double"&gt;3.61590269526936&lt;/D&gt;&lt;D xsi:type="xsd:double"&gt;3.56943936424831&lt;/D&gt;&lt;D xsi:type="xsd:double"&gt;3.83869163397205&lt;/D&gt;&lt;D xsi:type="xsd:double"&gt;3.88506622831938&lt;/D&gt;&lt;D xsi:type="xsd:double"&gt;4.03139052537025&lt;/D&gt;&lt;D xsi:type="xsd:double"&gt;4.26626168972552&lt;/D&gt;&lt;D xsi:type="xsd:double"&gt;4.12568016568488&lt;/D&gt;&lt;D xsi:type="xsd:double"&gt;4.30989159448187&lt;/D&gt;&lt;D xsi:type="xsd:double"&gt;4.39224284168262&lt;/D&gt;&lt;D xsi:type="xsd:double"&gt;4.60656387959508&lt;/D&gt;&lt;D xsi:type="xsd:double"&gt;4.27452911478195&lt;/D&gt;&lt;D xsi:type="xsd:double"&gt;4.18631025055108&lt;/D&gt;&lt;D xsi:type="xsd:double"&gt;4.08062903808424&lt;/D&gt;&lt;D xsi:type="xsd:double"&gt;4.16124344736951&lt;/D&gt;&lt;D xsi:type="xsd:double"&gt;4.19115765023724&lt;/D&gt;&lt;D xsi:type="xsd:double"&gt;4.26582896543245&lt;/D&gt;&lt;D xsi:type="xsd:double"&gt;4.24428942633406&lt;/D&gt;&lt;D xsi:type="xsd:double"&gt;4.01973898459558&lt;/D&gt;&lt;D xsi:type="xsd:double"&gt;4.05207290245848&lt;/D&gt;&lt;D xsi:type="xsd:double"&gt;4.0130864443442&lt;/D&gt;&lt;D xsi:type="xsd:double"&gt;4.17753674313575&lt;/D&gt;&lt;D xsi:type="xsd:double"&gt;4.53373105909308&lt;/D&gt;&lt;D xsi:type="xsd:double"&gt;4.68091855784716&lt;/D&gt;&lt;D xsi:type="xsd:double"&gt;4.393487536691&lt;/D&gt;&lt;D xsi:type="xsd:double"&gt;4.37059241813724&lt;/D&gt;&lt;D xsi:type="xsd:double"&gt;4.06095652588167&lt;/D&gt;&lt;/FQL&gt;&lt;FQL&gt;&lt;Q&gt;TUR^FG_PRICE_MAVG(0,,,,200)&lt;/Q&gt;&lt;R&gt;1&lt;/R&gt;&lt;C&gt;1&lt;/C&gt;&lt;D xsi:type="xsd:double"&gt;38.158024&lt;/D&gt;&lt;/FQL&gt;&lt;FQL&gt;&lt;Q&gt;INDA^FG_PRICE_MAVG(0,,,,60)&lt;/Q&gt;&lt;R&gt;1&lt;/R&gt;&lt;C&gt;1&lt;/C&gt;&lt;D xsi:type="xsd:double"&gt;56.412918&lt;/D&gt;&lt;/FQL&gt;&lt;FQL&gt;&lt;Q&gt;EPU^FG_PRICE_MAVG(0,,,,30)&lt;/Q&gt;&lt;R&gt;1&lt;/R&gt;&lt;C&gt;1&lt;/C&gt;&lt;D xsi:type="xsd:double"&gt;39.65674&lt;/D&gt;&lt;/FQL&gt;&lt;FQL&gt;&lt;Q&gt;VNM^P_PRICE(0)/P_PRICE_HIGH_PR(0,,,,,,"PRICE","INTRA","52W")&lt;/Q&gt;&lt;R&gt;1&lt;/R&gt;&lt;C&gt;1&lt;/C&gt;&lt;D xsi:type="xsd:double"&gt;0.8010336&lt;/D&gt;&lt;/FQL&gt;&lt;FQL&gt;&lt;Q&gt;SET-BKK^FMA_PCT_ABOVE_MAVG(200,0,,,,"PORTAGG")&lt;/Q&gt;&lt;R&gt;1&lt;/R&gt;&lt;C&gt;1&lt;/C&gt;&lt;D xsi:type="xsd:double"&gt;36.2017804154303&lt;/D&gt;&lt;/FQL&gt;&lt;FQL&gt;&lt;Q&gt;CAGDPY@ID^EE_ACTUAL_ANNUAL(MED,+1)&lt;/Q&gt;&lt;R&gt;1&lt;/R&gt;&lt;C&gt;1&lt;/C&gt;&lt;D xsi:type="xsd:double"&gt;-0.68&lt;/D&gt;&lt;/FQL&gt;&lt;FQL&gt;&lt;Q&gt;USDSAR^STD(FG_PRICE_CHANGE(0,-1AY,AM))&lt;/Q&gt;&lt;R&gt;1&lt;/R&gt;&lt;C&gt;1&lt;/C&gt;&lt;D xsi:type="xsd:double"&gt;0.0256634319050931&lt;/D&gt;&lt;/FQL&gt;&lt;FQL&gt;&lt;Q&gt;USDZAR^FG_PRICE_CHANGE(0,-6AM)&lt;/Q&gt;&lt;R&gt;1&lt;/R&gt;&lt;C&gt;1&lt;/C&gt;&lt;D xsi:type="xsd:double"&gt;-4.30941&lt;/D&gt;&lt;/FQL&gt;&lt;FQL&gt;&lt;Q&gt;USDMXN^FG_PRICE_CHANGE(0,-3AM)&lt;/Q&gt;&lt;R&gt;1&lt;/R&gt;&lt;C&gt;1&lt;/C&gt;&lt;D xsi:type="xsd:double"&gt;4.224503&lt;/D&gt;&lt;/FQL&gt;&lt;FQL&gt;&lt;Q&gt;ECH^JULIAN(P_PRICE_RETURNS_PR('52W',2,-10AY,0,AM).DATES)&lt;/Q&gt;&lt;R&gt;121&lt;/R&gt;&lt;C&gt;1&lt;/C&gt;&lt;D xsi:type="xsd:long"&gt;41894&lt;/D&gt;&lt;D xsi:type="xsd:long"&gt;41922&lt;/D&gt;&lt;D xsi:type="xsd:long"&gt;41955&lt;/D&gt;&lt;D xsi:type="xsd:long"&gt;41985&lt;/D&gt;&lt;D xsi:type="xsd:long"&gt;42016&lt;/D&gt;&lt;D xsi:type="xsd:long"&gt;42047&lt;/D&gt;&lt;D xsi:type="xsd:long"&gt;42075&lt;/D&gt;&lt;D xsi:type="xsd:long"&gt;42104&lt;/D&gt;&lt;D xsi:type="xsd:long"&gt;42136&lt;/D&gt;&lt;D xsi:type="xsd:long"&gt;42167&lt;/D&gt;&lt;D xsi:type="xsd:long"&gt;42195&lt;/D&gt;&lt;D xsi:type="xsd:long"&gt;42228&lt;/D&gt;&lt;D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</t>
        </r>
      </text>
    </comment>
    <comment ref="A20" authorId="0" shapeId="0" xr:uid="{0840F921-DA76-4E35-ACF5-FCE6FE8BDA3A}">
      <text>
        <r>
          <rPr>
            <b/>
            <sz val="9"/>
            <color indexed="81"/>
            <rFont val="Tahoma"/>
            <charset val="1"/>
          </rPr>
          <t>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xsi:type="xsd:double"&gt;0.60560703&lt;/D&gt;&lt;D xsi:type="xsd:double"&gt;-2.5959373&lt;/D&gt;&lt;D xsi:type="xsd:double"&gt;1.7767549&lt;/D&gt;&lt;D xsi:type="xsd:double"&gt;1.669836&lt;/D&gt;&lt;D xsi:type="xsd:double"&gt;-3.3109426&lt;/D&gt;&lt;D xsi:type="xsd:double"&gt;-0.677526&lt;/D&gt;&lt;D xsi:type="xsd:double"&gt;2.6388288&lt;/D&gt;&lt;D xsi:type="xsd:double"&gt;0.37989616&lt;/D&gt;&lt;D xsi:type="xsd:double"&gt;3.4060836&lt;/D&gt;&lt;D xsi:type="xsd:double"&gt;-4.658037&lt;/D&gt;&lt;D xsi:type="xsd:double"&gt;7.5998425&lt;/D&gt;&lt;D xsi:type="xsd:double"&gt;2.5059104&lt;/D&gt;&lt;D xsi:type="xsd:double"&gt;1.6662002&lt;/D&gt;&lt;D xsi:type="xsd:double"&gt;7.9861164&lt;/D&gt;&lt;D xsi:type="xsd:double"&gt;0.90031624&lt;/D&gt;&lt;D xsi:type="xsd:double"&gt;3.05928&lt;/D&gt;&lt;D xsi:type="xsd:double"&gt;-2.9372275&lt;/D&gt;&lt;D xsi:type="xsd:double"&gt;8.360767&lt;/D&gt;&lt;D xsi:type="xsd:double"&gt;-6.198221&lt;/D&gt;&lt;D xsi:type="xsd:double"&gt;5.850816&lt;/D&gt;&lt;D xsi:type="xsd:double"&gt;-3.6495805&lt;/D&gt;&lt;D xsi:type="xsd:double"&gt;-1.6551673&lt;/D&gt;&lt;D xsi:type="xsd:double"&gt;-1.7295599&lt;/D&gt;&lt;D xsi:type="xsd:double"&gt;-11.882555&lt;/D&gt;&lt;D xsi:type="xsd:double"&gt;-5.114311&lt;/D&gt;&lt;D xsi:type="xsd:double"&gt;-2.9397428&lt;/D&gt;&lt;D xsi:type="xsd:double"&gt;-3.7251115&lt;/D&gt;&lt;D xsi:type="xsd:double"&gt;-0.6990135&lt;/D&gt;&lt;D xsi:type="xsd:double"&gt;2.3225665&lt;/D&gt;&lt;D xsi:type="xsd:double"&gt;0.2866745&lt;/D&gt;&lt;D xsi:type="xsd:double"&gt;6.502712&lt;/D&gt;&lt;D xsi:type="xsd:double"&gt;12.97456&lt;/D&gt;&lt;D xsi:type="xsd:double"&gt;7.336569&lt;/D&gt;&lt;D xsi:type="xsd:double"&gt;-10.466165&lt;/D&gt;&lt;D xsi:type="xsd:double"&gt;-2.090478&lt;/D&gt;&lt;D xsi:type="xsd:double"&gt;4.1567564&lt;/D&gt;&lt;D xsi:type="xsd:double"&gt;-5.68974&lt;/D&gt;&lt;D xsi:type="xsd:double"&gt;9.495926&lt;/D&gt;&lt;D xsi:type="xsd:double"&gt;-1.1344075&lt;/D&gt;&lt;D xsi:type="xsd:double"&gt;0.17385483&lt;/D&gt;&lt;D xsi:type="xsd:double"&gt;2.2908688&lt;/D&gt;&lt;D xsi:type="xsd:double"&gt;6.3415766&lt;/D&gt;&lt;D xsi:type="xsd:double"&gt;-3.5403967&lt;/D&gt;&lt;D xsi:type="xsd:double"&gt;-4.712713&lt;/D&gt;&lt;D xsi:type="xsd:double"&gt;-0.1316607&lt;/D&gt;&lt;D xsi:type="xsd:double"&gt;3.1556845&lt;/D&gt;&lt;D xsi:type="xsd:double"&gt;2.6815057&lt;/D&gt;&lt;D xsi:type="xsd:double"&gt;22.055006&lt;/D&gt;&lt;D xsi:type="xsd:double"&gt;-0.7500887&lt;/D&gt;&lt;D xsi:type="xsd:double"&gt;-0.52083135&lt;/D&gt;&lt;D xsi:type="xsd:double"&gt;6.7236066&lt;/D&gt;&lt;D xsi:type="xsd:double"&gt;1.8332005&lt;/D&gt;&lt;D xsi:type="xsd:double"&gt;1.8002152&lt;/D&gt;&lt;D xsi:type="xsd:double"&gt;16.380548&lt;/D&gt;&lt;D xsi:type="xsd:double"&gt;5.1381707&lt;/D&gt;&lt;D xsi:type="xsd:double"&gt;-14.531827&lt;/D&gt;&lt;D xsi:type="xsd:double"&gt;-3.034383&lt;/D&gt;&lt;D xsi:type="xsd:double"&gt;2.8245807&lt;/D&gt;&lt;D xsi:type="xsd:double"&gt;6.63203&lt;/D&gt;&lt;D xsi:type="xsd:double"&gt;-0.36215186&lt;/D&gt;&lt;D xsi:type="xsd:double"&gt;-2.271694&lt;/D&gt;&lt;D xsi:type="xsd:double"&gt;1.7433763&lt;/D&gt;&lt;D xsi:type="xsd:double"&gt;-3.381312&lt;/D&gt;&lt;D xsi:type="xsd:double"&gt;2.74297&lt;/D&gt;&lt;D xsi:type="xsd:double"&gt;3.4522414&lt;/D&gt;&lt;D xsi:type="xsd:double"&gt;-3.861177&lt;/D&gt;&lt;D xsi:type="xsd:double"&gt;-7.3563814&lt;/D&gt;&lt;D xsi:type="xsd:double"&gt;-5.2684546&lt;/D&gt;&lt;D xsi:type="xsd:double"&gt;-3.5125136&lt;/D&gt;&lt;D xsi:type="xsd:double"&gt;-10.479868&lt;/D&gt;&lt;D xsi:type="xsd:double"&gt;8.7986355&lt;/D&gt;&lt;D xsi:type="xsd:double"&gt;2.7233958&lt;/D&gt;&lt;D xsi:type="xsd:double"&gt;-1.1322856&lt;/D&gt;&lt;D xsi:type="xsd:double"&gt;-4.776531&lt;/D&gt;&lt;D xsi:type="xsd:double"&gt;-11.704313&lt;/D&gt;&lt;D xsi:type="xsd:double"&gt;3.7541509&lt;/D&gt;&lt;D xsi:type="xsd:double"&gt;3.9705515&lt;/D&gt;&lt;D xsi:type="xsd:double"&gt;5.7517886&lt;/D&gt;&lt;D xsi:type="xsd:double"&gt;0&lt;/D&gt;&lt;D xsi:type="xsd:double"&gt;-4.6539426&lt;/D&gt;&lt;D xsi:type="xsd:double"&gt;2.659583&lt;/D&gt;&lt;D xsi:type="xsd:double"&gt;-5.1813483&lt;/D&gt;&lt;D xsi:type="xsd:double"&gt;-4.560107&lt;/D&gt;&lt;D xsi:type="xsd:double"&gt;0.67499876&lt;/D&gt;&lt;D xsi:type="xsd:double"&gt;-1.3037264&lt;/D&gt;&lt;D xsi:type="xsd:double"&gt;-3.0267239&lt;/D&gt;&lt;D xsi:type="xsd:double"&gt;-2.6269674&lt;/D&gt;&lt;D xsi:type="xsd:double"&gt;-1.9424438&lt;/D&gt;&lt;D xsi:type="xsd:double"&gt;-1.8341899&lt;/D&gt;&lt;D xsi:type="xsd:double"&gt;-4.610592&lt;/D&gt;&lt;D xsi:type="xsd:double"&gt;1.9587874&lt;/D&gt;&lt;D xsi:type="xsd:double"&gt;6.984186&lt;/D&gt;&lt;D xsi:type="xsd:double"&gt;-4.335952&lt;/D&gt;&lt;D xsi:type="xsd:double"&gt;6.253183&lt;/D&gt;&lt;D xsi:type="xsd:double"&gt;-3.5418332&lt;/D&gt;&lt;D xsi:type="xsd:double"&gt;-1.8369675&lt;/D&gt;&lt;D xsi:type="xsd:double"&gt;-2.9239774&lt;/D&gt;&lt;D xsi:type="xsd:double"&gt;-4.0160656&lt;/D&gt;&lt;/FQL&gt;&lt;FQL&gt;&lt;Q&gt;ECH^FMA_DIV_YLD(NTMA,-10AY,0,AM,"PORTAGG","MEANR")&lt;/Q&gt;&lt;R&gt;121&lt;/R&gt;&lt;C&gt;1&lt;/C&gt;&lt;D xsi:type="xsd:double"&gt;3.07023434988713&lt;/D&gt;&lt;D xsi:type="xsd:double"&gt;3.23821669764924&lt;/D&gt;&lt;D xsi:type="xsd:double"&gt;3.01936010333883&lt;/D&gt;&lt;D xsi:type="xsd:double"&gt;3.17620014522376&lt;/D&gt;&lt;D xsi:type="xsd:double"&gt;3.29148084647508&lt;/D&gt;&lt;D xsi:type="xsd:double"&gt;3.16594278998511&lt;/D&gt;&lt;D xsi:type="xsd:double"&gt;3.29110625580885&lt;/D&gt;&lt;D xsi:type="xsd:double"&gt;3.15792161586379&lt;/D&gt;&lt;D xsi:type="xsd:double"&gt;3.15841449687701&lt;/D&gt;&lt;D xsi:type="xsd:double"&gt;3.3991696983354&lt;/D&gt;&lt;D xsi:type="xsd:double"&gt;3.58308718499741&lt;/D&gt;&lt;D xsi:type="xsd:double"&gt;3.58154252476501&lt;/D&gt;&lt;D xsi:type="xsd:double"&gt;3.64497229776193&lt;/D&gt;&lt;D xsi:type="xsd:double"&gt;3.69297889848811&lt;/D&gt;&lt;D xsi:type="xsd:double"&gt;3.74252106559543&lt;/D&gt;&lt;D xsi:type="xsd:double"&gt;3.86526836126743&lt;/D&gt;&lt;D xsi:type="xsd:double"&gt;4.01050912245996&lt;/D&gt;&lt;D xsi:type="xsd:double"&gt;3.74508624572072&lt;/D&gt;&lt;D xsi:type="xsd:double"&gt;3.48073555805619&lt;/D&gt;&lt;D xsi:type="xsd:double"&gt;3.48393958650241&lt;/D&gt;&lt;D xsi:type="xsd:double"&gt;3.22712555305362&lt;/D&gt;&lt;D xsi:type="xsd:double"&gt;3.21375935280511&lt;/D&gt;&lt;D xsi:type="xsd:double"&gt;2.92143957988942&lt;/D&gt;&lt;D xsi:type="xsd:double"&gt;2.86593937815706&lt;/D&gt;&lt;D xsi:type="xsd:double"&gt;3.10413915602845&lt;/D&gt;&lt;D xsi:type="xsd:double"&gt;2.76264044263932&lt;/D&gt;&lt;D xsi:type="xsd:double"&gt;2.75102474250034&lt;/D&gt;&lt;D xsi:type="xsd:double"&gt;2.80734042101949&lt;/D&gt;&lt;D xsi:type="xsd:double"&gt;2.92712002323119&lt;/D&gt;&lt;D xsi:type="xsd:double"&gt;2.78082761197739&lt;/D&gt;&lt;D xsi:type="xsd:double"&gt;2.75548146198316&lt;/D&gt;&lt;D xsi:type="xsd:double"&gt;2.43306420348377&lt;/D&gt;&lt;D xsi:type="xsd:double"&gt;2.47331107811701&lt;/D&gt;&lt;D xsi:type="xsd:double"&gt;2.63545551788055&lt;/D&gt;&lt;D xsi:type="xsd:double"&gt;2.60871245514636&lt;/D&gt;&lt;D xsi:type="xsd:double"&gt;2.63215646928403&lt;/D&gt;&lt;D xsi:type="xsd:double"&gt;2.48515869039615&lt;/D&gt;&lt;D xsi:type="xsd:double"&gt;2.81852000719392&lt;/D&gt;&lt;D xsi:type="xsd:double"&gt;2.91106454709436&lt;/D&gt;&lt;D xsi:type="xsd:double"&gt;3.26736418556878&lt;/D&gt;&lt;D xsi:type="xsd:double"&gt;2.80589035597438&lt;/D&gt;&lt;D xsi:type="xsd:double"&gt;2.99013770873839&lt;/D&gt;&lt;D xsi:type="xsd:double"&gt;2.9793806829807&lt;/D&gt;&lt;D xsi:type="xsd:double"&gt;3.09631074533751&lt;/D&gt;&lt;D xsi:type="xsd:double"&gt;3.15229345641854&lt;/D&gt;&lt;D xsi:type="xsd:double"&gt;3.18963858396515&lt;/D&gt;&lt;D xsi:type="xsd:double"&gt;3.42639440790231&lt;/D&gt;&lt;D xsi:type="xsd:double"&gt;3.37450293903291&lt;/D&gt;&lt;D xsi:type="xsd:double"&gt;3.51428030291227&lt;/D&gt;&lt;D xsi:type="xsd:double"&gt;3.05130619016134&lt;/D&gt;&lt;D xsi:type="xsd:double"&gt;3.05344941387862&lt;/D&gt;&lt;D xsi:type="xsd:double"&gt;3.05911987998102&lt;/D&gt;&lt;D xsi:type="xsd:double"&gt;3.84645974536114&lt;/D&gt;&lt;D xsi:type="xsd:double"&gt;3.79043724602845&lt;/D&gt;&lt;D xsi:type="xsd:double"&gt;3.89889325135829&lt;/D&gt;&lt;D xsi:type="xsd:double"&gt;4.05188227244308&lt;/D&gt;&lt;D xsi:type="xsd:double"&gt;4.04614423253108&lt;/D&gt;&lt;D xsi:type="xsd:double"&gt;4.36573854387603&lt;/D&gt;&lt;D xsi:type="xsd:double"&gt;3.87086137283874&lt;/D&gt;&lt;D xsi:type="xsd:double"&gt;4.22850980990695&lt;/D&gt;&lt;D xsi:type="xsd:double"&gt;4.0144190989597&lt;/D&gt;&lt;D xsi:type="xsd:double"&gt;4.17533257201198&lt;/D&gt;&lt;D xsi:type="xsd:double"&gt;4.977031154638&lt;/D&gt;&lt;D xsi:type="xsd:double"&gt;4.47648265933723&lt;/D&gt;&lt;D xsi:type="xsd:double"&gt;4.01485924969492&lt;/D&gt;&lt;D xsi:type="xsd:double"&gt;4.67528705503999&lt;/D&gt;&lt;D xsi:type="xsd:double"&gt;5.78777745501556&lt;/D&gt;&lt;D xsi:type="xsd:double"&gt;4.91171263871904&lt;/D&gt;&lt;D xsi:type="xsd:double"&gt;3.98586439804236&lt;/D&gt;&lt;D xsi:type="xsd:double"&gt;3.29071222359807&lt;/D&gt;&lt;D xsi:type="xsd:double"&gt;3.31988004132713&lt;/D&gt;&lt;D xsi:type="xsd:double"&gt;3.35619192933897&lt;/D&gt;&lt;D xsi:type="xsd:double"&gt;3.84591398559101&lt;/D&gt;&lt;D xsi:type="xsd:double"&gt;3.81861612042919&lt;/D&gt;&lt;D xsi:type="xsd:double"&gt;3.45378142743487&lt;/D&gt;&lt;D xsi:type="xsd:double"&gt;3.26172411830155&lt;/D&gt;&lt;D xsi:type="xsd:double"&gt;3.027526451569&lt;/D&gt;&lt;D xsi:type="xsd:double"&gt;3.0778821051931&lt;/D&gt;&lt;D xsi:type="xsd:double"&gt;2.78342595192029&lt;/D&gt;&lt;D xsi:type="xsd:double"&gt;2.96432619499641&lt;/D&gt;&lt;D xsi:type="xsd:double"&gt;3.6432604383047&lt;/D&gt;&lt;D xsi:type="xsd:double"&gt;3.81254688529398&lt;/D&gt;&lt;D xsi:type="xsd:double"&gt;4.10897212109391&lt;/D&gt;&lt;D xsi:type="xsd:double"&gt;4.67025193885945&lt;/D&gt;&lt;D xsi:type="xsd:double"&gt;4.56877437080264&lt;/D&gt;&lt;D xsi:type="xsd:double"&gt;5.03579070924356&lt;/D&gt;&lt;D xsi:type="xsd:double"&gt;4.61179571756629&lt;/D&gt;&lt;D xsi:type="xsd:double"&gt;5.04858198767083&lt;/D&gt;&lt;D xsi:type="xsd:double"&gt;4.72033809881474&lt;/D&gt;&lt;D xsi:type="xsd:double"&gt;4.6833710692607&lt;/D&gt;&lt;D xsi:type="xsd:double"&gt;4.8752451339696&lt;/D&gt;&lt;D xsi:type="xsd:double"&gt;4.80549394844144&lt;/D&gt;&lt;D xsi:type="xsd:double"&gt;5.75324696262014&lt;/D&gt;&lt;D xsi:type="xsd:double"&gt;6.51888676259777&lt;/D&gt;&lt;D xsi:type="xsd:double"&gt;7.74541100555655&lt;/D&gt;&lt;D xsi:type="xsd:double"&gt;7.02110572668116&lt;/D&gt;&lt;D xsi:type="xsd:double"&gt;6.42982399015791&lt;/D&gt;&lt;D xsi:type="xsd:double"&gt;7.45562958446487&lt;/D&gt;&lt;D xsi:type="xsd:double"&gt;6.88425398296253&lt;/D&gt;&lt;D xsi:type="xsd:double"&gt;8.62224971473161&lt;/D&gt;&lt;D xsi:type="xsd:double"&gt;7.92737800101657&lt;/D&gt;&lt;D xsi:type="xsd:double"&gt;7.80992265400958&lt;/D&gt;&lt;D xsi:type="xsd:double"&gt;8.12119596428411&lt;/D&gt;&lt;D xsi:type="xsd:double"&gt;8.69681059658409&lt;/D&gt;&lt;D xsi:type="xsd:double"&gt;7.41769383137987&lt;/D&gt;&lt;D xsi:type="xsd:double"&gt;7.12790517654053&lt;/D&gt;&lt;D xsi:type="xsd:double"&gt;6.49981365039433&lt;/D&gt;&lt;D xsi:type="xsd:double"&gt;6.30140113519403&lt;/D&gt;&lt;D xsi:type="xsd:double"&gt;6.73038242186673&lt;/D&gt;&lt;D xsi:type="xsd:double"&gt;6.99564887557953&lt;/D&gt;&lt;D xsi:type="xsd:double"&gt;6.95664611997546&lt;/D&gt;&lt;D xsi:type="xsd:double"&gt;9.96797168635168&lt;/D&gt;&lt;D xsi:type="xsd:double"&gt;10.5381898054071&lt;/D&gt;&lt;D xsi:type="xsd:double"&gt;10.7044308615668&lt;/D&gt;&lt;D xsi:type="xsd:double"&gt;9.32421826646443&lt;/D&gt;&lt;D xsi:type="xsd:double"&gt;9.07160882150693&lt;/D&gt;&lt;D xsi:type="xsd:double"&gt;8.61811267319506&lt;/D&gt;&lt;D xsi:type="xsd:double"&gt;5.16841792461236&lt;/D&gt;&lt;D xsi:type="xsd:double"&gt;5.35091543877764&lt;/D&gt;&lt;D xsi:type="xsd:double"&gt;5.52280120917493&lt;/D&gt;&lt;D xsi:type="xsd:double"&gt;4.92895698679275&lt;/D&gt;&lt;/FQL&gt;&lt;FQL&gt;&lt;Q&gt;EPHE^FMA_PE(NTMA,-10AY,0,AM,"PORTAGG","MEANR")&lt;/Q&gt;&lt;R&gt;121&lt;/R&gt;&lt;C&gt;1&lt;/C&gt;&lt;D xsi:type="xsd:double"&gt;17.6844282572489&lt;/D&gt;&lt;D xsi:type="xsd:double"&gt;17.3535744962422&lt;/D&gt;&lt;D xsi:type="xsd:double"&gt;17.5923213020208&lt;/D&gt;&lt;D xsi:type="xsd:double"&gt;17.2186350608186&lt;/D&gt;&lt;D xsi:type="xsd:double"&gt;17.4359035320852&lt;/D&gt;&lt;D xsi:type="xsd:double"&gt;18.017845737357&lt;/D&gt;&lt;D xsi:type="xsd:double"&gt;18.3380294390314&lt;/D&gt;&lt;D xsi:type="xsd:double"&gt;18.7870556172249&lt;/D&gt;&lt;D xsi:type="xsd:double"&gt;18.0774141305154&lt;/D&gt;&lt;D xsi:type="xsd:double"&gt;17.2957565693506&lt;/D&gt;&lt;D xsi:type="xsd:double"&gt;17.1181963503115&lt;/D&gt;&lt;D xsi:type="xsd:double"&gt;17.4989820656341&lt;/D&gt;&lt;D xsi:type="xsd:double"&gt;16.1507975455486&lt;/D&gt;&lt;D xsi:type="xsd:double"&gt;16.8594584934149&lt;/D&gt;&lt;D xsi:type="xsd:double"&gt;16.1817590352478&lt;/D&gt;&lt;D xsi:type="xsd:double"&gt;15.8996955627803&lt;/D&gt;&lt;D xsi:type="xsd:double"&gt;14.6432906918041&lt;/D&gt;&lt;D xsi:type="xsd:double"&gt;15.3507292199019&lt;/D&gt;&lt;D xsi:type="xsd:double"&gt;16.1009677570564&lt;/D&gt;&lt;D xsi:type="xsd:double"&gt;16.9804985469846&lt;/D&gt;&lt;D xsi:type="xsd:double"&gt;16.3664921941311&lt;/D&gt;&lt;D xsi:type="xsd:double"&gt;16.9535393214684&lt;/D&gt;&lt;D xsi:type="xsd:double"&gt;17.8113996471373&lt;/D&gt;&lt;D xsi:type="xsd:double"&gt;18.27155046693&lt;/D&gt;&lt;D xsi:type="xsd:double"&gt;17.7035366168712&lt;/D&gt;&lt;D xsi:type="xsd:double"&gt;16.5215623537891&lt;/D&gt;&lt;D xsi:type="xsd:double"&gt;15.4549258385304&lt;/D&gt;&lt;D xsi:type="xsd:double"&gt;15.3812542257108&lt;/D&gt;&lt;D xsi:type="xsd:double"&gt;16.6238204486139&lt;/D&gt;&lt;D xsi:type="xsd:double"&gt;16.5972793303989&lt;/D&gt;&lt;D xsi:type="xsd:double"&gt;16.6365463464823&lt;/D&gt;&lt;D xsi:type="xsd:double"&gt;17.5644896541007&lt;/D&gt;&lt;D xsi:type="xsd:double"&gt;17.6192696028662&lt;/D&gt;&lt;D xsi:type="xsd:double"&gt;17.8773780954899&lt;/D&gt;&lt;D xsi:type="xsd:double"&gt;16.9633127411183&lt;/D&gt;&lt;D xsi:type="xsd:double"&gt;16.4271687484977&lt;/D&gt;&lt;D xsi:type="xsd:double"&gt;16.876154543473&lt;/D&gt;&lt;D xsi:type="xsd:double"&gt;17.7519270327339&lt;/D&gt;&lt;D xsi:type="xsd:double"&gt;17.968607669941&lt;/D&gt;&lt;D xsi:type="xsd:double"&gt;17.1142883008779&lt;/D&gt;&lt;D xsi:type="xsd:double"&gt;18.0066213739911&lt;/D&gt;&lt;D xsi:type="xsd:double"&gt;17.0463438362837&lt;/D&gt;&lt;D xsi:type="xsd:double"&gt;17.1005027219178&lt;/D&gt;&lt;D xsi:type="xsd:double"&gt;16.1963344484864&lt;/D&gt;&lt;D xsi:type="xsd:double"&gt;16.1105597949551&lt;/D&gt;&lt;D xsi:type="xsd:double"&gt;16.2416256468644&lt;/D&gt;&lt;D xsi:type="xsd:double"&gt;14.9979746152732&lt;/D&gt;&lt;D xsi:type="xsd:double"&gt;15.8902821043236&lt;/D&gt;&lt;D xsi:type="xsd:double"&gt;14.3185289244293&lt;/D&gt;&lt;D xsi:type="xsd:double"&gt;13.5858165120624&lt;/D&gt;&lt;D xsi:type="xsd:double"&gt;13.3144584267184&lt;/D&gt;&lt;D xsi:type="xsd:double"&gt;14.5797808109675&lt;/D&gt;&lt;D xsi:type="xsd:double"&gt;15.6055456894583&lt;/D&gt;&lt;D xsi:type="xsd:double"&gt;15.5375954912477&lt;/D&gt;&lt;D xsi:type="xsd:double"&gt;15.0102110222767&lt;/D&gt;&lt;D xsi:type="xsd:double"&gt;15.2533943827368&lt;/D&gt;&lt;D xsi:type="xsd:double"&gt;14.9846754737547&lt;/D&gt;&lt;D xsi:type="xsd:double"&gt;15.5415339452729&lt;/D&gt;&lt;D xsi:type="xsd:double"&gt;15.6197046551547&lt;/D&gt;&lt;D xsi:type="xsd:double"&gt;14.8174539907482&lt;/D&gt;&lt;D xsi:type="xsd:double"&gt;14.0450668544542&lt;/D&gt;&lt;D xsi:type="xsd:double"&gt;13.7978497729773&lt;/D&gt;&lt;D xsi:type="xsd:double"&gt;14.0790040293596&lt;/D&gt;&lt;D xsi:type="xsd:double"&gt;13.9772418234177&lt;/D&gt;&lt;D xsi:type="xsd:double"&gt;13.7959906499542&lt;/D&gt;&lt;D xsi:type="xsd:double"&gt;13.1729999896272&lt;/D&gt;&lt;D xsi:type="xsd:double"&gt;10.3070844157823&lt;/D&gt;&lt;D xsi:type="xsd:double"&gt;10.5795745928781&lt;/D&gt;&lt;D xsi:type="xsd:double"&gt;12.564723127624&lt;/D&gt;&lt;D xsi:type="xsd:double"&gt;16.0802239794249&lt;/D&gt;&lt;D xsi:type="xsd:double"&gt;15.6267860941015&lt;/D&gt;&lt;D xsi:type="xsd:double"&gt;15.6613461946207&lt;/D&gt;&lt;D xsi:type="xsd:double"&gt;16.0075511831146&lt;/D&gt;&lt;D xsi:type="xsd:double"&gt;15.7342684699708&lt;/D&gt;&lt;D xsi:type="xsd:double"&gt;18.0400232360752&lt;/D&gt;&lt;D xsi:type="xsd:double"&gt;17.1424941404825&lt;/D&gt;&lt;D xsi:type="xsd:double"&gt;16.7450757969331&lt;/D&gt;&lt;D xsi:type="xsd:double"&gt;16.1075190107762&lt;/D&gt;&lt;D xsi:type="xsd:double"&gt;15.4956481450298&lt;/D&gt;&lt;D xsi:type="xsd:double"&gt;14.837633610315&lt;/D&gt;&lt;D xsi:type="xsd:double"&gt;14.4151347312926&lt;/D&gt;&lt;D xsi:type="xsd:double"&gt;16.5806633704011&lt;/D&gt;&lt;D xsi:type="xsd:double"&gt;16.1124018171413&lt;/D&gt;&lt;D xsi:type="xsd:double"&gt;15.0389742230104&lt;/D&gt;&lt;D xsi:type="xsd:double"&gt;16.0824103562222&lt;/D&gt;&lt;D xsi:type="xsd:double"&gt;16.3612238481665&lt;/D&gt;&lt;D xsi:type="xsd:double"&gt;16.6705108557112&lt;/D&gt;&lt;D xsi:type="xsd:double"&gt;15.5400028261457&lt;/D&gt;&lt;D xsi:type="xsd:double"&gt;15.2035106859852&lt;/D&gt;&lt;D xsi:type="xsd:double"&gt;15.0784411020369&lt;/D&gt;&lt;D xsi:type="xsd:double"&gt;14.4684818482343&lt;/D&gt;&lt;D xsi:type="xsd:double"&gt;14.0283853755335&lt;/D&gt;&lt;D xsi:type="xsd:double"&gt;13.1925680704194&lt;/D&gt;&lt;D xsi:type="xsd:double"&gt;13.2207516089929&lt;/D&gt;&lt;D xsi:type="xsd:double"&gt;12.797048502878&lt;/D&gt;&lt;D xsi:type="xsd:double"&gt;13.0950831088675&lt;/D&gt;&lt;D xsi:type="xsd:double"&gt;13.006488862768&lt;/D&gt;&lt;D xsi:type="xsd:double"&gt;11.2819959262878&lt;/D&gt;&lt;D xsi:type="xsd:double"&gt;11.8752293651165&lt;/D&gt;&lt;D xsi:type="xsd:double"&gt;12.5138076881803&lt;/D&gt;&lt;D xsi:type="xsd:double"&gt;13.0394053088335&lt;/D&gt;&lt;D xsi:type="xsd:double"&gt;12.8987566291335&lt;/D&gt;&lt;D xsi:type="xsd:double"&gt;11.8375880577725&lt;/D&gt;&lt;D xsi:type="xsd:double"&gt;11.4620330372185&lt;/D&gt;&lt;D xsi:type="xsd:double"&gt;11.2388593960471&lt;/D&gt;&lt;D xsi:type="xsd:double"&gt;10.2601564708174&lt;/D&gt;&lt;D xsi:type="xsd:double"&gt;10.0972503537979&lt;/D&gt;&lt;D xsi:type="xsd:double"&gt;9.82487635521866&lt;/D&gt;&lt;D xsi:type="xsd:double"&gt;9.76817237330138&lt;/D&gt;&lt;D xsi:type="xsd:double"&gt;9.90685456906947&lt;/D&gt;&lt;D xsi:type="xsd:double"&gt;9.54598055796059&lt;/D&gt;&lt;D xsi:type="xsd:double"&gt;9.15471950885617&lt;/D&gt;&lt;D xsi:type="xsd:double"&gt;9.57237362962677&lt;/D&gt;&lt;D xsi:type="xsd:double"&gt;9.80021991143027&lt;/D&gt;&lt;D xsi:type="xsd:double"&gt;9.83658950338595&lt;/D&gt;&lt;D xsi:type="xsd:double"&gt;9.05442876408246&lt;/D&gt;&lt;D xsi:type="xsd:double"&gt;8.88221317377108&lt;/D&gt;&lt;D xsi:type="xsd:double"&gt;8.81829223562061&lt;/D&gt;&lt;D xsi:type="xsd:double"&gt;9.44899151005745&lt;/D&gt;&lt;D xsi:type="xsd:double"&gt;9.33876049624051&lt;/D&gt;&lt;D xsi:type="xsd:double"&gt;9.88753799191939&lt;/D&gt;&lt;/FQL&gt;&lt;FQL&gt;&lt;Q&gt;EWT^FMA_PE(LTMA,-10AY,0,AM,"PORTAGG","MEANR")&lt;/Q&gt;&lt;R&gt;121&lt;/R&gt;&lt;C&gt;1&lt;/C&gt;&lt;D xsi:type="xsd:double"&gt;14.7402108793177&lt;/D&gt;&lt;D xsi:type="xsd:double"&gt;14.2768104778553&lt;/D&gt;&lt;D xsi:type="xsd:double"&gt;13.9886221659696&lt;/D&gt;&lt;D xsi:type="xsd:double"&gt;13.7107961509368&lt;/D&gt;&lt;D xsi:type="xsd:double"&gt;13.7012555780981&lt;/D&gt;&lt;D xsi:type="xsd:double"&gt;14.235343618275&lt;/D&gt;&lt;D xsi:type="xsd:double"&gt;14.2715824910091&lt;/D&gt;&lt;D xsi:type="xsd:double"&gt;14.1241117311176&lt;/D&gt;&lt;D xsi:type="xsd:double"&gt;14.0665956235157&lt;/D&gt;&lt;D xsi:type="xsd:double"&gt;13.8567682186873&lt;/D&gt;&lt;D xsi:type="xsd:double"&gt;13.4408070039533&lt;/D&gt;&lt;D xsi:type="xsd:double"&gt;12.9566422562061&lt;/D&gt;&lt;D xsi:type="xsd:double"&gt;12.8142683060534&lt;/D&gt;&lt;D xsi:type="xsd:double"&gt;12.9251367345124&lt;/D&gt;&lt;D xsi:type="xsd:double"&gt;12.7323031197743&lt;/D&gt;&lt;D xsi:type="xsd:double"&gt;12.1806045463338&lt;/D&gt;&lt;D xsi:type="xsd:double"&gt;11.2083443863029&lt;/D&gt;&lt;D xsi:type="xsd:double"&gt;11.8690604515072&lt;/D&gt;&lt;D xsi:type="xsd:double"&gt;12.4547513464686&lt;/D&gt;&lt;D xsi:type="xsd:double"&gt;12.4904044972352&lt;/D&gt;&lt;D xsi:type="xsd:double"&gt;12.374358804837&lt;/D&gt;&lt;D xsi:type="xsd:double"&gt;12.964336577348&lt;/D&gt;&lt;D xsi:type="xsd:double"&gt;13.2437776666137&lt;/D&gt;&lt;D xsi:type="xsd:double"&gt;13.8013596416782&lt;/D&gt;&lt;D xsi:type="xsd:double"&gt;13.7010157244465&lt;/D&gt;&lt;D xsi:type="xsd:double"&gt;14.4148799355337&lt;/D&gt;&lt;D xsi:type="xsd:double"&gt;13.8283357245014&lt;/D&gt;&lt;D xsi:type="xsd:double"&gt;14.4281447374096&lt;/D&gt;&lt;D xsi:type="xsd:double"&gt;14.4664464884253&lt;/D&gt;&lt;D xsi:type="xsd:double"&gt;14.519537223402&lt;/D&gt;&lt;D xsi:type="xsd:double"&gt;14.4603432654834&lt;/D&gt;&lt;D xsi:type="xsd:double"&gt;14.3764363236552&lt;/D&gt;&lt;D xsi:type="xsd:double"&gt;14.3547666267478&lt;/D&gt;&lt;D xsi:type="xsd:double"&gt;14.3541190930081&lt;/D&gt;&lt;D xsi:type="xsd:double"&gt;14.6555201626711&lt;/D&gt;&lt;D xsi:type="xsd:double"&gt;14.6713099068619&lt;/D&gt;&lt;D xsi:type="xsd:double"&gt;14.6315180145187&lt;/D&gt;&lt;D xsi:type="xsd:double"&gt;14.6934405520236&lt;/D&gt;&lt;D xsi:type="xsd:double"&gt;14.8390515094245&lt;/D&gt;&lt;D xsi:type="xsd:double"&gt;14.4491246987233&lt;/D&gt;&lt;D xsi:type="xsd:double"&gt;14.7494211603898&lt;/D&gt;&lt;D xsi:type="xsd:double"&gt;14.0851872619441&lt;/D&gt;&lt;D xsi:type="xsd:double"&gt;14.5047578791186&lt;/D&gt;&lt;D xsi:type="xsd:double"&gt;14.3944670685671&lt;/D&gt;&lt;D xsi:type="xsd:double"&gt;14.3351301874813&lt;/D&gt;&lt;D xsi:type="xsd:double"&gt;14.3607126208582&lt;/D&gt;&lt;D xsi:type="xsd:double"&gt;14.0319280732483&lt;/D&gt;&lt;D xsi:type="xsd:double"&gt;14.1893496534279&lt;/D&gt;&lt;D xsi:type="xsd:double"&gt;13.7205116059094&lt;/D&gt;&lt;D xsi:type="xsd:double"&gt;12.9453487569104&lt;/D&gt;&lt;D xsi:type="xsd:double"&gt;12.577082058315&lt;/D&gt;&lt;D xsi:type="xsd:double"&gt;12.6042658182946&lt;/D&gt;&lt;D xsi:type="xsd:double"&gt;12.7658755419105&lt;/D&gt;&lt;D xsi:type="xsd:double"&gt;13.5020573741025&lt;/D&gt;&lt;D xsi:type="xsd:double"&gt;14.1019725055355&lt;/D&gt;&lt;D xsi:type="xsd:double"&gt;14.3736325810123&lt;/D&gt;&lt;D xsi:type="xsd:double"&gt;14.516243193033&lt;/D&gt;&lt;D xsi:type="xsd:double"&gt;14.6057514654625&lt;/D&gt;&lt;D xsi:type="xsd:double"&gt;14.9889499198229&lt;/D&gt;&lt;D xsi:type="xsd:double"&gt;14.8445916304258&lt;/D&gt;&lt;D xsi:type="xsd:double"&gt;15.4322482456168&lt;/D&gt;&lt;D xsi:type="xsd:double"&gt;15.7006252202298&lt;/D&gt;&lt;D xsi:type="xsd:double"&gt;16.6224346614048&lt;/D&gt;&lt;D xsi:type="xsd:double"&gt;17.046242483005&lt;/D&gt;&lt;D xsi:type="xsd:double"&gt;17.5329748109333&lt;/D&gt;&lt;D xsi:type="xsd:double"&gt;17.2255166219714&lt;/D&gt;&lt;D xsi:type="xsd:double"&gt;16.1156976689474&lt;/D&gt;&lt;D xsi:type="xsd:double"&gt;16.1097631332415&lt;/D&gt;&lt;D xsi:type="xsd:double"&gt;16.4723750343518&lt;/D&gt;&lt;D xsi:type="xsd:double"&gt;16.9774594050731&lt;/D&gt;&lt;D xsi:type="xsd:double"&gt;17.636360747165&lt;/D&gt;&lt;D xsi:type="xsd:double"&gt;17.7232720762172&lt;/D&gt;&lt;D xsi:type="xsd:double"&gt;17.1648942222941&lt;/D&gt;&lt;D xsi:type="xsd:double"&gt;17.4124004338925&lt;/D&gt;&lt;D xsi:type="xsd:double"&gt;17.0209599485718&lt;/D&gt;&lt;D xsi:type="xsd:double"&gt;17.7024656350436&lt;/D&gt;&lt;D xsi:type="xsd:double"&gt;19.2524409970137&lt;/D&gt;&lt;D xsi:type="xsd:double"&gt;18.7646945151702&lt;/D&gt;&lt;D xsi:type="xsd:double"&gt;18.5222594959615&lt;/D&gt;&lt;D xsi:type="xsd:double"&gt;18.1189139884851&lt;/D&gt;&lt;D xsi:type="xsd:double"&gt;17.0093543316044&lt;/D&gt;&lt;D xsi:type="xsd:double"&gt;16.8289301711872&lt;/D&gt;&lt;D xsi:type="xsd:double"&gt;16.3618263140326&lt;/D&gt;&lt;D xsi:type="xsd:double"&gt;15.3125673106724&lt;/D&gt;&lt;D xsi:type="xsd:double"&gt;14.8780504235219&lt;/D&gt;&lt;D xsi:type="xsd:double"&gt;13.6695374479572&lt;/D&gt;&lt;D xsi:type="xsd:double"&gt;13.572050425532&lt;/D&gt;&lt;D xsi:type="xsd:double"&gt;13.0610643313067&lt;/D&gt;&lt;D xsi:type="xsd:double"&gt;13.0586507993593&lt;/D&gt;&lt;D xsi:type="xsd:double"&gt;12.8478075840326&lt;/D&gt;&lt;D xsi:type="xsd:double"&gt;12.3102294182049&lt;/D&gt;&lt;D xsi:type="xsd:double"&gt;12.1999222182739&lt;/D&gt;&lt;D xsi:type="xsd:double"&gt;11.8043462036537&lt;/D&gt;&lt;D xsi:type="xsd:double"&gt;11.9551128017315&lt;/D&gt;&lt;D xsi:type="xsd:double"&gt;10.9331818571027&lt;/D&gt;&lt;D xsi:type="xsd:double"&gt;11.3244473775956&lt;/D&gt;&lt;D xsi:type="xsd:double"&gt;11.0358649498757&lt;/D&gt;&lt;D xsi:type="xsd:double"&gt;10.0906842412687&lt;/D&gt;&lt;D xsi:type="xsd:double"&gt;10.6078323566375&lt;/D&gt;&lt;D xsi:type="xsd:double"&gt;11.0735560699331&lt;/D&gt;&lt;D xsi:type="xsd:double"&gt;11.313699709846&lt;/D&gt;&lt;D xsi:type="xsd:double"&gt;12.2663311242977&lt;/D&gt;&lt;D xsi:type="xsd:double"&gt;12.5429710024475&lt;/D&gt;&lt;D xsi:type="xsd:double"&gt;13.0784702974227&lt;/D&gt;&lt;D xsi:type="xsd:double"&gt;13.565819836417&lt;/D&gt;&lt;D xsi:type="xsd:double"&gt;14.6561732492826&lt;/D&gt;&lt;D xsi:type="xsd:double"&gt;15.3195334770567&lt;/D&gt;&lt;D xsi:type="xsd:double"&gt;15.9116551006952&lt;/D&gt;&lt;D xsi:type="xsd:double"&gt;16.1149747936691&lt;/D&gt;&lt;D xsi:type="xsd:double"&gt;16.7969011223318&lt;/D&gt;&lt;D xsi:type="xsd:double"&gt;16.9361084810093&lt;/D&gt;&lt;D xsi:type="xsd:double"&gt;18.0319946841614&lt;/D&gt;&lt;D xsi:type="xsd:double"&gt;18.7359357289967&lt;/D&gt;&lt;D xsi:type="xsd:double"&gt;19.0925838701961&lt;/D&gt;&lt;D xsi:type="xsd:double"&gt;19.8965331653821&lt;/D&gt;&lt;D xsi:type="xsd:double"&gt;19.8105176445137&lt;/D&gt;&lt;D xsi:type="xsd:double"&gt;19.7278506798873&lt;/D&gt;&lt;D xsi:type="xsd:double"&gt;19.6930572554139&lt;/D&gt;&lt;D xsi:type="xsd:double"&gt;20.203740245022&lt;/D&gt;&lt;D xsi:type="xsd:double"&gt;18.752079489539&lt;/D&gt;&lt;D xsi:type="xsd:double"&gt;17.507461300063&lt;/D&gt;&lt;/FQL&gt;&lt;FQL&gt;&lt;Q&gt;WL-FDS^FG_PRICE(0)/MAX(FG_PRICE(0,-1AY))&lt;/Q&gt;&lt;R&gt;1&lt;/R&gt;&lt;C&gt;1&lt;/C&gt;&lt;D xsi:type="xsd:double"&gt;0.707492795389049&lt;/D&gt;&lt;/FQL&gt;&lt;FQL&gt;&lt;Q&gt;NI-FDS^FG_PRICE_CHANGE(0,-1AY)&lt;/Q&gt;&lt;R&gt;1&lt;/R&gt;&lt;C&gt;1&lt;/C&gt;&lt;D xsi:type="xsd:double"&gt;-19.9445284921836&lt;/D&gt;&lt;/FQL&gt;&lt;FQL&gt;&lt;Q&gt;CPALM-FDS^FG_PRICE_CHANGE(0,-6AM)&lt;/Q&gt;&lt;R&gt;1&lt;/R&gt;&lt;C&gt;1&lt;/C&gt;&lt;D xsi:type="xsd:double"&gt;-4.28571428571428&lt;/D&gt;&lt;/FQL&gt;&lt;FQL&gt;&lt;Q&gt;BRENT-FDS^FG_PRICE_CHANGE(0,-3AM)&lt;/Q&gt;&lt;R&gt;1&lt;/R&gt;&lt;C&gt;1&lt;/C&gt;&lt;D xsi:type="xsd:double"&gt;0&lt;/D&gt;&lt;/FQL&gt;&lt;FQL&gt;&lt;Q&gt;TIOS-FDS^FG_PRICE_CHANGE(0,-1AM)&lt;/Q&gt;&lt;R&gt;1&lt;/R&gt;&lt;C&gt;1&lt;/C&gt;&lt;D xsi:type="xsd:double"&gt;-7.55935233932651&lt;/D&gt;&lt;/FQL&gt;&lt;FQL&gt;&lt;Q&gt;TUR^FG_PRICE_MAVG(0,,,,60)&lt;/Q&gt;&lt;R&gt;1&lt;/R&gt;&lt;C&gt;1&lt;/C&gt;&lt;D xsi:type="xsd:double"&gt;40.14683&lt;/D&gt;&lt;/FQL&gt;&lt;FQL&gt;&lt;Q&gt;EWY^FG_PRICE_MAVG(0,,,,30)&lt;/Q&gt;&lt;R&gt;1&lt;/R&gt;&lt;C&gt;1&lt;/C&gt;&lt;D xsi:type="xsd:double"&gt;63.615665&lt;/D&gt;&lt;/FQL&gt;&lt;FQL&gt;&lt;Q&gt;ECH^FG_PRICE(0)&lt;/Q&gt;&lt;R&gt;1&lt;/R&gt;&lt;C&gt;1&lt;/C&gt;&lt;D xsi:type="xsd:double"&gt;25.85&lt;/D&gt;&lt;/FQL&gt;&lt;FQL&gt;&lt;Q&gt;TRYCA10Y-FDS^FG_YIELD(-10AY,0,Y,,"YTM")&lt;/Q&gt;&lt;R&gt;10&lt;/R&gt;&lt;C&gt;1&lt;/C&gt;&lt;D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xsi:type="xsd:double"&gt;3.0987&lt;/D&gt;&lt;/FQL&gt;&lt;FQL&gt;&lt;Q&gt;CAGDPY@TH^EE_ACTUAL_ANNUAL(MED,+1)&lt;/Q&gt;&lt;R&gt;1&lt;/R&gt;&lt;C&gt;1&lt;/C&gt;&lt;D xsi:type="xsd:double"&gt;2.5&lt;/D&gt;&lt;/FQL&gt;&lt;FQL&gt;&lt;Q&gt;USDTRY^FG_PRICE_CHANGE(0,-6AM)&lt;/Q&gt;&lt;R&gt;1&lt;/R&gt;&lt;C&gt;1&lt;/C&gt;&lt;D xsi:type="xsd:double"&gt;5.7709813&lt;/D&gt;&lt;/FQL&gt;&lt;FQL&gt;&lt;Q&gt;USDPEN^FG_PRICE_CHANGE(0,-6AM)&lt;/Q&gt;&lt;R&gt;1&lt;/R&gt;&lt;C&gt;1&lt;/C&gt;&lt;D xsi:type="xsd:double"&gt;2.2265553&lt;/D&gt;&lt;/FQL&gt;&lt;FQL&gt;&lt;Q&gt;USDIDR^STD(FG_PRICE_CHANGE(0,-1AY,AM))&lt;/Q&gt;&lt;R&gt;1&lt;/R&gt;&lt;C&gt;1&lt;/C&gt;&lt;D xsi:type="xsd:double"&gt;1.47008847795652&lt;/D&gt;&lt;/FQL&gt;&lt;FQL&gt;&lt;Q&gt;ECH^JULIAN(FG_TOTAL_RETURNC(-10AY,0,AM).DATES)&lt;/Q&gt;&lt;R&gt;121&lt;/R&gt;&lt;C&gt;1&lt;/C&gt;&lt;D xsi:type="xsd:long"&gt;41894&lt;/D&gt;&lt;D xsi:type="xsd:long"&gt;41922&lt;/D&gt;&lt;D xsi:type="xsd:long"&gt;41955&lt;/D&gt;&lt;D xsi:type="xsd:long"&gt;41985&lt;/D&gt;&lt;D xsi:type="xsd:long"&gt;42016&lt;/D&gt;&lt;D xsi:type="xsd:long"&gt;42047&lt;/D&gt;&lt;D xsi:type="xsd:long"&gt;42075&lt;/D&gt;&lt;D xsi:type="xsd:long"&gt;42104&lt;/D&gt;&lt;D xsi:type="xsd:long"&gt;42136&lt;/D&gt;&lt;D xsi:type="xsd:long"&gt;42167&lt;/D&gt;&lt;D xsi:type="xsd:long"&gt;42195&lt;/D&gt;&lt;D xsi:type="xsd:long"&gt;42228&lt;/D&gt;&lt;D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xsi:type="xsd:double"&gt;2.16813715632907&lt;/D&gt;&lt;D xsi:type="xsd:double"&gt;2.21629701531387&lt;/D&gt;&lt;D xsi:type="xsd:double"&gt;2.23301942887606&lt;/D&gt;&lt;D xsi:type="xsd:double"&gt;2.27592453979191&lt;/D&gt;&lt;D xsi:type="xsd:double"&gt;2.23142915142662&lt;/D&gt;&lt;D xsi:type="xsd:double"&gt;2.23594591740366&lt;/D&gt;&lt;D xsi:type="xsd:double"&gt;2.31686032961055&lt;/D&gt;&lt;D xsi:type="xsd:double"&gt;2.29694198344149&lt;/D&gt;&lt;D xsi:type="xsd:double"&gt;2.31453771473878&lt;/D&gt;&lt;D xsi:type="xsd:double"&gt;2.24926351043879&lt;/D&gt;&lt;D xsi:type="xsd:double"&gt;2.26848458360577&lt;/D&gt;&lt;D xsi:type="xsd:double"&gt;2.12069288676486&lt;/D&gt;&lt;D xsi:type="xsd:double"&gt;2.1450008962012&lt;/D&gt;&lt;D xsi:type="xsd:double"&gt;2.23016593958709&lt;/D&gt;&lt;D xsi:type="xsd:double"&gt;2.13220807925982&lt;/D&gt;&lt;D xsi:type="xsd:double"&gt;2.14258404338301&lt;/D&gt;&lt;D xsi:type="xsd:double"&gt;2.06683003947096&lt;/D&gt;&lt;D xsi:type="xsd:double"&gt;2.21575403793983&lt;/D&gt;&lt;D xsi:type="xsd:double"&gt;2.11208906057998&lt;/D&gt;&lt;D xsi:type="xsd:double"&gt;2.36361297098209&lt;/D&gt;&lt;D xsi:type="xsd:double"&gt;2.25148412994418&lt;/D&gt;&lt;D xsi:type="xsd:double"&gt;2.43802690825639&lt;/D&gt;&lt;D xsi:type="xsd:double"&gt;2.65323576942945&lt;/D&gt;&lt;D xsi:type="xsd:double"&gt;2.70098723632987&lt;/D&gt;&lt;D xsi:type="xsd:double"&gt;3.01451340878406&lt;/D&gt;&lt;D xsi:type="xsd:double"&gt;3.14909197286173&lt;/D&gt;&lt;D xsi:type="xsd:double"&gt;3.29353576041276&lt;/D&gt;&lt;D xsi:type="xsd:double"&gt;3.33990029916588&lt;/D&gt;&lt;D xsi:type="xsd:double"&gt;3.27561276298755&lt;/D&gt;&lt;D xsi:type="xsd:double"&gt;3.22541455560603&lt;/D&gt;&lt;D xsi:type="xsd:double"&gt;3.30368864439547&lt;/D&gt;&lt;D xsi:type="xsd:double"&gt;3.06375760883743&lt;/D&gt;&lt;D xsi:type="xsd:double"&gt;2.80053411911745&lt;/D&gt;&lt;D xsi:type="xsd:double"&gt;2.65439585114209&lt;/D&gt;&lt;D xsi:type="xsd:double"&gt;2.82938620448377&lt;/D&gt;&lt;D xsi:type="xsd:double"&gt;2.7714575217559&lt;/D&gt;&lt;D xsi:type="xsd:double"&gt;2.69655856290608&lt;/D&gt;&lt;D xsi:type="xsd:double"&gt;2.800904719997&lt;/D&gt;&lt;D xsi:type="xsd:double"&gt;2.61679039946245&lt;/D&gt;&lt;D xsi:type="xsd:double"&gt;2.6803369155793&lt;/D&gt;&lt;D xsi:type="xsd:double"&gt;2.76966520655653&lt;/D&gt;&lt;D xsi:type="xsd:double"&gt;2.55241349661788&lt;/D&gt;&lt;D xsi:type="xsd:double"&gt;2.40877727537323&lt;/D&gt;&lt;D xsi:type="xsd:double"&gt;2.48646100258092&lt;/D&gt;&lt;D xsi:type="xsd:double"&gt;2.48424452440746&lt;/D&gt;&lt;D xsi:type="xsd:double"&gt;2.51122073821185&lt;/D&gt;&lt;D xsi:type="xsd:double"&gt;2.30643990172614&lt;/D&gt;&lt;D xsi:type="xsd:double"&gt;2.22204546496053&lt;/D&gt;&lt;D xsi:type="xsd:doubl</t>
        </r>
      </text>
    </comment>
    <comment ref="A21" authorId="0" shapeId="0" xr:uid="{63990693-A7D2-4505-A64E-8B9846660BB1}">
      <text>
        <r>
          <rPr>
            <b/>
            <sz val="9"/>
            <color indexed="81"/>
            <rFont val="Tahoma"/>
            <charset val="1"/>
          </rPr>
          <t>e"&gt;1.8861364701555&lt;/D&gt;&lt;D xsi:type="xsd:double"&gt;1.99502667585935&lt;/D&gt;&lt;D xsi:type="xsd:double"&gt;1.95807328264813&lt;/D&gt;&lt;D xsi:type="xsd:double"&gt;1.91388340332938&lt;/D&gt;&lt;D xsi:type="xsd:double"&gt;1.93032580371623&lt;/D&gt;&lt;D xsi:type="xsd:double"&gt;1.8944091458209&lt;/D&gt;&lt;D xsi:type="xsd:double"&gt;1.64707194514237&lt;/D&gt;&lt;D xsi:type="xsd:double"&gt;1.59210419667206&lt;/D&gt;&lt;D xsi:type="xsd:double"&gt;1.8511659955188&lt;/D&gt;&lt;D xsi:type="xsd:double"&gt;1.96021112975318&lt;/D&gt;&lt;D xsi:type="xsd:double"&gt;1.92669542369419&lt;/D&gt;&lt;D xsi:type="xsd:double"&gt;1.8318309677886&lt;/D&gt;&lt;D xsi:type="xsd:double"&gt;1.83173773216803&lt;/D&gt;&lt;D xsi:type="xsd:double"&gt;1.94560634571276&lt;/D&gt;&lt;D xsi:type="xsd:double"&gt;1.93031107743199&lt;/D&gt;&lt;D xsi:type="xsd:double"&gt;2.00905796528573&lt;/D&gt;&lt;D xsi:type="xsd:double"&gt;1.98994296106643&lt;/D&gt;&lt;D xsi:type="xsd:double"&gt;1.92186776876999&lt;/D&gt;&lt;D xsi:type="xsd:double"&gt;2.0439477458341&lt;/D&gt;&lt;D xsi:type="xsd:double"&gt;2.21272538709639&lt;/D&gt;&lt;D xsi:type="xsd:double"&gt;2.34841847353582&lt;/D&gt;&lt;D xsi:type="xsd:double"&gt;2.43382671606965&lt;/D&gt;&lt;D xsi:type="xsd:double"&gt;2.50276619447997&lt;/D&gt;&lt;D xsi:type="xsd:double"&gt;2.34333666400199&lt;/D&gt;&lt;D xsi:type="xsd:double"&gt;2.35541039611761&lt;/D&gt;&lt;D xsi:type="xsd:double"&gt;2.37406408953341&lt;/D&gt;&lt;D xsi:type="xsd:double"&gt;2.47332476779096&lt;/D&gt;&lt;D xsi:type="xsd:double"&gt;2.6961555107654&lt;/D&gt;&lt;D xsi:type="xsd:double"&gt;2.60663557122138&lt;/D&gt;&lt;D xsi:type="xsd:double"&gt;2.48159343544011&lt;/D&gt;&lt;D xsi:type="xsd:double"&gt;2.4625892888892&lt;/D&gt;&lt;D xsi:type="xsd:double"&gt;2.40871538600065&lt;/D&gt;&lt;D xsi:type="xsd:double"&gt;2.50958069558207&lt;/D&gt;&lt;D xsi:type="xsd:double"&gt;2.46019393225854&lt;/D&gt;&lt;D xsi:type="xsd:double"&gt;2.54807543872476&lt;/D&gt;&lt;D xsi:type="xsd:double"&gt;2.57934952512079&lt;/D&gt;&lt;D xsi:type="xsd:double"&gt;2.60571298792898&lt;/D&gt;&lt;D xsi:type="xsd:double"&gt;2.57379660382411&lt;/D&gt;&lt;D xsi:type="xsd:double"&gt;2.59115894811627&lt;/D&gt;&lt;D xsi:type="xsd:double"&gt;2.6475931973555&lt;/D&gt;&lt;D xsi:type="xsd:double"&gt;2.69342314949046&lt;/D&gt;&lt;D xsi:type="xsd:double"&gt;2.76749863291118&lt;/D&gt;&lt;D xsi:type="xsd:double"&gt;2.88849209314776&lt;/D&gt;&lt;D xsi:type="xsd:double"&gt;2.8319558208816&lt;/D&gt;&lt;D xsi:type="xsd:double"&gt;2.68819593364875&lt;/D&gt;&lt;D xsi:type="xsd:double"&gt;2.84375828553975&lt;/D&gt;&lt;D xsi:type="xsd:double"&gt;2.78966097701169&lt;/D&gt;&lt;D xsi:type="xsd:double"&gt;2.95194951902092&lt;/D&gt;&lt;D xsi:type="xsd:double"&gt;3.07192822310627&lt;/D&gt;&lt;D xsi:type="xsd:double"&gt;3.27408451937435&lt;/D&gt;&lt;D xsi:type="xsd:double"&gt;3.37065498817987&lt;/D&gt;&lt;/FQL&gt;&lt;FQL&gt;&lt;Q&gt;INDA^FG_PRICE_MAVG(0,,,,30)&lt;/Q&gt;&lt;R&gt;1&lt;/R&gt;&lt;C&gt;1&lt;/C&gt;&lt;D xsi:type="xsd:double"&gt;56.5475&lt;/D&gt;&lt;/FQL&gt;&lt;FQL&gt;&lt;Q&gt;EPU^FG_PRICE(0)&lt;/Q&gt;&lt;R&gt;1&lt;/R&gt;&lt;C&gt;1&lt;/C&gt;&lt;D xsi:type="xsd:double"&gt;39.9515&lt;/D&gt;&lt;/FQL&gt;&lt;FQL&gt;&lt;Q&gt;VNM^FG_TOTAL_RETURNC(0,-6AM)&lt;/Q&gt;&lt;R&gt;1&lt;/R&gt;&lt;C&gt;1&lt;/C&gt;&lt;D xsi:type="xsd:double"&gt;-7.116109&lt;/D&gt;&lt;/FQL&gt;&lt;FQL&gt;&lt;Q&gt;QAT^FG_TOTAL_RETURNC(0,-12AM)&lt;/Q&gt;&lt;R&gt;1&lt;/R&gt;&lt;C&gt;1&lt;/C&gt;&lt;D xsi:type="xsd:double"&gt;5.574286&lt;/D&gt;&lt;/FQL&gt;&lt;FQL&gt;&lt;Q&gt;CAGDPY@ID^EE_ACTUAL_ANNUAL(MED,0)&lt;/Q&gt;&lt;R&gt;1&lt;/R&gt;&lt;C&gt;1&lt;/C&gt;&lt;D xsi:type="xsd:double"&gt;-0.14&lt;/D&gt;&lt;/FQL&gt;&lt;FQL&gt;&lt;Q&gt;USDSAR^FG_PRICE_CHANGE(0,-6AM)&lt;/Q&gt;&lt;R&gt;1&lt;/R&gt;&lt;C&gt;1&lt;/C&gt;&lt;D xsi:type="xsd:double"&gt;0.05866289&lt;/D&gt;&lt;/FQL&gt;&lt;FQL&gt;&lt;Q&gt;USDZAR^FG_PRICE_CHANGE(0,-3AM)&lt;/Q&gt;&lt;R&gt;1&lt;/R&gt;&lt;C&gt;1&lt;/C&gt;&lt;D xsi:type="xsd:double"&gt;-3.2402039&lt;/D&gt;&lt;/FQL&gt;&lt;FQL&gt;&lt;Q&gt;USDMXN^FG_PRICE_CHANGE(0,-1AM)&lt;/Q&gt;&lt;R&gt;1&lt;/R&gt;&lt;C&gt;1&lt;/C&gt;&lt;D xsi:type="xsd:double"&gt;4.152775&lt;/D&gt;&lt;/FQL&gt;&lt;FQL&gt;&lt;Q&gt;FC0000CL^JULIAN(FMA_EPS(NTMA,-20AY,0,CY,,"PORTAGG","MEANR").DATES)&lt;/Q&gt;&lt;R&gt;20&lt;/R&gt;&lt;C&gt;1&lt;/C&gt;&lt;D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xsi:type="xsd:double"&gt;-7.5700226&lt;/D&gt;&lt;D xsi:type="xsd:double"&gt;-1.7612576&lt;/D&gt;&lt;D xsi:type="xsd:double"&gt;-11.847031&lt;/D&gt;&lt;D xsi:type="xsd:double"&gt;-3.5477757&lt;/D&gt;&lt;D xsi:type="xsd:double"&gt;10.912216&lt;/D&gt;&lt;D xsi:type="xsd:double"&gt;2.2662044&lt;/D&gt;&lt;D xsi:type="xsd:double"&gt;4.1184664&lt;/D&gt;&lt;D xsi:type="xsd:double"&gt;-2.6370466&lt;/D&gt;&lt;D xsi:type="xsd:double"&gt;0.90886354&lt;/D&gt;&lt;D xsi:type="xsd:double"&gt;-1.5118778&lt;/D&gt;&lt;D xsi:type="xsd:double"&gt;-5.0877213&lt;/D&gt;&lt;D xsi:type="xsd:double"&gt;-4.25092&lt;/D&gt;&lt;D xsi:type="xsd:double"&gt;11.196375&lt;/D&gt;&lt;D xsi:type="xsd:double"&gt;10.28645&lt;/D&gt;&lt;D xsi:type="xsd:double"&gt;-3.4813643&lt;/D&gt;&lt;D xsi:type="xsd:double"&gt;2.7750254&lt;/D&gt;&lt;D xsi:type="xsd:double"&gt;-1.6377032&lt;/D&gt;&lt;D xsi:type="xsd:double"&gt;3.770125&lt;/D&gt;&lt;D xsi:type="xsd:double"&gt;-1.9893885&lt;/D&gt;&lt;D xsi:type="xsd:double"&gt;-1.3060331&lt;/D&gt;&lt;D xsi:type="xsd:double"&gt;8.350527&lt;/D&gt;&lt;D xsi:type="xsd:double"&gt;-3.415376&lt;/D&gt;&lt;D xsi:type="xsd:double"&gt;4.1814327&lt;/D&gt;&lt;D xsi:type="xsd:double"&gt;-3.6674082&lt;/D&gt;&lt;D xsi:type="xsd:double"&gt;-2.2656262&lt;/D&gt;&lt;D xsi:type="xsd:double"&gt;2.099514&lt;/D&gt;&lt;D xsi:type="xsd:double"&gt;9.701193&lt;/D&gt;&lt;D xsi:type="xsd:double"&gt;-1.8083155&lt;/D&gt;&lt;D xsi:type="xsd:double"&gt;5.8931828&lt;/D&gt;&lt;D xsi:type="xsd:double"&gt;1.07826&lt;/D&gt;&lt;D xsi:type="xsd:double"&gt;2.339983&lt;/D&gt;&lt;D xsi:type="xsd:double"&gt;4.43846&lt;/D&gt;&lt;D xsi:type="xsd:double"&gt;0.37585497&lt;/D&gt;&lt;D xsi:type="xsd:double"&gt;-1.6186476&lt;/D&gt;&lt;D xsi:type="xsd:double"&gt;-6.877261&lt;/D&gt;&lt;D xsi:type="xsd:double"&gt;-1.6961098&lt;/D&gt;&lt;D xsi:type="xsd:double"&gt;3.0194163&lt;/D&gt;&lt;D xsi:type="xsd:double"&gt;2.1981835&lt;/D&gt;&lt;D xsi:type="xsd:double"&gt;5.400014&lt;/D&gt;&lt;D xsi:type="xsd:double"&gt;5.919099&lt;/D&gt;&lt;D xsi:type="xsd:double"&gt;-1.73859&lt;/D&gt;&lt;D xsi:type="xsd:double"&gt;9.257507&lt;/D&gt;&lt;D xsi:type="xsd:double"&gt;-2.805096&lt;/D&gt;&lt;D xsi:type="xsd:double"&gt;2.5290012&lt;/D&gt;&lt;D xsi:type="xsd:double"&gt;-1.7768681&lt;/D&gt;&lt;D xsi:type="xsd:double"&gt;-5.454546&lt;/D&gt;&lt;D xsi:type="xsd:double"&gt;-6.7465305&lt;/D&gt;&lt;D xsi:type="xsd:double"&gt;-2.1974266&lt;/D&gt;&lt;D xsi:type="xsd:double"&gt;3.4566164&lt;/D&gt;&lt;D xsi:type="xsd:double"&gt;1.570332&lt;/D&gt;&lt;D xsi:type="xsd:double"&gt;2.689433&lt;/D&gt;&lt;D xsi:type="xsd:double"&gt;-5.8041515&lt;/D&gt;&lt;D xsi:type="xsd:double"&gt;-27.194494&lt;/D&gt;&lt;D xsi:type="xsd:double"&gt;16.690313&lt;/D&gt;&lt;D xsi:type="xsd:double"&gt;-1.2155652&lt;/D&gt;&lt;D xsi:type="xsd:double"&gt;10.090244&lt;/D&gt;&lt;D xsi:type="xsd:double"&gt;2.3169518&lt;/D&gt;&lt;D xsi:type="xsd:double"&gt;2.7957797&lt;/D&gt;&lt;D xsi:type="xsd:double"&gt;4.3948054&lt;/D&gt;&lt;D xsi:type="xsd:double"&gt;5.6245685&lt;/D&gt;&lt;D xsi:type="xsd:double"&gt;-1.3394296&lt;/D&gt;&lt;D xsi:type="xsd:double"&gt;3.344369&lt;/D&gt;&lt;D xsi:type="xsd:double"&gt;2.908492&lt;/D&gt;&lt;D xsi:type="xsd:double"&gt;0&lt;/D&gt;&lt;D xsi:type="xsd:double"&gt;7.026863&lt;/D&gt;&lt;D xsi:type="xsd:double"&gt;5.3982973&lt;/D&gt;&lt;D xsi:type="xsd:double"&gt;1.6334414&lt;/D&gt;&lt;D xsi:type="xsd:double"&gt;6.5523624&lt;/D&gt;&lt;D xsi:type="xsd:double"&gt;0.18064976&lt;/D&gt;&lt;D xsi:type="xsd:double"&gt;5.9505463&lt;/D&gt;&lt;D xsi:type="xsd:double"&gt;1.2885928&lt;/D&gt;&lt;D xsi:type="xsd:double"&gt;1.8963099&lt;/D&gt;&lt;D xsi:type="xsd:double"&gt;3.7455797&lt;/D&gt;&lt;D xsi:type="xsd:double"&gt;-9.718442&lt;/D&gt;&lt;D xsi:type="xsd:double"&gt;11.627674&lt;/D&gt;&lt;D xsi:type="xsd:double"&gt;1.8833756&lt;/D&gt;&lt;D xsi:type="xsd:double"&gt;3.830731&lt;/D&gt;&lt;D xsi:type="xsd:double"&gt;7.6362133&lt;/D&gt;&lt;D xsi:type="xsd:double"&gt;-7.2140274&lt;/D&gt;&lt;D xsi:type="xsd:double"&gt;-3.719461&lt;/D&gt;&lt;D xsi:type="xsd:double"&gt;-8.404499&lt;/D&gt;&lt;D xsi:type="xsd:double"&gt;12.193335&lt;/D&gt;&lt;D xsi:type="xsd:double"&gt;-3.6081314&lt;/D&gt;&lt;D xsi:type="xsd:double"&gt;-4.8548164&lt;/D&gt;&lt;D xsi:type="xsd:double"&gt;-0.11921525&lt;/D&gt;&lt;D xsi:type="xsd:double"&gt;-11.888277&lt;/D&gt;&lt;D xsi:type="xsd:double"&gt;7.4266315&lt;/D&gt;&lt;D xsi:type="xsd:double"&gt;-4.868722&lt;/D&gt;&lt;D xsi:type="xsd:double"&gt;0.21436214&lt;/D&gt;&lt;D xsi:type="xsd:double"&gt;6.7914367&lt;/D&gt;&lt;D xsi:type="xsd:double"&gt;2.4286509&lt;/D&gt;&lt;D xsi:type="xsd:double"&gt;2.0283937&lt;/D&gt;&lt;D xsi:type="xsd:double"&gt;3.4666657&lt;/D&gt;&lt;D xsi:type="xsd:double"&gt;-4.8969088&lt;/D&gt;&lt;D xsi:type="xsd:double"&gt;-1.5521109&lt;/D&gt;&lt;D xsi:type="xsd:double"&gt;-7.007003&lt;/D&gt;&lt;D xsi:type="xsd:double"&gt;4.3056965&lt;/D&gt;&lt;D xsi:type="xsd:double"&gt;4.618168&lt;/D&gt;&lt;D xsi:type="xsd:double"&gt;6.8498254&lt;/D&gt;&lt;D xsi:type="xsd:double"&gt;2.525735&lt;/D&gt;&lt;D xsi:type="xsd:double"&gt;1.3458014&lt;/D&gt;&lt;D xsi:type="xsd:double"&gt;-1.0128319&lt;/D&gt;&lt;D xsi:type="xsd:double"&gt;-2.501136&lt;/D&gt;&lt;D xsi:type="xsd:double"&gt;-4.513282&lt;/D&gt;&lt;D xsi:type="xsd:double"&gt;2.2806048&lt;/D&gt;&lt;D xsi:type="xsd:double"&gt;-1.2845337&lt;/D&gt;&lt;D xsi:type="xsd:double"&gt;1.1784911&lt;/D&gt;&lt;/FQL&gt;&lt;FQL&gt;&lt;Q&gt;EIDO^FMA_PE(NTMA,-10AY,0,AM,"PORTAGG","MEANR")&lt;/Q&gt;&lt;R&gt;121&lt;/R&gt;&lt;C&gt;1&lt;/C&gt;&lt;D xsi:type="xsd:double"&gt;14.631191039521&lt;/D&gt;&lt;D xsi:type="xsd:double"&gt;13.9976871833086&lt;/D&gt;&lt;D xsi:type="xsd:double"&gt;14.3928509688355&lt;/D&gt;&lt;D xsi:type="xsd:double"&gt;14.9403207752096&lt;/D&gt;&lt;D xsi:type="xsd:double"&gt;14.8807214952371&lt;/D&gt;&lt;D xsi:type="xsd:double"&gt;15.7496180897825&lt;/D&gt;&lt;D xsi:type="xsd:double"&gt;15.8914855113881&lt;/D&gt;&lt;D xsi:type="xsd:double"&gt;16.1628740267528&lt;/D&gt;&lt;D xsi:type="xsd:double"&gt;15.152192983491&lt;/D&gt;&lt;D xsi:type="xsd:double"&gt;14.343344208298&lt;/D&gt;&lt;D xsi:type="xsd:double"&gt;14.3205759100749&lt;/D&gt;&lt;D xsi:type="xsd:double"&gt;13.3927801342599&lt;/D&gt;&lt;D xsi:type="xsd:double"&gt;13.2838308644198&lt;/D&gt;&lt;D xsi:type="xsd:double"&gt;14.5519074299539&lt;/D&gt;&lt;D xsi:type="xsd:double"&gt;13.9512467080215&lt;/D&gt;&lt;D xsi:type="xsd:double"&gt;13.8069981746787&lt;/D&gt;&lt;D xsi:type="xsd:double"&gt;14.3196053153544&lt;/D&gt;&lt;D xsi:type="xsd:double"&gt;14.9115120887027&lt;/D&gt;&lt;D xsi:type="xsd:double"&gt;15.223097727209&lt;/D&gt;&lt;D xsi:type="xsd:double"&gt;14.9634416095983&lt;/D&gt;&lt;D xsi:type="xsd:double"&gt;14.5402249841855&lt;/D&gt;&lt;D xsi:type="xsd:double"&gt;14.8804265388344&lt;/D&gt;&lt;D xsi:type="xsd:double"&gt;15.8978226259192&lt;/D&gt;&lt;D xsi:type="xsd:double"&gt;16.7320347488668&lt;/D&gt;&lt;D xsi:type="xsd:double"&gt;16.0051866391202&lt;/D&gt;&lt;D xsi:type="xsd:double"&gt;16.30939407806&lt;/D&gt;&lt;D xsi:type="xsd:double"&gt;15.2597493820617&lt;/D&gt;&lt;D xsi:type="xsd:double"&gt;15.2470352729345&lt;/D&gt;&lt;D xsi:type="xsd:double"&gt;15.2325153790491&lt;/D&gt;&lt;D xsi:type="xsd:double"&gt;15.2839238448763&lt;/D&gt;&lt;D xsi:type="xsd:double"&gt;14.979951078592&lt;/D&gt;&lt;D xsi:type="xsd:double"&gt;15.525386050315&lt;/D&gt;&lt;D xsi:type="xsd:double"&gt;15.7103478345577&lt;/D&gt;&lt;D xsi:type="xsd:double"&gt;15.4241248892966&lt;/D&gt;&lt;D xsi:type="xsd:double"&gt;15.6403904662917&lt;/D&gt;&lt;D xsi:type="xsd:double"&gt;15.461913983189&lt;/D&gt;&lt;D xsi:type="xsd:double"&gt;15.435461386445&lt;/D&gt;&lt;D xsi:type="xsd:double"&gt;15.6724794326148&lt;/D&gt;&lt;D xsi:type="xsd:double"&gt;15.4098210594894&lt;/D&gt;&lt;D xsi:type="xsd:double"&gt;15.1611985894522&lt;/D&gt;&lt;D xsi:type="xsd:double"&gt;15.8212163966398&lt;/D&gt;&lt;D xsi:type="xsd:double"&gt;15.4043114555047&lt;/D&gt;&lt;D xsi:type="xsd:double"&gt;15.1889564497006&lt;/D&gt;&lt;D xsi:type="xsd:double"&gt;14.8624534609502&lt;/D&gt;&lt;D xsi:type="xsd:double"&gt;13.7419565314265&lt;/D&gt;&lt;D xsi:type="xsd:double"&gt;13.3636979522765&lt;/D&gt;&lt;D xsi:type="xsd:double"&gt;12.8842704233404&lt;/D&gt;&lt;D xsi:type="xsd:double"&gt;13.9944468153982&lt;/D&gt;&lt;D xsi:type="xsd:double"&gt;12.9822127765133&lt;/D&gt;&lt;D xsi:type="xsd:double"&gt;13.1013891444328&lt;/D&gt;&lt;D xsi:type="xsd:double"&gt;13.0125556841145&lt;/D&gt;&lt;D xsi:type="xsd:double"&gt;13.8919879874611&lt;/D&gt;&lt;D xsi:type="xsd:double"&gt;14.5348161474224&lt;/D&gt;&lt;D xsi:type="xsd:double"&gt;14.4255971504114&lt;/D&gt;&lt;D xsi:type="xsd:double"&gt;14.2115094804064&lt;/D&gt;&lt;D xsi:type="xsd:double"&gt;13.9899307506881&lt;/D&gt;&lt;D xsi:type="xsd:double"&gt;13.3601404252896&lt;/D&gt;&lt;D xsi:type="xsd:double"&gt;13.8137420541263&lt;/D&gt;&lt;D xsi:type="xsd:double"&gt;14.2305978133545&lt;/D&gt;&lt;D xsi:type="xsd:double"&gt;14.5977780051232&lt;/D&gt;&lt;D xsi:type="xsd:double"&gt;14.7691226913559&lt;/D&gt;&lt;D xsi:type="xsd:double"&gt;14.1150590341369&lt;/D&gt;&lt;D xsi:type="xsd:double"&gt;14.6171934077815&lt;/D&gt;&lt;D xsi:type="xsd:double"&gt;14.6511245410984&lt;/D&gt;&lt;D xsi:type="xsd:double"&gt;15.3825287376618&lt;/D&gt;&lt;D xsi:type="xsd:double"&gt;14.6227824380989&lt;/D&gt;&lt;D xsi:type="xsd:double"&gt;11.7185657978109&lt;/D&gt;&lt;D xsi:type="xsd:double"&gt;11.0514865159738&lt;/D&gt;&lt;D xsi:type="xsd:double"&gt;11.8718584698206&lt;/D&gt;&lt;D xsi:type="xsd:double"&gt;15.278069699887&lt;/D&gt;&lt;D xsi:type="xsd:double"&gt;16.3808709961584&lt;/D&gt;&lt;D xsi:type="xsd:double"&gt;16.8919123235188&lt;/D&gt;&lt;D xsi:type="xsd:double"&gt;15.7733465265706&lt;/D&gt;&lt;D xsi:type="xsd:double"&gt;15.64519067182&lt;/D&gt;&lt;D xsi:type="xsd:double"&gt;16.9786147677536&lt;/D&gt;&lt;D xsi:type="xsd:double"&gt;18.0675302812325&lt;/D&gt;&lt;D xsi:type="xsd:double"&gt;18.2813133380298&lt;/D&gt;&lt;D xsi:type="xsd:double"&gt;17.4402729407564&lt;/D&gt;&lt;D xsi:type="xsd:double"&gt;16.9827962078531&lt;/D&gt;&lt;D xsi:type="xsd:double"&gt;15.7111421873207&lt;/D&gt;&lt;D xsi:type="xsd:double"&gt;15.665667539615&lt;/D&gt;&lt;D xsi:type="xsd:double"&gt;15.9642814434588&lt;/D&gt;&lt;D xsi:type="xsd:double"&gt;14.7298770803065&lt;/D&gt;&lt;D xsi:type="xsd:double"&gt;14.8461544791298&lt;/D&gt;&lt;D xsi:type="xsd:double"&gt;15.0478145165601&lt;/D&gt;&lt;D xsi:type="xsd:double"&gt;15.4252102063224&lt;/D&gt;&lt;D xsi:type="xsd:double"&gt;15.2249570321063&lt;/D&gt;&lt;D xsi:type="xsd:double"&gt;14.8485940330564&lt;/D&gt;&lt;D xsi:type="xsd:double"&gt;14.7361451993078&lt;/D&gt;&lt;D xsi:type="xsd:double"&gt;15.1939669823815&lt;/D&gt;&lt;D xsi:type="xsd:double"&gt;14.992924826788&lt;/D&gt;&lt;D xsi:type="xsd:double"&gt;14.8350907777975&lt;/D&gt;&lt;D xsi:type="xsd:double"&gt;13.182912581049&lt;/D&gt;&lt;D xsi:type="xsd:double"&gt;13.0526130997264&lt;/D&gt;&lt;D xsi:type="xsd:double"&gt;12.1909680010811&lt;/D&gt;&lt;D xsi:type="xsd:double"&gt;12.9252913670297&lt;/D&gt;&lt;D xsi:type="xsd:double"&gt;13.085151831789&lt;/D&gt;&lt;D xsi:type="xsd:double"&gt;12.4267361708099&lt;/D&gt;&lt;D xsi:type="xsd:double"&gt;12.759570019593&lt;/D&gt;&lt;D xsi:type="xsd:double"&gt;12.2700816481627&lt;/D&gt;&lt;D xsi:type="xsd:double"&gt;11.7844489349572&lt;/D&gt;&lt;D xsi:type="xsd:double"&gt;12.3537290474244&lt;/D&gt;&lt;D xsi:type="xsd:double"&gt;11.7063872138031&lt;/D&gt;&lt;D xsi:type="xsd:double"&gt;12.0770898662629&lt;/D&gt;&lt;D xsi:type="xsd:double"&gt;11.8809410267056&lt;/D&gt;&lt;D xsi:type="xsd:double"&gt;13.6383017222954&lt;/D&gt;&lt;D xsi:type="xsd:double"&gt;13.4597197098523&lt;/D&gt;&lt;D xsi:type="xsd:double"&gt;13.6535361764538&lt;/D&gt;&lt;D xsi:type="xsd:double"&gt;13.4150022534078&lt;/D&gt;&lt;D xsi:type="xsd:double"&gt;12.9904092640957&lt;/D&gt;&lt;D xsi:type="xsd:double"&gt;12.3397111874428&lt;/D&gt;&lt;D xsi:type="xsd:double"&gt;12.3739695024616&lt;/D&gt;&lt;D xsi:type="xsd:double"&gt;13.0150122894181&lt;/D&gt;&lt;D xsi:type="xsd:double"&gt;13.085511985183&lt;/D&gt;&lt;D xsi:type="xsd:double"&gt;13.1929088742458&lt;/D&gt;&lt;D xsi:type="xsd:double"&gt;12.6366040380612&lt;/D&gt;&lt;D xsi:type="xsd:double"&gt;11.7336730367089&lt;/D&gt;&lt;D xsi:type="xsd:double"&gt;11.7911142556434&lt;/D&gt;&lt;D xsi:type="xsd:double"&gt;12.4129711165372&lt;/D&gt;&lt;D xsi:type="xsd:double"&gt;12.452278456757&lt;/D&gt;&lt;D xsi:type="xsd:double"&gt;13.4952520008335&lt;/D&gt;&lt;/FQL&gt;&lt;FQL&gt;&lt;Q&gt;EWM^FMA_PE(LTMA,-10AY,0,AM,"PORTAGG","MEANR")&lt;/Q&gt;&lt;R&gt;121&lt;/R&gt;&lt;C&gt;1&lt;/C&gt;&lt;D xsi:type="xsd:double"&gt;16.8318784834401&lt;/D&gt;&lt;D xsi:type="xsd:double"&gt;16.4584581781191&lt;/D&gt;&lt;D xsi:type="xsd:double"&gt;16.3883230957441&lt;/D&gt;&lt;D xsi:type="xsd:double"&gt;16.0899458662807&lt;/D&gt;&lt;D xsi:type="xsd:double"&gt;16.0415801490562&lt;/D&gt;&lt;D xsi:type="xsd:double"&gt;16.4494414447296&lt;/D&gt;&lt;D xsi:type="xsd:double"&gt;17.0066742922067&lt;/D&gt;&lt;D xsi:type="xsd:double"&gt;17.0447720628433&lt;/D&gt;&lt;D xsi:type="xsd:double"&gt;16.8532545163981&lt;/D&gt;&lt;D xsi:type="xsd:double"&gt;16.6954901870487&lt;/D&gt;&lt;D xsi:type="xsd:double"&gt;16.5439343840025&lt;/D&gt;&lt;D xsi:type="xsd:double"&gt;15.884528871121&lt;/D&gt;&lt;D xsi:type="xsd:double"&gt;15.9328621363626&lt;/D&gt;&lt;D xsi:type="xsd:double"&gt;16.7619423606913&lt;/D&gt;&lt;D xsi:type="xsd:double"&gt;16.4227395542234&lt;/D&gt;&lt;D xsi:type="xsd:double"&gt;16.3898724783152&lt;/D&gt;&lt;D xsi:type="xsd:double"&gt;16.2740396179172&lt;/D&gt;&lt;D xsi:type="xsd:double"&gt;16.3694829477498&lt;/D&gt;&lt;D xsi:type="xsd:double"&gt;16.6395582502539&lt;/D&gt;&lt;D xsi:type="xsd:double"&gt;16.6679440364973&lt;/D&gt;&lt;D xsi:type="xsd:double"&gt;16.4493737731542&lt;/D&gt;&lt;D xsi:type="xsd:double"&gt;16.610979068383&lt;/D&gt;&lt;D xsi:type="xsd:double"&gt;16.7350524454457&lt;/D&gt;&lt;D xsi:type="xsd:double"&gt;16.9919646548784&lt;/D&gt;&lt;D xsi:type="xsd:double"&gt;17.2775437097977&lt;/D&gt;&lt;D xsi:type="xsd:double"&gt;17.3372544988617&lt;/D&gt;&lt;D xsi:type="xsd:double"&gt;17.0522626776541&lt;/D&gt;&lt;D xsi:type="xsd:double"&gt;17.099072716052&lt;/D&gt;&lt;D xsi:type="xsd:double"&gt;17.3265136417248&lt;/D&gt;&lt;D xsi:type="xsd:double"&gt;17.227534050209&lt;/D&gt;&lt;D xsi:type="xsd:double"&gt;17.0639837211469&lt;/D&gt;&lt;D xsi:type="xsd:double"&gt;17.1386556775929&lt;/D&gt;&lt;D xsi:type="xsd:double"&gt;17.3012007820481&lt;/D&gt;&lt;D xsi:type="xsd:double"&gt;17.2796275712884&lt;/D&gt;&lt;D xsi:type="xsd:double"&gt;17.1927681053448&lt;/D&gt;&lt;D xsi:type="xsd:double"&gt;17.2615781719314&lt;/D&gt;&lt;D xsi:type="xsd:double"&gt;17.6409708332765&lt;/D&gt;&lt;D xsi:type="xsd:double"&gt;17.3877734631808&lt;/D&gt;&lt;D xsi:type="xsd:double"&gt;17.3421746868302&lt;/D&gt;&lt;D xsi:type="xsd:double"&gt;17.6333194275446&lt;/D&gt;&lt;D xsi:type="xsd:double"&gt;18.6025034526418&lt;/D&gt;&lt;D xsi:type="xsd:double"&gt;18.4045516751746&lt;/D&gt;&lt;D xsi:type="xsd:double"&gt;18.510638223912&lt;/D&gt;&lt;D xsi:type="xsd:double"&gt;18.3772919862952&lt;/D&gt;&lt;D xsi:type="xsd:double"&gt;18.1189071128513&lt;/D&gt;&lt;D xsi:type="xsd:double"&gt;17.9251417123456&lt;/D&gt;&lt;D xsi:type="xsd:double"&gt;17.472756967439&lt;/D&gt;&lt;D xsi:type="xsd:double"&gt;17.93837917218&lt;/D&gt;&lt;D xsi:type="xsd:double"&gt;17.686300374625&lt;/D&gt;&lt;D xsi:type="xsd:double"&gt;17.0548456197253&lt;/D&gt;&lt;D xsi:type="xsd:double"&gt;16.6197698703521&lt;/D&gt;&lt;D xsi:type="xsd:double"&gt;16.5898816316762&lt;/D&gt;&lt;D xsi:type="xsd:double"&gt;16.857200445691&lt;/D&gt;&lt;D xsi:type="xsd:double"&gt;16.909322601855&lt;/D&gt;&lt;D xsi:type="xsd:double"&gt;17.0393798331116&lt;/D&gt;&lt;D xsi:type="xsd:double"&gt;16.9093782299674&lt;/D&gt;&lt;D xsi:type="xsd:double"&gt;16.77565495994&lt;/D&gt;&lt;D xsi:type="xsd:double"&gt;17.1098030618169&lt;/D&gt;&lt;D xsi:type="xsd:double"&gt;17.1921566610048&lt;/D&gt;&lt;D xsi:type="xsd:double"&gt;16.8971750995123&lt;/D&gt;&lt;D xsi:type="xsd:double"&gt;16.9028225253747&lt;/D&gt;&lt;D xsi:type="xsd:double"&gt;16.5282107194226&lt;/D&gt;&lt;D xsi:type="xsd:double"&gt;16.9217957935538&lt;/D&gt;&lt;D xsi:type="xsd:double"&gt;16.7376810303154&lt;/D&gt;&lt;D xsi:type="xsd:double"&gt;17.0043008601372&lt;/D&gt;&lt;D xsi:type="xsd:double"&gt;16.4204881981615&lt;/D&gt;&lt;D xsi:type="xsd:double"&gt;16.2843493121243&lt;/D&gt;&lt;D xsi:type="xsd:double"&gt;16.2873971172334&lt;/D&gt;&lt;D xsi:type="xsd:double"&gt;16.6130955119547&lt;/D&gt;&lt;D xsi:type="xsd:double"&gt;18.6299736282481&lt;/D&gt;&lt;D xsi:type="xsd:double"&gt;19.5050937662629&lt;/D&gt;&lt;D xsi:type="xsd:double"&gt;19.4914329233036&lt;/D&gt;&lt;D xsi:type="xsd:double"&gt;20.1320908987723&lt;/D&gt;&lt;D xsi:type="xsd:double"&gt;20.5449508686905&lt;/D&gt;&lt;D xsi:type="xsd:double"&gt;20.8298776546474&lt;/D&gt;&lt;D xsi:type="xsd:double"&gt;21.8202742279544&lt;/D&gt;&lt;D xsi:type="xsd:double"&gt;20.821471876031&lt;/D&gt;&lt;D xsi:type="xsd:double"&gt;19.6888105150425&lt;/D&gt;&lt;D xsi:type="xsd:double"&gt;19.6231325050927&lt;/D&gt;&lt;D xsi:type="xsd:double"&gt;19.0494420380363&lt;/D&gt;&lt;D xsi:type="xsd:double"&gt;18.3555299091351&lt;/D&gt;&lt;D xsi:type="xsd:double"&gt;17.7852969839849&lt;/D&gt;&lt;D xsi:type="xsd:double"&gt;16.8967969700097&lt;/D&gt;&lt;D xsi:type="xsd:double"&gt;16.2199677564136&lt;/D&gt;&lt;D xsi:type="xsd:double"&gt;16.0098678691696&lt;/D&gt;&lt;D xsi:type="xsd:double"&gt;15.6524614985935&lt;/D&gt;&lt;D xsi:type="xsd:double"&gt;14.7795180810395&lt;/D&gt;&lt;D xsi:type="xsd:double"&gt;15.0946404394054&lt;/D&gt;&lt;D xsi:type="xsd:double"&gt;15.5030862351508&lt;/D&gt;&lt;D xsi:type="xsd:double"&gt;15.6470839963821&lt;/D&gt;&lt;D xsi:type="xsd:double"&gt;15.871999257153&lt;/D&gt;&lt;D xsi:type="xsd:double"&gt;15.878231073247&lt;/D&gt;&lt;D xsi:type="xsd:double"&gt;15.6297972662641&lt;/D&gt;&lt;D xsi:type="xsd:double"&gt;15.388700424329&lt;/D&gt;&lt;D xsi:type="xsd:double"&gt;14.952221226807&lt;/D&gt;&lt;D xsi:type="xsd:double"&gt;15.3292716243589&lt;/D&gt;&lt;D xsi:type="xsd:double"&gt;15.2462784556335&lt;/D&gt;&lt;D xsi:type="xsd:double"&gt;14.2930986713032&lt;/D&gt;&lt;D xsi:type="xsd:double"&gt;14.8666755227516&lt;/D&gt;&lt;D xsi:type="xsd:double"&gt;14.8227395444858&lt;/D&gt;&lt;D xsi:type="xsd:double"&gt;14.9373204951904&lt;/D&gt;&lt;D xsi:type="xsd:double"&gt;14.6909950106438&lt;/D&gt;&lt;D xsi:type="xsd:double"&gt;14.7970751792685&lt;/D&gt;&lt;D xsi:type="xsd:double"&gt;14.6754958088972&lt;/D&gt;&lt;D xsi:type="xsd:double"&gt;14.5333268927177&lt;/D&gt;&lt;D xsi:type="xsd:double"&gt;14.540199388805&lt;/D&gt;&lt;D xsi:type="xsd:double"&gt;14.5364389565124&lt;/D&gt;&lt;D xsi:type="xsd:double"&gt;14.7924238072527&lt;/D&gt;&lt;D xsi:type="xsd:double"&gt;14.9173149868332&lt;/D&gt;&lt;D xsi:type="xsd:double"&gt;14.8809279331486&lt;/D&gt;&lt;D xsi:type="xsd:double"&gt;14.8692673246172&lt;/D&gt;&lt;D xsi:type="xsd:double"&gt;15.0496803391561&lt;/D&gt;&lt;D xsi:type="xsd:double"&gt;15.2598264179095&lt;/D&gt;&lt;D xsi:type="xsd:double"&gt;15.3108760164461&lt;/D&gt;&lt;D xsi:type="xsd:double"&gt;15.7943186948007&lt;/D&gt;&lt;D xsi:type="xsd:double"&gt;15.6411914874167&lt;/D&gt;&lt;D xsi:type="xsd:double"&gt;15.6645702662716&lt;/D&gt;&lt;D xsi:type="xsd:double"&gt;15.4859179317758&lt;/D&gt;&lt;D xsi:type="xsd:double"&gt;15.4546970112408&lt;/D&gt;&lt;D xsi:type="xsd:double"&gt;15.2644503491725&lt;/D&gt;&lt;D xsi:type="xsd:double"&gt;15.5168194155351&lt;/D&gt;&lt;/FQL&gt;&lt;FQL&gt;&lt;Q&gt;WL-FDS^FG_PRICE_CHANGE(0,-1AY)&lt;/Q&gt;&lt;R&gt;1&lt;/R&gt;&lt;C&gt;1&lt;/C&gt;&lt;D xsi:type="xsd:double"&gt;-27.6490288010717&lt;/D&gt;&lt;/FQL&gt;&lt;FQL&gt;&lt;Q&gt;NI-FDS^FG_PRICE_CHANGE(0,-6AM)&lt;/Q&gt;&lt;R&gt;1&lt;/R&gt;&lt;C&gt;1&lt;/C&gt;&lt;D xsi:type="xsd:double"&gt;-12.4620898814447&lt;/D&gt;&lt;/FQL&gt;&lt;FQL&gt;&lt;Q&gt;CPALM-FDS^FG_PRICE_CHANGE(0,-3AM)&lt;/Q&gt;&lt;R&gt;1&lt;/R&gt;&lt;C&gt;1&lt;/C&gt;&lt;D xsi:type="xsd:double"&gt;1.46390711761737&lt;/D&gt;&lt;/FQL&gt;&lt;FQL&gt;&lt;Q&gt;BRENT-FDS^FG_PRICE_CHANGE(0,-1AM)&lt;/Q&gt;&lt;R&gt;1&lt;/R&gt;&lt;C&gt;1&lt;/C&gt;&lt;D xsi:type="xsd:double"&gt;0&lt;/D&gt;&lt;/FQL&gt;&lt;FQL&gt;&lt;Q&gt;TIOS-FDS^FG_PRICE_MAVG(0,,,,30)&lt;/Q&gt;&lt;R&gt;1&lt;/R&gt;&lt;C&gt;1&lt;/C&gt;&lt;D xsi:type="xsd:double"&gt;98.07833&lt;/D&gt;&lt;/FQL&gt;&lt;FQL&gt;&lt;Q&gt;TUR^FG_PRICE_MAVG(0,,,,30)&lt;/Q&gt;&lt;R&gt;1&lt;/R&gt;&lt;C&gt;1&lt;/C&gt;&lt;D xsi:type="xsd:double"&gt;37.706333&lt;/D&gt;&lt;/FQL&gt;&lt;FQL&gt;&lt;Q&gt;EWY^FG_PRICE(0)&lt;/Q&gt;&lt;R&gt;1&lt;/R&gt;&lt;C&gt;1&lt;/C&gt;&lt;D xsi:type="xsd:double"&gt;62.51&lt;/D&gt;&lt;/FQL&gt;&lt;FQL&gt;&lt;Q&gt;CNYA^FG_PRICE_MAVG(0,,,,200)&lt;/Q&gt;&lt;R&gt;1&lt;/R&gt;&lt;C&gt;1&lt;/C&gt;&lt;D xsi:type="xsd:double"&gt;25.69181&lt;/D&gt;&lt;/FQL&gt;&lt;FQL&gt;&lt;Q&gt;TUR^P_PRICE(0)/P_PRICE_HIGH_PR(0,,,,,,"PRICE","INTRA","52W")&lt;/Q&gt;&lt;R&gt;1&lt;/R&gt;&lt;C&gt;1&lt;/C&gt;&lt;D xsi:type="xsd:double"&gt;0.81355554&lt;/D&gt;&lt;/FQL&gt;&lt;FQL&gt;&lt;Q&gt;MCHI^FMA_PCT_ABOVE_MAVG(200,0,,,,"PORTAGG")&lt;/Q&gt;&lt;R&gt;1&lt;/R&gt;&lt;C&gt;1&lt;/C&gt;&lt;D xsi:type="xsd:double"&gt;22.9342327150084&lt;/D&gt;&lt;/FQL&gt;&lt;FQL&gt;&lt;Q&gt;EWZ^FG_TOTAL_RETURNC(0,-1AM)&lt;/Q&gt;&lt;R&gt;1&lt;/R&gt;&lt;C&gt;1&lt;/C&gt;&lt;D xsi:type="xsd:double"&gt;-0.5096853&lt;/D&gt;&lt;/FQL&gt;&lt;FQL&gt;&lt;Q&gt;EWM^P_PRICE(0)/P_PRICE_HIGH_PR(0,,,,,,"PRICE","INTRA","52W")&lt;/Q&gt;&lt;R&gt;1&lt;/R&gt;&lt;C&gt;1&lt;/C&gt;&lt;D xsi:type="xsd:double"&gt;0.97997695&lt;/D&gt;&lt;/FQL&gt;&lt;FQL&gt;&lt;Q&gt;EPHE^FMA_PCT_ABOVE_MAVG(200,0,,,,"PORTAGG")&lt;/Q&gt;&lt;R&gt;1&lt;/R&gt;&lt;C&gt;1&lt;/C&gt;&lt;D xsi:type="xsd:double"&gt;72.7272727272727&lt;/D&gt;&lt;/FQL&gt;&lt;FQL&gt;&lt;Q&gt;GREK^FG_TOTAL_RETURNC(-10AY,0,AM)&lt;/Q&gt;&lt;R&gt;121&lt;/R&gt;&lt;C&gt;1&lt;/C&gt;&lt;D xsi:type="xsd:double"&gt;1.9412637&lt;/D&gt;&lt;D xsi:type="xsd:double"&gt;-15.47851&lt;/D&gt;&lt;D xsi:type="xsd:double"&gt;-13.402653&lt;/D&gt;&lt;D xsi:type="xsd:double"&gt;-8.072048&lt;/D&gt;&lt;D xsi:type="xsd:double"&gt;-5.0632534&lt;/D&gt;&lt;D xsi:type="xsd:double"&gt;0.2314806&lt;/D&gt;&lt;D xsi:type="xsd:double"&gt;-14.703626&lt;/D&gt;&lt;D xsi:type="xsd:double"&gt;-0.09024739&lt;/D&gt;&lt;D xsi:type="xsd:double"&gt;11.111116&lt;/D&gt;&lt;D xsi:type="xsd:double"&gt;-4.146343&lt;/D&gt;&lt;D xsi:type="xsd:double"&gt;-4.4953403&lt;/D&gt;&lt;D xsi:type="xsd:double"&gt;-9.23624&lt;/D&gt;&lt;D xsi:type="xsd:double"&gt;-0.48922896&lt;/D&gt;&lt;D xsi:type="xsd:double"&gt;0.8859277&lt;/D&gt;&lt;D xsi:type="xsd:double"&gt;-9.065205&lt;/D&gt;&lt;D xsi:type="xsd:double"&gt;-13.183271&lt;/D&gt;&lt;D xsi:type="xsd:double"&gt;-5.778897&lt;/D&gt;&lt;D xsi:type="xsd:double"&gt;-22.074455&lt;/D&gt;&lt;D xsi:type="xsd:double"&gt;26.791786&lt;/D&gt;&lt;D xsi:type="xsd:double"&gt;-2.2880077&lt;/D&gt;&lt;D xsi:type="xsd:double"&gt;17.35537&lt;/D&gt;&lt;D xsi:type="xsd:double"&gt;-5.5751204&lt;/D&gt;&lt;D xsi:type="xsd:double"&gt;-10.627723&lt;/D&gt;&lt;D xsi:type="xsd:double"&gt;1.6689897&lt;/D&gt;&lt;D xsi:type="xsd:double"&gt;-1.2311935&lt;/D&gt;&lt;D xsi:type="xsd:double"&gt;1.6620517&lt;/D&gt;&lt;D xsi:type="xsd:double"&gt;-1.4986277&lt;/D&gt;&lt;D xsi:type="xsd:double"&gt;13.416302&lt;/D&gt;&lt;D xsi:type="xsd:double"&gt;1.9734025&lt;/D&gt;&lt;D xsi:type="xsd:double"&gt;-6.951213&lt;/D&gt;&lt;D xsi:type="xsd:double"&gt;3.5386682&lt;/D&gt;&lt;D xsi:type="xsd:double"&gt;3.4177184&lt;/D&gt;&lt;D xsi:type="xsd:double"&gt;17.013454&lt;/D&gt;&lt;D xsi:type="xsd:double"&gt;0&lt;/D&gt;&lt;D xsi:type="xsd:double"&gt;10.564852&lt;/D&gt;&lt;D xsi:type="xsd:double"&gt;-2.4597883&lt;/D&gt;&lt;D xsi:type="xsd:double"&gt;-1.5518904&lt;/D&gt;&lt;D xsi:type="xsd:double"&gt;-7.6847258&lt;/D&gt;&lt;D xsi:type="xsd:double"&gt;-4.375654&lt;/D&gt;&lt;D xsi:type="xsd:double"&gt;4.241061&lt;/D&gt;&lt;D xsi:type="xsd:double"&gt;19.964302&lt;/D&gt;&lt;D xsi:type="xsd:double"&gt;-3.7374675&lt;/D&gt;&lt;D xsi:type="xsd:double"&gt;-0.6628752&lt;/D&gt;&lt;D xsi:type="xsd:double"&gt;-4.861772&lt;/D&gt;&lt;D xsi:type="xsd:double"&gt;2.8056145&lt;/D&gt;&lt;D xsi:type="xsd:double"&gt;-10.428858&lt;/D&gt;&lt;D xsi:type="xsd:double"&gt;0.10882616&lt;/D&gt;&lt;D xsi:type="xsd:double"&gt;-3.5869539&lt;/D&gt;&lt;D xsi:type="xsd:double"&gt;-6.764376&lt;/D&gt;&lt;D xsi:type="xsd:double"&gt;-8.343416&lt;/D&gt;&lt;D xsi:type="xsd:double"&gt;-1.1873305&lt;/D&gt;&lt;D xsi:type="xsd:double"&gt;2.0026803&lt;/D&gt;&lt;D xsi:type="xsd:double"&gt;-2.376759&lt;/D&gt;&lt;D xsi:type="xsd:double"&gt;0.9615302&lt;/D&gt;&lt;D xsi:type="xsd:double"&gt;6.2585115&lt;/D&gt;&lt;D xsi:type="xsd:double"&gt;9.859169&lt;/D&gt;&lt;D xsi:type="xsd:double"&gt;-5.944073&lt;/D&gt;&lt;D xsi:type="xsd:double"&gt;14.374232&lt;/D&gt;&lt;D xsi:type="xsd:double"&gt;2.9481173&lt;/D&gt;&lt;D xsi:type="xsd:double"&gt;-6.448203&lt;/D&gt;&lt;D xsi:type="xsd:double"&gt;4.406774&lt;/D&gt;&lt;D xsi:type="xsd:double"&gt;2.4891734&lt;/D&gt;&lt;D xsi:type="xsd:double"&gt;0.9503722&lt;/D&gt;&lt;D xsi:type="xsd:double"&gt;3.1380653&lt;/D&gt;&lt;D xsi:type="xsd:double"&gt;2.8848767&lt;/D&gt;&lt;D xsi:type="xsd:double"&gt;-5.8232965&lt;/D&gt;&lt;D xsi:type="xsd:double"&gt;-44.989334&lt;/D&gt;&lt;D xsi:type="xsd:double"&gt;15.69767&lt;/D&gt;&lt;D xsi:type="xsd:double"&gt;-3.4058213&lt;/D&gt;&lt;D xsi:type="xsd:double"&gt;13.583815&lt;/D&gt;&lt;D xsi:type="xsd:double"&gt;0.9303212&lt;/D&gt;&lt;D xsi:type="xsd:double"&gt;4.6700478&lt;/D&gt;&lt;D xsi:type="xsd:double"&gt;0.14548302&lt;/D&gt;&lt;D xsi:type="xsd:double"&gt;-1.5980601&lt;/D&gt;&lt;D xsi:type="xsd:double"&gt;-0.7874012&lt;/D&gt;&lt;D xsi:type="xsd:double"&gt;25.396824&lt;/D&gt;&lt;D xsi:type="xsd:double"&gt;2.5589585&lt;/D&gt;&lt;D xsi:type="xsd:double"&gt;-4.6063004&lt;/D&gt;&lt;D xsi:type="xsd:double"&gt;10.028887&lt;/D&gt;&lt;D xsi:type="xsd:double"&gt;4.9137235&lt;/D&gt;&lt;D xsi:type="xsd:double"&gt;1.1440873&lt;/D&gt;&lt;D xsi:type="xsd:double"&gt;6.044531&lt;/D&gt;&lt;D xsi:type="xsd:double"&gt;-7.5666666&lt;/D&gt;&lt;D xsi:type="xsd:double"&gt;0.2884984&lt;/D&gt;&lt;D xsi:type="xsd:double"&gt;2.4092078&lt;/D&gt;&lt;D xsi:type="xsd:double"&gt;-2.7036548&lt;/D&gt;&lt;D xsi:type="xsd:double"&gt;0.90219975&lt;/D&gt;&lt;D xsi:type="xsd:double"&gt;-2.3605168&lt;/D&gt;&lt;D xsi:type="xsd:double"&gt;7.0138097&lt;/D&gt;&lt;D xsi:type="xsd:double"&gt;2.5883198&lt;/D&gt;&lt;D xsi:type="xsd:double"&gt;-16.808731&lt;/D&gt;&lt;D xsi:type="xsd:double"&gt;11.106563&lt;/D&gt;&lt;D xsi:type="xsd:double"&gt;-9.443015&lt;/D&gt;&lt;D xsi:type="xsd:double"&gt;2.3625255&lt;/D&gt;&lt;D xsi:type="xsd:double"&gt;-12.5110445&lt;/D&gt;&lt;D xsi:type="xsd:double"&gt;14.181495&lt;/D&gt;&lt;D xsi:type="xsd:double"&gt;-5.1118255&lt;/D&gt;&lt;D xsi:type="xsd:double"&gt;-8.080811&lt;/D&gt;&lt;D xsi:type="xsd:double"&gt;18.910254&lt;/D&gt;&lt;D xsi:type="xsd:double"&gt;2.9649615&lt;/D&gt;&lt;D xsi:type="xsd:double"&gt;9.27434&lt;/D&gt;&lt;D xsi:type="xsd:double"&gt;9.655905&lt;/D&gt;&lt;D xsi:type="xsd:double"&gt;-3.7143767&lt;/D&gt;&lt;D xsi:type="xsd:double"&gt;5.287659&lt;/D&gt;&lt;D xsi:type="xsd:double"&gt;0.8844018&lt;/D&gt;&lt;D xsi:type="xsd:double"&gt;12.586093&lt;/D&gt;&lt;D xsi:type="xsd:double"&gt;9.342551&lt;/D&gt;&lt;D xsi:type="xsd:double"&gt;-3.8372993&lt;/D&gt;&lt;D xsi:type="xsd:double"&gt;-7.076347&lt;/D&gt;&lt;D xsi:type="xsd:double"&gt;-5.840254&lt;/D&gt;&lt;D xsi:type="xsd:double"&gt;6.293702&lt;/D&gt;&lt;D xsi:type="xsd:double"&gt;5.4633856&lt;/D&gt;&lt;D xsi:type="xsd:double"&gt;7.9757094&lt;/D&gt;&lt;D xsi:type="xsd:double"&gt;2.178371&lt;/D&gt;&lt;D xsi:type="xsd:double"&gt;0.22573471&lt;/D&gt;&lt;D xsi:type="xsd:double"&gt;-3.0530453&lt;/D&gt;&lt;D xsi:type="xsd:double"&gt;8.828079&lt;/D&gt;&lt;D xsi:type="xsd:double"&gt;-1.5654624&lt;/D&gt;&lt;D xsi:type="xsd:double"&gt;1.5164137&lt;/D&gt;&lt;D xsi:type="xsd:double"&gt;-2.4999976&lt;/D&gt;&lt;D xsi:type="xsd:double"&gt;0.85469484&lt;/D&gt;&lt;/FQL&gt;&lt;FQL&gt;&lt;Q&gt;GREK^PERCENT_CHANGE(FMA_EPS(+1,0,,,,"PORTAGG","MEAN"),FMA_EPS(+1,-3AM,,,,"PORTAGG","MEAN"))&lt;/Q&gt;&lt;R&gt;1&lt;/R&gt;&lt;C&gt;1&lt;/C&gt;&lt;D xsi:type="xsd:double"&gt;8.80065722357231&lt;/D&gt;&lt;/FQL&gt;&lt;FQL&gt;&lt;Q&gt;EPU^PERCENT_CHANGE(FMA_EPS(+1,0,,,,"PORTAGG","MEAN"),FMA_EPS(+1,-3AM,,,,"PORTAGG","MEAN"))&lt;/Q&gt;&lt;R&gt;1&lt;/R&gt;&lt;C&gt;1&lt;/C&gt;&lt;D xsi:type="xsd:double"&gt;4.42288643420419&lt;/D&gt;&lt;/FQL&gt;&lt;FQL&gt;&lt;Q&gt;EWJ^P_PRICE(0)/P_PRICE_LOW_PR(0,,,,,,"PRICE","INTRA","52W")-1&lt;/Q&gt;&lt;R&gt;1&lt;/R&gt;&lt;C&gt;1&lt;/C&gt;&lt;D xsi:type="xsd:double"&gt;0.22814679&lt;/D&gt;&lt;/FQL&gt;&lt;FQL&gt;&lt;Q&gt;VWO^SIZE(FG_CONSTITUENTS)&lt;/Q&gt;&lt;R&gt;1&lt;/R&gt;&lt;C&gt;1&lt;/C&gt;&lt;D xsi:type="xsd:long"&gt;4826&lt;/D&gt;&lt;/FQL&gt;&lt;FQL&gt;&lt;Q&gt;ECH^FG_ROE(0)&lt;/Q&gt;&lt;R&gt;1&lt;/R&gt;&lt;C&gt;1&lt;/C&gt;&lt;D xsi:type="xsd:double"&gt;9.32555261902928&lt;/D&gt;&lt;/FQL&gt;&lt;FQL&gt;&lt;Q&gt;REFTR1WREPO-FDS^PROPER_NAME(0,,,"SECURITY","NAME")&lt;/Q&gt;&lt;R&gt;1&lt;/R&gt;&lt;C&gt;1&lt;/C&gt;&lt;D xsi:type="xsd:string"&gt;Turkey Repo Rate - 1 Week&lt;/D&gt;&lt;/FQL&gt;&lt;FQL&gt;&lt;Q&gt;REFPL7D-FDS^PROPER_NAME(0,,,"SECURITY","NAME")&lt;/Q&gt;&lt;R&gt;1&lt;/R&gt;&lt;C&gt;1&lt;/C&gt;&lt;D xsi:type="xsd:string"&gt;Poland Reference Rate - 7 Day&lt;/D&gt;&lt;/FQL&gt;&lt;FQL&gt;&lt;Q&gt;VNM^FG_FCF_YIELD_NTM(0)&lt;/Q&gt;&lt;R&gt;1&lt;/R&gt;&lt;C&gt;1&lt;/C&gt;&lt;D xsi:type="xsd:double"&gt;2.39851706840714&lt;/D&gt;&lt;/FQL&gt;&lt;FQL&gt;&lt;Q&gt;QAT^FMA_DIV_YLD(NTMA,NOW,NOW,M,"PORTAGG","MEANR")&lt;/Q&gt;&lt;R&gt;1&lt;/R&gt;&lt;C&gt;1&lt;/C&gt;&lt;D xsi:type="xsd:double"&gt;5.50193338363793&lt;/D&gt;&lt;/FQL&gt;&lt;FQL&gt;&lt;Q&gt;EZA^FG_FCF_YIELD_NTM(0)&lt;/Q&gt;&lt;R&gt;1&lt;/R&gt;&lt;C&gt;1&lt;/C&gt;&lt;D xsi:type="xsd:double"&gt;8.31901662484297&lt;/D&gt;&lt;/FQL&gt;&lt;FQL&gt;&lt;Q&gt;CNYA^FMA_EVAL_EBITDA(NTMA,0,,,"PORTAGG","MEANR")&lt;/Q&gt;&lt;R&gt;1&lt;/R&gt;&lt;C&gt;1&lt;/C&gt;&lt;D xsi:type="xsd:double"&gt;9.05006902379902&lt;/D&gt;&lt;/FQL&gt;&lt;FQL&gt;&lt;Q&gt;REFPHRREPO-FDS^(SUBARRAY(NOT_NA(NO_REPEAT_F(FG_YIELD(NOW,-10AY,D))),0,1)-SUBARRAY(NOT_NA(NO_REPEAT_F(FG_YIELD(NOW,-10AY,D))),1,1))*100&lt;/Q&gt;&lt;R&gt;1&lt;/R&gt;&lt;C&gt;1&lt;/C&gt;&lt;D xsi:type="xsd:double"&gt;-25&lt;/D&gt;&lt;/FQL&gt;&lt;FQL&gt;&lt;Q&gt;EWT^FMA_EVAL_EBIT(LTMA,NOW,NOW,M,"PORTAGG","MEANR")&lt;/Q&gt;&lt;R&gt;1&lt;/R&gt;&lt;C&gt;1&lt;/C&gt;&lt;D xsi:type="xsd:double"&gt;18.7906426950175&lt;/D&gt;&lt;/FQL&gt;&lt;FQL&gt;&lt;Q&gt;UAE^FG_FCF_YIELD_NTM(0)&lt;/Q&gt;&lt;R&gt;1&lt;/R&gt;&lt;C&gt;1&lt;/C&gt;&lt;D xsi:type="xsd:double"&gt;10.7194248324774&lt;/D&gt;&lt;/FQL&gt;&lt;FQL&gt;&lt;Q&gt;TRYQA10Y-FDS^FG_YIELD_NAME&lt;/Q&gt;&lt;R&gt;1&lt;/R&gt;&lt;C&gt;1&lt;/C&gt;&lt;D xsi:type="xsd:string"&gt;Treasury - Qatar Benchmark Bond 10Y&lt;/D&gt;&lt;/FQL&gt;&lt;FQL&gt;&lt;Q&gt;EWT^JULIAN(FMA_DIV_YLD(NTMA,NOW,NOW,M,"PORTAGG","MEANR").DATES)&lt;/Q&gt;&lt;R&gt;1&lt;/R&gt;&lt;C&gt;1&lt;/C&gt;&lt;D xsi:type="xsd:long"&gt;45534&lt;/D&gt;&lt;/FQL&gt;&lt;FQL&gt;&lt;Q&gt;EPOL^FMA_PCT_ABOVE_MAVG(200,0,,,,"PORTAGG")&lt;/Q&gt;&lt;R&gt;1&lt;/R&gt;&lt;C&gt;1&lt;/C&gt;&lt;D xsi:type="xsd:double"&gt;26.4705882352941&lt;/D&gt;&lt;/FQL&gt;&lt;FQL&gt;&lt;Q&gt;MCHI^FMA_PE(LTM,0,,,"PORTAGG","MEANR")&lt;/Q&gt;&lt;R&gt;1&lt;/R&gt;&lt;C&gt;1&lt;/C&gt;&lt;D xsi:type="xsd:double"&gt;12.0564085352095&lt;/D&gt;&lt;/FQL&gt;&lt;FQL&gt;&lt;Q&gt;EPHE^FMA_PE(NTMA,0,,,"PORTAGG","MEANR")&lt;/Q&gt;&lt;R&gt;1&lt;/R&gt;&lt;C&gt;1&lt;/C&gt;&lt;D xsi:type="xsd:double"&gt;9.88753799191939&lt;/D&gt;&lt;/FQL&gt;&lt;FQL&gt;&lt;Q&gt;DDR3512M-FDS^MAX(FG_PRICE(0,-5AY))&lt;/Q&gt;&lt;R&gt;1&lt;/R&gt;&lt;C&gt;1&lt;/C&gt;&lt;D xsi:type="xsd:double"&gt;3.3053632&lt;/D&gt;&lt;/FQL&gt;&lt;FQL&gt;&lt;Q&gt;UAE^FMA_PE(LTM,0,,,"PORTAGG","MEANR")&lt;/Q&gt;&lt;R&gt;1&lt;/R&gt;&lt;C&gt;1&lt;/C&gt;&lt;D xsi:type="xsd:double"&gt;9.80841802193863&lt;/D&gt;&lt;/FQL&gt;&lt;FQL&gt;&lt;Q&gt;VWO^JULIAN(FMA_DIV_YLD(NTMA,NOW,NOW,M,"PORTAGG","MEANR").DATES)&lt;/Q&gt;&lt;R&gt;1&lt;/R&gt;&lt;C&gt;1&lt;/C&gt;&lt;D xsi:type="xsd:long"&gt;45504&lt;/D&gt;&lt;/FQL&gt;&lt;FQL&gt;&lt;Q&gt;TRYPE10Y-FDS^PCTCHG(FG_YIELD(0,,,,"YTM"),FG_YIELD(-3AM,,,,"YTM"))&lt;/Q&gt;&lt;R&gt;1&lt;/R&gt;&lt;C&gt;1&lt;/C&gt;&lt;D xsi:type="xsd:double"&gt;-8.645842&lt;/D&gt;&lt;/FQL&gt;&lt;FQL&gt;&lt;Q&gt;EWW^FG_TOTAL_RETURNC(0,-12AM)&lt;/Q&gt;&lt;R&gt;1&lt;/R&gt;&lt;C&gt;1&lt;/C&gt;&lt;D xsi:type="xsd:double"&gt;-8.159375&lt;/D&gt;&lt;/FQL&gt;&lt;FQL&gt;&lt;Q&gt;SPY^PERCENT_CHANGE(FMA_EPS(+1,0,,,,"PORTAGG","MEAN"),FMA_EPS(+1,-3AM,,,,"PORTAGG","MEAN"))&lt;/Q&gt;&lt;R&gt;1&lt;/R&gt;&lt;C&gt;1&lt;/C&gt;&lt;D xsi:type="xsd:double"&gt;-0.843111062389374&lt;/D&gt;&lt;/FQL&gt;&lt;FQL&gt;&lt;Q&gt;VNM^FMA_COS_UP("EPS","1M",+1,NOW,,,"PORTAGG","MEANR")&lt;/Q&gt;&lt;R&gt;1&lt;/R&gt;&lt;C&gt;1&lt;/C&gt;&lt;D xsi:type="xsd:double"&gt;14&lt;/D&gt;&lt;/FQL&gt;&lt;FQL&gt;&lt;Q&gt;CC_TR^IMF_IFS_RCPI_Q(0)&lt;/Q&gt;&lt;R&gt;1&lt;/R&gt;&lt;C&gt;1&lt;/C&gt;&lt;D xsi:type="xsd:double"&gt;72.27338&lt;/D&gt;&lt;/FQL&gt;&lt;FQL&gt;&lt;Q&gt;EPOL^FMA_COS_UP("EPS","1M",+1,NOW,,,"PORTAGG","MEANR")&lt;/Q&gt;&lt;R&gt;1&lt;/R&gt;&lt;C&gt;1&lt;/C&gt;&lt;D xsi:type="xsd:double"&gt;12&lt;/D&gt;&lt;/FQL&gt;&lt;FQL&gt;&lt;Q&gt;UAE^FG_ROE(0)&lt;/Q&gt;&lt;R&gt;1&lt;/R&gt;&lt;C&gt;1&lt;/C&gt;&lt;D xsi:type="xsd:double"&gt;14.8047137846286&lt;/D&gt;&lt;/FQL&gt;&lt;FQL&gt;&lt;Q&gt;REFKRBASE-FDS^(SUBARRAY(NOT_NA(NO_REPEAT_F(FG_YIELD(NOW,-10AY,D))),0,1)-SUBARRAY(NOT_NA(NO_REPEAT_F(FG_YIELD(NOW,-10AY,D))),1,1))*100&lt;/Q&gt;&lt;R&gt;1&lt;/R&gt;&lt;C&gt;1&lt;/C&gt;&lt;D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xsi:type="xsd:double"&gt;25&lt;/D&gt;&lt;/FQL&gt;&lt;FQL&gt;&lt;Q&gt;EWZ^FMA_PE(LTM,0,,,"PORTAGG","MEANR")&lt;/Q&gt;&lt;R&gt;1&lt;/R&gt;&lt;C&gt;1&lt;/C&gt;&lt;D xsi:type="xsd:double"&gt;9.01433810477842&lt;/D&gt;&lt;/FQL&gt;&lt;FQL&gt;&lt;Q&gt;EZA^FMA_DIV_YLD(NTMA,-10AY,0,AM,"PORTAGG","MEANR")&lt;/Q&gt;&lt;R&gt;121&lt;/R&gt;&lt;C&gt;1&lt;/C&gt;&lt;D xsi:type="xsd:double"&gt;3.30858388773458&lt;/D&gt;&lt;D xsi:type="xsd:double"&gt;3.60799647731633&lt;/D&gt;&lt;D xsi:type="xsd:double"&gt;3.32122976165685&lt;/D&gt;&lt;D xsi:type="xsd:double"&gt;3.52911390415587&lt;/D&gt;&lt;D xsi:type="xsd:double"&gt;3.38017036863722&lt;/D&gt;&lt;D xsi:type="xsd:double"&gt;3.13631088635374&lt;/D&gt;&lt;D xsi:type="xsd:double"&gt;3.09053861031715&lt;/D&gt;&lt;D xsi:type="xsd:double"&gt;2.94591454273491&lt;/D&gt;&lt;D xsi:type="xsd:double"&gt;3.09982427801514&lt;/D&gt;&lt;D xsi:type="xsd:double"&gt;3.2504039235629&lt;/D&gt;&lt;D xsi:type="xsd:double"&gt;3.20242426046085&lt;/D&gt;&lt;D xsi:type="xsd:double"&gt;3.34109284116301&lt;/D&gt;&lt;D xsi:type="xsd:double"&gt;3.50589062994765&lt;/D&gt;&lt;D xsi:type="xsd:double"&gt;3.245996732857&lt;/D&gt;&lt;D xsi:type="xsd:double"&gt;3.34838441359548&lt;/D&gt;&lt;D xsi:type="xsd:double"&gt;3.8300745992866&lt;/D&gt;&lt;D xsi:type="xsd:double"&gt;3.67123245439273&lt;/D&gt;&lt;D xsi:type="xsd:double"&gt;3.63575503843073&lt;/D&gt;&lt;D xsi:type="xsd:double"&gt;3.37534956091417&lt;/D&gt;&lt;D xsi:type="xsd:double"&gt;3.24043231614959&lt;/D&gt;&lt;D xsi:type="xsd:double"&gt;3.42040056410201&lt;/D&gt;&lt;D xsi:type="xsd:double"&gt;3.15138422258437&lt;/D&gt;&lt;D xsi:type="xsd:double"&gt;3.0300800955067&lt;/D&gt;&lt;D xsi:type="xsd:double"&gt;2.92817376729665&lt;/D&gt;&lt;D xsi:type="xsd:double"&gt;3.10496661233482&lt;/D&gt;&lt;D xsi:type="xsd:double"&gt;3.24294414539742&lt;/D&gt;&lt;D xsi:type="xsd:double"&gt;3.42036302289391&lt;/D&gt;&lt;D xsi:type="xsd:double"&gt;3.31770936929264&lt;/D&gt;&lt;D xsi:type="xsd:double"&gt;3.17341320539035&lt;/D&gt;&lt;D xsi:type="xsd:double"&gt;3.14495112675664&lt;/D&gt;&lt;D xsi:type="xsd:double"&gt;3.19661787629188&lt;/D&gt;&lt;D xsi:type="xsd:double"&gt;3.13919769302966&lt;/D&gt;&lt;D xsi:type="xsd:double"&gt;3.04664051568232&lt;/D&gt;&lt;D xsi:type="xsd:double"&gt;3.3890984149128&lt;/D&gt;&lt;D xsi:type="xsd:double"&gt;3.30528338056653&lt;/D&gt;&lt;D xsi:type="xsd:double"&gt;3.21018530532418&lt;/D&gt;&lt;D xsi:type="xsd:double"&gt;3.28387556517212&lt;/D&gt;&lt;D xsi:type="xsd:double"&gt;3.22917869239769&lt;/D&gt;&lt;D xsi:type="xsd:double"&gt;3.22171044708072&lt;/D&gt;&lt;D xsi:type="xsd:double"&gt;3.55927929765106&lt;/D&gt;&lt;D xsi:type="xsd:double"&gt;3.37915916412181&lt;/D&gt;&lt;D xsi:type="xsd:double"&gt;3.4941684679278&lt;/D&gt;&lt;D xsi:type="xsd:double"&gt;3.16665276771807&lt;/D&gt;&lt;D xsi:type="xsd:double"&gt;3.31948947852825&lt;/D&gt;&lt;D xsi:type="xsd:double"&gt;3.28443204343608&lt;/D&gt;&lt;D xsi:type="xsd:double"&gt;3.44939330617401&lt;/D&gt;&lt;D xsi:type="xsd:double"&gt;3.57132749627956&lt;/D&gt;&lt;D xsi:type="xsd:double"&gt;3.60410594688457&lt;/D&gt;&lt;D xsi:type="xsd:double"&gt;3.74575397692392&lt;/D&gt;&lt;D xsi:type="xsd:double"&gt;4.00641014661227&lt;/D&gt;&lt;D xsi:type="xsd:double"&gt;4.08284130949007&lt;/D&gt;&lt;D xsi:type="xsd:double"&gt;3.92499750849202&lt;/D&gt;&lt;D xsi:type="xsd:double"&gt;3.71615319033123&lt;/D&gt;&lt;D xsi:type="xsd:double"&gt;3.82208679995408&lt;/D&gt;&lt;D xsi:type="xsd:double"&gt;3.92964517884758&lt;/D&gt;&lt;D xsi:type="xsd:double"&gt;3.70178003874239&lt;/D&gt;&lt;D xsi:type="xsd:double"&gt;3.8242021338622&lt;/D&gt;&lt;D xsi:type="xsd:double"&gt;3.7528858986523&lt;/D&gt;&lt;D xsi:type="xsd:double"&gt;3.84349245797582&lt;/D&gt;&lt;D xsi:type="xsd:double"&gt;4.03513479679489&lt;/D&gt;&lt;D xsi:type="xsd:double"&gt;4.17732344761161&lt;/D&gt;&lt;D xsi:type="xsd:double"&gt;4.24613968739765&lt;/D&gt;&lt;D xsi:type="xsd:double"&gt;4.15889979328913&lt;/D&gt;&lt;D xsi:type="xsd:double"&gt;3.8867613408005&lt;/D&gt;&lt;D xsi:type="xsd:double"&gt;3.73841231628483&lt;/D&gt;&lt;D xsi:type="xsd:double"&gt;3.74336274978874&lt;/D&gt;&lt;D xsi:type="xsd:double"&gt;4.96057925822293&lt;/D&gt;&lt;D xsi:type="xsd:double"&gt;4.63145552142351&lt;/D&gt;&lt;D xsi:type="xsd:double"&gt;3.53810380222886&lt;/D&gt;&lt;D xsi:type="xsd:double"&gt;3.41811941750343&lt;/D&gt;&lt;D xsi:type="xsd:double"&gt;3.43470044765325&lt;/D&gt;&lt;D xsi:type="xsd:double"&gt;3.40759500573593&lt;/D&gt;&lt;D xsi:type=</t>
        </r>
      </text>
    </comment>
    <comment ref="A22" authorId="0" shapeId="0" xr:uid="{71EA52EF-6533-49F6-B3E9-07D9C443642F}">
      <text>
        <r>
          <rPr>
            <b/>
            <sz val="9"/>
            <color indexed="81"/>
            <rFont val="Tahoma"/>
            <charset val="1"/>
          </rPr>
          <t>"xsd:double"&gt;3.35555902472155&lt;/D&gt;&lt;D xsi:type="xsd:double"&gt;3.53024153224359&lt;/D&gt;&lt;D xsi:type="xsd:double"&gt;3.48520845779507&lt;/D&gt;&lt;D xsi:type="xsd:double"&gt;3.86897664746515&lt;/D&gt;&lt;D xsi:type="xsd:double"&gt;3.7825711693756&lt;/D&gt;&lt;D xsi:type="xsd:double"&gt;3.74005440052003&lt;/D&gt;&lt;D xsi:type="xsd:double"&gt;3.79234344244278&lt;/D&gt;&lt;D xsi:type="xsd:double"&gt;4.2227222126953&lt;/D&gt;&lt;D xsi:type="xsd:double"&gt;4.37643863343626&lt;/D&gt;&lt;D xsi:type="xsd:double"&gt;4.14820083113893&lt;/D&gt;&lt;D xsi:type="xsd:double"&gt;4.49063331936316&lt;/D&gt;&lt;D xsi:type="xsd:double"&gt;4.52570086592487&lt;/D&gt;&lt;D xsi:type="xsd:double"&gt;5.1421350872036&lt;/D&gt;&lt;D xsi:type="xsd:double"&gt;4.6838056460676&lt;/D&gt;&lt;D xsi:type="xsd:double"&gt;4.5848614279972&lt;/D&gt;&lt;D xsi:type="xsd:double"&gt;4.6844233853768&lt;/D&gt;&lt;D xsi:type="xsd:double"&gt;4.39500350658666&lt;/D&gt;&lt;D xsi:type="xsd:double"&gt;4.32880973866683&lt;/D&gt;&lt;D xsi:type="xsd:double"&gt;4.43620662959633&lt;/D&gt;&lt;D xsi:type="xsd:double"&gt;4.50161835426141&lt;/D&gt;&lt;D xsi:type="xsd:double"&gt;5.06023203052326&lt;/D&gt;&lt;D xsi:type="xsd:double"&gt;5.15813778073163&lt;/D&gt;&lt;D xsi:type="xsd:double"&gt;4.90265707916526&lt;/D&gt;&lt;D xsi:type="xsd:double"&gt;4.81959103674495&lt;/D&gt;&lt;D xsi:type="xsd:double"&gt;5.06920356980076&lt;/D&gt;&lt;D xsi:type="xsd:double"&gt;5.5587161168601&lt;/D&gt;&lt;D xsi:type="xsd:double"&gt;4.93681017004462&lt;/D&gt;&lt;D xsi:type="xsd:double"&gt;4.89393375535815&lt;/D&gt;&lt;D xsi:type="xsd:double"&gt;4.55136139017245&lt;/D&gt;&lt;D xsi:type="xsd:double"&gt;4.67490271098991&lt;/D&gt;&lt;D xsi:type="xsd:double"&gt;4.78158888607899&lt;/D&gt;&lt;D xsi:type="xsd:double"&gt;4.56579422727745&lt;/D&gt;&lt;D xsi:type="xsd:double"&gt;4.64378353625498&lt;/D&gt;&lt;D xsi:type="xsd:double"&gt;4.61814681514887&lt;/D&gt;&lt;D xsi:type="xsd:double"&gt;4.31294013176493&lt;/D&gt;&lt;D xsi:type="xsd:double"&gt;4.25431475631835&lt;/D&gt;&lt;D xsi:type="xsd:double"&gt;4.37437969516909&lt;/D&gt;&lt;D xsi:type="xsd:double"&gt;4.43449931674725&lt;/D&gt;&lt;D xsi:type="xsd:double"&gt;4.53132505574061&lt;/D&gt;&lt;D xsi:type="xsd:double"&gt;4.34971084916606&lt;/D&gt;&lt;D xsi:type="xsd:double"&gt;4.28649877328097&lt;/D&gt;&lt;D xsi:type="xsd:double"&gt;4.32960832620752&lt;/D&gt;&lt;D xsi:type="xsd:double"&gt;4.21961510878123&lt;/D&gt;&lt;D xsi:type="xsd:double"&gt;4.07129368051837&lt;/D&gt;&lt;D xsi:type="xsd:double"&gt;3.97934193778172&lt;/D&gt;&lt;D xsi:type="xsd:double"&gt;4.14875512550402&lt;/D&gt;&lt;D xsi:type="xsd:double"&gt;3.88704661165649&lt;/D&gt;&lt;D xsi:type="xsd:double"&gt;3.94915408292118&lt;/D&gt;&lt;D xsi:type="xsd:double"&gt;3.98258119666146&lt;/D&gt;&lt;/FQL&gt;&lt;FQL&gt;&lt;Q&gt;GREK^PERCENT_CHANGE(FMA_EPS(+1,0,,,,"PORTAGG","MEAN"),FMA_EPS(+1,-1AM,,,,"PORTAGG","MEAN"))&lt;/Q&gt;&lt;R&gt;1&lt;/R&gt;&lt;C&gt;1&lt;/C&gt;&lt;D xsi:type="xsd:double"&gt;0.821967389776562&lt;/D&gt;&lt;/FQL&gt;&lt;FQL&gt;&lt;Q&gt;VWO^FMA_COS_DOWN("EPS","1M",+1,NOW,,,"PORTAGG","MEANR")&lt;/Q&gt;&lt;R&gt;1&lt;/R&gt;&lt;C&gt;1&lt;/C&gt;&lt;D xsi:type="xsd:double"&gt;1193&lt;/D&gt;&lt;/FQL&gt;&lt;FQL&gt;&lt;Q&gt;MCHI^FMA_RBICS_REV_CURRENT(30, LOC, "PORTAGG")&lt;/Q&gt;&lt;R&gt;1&lt;/R&gt;&lt;C&gt;1&lt;/C&gt;&lt;D xsi:type="xsd:double"&gt;25.3650615689084&lt;/D&gt;&lt;/FQL&gt;&lt;FQL&gt;&lt;Q&gt;TRYBR10Y-FDS^PCTCHG(FG_YIELD(0,,,,"YTM"),FG_YIELD(-1AM,,,,"YTM"))&lt;/Q&gt;&lt;R&gt;1&lt;/R&gt;&lt;C&gt;1&lt;/C&gt;&lt;D xsi:type="xsd:double"&gt;3.8780746&lt;/D&gt;&lt;/FQL&gt;&lt;FQL&gt;&lt;Q&gt;TRYPH10Y-FDS^FG_YIELD(0,,,,"YTM")&lt;/Q&gt;&lt;R&gt;1&lt;/R&gt;&lt;C&gt;1&lt;/C&gt;&lt;D xsi:type="xsd:double"&gt;6.103491&lt;/D&gt;&lt;/FQL&gt;&lt;FQL&gt;&lt;Q&gt;UAE^FMA_EVAL_EBIT(LTMA,NOW,NOW,M,"PORTAGG","MEANR")&lt;/Q&gt;&lt;R&gt;1&lt;/R&gt;&lt;C&gt;1&lt;/C&gt;&lt;D xsi:type="xsd:double"&gt;9.11701393344476&lt;/D&gt;&lt;/FQL&gt;&lt;FQL&gt;&lt;Q&gt;EWW^JULIAN(FMA_DIV_YLD(NTMA,NOW,NOW,M,"PORTAGG","MEANR").DATES)&lt;/Q&gt;&lt;R&gt;1&lt;/R&gt;&lt;C&gt;1&lt;/C&gt;&lt;D xsi:type="xsd:long"&gt;45534&lt;/D&gt;&lt;/FQL&gt;&lt;FQL&gt;&lt;Q&gt;EPOL^JULIAN(FMA_DIV_YLD(NTMA,NOW,NOW,M,"PORTAGG","MEANR").DATES)&lt;/Q&gt;&lt;R&gt;1&lt;/R&gt;&lt;C&gt;1&lt;/C&gt;&lt;D xsi:type="xsd:long"&gt;45534&lt;/D&gt;&lt;/FQL&gt;&lt;FQL&gt;&lt;Q&gt;CNYA^JULIAN(FMA_DIV_YLD(NTMA,NOW,NOW,M,"PORTAGG","MEANR").DATES)&lt;/Q&gt;&lt;R&gt;1&lt;/R&gt;&lt;C&gt;1&lt;/C&gt;&lt;D xsi:type="xsd:long"&gt;45534&lt;/D&gt;&lt;/FQL&gt;&lt;FQL&gt;&lt;Q&gt;VWO^FMA_EVAL_EBIT(LTMA,NOW,NOW,M,"PORTAGG","MEANR")&lt;/Q&gt;&lt;R&gt;1&lt;/R&gt;&lt;C&gt;1&lt;/C&gt;&lt;D xsi:type="xsd:double"&gt;14.4380003546905&lt;/D&gt;&lt;/FQL&gt;&lt;FQL&gt;&lt;Q&gt;QAT^FMA_PE(NTMA,0,,,"PORTAGG","MEANR")&lt;/Q&gt;&lt;R&gt;1&lt;/R&gt;&lt;C&gt;1&lt;/C&gt;&lt;D xsi:type="xsd:double"&gt;10.5234280472235&lt;/D&gt;&lt;/FQL&gt;&lt;FQL&gt;&lt;Q&gt;CC_US^IMF_IFS_RCPI_Q(0)&lt;/Q&gt;&lt;R&gt;1&lt;/R&gt;&lt;C&gt;1&lt;/C&gt;&lt;D xsi:type="xsd:double"&gt;3.19889&lt;/D&gt;&lt;/FQL&gt;&lt;FQL&gt;&lt;Q&gt;EPHE^FG_FCF_YIELD_NTM(0)&lt;/Q&gt;&lt;R&gt;1&lt;/R&gt;&lt;C&gt;1&lt;/C&gt;&lt;D xsi:type="xsd:double"&gt;5.88430703873458&lt;/D&gt;&lt;/FQL&gt;&lt;FQL&gt;&lt;Q&gt;KSA^FG_COMPANY_NAME&lt;/Q&gt;&lt;R&gt;1&lt;/R&gt;&lt;C&gt;1&lt;/C&gt;&lt;D xsi:type="xsd:string"&gt;iShares MSCI Saudi Arabia ETF&lt;/D&gt;&lt;/FQL&gt;&lt;FQL&gt;&lt;Q&gt;EZA^JULIAN(FMA_DIV_YLD(NTMA,NOW,NOW,M,"PORTAGG","MEANR").DATES)&lt;/Q&gt;&lt;R&gt;1&lt;/R&gt;&lt;C&gt;1&lt;/C&gt;&lt;D xsi:type="xsd:long"&gt;45534&lt;/D&gt;&lt;/FQL&gt;&lt;FQL&gt;&lt;Q&gt;VWO^P_PRICE(0)/P_PRICE_HIGH_PR(0,,,,,,"PRICE","INTRA","52W")&lt;/Q&gt;&lt;R&gt;1&lt;/R&gt;&lt;C&gt;1&lt;/C&gt;&lt;D xsi:type="xsd:double"&gt;0.96796066&lt;/D&gt;&lt;/FQL&gt;&lt;FQL&gt;&lt;Q&gt;EPHE^FMA_DIV_YLD(NTMA,NOW,NOW,M,"PORTAGG","MEANR")&lt;/Q&gt;&lt;R&gt;1&lt;/R&gt;&lt;C&gt;1&lt;/C&gt;&lt;D xsi:type="xsd:double"&gt;3.18046444750277&lt;/D&gt;&lt;/FQL&gt;&lt;FQL&gt;&lt;Q&gt;EPU^FMA_PE(LTMA,-10AY,0,AM,"PORTAGG","MEANR")&lt;/Q&gt;&lt;R&gt;121&lt;/R&gt;&lt;C&gt;1&lt;/C&gt;&lt;D xsi:type="xsd:double"&gt;15.5809507897675&lt;/D&gt;&lt;D xsi:type="xsd:double"&gt;14.3355182026822&lt;/D&gt;&lt;D xsi:type="xsd:double"&gt;14.0566353638433&lt;/D&gt;&lt;D xsi:type="xsd:double"&gt;14.0191901977786&lt;/D&gt;&lt;D xsi:type="xsd:double"&gt;13.9115501361967&lt;/D&gt;&lt;D xsi:type="xsd:double"&gt;15.755165304347&lt;/D&gt;&lt;D xsi:type="xsd:double"&gt;16.1194844981168&lt;/D&gt;&lt;D xsi:type="xsd:double"&gt;16.0079392360641&lt;/D&gt;&lt;D xsi:type="xsd:double"&gt;15.6801383316035&lt;/D&gt;&lt;D xsi:type="xsd:double"&gt;16.2646008095989&lt;/D&gt;&lt;D xsi:type="xsd:double"&gt;15.7955743508538&lt;/D&gt;&lt;D xsi:type="xsd:double"&gt;15.7256151480507&lt;/D&gt;&lt;D xsi:type="xsd:double"&gt;14.5846075680369&lt;/D&gt;&lt;D xsi:type="xsd:double"&gt;15.2609585074656&lt;/D&gt;&lt;D xsi:type="xsd:double"&gt;11.4311705024269&lt;/D&gt;&lt;D xsi:type="xsd:double"&gt;10.7384431050627&lt;/D&gt;&lt;D xsi:type="xsd:double"&gt;14.2677592686516&lt;/D&gt;&lt;D xsi:type="xsd:double"&gt;17.4090939019229&lt;/D&gt;&lt;D xsi:type="xsd:double"&gt;22.4725546512714&lt;/D&gt;&lt;D xsi:type="xsd:double"&gt;22.2016912652371&lt;/D&gt;&lt;D xsi:type="xsd:double"&gt;21.2903557472423&lt;/D&gt;&lt;D xsi:type="xsd:double"&gt;20.4665125577679&lt;/D&gt;&lt;D xsi:type="xsd:double"&gt;19.94797593431&lt;/D&gt;&lt;D xsi:type="xsd:double"&gt;19.1564718518958&lt;/D&gt;&lt;D xsi:type="xsd:double"&gt;18.1970606686271&lt;/D&gt;&lt;D xsi:type="xsd:double"&gt;16.6435579718921&lt;/D&gt;&lt;D xsi:type="xsd:double"&gt;16.0947578470394&lt;/D&gt;&lt;D xsi:type="xsd:double"&gt;15.5537181272487&lt;/D&gt;&lt;D xsi:type="xsd:double"&gt;15.512580162336&lt;/D&gt;&lt;D xsi:type="xsd:double"&gt;17.5121126296527&lt;/D&gt;&lt;D xsi:type="xsd:double"&gt;16.1712786016005&lt;/D&gt;&lt;D xsi:type="xsd:double"&gt;15.6455238636834&lt;/D&gt;&lt;D xsi:type="xsd:double"&gt;15.2970148112132&lt;/D&gt;&lt;D xsi:type="xsd:double"&gt;14.9583863693&lt;/D&gt;&lt;D xsi:type="xsd:double"&gt;14.8526186687428&lt;/D&gt;&lt;D xsi:type="xsd:double"&gt;15.0778501484214&lt;/D&gt;&lt;D xsi:type="xsd:double"&gt;16.6222518496454&lt;/D&gt;&lt;D xsi:type="xsd:double"&gt;16.5500637918544&lt;/D&gt;&lt;D xsi:type="xsd:double"&gt;16.5894458185098&lt;/D&gt;&lt;D xsi:type="xsd:double"&gt;16.4329025213121&lt;/D&gt;&lt;D xsi:type="xsd:double"&gt;17.9345708756861&lt;/D&gt;&lt;D xsi:type="xsd:double"&gt;17.6604447351695&lt;/D&gt;&lt;D xsi:type="xsd:double"&gt;19.684392236812&lt;/D&gt;&lt;D xsi:type="xsd:double"&gt;19.1625968999711&lt;/D&gt;&lt;D xsi:type="xsd:double"&gt;18.5991504279116&lt;/D&gt;&lt;D xsi:type="xsd:double"&gt;18.4353565878023&lt;/D&gt;&lt;D xsi:type="xsd:double"&gt;17.3892979874806&lt;/D&gt;&lt;D xsi:type="xsd:double"&gt;17.7733884463001&lt;/D&gt;&lt;D xsi:type="xsd:double"&gt;16.2343334665987&lt;/D&gt;&lt;D xsi:type="xsd:double"&gt;16.3929623355828&lt;/D&gt;&lt;D xsi:type="xsd:double"&gt;16.4060246845746&lt;/D&gt;&lt;D xsi:type="xsd:double"&gt;17.2444860952976&lt;/D&gt;&lt;D xsi:type="xsd:double"&gt;17.471854386577&lt;/D&gt;&lt;D xsi:type="xsd:double"&gt;18.9368130336013&lt;/D&gt;&lt;D xsi:type="xsd:double"&gt;20.0674083664445&lt;/D&gt;&lt;D xsi:type="xsd:double"&gt;19.6351587138312&lt;/D&gt;&lt;D xsi:type="xsd:double"&gt;18.555167654813&lt;/D&gt;&lt;D xsi:type="xsd:double"&gt;17.9125059713939&lt;/D&gt;&lt;D xsi:type="xsd:double"&gt;17.7003564584702&lt;/D&gt;&lt;D xsi:type="xsd:double"&gt;17.8121469187809&lt;/D&gt;&lt;D xsi:type="xsd:double"&gt;17.3018468068775&lt;/D&gt;&lt;D xsi:type="xsd:double"&gt;17.0152360955921&lt;/D&gt;&lt;D xsi:type="xsd:double"&gt;16.8741647912359&lt;/D&gt;&lt;D xsi:type="xsd:double"&gt;16.3650287609087&lt;/D&gt;&lt;D xsi:type="xsd:double"&gt;16.8115747926897&lt;/D&gt;&lt;D xsi:type="xsd:double"&gt;16.8994792869378&lt;/D&gt;&lt;D xsi:type="xsd:double"&gt;16.0530235073003&lt;/D&gt;&lt;D xsi:type="xsd:double"&gt;15.5039210110033&lt;/D&gt;&lt;D xsi:type="xsd:double"&gt;16.8142866210885&lt;/D&gt;&lt;D xsi:type="xsd:double"&gt;19.3050124762956&lt;/D&gt;&lt;D xsi:type="xsd:double"&gt;22.40281031757&lt;/D&gt;&lt;D xsi:type="xsd:double"&gt;25.413731715776&lt;/D&gt;&lt;D xsi:type="xsd:double"&gt;32.2121177172048&lt;/D&gt;&lt;D xsi:type="xsd:double"&gt;38.7432810660049&lt;/D&gt;&lt;D xsi:type="xsd:double"&gt;42.7725025067959&lt;/D&gt;&lt;D xsi:type="xsd:double"&gt;51.1890138152547&lt;/D&gt;&lt;D xsi:type="xsd:double"&gt;49.0498031851567&lt;/D&gt;&lt;D xsi:type="xsd:double"&gt;45.491056286523&lt;/D&gt;&lt;D xsi:type="xsd:double"&gt;65.7340374918621&lt;/D&gt;&lt;D xsi:type="xsd:double"&gt;59.6219377102373&lt;/D&gt;&lt;D xsi:type="xsd:double"&gt;54.2974885821824&lt;/D&gt;&lt;D xsi:type="xsd:double"&gt;47.7751109152746&lt;/D&gt;&lt;D xsi:type="xsd:double"&gt;41.5941348500423&lt;/D&gt;&lt;D xsi:type="xsd:double"&gt;35.1990512202789&lt;/D&gt;&lt;D xsi:type="xsd:double"&gt;30.7461912635255&lt;/D&gt;&lt;D xsi:type="xsd:double"&gt;25.4992891461229&lt;/D&gt;&lt;D xsi:type="xsd:double"&gt;20.0612949859374&lt;/D&gt;&lt;D xsi:type="xsd:double"&gt;14.7558205001275&lt;/D&gt;&lt;D xsi:type="xsd:double"&gt;12.6868786419286&lt;/D&gt;&lt;D xsi:type="xsd:double"&gt;11.771111188969&lt;/D&gt;&lt;D xsi:type="xsd:double"&gt;13.563743777462&lt;/D&gt;&lt;D xsi:type="xsd:double"&gt;12.9206662599272&lt;/D&gt;&lt;D xsi:type="xsd:double"&gt;11.7292510462327&lt;/D&gt;&lt;D xsi:type="xsd:double"&gt;11.526175180342&lt;/D&gt;&lt;D xsi:type="xsd:double"&gt;10.3417306040607&lt;/D&gt;&lt;D xsi:type="xsd:double"&gt;10.1950161345171&lt;/D&gt;&lt;D xsi:type="xsd:double"&gt;9.81038788403339&lt;/D&gt;&lt;D xsi:type="xsd:double"&gt;9.24619906320233&lt;/D&gt;&lt;D xsi:type="xsd:double"&gt;10.2366855823896&lt;/D&gt;&lt;D xsi:type="xsd:double"&gt;9.54377666786621&lt;/D&gt;&lt;D xsi:type="xsd:double"&gt;10.5806424917846&lt;/D&gt;&lt;D xsi:type="xsd:double"&gt;9.78820891152256&lt;/D&gt;&lt;D xsi:type="xsd:double"&gt;9.38669270088994&lt;/D&gt;&lt;D xsi:type="xsd:double"&gt;9.54913798129944&lt;/D&gt;&lt;D xsi:type="xsd:double"&gt;9.667264205623&lt;/D&gt;&lt;D xsi:type="xsd:double"&gt;9.89801841292496&lt;/D&gt;&lt;D xsi:type="xsd:double"&gt;10.3103867334972&lt;/D&gt;&lt;D xsi:type="xsd:double"&gt;11.0996615894555&lt;/D&gt;&lt;D xsi:type="xsd:double"&gt;10.9354764697063&lt;/D&gt;&lt;D xsi:type="xsd:double"&gt;10.5863364093093&lt;/D&gt;&lt;D xsi:type="xsd:double"&gt;11.1871551457822&lt;/D&gt;&lt;D xsi:type="xsd:double"&gt;12.7880352395931&lt;/D&gt;&lt;D xsi:type="xsd:double"&gt;15.0308535934214&lt;/D&gt;&lt;D xsi:type="xsd:double"&gt;14.7981846617222&lt;/D&gt;&lt;D xsi:type="xsd:double"&gt;15.1667623865738&lt;/D&gt;&lt;D xsi:type="xsd:double"&gt;15.1455910166069&lt;/D&gt;&lt;D xsi:type="xsd:double"&gt;15.3608630101247&lt;/D&gt;&lt;D xsi:type="xsd:double"&gt;14.4366730715475&lt;/D&gt;&lt;D xsi:type="xsd:double"&gt;14.3197561739007&lt;/D&gt;&lt;D xsi:type="xsd:double"&gt;13.1800358490813&lt;/D&gt;&lt;D xsi:type="xsd:double"&gt;12.9322345269125&lt;/D&gt;&lt;/FQL&gt;&lt;FQL&gt;&lt;Q&gt;REFCLMPR-FDS^FG_YIELD(NOW,,,0)&lt;/Q&gt;&lt;R&gt;1&lt;/R&gt;&lt;C&gt;1&lt;/C&gt;&lt;D xsi:type="xsd:double"&gt;5.5&lt;/D&gt;&lt;/FQL&gt;&lt;FQL&gt;&lt;Q&gt;EWZ^FMA_EVAL_EBITDA(NTMA,0,,,"PORTAGG","MEANR")&lt;/Q&gt;&lt;R&gt;1&lt;/R&gt;&lt;C&gt;1&lt;/C&gt;&lt;D xsi:type="xsd:double"&gt;4.66741832516101&lt;/D&gt;&lt;/FQL&gt;&lt;FQL&gt;&lt;Q&gt;VWO^FG_PE(0)&lt;/Q&gt;&lt;R&gt;1&lt;/R&gt;&lt;C&gt;1&lt;/C&gt;&lt;D xsi:type="xsd:double"&gt;15.1582445076425&lt;/D&gt;&lt;/FQL&gt;&lt;FQL&gt;&lt;Q&gt;TRYIN10Y-FDS^FG_YIELD_NAME&lt;/Q&gt;&lt;R&gt;1&lt;/R&gt;&lt;C&gt;1&lt;/C&gt;&lt;D xsi:type="xsd:string"&gt;India Benchmark Bond - 10 Year&lt;/D&gt;&lt;/FQL&gt;&lt;FQL&gt;&lt;Q&gt;QAT^FG_COMPANY_NAME&lt;/Q&gt;&lt;R&gt;1&lt;/R&gt;&lt;C&gt;1&lt;/C&gt;&lt;D xsi:type="xsd:string"&gt;iShares MSCI Qatar ETF&lt;/D&gt;&lt;/FQL&gt;&lt;FQL&gt;&lt;Q&gt;TUR^FMA_EVAL_EBITDA(NTMA,0,,,"PORTAGG","MEANR")&lt;/Q&gt;&lt;R&gt;1&lt;/R&gt;&lt;C&gt;1&lt;/C&gt;&lt;D xsi:type="xsd:double"&gt;4.86386123284593&lt;/D&gt;&lt;/FQL&gt;&lt;FQL&gt;&lt;Q&gt;INDA^FMA_EVAL_EBIT(LTMA,NOW,NOW,M,"PORTAGG","MEANR")&lt;/Q&gt;&lt;R&gt;1&lt;/R&gt;&lt;C&gt;1&lt;/C&gt;&lt;D xsi:type="xsd:double"&gt;24.0253600526518&lt;/D&gt;&lt;/FQL&gt;&lt;FQL&gt;&lt;Q&gt;VNM^FG_ROE(0)&lt;/Q&gt;&lt;R&gt;1&lt;/R&gt;&lt;C&gt;1&lt;/C&gt;&lt;D xsi:type="xsd:double"&gt;9.43546933737439&lt;/D&gt;&lt;/FQL&gt;&lt;FQL&gt;&lt;Q&gt;INDA^FG_FCF_YIELD_NTM(0)&lt;/Q&gt;&lt;R&gt;1&lt;/R&gt;&lt;C&gt;1&lt;/C&gt;&lt;D xsi:type="xsd:double"&gt;2.60774743625585&lt;/D&gt;&lt;/FQL&gt;&lt;FQL&gt;&lt;Q&gt;TUR^FMA_DIV_YLD(NTMA,NOW,NOW,M,"PORTAGG","MEANR")&lt;/Q&gt;&lt;R&gt;1&lt;/R&gt;&lt;C&gt;1&lt;/C&gt;&lt;D xsi:type="xsd:double"&gt;4.31724526851165&lt;/D&gt;&lt;/FQL&gt;&lt;FQL&gt;&lt;Q&gt;EIDO^JULIAN(FMA_DIV_YLD(NTMA,NOW,NOW,M,"PORTAGG","MEANR").DATES)&lt;/Q&gt;&lt;R&gt;1&lt;/R&gt;&lt;C&gt;1&lt;/C&gt;&lt;D xsi:type="xsd:long"&gt;45534&lt;/D&gt;&lt;/FQL&gt;&lt;FQL&gt;&lt;Q&gt;EZA^FG_TOTAL_RETURNC(0,-3AM)&lt;/Q&gt;&lt;R&gt;1&lt;/R&gt;&lt;C&gt;1&lt;/C&gt;&lt;D xsi:type="xsd:double"&gt;13.246822&lt;/D&gt;&lt;/FQL&gt;&lt;FQL&gt;&lt;Q&gt;EPU^FMA_PCT_ABOVE_MAVG(200,0,,,,"PORTAGG")&lt;/Q&gt;&lt;R&gt;1&lt;/R&gt;&lt;C&gt;1&lt;/C&gt;&lt;D xsi:type="xsd:double"&gt;57.6923076923077&lt;/D&gt;&lt;/FQL&gt;&lt;FQL&gt;&lt;Q&gt;EWJ^P_PRICE(0)/P_PRICE_HIGH_PR(0,,,,,,"PRICE","INTRA","52W")&lt;/Q&gt;&lt;R&gt;1&lt;/R&gt;&lt;C&gt;1&lt;/C&gt;&lt;D xsi:type="xsd:double"&gt;0.9713101&lt;/D&gt;&lt;/FQL&gt;&lt;FQL&gt;&lt;Q&gt;CNYA^FG_ROE(0)&lt;/Q&gt;&lt;R&gt;1&lt;/R&gt;&lt;C&gt;1&lt;/C&gt;&lt;D xsi:type="xsd:double"&gt;10.112737491608&lt;/D&gt;&lt;/FQL&gt;&lt;FQL&gt;&lt;Q&gt;REFQALEND-FDS^PROPER_NAME(0,,,"SECURITY","NAME")&lt;/Q&gt;&lt;R&gt;1&lt;/R&gt;&lt;C&gt;1&lt;/C&gt;&lt;D xsi:type="xsd:string"&gt;Qatar Lending Rate - Overnight&lt;/D&gt;&lt;/FQL&gt;&lt;FQL&gt;&lt;Q&gt;EZA^FMA_DIV_YLD(NTMA,NOW,NOW,M,"PORTAGG","MEANR")&lt;/Q&gt;&lt;R&gt;1&lt;/R&gt;&lt;C&gt;1&lt;/C&gt;&lt;D xsi:type="xsd:double"&gt;3.76140871072197&lt;/D&gt;&lt;/FQL&gt;&lt;FQL&gt;&lt;Q&gt;REFCNRMB-FDS^FG_YIELD(NOW,,,0)&lt;/Q&gt;&lt;R&gt;1&lt;/R&gt;&lt;C&gt;1&lt;/C&gt;&lt;D xsi:type="xsd:double"&gt;3.35&lt;/D&gt;&lt;/FQL&gt;&lt;FQL&gt;&lt;Q&gt;REFZAREPO-FDS^FG_YIELD(NOW,,,0)&lt;/Q&gt;&lt;R&gt;1&lt;/R&gt;&lt;C&gt;1&lt;/C&gt;&lt;D xsi:type="xsd:double"&gt;8.25&lt;/D&gt;&lt;/FQL&gt;&lt;FQL&gt;&lt;Q&gt;TRYZA10Y-FDS^FG_YIELD(0,,,,"YTM")&lt;/Q&gt;&lt;R&gt;1&lt;/R&gt;&lt;C&gt;1&lt;/C&gt;&lt;D xsi:type="xsd:double"&gt;10.430713&lt;/D&gt;&lt;/FQL&gt;&lt;FQL&gt;&lt;Q&gt;VGK^JULIAN(FMA_DIV_YLD(NTMA,NOW,NOW,M,"PORTAGG","MEANR").DATES)&lt;/Q&gt;&lt;R&gt;1&lt;/R&gt;&lt;C&gt;1&lt;/C&gt;&lt;D xsi:type="xsd:long"&gt;45504&lt;/D&gt;&lt;/FQL&gt;&lt;FQL&gt;&lt;Q&gt;EIDO^FMA_PE(LTM,0,,,"PORTAGG","MEANR")&lt;/Q&gt;&lt;R&gt;1&lt;/R&gt;&lt;C&gt;1&lt;/C&gt;&lt;D xsi:type="xsd:double"&gt;17.7999612671987&lt;/D&gt;&lt;/FQL&gt;&lt;FQL&gt;&lt;Q&gt;INDA^FG_COMPANY_NAME&lt;/Q&gt;&lt;R&gt;1&lt;/R&gt;&lt;C&gt;1&lt;/C&gt;&lt;D xsi:type="xsd:string"&gt;iShares MSCI India ETF&lt;/D&gt;&lt;/FQL&gt;&lt;FQL&gt;&lt;Q&gt;EWY^FMA_PE(NTMA,0,,,"PORTAGG","MEANR")&lt;/Q&gt;&lt;R&gt;1&lt;/R&gt;&lt;C&gt;1&lt;/C&gt;&lt;D xsi:type="xsd:double"&gt;7.89171810060932&lt;/D&gt;&lt;/FQL&gt;&lt;FQL&gt;&lt;Q&gt;GREK^FMA_EVAL_EBITDA(NTMA,0,,,"PORTAGG","MEANR")&lt;/Q&gt;&lt;R&gt;1&lt;/R&gt;&lt;C&gt;1&lt;/C&gt;&lt;D xsi:type="xsd:double"&gt;5.7716472927823&lt;/D&gt;&lt;/FQL&gt;&lt;FQL&gt;&lt;Q&gt;EPOL^FMA_EVAL_EBITDA(NTMA,0,,,"PORTAGG","MEANR")&lt;/Q&gt;&lt;R&gt;1&lt;/R&gt;&lt;C&gt;1&lt;/C&gt;&lt;D xsi:type="xsd:double"&gt;4.28661497949664&lt;/D&gt;&lt;/FQL&gt;&lt;FQL&gt;&lt;Q&gt;EZA^FG_TOTAL_RETURNC(0,-1AM)&lt;/Q&gt;&lt;R&gt;1&lt;/R&gt;&lt;C&gt;1&lt;/C&gt;&lt;D xsi:type="xsd:double"&gt;5.3290844&lt;/D&gt;&lt;/FQL&gt;&lt;FQL&gt;&lt;Q&gt;VWO^FMA_COS_UP("EPS","1M",+1,NOW,,,"PORTAGG","MEANR")&lt;/Q&gt;&lt;R&gt;1&lt;/R&gt;&lt;C&gt;1&lt;/C&gt;&lt;D xsi:type="xsd:double"&gt;970&lt;/D&gt;&lt;/FQL&gt;&lt;FQL&gt;&lt;Q&gt;EWY^FMA_COS_DOWN("EPS","1M",+1,NOW,,,"PORTAGG","MEANR")&lt;/Q&gt;&lt;R&gt;1&lt;/R&gt;&lt;C&gt;1&lt;/C&gt;&lt;D xsi:type="xsd:double"&gt;39&lt;/D&gt;&lt;/FQL&gt;&lt;FQL&gt;&lt;Q&gt;INDA^FMA_RBICS_REV_CURRENT(30, LOC, "PORTAGG")&lt;/Q&gt;&lt;R&gt;1&lt;/R&gt;&lt;C&gt;1&lt;/C&gt;&lt;D xsi:type="xsd:double"&gt;28.8431636010089&lt;/D&gt;&lt;/FQL&gt;&lt;FQL&gt;&lt;Q&gt;TRYKR10Y-FDS^PCTCHG(FG_YIELD(0,,,,"YTM"),FG_YIELD(-3AM,,,,"YTM"))&lt;/Q&gt;&lt;R&gt;1&lt;/R&gt;&lt;C&gt;1&lt;/C&gt;&lt;D xsi:type="xsd:double"&gt;-11.869086&lt;/D&gt;&lt;/FQL&gt;&lt;FQL&gt;&lt;Q&gt;VWO^FG_FCF_YIELD_NTM(0)&lt;/Q&gt;&lt;R&gt;1&lt;/R&gt;&lt;C&gt;1&lt;/C&gt;&lt;D xsi:type="xsd:double"&gt;5.46191937147909&lt;/D&gt;&lt;/FQL&gt;&lt;FQL&gt;&lt;Q&gt;UAE^FMA_EVAL_EBITDA(NTMA,0,,,"PORTAGG","MEANR")&lt;/Q&gt;&lt;R&gt;1&lt;/R&gt;&lt;C&gt;1&lt;/C&gt;&lt;D xsi:type="xsd:double"&gt;6.36180290233819&lt;/D&gt;&lt;/FQL&gt;&lt;FQL&gt;&lt;Q&gt;EZA^FMA_PE(NTMA,0,,,"PORTAGG","MEANR")&lt;/Q&gt;&lt;R&gt;1&lt;/R&gt;&lt;C&gt;1&lt;/C&gt;&lt;D xsi:type="xsd:double"&gt;9.85592443370913&lt;/D&gt;&lt;/FQL&gt;&lt;FQL&gt;&lt;Q&gt;EPHE^FMA_EVAL_EBITDA(NTMA,0,,,"PORTAGG","MEANR")&lt;/Q&gt;&lt;R&gt;1&lt;/R&gt;&lt;C&gt;1&lt;/C&gt;&lt;D xsi:type="xsd:double"&gt;7.98026844515495&lt;/D&gt;&lt;/FQL&gt;&lt;FQL&gt;&lt;Q&gt;TRYTW10Y-FDS^PCTCHG(FG_YIELD(0,,,,"YTM"),FG_YIELD(-3AM,,,,"YTM"))&lt;/Q&gt;&lt;R&gt;1&lt;/R&gt;&lt;C&gt;1&lt;/C&gt;&lt;D xsi:type="xsd:double"&gt;-7.5590096&lt;/D&gt;&lt;/FQL&gt;&lt;FQL&gt;&lt;Q&gt;UAE^P_PRICE(0)/P_PRICE_HIGH_PR(0,,,,,,"PRICE","INTRA","52W")&lt;/Q&gt;&lt;R&gt;1&lt;/R&gt;&lt;C&gt;1&lt;/C&gt;&lt;D xsi:type="xsd:double"&gt;0.95376533&lt;/D&gt;&lt;/FQL&gt;&lt;FQL&gt;&lt;Q&gt;REFINREPO-FDS^PROPER_NAME(0,,,"SECURITY","NAME")&lt;/Q&gt;&lt;R&gt;1&lt;/R&gt;&lt;C&gt;1&lt;/C&gt;&lt;D xsi:type="xsd:string"&gt;India Repo Rate&lt;/D&gt;&lt;/FQL&gt;&lt;FQL&gt;&lt;Q&gt;UAE^FMA_PE(NTMA,0,,,"PORTAGG","MEANR")&lt;/Q&gt;&lt;R&gt;1&lt;/R&gt;&lt;C&gt;1&lt;/C&gt;&lt;D xsi:type="xsd:double"&gt;9.38256668379012&lt;/D&gt;&lt;/FQL&gt;&lt;FQL&gt;&lt;Q&gt;MCHI^FMA_EVAL_EBIT(LTMA,NOW,NOW,M,"PORTAGG","MEANR")&lt;/Q&gt;&lt;R&gt;1&lt;/R&gt;&lt;C&gt;1&lt;/C&gt;&lt;D xsi:type="xsd:double"&gt;12.8941417524257&lt;/D&gt;&lt;/FQL&gt;&lt;FQL&gt;&lt;Q&gt;UAE^FG_COMPANY_NAME&lt;/Q&gt;&lt;R&gt;1&lt;/R&gt;&lt;C&gt;1&lt;/C&gt;&lt;D xsi:type="xsd:string"&gt;iShares MSCI UAE ETF&lt;/D&gt;&lt;/FQL&gt;&lt;FQL&gt;&lt;Q&gt;VNM^SIZE(FG_CONSTITUENTS)&lt;/Q&gt;&lt;R&gt;1&lt;/R&gt;&lt;C&gt;1&lt;/C&gt;&lt;D xsi:type="xsd:long"&gt;47&lt;/D&gt;&lt;/FQL&gt;&lt;FQL&gt;&lt;Q&gt;TRYZA10Y-FDS^FG_YIELD_NAME&lt;/Q&gt;&lt;R&gt;1&lt;/R&gt;&lt;C&gt;1&lt;/C&gt;&lt;D xsi:type="xsd:string"&gt;Treasury - South Africa Benchmark Bond 10Y&lt;/D&gt;&lt;/FQL&gt;&lt;FQL&gt;&lt;Q&gt;REFEUREFI-FDS^FG_YIELD(NOW,,,0)&lt;/Q&gt;&lt;R&gt;1&lt;/R&gt;&lt;C&gt;1&lt;/C&gt;&lt;D xsi:type="xsd:double"&gt;4.25&lt;/D&gt;&lt;/FQL&gt;&lt;FQL&gt;&lt;Q&gt;CC_VN^IMF_IFS_RCPI_Q(0)&lt;/Q&gt;&lt;R&gt;1&lt;/R&gt;&lt;C&gt;1&lt;/C&gt;&lt;D xsi:type="xsd:double"&gt;4.3949327&lt;/D&gt;&lt;/FQL&gt;&lt;FQL&gt;&lt;Q&gt;TUR^FG_COMPANY_NAME&lt;/Q&gt;&lt;R&gt;1&lt;/R&gt;&lt;C&gt;1&lt;/C&gt;&lt;D xsi:type="xsd:string"&gt;iShares MSCI Turkey ETF&lt;/D&gt;&lt;/FQL&gt;&lt;FQL&gt;&lt;Q&gt;TRYGR10Y-FDS^FG_YIELD(0,,,,"YTM")&lt;/Q&gt;&lt;R&gt;1&lt;/R&gt;&lt;C&gt;1&lt;/C&gt;&lt;D xsi:type="xsd:double"&gt;3.139&lt;/D&gt;&lt;/FQL&gt;&lt;FQL&gt;&lt;Q&gt;KSA^FG_TOTAL_RETURNC(0,-3AM)&lt;/Q&gt;&lt;R&gt;1&lt;/R&gt;&lt;C&gt;1&lt;/C&gt;&lt;D xsi:type="xsd:double"&gt;2.156663&lt;/D&gt;&lt;/FQL&gt;&lt;FQL&gt;&lt;Q&gt;EPOL^FG_TOTAL_RETURNC(0,-12AM)&lt;/Q&gt;&lt;R&gt;1&lt;/R&gt;&lt;C&gt;1&lt;/C&gt;&lt;D xsi:type="xsd:double"&gt;40.20306&lt;/D&gt;&lt;/FQL&gt;&lt;FQL&gt;&lt;Q&gt;REFCNRMB-FDS^(SUBARRAY(NOT_NA(NO_REPEAT_F(FG_YIELD(NOW,-10AY,D))),0,1)-SUBARRAY(NOT_NA(NO_REPEAT_F(FG_YIELD(NOW,-10AY,D))),1,1))*100&lt;/Q&gt;&lt;R&gt;1&lt;/R&gt;&lt;C&gt;1&lt;/C&gt;&lt;D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xsi:type="xsd:double"&gt;-10&lt;/D&gt;&lt;/FQL&gt;&lt;FQL&gt;&lt;Q&gt;REFPHRREPO-FDS^FG_YIELD(NOW,,,0)&lt;/Q&gt;&lt;R&gt;1&lt;/R&gt;&lt;C&gt;1&lt;/C&gt;&lt;D xsi:type="xsd:double"&gt;6.25&lt;/D&gt;&lt;/FQL&gt;&lt;FQL&gt;&lt;Q&gt;TRYMX10Y-FDS^PCTCHG(FG_YIELD(0,,,,"YTM"),FG_YIELD(-3AM,,,,"YTM"))&lt;/Q&gt;&lt;R&gt;1&lt;/R&gt;&lt;C&gt;1&lt;/C&gt;&lt;D xsi:type="xsd:double"&gt;-9.337819&lt;/D&gt;&lt;/FQL&gt;&lt;FQL&gt;&lt;Q&gt;TRYQA10Y-FDS^FG_YIELD(0,,,,"YTM")&lt;/Q&gt;&lt;R&gt;0&lt;/R&gt;&lt;C&gt;0&lt;/C&gt;&lt;/FQL&gt;&lt;FQL&gt;&lt;Q&gt;QAT^FMA_PE(LTM,0,,,"PORTAGG","MEANR")&lt;/Q&gt;&lt;R&gt;1&lt;/R&gt;&lt;C&gt;1&lt;/C&gt;&lt;D xsi:type="xsd:double"&gt;11.4630070920261&lt;/D&gt;&lt;/FQL&gt;&lt;FQL&gt;&lt;Q&gt;EZA^FMA_PE(LTM,0,,,"PORTAGG","MEANR")&lt;/Q&gt;&lt;R&gt;1&lt;/R&gt;&lt;C&gt;1&lt;/C&gt;&lt;D xsi:type="xsd:double"&gt;15.0338700974686&lt;/D&gt;&lt;/FQL&gt;&lt;FQL&gt;&lt;Q&gt;GREK^FMA_RBICS_REV_CURRENT(30, LOC, "PORTAGG")&lt;/Q&gt;&lt;R&gt;1&lt;/R&gt;&lt;C&gt;1&lt;/C&gt;&lt;D xsi:type="xsd:double"&gt;43.21455340076&lt;/D&gt;&lt;/FQL&gt;&lt;FQL&gt;&lt;Q&gt;EWZ^FG_TOTAL_RETURNC(0,-3AM)&lt;/Q&gt;&lt;R&gt;1&lt;/R&gt;&lt;C&gt;1&lt;/C&gt;&lt;D xsi:type="xsd:double"&gt;7.48899&lt;/D&gt;&lt;/FQL&gt;&lt;FQL&gt;&lt;Q&gt;KSA^FMA_COS_DOWN("EPS","1M",+1,NOW,,,"PORTAGG","MEANR")&lt;/Q&gt;&lt;R&gt;1&lt;/R&gt;&lt;C&gt;1&lt;/C&gt;&lt;D xsi:type="xsd:double"&gt;44&lt;/D&gt;&lt;/FQL&gt;&lt;FQL&gt;&lt;Q&gt;VWO^FG_PE_NTM(0,,,90,0)&lt;/Q&gt;&lt;R&gt;1&lt;/R&gt;&lt;C&gt;1&lt;/C&gt;&lt;D xsi:type="xsd:double"&gt;12.8760659329158&lt;/D&gt;&lt;/FQL&gt;&lt;FQL&gt;&lt;Q&gt;EPHE^FG_TOTAL_RETURNC(0,-12AM)&lt;/Q&gt;&lt;R&gt;1&lt;/R&gt;&lt;C&gt;1&lt;/C&gt;&lt;D xsi:type="xsd:double"&gt;16.40563&lt;/D&gt;&lt;/FQL&gt;&lt;FQL&gt;&lt;Q&gt;TRYTW10Y-FDS^PCTCHG(FG_YIELD(0,,,,"YTM"),FG_YIELD(-1AM,,,,"YTM"))&lt;/Q&gt;&lt;R&gt;1&lt;/R&gt;&lt;C&gt;1&lt;/C&gt;&lt;D xsi:type="xsd:double"&gt;-4.961687&lt;/D&gt;&lt;/FQL&gt;&lt;FQL&gt;&lt;Q&gt;EPOL^FMA_RBICS_REV_CURRENT(30, LOC, "PORTAGG")&lt;/Q&gt;&lt;R&gt;1&lt;/R&gt;&lt;C&gt;1&lt;/C&gt;&lt;D xsi:type="xsd:double"&gt;48.5325968357689&lt;/D&gt;&lt;/FQL&gt;&lt;FQL&gt;&lt;Q&gt;TRYMY10Y-FDS^PCTCHG(FG_YIELD(0,,,,"YTM"),FG_YIELD(-1AM,,,,"YTM"))&lt;/Q&gt;&lt;R&gt;1&lt;/R&gt;&lt;C&gt;1&lt;/C&gt;&lt;D xsi:type="xsd:double"&gt;-0.5003514&lt;/D&gt;&lt;/FQL&gt;&lt;FQL&gt;&lt;Q&gt;VNM^FMA_COS_DOWN("EPS","1M",+1,NOW,,,"PORTAGG","MEANR")&lt;/Q&gt;&lt;R&gt;1&lt;/R&gt;&lt;C&gt;1&lt;/C&gt;&lt;D xsi:type="xsd:double"&gt;10&lt;/D&gt;&lt;/FQL&gt;&lt;FQL&gt;&lt;Q&gt;EWY^FG_TOTAL_RETURNC(0,-3AM)&lt;/Q&gt;&lt;R&gt;1&lt;/R&gt;&lt;C&gt;1&lt;/C&gt;&lt;D xsi:type="xsd:double"&gt;-4.3751&lt;/D&gt;&lt;/FQL&gt;&lt;FQL&gt;&lt;Q&gt;VNM^FG_TOTAL_RETURNC(0,-3AM)&lt;/Q&gt;&lt;R&gt;1&lt;/R&gt;&lt;C&gt;1&lt;/C&gt;&lt;D xsi:type="xsd:double"&gt;-4.247105&lt;/D&gt;&lt;/FQL&gt;&lt;FQL&gt;&lt;Q&gt;EPOL^P_PRICE(0)/P_PRICE_LOW_PR(0,,,,,,"PRICE","INTRA","52W")-1&lt;/Q&gt;&lt;R&gt;1&lt;/R&gt;&lt;C&gt;1&lt;/C&gt;&lt;D xsi:type="xsd:double"&gt;0.4372716&lt;/D&gt;&lt;/FQL&gt;&lt;FQL&gt;&lt;Q&gt;VWO^P_PRICE(0)/P_PRICE_LOW_PR(0,,,,,,"PRICE","INTRA","52W")-1&lt;/Q&gt;&lt;R&gt;1&lt;/R&gt;&lt;C&gt;1&lt;/C&gt;&lt;D xsi:type="xsd:double"&gt;0.18168461&lt;/D&gt;&lt;/FQL&gt;&lt;FQL&gt;&lt;Q&gt;EWW^SIZE(FG_CONSTITUENTS)&lt;/Q&gt;&lt;R&gt;1&lt;/R&gt;&lt;C&gt;1&lt;/C&gt;&lt;D xsi:type="xsd:long"&gt;45&lt;/D&gt;&lt;/FQL&gt;&lt;FQL&gt;&lt;Q&gt;REFIDRREPO-FDS^(SUBARRAY(NOT_NA(NO_REPEAT_F(FG_YIELD(NOW,-10AY,D))),0,1)-SUBARRAY(NOT_NA(NO_REPEAT_F(FG_YIELD(NOW,-10AY,D))),1,1))*100&lt;/Q&gt;&lt;R&gt;1&lt;/R&gt;&lt;C&gt;1&lt;/C&gt;&lt;D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xsi:type="xsd:double"&gt;25&lt;/D&gt;&lt;/FQL&gt;&lt;FQL&gt;&lt;Q&gt;TRYID10Y-FDS^FG_YIELD(0,,,,"YTM")&lt;/Q&gt;&lt;R&gt;1&lt;/R&gt;&lt;C&gt;1&lt;/C&gt;&lt;D xsi:type="xsd:double"&gt;6.608044&lt;/D&gt;&lt;/FQL&gt;&lt;FQL&gt;&lt;Q&gt;VWO^FMA_DIV_YLD(NTMA,NOW,NOW,M,"PORTAGG","MEANR")&lt;/Q&gt;&lt;R&gt;1&lt;/R&gt;&lt;C&gt;1&lt;/C&gt;&lt;D xsi:type="xsd:double"&gt;2.94305335410804&lt;/D&gt;&lt;/FQL&gt;&lt;FQL&gt;&lt;Q&gt;QAT^JULIAN(FMA_DIV_YLD(NTMA,NOW,NOW,M,"PORTAGG","MEANR").DATES)&lt;/Q&gt;&lt;R&gt;1&lt;/R&gt;&lt;C&gt;1&lt;/C&gt;&lt;D xsi:type="xsd:long"&gt;45534&lt;/D&gt;&lt;/FQL&gt;&lt;FQL&gt;&lt;Q&gt;REFINREPO-FDS^(SUBARRAY(NOT_NA(NO_REPEAT_F(FG_YIELD(NOW,-10AY,D))),0,1)-SUBARRAY(NOT_NA(NO_REPEAT_F(FG_YIELD(NOW,-10AY,D))),1,1))*100&lt;/Q&gt;&lt;R&gt;1&lt;/R&gt;&lt;C&gt;1&lt;/C&gt;&lt;D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xsi:type="xsd:double"&gt;25&lt;/D&gt;&lt;/FQL&gt;&lt;FQL&gt;&lt;Q&gt;EPU^FMA_RBICS_REV_CURRENT(30, LOC, "PORTAGG")&lt;/Q&gt;&lt;R&gt;1&lt;/R&gt;&lt;C&gt;1&lt;/C&gt;&lt;D xsi:type="xsd:double"&gt;33.2507363387927&lt;/D&gt;&lt;/FQL&gt;&lt;FQL&gt;&lt;Q&gt;CC_SA^IMF_IFS_RCPI_Q(0)&lt;/Q&gt;&lt;R&gt;1&lt;/R&gt;&lt;C&gt;1&lt;/C&gt;&lt;D xsi:type="xsd:double"&gt;1.5452076&lt;/D&gt;&lt;/FQL&gt;&lt;FQL&gt;&lt;Q&gt;EWM^FMA_EVAL_EBIT(LTMA,NOW,NOW,M,"PORTAGG","MEANR")&lt;/Q&gt;&lt;R&gt;1&lt;/R&gt;&lt;C&gt;1&lt;/C&gt;&lt;D xsi:type="xsd:double"&gt;16.6515288752292&lt;/D&gt;&lt;/FQL&gt;&lt;FQL&gt;&lt;Q&gt;EWW^FMA_COS_UP("EPS","1M",+1,NOW,,,"PORTAGG","MEANR")&lt;/Q&gt;&lt;R&gt;1&lt;/R&gt;&lt;C&gt;1&lt;/C&gt;&lt;D xsi:type="xsd:double"&gt;14&lt;/D&gt;&lt;/FQL&gt;&lt;FQL&gt;&lt;Q&gt;EPHE^PERCENT_CHANGE(FMA_EPS(+1,0,,,,"PORTAGG","MEAN"),FMA_EPS(+1,-3AM,,,,"PORTAGG","MEAN"))&lt;/Q&gt;&lt;R&gt;1&lt;/R&gt;&lt;C&gt;1&lt;/C&gt;&lt;D xsi:type="xsd:double"&gt;1.09797483899787&lt;/D&gt;&lt;/FQL&gt;&lt;FQL&gt;&lt;Q&gt;EWZ^FG_FCF_YIELD_NTM(0)&lt;/Q&gt;&lt;R&gt;1&lt;/R&gt;&lt;C&gt;1&lt;/C&gt;&lt;D xsi:type="xsd:double"&gt;9.28234711225836&lt;/D&gt;&lt;/FQL&gt;&lt;FQL&gt;&lt;Q&gt;EPHE^FMA_PE(LTM,0,,,"PORTAGG","MEANR")&lt;/Q&gt;&lt;R&gt;1&lt;/R&gt;&lt;C&gt;1&lt;/C&gt;&lt;D xsi:type="xsd:double"&gt;11.4991528284384&lt;/D&gt;&lt;/FQL&gt;&lt;FQL&gt;&lt;Q&gt;EPU^SIZE(FG_CONSTITUENTS)&lt;/Q&gt;&lt;R&gt;1&lt;/R&gt;&lt;C&gt;1&lt;/C&gt;&lt;D xsi:type="xsd:long"&gt;26&lt;/D&gt;&lt;/FQL&gt;&lt;FQL&gt;&lt;Q&gt;TUR^FMA_PE(LTMA,-10AY,0,AM,"PORTAGG","MEANR")&lt;/Q&gt;&lt;R&gt;121&lt;/R&gt;&lt;C&gt;1&lt;/C&gt;&lt;D xsi:type="xsd:double"&gt;10.5131102491627&lt;/D&gt;&lt;D xsi:type="xsd:double"&gt;10.15832721455&lt;/D&gt;&lt;D xsi:type="xsd:double"&gt;11.0340756585794&lt;/D&gt;&lt;D xsi:type="xsd:double"&gt;11.4186440851666&lt;/D&gt;&lt;D xsi:type="xsd:double"&gt;12.1416940872539&lt;/D&gt;&lt;D xsi:type="xsd:double"&gt;12.2191636351026&lt;/D&gt;&lt;D xsi:type="xsd:double"&gt;11.7370522056076&lt;/D&gt;&lt;D xsi:type="xsd:double"&gt;11.7093412928747&lt;/D&gt;&lt;D xsi:type="xsd:double"&gt;11.8087411937935&lt;/D&gt;&lt;D xsi:type="xsd:double"&gt;11.4541142481822&lt;/D&gt;&lt;D xsi:type="xsd:double"&gt;11.5401260943866&lt;/D&gt;&lt;D xsi:type="xsd:double"&gt;11.0440441856633&lt;/D&gt;&lt;D xsi:type="xsd:double"&gt;10.272925663871&lt;/D&gt;&lt;D xsi:type="xsd:double"&gt;11.0354315917966&lt;/D&gt;&lt;D xsi:type="xsd:double"&gt;11.4738964446665&lt;/D&gt;&lt;D xsi:type="xsd:double"&gt;9.77743483112644&lt;/D&gt;&lt;D xsi:type="xsd:double"&gt;9.7137273191119&lt;/D&gt;&lt;D xsi:type="xsd:double"&gt;9.4397744237744&lt;/D&gt;&lt;D xsi:type="xsd:double"&gt;9.79230613165783&lt;/D&gt;&lt;D xsi:type="xsd:double"&gt;9.8259398831657&lt;/D&gt;&lt;D xsi:type="xsd:double"&gt;9.61105444546508&lt;/D&gt;&lt;D xsi:type="xsd:double"&gt;9.50232737534295&lt;/D&gt;&lt;D xsi:type="xsd:double"&gt;9.68377905698258&lt;/D&gt;&lt;D xsi:type="xsd:double"&gt;9.52088886345407&lt;/D&gt;&lt;D xsi:type="xsd:double"&gt;9.46277634913732&lt;/D&gt;&lt;D xsi:type="xsd:double"&gt;9.37434704553706&lt;/D&gt;&lt;D xsi:type="xsd:double"&gt;8.95184375899135&lt;/D&gt;&lt;D xsi:type="xsd:double"&gt;8.87764175858969&lt;/D&gt;&lt;D xsi:type="xsd:double"&gt;9.20695647428953&lt;/D&gt;&lt;D xsi:type="xsd:double"&gt;9.83865337355867&lt;/D&gt;&lt;D xsi:type="xsd:double"&gt;9.85556160227161&lt;/D&gt;&lt;D xsi:type="xsd:double"&gt;9.74601870746457&lt;/D&gt;&lt;D xsi:type="xsd:double"&gt;9.73560341395201&lt;/D&gt;&lt;D xsi:type="xsd:double"&gt;9.73512905681609&lt;/D&gt;&lt;D xsi:type="xsd:double"&gt;9.72051201190505&lt;/D&gt;&lt;D xsi:type="xsd:double"&gt;9.52538996345905&lt;/D&gt;&lt;D xsi:type="xsd:double"&gt;9.49070974407023&lt;/D&gt;&lt;D xsi:type="xsd:double"&gt;9.10669307470152&lt;/D&gt;&lt;D xsi:type="xsd:double"&gt;9.07763565028955&lt;/D&gt;&lt;D xsi:type="xsd:double"&gt;8.74968913572246&lt;/D&gt;&lt;D xsi:type="xsd:double"&gt;8.91886399465183&lt;/D&gt;&lt;D xsi:type="xsd:double"&gt;8.840907063398&lt;/D&gt;&lt;D xsi:type="xsd:double"&gt;9.18401921973274&lt;/D&gt;&lt;D xsi:type="xsd:double"&gt;8.90458083371134&lt;/D&gt;&lt;D xsi:type="xsd:double"&gt;8.56795531071363&lt;/D&gt;&lt;D xsi:type="xsd:double"&gt;8.18616284742761&lt;/D&gt;&lt;D xsi:type="xsd:double"&gt;7.73311774365002&lt;/D&gt;&lt;D xsi:type="xsd:double"&gt;7.65729206766721&lt;/D&gt;&lt;D xsi:type="xsd:double"&gt;7.2593666056412&lt;/D&gt;&lt;D xsi:type="xsd:double"&gt;7.52113058960596&lt;/D&gt;&lt;D xsi:type="xsd:double"&gt;6.86204743616882&lt;/D&gt;&lt;D xsi:type="xsd:double"&gt;6.6062980433791&lt;/D&gt;&lt;D xsi:type="xsd:double"&gt;6.66435884575069&lt;/D&gt;&lt;D xsi:type="xsd:double"&gt;7.44293500267589&lt;/D&gt;&lt;D xsi:type="xsd:double"&gt;7.44886698457572&lt;/D&gt;&lt;D xsi:type="xsd:double"&gt;7.22163839096719&lt;/D&gt;&lt;D xsi:type="xsd:double"&gt;7.01482325633168&lt;/D&gt;&lt;D xsi:type="xsd:double"&gt;7.17245600286617&lt;/D&gt;&lt;D xsi:type="xsd:double"&gt;7.35222768454681&lt;/D&gt;&lt;D xsi:type="xsd:double"&gt;7.56183036570505&lt;/D&gt;&lt;D xsi:type="xsd:double"&gt;7.72653617643527&lt;/D&gt;&lt;D xsi:type="xsd:double"&gt;7.59595926571555&lt;/D&gt;&lt;D xsi:type="xsd:double"&gt;8.14015903107078&lt;/D&gt;&lt;D xsi:type="xsd:double"&gt;8.70707481809676&lt;/D&gt;&lt;D xsi:type="xsd:double"&gt;9.40144071266134&lt;/D&gt;&lt;D xsi:type="xsd:double"&gt;9.23690570384724&lt;/D&gt;&lt;D xsi:type="xsd:double"&gt;7.90953547832116&lt;/D&gt;&lt;D xsi:type="xsd:double"&gt;7.7799546115478&lt;/D&gt;&lt;D xsi:type="xsd:double"&gt;8.10790019580612&lt;/D&gt;&lt;D xsi:type="xsd:double"&gt;9.24984961462192&lt;/D&gt;&lt;D xsi:type="xsd:double"&gt;9.53065040725417&lt;/D&gt;&lt;D xsi:type="xsd:double"&gt;9.7160362794647&lt;/D&gt;&lt;D xsi:type="xsd:double"&gt;10.0374771579776&lt;/D&gt;&lt;D xsi:type="xsd:double"&gt;10.7951208950551&lt;/D&gt;&lt;D xsi:type="xsd:double"&gt;12.4538563431916&lt;/D&gt;&lt;D xsi:type="xsd:double"&gt;12.3984033758574&lt;/D&gt;&lt;D xsi:type="xsd:double"&gt;13.9253508785439&lt;/D&gt;&lt;D xsi:type="xsd:double"&gt;12.4303137117354&lt;/D&gt;&lt;D xsi:type="xsd:double"&gt;11.4301456117825&lt;/D&gt;&lt;D xsi:type="xsd:double"&gt;10.7705368941783&lt;/D&gt;&lt;D xsi:type="xsd:double"&gt;10.3378140752174&lt;/D&gt;&lt;D xsi:type="xsd:double"&gt;9.85376143450033&lt;/D&gt;&lt;D xsi:type="xsd:double"&gt;9.09675626700487&lt;/D&gt;&lt;D xsi:type="xsd:double"&gt;8.5911899441472&lt;/D&gt;&lt;D xsi:type="xsd:double"&gt;7.93377517542424&lt;/D&gt;&lt;D xsi:type="xsd:double"&gt;7.23391840351508&lt;/D&gt;&lt;D xsi:type="xsd:double"&gt;7.16286822169783&lt;/D&gt;&lt;D xsi:type="xsd:double"&gt;7.73021742770785&lt;/D&gt;&lt;D xsi:type="xsd:double"&gt;7.30688856323687&lt;/D&gt;&lt;D xsi:type="xsd:double"&gt;6.2888785300051&lt;/D&gt;&lt;D xsi:type="xsd:double"&gt;5.7390076237314&lt;/D&gt;&lt;D xsi:type="xsd:double"&gt;5.81694532397767&lt;/D&gt;&lt;D xsi:type="xsd:double"&gt;5.42980628982983&lt;/D&gt;&lt;D xsi:type="xsd:double"&gt;5.51202576399862&lt;/D&gt;&lt;D xsi:type="xsd:double"&gt;5.14979131154475&lt;/D&gt;&lt;D xsi:type="xsd:double"&gt;4.98918201524541&lt;/D&gt;&lt;D xsi:type="xsd:double"&gt;5.16656519315554&lt;/D&gt;&lt;D xsi:type="xsd:double"&gt;4.77693446697933&lt;/D&gt;&lt;D xsi:type="xsd:double"&gt;4.96965706230397&lt;/D&gt;&lt;D xsi:type="xsd:double"&gt;5.00779479961474&lt;/D&gt;&lt;D xsi:type="xsd:double"&gt;4.79528647460882&lt;/D&gt;&lt;D xsi:type="xsd:double"&gt;4.18612493778721&lt;/D&gt;&lt;D xsi:type="xsd:double"&gt;4.74670521932576&lt;/D&gt;&lt;D xsi:type="xsd:double"&gt;4.73040631069675&lt;/D&gt;&lt;D xsi:type="xsd:double"&gt;4.63458389883463&lt;/D&gt;&lt;D xsi:type="xsd:double"&gt;4.90185149021293&lt;/D&gt;&lt;D xsi:type="xsd:double"&gt;5.34109238465276&lt;/D&gt;&lt;D xsi:type="xsd:double"&gt;6.1118297854004&lt;/D&gt;&lt;D xsi:type="xsd:double"&gt;6.4208458307836&lt;/D&gt;&lt;D xsi:type="xsd:double"&gt;6.46754912252605&lt;/D&gt;&lt;D xsi:type="xsd:double"&gt;5.67326973192752&lt;/D&gt;&lt;D xsi:type="xsd:double"&gt;5.51126254273685&lt;/D&gt;&lt;D xsi:type="xsd:double"&gt;5.81701162321414&lt;/D&gt;&lt;D xsi:type="xsd:double"&gt;6.40824691336188&lt;/D&gt;&lt;D xsi:type="xsd:double"&gt;6.58551592052309&lt;/D&gt;&lt;D xsi:type="xsd:double"&gt;6.61653959690152&lt;/D&gt;&lt;D xsi:type="xsd:double"&gt;6.63940425880179&lt;/D&gt;&lt;D xsi:type="xsd:double"&gt;6.69946654996493&lt;/D&gt;&lt;D xsi:type="xsd:double"&gt;7.09335084573848&lt;/D&gt;&lt;D xsi:type="xsd:double"&gt;6.67780567481451&lt;/D&gt;&lt;D xsi:type="xsd:double"&gt;6.92792389379188&lt;/D&gt;&lt;/FQL&gt;&lt;FQL&gt;&lt;Q&gt;UAE^P_PRICE(0)/P_PRICE_LOW_PR(0,,,,,,"PRICE","INTRA","52W")-1&lt;/Q&gt;&lt;R&gt;1&lt;/R&gt;&lt;C&gt;1&lt;/C&gt;&lt;D xsi:type="xsd:double"&gt;0.12948287&lt;/D&gt;&lt;/FQL&gt;&lt;FQL&gt;&lt;Q&gt;EPOL^PERCENT_CHANGE(FMA_EPS(+1,0,,,,"PORTAGG","MEAN"),FMA_EPS(+1,-1AM,,,,"PORTAGG","MEAN"))&lt;/Q&gt;&lt;R&gt;1&lt;/R&gt;&lt;C&gt;1&lt;/C&gt;&lt;D xsi:type="xsd:double"&gt;3.65792533305563&lt;/D&gt;&lt;/FQL&gt;&lt;FQL&gt;&lt;Q&gt;REFIDRREPO-FDS^PROPER_NAME(0,,,"SECURITY","NAME")&lt;/Q&gt;&lt;R&gt;1&lt;/R&gt;&lt;C&gt;1&lt;/C&gt;&lt;D xsi:type="xsd:string"&gt;Indonesia BI (Reverse) Repo Rate - 7 Day&lt;/D&gt;&lt;/FQL&gt;&lt;FQL&gt;&lt;Q&gt;SET-BKK^FMA_PE(LTMA,-10AY,0,AM,"PORTAGG","MEANR")&lt;/Q&gt;&lt;R&gt;121&lt;/R&gt;&lt;C&gt;1&lt;/C&gt;&lt;D xsi:type="xsd:double"&gt;19.2037552145908&lt;/D&gt;&lt;D xsi:type="xsd:double"&gt;18.9422102663319&lt;/D&gt;&lt;D xsi:type="xsd:double"&gt;19.4955787423425&lt;/D&gt;&lt;D xsi:type="xsd:double"&gt;19.2811699165371&lt;/D&gt;&lt;D xsi:type="xsd:double"&gt;19.6711011387822&lt;/D&gt;&lt;D xsi:type="xsd:double"&gt;22.7102193096793&lt;/D&gt;&lt;D xsi:type="xsd:double"&gt;23.3238020173651&lt;/D&gt;&lt;D xsi:type="xsd:double"&gt;22.6397296296378&lt;/D&gt;&lt;D xsi:type="xsd:double"&gt;22.0774839886235&lt;/D&gt;&lt;D xsi:type="xsd:double"&gt;21.4209569265571&lt;/D&gt;&lt;D xsi:type="xsd:double"&gt;20.8669303055098&lt;/D&gt;&lt;D xsi:type="xsd:double"&gt;19.7677282860176&lt;/D&gt;&lt;D xsi:type="xsd:double"&gt;19.0500652655563&lt;/D&gt;&lt;D xsi:type="xsd:double"&gt;18.7869915087039&lt;/D&gt;&lt;D xsi:type="xsd:double"&gt;16.4628687556865&lt;/D&gt;&lt;D xsi:type="xsd:double"&gt;14.6069226732693&lt;/D&gt;&lt;D xsi:type="xsd:double"&gt;12.9547885113123&lt;/D&gt;&lt;D xsi:type="xsd:double"&gt;15.6622928561776&lt;/D&gt;&lt;D xsi:type="xsd:double"&gt;16.6700568212845&lt;/D&gt;&lt;D xsi:type="xsd:double"&gt;16.4429498807039&lt;/D&gt;&lt;D xsi:type="xsd:double"&gt;16.2975202849396&lt;/D&gt;&lt;D xsi:type="xsd:double"&gt;16.3667657704209&lt;/D&gt;&lt;D xsi:type="xsd:double"&gt;16.5646953968717&lt;/D&gt;&lt;D xsi:type="xsd:double"&gt;16.8126172436834&lt;/D&gt;&lt;D xsi:type="xsd:double"&gt;15.6303832422086&lt;/D&gt;&lt;D xsi:type="xsd:double"&gt;15.3546044946216&lt;/D&gt;&lt;D xsi:type="xsd:double"&gt;15.9508390295042&lt;/D&gt;&lt;D xsi:type="xsd:double"&gt;16.1778020690434&lt;/D&gt;&lt;D xsi:type="xsd:double"&gt;16.536127251994&lt;/D&gt;&lt;D xsi:type="xsd:double"&gt;16.6844746724319&lt;/D&gt;&lt;D xsi:type="xsd:double"&gt;16.2809506499232&lt;/D&gt;&lt;D xsi:type="xsd:double"&gt;16.3012463566416&lt;/D&gt;&lt;D xsi:type="xsd:double"&gt;16.040569475432&lt;/D&gt;&lt;D xsi:type="xsd:double"&gt;16.0187096030417&lt;/D&gt;&lt;D xsi:type="xsd:double"&gt;15.9450942726581&lt;/D&gt;&lt;D xsi:type="xsd:double"&gt;15.9292314494995&lt;/D&gt;&lt;D xsi:type="xsd:double"&gt;16.3421944387369&lt;/D&gt;&lt;D xsi:type="xsd:double"&gt;16.8330552875108&lt;/D&gt;&lt;D xsi:type="xsd:double"&gt;16.9409114513691&lt;/D&gt;&lt;D xsi:type="xsd:double"&gt;17.214907941619&lt;/D&gt;&lt;D xsi:type="xsd:double"&gt;18.3818558183904&lt;/D&gt;&lt;D xsi:type="xsd:double"&gt;18.0045301398617&lt;/D&gt;&lt;D xsi:type="xsd:double"&gt;17.6718765143887&lt;/D&gt;&lt;D xsi:type="xsd:double"&gt;17.3552635589799&lt;/D&gt;&lt;D xsi:type="xsd:double"&gt;17.1335220952996&lt;/D&gt;&lt;D xsi:type="xsd:double"&gt;16.9973070073873&lt;/D&gt;&lt;D xsi:type="xsd:double"&gt;16.3828946986603&lt;/D&gt;&lt;D xsi:type="xsd:double"&gt;16.5565183767651&lt;/D&gt;&lt;D xsi:type="xsd:double"&gt;16.0491065250081&lt;/D&gt;&lt;D xsi:type="xsd:double"&gt;15.9301851196892&lt;/D&gt;&lt;D xsi:type="xsd:double"&gt;15.4849551500059&lt;/D&gt;&lt;D xsi:type="xsd:double"&gt;15.0486414048839&lt;/D&gt;&lt;D xsi:type="xsd:double"&gt;14.652375775437&lt;/D&gt;&lt;D xsi:type="xsd:double"&gt;15.5180618700633&lt;/D&gt;&lt;D xsi:type="xsd:double"&gt;16.1758408725154&lt;/D&gt;&lt;D xsi:type="xsd:double"&gt;16.145818027051&lt;/D&gt;&lt;D xsi:type="xsd:double"&gt;16.0654539012399&lt;/D&gt;&lt;D xsi:type="xsd:double"&gt;16.1916786350815&lt;/D&gt;&lt;D xsi:type="xsd:double"&gt;16.5280355388657&lt;/D&gt;&lt;D xsi:type="xsd:double"&gt;16.1768448503883&lt;/D&gt;&lt;D xsi:type="xsd:double"&gt;16.5461038230311&lt;/D&gt;&lt;D xsi:type="xsd:double"&gt;16.6736829541179&lt;/D&gt;&lt;D xsi:type="xsd:double"&gt;17.2052210559969&lt;/D&gt;&lt;D xsi:type="xsd:double"&gt;16.8685090840284&lt;/D&gt;&lt;D xsi:type="xsd:double"&gt;17.0171654914256&lt;/D&gt;&lt;D xsi:type="xsd:double"&gt;16.7779441917523&lt;/D&gt;&lt;D xsi:type="xsd:double"&gt;14.4495384652103&lt;/D&gt;&lt;D xsi:type="xsd:double"&gt;15.0484583239502&lt;/D&gt;&lt;D xsi:type="xsd:double"&gt;16.3141877128228&lt;/D&gt;&lt;D xsi:type="xsd:double"&gt;17.9708034499372&lt;/D&gt;&lt;D xsi:type="xsd:double"&gt;18.7511413447585&lt;/D&gt;&lt;D xsi:type="xsd:double"&gt;19.9058813736964&lt;/D&gt;&lt;D xsi:type="xsd:double"&gt;20.6208948953638&lt;/D&gt;&lt;D xsi:type="xsd:double"&gt;22.0044529585599&lt;/D&gt;&lt;D xsi:type="xsd:double"&gt;22.2023002456972&lt;/D&gt;&lt;D xsi:type="xsd:double"&gt;25.6958371012452&lt;/D&gt;&lt;D xsi:type="xsd:double"&gt;28.8440601558203&lt;/D&gt;&lt;D xsi:type="xsd:double"&gt;27.2091515925546&lt;/D&gt;&lt;D xsi:type="xsd:double"&gt;27.5101857061491&lt;/D&gt;&lt;D xsi:type="xsd:double"&gt;26.5716900526299&lt;/D&gt;&lt;D xsi:type="xsd:double"&gt;25.679731377597&lt;/D&gt;&lt;D xsi:type="xsd:double"&gt;24.725361293227&lt;/D&gt;&lt;D xsi:type="xsd:double"&gt;23.2345965368791&lt;/D&gt;&lt;D xsi:type="xsd:double"&gt;22.1276444769142&lt;/D&gt;&lt;D xsi:type="xsd:double"&gt;22.1726062976341&lt;/D&gt;&lt;D xsi:type="xsd:double"&gt;21.1999959683587&lt;/D&gt;&lt;D xsi:type="xsd:double"&gt;20.3948716313177&lt;/D&gt;&lt;D xsi:type="xsd:double"&gt;19.1252415624594&lt;/D&gt;&lt;D xsi:type="xsd:double"&gt;19.2777822634961&lt;/D&gt;&lt;D xsi:type="xsd:double"&gt;19.2595179916876&lt;/D&gt;&lt;D xsi:type="xsd:double"&gt;18.7846126753759&lt;/D&gt;&lt;D xsi:type="xsd:double"&gt;18.603909287764&lt;/D&gt;&lt;D xsi:type="xsd:double"&gt;18.1092103524444&lt;/D&gt;&lt;D xsi:type="xsd:double"&gt;17.9515729522786&lt;/D&gt;&lt;D xsi:type="xsd:double"&gt;17.3409351426239&lt;/D&gt;&lt;D xsi:type="xsd:double"&gt;17.3074730657821&lt;/D&gt;&lt;D xsi:type="xsd:double"&gt;17.1399341532299&lt;/D&gt;&lt;D xsi:type="xsd:double"&gt;16.1025386948309&lt;/D&gt;&lt;D xsi:type="xsd:double"&gt;16.8357117255193&lt;/D&gt;&lt;D xsi:type="xsd:double"&gt;16.6071539911924&lt;/D&gt;&lt;D xsi:type="xsd:double"&gt;17.1291348400339&lt;/D&gt;&lt;D xsi:type="xsd:double"&gt;17.3901327738161&lt;/D&gt;&lt;D xsi:type="xsd:double"&gt;17.3871520638132&lt;/D&gt;&lt;D xsi:type="xsd:double"&gt;17.3091757685206&lt;/D&gt;&lt;D xsi:type="xsd:double"&gt;17.2126379145638&lt;/D&gt;&lt;D xsi:type="xsd:double"&gt;17.23640462644&lt;/D&gt;&lt;D xsi:type="xsd:double"&gt;17.0617666295016&lt;/D&gt;&lt;D xsi:type="xsd:double"&gt;17.4201243654376&lt;/D&gt;&lt;D xsi:type="xsd:double"&gt;17.5513335831342&lt;/D&gt;&lt;D xsi:type="xsd:double"&gt;16.8365371381963&lt;/D&gt;&lt;D xsi:type="xsd:double"&gt;16.1485226829066&lt;/D&gt;&lt;D xsi:type="xsd:double"&gt;15.8968070363679&lt;/D&gt;&lt;D xsi:type="xsd:double"&gt;15.8778140578225&lt;/D&gt;&lt;D xsi:type="xsd:double"&gt;16.2304046777903&lt;/D&gt;&lt;D xsi:type="xsd:double"&gt;16.6232728247528&lt;/D&gt;&lt;D xsi:type="xsd:double"&gt;16.4997097433577&lt;/D&gt;&lt;D xsi:type="xsd:double"&gt;16.2761328673025&lt;/D&gt;&lt;D xsi:type="xsd:double"&gt;15.8358908802923&lt;/D&gt;&lt;D xsi:type="xsd:double"&gt;15.7603024410935&lt;/D&gt;&lt;D xsi:type="xsd:double"&gt;15.5398251384532&lt;/D&gt;&lt;D xsi:type="xsd:double"&gt;16.554281103149&lt;/D&gt;&lt;/FQL&gt;&lt;FQL&gt;&lt;Q&gt;EWW^FMA_COS_DOWN("EPS","1M",+1,NOW,,,"PORTAGG","MEANR")&lt;/Q&gt;&lt;R&gt;1&lt;/R&gt;&lt;C&gt;1&lt;/C&gt;&lt;D xsi:type="xsd:double"&gt;20&lt;/D&gt;&lt;/FQL&gt;&lt;FQL&gt;&lt;Q&gt;ECH^JULIAN(FMA_DIV_YLD(LTMA,-10AY,0,AM,"PORTAGG","MEANR").DATES)&lt;/Q&gt;&lt;R&gt;121&lt;/R&gt;&lt;C&gt;1&lt;/C&gt;&lt;D xsi:type="xsd:long"&gt;41894&lt;/D&gt;&lt;D xsi:type="xsd:long"&gt;41922&lt;/D&gt;&lt;D xsi:type="xsd:long"&gt;41955&lt;/D&gt;&lt;D xsi:type="xsd:long"&gt;41985&lt;/D&gt;&lt;D xsi:type="xsd:long"&gt;42016&lt;/D&gt;&lt;D xsi:type="xsd:long"&gt;42047&lt;/D&gt;&lt;D xsi:type="xsd:long"&gt;42075&lt;/D&gt;&lt;D xsi:type="xsd:long"&gt;42104&lt;/D&gt;&lt;D xsi:type="xsd:long"&gt;42136&lt;/D&gt;&lt;D xsi:type="xsd:long"&gt;42167&lt;/D&gt;&lt;D xsi:type="xsd:long"&gt;42195&lt;/D&gt;&lt;D xsi:type="xsd:long"&gt;42228&lt;/D&gt;&lt;D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</t>
        </r>
      </text>
    </comment>
    <comment ref="A23" authorId="0" shapeId="0" xr:uid="{DB064B7E-BB2F-4D9A-95BE-486876F91311}">
      <text>
        <r>
          <rPr>
            <b/>
            <sz val="9"/>
            <color indexed="81"/>
            <rFont val="Tahoma"/>
            <charset val="1"/>
          </rPr>
          <t>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xsi:type="xsd:long"&gt;45546&lt;/D&gt;&lt;/FQL&gt;&lt;FQL&gt;&lt;Q&gt;TRYMY10Y-FDS^PCTCHG(FG_YIELD(0,,,,"YTM"),FG_YIELD(-3AM,,,,"YTM"))&lt;/Q&gt;&lt;R&gt;1&lt;/R&gt;&lt;C&gt;1&lt;/C&gt;&lt;D xsi:type="xsd:double"&gt;-3.3934288&lt;/D&gt;&lt;/FQL&gt;&lt;FQL&gt;&lt;Q&gt;TUR^P_PRICE(0)/P_PRICE_LOW_PR(0,,,,,,"PRICE","INTRA","52W")-1&lt;/Q&gt;&lt;R&gt;1&lt;/R&gt;&lt;C&gt;1&lt;/C&gt;&lt;D xsi:type="xsd:double"&gt;0.14516282&lt;/D&gt;&lt;/FQL&gt;&lt;FQL&gt;&lt;Q&gt;MCHI^JULIAN(FMA_DIV_YLD(NTMA,NOW,NOW,M,"PORTAGG","MEANR").DATES)&lt;/Q&gt;&lt;R&gt;1&lt;/R&gt;&lt;C&gt;1&lt;/C&gt;&lt;D xsi:type="xsd:long"&gt;45534&lt;/D&gt;&lt;/FQL&gt;&lt;FQL&gt;&lt;Q&gt;EPHE^PERCENT_CHANGE(FMA_EPS(+1,0,,,,"PORTAGG","MEAN"),FMA_EPS(+1,-1AM,,,,"PORTAGG","MEAN"))&lt;/Q&gt;&lt;R&gt;1&lt;/R&gt;&lt;C&gt;1&lt;/C&gt;&lt;D xsi:type="xsd:double"&gt;2.13541182127442&lt;/D&gt;&lt;/FQL&gt;&lt;FQL&gt;&lt;Q&gt;EIDO^FMA_RBICS_REV_CURRENT(30, LOC, "PORTAGG")&lt;/Q&gt;&lt;R&gt;1&lt;/R&gt;&lt;C&gt;1&lt;/C&gt;&lt;D xsi:type="xsd:double"&gt;55.8333753192346&lt;/D&gt;&lt;/FQL&gt;&lt;FQL&gt;&lt;Q&gt;EWM^FMA_DIV_YLD(NTMA,NOW,NOW,M,"PORTAGG","MEANR")&lt;/Q&gt;&lt;R&gt;1&lt;/R&gt;&lt;C&gt;1&lt;/C&gt;&lt;D xsi:type="xsd:double"&gt;3.99173287261549&lt;/D&gt;&lt;/FQL&gt;&lt;FQL&gt;&lt;Q&gt;TUR^FMA_EVAL_EBIT(LTMA,NOW,NOW,M,"PORTAGG","MEANR")&lt;/Q&gt;&lt;R&gt;1&lt;/R&gt;&lt;C&gt;1&lt;/C&gt;&lt;D xsi:type="xsd:double"&gt;8.82834581679513&lt;/D&gt;&lt;/FQL&gt;&lt;FQL&gt;&lt;Q&gt;CNYA^FMA_RBICS_REV_CURRENT(30, LOC, "PORTAGG")&lt;/Q&gt;&lt;R&gt;1&lt;/R&gt;&lt;C&gt;1&lt;/C&gt;&lt;D xsi:type="xsd:double"&gt;21.7888702928693&lt;/D&gt;&lt;/FQL&gt;&lt;FQL&gt;&lt;Q&gt;EWM^FMA_EVAL_EBITDA(NTMA,0,,,"PORTAGG","MEANR")&lt;/Q&gt;&lt;R&gt;1&lt;/R&gt;&lt;C&gt;1&lt;/C&gt;&lt;D xsi:type="xsd:double"&gt;8.23113242755569&lt;/D&gt;&lt;/FQL&gt;&lt;FQL&gt;&lt;Q&gt;REFEUREFI-FDS^PROPER_NAME(0,,,"SECURITY","NAME")&lt;/Q&gt;&lt;R&gt;1&lt;/R&gt;&lt;C&gt;1&lt;/C&gt;&lt;D xsi:type="xsd:string"&gt;Eurozone Main Refinancing Operations Minimum Bid Rate&lt;/D&gt;&lt;/FQL&gt;&lt;FQL&gt;&lt;Q&gt;REFCLMPR-FDS^PROPER_NAME(0,,,"SECURITY","NAME")&lt;/Q&gt;&lt;R&gt;1&lt;/R&gt;&lt;C&gt;1&lt;/C&gt;&lt;D xsi:type="xsd:string"&gt;Chile Monetary Policy Rate&lt;/D&gt;&lt;/FQL&gt;&lt;FQL&gt;&lt;Q&gt;TRYTW10Y-FDS^FG_YIELD_NAME&lt;/Q&gt;&lt;R&gt;1&lt;/R&gt;&lt;C&gt;1&lt;/C&gt;&lt;D xsi:type="xsd:string"&gt;Taiwan China Benchmark Bond - 10 Year&lt;/D&gt;&lt;/FQL&gt;&lt;FQL&gt;&lt;Q&gt;CC_AE^IMF_IFS_RCPI_Q(0)&lt;/Q&gt;&lt;R&gt;0&lt;/R&gt;&lt;C&gt;0&lt;/C&gt;&lt;/FQL&gt;&lt;FQL&gt;&lt;Q&gt;EWZ^FMA_DIV_YLD(NTMA,NOW,NOW,M,"PORTAGG","MEANR")&lt;/Q&gt;&lt;R&gt;1&lt;/R&gt;&lt;C&gt;1&lt;/C&gt;&lt;D xsi:type="xsd:double"&gt;6.40460137048336&lt;/D&gt;&lt;/FQL&gt;&lt;FQL&gt;&lt;Q&gt;VGK^FG_TOTAL_RETURNC(0,-6AM)&lt;/Q&gt;&lt;R&gt;1&lt;/R&gt;&lt;C&gt;1&lt;/C&gt;&lt;D xsi:type="xsd:double"&gt;4.8554063&lt;/D&gt;&lt;/FQL&gt;&lt;FQL&gt;&lt;Q&gt;PASP-FDS^FG_PRICE(0)/MAX(FG_PRICE(0,-1AY))&lt;/Q&gt;&lt;R&gt;1&lt;/R&gt;&lt;C&gt;1&lt;/C&gt;&lt;D xsi:type="xsd:double"&gt;0.795402298850575&lt;/D&gt;&lt;/FQL&gt;&lt;FQL&gt;&lt;Q&gt;VGK^FG_PE(0)&lt;/Q&gt;&lt;R&gt;1&lt;/R&gt;&lt;C&gt;1&lt;/C&gt;&lt;D xsi:type="xsd:double"&gt;14.4368140650878&lt;/D&gt;&lt;/FQL&gt;&lt;FQL&gt;&lt;Q&gt;EWM^FMA_PE(NTMA,0,,,"PORTAGG","MEANR")&lt;/Q&gt;&lt;R&gt;1&lt;/R&gt;&lt;C&gt;1&lt;/C&gt;&lt;D xsi:type="xsd:double"&gt;14.256088696904&lt;/D&gt;&lt;/FQL&gt;&lt;FQL&gt;&lt;Q&gt;MCHI^FG_COMPANY_NAME&lt;/Q&gt;&lt;R&gt;1&lt;/R&gt;&lt;C&gt;1&lt;/C&gt;&lt;D xsi:type="xsd:string"&gt;iShares MSCI China ETF&lt;/D&gt;&lt;/FQL&gt;&lt;FQL&gt;&lt;Q&gt;SET-BKK^PERCENT_CHANGE(FMA_EPS(+1,0,,,,"PORTAGG","MEAN"),FMA_EPS(+1,-3AM,,,,"PORTAGG","MEAN"))&lt;/Q&gt;&lt;R&gt;1&lt;/R&gt;&lt;C&gt;1&lt;/C&gt;&lt;D xsi:type="xsd:double"&gt;-5.64366077292083&lt;/D&gt;&lt;/FQL&gt;&lt;FQL&gt;&lt;Q&gt;SPY^PERCENT_CHANGE(FMA_EPS(+1,0,,,,"PORTAGG","MEAN"),FMA_EPS(+1,-1AM,,,,"PORTAGG","MEAN"))&lt;/Q&gt;&lt;R&gt;1&lt;/R&gt;&lt;C&gt;1&lt;/C&gt;&lt;D xsi:type="xsd:double"&gt;0.211495215127141&lt;/D&gt;&lt;/FQL&gt;&lt;FQL&gt;&lt;Q&gt;TRYID10Y-FDS^PCTCHG(FG_YIELD(0,,,,"YTM"),FG_YIELD(-3AM,,,,"YTM"))&lt;/Q&gt;&lt;R&gt;1&lt;/R&gt;&lt;C&gt;1&lt;/C&gt;&lt;D xsi:type="xsd:double"&gt;-6.0319724&lt;/D&gt;&lt;/FQL&gt;&lt;FQL&gt;&lt;Q&gt;PASP-FDS^FG_PRICE_CHANGE(0,-1AY)&lt;/Q&gt;&lt;R&gt;1&lt;/R&gt;&lt;C&gt;1&lt;/C&gt;&lt;D xsi:type="xsd:double"&gt;-15.265306122449&lt;/D&gt;&lt;/FQL&gt;&lt;FQL&gt;&lt;Q&gt;REFZAREPO-FDS^(SUBARRAY(NOT_NA(NO_REPEAT_F(FG_YIELD(NOW,-10AY,D))),0,1)-SUBARRAY(NOT_NA(NO_REPEAT_F(FG_YIELD(NOW,-10AY,D))),1,1))*100&lt;/Q&gt;&lt;R&gt;1&lt;/R&gt;&lt;C&gt;1&lt;/C&gt;&lt;D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xsi:type="xsd:double"&gt;50&lt;/D&gt;&lt;/FQL&gt;&lt;FQL&gt;&lt;Q&gt;TRYVN10Y-FDS^PCTCHG(FG_YIELD(0,,,,"YTM"),FG_YIELD(-1AM,,,,"YTM"))&lt;/Q&gt;&lt;R&gt;1&lt;/R&gt;&lt;C&gt;1&lt;/C&gt;&lt;D xsi:type="xsd:double"&gt;-1.6038238&lt;/D&gt;&lt;/FQL&gt;&lt;FQL&gt;&lt;Q&gt;TRYPE10Y-FDS^PCTCHG(FG_YIELD(0,,,,"YTM"),FG_YIELD(-1AM,,,,"YTM"))&lt;/Q&gt;&lt;R&gt;1&lt;/R&gt;&lt;C&gt;1&lt;/C&gt;&lt;D xsi:type="xsd:double"&gt;-2.1229532&lt;/D&gt;&lt;/FQL&gt;&lt;FQL&gt;&lt;Q&gt;CC_TH^IMF_IFS_RCPI_Q(0)&lt;/Q&gt;&lt;R&gt;0&lt;/R&gt;&lt;C&gt;0&lt;/C&gt;&lt;/FQL&gt;&lt;FQL&gt;&lt;Q&gt;EWZ^FMA_PE(NTMA,0,,,"PORTAGG","MEANR")&lt;/Q&gt;&lt;R&gt;1&lt;/R&gt;&lt;C&gt;1&lt;/C&gt;&lt;D xsi:type="xsd:double"&gt;8.27541137564814&lt;/D&gt;&lt;/FQL&gt;&lt;FQL&gt;&lt;Q&gt;EIDO^FMA_PE(NTMA,0,,,"PORTAGG","MEANR")&lt;/Q&gt;&lt;R&gt;1&lt;/R&gt;&lt;C&gt;1&lt;/C&gt;&lt;D xsi:type="xsd:double"&gt;13.4952520008335&lt;/D&gt;&lt;/FQL&gt;&lt;FQL&gt;&lt;Q&gt;VNM^FG_PRICE_MAVG(0,,,,60)&lt;/Q&gt;&lt;R&gt;1&lt;/R&gt;&lt;C&gt;1&lt;/C&gt;&lt;D xsi:type="xsd:double"&gt;12.2335&lt;/D&gt;&lt;/FQL&gt;&lt;FQL&gt;&lt;Q&gt;EWW^P_PRICE(0)/P_PRICE_HIGH_PR(0,,,,,,"PRICE","INTRA","52W")&lt;/Q&gt;&lt;R&gt;1&lt;/R&gt;&lt;C&gt;1&lt;/C&gt;&lt;D xsi:type="xsd:double"&gt;0.7560461&lt;/D&gt;&lt;/FQL&gt;&lt;FQL&gt;&lt;Q&gt;EPOL^SIZE(FG_CONSTITUENTS)&lt;/Q&gt;&lt;R&gt;1&lt;/R&gt;&lt;C&gt;1&lt;/C&gt;&lt;D xsi:type="xsd:long"&gt;34&lt;/D&gt;&lt;/FQL&gt;&lt;FQL&gt;&lt;Q&gt;CC_IN^IMF_IFS_RCPI_Q(0)&lt;/Q&gt;&lt;R&gt;0&lt;/R&gt;&lt;C&gt;0&lt;/C&gt;&lt;/FQL&gt;&lt;FQL&gt;&lt;Q&gt;INDA^FMA_DIV_YLD(NTMA,NOW,NOW,M,"PORTAGG","MEANR")&lt;/Q&gt;&lt;R&gt;1&lt;/R&gt;&lt;C&gt;1&lt;/C&gt;&lt;D xsi:type="xsd:double"&gt;1.22630749545167&lt;/D&gt;&lt;/FQL&gt;&lt;FQL&gt;&lt;Q&gt;EWW^FMA_EVAL_EBITDA(NTMA,0,,,"PORTAGG","MEANR")&lt;/Q&gt;&lt;R&gt;1&lt;/R&gt;&lt;C&gt;1&lt;/C&gt;&lt;D xsi:type="xsd:double"&gt;5.85265415190919&lt;/D&gt;&lt;/FQL&gt;&lt;FQL&gt;&lt;Q&gt;VNM^FG_PRICE_MAVG(0,,,,200)&lt;/Q&gt;&lt;R&gt;1&lt;/R&gt;&lt;C&gt;1&lt;/C&gt;&lt;D xsi:type="xsd:double"&gt;12.770875&lt;/D&gt;&lt;/FQL&gt;&lt;FQL&gt;&lt;Q&gt;SET-BKK^P_PRICE(0)/P_PRICE_LOW_PR(0,,,,,,"PRICE","INTRA","52W")-1&lt;/Q&gt;&lt;R&gt;1&lt;/R&gt;&lt;C&gt;1&lt;/C&gt;&lt;D xsi:type="xsd:double"&gt;0.116567254&lt;/D&gt;&lt;/FQL&gt;&lt;FQL&gt;&lt;Q&gt;EPU^FMA_COS_DOWN("EPS","1M",+1,NOW,,,"PORTAGG","MEANR")&lt;/Q&gt;&lt;R&gt;1&lt;/R&gt;&lt;C&gt;1&lt;/C&gt;&lt;D xsi:type="xsd:double"&gt;6&lt;/D&gt;&lt;/FQL&gt;&lt;FQL&gt;&lt;Q&gt;PLATI-FDS^FG_PRICE_CHANGE(0,-1AY)&lt;/Q&gt;&lt;R&gt;1&lt;/R&gt;&lt;C&gt;1&lt;/C&gt;&lt;D xsi:type="xsd:double"&gt;6.9459757442117&lt;/D&gt;&lt;/FQL&gt;&lt;FQL&gt;&lt;Q&gt;QAT^P_PRICE(0)/P_PRICE_LOW_PR(0,,,,,,"PRICE","INTRA","52W")-1&lt;/Q&gt;&lt;R&gt;1&lt;/R&gt;&lt;C&gt;1&lt;/C&gt;&lt;D xsi:type="xsd:double"&gt;0.15581107&lt;/D&gt;&lt;/FQL&gt;&lt;FQL&gt;&lt;Q&gt;EWW^FG_TOTAL_RETURNC(0,-6AM)&lt;/Q&gt;&lt;R&gt;1&lt;/R&gt;&lt;C&gt;1&lt;/C&gt;&lt;D xsi:type="xsd:double"&gt;-17.256779&lt;/D&gt;&lt;/FQL&gt;&lt;FQL&gt;&lt;Q&gt;SPY^FMA_PCT_ABOVE_MAVG(200,0,,,,"PORTAGG")&lt;/Q&gt;&lt;R&gt;1&lt;/R&gt;&lt;C&gt;1&lt;/C&gt;&lt;D xsi:type="xsd:double"&gt;67.4650698602794&lt;/D&gt;&lt;/FQL&gt;&lt;FQL&gt;&lt;Q&gt;QAT^PERCENT_CHANGE(FMA_EPS(+1,0,,,,"PORTAGG","MEAN"),FMA_EPS(+1,-1AM,,,,"PORTAGG","MEAN"))&lt;/Q&gt;&lt;R&gt;1&lt;/R&gt;&lt;C&gt;1&lt;/C&gt;&lt;D xsi:type="xsd:double"&gt;-0.126375419724637&lt;/D&gt;&lt;/FQL&gt;&lt;FQL&gt;&lt;Q&gt;EWW^FG_TOTAL_RETURNC(0,-3AM)&lt;/Q&gt;&lt;R&gt;1&lt;/R&gt;&lt;C&gt;1&lt;/C&gt;&lt;D xsi:type="xsd:double"&gt;-3.1345665&lt;/D&gt;&lt;/FQL&gt;&lt;FQL&gt;&lt;Q&gt;ECH^FG_TOTAL_RETURNC(0,-6AM)&lt;/Q&gt;&lt;R&gt;1&lt;/R&gt;&lt;C&gt;1&lt;/C&gt;&lt;D xsi:type="xsd:double"&gt;-0.78474283&lt;/D&gt;&lt;/FQL&gt;&lt;FQL&gt;&lt;Q&gt;URTH^PERCENT_CHANGE(FMA_EPS(+1,0,,,,"PORTAGG","MEAN"),FMA_EPS(+1,-1AM,,,,"PORTAGG","MEAN"))&lt;/Q&gt;&lt;R&gt;1&lt;/R&gt;&lt;C&gt;1&lt;/C&gt;&lt;D xsi:type="xsd:double"&gt;0.711826351093961&lt;/D&gt;&lt;/FQL&gt;&lt;FQL&gt;&lt;Q&gt;SET-BKK^FMA_COS_DOWN("EPS","1M",+1,NOW,,,"PORTAGG","MEANR")&lt;/Q&gt;&lt;R&gt;1&lt;/R&gt;&lt;C&gt;1&lt;/C&gt;&lt;D xsi:type="xsd:double"&gt;104&lt;/D&gt;&lt;/FQL&gt;&lt;FQL&gt;&lt;Q&gt;EPHE^FMA_COS_DOWN("EPS","1M",+1,NOW,,,"PORTAGG","MEANR")&lt;/Q&gt;&lt;R&gt;1&lt;/R&gt;&lt;C&gt;1&lt;/C&gt;&lt;D xsi:type="xsd:double"&gt;7&lt;/D&gt;&lt;/FQL&gt;&lt;FQL&gt;&lt;Q&gt;TUR^FG_ROE(0)&lt;/Q&gt;&lt;R&gt;1&lt;/R&gt;&lt;C&gt;1&lt;/C&gt;&lt;D xsi:type="xsd:double"&gt;16.2848401525893&lt;/D&gt;&lt;/FQL&gt;&lt;FQL&gt;&lt;Q&gt;REFSAREPO-FDS^(SUBARRAY(NOT_NA(NO_REPEAT_F(FG_YIELD(NOW,-10AY,D))),0,1)-SUBARRAY(NOT_NA(NO_REPEAT_F(FG_YIELD(NOW,-10AY,D))),1,1))*100&lt;/Q&gt;&lt;R&gt;1&lt;/R&gt;&lt;C&gt;1&lt;/C&gt;&lt;D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xsi:type="xsd:double"&gt;25&lt;/D&gt;&lt;/FQL&gt;&lt;FQL&gt;&lt;Q&gt;REFKRBASE-FDS^FG_YIELD(NOW,,,0)&lt;/Q&gt;&lt;R&gt;1&lt;/R&gt;&lt;C&gt;1&lt;/C&gt;&lt;D xsi:type="xsd:double"&gt;3.5&lt;/D&gt;&lt;/FQL&gt;&lt;FQL&gt;&lt;Q&gt;TRYAE10Y-FDS^PCTCHG(FG_YIELD(0,,,,"YTM"),FG_YIELD(-1AM,,,,"YTM"))&lt;/Q&gt;&lt;R&gt;1&lt;/R&gt;&lt;C&gt;1&lt;/C&gt;&lt;D xsi:type="xsd:double"&gt;-4.51322&lt;/D&gt;&lt;/FQL&gt;&lt;FQL&gt;&lt;Q&gt;KSA^FMA_EVAL_EBIT(LTMA,NOW,NOW,M,"PORTAGG","MEANR")&lt;/Q&gt;&lt;R&gt;1&lt;/R&gt;&lt;C&gt;1&lt;/C&gt;&lt;D xsi:type="xsd:double"&gt;20.9139301758932&lt;/D&gt;&lt;/FQL&gt;&lt;FQL&gt;&lt;Q&gt;EPU^FMA_EVAL_EBIT(LTMA,NOW,NOW,M,"PORTAGG","MEANR")&lt;/Q&gt;&lt;R&gt;1&lt;/R&gt;&lt;C&gt;1&lt;/C&gt;&lt;D xsi:type="xsd:double"&gt;11.5444040379049&lt;/D&gt;&lt;/FQL&gt;&lt;FQL&gt;&lt;Q&gt;GREK^FG_COMPANY_NAME&lt;/Q&gt;&lt;R&gt;1&lt;/R&gt;&lt;C&gt;1&lt;/C&gt;&lt;D xsi:type="xsd:string"&gt;Global X MSCI Greece ETF&lt;/D&gt;&lt;/FQL&gt;&lt;FQL&gt;&lt;Q&gt;EWT^P_PRICE(0)/P_PRICE_LOW_PR(0,,,,,,"PRICE","INTRA","52W")-1&lt;/Q&gt;&lt;R&gt;1&lt;/R&gt;&lt;C&gt;1&lt;/C&gt;&lt;D xsi:type="xsd:double"&gt;0.2462908&lt;/D&gt;&lt;/FQL&gt;&lt;FQL&gt;&lt;Q&gt;QAT^SIZE(FG_CONSTITUENTS)&lt;/Q&gt;&lt;R&gt;1&lt;/R&gt;&lt;C&gt;1&lt;/C&gt;&lt;D xsi:type="xsd:long"&gt;35&lt;/D&gt;&lt;/FQL&gt;&lt;FQL&gt;&lt;Q&gt;TIPSCL10Y-FDS^PCTCHG(FG_YIELD(0,,,,"YTM"),FG_YIELD(-3AM,,,,"YTM"))&lt;/Q&gt;&lt;R&gt;1&lt;/R&gt;&lt;C&gt;1&lt;/C&gt;&lt;D xsi:type="xsd:double"&gt;-21.898561&lt;/D&gt;&lt;/FQL&gt;&lt;FQL&gt;&lt;Q&gt;TRYBR10Y-FDS^FG_YIELD(0,,,,"YTM")&lt;/Q&gt;&lt;R&gt;1&lt;/R&gt;&lt;C&gt;1&lt;/C&gt;&lt;D xsi:type="xsd:double"&gt;12.142793&lt;/D&gt;&lt;/FQL&gt;&lt;FQL&gt;&lt;Q&gt;CC_GR^IMF_IFS_RCPI_Q(0)&lt;/Q&gt;&lt;R&gt;1&lt;/R&gt;&lt;C&gt;1&lt;/C&gt;&lt;D xsi:type="xsd:double"&gt;2.571976&lt;/D&gt;&lt;/FQL&gt;&lt;FQL&gt;&lt;Q&gt;KSA^FMA_EVAL_EBITDA(NTMA,0,,,"PORTAGG","MEANR")&lt;/Q&gt;&lt;R&gt;1&lt;/R&gt;&lt;C&gt;1&lt;/C&gt;&lt;D xsi:type="xsd:double"&gt;11.0891451820075&lt;/D&gt;&lt;/FQL&gt;&lt;FQL&gt;&lt;Q&gt;TUR^FMA_PE(NTMA,0,,,"PORTAGG","MEANR")&lt;/Q&gt;&lt;R&gt;1&lt;/R&gt;&lt;C&gt;1&lt;/C&gt;&lt;D xsi:type="xsd:double"&gt;5.67327779322232&lt;/D&gt;&lt;/FQL&gt;&lt;FQL&gt;&lt;Q&gt;INDA^FMA_PE(LTM,0,,,"PORTAGG","MEANR")&lt;/Q&gt;&lt;R&gt;1&lt;/R&gt;&lt;C&gt;1&lt;/C&gt;&lt;D xsi:type="xsd:double"&gt;27.8988868844112&lt;/D&gt;&lt;/FQL&gt;&lt;FQL&gt;&lt;Q&gt;EPOL^FG_COMPANY_NAME&lt;/Q&gt;&lt;R&gt;1&lt;/R&gt;&lt;C&gt;1&lt;/C&gt;&lt;D xsi:type="xsd:string"&gt;iShares MSCI Poland ETF&lt;/D&gt;&lt;/FQL&gt;&lt;FQL&gt;&lt;Q&gt;QAT^FMA_PCT_ABOVE_MAVG(200,0,,,,"PORTAGG")&lt;/Q&gt;&lt;R&gt;1&lt;/R&gt;&lt;C&gt;1&lt;/C&gt;&lt;D xsi:type="xsd:double"&gt;48.5714285714286&lt;/D&gt;&lt;/FQL&gt;&lt;FQL&gt;&lt;Q&gt;W-FDS^FG_PRICE_CHANGE(0,-1AM)&lt;/Q&gt;&lt;R&gt;1&lt;/R&gt;&lt;C&gt;1&lt;/C&gt;&lt;D xsi:type="xsd:double"&gt;4.8905449464369&lt;/D&gt;&lt;/FQL&gt;&lt;FQL&gt;&lt;Q&gt;QAT^FG_PRICE_MAVG(0,,,,30)&lt;/Q&gt;&lt;R&gt;1&lt;/R&gt;&lt;C&gt;1&lt;/C&gt;&lt;D xsi:type="xsd:double"&gt;17.510063&lt;/D&gt;&lt;/FQL&gt;&lt;FQL&gt;&lt;Q&gt;EWT^P_PRICE(0)/P_PRICE_HIGH_PR(0,,,,,,"PRICE","INTRA","52W")&lt;/Q&gt;&lt;R&gt;1&lt;/R&gt;&lt;C&gt;1&lt;/C&gt;&lt;D xsi:type="xsd:double"&gt;0.91003644&lt;/D&gt;&lt;/FQL&gt;&lt;FQL&gt;&lt;Q&gt;ECH^FG_TOTAL_RETURNC(0,-1AM)&lt;/Q&gt;&lt;R&gt;1&lt;/R&gt;&lt;C&gt;1&lt;/C&gt;&lt;D xsi:type="xsd:double"&gt;0.661993&lt;/D&gt;&lt;/FQL&gt;&lt;FQL&gt;&lt;Q&gt;VWO^PERCENT_CHANGE(FMA_EPS(+1,0,,,,"PORTAGG","MEAN"),FMA_EPS(+1,-3AM,,,,"PORTAGG","MEAN"))&lt;/Q&gt;&lt;R&gt;1&lt;/R&gt;&lt;C&gt;1&lt;/C&gt;&lt;D xsi:type="xsd:double"&gt;-1.44265145578191&lt;/D&gt;&lt;/FQL&gt;&lt;FQL&gt;&lt;Q&gt;QAT^FMA_COS_UP("EPS","1M",+1,NOW,,,"PORTAGG","MEANR")&lt;/Q&gt;&lt;R&gt;1&lt;/R&gt;&lt;C&gt;1&lt;/C&gt;&lt;D xsi:type="xsd:double"&gt;5&lt;/D&gt;&lt;/FQL&gt;&lt;FQL&gt;&lt;Q&gt;EPHE^FMA_COS_UP("EPS","1M",+1,NOW,,,"PORTAGG","MEANR")&lt;/Q&gt;&lt;R&gt;1&lt;/R&gt;&lt;C&gt;1&lt;/C&gt;&lt;D xsi:type="xsd:double"&gt;16&lt;/D&gt;&lt;/FQL&gt;&lt;FQL&gt;&lt;Q&gt;EZA^FG_ROE(0)&lt;/Q&gt;&lt;R&gt;1&lt;/R&gt;&lt;C&gt;1&lt;/C&gt;&lt;D xsi:type="xsd:double"&gt;11.9987207513625&lt;/D&gt;&lt;/FQL&gt;&lt;FQL&gt;&lt;Q&gt;REFSAREPO-FDS^FG_YIELD(NOW,,,0)&lt;/Q&gt;&lt;R&gt;1&lt;/R&gt;&lt;C&gt;1&lt;/C&gt;&lt;D xsi:type="xsd:double"&gt;6&lt;/D&gt;&lt;/FQL&gt;&lt;FQL&gt;&lt;Q&gt;REFKRBASE-FDS^PROPER_NAME(0,,,"SECURITY","NAME")&lt;/Q&gt;&lt;R&gt;1&lt;/R&gt;&lt;C&gt;1&lt;/C&gt;&lt;D xsi:type="xsd:string"&gt;South Korea Base Rate&lt;/D&gt;&lt;/FQL&gt;&lt;FQL&gt;&lt;Q&gt;EPU^FMA_EVAL_EBITDA(NTMA,0,,,"PORTAGG","MEANR")&lt;/Q&gt;&lt;R&gt;1&lt;/R&gt;&lt;C&gt;1&lt;/C&gt;&lt;D xsi:type="xsd:double"&gt;6.09034985551399&lt;/D&gt;&lt;/FQL&gt;&lt;FQL&gt;&lt;Q&gt;ECH^FMA_EVAL_EBITDA(NTMA,0,,,"PORTAGG","MEANR")&lt;/Q&gt;&lt;R&gt;1&lt;/R&gt;&lt;C&gt;1&lt;/C&gt;&lt;D xsi:type="xsd:double"&gt;5.69382080192602&lt;/D&gt;&lt;/FQL&gt;&lt;FQL&gt;&lt;Q&gt;EZA^FG_COMPANY_NAME&lt;/Q&gt;&lt;R&gt;1&lt;/R&gt;&lt;C&gt;1&lt;/C&gt;&lt;D xsi:type="xsd:string"&gt;iShares MSCI South Africa ETF&lt;/D&gt;&lt;/FQL&gt;&lt;FQL&gt;&lt;Q&gt;INDA^FG_PRICE(0)&lt;/Q&gt;&lt;R&gt;1&lt;/R&gt;&lt;C&gt;1&lt;/C&gt;&lt;D xsi:type="xsd:double"&gt;57.76&lt;/D&gt;&lt;/FQL&gt;&lt;FQL&gt;&lt;Q&gt;CC_ZA^IMF_IFS_RCPI_Q(0)&lt;/Q&gt;&lt;R&gt;1&lt;/R&gt;&lt;C&gt;1&lt;/C&gt;&lt;D xsi:type="xsd:double"&gt;5.0606&lt;/D&gt;&lt;/FQL&gt;&lt;FQL&gt;&lt;Q&gt;KSA^FG_FCF_YIELD_NTM(0)&lt;/Q&gt;&lt;R&gt;1&lt;/R&gt;&lt;C&gt;1&lt;/C&gt;&lt;D xsi:type="xsd:double"&gt;4.615142210458&lt;/D&gt;&lt;/FQL&gt;&lt;FQL&gt;&lt;Q&gt;INDA^JULIAN(FMA_DIV_YLD(NTMA,NOW,NOW,M,"PORTAGG","MEANR").DATES)&lt;/Q&gt;&lt;R&gt;1&lt;/R&gt;&lt;C&gt;1&lt;/C&gt;&lt;D xsi:type="xsd:long"&gt;45534&lt;/D&gt;&lt;/FQL&gt;&lt;FQL&gt;&lt;Q&gt;EWY^FMA_PE(LTM,0,,,"PORTAGG","MEANR")&lt;/Q&gt;&lt;R&gt;1&lt;/R&gt;&lt;C&gt;1&lt;/C&gt;&lt;D xsi:type="xsd:double"&gt;13.635550359896&lt;/D&gt;&lt;/FQL&gt;&lt;FQL&gt;&lt;Q&gt;EWM^FG_COMPANY_NAME&lt;/Q&gt;&lt;R&gt;1&lt;/R&gt;&lt;C&gt;1&lt;/C&gt;&lt;D xsi:type="xsd:string"&gt;iShares MSCI Malaysia ETF&lt;/D&gt;&lt;/FQL&gt;&lt;FQL&gt;&lt;Q&gt;EZA^FG_PRICE_MAVG(0,,,,60)&lt;/Q&gt;&lt;R&gt;1&lt;/R&gt;&lt;C&gt;1&lt;/C&gt;&lt;D xsi:type="xsd:double"&gt;44.778667&lt;/D&gt;&lt;/FQL&gt;&lt;FQL&gt;&lt;Q&gt;MCHI^FMA_COS_DOWN("EPS","1M",+1,NOW,,,"PORTAGG","MEANR")&lt;/Q&gt;&lt;R&gt;1&lt;/R&gt;&lt;C&gt;1&lt;/C&gt;&lt;D xsi:type="xsd:double"&gt;313&lt;/D&gt;&lt;/FQL&gt;&lt;FQL&gt;&lt;Q&gt;EIDO^SIZE(FG_CONSTITUENTS)&lt;/Q&gt;&lt;R&gt;1&lt;/R&gt;&lt;C&gt;1&lt;/C&gt;&lt;D xsi:type="xsd:long"&gt;75&lt;/D&gt;&lt;/FQL&gt;&lt;FQL&gt;&lt;Q&gt;EPU^FG_FCF_YIELD_NTM(0)&lt;/Q&gt;&lt;R&gt;1&lt;/R&gt;&lt;C&gt;1&lt;/C&gt;&lt;D xsi:type="xsd:double"&gt;8.59525910499078&lt;/D&gt;&lt;/FQL&gt;&lt;FQL&gt;&lt;Q&gt;ECH^FG_FCF_YIELD_NTM(0)&lt;/Q&gt;&lt;R&gt;1&lt;/R&gt;&lt;C&gt;1&lt;/C&gt;&lt;D xsi:type="xsd:double"&gt;10.7596975333823&lt;/D&gt;&lt;/FQL&gt;&lt;FQL&gt;&lt;Q&gt;EWM^FG_TOTAL_RETURNC(0,-12AM)&lt;/Q&gt;&lt;R&gt;1&lt;/R&gt;&lt;C&gt;1&lt;/C&gt;&lt;D xsi:type="xsd:double"&gt;25.010323&lt;/D&gt;&lt;/FQL&gt;&lt;FQL&gt;&lt;Q&gt;TRYCN10Y-FDS^PCTCHG(FG_YIELD(0,,,,"YTM"),FG_YIELD(-1AM,,,,"YTM"))&lt;/Q&gt;&lt;R&gt;1&lt;/R&gt;&lt;C&gt;1&lt;/C&gt;&lt;D xsi:type="xsd:double"&gt;-6.590974&lt;/D&gt;&lt;/FQL&gt;&lt;FQL&gt;&lt;Q&gt;GREK^FMA_EVAL_EBIT(LTMA,NOW,NOW,M,"PORTAGG","MEANR")&lt;/Q&gt;&lt;R&gt;1&lt;/R&gt;&lt;C&gt;1&lt;/C&gt;&lt;D xsi:type="xsd:double"&gt;8.21105835578973&lt;/D&gt;&lt;/FQL&gt;&lt;FQL&gt;&lt;Q&gt;EWW^FMA_EVAL_EBIT(LTMA,NOW,NOW,M,"PORTAGG","MEANR")&lt;/Q&gt;&lt;R&gt;1&lt;/R&gt;&lt;C&gt;1&lt;/C&gt;&lt;D xsi:type="xsd:double"&gt;10.0270711835127&lt;/D&gt;&lt;/FQL&gt;&lt;FQL&gt;&lt;Q&gt;EPU^FG_COMPANY_NAME&lt;/Q&gt;&lt;R&gt;1&lt;/R&gt;&lt;C&gt;1&lt;/C&gt;&lt;D xsi:type="xsd:string"&gt;iShares MSCI Peru and Global Exposure ETF&lt;/D&gt;&lt;/FQL&gt;&lt;FQL&gt;&lt;Q&gt;MCHI^FMA_COS_UP("EPS","1M",+1,NOW,,,"PORTAGG","MEANR")&lt;/Q&gt;&lt;R&gt;1&lt;/R&gt;&lt;C&gt;1&lt;/C&gt;&lt;D xsi:type="xsd:double"&gt;194&lt;/D&gt;&lt;/FQL&gt;&lt;FQL&gt;&lt;Q&gt;TRYUS10Y-FDS^FG_YIELD_NAME&lt;/Q&gt;&lt;R&gt;1&lt;/R&gt;&lt;C&gt;1&lt;/C&gt;&lt;D xsi:type="xsd:string"&gt;US Benchmark Bond - 10 Year&lt;/D&gt;&lt;/FQL&gt;&lt;FQL&gt;&lt;Q&gt;CC_KR^IMF_IFS_RCPI_Q(0)&lt;/Q&gt;&lt;R&gt;1&lt;/R&gt;&lt;C&gt;1&lt;/C&gt;&lt;D xsi:type="xsd:double"&gt;2.6691833&lt;/D&gt;&lt;/FQL&gt;&lt;FQL&gt;&lt;Q&gt;ECH^PERCENT_CHANGE(FMA_EPS(+1,0,,,,"PORTAGG","MEAN"),FMA_EPS(+1,-3AM,,,,"PORTAGG","MEAN"))&lt;/Q&gt;&lt;R&gt;1&lt;/R&gt;&lt;C&gt;1&lt;/C&gt;&lt;D xsi:type="xsd:double"&gt;-12.0490436635613&lt;/D&gt;&lt;/FQL&gt;&lt;FQL&gt;&lt;Q&gt;VWO^PERCENT_CHANGE(FMA_EPS(+1,0,,,,"PORTAGG","MEAN"),FMA_EPS(+1,-1AM,,,,"PORTAGG","MEAN"))&lt;/Q&gt;&lt;R&gt;1&lt;/R&gt;&lt;C&gt;1&lt;/C&gt;&lt;D xsi:type="xsd:double"&gt;0&lt;/D&gt;&lt;/FQL&gt;&lt;FQL&gt;&lt;Q&gt;EWZ^FG_ROE(0)&lt;/Q&gt;&lt;R&gt;1&lt;/R&gt;&lt;C&gt;1&lt;/C&gt;&lt;D xsi:type="xsd:double"&gt;18.5837855513216&lt;/D&gt;&lt;/FQL&gt;&lt;FQL&gt;&lt;Q&gt;REFSAREPO-FDS^PROPER_NAME(0,,,"SECURITY","NAME")&lt;/Q&gt;&lt;R&gt;1&lt;/R&gt;&lt;C&gt;1&lt;/C&gt;&lt;D xsi:type="xsd:string"&gt;Saudi Arabia Repo Rate&lt;/D&gt;&lt;/FQL&gt;&lt;FQL&gt;&lt;Q&gt;TRYQA10Y-FDS^PCTCHG(FG_YIELD(0,,,,"YTM"),FG_YIELD(-3AM,,,,"YTM"))&lt;/Q&gt;&lt;R&gt;0&lt;/R&gt;&lt;C&gt;0&lt;/C&gt;&lt;/FQL&gt;&lt;FQL&gt;&lt;Q&gt;TRYTW10Y-FDS^FG_YIELD(0,,,,"YTM")&lt;/Q&gt;&lt;R&gt;1&lt;/R&gt;&lt;C&gt;1&lt;/C&gt;&lt;D xsi:type="xsd:double"&gt;1.4883&lt;/D&gt;&lt;/FQL&gt;&lt;FQL&gt;&lt;Q&gt;SET-BKK^FMA_DIV_YLD(NTMA,NOW,NOW,M,"PORTAGG","MEANR")&lt;/Q&gt;&lt;R&gt;1&lt;/R&gt;&lt;C&gt;1&lt;/C&gt;&lt;D xsi:type="xsd:double"&gt;3.71287393053828&lt;/D&gt;&lt;/FQL&gt;&lt;FQL&gt;&lt;Q&gt;CC_BR^IMF_IFS_RCPI_Q(0)&lt;/Q&gt;&lt;R&gt;1&lt;/R&gt;&lt;C&gt;1&lt;/C&gt;&lt;D xsi:type="xsd:double"&gt;3.947341&lt;/D&gt;&lt;/FQL&gt;&lt;FQL&gt;&lt;Q&gt;EWY^FG_ROE(0)&lt;/Q&gt;&lt;R&gt;1&lt;/R&gt;&lt;C&gt;1&lt;/C&gt;&lt;D xsi:type="xsd:double"&gt;7.16733136987192&lt;/D&gt;&lt;/FQL&gt;&lt;FQL&gt;&lt;Q&gt;REFTWDISC-FDS^FG_YIELD(NOW,,,0)&lt;/Q&gt;&lt;R&gt;1&lt;/R&gt;&lt;C&gt;1&lt;/C&gt;&lt;D xsi:type="xsd:double"&gt;2&lt;/D&gt;&lt;/FQL&gt;&lt;FQL&gt;&lt;Q&gt;SET-BKK^FMA_PE(NTMA,0,,,"PORTAGG","MEANR")&lt;/Q&gt;&lt;R&gt;1&lt;/R&gt;&lt;C&gt;1&lt;/C&gt;&lt;D xsi:type="xsd:double"&gt;14.7783971045339&lt;/D&gt;&lt;/FQL&gt;&lt;FQL&gt;&lt;Q&gt;EPU^FMA_DIV_YLD(NTMA,NOW,NOW,M,"PORTAGG","MEANR")&lt;/Q&gt;&lt;R&gt;1&lt;/R&gt;&lt;C&gt;1&lt;/C&gt;&lt;D xsi:type="xsd:double"&gt;3.99652966914613&lt;/D&gt;&lt;/FQL&gt;&lt;FQL&gt;&lt;Q&gt;ECH^FMA_PE(NTMA,0,,,"PORTAGG","MEANR")&lt;/Q&gt;&lt;R&gt;1&lt;/R&gt;&lt;C&gt;1&lt;/C&gt;&lt;D xsi:type="xsd:double"&gt;9.17585463267116&lt;/D&gt;&lt;/FQL&gt;&lt;FQL&gt;&lt;Q&gt;EZA^FG_PRICE_MAVG(0,,,,30)&lt;/Q&gt;&lt;R&gt;1&lt;/R&gt;&lt;C&gt;1&lt;/C&gt;&lt;D xsi:type="xsd:double"&gt;45.69367&lt;/D&gt;&lt;/FQL&gt;&lt;FQL&gt;&lt;Q&gt;MCHI^PERCENT_CHANGE(FMA_EPS(+1,0,,,,"PORTAGG","MEAN"),FMA_EPS(+1,-1AM,,,,"PORTAGG","MEAN"))&lt;/Q&gt;&lt;R&gt;1&lt;/R&gt;&lt;C&gt;1&lt;/C&gt;&lt;D xsi:type="xsd:double"&gt;2.21776116779793&lt;/D&gt;&lt;/FQL&gt;&lt;FQL&gt;&lt;Q&gt;VGK^PERCENT_CHANGE(FMA_EPS(+1,0,,,,"PORTAGG","MEAN"),FMA_EPS(+1,-3AM,,,,"PORTAGG","MEAN"))&lt;/Q&gt;&lt;R&gt;1&lt;/R&gt;&lt;C&gt;1&lt;/C&gt;&lt;D xsi:type="xsd:double"&gt;-2.96610938651039&lt;/D&gt;&lt;/FQL&gt;&lt;FQL&gt;&lt;Q&gt;ECH^PERCENT_CHANGE(FMA_EPS(+1,0,,,,"PORTAGG","MEAN"),FMA_EPS(+1,-1AM,,,,"PORTAGG","MEAN"))&lt;/Q&gt;&lt;R&gt;1&lt;/R&gt;&lt;C&gt;1&lt;/C&gt;&lt;D xsi:type="xsd:double"&gt;-6.64115376127367&lt;/D&gt;&lt;/FQL&gt;&lt;FQL&gt;&lt;Q&gt;VGK^FMA_PCT_ABOVE_MAVG(200,0,,,,"PORTAGG")&lt;/Q&gt;&lt;R&gt;1&lt;/R&gt;&lt;C&gt;1&lt;/C&gt;&lt;D xsi:type="xsd:double"&gt;63.370253164557&lt;/D&gt;&lt;/FQL&gt;&lt;FQL&gt;&lt;Q&gt;CNYA^SIZE(FG_CONSTITUENTS)&lt;/Q&gt;&lt;R&gt;1&lt;/R&gt;&lt;C&gt;1&lt;/C&gt;&lt;D xsi:type="xsd:long"&gt;432&lt;/D&gt;&lt;/FQL&gt;&lt;FQL&gt;&lt;Q&gt;KSA^FMA_PE(LTM,0,,,"PORTAGG","MEANR")&lt;/Q&gt;&lt;R&gt;1&lt;/R&gt;&lt;C&gt;1&lt;/C&gt;&lt;D xsi:type="xsd:double"&gt;20.4295913179726&lt;/D&gt;&lt;/FQL&gt;&lt;FQL&gt;&lt;Q&gt;COPP-FDS^FG_PRICE_MAVG(0,,,,30)&lt;/Q&gt;&lt;R&gt;1&lt;/R&gt;&lt;C&gt;1&lt;/C&gt;&lt;D xsi:type="xsd:double"&gt;4.0862665&lt;/D&gt;&lt;/FQL&gt;&lt;FQL&gt;&lt;Q&gt;EWM^P_PRICE(0)/P_PRICE_LOW_PR(0,,,,,,"PRICE","INTRA","52W")-1&lt;/Q&gt;&lt;R&gt;1&lt;/R&gt;&lt;C&gt;1&lt;/C&gt;&lt;D xsi:type="xsd:double"&gt;0.2543124&lt;/D&gt;&lt;/FQL&gt;&lt;FQL&gt;&lt;Q&gt;CNYA^FG_TOTAL_RETURNC(0,-6AM)&lt;/Q&gt;&lt;R&gt;1&lt;/R&gt;&lt;C&gt;1&lt;/C&gt;&lt;D xsi:type="xsd:double"&gt;-10.32154&lt;/D&gt;&lt;/FQL&gt;&lt;FQL&gt;&lt;Q&gt;CNYA^FMA_COS_DOWN("EPS","1M",+1,NOW,,,"PORTAGG","MEANR")&lt;/Q&gt;&lt;R&gt;1&lt;/R&gt;&lt;C&gt;1&lt;/C&gt;&lt;D xsi:type="xsd:double"&gt;234&lt;/D&gt;&lt;/FQL&gt;&lt;FQL&gt;&lt;Q&gt;CNYA^FG_TOTAL_RETURNC(0,-3AM)&lt;/Q&gt;&lt;R&gt;1&lt;/R&gt;&lt;C&gt;1&lt;/C&gt;&lt;D xsi:type="xsd:double"&gt;-8.534252&lt;/D&gt;&lt;/FQL&gt;&lt;FQL&gt;&lt;Q&gt;SPY^FMA_COS_DOWN("EPS","1M",+1,NOW,,,"PORTAGG","MEANR")&lt;/Q&gt;&lt;R&gt;1&lt;/R&gt;&lt;C&gt;1&lt;/C&gt;&lt;D xsi:type="xsd:double"&gt;163&lt;/D&gt;&lt;/FQL&gt;&lt;FQL&gt;&lt;Q&gt;INDA^SIZE(FG_CONSTITUENTS)&lt;/Q&gt;&lt;R&gt;1&lt;/R&gt;&lt;C&gt;1&lt;/C&gt;&lt;D xsi:type="xsd:long"&gt;153&lt;/D&gt;&lt;/FQL&gt;&lt;FQL&gt;&lt;Q&gt;REFAEREPO-FDS^FG_YIELD(NOW,,,0)&lt;/Q&gt;&lt;R&gt;1&lt;/R&gt;&lt;C&gt;1&lt;/C&gt;&lt;D xsi:type="xsd:double"&gt;5.4&lt;/D&gt;&lt;/FQL&gt;&lt;FQL&gt;&lt;Q&gt;REFMYON-FDS^(SUBARRAY(NOT_NA(NO_REPEAT_F(FG_YIELD(NOW,-10AY,D))),0,1)-SUBARRAY(NOT_NA(NO_REPEAT_F(FG_YIELD(NOW,-10AY,D))),1,1))*100&lt;/Q&gt;&lt;R&gt;1&lt;/R&gt;&lt;C&gt;1&lt;/C&gt;&lt;D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xsi:type="xsd:double"&gt;25&lt;/D&gt;&lt;/FQL&gt;&lt;FQL&gt;&lt;Q&gt;CC_PL^IMF_IFS_RCPI_Q(0)&lt;/Q&gt;&lt;R&gt;1&lt;/R&gt;&lt;C&gt;1&lt;/C&gt;&lt;D xsi:type="xsd:double"&gt;2.6024375&lt;/D&gt;&lt;/FQL&gt;&lt;FQL&gt;&lt;Q&gt;KSA^JULIAN(FMA_DIV_YLD(NTMA,NOW,NOW,M,"PORTAGG","MEANR").DATES)&lt;/Q&gt;&lt;R&gt;1&lt;/R&gt;&lt;C&gt;1&lt;/C&gt;&lt;D xsi:type="xsd:long"&gt;45534&lt;/D&gt;&lt;/FQL&gt;&lt;FQL&gt;&lt;Q&gt;SET-BKK^FMA_PE(LTM,0,,,"PORTAGG","MEANR")&lt;/Q&gt;&lt;R&gt;1&lt;/R&gt;&lt;C&gt;1&lt;/C&gt;&lt;D xsi:type="xsd:double"&gt;16.9235256459765&lt;/D&gt;&lt;/FQL&gt;&lt;FQL&gt;&lt;Q&gt;ECH^FMA_PE(LTM,0,,,"PORTAGG","MEANR")&lt;/Q&gt;&lt;R&gt;1&lt;/R&gt;&lt;C&gt;1&lt;/C&gt;&lt;D xsi:type="xsd:double"&gt;11.7589335988381&lt;/D&gt;&lt;/FQL&gt;&lt;FQL&gt;&lt;Q&gt;EWW^FMA_DIV_YLD(NTMA,NOW,NOW,M,"PORTAGG","MEANR")&lt;/Q&gt;&lt;R&gt;1&lt;/R&gt;&lt;C&gt;1&lt;/C&gt;&lt;D xsi:type="xsd:double"&gt;4.5351436332511&lt;/D&gt;&lt;/FQL&gt;&lt;FQL&gt;&lt;Q&gt;EPOL^FG_FCF_YIELD_NTM(0)&lt;/Q&gt;&lt;R&gt;0&lt;/R&gt;&lt;C&gt;0&lt;/C&gt;&lt;/FQL&gt;&lt;FQL&gt;&lt;Q&gt;TRYVN10Y-FDS^FG_YIELD(0,,,,"YTM")&lt;/Q&gt;&lt;R&gt;1&lt;/R&gt;&lt;C&gt;1&lt;/C&gt;&lt;D xsi:type="xsd:double"&gt;2.6770585&lt;/D&gt;&lt;/FQL&gt;&lt;FQL&gt;&lt;Q&gt;EPHE^FG_PRICE_MAVG(0,,,,30)&lt;/Q&gt;&lt;R&gt;1&lt;/R&gt;&lt;C&gt;1&lt;/C&gt;&lt;D xsi:type="xsd:double"&gt;26.823166&lt;/D&gt;&lt;/FQL&gt;&lt;FQL&gt;&lt;Q&gt;REFTR1WREPO-FDS^FG_YIELD(NOW,,,0)&lt;/Q&gt;&lt;R&gt;1&lt;/R&gt;&lt;C&gt;1&lt;/C&gt;&lt;D xsi:type="xsd:double"&gt;50&lt;/D&gt;&lt;/FQL&gt;&lt;FQL&gt;&lt;Q&gt;VNM^FMA_EVAL_EBITDA(NTMA,0,,,"PORTAGG","MEANR")&lt;/Q&gt;&lt;R&gt;1&lt;/R&gt;&lt;C&gt;1&lt;/C&gt;&lt;D xsi:type="xsd:double"&gt;10.7431061185243&lt;/D&gt;&lt;/FQL&gt;&lt;FQL&gt;&lt;Q&gt;CNYA^FMA_COS_UP("EPS","1M",+1,NOW,,,"PORTAGG","MEANR")&lt;/Q&gt;&lt;R&gt;1&lt;/R&gt;&lt;C&gt;1&lt;/C&gt;&lt;D xsi:type="xsd:double"&gt;125&lt;/D&gt;&lt;/FQL&gt;&lt;FQL&gt;&lt;Q&gt;SET-BKK^JULIAN(FMA_DIV_YLD(NTMA,NOW,NOW,M,"PORTAGG","MEANR").DATES)&lt;/Q&gt;&lt;R&gt;1&lt;/R&gt;&lt;C&gt;1&lt;/C&gt;&lt;D xsi:type="xsd:long"&gt;45534&lt;/D&gt;&lt;/FQL&gt;&lt;FQL&gt;&lt;Q&gt;GREK^FG_FCF_YIELD_NTM(0)&lt;/Q&gt;&lt;R&gt;1&lt;/R&gt;&lt;C&gt;1&lt;/C&gt;&lt;D xsi:type="xsd:double"&gt;2.31507917192814&lt;/D&gt;&lt;/FQL&gt;&lt;FQL&gt;&lt;Q&gt;EWT^FG_PRICE(0)&lt;/Q&gt;&lt;R&gt;1&lt;/R&gt;&lt;C&gt;1&lt;/C&gt;&lt;D xsi:type="xsd:double"&gt;52.5&lt;/D&gt;&lt;/FQL&gt;&lt;FQL&gt;&lt;Q&gt;INDA^PERCENT_CHANGE(FMA_EPS(+1,0,,,,"PORTAGG","MEAN"),FMA_EPS(+1,-1AM,,,,"PORTAGG","MEAN"))&lt;/Q&gt;&lt;R&gt;1&lt;/R&gt;&lt;C&gt;1&lt;/C&gt;&lt;D xsi:type="xsd:double"&gt;-2.55761760984541&lt;/D&gt;&lt;/FQL&gt;&lt;FQL&gt;&lt;Q&gt;CNYA^PERCENT_CHANGE(FMA_EPS(+1,0,,,,"PORTAGG","MEAN"),FMA_EPS(+1,-3AM,,,,"PORTAGG","MEAN"))&lt;/Q&gt;&lt;R&gt;1&lt;/R&gt;&lt;C&gt;1&lt;/C&gt;&lt;D xsi:type="xsd:double"&gt;-0.660142376366419&lt;/D&gt;&lt;/FQL&gt;&lt;FQL&gt;&lt;Q&gt;SPY^FMA_COS_UP("EPS","1M",+1,NOW,,,"PORTAGG","MEANR")&lt;/Q&gt;&lt;R&gt;1&lt;/R&gt;&lt;C&gt;1&lt;/C&gt;&lt;D xsi:type="xsd:double"&gt;167&lt;/D&gt;&lt;/FQL&gt;&lt;FQL&gt;&lt;Q&gt;EZA^SIZE(FG_CONSTITUENTS)&lt;/Q&gt;&lt;R&gt;1&lt;/R&gt;&lt;C&gt;1&lt;/C&gt;&lt;D xsi:type="xsd:long"&gt;34&lt;/D&gt;&lt;/FQL&gt;&lt;FQL&gt;&lt;Q&gt;EPOL^FG_ROE(0)&lt;/Q&gt;&lt;R&gt;1&lt;/R&gt;&lt;C&gt;1&lt;/C&gt;&lt;D xsi:type="xsd:double"&gt;12.8661974312966&lt;/D&gt;&lt;/FQL&gt;&lt;FQL&gt;&lt;Q&gt;REFTR1WREPO-FDS^(SUBARRAY(NOT_NA(NO_REPEAT_F(FG_YIELD(NOW,-10AY,D))),0,1)-SUBARRAY(NOT_NA(NO_REPEAT_F(FG_YIELD(NOW,-10AY,D))),1,1))*100&lt;/Q&gt;&lt;R&gt;1&lt;/R&gt;&lt;C&gt;1&lt;/C&gt;&lt;D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xsi:type="xsd:double"&gt;500&lt;/D&gt;&lt;/FQL&gt;&lt;FQL&gt;&lt;Q&gt;REFMYON-FDS^FG_YIELD(NOW,,,0)&lt;/Q&gt;&lt;R&gt;1&lt;/R&gt;&lt;C&gt;1&lt;/C&gt;&lt;D xsi:type="xsd:double"&gt;3&lt;/D&gt;&lt;/FQL&gt;&lt;FQL&gt;&lt;Q&gt;TRYIN10Y-FDS^PCTCHG(FG_YIELD(0,,,,"YTM"),FG_YIELD(-3AM,,,,"YTM"))&lt;/Q&gt;&lt;R&gt;1&lt;/R&gt;&lt;C&gt;1&lt;/C&gt;&lt;D xsi:type="xsd:double"&gt;-3.251166&lt;/D&gt;&lt;/FQL&gt;&lt;FQL&gt;&lt;Q&gt;TRYPE10Y-FDS^FG_YIELD(0,,,,"YTM")&lt;/Q&gt;&lt;R&gt;1&lt;/R&gt;&lt;C&gt;1&lt;/C&gt;&lt;D xsi:type="xsd:double"&gt;6.393113&lt;/D&gt;&lt;/FQL&gt;&lt;FQL&gt;&lt;Q&gt;CC_PH^IMF_IFS_RCPI_Q(0)&lt;/Q&gt;&lt;R&gt;0&lt;/R&gt;&lt;C&gt;0&lt;/C&gt;&lt;/FQL&gt;&lt;FQL&gt;&lt;Q&gt;VNM^FMA_EVAL_EBIT(LTMA,NOW,NOW,M,"PORTAGG","MEANR")&lt;/Q&gt;&lt;R&gt;1&lt;/R&gt;&lt;C&gt;1&lt;/C&gt;&lt;D xsi:type="xsd:double"&gt;18.2993203977633&lt;/D&gt;&lt;/FQL&gt;&lt;FQL&gt;&lt;Q&gt;ECH^JULIAN(FMA_DIV_YLD(NTMA,NOW,NOW,M,"PORTAGG","MEANR").DATES)&lt;/Q&gt;&lt;R&gt;1&lt;/R&gt;&lt;C&gt;1&lt;/C&gt;&lt;D xsi:type="xsd:long"&gt;45534&lt;/D&gt;&lt;/FQL&gt;&lt;FQL&gt;&lt;Q&gt;EIDO^FG_COMPANY_NAME&lt;/Q&gt;&lt;R&gt;1&lt;/R&gt;&lt;C&gt;1&lt;/C&gt;&lt;D xsi:type="xsd:string"&gt;iShares MSCI Indonesia ETF&lt;/D&gt;&lt;/FQL&gt;&lt;FQL&gt;&lt;Q&gt;EZA^FMA_COS_DOWN("EPS","1M",+1,NOW,,,"PORTAGG","MEANR")&lt;/Q&gt;&lt;R&gt;1&lt;/R&gt;&lt;C&gt;1&lt;/C&gt;&lt;D xsi:type="xsd:double"&gt;12&lt;/D&gt;&lt;/FQL&gt;&lt;FQL&gt;&lt;Q&gt;REFMYON-FDS^PROPER_NAME(0,,,"SECURITY","NAME")&lt;/Q&gt;&lt;R&gt;1&lt;/R&gt;&lt;C&gt;1&lt;/C&gt;&lt;D xsi:type="xsd:string"&gt;Malaysia Policy Rate - Overnight&lt;/D&gt;&lt;/FQL&gt;&lt;FQL&gt;&lt;Q&gt;QAT^FMA_EVAL_EBIT(LTMA,NOW,NOW,M,"PORTAGG","MEANR")&lt;/Q&gt;&lt;R&gt;1&lt;/R&gt;&lt;C&gt;1&lt;/C&gt;&lt;D xsi:type="xsd:double"&gt;15.4256619225012&lt;/D&gt;&lt;/FQL&gt;&lt;FQL&gt;&lt;Q&gt;EWW^FMA_PE(NTMA,0,,,"PORTAGG","MEANR")&lt;/Q&gt;&lt;R&gt;1&lt;/R&gt;&lt;C&gt;1&lt;/C&gt;&lt;D xsi:type="xsd:double"&gt;10.5551589936632&lt;/D&gt;&lt;/FQL&gt;&lt;FQL&gt;&lt;Q&gt;EPOL^FMA_DIV_YLD(NTMA,NOW,NOW,M,"PORTAGG","MEANR")&lt;/Q&gt;&lt;R&gt;1&lt;/R&gt;&lt;C&gt;1&lt;/C&gt;&lt;D xsi:type="xsd:double"&gt;5.4239698282375&lt;/D&gt;&lt;/FQL&gt;&lt;FQL&gt;&lt;Q&gt;GREK^FG_TOTAL_RETURNC(0,-1AM)&lt;/Q&gt;&lt;R&gt;1&lt;/R&gt;&lt;C&gt;1&lt;/C&gt;&lt;D xsi:type="xsd:double"&gt;0.85469484&lt;/D&gt;&lt;/FQL&gt;&lt;FQL&gt;&lt;Q&gt;SPY^FG_TOTAL_RETURNC(0,-3AM)&lt;/Q&gt;&lt;R&gt;1&lt;/R&gt;&lt;C&gt;1&lt;/C&gt;&lt;D xsi:type="xsd:double"&gt;3.6087275&lt;/D&gt;&lt;/FQL&gt;&lt;FQL&gt;&lt;Q&gt;EWJ^SIZE(FG_CONSTITUENTS)&lt;/Q&gt;&lt;R&gt;1&lt;/R&gt;&lt;C&gt;1&lt;/C&gt;&lt;D xsi:type="xsd:long"&gt;199&lt;/D&gt;&lt;/FQL&gt;&lt;FQL&gt;&lt;Q&gt;EIDO^FG_ROE(0)&lt;/Q&gt;&lt;R&gt;1&lt;/R&gt;&lt;C&gt;1&lt;/C&gt;&lt;D xsi:type="xsd:double"&gt;12.4878728546798&lt;/D&gt;&lt;/FQL&gt;&lt;FQL&gt;&lt;Q&gt;TRYPL10Y-FDS^FG_YIELD(0,,,,"YTM")&lt;/Q&gt;&lt;R&gt;1&lt;/R&gt;&lt;C&gt;1&lt;/C&gt;&lt;D xsi:type="xsd:double"&gt;5.2551&lt;/D&gt;&lt;/FQL&gt;&lt;FQL&gt;&lt;Q&gt;QAT^FMA_EVAL_EBITDA(NTMA,0,,,"PORTAGG","MEANR")&lt;/Q&gt;&lt;R&gt;1&lt;/R&gt;&lt;C&gt;1&lt;/C&gt;&lt;D xsi:type="xsd:double"&gt;9.71673462856546&lt;/D&gt;&lt;/FQL&gt;&lt;FQL&gt;&lt;Q&gt;EZA^FMA_EVAL_EBITDA(NTMA,0,,,"PORTAGG","MEANR")&lt;/Q&gt;&lt;R&gt;1&lt;/R&gt;&lt;C&gt;1&lt;/C&gt;&lt;D xsi:type="xsd:double"&gt;7.18711411088669&lt;/D&gt;&lt;/FQL&gt;&lt;FQL&gt;&lt;Q&gt;EPOL^FMA_PE(NTMA,0,,,"PORTAGG","MEANR")&lt;/Q&gt;&lt;R&gt;1&lt;/R&gt;&lt;C&gt;1&lt;/C&gt;&lt;D xsi:type="xsd:double"&gt;7.74766679748557&lt;/D&gt;&lt;/FQL&gt;&lt;FQL&gt;&lt;Q&gt;TRYID10Y-FDS^PCTCHG(FG_YIELD(0,,,,"YTM"),FG_YIELD(-1AM,,,,"YTM"))&lt;/Q&gt;&lt;R&gt;1&lt;/R&gt;&lt;C&gt;1&lt;/C&gt;&lt;D xsi:type="xsd:double"&gt;-2.7846394&lt;/D&gt;&lt;/FQL&gt;&lt;FQL&gt;&lt;Q&gt;EWY^FMA_DIV_YLD(NTMA,NOW,NOW,M,"PORTAGG","MEANR")&lt;/Q&gt;&lt;R&gt;1&lt;/R&gt;&lt;C&gt;1&lt;/C&gt;&lt;D xsi:type="xsd:double"&gt;2.2721404047511&lt;/D&gt;&lt;/FQL&gt;&lt;FQL&gt;&lt;Q&gt;EPOL^FG_PRICE_MAVG(0,,,,200)&lt;/Q&gt;&lt;R&gt;1&lt;/R&gt;&lt;C&gt;1&lt;/C&gt;&lt;D xsi:type="xsd:double"&gt;23.485426&lt;/D&gt;&lt;/FQL&gt;&lt;FQL&gt;&lt;Q&gt;GREK^FG_TOTAL_RETURNC(0,-6AM)&lt;/Q&gt;&lt;R&gt;1&lt;/R&gt;&lt;C&gt;1&lt;/C&gt;&lt;D xsi:type="xsd:double"&gt;3.6715746&lt;/D&gt;&lt;/FQL&gt;&lt;FQL&gt;&lt;Q&gt;CC_ID^IMF_IFS_RCPI_Q(0)&lt;/Q&gt;&lt;R&gt;0&lt;/R&gt;&lt;C&gt;0&lt;/C&gt;&lt;/FQL&gt;&lt;FQL&gt;&lt;Q&gt;CNYA^FMA_EVAL_EBIT(LTMA,NOW,NOW,M,"PORTAGG","MEANR")&lt;/Q&gt;&lt;R&gt;1&lt;/R&gt;&lt;C&gt;1&lt;/C&gt;&lt;D xsi:type="xsd:double"&gt;15.7776889197226&lt;/D&gt;&lt;/FQL&gt;&lt;FQL&gt;&lt;Q&gt;ECH^FG_COMPANY_NAME&lt;/Q&gt;&lt;R&gt;1&lt;/R&gt;&lt;C&gt;1&lt;/C&gt;&lt;D xsi:type="xsd:string"&gt;iShares MSCI Chile ETF&lt;/D&gt;&lt;/FQL&gt;&lt;FQL&gt;&lt;Q&gt;EPHE^FG_PRICE(0)&lt;/Q&gt;&lt;R&gt;1&lt;/R&gt;&lt;C&gt;1&lt;/C&gt;&lt;D xsi:type="xsd:double"&gt;28.23&lt;/D&gt;&lt;/FQL&gt;&lt;FQL&gt;&lt;Q&gt;EPU^P_PRICE(0)/P_PRICE_LOW_PR(0,,,,,,"PRICE","INTRA","52W")-1&lt;/Q&gt;&lt;R&gt;1&lt;/R&gt;&lt;C&gt;1&lt;/C&gt;&lt;D xsi:type="xsd:double"&gt;0.39935207&lt;/D&gt;&lt;/FQL&gt;&lt;FQL&gt;&lt;Q&gt;EZA^FMA_COS_UP("EPS","1M",+1,NOW,,,"PORTAGG","MEANR")&lt;/Q&gt;&lt;R&gt;1&lt;/R&gt;&lt;C&gt;1&lt;/C&gt;&lt;D xsi:type="xsd:double"&gt;16&lt;/D&gt;&lt;/FQL&gt;&lt;FQL&gt;&lt;Q&gt;SET-BKK^FMA_RBICS_REV_CURRENT(30, LOC, "PORTAGG")&lt;/Q&gt;&lt;R&gt;1&lt;/R&gt;&lt;C&gt;1&lt;/C&gt;&lt;D xsi:type="xsd:double"&gt;23.2046087544499&lt;/D&gt;&lt;/FQL&gt;&lt;FQL&gt;&lt;Q&gt;TRYBR10Y-FDS^PCTCHG(FG_YIELD(0,,,,"YTM"),FG_YIELD(-3AM,,,,"YTM"))&lt;/Q&gt;&lt;R&gt;1&lt;/R&gt;&lt;C&gt;1&lt;/C&gt;&lt;D xsi:type="xsd:double"&gt;-1.9005466&lt;/D&gt;&lt;/FQL&gt;&lt;FQL&gt;&lt;Q&gt;EWW^FMA_PE(LTM,0,,,"PORTAGG","MEANR")&lt;/Q&gt;&lt;R&gt;1&lt;/R&gt;&lt;C&gt;1&lt;/C&gt;&lt;D xsi:type="xsd:double"&gt;12.7182337143451&lt;/D&gt;&lt;/FQL&gt;&lt;FQL&gt;&lt;Q&gt;EPOL^FMA_PE(LTM,0,,,"PORTAGG","MEANR")&lt;/Q&gt;&lt;R&gt;1&lt;/R&gt;&lt;C&gt;1&lt;/C&gt;&lt;D xsi:type="xsd:double"&gt;8.99914598424083&lt;/D&gt;&lt;/FQL&gt;&lt;FQL&gt;&lt;Q&gt;TUR^FG_FCF_YIELD_NTM(0)&lt;/Q&gt;&lt;R&gt;0&lt;/R&gt;&lt;C&gt;0&lt;/C&gt;&lt;/FQL&gt;&lt;FQL&gt;&lt;Q&gt;EIDO^PERCENT_CHANGE(FMA_EPS(+1,0,,,,"PORTAGG","MEAN"),FMA_EPS(+1,-1AM,,,,"PORTAGG","MEAN"))&lt;/Q&gt;&lt;R&gt;1&lt;/R&gt;&lt;C&gt;1&lt;/C&gt;&lt;D xsi:type="xsd:double"&gt;-0.984570775104311&lt;/D&gt;&lt;/FQL&gt;&lt;FQL&gt;&lt;Q&gt;SET-BKK^SIZE(FG_CONSTITUENTS)&lt;/Q&gt;&lt;R&gt;1&lt;/R&gt;&lt;C&gt;1&lt;/C&gt;&lt;D xsi:type="xsd:long"&gt;1&lt;/D&gt;&lt;/FQL&gt;&lt;FQL&gt;&lt;Q&gt;TRYAE10Y-FDS^PCTCHG(FG_YIELD(0,,,,"YTM"),FG_YIELD(-3AM,,,,"YTM"))&lt;/Q&gt;&lt;R&gt;1&lt;/R&gt;&lt;C&gt;1&lt;/C&gt;&lt;D xsi:type="xsd:double"&gt;-10.829671&lt;/D&gt;&lt;/FQL&gt;&lt;FQL&gt;&lt;Q&gt;EWM^JULIAN(FMA_DIV_YLD(NTMA,NOW,NOW,M,"PORTAGG","MEANR").DATES)&lt;/Q&gt;&lt;R&gt;1&lt;/R&gt;&lt;C&gt;1&lt;/C&gt;&lt;D xsi:type="xsd:long"&gt;45534&lt;/D&gt;&lt;/FQL&gt;&lt;FQL&gt;&lt;Q&gt;DUMMY^ECON_DATE(45425,,, 'MM/YYYY')&lt;/Q&gt;&lt;R&gt;1&lt;/R&gt;&lt;C&gt;1&lt;/C&gt;&lt;D xsi:type="xsd:string"&gt;05/2024&lt;/D&gt;&lt;/FQL&gt;&lt;FQL&gt;&lt;Q&gt;DUMMY^ECON_DATE(45517,,, 'MM/YYYY')&lt;/Q&gt;&lt;R&gt;1&lt;/R&gt;&lt;C&gt;1&lt;/C&gt;&lt;D xsi:type="xsd:string"&gt;08/2024&lt;/D&gt;&lt;/FQL&gt;&lt;FQL&gt;&lt;Q&gt;CC_PE^IMF_IFS_RCPI_Q(-1AM)&lt;/Q&gt;&lt;R&gt;0&lt;/R&gt;&lt;C&gt;0&lt;/C&gt;&lt;/FQL&gt;&lt;FQL&gt;&lt;Q&gt;CC_MY^IMF_IFS_RCPI_Q(-1AM)&lt;/Q&gt;&lt;R&gt;0&lt;/R&gt;&lt;C&gt;0&lt;/C&gt;&lt;/FQL&gt;&lt;FQL&gt;&lt;Q&gt;CC_TW^IMF_IFS_RCPI_Q(-1AM)&lt;/Q&gt;&lt;R&gt;0&lt;/R&gt;&lt;C&gt;0&lt;/C&gt;&lt;/FQL&gt;&lt;FQL&gt;&lt;Q&gt;CC_AE^IMF_IFS_RCPI_Q(-1AM)&lt;/Q&gt;&lt;R&gt;0&lt;/R&gt;&lt;C&gt;0&lt;/C&gt;&lt;/FQL&gt;&lt;FQL&gt;&lt;Q&gt;CC_QA^IMF_IFS_RCPI_Q(-1AM)&lt;/Q&gt;&lt;R&gt;0&lt;/R&gt;&lt;C&gt;0&lt;/C&gt;&lt;/FQL&gt;&lt;FQL&gt;&lt;Q&gt;CC_TH^IMF_IFS_RCPI_Q(-1AM)&lt;/Q&gt;&lt;R&gt;0&lt;/R&gt;&lt;C&gt;0&lt;/C&gt;&lt;/FQL&gt;&lt;FQL&gt;&lt;Q&gt;CC_IN^IMF_IFS_RCPI_Q(-1AM)&lt;/Q&gt;&lt;R&gt;0&lt;/R&gt;&lt;C&gt;0&lt;/C&gt;&lt;/FQL&gt;&lt;FQL&gt;&lt;Q&gt;CC_CL^IMF_IFS_RCPI_Q(-1AM)&lt;/Q&gt;&lt;R&gt;0&lt;/R&gt;&lt;C&gt;0&lt;/C&gt;&lt;/FQL&gt;&lt;FQL&gt;&lt;Q&gt;CC_ID^IMF_IFS_RCPI_Q(-1AM)&lt;/Q&gt;&lt;R&gt;0&lt;/R&gt;&lt;C&gt;0&lt;/C&gt;&lt;/FQL&gt;&lt;FQL&gt;&lt;Q&gt;CC_PH^IMF_IFS_RCPI_Q(-1AM)&lt;/Q&gt;&lt;R&gt;0&lt;/R&gt;&lt;C&gt;0&lt;/C&gt;&lt;/FQL&gt;&lt;FQL&gt;&lt;Q&gt;DUMMY^ECON_EXPR_DATA('FDS_ECON[PMIDMMANHE]',08/2024,,Q)&lt;/Q&gt;&lt;R&gt;1&lt;/R&gt;&lt;C&gt;1&lt;/C&gt;&lt;D xsi:type="xsd:double"&gt;49.418606&lt;/D&gt;&lt;/FQL&gt;&lt;FQL&gt;&lt;Q&gt;DUMMY^ECON_EXPR_DATA('FDS_ECON[PMIDMMANHE]',05/2024,,Q)&lt;/Q&gt;&lt;R&gt;1&lt;/R&gt;&lt;C&gt;1&lt;/C&gt;&lt;D xsi:type="xsd:double"&gt;49.135414&lt;/D&gt;&lt;/FQL&gt;&lt;FQL&gt;&lt;Q&gt;DUMMY^ECON_EXPR_DATA('FDS_ECON[NTCPMIMFGSA@EME]',08/2024,,Q)&lt;/Q&gt;&lt;R&gt;1&lt;/R&gt;&lt;C&gt;1&lt;/C&gt;&lt;D xsi:type="xsd:double"&gt;52.00181&lt;/D&gt;&lt;/FQL&gt;&lt;FQL&gt;&lt;Q&gt;DUMMY^ECON_EXPR_DATA('FDS_ECON[NTCPMIMFGSA@EME]',05/2024,,Q)&lt;/Q&gt;&lt;R&gt;1&lt;/R&gt;&lt;C&gt;1&lt;/C&gt;&lt;D xsi:type="xsd:double"&gt;51.518684&lt;/D&gt;&lt;/FQL&gt;&lt;FQL&gt;&lt;Q&gt;DUMMY^ECON_EXPR_DATA('FDS_ECON[NTCPMIMFGSA@CN]',08/2024,,Q)&lt;/Q&gt;&lt;R&gt;1&lt;/R&gt;&lt;C&gt;1&lt;/C&gt;&lt;D xsi:type="xsd:double"&gt;51.64454&lt;/D&gt;&lt;/FQL&gt;&lt;FQL&gt;&lt;Q&gt;DUMMY^ECON_EXPR_DATA('FDS_ECON[NTCPMIMFGSA@CN]',05/2024,,Q)&lt;/Q&gt;&lt;R&gt;1&lt;/R&gt;&lt;C&gt;1&lt;/C&gt;&lt;D xsi:type="xsd:double"&gt;50.938282&lt;/D&gt;&lt;/FQL&gt;&lt;FQL&gt;&lt;Q&gt;DUMMY^ECON_EXPR_DATA('FDS_ECON[NTCPMIMFGSA@CL]',08/2024,,Q)&lt;/Q&gt;&lt;R&gt;0&lt;/R&gt;&lt;C&gt;0&lt;/C&gt;&lt;/FQL&gt;&lt;FQL&gt;&lt;Q&gt;DUMMY^ECON_EXPR_DATA('FDS_ECON[NTCPMIMFGSA@CL]',05/2024,,Q)&lt;/Q&gt;&lt;R&gt;0&lt;/R&gt;&lt;C&gt;0&lt;/C&gt;&lt;/FQL&gt;&lt;FQL&gt;&lt;Q&gt;DUMMY^ECON_EXPR_DATA('FDS_ECON[NTCPMIMFGSA@ID]',08/2024,,Q)&lt;/Q&gt;&lt;R&gt;1&lt;/R&gt;&lt;C&gt;1&lt;/C&gt;&lt;D xsi:type="xsd:double"&gt;51.87755&lt;/D&gt;&lt;/FQL&gt;&lt;FQL&gt;&lt;Q&gt;DUMMY^ECON_EXPR_DATA('FDS_ECON[NTCPMIMFGSA@ID]',05/2024,,Q)&lt;/Q&gt;&lt;R&gt;1&lt;/R&gt;&lt;C&gt;1&lt;/C&gt;&lt;D xsi:type="xsd:double"&gt;53.247562&lt;/D&gt;&lt;/FQL&gt;&lt;FQL&gt;&lt;Q&gt;DUMMY^ECON_EXPR_DATA('FDS_ECON[NTCPMIPHMANHE]',08/2024,,Q)&lt;/Q&gt;&lt;R&gt;1&lt;/R&gt;&lt;C&gt;1&lt;/C&gt;&lt;D xsi:type="xsd:double"&gt;51.78043&lt;/D&gt;&lt;/FQL&gt;&lt;FQL&gt;&lt;Q&gt;DUMMY^ECON_EXPR_DATA('FDS_ECON[NTCPMIPHMANHE]',05/2024,,Q)&lt;/Q&gt;&lt;R&gt;1&lt;/R&gt;&lt;C&gt;1&lt;/C&gt;&lt;D xsi:type="xsd:double"&gt;50.931423&lt;/D&gt;&lt;/FQL&gt;&lt;FQL&gt;&lt;Q&gt;DUMMY^ECON_EXPR_DATA('FDS_ECON[NTCPMIMFGSA@PL]',08/2024,,Q)&lt;/Q&gt;&lt;R&gt;1&lt;/R&gt;&lt;C&gt;1&lt;/C&gt;&lt;D xsi:type="xsd:double"&gt;45.313137&lt;/D&gt;&lt;/FQL&gt;&lt;FQL&gt;&lt;Q&gt;DUMMY^ECON_EXPR_DATA('FDS_ECON[NTCPMIMFGSA@PL]',05/2024,,Q)&lt;/Q&gt;&lt;R&gt;1&lt;/R&gt;&lt;C&gt;1&lt;/C&gt;&lt;D xsi:type="xsd:double"&gt;47.64948&lt;/D&gt;&lt;/FQL&gt;&lt;FQL&gt;&lt;Q&gt;DUMMY^ECON_EXPR_DATA('FDS_ECON[NTCPMIMFGSA@PE]',08/2024,,Q)&lt;/Q&gt;&lt;R&gt;0&lt;/R&gt;&lt;C&gt;0&lt;/C&gt;&lt;/FQL&gt;&lt;FQL&gt;&lt;Q&gt;DUMMY^ECON_EXPR_DATA('FDS_ECON[NTCPMIMFGSA@PE]',05/2024,,Q)&lt;/Q&gt;&lt;R&gt;0&lt;/R&gt;&lt;C&gt;0&lt;/C&gt;&lt;/FQL&gt;&lt;FQL&gt;&lt;Q&gt;DUMMY^ECON_EXPR_DATA('FDS_ECON[PMIMYMANHE]',08/2024,,Q)&lt;/Q&gt;&lt;R&gt;1&lt;/R&gt;&lt;C&gt;1&lt;/C&gt;&lt;D xsi:type="xsd:double"&gt;49.6697&lt;/D&gt;&lt;/FQL&gt;&lt;FQL&gt;&lt;Q&gt;DUMMY^ECON_EXPR_DATA('FDS_ECON[PMIMYMANHE]',05/2024,,Q)&lt;/Q&gt;&lt;R&gt;1&lt;/R&gt;&lt;C&gt;1&lt;/C&gt;&lt;D xsi:type="xsd:double"&gt;48.94971&lt;/D&gt;&lt;/FQL&gt;&lt;FQL&gt;&lt;Q&gt;DUMMY^ECON_EXPR_DATA('FDS_ECON[NTCPMIMFGSA@TW]',08/2024,,Q)&lt;/Q&gt;&lt;R&gt;1&lt;/R&gt;&lt;C&gt;1&lt;/C&gt;&lt;D xsi:type="xsd:double"&gt;51.407047&lt;/D&gt;&lt;/FQL&gt;&lt;FQL&gt;&lt;Q&gt;DUMMY^ECON_EXPR_DATA('FDS_ECON[NTCPMIMFGSA@TW]',05/2024,,Q)&lt;/Q&gt;&lt;R&gt;1&lt;/R&gt;&lt;C&gt;1&lt;/C&gt;&lt;D xsi:type="xsd:double"&gt;48.895138&lt;/D&gt;&lt;/FQL&gt;&lt;FQL&gt;&lt;Q&gt;DUMMY^ECON_EXPR_DATA('FDS_ECON[NTCPMIMFGSA@MX]',08/2024,,Q)&lt;/Q&gt;&lt;R&gt;1&lt;/R&gt;&lt;C&gt;1&lt;/C&gt;&lt;D xsi:type="xsd:double"&gt;51.090343&lt;/D&gt;&lt;/FQL&gt;&lt;FQL&gt;&lt;Q&gt;DUMMY^ECON_EXPR_DATA('FDS_ECON[NTCPMIMFGSA@MX]',05/2024,,Q)&lt;/Q&gt;&lt;R&gt;1&lt;/R&gt;&lt;C&gt;1&lt;/C&gt;&lt;D xsi:type="xsd:double"&gt;51.565502&lt;/D&gt;&lt;/FQL&gt;&lt;FQL&gt;&lt;Q&gt;DUMMY^ECON_EXPR_DATA('FDS_ECON[NTCPMIMFGSA@KR]',08/2024,,Q)&lt;/Q&gt;&lt;R&gt;1&lt;/R&gt;&lt;C&gt;1&lt;/C&gt;&lt;D xsi:type="xsd:double"&gt;51.02443&lt;/D&gt;&lt;/FQL&gt;&lt;FQL&gt;&lt;Q&gt;DUMMY^ECON_EXPR_DATA('FDS_ECON[NTCPMIMFGSA@KR]',05/2024,,Q)&lt;/Q&gt;&lt;R&gt;1&lt;/R&gt;&lt;C&gt;1&lt;/C&gt;&lt;D xsi:type="xsd:double"&gt;50.57622&lt;/D&gt;&lt;/FQL&gt;&lt;FQL&gt;&lt;Q&gt;DUMMY^ECON_EXPR_DATA('FDS_ECON[NTCPMIMFGSA@BR]',08/2024,,Q)&lt;/Q&gt;&lt;R&gt;1&lt;/R&gt;&lt;C&gt;1&lt;/C&gt;&lt;D xsi:type="xsd:double"&gt;53.488384&lt;/D&gt;&lt;/FQL&gt;&lt;FQL&gt;&lt;Q&gt;DUMMY^ECON_EXPR_DATA('FDS_ECON[NTCPMIMFGSA@BR]',05/2024,,Q)&lt;/Q&gt;&lt;R&gt;1&lt;/R&gt;&lt;C&gt;1&lt;/C&gt;&lt;D xsi:type="xsd:double"&gt;53.509575&lt;/D&gt;&lt;/FQL&gt;&lt;FQL&gt;&lt;Q&gt;DUMMY^ECON_EXPR_DATA('FDS_ECON[PMIMFGSA@ZA]',08/2024,,Q)&lt;/Q&gt;&lt;R&gt;1&lt;/R&gt;&lt;C&gt;1&lt;/C&gt;&lt;D xsi:type="xsd:double"&gt;49.992886&lt;/D&gt;&lt;/FQL&gt;&lt;FQL&gt;&lt;Q&gt;DUMMY^ECON_EXPR_DATA('FDS_ECON[PMIMFGSA@ZA]',05/2024,,Q)&lt;/Q&gt;&lt;R&gt;1&lt;/R&gt;&lt;C&gt;1&lt;/C&gt;&lt;D xsi:type="xsd:double"&gt;49.458923&lt;/D&gt;&lt;/FQL&gt;&lt;FQL&gt;&lt;Q&gt;DUMMY^ECON_EXPR_DATA('FDS_ECON[NTCPMIMFGSA@GR]',08/2024,,Q)&lt;/Q&gt;&lt;R&gt;1&lt;/R&gt;&lt;C&gt;1&lt;/C&gt;&lt;D xsi:type="xsd:double"&gt;54.69078&lt;/D&gt;&lt;/FQL&gt;&lt;FQL&gt;&lt;Q&gt;DUMMY^ECON_EXPR_DATA('FDS_ECON[NTCPMIMFGSA@GR]',05/2024,,Q)&lt;/Q&gt;&lt;R&gt;1&lt;/R&gt;&lt;C&gt;1&lt;/C&gt;&lt;D xsi:type="xsd:double"&gt;55.77546&lt;/D&gt;&lt;/FQL&gt;&lt;FQL&gt;&lt;Q&gt;DUMMY^ECON_EXPR_DATA('FDS_ECON[NTCPMIMFGSA@IN]',08/2024,,Q)&lt;/Q&gt;&lt;R&gt;1&lt;/R&gt;&lt;C&gt;1&lt;/C&gt;&lt;D xsi:type="xsd:double"&gt;58.243446&lt;/D&gt;&lt;/FQL&gt;&lt;FQL&gt;&lt;Q&gt;DUMMY^ECON_EXPR_DATA('FDS_ECON[NTCPMIMFGSA@IN]',05/2024,,Q)&lt;/Q&gt;&lt;R&gt;1&lt;/R&gt;&lt;C&gt;1&lt;/C&gt;&lt;D xsi:type="xsd:double"&gt;57.516636&lt;/D&gt;&lt;/FQL&gt;&lt;FQL&gt;&lt;Q&gt;DUMMY^ECON_EXPR_DATA('FDS_ECON[PMIQAWHEHE]',08/2024,,Q)&lt;/Q&gt;&lt;R&gt;1&lt;/R&gt;&lt;C&gt;1&lt;/C&gt;&lt;D xsi:type="xsd:double"&gt;53.838383&lt;/D&gt;&lt;/FQL&gt;&lt;FQL&gt;&lt;Q&gt;DUMMY^ECON_EXPR_DATA('FDS_ECON[PMIQAWHEHE]',05/2024,,Q)&lt;/Q&gt;&lt;R&gt;1&lt;/R&gt;&lt;C&gt;1&lt;/C&gt;&lt;D xsi:type="xsd:double"&gt;50.683044&lt;/D&gt;&lt;/FQL&gt;&lt;FQL&gt;&lt;Q&gt;DUMMY^ECON_EXPR_DATA('FDS_ECON[NTCPMITHMANHE]',08/2024,,Q)&lt;/Q&gt;&lt;R&gt;1&lt;/R&gt;&lt;C&gt;1&lt;/C&gt;&lt;D xsi:type="xsd:double"&gt;50.221676&lt;/D&gt;&lt;/FQL&gt;&lt;FQL&gt;&lt;Q&gt;DUMMY^ECON_EXPR_DATA('FDS_ECON[NTCPMITHMANHE]',05/2024,,Q)&lt;/Q&gt;&lt;R&gt;1&lt;/R&gt;&lt;C&gt;1&lt;/C&gt;&lt;D xsi:type="xsd:double"&gt;47.04389&lt;/D&gt;&lt;/FQL&gt;&lt;FQL&gt;&lt;Q&gt;DUMMY^ECON_EXPR_DATA('FDS_ECON[NTCPMIMFGSA@TR]',08/2024,,Q)&lt;/Q&gt;&lt;R&gt;1&lt;/R&gt;&lt;C&gt;1&lt;/C&gt;&lt;D xsi:type="xsd:double"&gt;48.55242&lt;/D&gt;&lt;/FQL&gt;&lt;FQL&gt;&lt;Q&gt;DUMMY^ECON_EXPR_DATA('FDS_ECON[NTCPMIMFGSA@TR]',05/2024,,Q)&lt;/Q&gt;&lt;R&gt;1&lt;/R&gt;&lt;C&gt;1&lt;/C&gt;&lt;D xsi:type="xsd:double"&gt;49.822453&lt;/D&gt;&lt;/FQL&gt;&lt;FQL&gt;&lt;Q&gt;DUMMY^ECON_EXPR_DATA('FDS_ECON[NTCPMIMFGSA@AE]',08/2024,,Q)&lt;/Q&gt;&lt;R&gt;0&lt;/R&gt;&lt;C&gt;0&lt;/C&gt;&lt;/FQL&gt;&lt;FQL&gt;&lt;Q&gt;DUMMY^ECON_EXPR_DATA('FDS_ECON[NTCPMIMFGSA@AE]',05/2024,,Q)&lt;/Q&gt;&lt;R&gt;0&lt;/R&gt;&lt;C&gt;0&lt;/C&gt;&lt;/FQL&gt;&lt;FQL&gt;&lt;Q&gt;DUMMY^ECON_EXPR_DATA('FDS_ECON[NTCPMIMFGSA@VN]',08/2024,,Q)&lt;/Q&gt;&lt;R&gt;1&lt;/R&gt;&lt;C&gt;1&lt;/C&gt;&lt;D xsi:type="xsd:double"&gt;51.776978&lt;/D&gt;&lt;/FQL&gt;&lt;FQL&gt;&lt;Q&gt;DUMMY^ECON_EXPR_DATA('FDS_ECON[NTCPMIMFGSA@VN]',05/2024,,Q)&lt;/Q&gt;&lt;R&gt;1&lt;/R&gt;&lt;C&gt;1&lt;/C&gt;&lt;D xsi:type="xsd:double"&gt;50.18627&lt;/D&gt;&lt;/FQL&gt;&lt;FQL&gt;&lt;Q&gt;DUMMY^ECON_EXPR_DATA('FDS_ECON[NTCPMIINDEXSA@SA]',08/2024,,Q)&lt;/Q&gt;&lt;R&gt;1&lt;/R&gt;&lt;C&gt;1&lt;/C&gt;&lt;D xsi:type="xsd:double"&gt;56.14742&lt;/D&gt;&lt;/FQL&gt;&lt;FQL&gt;&lt;Q&gt;DUMMY^ECON_EXPR_DATA('FDS_ECON[NTCPMIINDEXSA@SA]',05/2024,,Q)&lt;/Q&gt;&lt;R&gt;1&lt;/R&gt;&lt;C&gt;1&lt;/C&gt;&lt;D xsi:type="xsd:double"&gt;56.53707&lt;/D&gt;&lt;/FQL&gt;&lt;FQL&gt;&lt;Q&gt;CC_CL^IMF_IFS_RCPI_Q(-2AM)&lt;/Q&gt;&lt;R&gt;0&lt;/R&gt;&lt;C&gt;0&lt;/C&gt;&lt;/FQL&gt;&lt;FQL&gt;&lt;Q&gt;CC_ID^IMF_IFS_RCPI_Q(-2AM)&lt;/Q&gt;&lt;R&gt;0&lt;/R&gt;&lt;C&gt;0&lt;/C&gt;&lt;/FQL&gt;&lt;FQL&gt;&lt;Q&gt;CC_PH^IMF_IFS_RCPI_Q(-2AM)&lt;/Q&gt;&lt;R&gt;0&lt;/R&gt;&lt;C&gt;0&lt;/C&gt;&lt;/FQL&gt;&lt;FQL&gt;&lt;Q&gt;CC_IN^IMF_IFS_RCPI_Q(-2AM)&lt;/Q&gt;&lt;R&gt;0&lt;/R&gt;&lt;C&gt;0&lt;/C&gt;&lt;/FQL&gt;&lt;FQL&gt;&lt;Q&gt;CC_QA^IMF_IFS_RCPI_Q(-2AM)&lt;/Q&gt;&lt;R&gt;0&lt;/R&gt;&lt;C&gt;0&lt;/C&gt;&lt;/FQL&gt;&lt;FQL&gt;&lt;Q&gt;CC_TH^IMF_IFS_RCPI_Q(-2AM)&lt;/Q&gt;&lt;R&gt;0&lt;/R&gt;&lt;C&gt;0&lt;/C&gt;&lt;/FQL&gt;&lt;FQL&gt;&lt;Q&gt;CC_AE^IMF_IFS_RCPI_Q(-2AM)&lt;/Q&gt;&lt;R&gt;0&lt;/R&gt;&lt;C&gt;0&lt;/C&gt;&lt;/FQL&gt;&lt;FQL&gt;&lt;Q&gt;CC_PE^IMF_IFS_RCPI_Q(-2AM)&lt;/Q&gt;&lt;R&gt;0&lt;/R&gt;&lt;C&gt;0&lt;/C&gt;&lt;/FQL&gt;&lt;FQL&gt;&lt;Q&gt;CC_MY^IMF_IFS_RCPI_Q(-2AM)&lt;/Q&gt;&lt;R&gt;0&lt;/R&gt;&lt;C&gt;0&lt;/C&gt;&lt;/FQL&gt;&lt;FQL&gt;&lt;Q&gt;CC_TW^IMF_IFS_RCPI_Q(-2AM)&lt;/Q&gt;&lt;R&gt;0&lt;/R&gt;&lt;C&gt;0&lt;/C&gt;&lt;/FQL&gt;&lt;FQL&gt;&lt;Q&gt;CC_PE^IMF_IFS_RCPI_Q(-3AM)&lt;/Q&gt;&lt;R&gt;1&lt;/R&gt;&lt;C&gt;1&lt;/C&gt;&lt;D xsi:type="xsd:double"&gt;2.8496776&lt;/D&gt;&lt;/FQL&gt;&lt;FQL&gt;&lt;Q&gt;CC_MY^IMF_IFS_RCPI_Q(-3AM)&lt;/Q&gt;&lt;R&gt;1&lt;/R&gt;&lt;C&gt;1&lt;/C&gt;&lt;D xsi:type="xsd:double"&gt;1.6700923&lt;/D&gt;&lt;/FQL&gt;&lt;FQL&gt;&lt;Q&gt;CC_TW^IMF_IFS_RCPI_Q(-3AM)&lt;/Q&gt;&lt;R&gt;0&lt;/R&gt;&lt;C&gt;0&lt;/C&gt;&lt;/FQL&gt;&lt;FQL&gt;&lt;Q&gt;CC_AE^IMF_IFS_RCPI_Q(-3AM)&lt;/Q&gt;&lt;R&gt;0&lt;/R&gt;&lt;C&gt;0&lt;/C&gt;&lt;/FQL&gt;&lt;FQL&gt;&lt;Q&gt;CC_QA^IMF_IFS_RCPI_Q(-3AM)&lt;/Q&gt;&lt;R&gt;0&lt;/R&gt;&lt;C&gt;0&lt;/C&gt;&lt;/FQL&gt;&lt;FQL&gt;&lt;Q&gt;CC_TH^IMF_IFS_RCPI_Q(-3AM)&lt;/Q&gt;&lt;R&gt;1&lt;/R&gt;&lt;C&gt;1&lt;/C&gt;&lt;D xsi:type="xsd:double"&gt;-0.78397644&lt;/D&gt;&lt;/FQL&gt;&lt;FQL&gt;&lt;Q&gt;CC_IN^IMF_IFS_RCPI_Q(-3AM)&lt;/Q&gt;&lt;R&gt;1&lt;/R&gt;&lt;C&gt;1&lt;/C&gt;&lt;D xsi:type="xsd:double"&gt;5.014141&lt;/D&gt;&lt;/FQL&gt;&lt;FQL&gt;&lt;Q&gt;CC_CL^IMF_IFS_RCPI_Q(-3AM)&lt;/Q&gt;&lt;R&gt;1&lt;/R&gt;&lt;C&gt;1&lt;/C&gt;&lt;D xsi:type="xsd:double"&gt;4.041295&lt;/D&gt;&lt;/FQL&gt;&lt;FQL&gt;&lt;Q&gt;CC_ID^IMF_IFS_RCPI_Q(-3AM)&lt;/Q&gt;&lt;R&gt;0&lt;/R&gt;&lt;C&gt;0&lt;/C&gt;&lt;/FQL&gt;&lt;FQL&gt;&lt;Q&gt;CC_PH^IMF_IFS_RCPI_Q(-3AM)&lt;/Q&gt;&lt;R&gt;1&lt;/R&gt;&lt;C&gt;1&lt;/C&gt;&lt;D xsi:type="xsd:double"&gt;3.2976058&lt;/D&gt;&lt;/FQL&gt;&lt;/Schema&gt;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<sst xmlns="http://schemas.openxmlformats.org/spreadsheetml/2006/main" count="2612" uniqueCount="922">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</sst>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0.5714285714285714</v>
      </c>
    </row>
    <row r="7" spans="3:4" x14ac:dyDescent="0.35">
      <c r="C7" s="59" t="s">
        <v>910</v>
      </c>
      <c r="D7" s="60">
        <f>Timing!M30</f>
        <v>0.47619047619047616</v>
      </c>
    </row>
    <row r="8" spans="3:4" ht="15" thickBot="1" x14ac:dyDescent="0.4">
      <c r="C8" s="12" t="s">
        <v>911</v>
      </c>
      <c r="D8" s="62">
        <f>Timing!N30</f>
        <v>0.5714285714285714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D32" sqref="D32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63.6</v>
      </c>
      <c r="E7" s="128">
        <f>VLOOKUP(B7,'Quality - 2'!$B$2:$S$22,18,FALSE)</f>
        <v>13.600000000000001</v>
      </c>
      <c r="F7" s="128">
        <f>VLOOKUP(B7,Safety!$B$4:$R$24,17,FALSE)</f>
        <v>40.9</v>
      </c>
      <c r="G7" s="134">
        <f t="shared" ref="G7:G26" si="0">(D7*$D$2 +E7*$E$2 +F7*$F$2)/($D$2+$E$2+$F$2)</f>
        <v>39.366666666666674</v>
      </c>
      <c r="H7" s="133" cm="1">
        <f t="array" ref="H7">_xlfn.PERCENTRANK.EXC(_xlfn._xlws.FILTER($G$7:G$26, ISNUMBER($G$7:G$26)),G7)*100</f>
        <v>33.300000000000004</v>
      </c>
      <c r="I7" s="171">
        <f>VLOOKUP(B7,'LIQIDITY 2'!$A$3:$X$23,24,FALSE)</f>
        <v>59</v>
      </c>
      <c r="J7" s="126">
        <f ca="1">VLOOKUP(B7,'Momnetum ranking'!A:AJ,36,FALSE)</f>
        <v>36.299999999999997</v>
      </c>
      <c r="K7" s="173">
        <f>VLOOKUP(B7,'Momnetum ranking'!$A$3:$H$23,8,FALSE)</f>
        <v>0.5178571428571429</v>
      </c>
      <c r="L7" s="127">
        <f>VLOOKUP(B7,'Currency- 2'!$A$3:$U$23,21,FALSE)</f>
        <v>9</v>
      </c>
      <c r="M7" s="136">
        <f t="shared" ref="M7:M26" ca="1" si="1">D7*$D$2 + E7*$E$2 + F7*$F$2 + I7*$I$2 + J7*$J$2 + L7*$L$2</f>
        <v>39.028818999999999</v>
      </c>
      <c r="N7" s="127" cm="1">
        <f t="array" aca="1" ref="N7" ca="1">_xlfn.PERCENTRANK.EXC(_xlfn._xlws.FILTER($M$7:M$26, ISNUMBER($M$7:M$26)),M7)*100</f>
        <v>23.799999999999997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95.399999999999991</v>
      </c>
      <c r="E8" s="128">
        <f>VLOOKUP(B8,'Quality - 2'!$B$2:$S$22,18,FALSE)</f>
        <v>9</v>
      </c>
      <c r="F8" s="128">
        <f>VLOOKUP(B8,Safety!$B$4:$R$24,17,FALSE)</f>
        <v>13.600000000000001</v>
      </c>
      <c r="G8" s="134">
        <f t="shared" si="0"/>
        <v>39.333333333333336</v>
      </c>
      <c r="H8" s="134" cm="1">
        <f t="array" ref="H8">_xlfn.PERCENTRANK.EXC(_xlfn._xlws.FILTER($G$7:G$26, ISNUMBER($G$7:G$26)),G8)*100</f>
        <v>23.799999999999997</v>
      </c>
      <c r="I8" s="171">
        <f>VLOOKUP(B8,'LIQIDITY 2'!$A$3:$X$23,24,FALSE)</f>
        <v>59</v>
      </c>
      <c r="J8" s="126">
        <f ca="1">VLOOKUP(B8,'Momnetum ranking'!A:AJ,36,FALSE)</f>
        <v>45.4</v>
      </c>
      <c r="K8" s="173">
        <f>VLOOKUP(B8,'Momnetum ranking'!$A$3:$H$23,8,FALSE)</f>
        <v>0.35294117647058826</v>
      </c>
      <c r="L8" s="127">
        <f>VLOOKUP(B8,'Currency- 2'!$A$3:$U$23,21,FALSE)</f>
        <v>50</v>
      </c>
      <c r="M8" s="136">
        <f t="shared" ca="1" si="1"/>
        <v>46.75882</v>
      </c>
      <c r="N8" s="127" cm="1">
        <f t="array" aca="1" ref="N8" ca="1">_xlfn.PERCENTRANK.EXC(_xlfn._xlws.FILTER($M$7:M$26, ISNUMBER($M$7:M$26)),M8)*100</f>
        <v>42.8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59</v>
      </c>
      <c r="E9" s="128">
        <f>VLOOKUP(B9,'Quality - 2'!$B$2:$S$22,18,FALSE)</f>
        <v>77.2</v>
      </c>
      <c r="F9" s="128">
        <f>VLOOKUP(B9,Safety!$B$4:$R$24,17,FALSE)</f>
        <v>50</v>
      </c>
      <c r="G9" s="134">
        <f t="shared" si="0"/>
        <v>62.066666666666684</v>
      </c>
      <c r="H9" s="134" cm="1">
        <f t="array" ref="H9">_xlfn.PERCENTRANK.EXC(_xlfn._xlws.FILTER($G$7:G$26, ISNUMBER($G$7:G$26)),G9)*100</f>
        <v>80.900000000000006</v>
      </c>
      <c r="I9" s="171">
        <f>VLOOKUP(B9,'LIQIDITY 2'!$A$3:$X$23,24,FALSE)</f>
        <v>13.600000000000001</v>
      </c>
      <c r="J9" s="126">
        <f ca="1">VLOOKUP(B9,'Momnetum ranking'!A:AJ,36,FALSE)</f>
        <v>27.200000000000003</v>
      </c>
      <c r="K9" s="173">
        <f>VLOOKUP(B9,'Momnetum ranking'!$A$3:$H$23,8,FALSE)</f>
        <v>0.39</v>
      </c>
      <c r="L9" s="127">
        <f>VLOOKUP(B9,'Currency- 2'!$A$3:$U$23,21,FALSE)</f>
        <v>45.4</v>
      </c>
      <c r="M9" s="136">
        <f t="shared" ca="1" si="1"/>
        <v>36.758138000000002</v>
      </c>
      <c r="N9" s="127" cm="1">
        <f t="array" aca="1" ref="N9" ca="1">_xlfn.PERCENTRANK.EXC(_xlfn._xlws.FILTER($M$7:M$26, ISNUMBER($M$7:M$26)),M9)*100</f>
        <v>14.2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31.8</v>
      </c>
      <c r="E10" s="128">
        <f>VLOOKUP(B10,'Quality - 2'!$B$2:$S$22,18,FALSE)</f>
        <v>90.9</v>
      </c>
      <c r="F10" s="128">
        <f>VLOOKUP(B10,Safety!$B$4:$R$24,17,FALSE)</f>
        <v>45.4</v>
      </c>
      <c r="G10" s="134">
        <f t="shared" si="0"/>
        <v>56.033333333333331</v>
      </c>
      <c r="H10" s="134" cm="1">
        <f t="array" ref="H10">_xlfn.PERCENTRANK.EXC(_xlfn._xlws.FILTER($G$7:G$26, ISNUMBER($G$7:G$26)),G10)*100</f>
        <v>71.399999999999991</v>
      </c>
      <c r="I10" s="171">
        <f>VLOOKUP(B10,'LIQIDITY 2'!$A$3:$X$23,24,FALSE)</f>
        <v>13.600000000000001</v>
      </c>
      <c r="J10" s="126">
        <f ca="1">VLOOKUP(B10,'Momnetum ranking'!A:AJ,36,FALSE)</f>
        <v>54.500000000000007</v>
      </c>
      <c r="K10" s="173">
        <f>VLOOKUP(B10,'Momnetum ranking'!$A$3:$H$23,8,FALSE)</f>
        <v>0.53333333333333333</v>
      </c>
      <c r="L10" s="127">
        <f>VLOOKUP(B10,'Currency- 2'!$A$3:$U$23,21,FALSE)</f>
        <v>54.500000000000007</v>
      </c>
      <c r="M10" s="136">
        <f t="shared" ca="1" si="1"/>
        <v>46.778319000000003</v>
      </c>
      <c r="N10" s="127" cm="1">
        <f t="array" aca="1" ref="N10" ca="1">_xlfn.PERCENTRANK.EXC(_xlfn._xlws.FILTER($M$7:M$26, ISNUMBER($M$7:M$26)),M10)*100</f>
        <v>47.599999999999994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86.3</v>
      </c>
      <c r="F11" s="128">
        <f>VLOOKUP(B11,Safety!$B$4:$R$24,17,FALSE)</f>
        <v>72.7</v>
      </c>
      <c r="G11" s="134">
        <f t="shared" si="0"/>
        <v>54.500000000000014</v>
      </c>
      <c r="H11" s="134" cm="1">
        <f t="array" ref="H11">_xlfn.PERCENTRANK.EXC(_xlfn._xlws.FILTER($G$7:G$26, ISNUMBER($G$7:G$26)),G11)*100</f>
        <v>66.600000000000009</v>
      </c>
      <c r="I11" s="171">
        <f>VLOOKUP(B11,'LIQIDITY 2'!$A$3:$X$23,24,FALSE)</f>
        <v>13.600000000000001</v>
      </c>
      <c r="J11" s="126">
        <f ca="1">VLOOKUP(B11,'Momnetum ranking'!A:AJ,36,FALSE)</f>
        <v>86.3</v>
      </c>
      <c r="K11" s="173">
        <f>VLOOKUP(B11,'Momnetum ranking'!$A$3:$H$23,8,FALSE)</f>
        <v>0.34640522875816993</v>
      </c>
      <c r="L11" s="127">
        <f>VLOOKUP(B11,'Currency- 2'!$A$3:$U$23,21,FALSE)</f>
        <v>27.200000000000003</v>
      </c>
      <c r="M11" s="136">
        <f t="shared" ca="1" si="1"/>
        <v>56.308365000000002</v>
      </c>
      <c r="N11" s="127" cm="1">
        <f t="array" aca="1" ref="N11" ca="1">_xlfn.PERCENTRANK.EXC(_xlfn._xlws.FILTER($M$7:M$26, ISNUMBER($M$7:M$26)),M11)*100</f>
        <v>85.7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86.3</v>
      </c>
      <c r="E12" s="128">
        <f>VLOOKUP(B12,'Quality - 2'!$B$2:$S$22,18,FALSE)</f>
        <v>18.099999999999998</v>
      </c>
      <c r="F12" s="128">
        <f>VLOOKUP(B12,Safety!$B$4:$R$24,17,FALSE)</f>
        <v>59</v>
      </c>
      <c r="G12" s="134">
        <f t="shared" si="0"/>
        <v>54.466666666666676</v>
      </c>
      <c r="H12" s="134" cm="1">
        <f t="array" ref="H12">_xlfn.PERCENTRANK.EXC(_xlfn._xlws.FILTER($G$7:G$26, ISNUMBER($G$7:G$26)),G12)*100</f>
        <v>61.9</v>
      </c>
      <c r="I12" s="171">
        <f>VLOOKUP(B12,'LIQIDITY 2'!$A$3:$X$23,24,FALSE)</f>
        <v>13.600000000000001</v>
      </c>
      <c r="J12" s="126">
        <f ca="1">VLOOKUP(B12,'Momnetum ranking'!A:AJ,36,FALSE)</f>
        <v>72.7</v>
      </c>
      <c r="K12" s="173">
        <f>VLOOKUP(B12,'Momnetum ranking'!$A$3:$H$23,8,FALSE)</f>
        <v>0.15217391304347827</v>
      </c>
      <c r="L12" s="127">
        <f>VLOOKUP(B12,'Currency- 2'!$A$3:$U$23,21,FALSE)</f>
        <v>77.2</v>
      </c>
      <c r="M12" s="136">
        <f t="shared" ca="1" si="1"/>
        <v>55.858366000000004</v>
      </c>
      <c r="N12" s="127" cm="1">
        <f t="array" aca="1" ref="N12" ca="1">_xlfn.PERCENTRANK.EXC(_xlfn._xlws.FILTER($M$7:M$26, ISNUMBER($M$7:M$26)),M12)*100</f>
        <v>76.099999999999994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81.8</v>
      </c>
      <c r="E13" s="128">
        <f>VLOOKUP(B13,'Quality - 2'!$B$2:$S$22,18,FALSE)</f>
        <v>81.8</v>
      </c>
      <c r="F13" s="128">
        <f>VLOOKUP(B13,Safety!$B$4:$R$24,17,FALSE)</f>
        <v>59</v>
      </c>
      <c r="G13" s="134">
        <f t="shared" si="0"/>
        <v>74.2</v>
      </c>
      <c r="H13" s="134" cm="1">
        <f t="array" ref="H13">_xlfn.PERCENTRANK.EXC(_xlfn._xlws.FILTER($G$7:G$26, ISNUMBER($G$7:G$26)),G13)*100</f>
        <v>90.4</v>
      </c>
      <c r="I13" s="171">
        <f>VLOOKUP(B13,'LIQIDITY 2'!$A$3:$X$23,24,FALSE)</f>
        <v>68.100000000000009</v>
      </c>
      <c r="J13" s="126">
        <f ca="1">VLOOKUP(B13,'Momnetum ranking'!A:AJ,36,FALSE)</f>
        <v>22.7</v>
      </c>
      <c r="K13" s="173">
        <f>VLOOKUP(B13,'Momnetum ranking'!$A$3:$H$23,8,FALSE)</f>
        <v>0.32605042016806723</v>
      </c>
      <c r="L13" s="127">
        <f>VLOOKUP(B13,'Currency- 2'!$A$3:$U$23,21,FALSE)</f>
        <v>63.6</v>
      </c>
      <c r="M13" s="136">
        <f t="shared" ca="1" si="1"/>
        <v>51.317774</v>
      </c>
      <c r="N13" s="127" cm="1">
        <f t="array" aca="1" ref="N13" ca="1">_xlfn.PERCENTRANK.EXC(_xlfn._xlws.FILTER($M$7:M$26, ISNUMBER($M$7:M$26)),M13)*100</f>
        <v>66.600000000000009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68.100000000000009</v>
      </c>
      <c r="E14" s="128">
        <f>VLOOKUP(B14,'Quality - 2'!$B$2:$S$22,18,FALSE)</f>
        <v>95.399999999999991</v>
      </c>
      <c r="F14" s="128">
        <f>VLOOKUP(B14,Safety!$B$4:$R$24,17,FALSE)</f>
        <v>86.3</v>
      </c>
      <c r="G14" s="134">
        <f t="shared" si="0"/>
        <v>83.26666666666668</v>
      </c>
      <c r="H14" s="134" cm="1">
        <f t="array" ref="H14">_xlfn.PERCENTRANK.EXC(_xlfn._xlws.FILTER($G$7:G$26, ISNUMBER($G$7:G$26)),G14)*100</f>
        <v>95.199999999999989</v>
      </c>
      <c r="I14" s="171">
        <f>VLOOKUP(B14,'LIQIDITY 2'!$A$3:$X$23,24,FALSE)</f>
        <v>68.100000000000009</v>
      </c>
      <c r="J14" s="126">
        <f ca="1">VLOOKUP(B14,'Momnetum ranking'!A:AJ,36,FALSE)</f>
        <v>9</v>
      </c>
      <c r="K14" s="173">
        <f>VLOOKUP(B14,'Momnetum ranking'!$A$3:$H$23,8,FALSE)</f>
        <v>0.28935185185185186</v>
      </c>
      <c r="L14" s="127">
        <f>VLOOKUP(B14,'Currency- 2'!$A$3:$U$23,21,FALSE)</f>
        <v>63.6</v>
      </c>
      <c r="M14" s="136">
        <f t="shared" ca="1" si="1"/>
        <v>48.557502000000007</v>
      </c>
      <c r="N14" s="127" cm="1">
        <f t="array" aca="1" ref="N14" ca="1">_xlfn.PERCENTRANK.EXC(_xlfn._xlws.FILTER($M$7:M$26, ISNUMBER($M$7:M$26)),M14)*100</f>
        <v>57.099999999999994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90.9</v>
      </c>
      <c r="E15" s="128">
        <f>VLOOKUP(B15,'Quality - 2'!$B$2:$S$22,18,FALSE)</f>
        <v>4.5</v>
      </c>
      <c r="F15" s="128">
        <f>VLOOKUP(B15,Safety!$B$4:$R$24,17,FALSE)</f>
        <v>9</v>
      </c>
      <c r="G15" s="134">
        <f t="shared" si="0"/>
        <v>34.800000000000004</v>
      </c>
      <c r="H15" s="134" cm="1">
        <f t="array" ref="H15">_xlfn.PERCENTRANK.EXC(_xlfn._xlws.FILTER($G$7:G$26, ISNUMBER($G$7:G$26)),G15)*100</f>
        <v>14.2</v>
      </c>
      <c r="I15" s="171">
        <f>VLOOKUP(B15,'LIQIDITY 2'!$A$3:$X$23,24,FALSE)</f>
        <v>13.600000000000001</v>
      </c>
      <c r="J15" s="126">
        <f ca="1">VLOOKUP(B15,'Momnetum ranking'!A:AJ,36,FALSE)</f>
        <v>59</v>
      </c>
      <c r="K15" s="173">
        <f>VLOOKUP(B15,'Momnetum ranking'!$A$3:$H$23,8,FALSE)</f>
        <v>0.21875</v>
      </c>
      <c r="L15" s="127">
        <f>VLOOKUP(B15,'Currency- 2'!$A$3:$U$23,21,FALSE)</f>
        <v>36.299999999999997</v>
      </c>
      <c r="M15" s="136">
        <f t="shared" ca="1" si="1"/>
        <v>40.388956</v>
      </c>
      <c r="N15" s="127" cm="1">
        <f t="array" aca="1" ref="N15" ca="1">_xlfn.PERCENTRANK.EXC(_xlfn._xlws.FILTER($M$7:M$26, ISNUMBER($M$7:M$26)),M15)*100</f>
        <v>33.300000000000004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50</v>
      </c>
      <c r="E16" s="128">
        <f>VLOOKUP(B16,'Quality - 2'!$B$2:$S$22,18,FALSE)</f>
        <v>68.100000000000009</v>
      </c>
      <c r="F16" s="128">
        <f>VLOOKUP(B16,Safety!$B$4:$R$24,17,FALSE)</f>
        <v>22.7</v>
      </c>
      <c r="G16" s="134">
        <f t="shared" si="0"/>
        <v>46.933333333333344</v>
      </c>
      <c r="H16" s="134" cm="1">
        <f t="array" ref="H16">_xlfn.PERCENTRANK.EXC(_xlfn._xlws.FILTER($G$7:G$26, ISNUMBER($G$7:G$26)),G16)*100</f>
        <v>52.300000000000004</v>
      </c>
      <c r="I16" s="171">
        <f>VLOOKUP(B16,'LIQIDITY 2'!$A$3:$X$23,24,FALSE)</f>
        <v>68.100000000000009</v>
      </c>
      <c r="J16" s="126">
        <f ca="1">VLOOKUP(B16,'Momnetum ranking'!A:AJ,36,FALSE)</f>
        <v>81.8</v>
      </c>
      <c r="K16" s="173">
        <f>VLOOKUP(B16,'Momnetum ranking'!$A$3:$H$23,8,FALSE)</f>
        <v>0.48484848484848486</v>
      </c>
      <c r="L16" s="127">
        <f>VLOOKUP(B16,'Currency- 2'!$A$3:$U$23,21,FALSE)</f>
        <v>40.9</v>
      </c>
      <c r="M16" s="136">
        <f t="shared" ca="1" si="1"/>
        <v>64.508592000000007</v>
      </c>
      <c r="N16" s="127" cm="1">
        <f t="array" aca="1" ref="N16" ca="1">_xlfn.PERCENTRANK.EXC(_xlfn._xlws.FILTER($M$7:M$26, ISNUMBER($M$7:M$26)),M16)*100</f>
        <v>95.199999999999989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13.600000000000001</v>
      </c>
      <c r="E17" s="128">
        <f>VLOOKUP(B17,'Quality - 2'!$B$2:$S$22,18,FALSE)</f>
        <v>50</v>
      </c>
      <c r="F17" s="128">
        <f>VLOOKUP(B17,Safety!$B$4:$R$24,17,FALSE)</f>
        <v>27.200000000000003</v>
      </c>
      <c r="G17" s="134">
        <f t="shared" si="0"/>
        <v>30.266666666666669</v>
      </c>
      <c r="H17" s="134" cm="1">
        <f t="array" ref="H17">_xlfn.PERCENTRANK.EXC(_xlfn._xlws.FILTER($G$7:G$26, ISNUMBER($G$7:G$26)),G17)*100</f>
        <v>9.5</v>
      </c>
      <c r="I17" s="171">
        <f>VLOOKUP(B17,'LIQIDITY 2'!$A$3:$X$23,24,FALSE)</f>
        <v>13.600000000000001</v>
      </c>
      <c r="J17" s="126">
        <f ca="1">VLOOKUP(B17,'Momnetum ranking'!A:AJ,36,FALSE)</f>
        <v>90.9</v>
      </c>
      <c r="K17" s="173">
        <f>VLOOKUP(B17,'Momnetum ranking'!$A$3:$H$23,8,FALSE)</f>
        <v>0.41176470588235292</v>
      </c>
      <c r="L17" s="127">
        <f>VLOOKUP(B17,'Currency- 2'!$A$3:$U$23,21,FALSE)</f>
        <v>95.399999999999991</v>
      </c>
      <c r="M17" s="136">
        <f t="shared" ca="1" si="1"/>
        <v>57.699092000000007</v>
      </c>
      <c r="N17" s="127" cm="1">
        <f t="array" aca="1" ref="N17" ca="1">_xlfn.PERCENTRANK.EXC(_xlfn._xlws.FILTER($M$7:M$26, ISNUMBER($M$7:M$26)),M17)*100</f>
        <v>90.4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9</v>
      </c>
      <c r="E18" s="128">
        <f>VLOOKUP(B18,'Quality - 2'!$B$2:$S$22,18,FALSE)</f>
        <v>36.299999999999997</v>
      </c>
      <c r="F18" s="128">
        <f>VLOOKUP(B18,Safety!$B$4:$R$24,17,FALSE)</f>
        <v>90.9</v>
      </c>
      <c r="G18" s="134">
        <f t="shared" si="0"/>
        <v>45.400000000000006</v>
      </c>
      <c r="H18" s="134" cm="1">
        <f t="array" ref="H18">_xlfn.PERCENTRANK.EXC(_xlfn._xlws.FILTER($G$7:G$26, ISNUMBER($G$7:G$26)),G18)*100</f>
        <v>38</v>
      </c>
      <c r="I18" s="171">
        <f>VLOOKUP(B18,'LIQIDITY 2'!$A$3:$X$23,24,FALSE)</f>
        <v>13.600000000000001</v>
      </c>
      <c r="J18" s="126">
        <f ca="1">VLOOKUP(B18,'Momnetum ranking'!A:AJ,36,FALSE)</f>
        <v>40.9</v>
      </c>
      <c r="K18" s="173">
        <f>VLOOKUP(B18,'Momnetum ranking'!$A$3:$H$23,8,FALSE)</f>
        <v>0.26190476190476192</v>
      </c>
      <c r="L18" s="127">
        <f>VLOOKUP(B18,'Currency- 2'!$A$3:$U$23,21,FALSE)</f>
        <v>59</v>
      </c>
      <c r="M18" s="136">
        <f t="shared" ca="1" si="1"/>
        <v>38.598638000000001</v>
      </c>
      <c r="N18" s="127" cm="1">
        <f t="array" aca="1" ref="N18" ca="1">_xlfn.PERCENTRANK.EXC(_xlfn._xlws.FILTER($M$7:M$26, ISNUMBER($M$7:M$26)),M18)*100</f>
        <v>19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40.9</v>
      </c>
      <c r="E19" s="128">
        <f>VLOOKUP(B19,'Quality - 2'!$B$2:$S$22,18,FALSE)</f>
        <v>63.6</v>
      </c>
      <c r="F19" s="128">
        <f>VLOOKUP(B19,Safety!$B$4:$R$24,17,FALSE)</f>
        <v>81.8</v>
      </c>
      <c r="G19" s="134">
        <f t="shared" si="0"/>
        <v>62.1</v>
      </c>
      <c r="H19" s="134" cm="1">
        <f t="array" ref="H19">_xlfn.PERCENTRANK.EXC(_xlfn._xlws.FILTER($G$7:G$26, ISNUMBER($G$7:G$26)),G19)*100</f>
        <v>85.7</v>
      </c>
      <c r="I19" s="171">
        <f>VLOOKUP(B19,'LIQIDITY 2'!$A$3:$X$23,24,FALSE)</f>
        <v>68.100000000000009</v>
      </c>
      <c r="J19" s="126">
        <f ca="1">VLOOKUP(B19,'Momnetum ranking'!A:AJ,36,FALSE)</f>
        <v>4.5</v>
      </c>
      <c r="K19" s="173">
        <f>VLOOKUP(B19,'Momnetum ranking'!$A$3:$H$23,8,FALSE)</f>
        <v>0.31111111111111112</v>
      </c>
      <c r="L19" s="127">
        <f>VLOOKUP(B19,'Currency- 2'!$A$3:$U$23,21,FALSE)</f>
        <v>13.600000000000001</v>
      </c>
      <c r="M19" s="136">
        <f t="shared" ca="1" si="1"/>
        <v>35.408136999999996</v>
      </c>
      <c r="N19" s="127" cm="1">
        <f t="array" aca="1" ref="N19" ca="1">_xlfn.PERCENTRANK.EXC(_xlfn._xlws.FILTER($M$7:M$26, ISNUMBER($M$7:M$26)),M19)*100</f>
        <v>9.5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45.4</v>
      </c>
      <c r="E20" s="128">
        <f>VLOOKUP(B20,'Quality - 2'!$B$2:$S$22,18,FALSE)</f>
        <v>31.8</v>
      </c>
      <c r="F20" s="128">
        <f>VLOOKUP(B20,Safety!$B$4:$R$24,17,FALSE)</f>
        <v>36.299999999999997</v>
      </c>
      <c r="G20" s="134">
        <f t="shared" si="0"/>
        <v>37.833333333333336</v>
      </c>
      <c r="H20" s="134" cm="1">
        <f t="array" ref="H20">_xlfn.PERCENTRANK.EXC(_xlfn._xlws.FILTER($G$7:G$26, ISNUMBER($G$7:G$26)),G20)*100</f>
        <v>19</v>
      </c>
      <c r="I20" s="171">
        <f>VLOOKUP(B20,'LIQIDITY 2'!$A$3:$X$23,24,FALSE)</f>
        <v>68.100000000000009</v>
      </c>
      <c r="J20" s="126">
        <f ca="1">VLOOKUP(B20,'Momnetum ranking'!A:AJ,36,FALSE)</f>
        <v>50</v>
      </c>
      <c r="K20" s="173">
        <f>VLOOKUP(B20,'Momnetum ranking'!$A$3:$H$23,8,FALSE)</f>
        <v>0.30769230769230771</v>
      </c>
      <c r="L20" s="127">
        <f>VLOOKUP(B20,'Currency- 2'!$A$3:$U$23,21,FALSE)</f>
        <v>22.7</v>
      </c>
      <c r="M20" s="136">
        <f t="shared" ca="1" si="1"/>
        <v>47.238865000000004</v>
      </c>
      <c r="N20" s="127" cm="1">
        <f t="array" aca="1" ref="N20" ca="1">_xlfn.PERCENTRANK.EXC(_xlfn._xlws.FILTER($M$7:M$26, ISNUMBER($M$7:M$26)),M20)*100</f>
        <v>52.300000000000004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27.200000000000003</v>
      </c>
      <c r="E21" s="128">
        <f>VLOOKUP(B21,'Quality - 2'!$B$2:$S$22,18,FALSE)</f>
        <v>27.200000000000003</v>
      </c>
      <c r="F21" s="128">
        <f>VLOOKUP(B21,Safety!$B$4:$R$24,17,FALSE)</f>
        <v>4.5</v>
      </c>
      <c r="G21" s="134">
        <f t="shared" si="0"/>
        <v>19.63333333333334</v>
      </c>
      <c r="H21" s="134" cm="1">
        <f t="array" ref="H21">_xlfn.PERCENTRANK.EXC(_xlfn._xlws.FILTER($G$7:G$26, ISNUMBER($G$7:G$26)),G21)*100</f>
        <v>4.7</v>
      </c>
      <c r="I21" s="171">
        <f>VLOOKUP(B21,'LIQIDITY 2'!$A$3:$X$23,24,FALSE)</f>
        <v>13.600000000000001</v>
      </c>
      <c r="J21" s="126">
        <f ca="1">VLOOKUP(B21,'Momnetum ranking'!A:AJ,36,FALSE)</f>
        <v>95.399999999999991</v>
      </c>
      <c r="K21" s="173">
        <f>VLOOKUP(B21,'Momnetum ranking'!$A$3:$H$23,8,FALSE)</f>
        <v>0.47058823529411764</v>
      </c>
      <c r="L21" s="127">
        <f>VLOOKUP(B21,'Currency- 2'!$A$3:$U$23,21,FALSE)</f>
        <v>31.8</v>
      </c>
      <c r="M21" s="136">
        <f t="shared" ca="1" si="1"/>
        <v>49.949410999999998</v>
      </c>
      <c r="N21" s="127" cm="1">
        <f t="array" aca="1" ref="N21" ca="1">_xlfn.PERCENTRANK.EXC(_xlfn._xlws.FILTER($M$7:M$26, ISNUMBER($M$7:M$26)),M21)*100</f>
        <v>61.9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18.099999999999998</v>
      </c>
      <c r="E22" s="128">
        <f>VLOOKUP(B22,'Quality - 2'!$B$2:$S$22,18,FALSE)</f>
        <v>22.7</v>
      </c>
      <c r="F22" s="128">
        <f>VLOOKUP(B22,Safety!$B$4:$R$24,17,FALSE)</f>
        <v>77.2</v>
      </c>
      <c r="G22" s="134">
        <f t="shared" si="0"/>
        <v>39.333333333333336</v>
      </c>
      <c r="H22" s="134" cm="1">
        <f t="array" ref="H22">_xlfn.PERCENTRANK.EXC(_xlfn._xlws.FILTER($G$7:G$26, ISNUMBER($G$7:G$26)),G22)*100</f>
        <v>23.799999999999997</v>
      </c>
      <c r="I22" s="171">
        <f>VLOOKUP(B22,'LIQIDITY 2'!$A$3:$X$23,24,FALSE)</f>
        <v>68.100000000000009</v>
      </c>
      <c r="J22" s="126">
        <f ca="1">VLOOKUP(B22,'Momnetum ranking'!A:AJ,36,FALSE)</f>
        <v>13.600000000000001</v>
      </c>
      <c r="K22" s="173">
        <f>VLOOKUP(B22,'Momnetum ranking'!$A$3:$H$23,8,FALSE)</f>
        <v>0.2978723404255319</v>
      </c>
      <c r="L22" s="127">
        <f>VLOOKUP(B22,'Currency- 2'!$A$3:$U$23,21,FALSE)</f>
        <v>81.8</v>
      </c>
      <c r="M22" s="136">
        <f t="shared" ca="1" si="1"/>
        <v>39.038820000000001</v>
      </c>
      <c r="N22" s="127" cm="1">
        <f t="array" aca="1" ref="N22" ca="1">_xlfn.PERCENTRANK.EXC(_xlfn._xlws.FILTER($M$7:M$26, ISNUMBER($M$7:M$26)),M22)*100</f>
        <v>28.499999999999996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54.500000000000007</v>
      </c>
      <c r="E23" s="128">
        <f>VLOOKUP(B23,'Quality - 2'!$B$2:$S$22,18,FALSE)</f>
        <v>59</v>
      </c>
      <c r="F23" s="128">
        <f>VLOOKUP(B23,Safety!$B$4:$R$24,17,FALSE)</f>
        <v>27.200000000000003</v>
      </c>
      <c r="G23" s="134">
        <f t="shared" si="0"/>
        <v>46.900000000000006</v>
      </c>
      <c r="H23" s="134" cm="1">
        <f t="array" ref="H23">_xlfn.PERCENTRANK.EXC(_xlfn._xlws.FILTER($G$7:G$26, ISNUMBER($G$7:G$26)),G23)*100</f>
        <v>47.599999999999994</v>
      </c>
      <c r="I23" s="171">
        <f>VLOOKUP(B23,'LIQIDITY 2'!$A$3:$X$23,24,FALSE)</f>
        <v>4.5</v>
      </c>
      <c r="J23" s="126">
        <f ca="1">VLOOKUP(B23,'Momnetum ranking'!A:AJ,36,FALSE)</f>
        <v>18.099999999999998</v>
      </c>
      <c r="K23" s="173">
        <f>VLOOKUP(B23,'Momnetum ranking'!$A$3:$H$23,8,FALSE)</f>
        <v>6.25E-2</v>
      </c>
      <c r="L23" s="127">
        <f>VLOOKUP(B23,'Currency- 2'!$A$3:$U$23,21,FALSE)</f>
        <v>4.5</v>
      </c>
      <c r="M23" s="136">
        <f t="shared" ca="1" si="1"/>
        <v>22.658593</v>
      </c>
      <c r="N23" s="127" cm="1">
        <f t="array" aca="1" ref="N23" ca="1">_xlfn.PERCENTRANK.EXC(_xlfn._xlws.FILTER($M$7:M$26, ISNUMBER($M$7:M$26)),M23)*100</f>
        <v>4.7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77.2</v>
      </c>
      <c r="E24" s="128">
        <f>VLOOKUP(B24,'Quality - 2'!$B$2:$S$22,18,FALSE)</f>
        <v>40.9</v>
      </c>
      <c r="F24" s="128">
        <f>VLOOKUP(B24,Safety!$B$4:$R$24,17,FALSE)</f>
        <v>18.099999999999998</v>
      </c>
      <c r="G24" s="134">
        <f t="shared" si="0"/>
        <v>45.400000000000006</v>
      </c>
      <c r="H24" s="134" cm="1">
        <f t="array" ref="H24">_xlfn.PERCENTRANK.EXC(_xlfn._xlws.FILTER($G$7:G$26, ISNUMBER($G$7:G$26)),G24)*100</f>
        <v>38</v>
      </c>
      <c r="I24" s="171">
        <f>VLOOKUP(B24,'LIQIDITY 2'!$A$3:$X$23,24,FALSE)</f>
        <v>68.100000000000009</v>
      </c>
      <c r="J24" s="126">
        <f ca="1">VLOOKUP(B24,'Momnetum ranking'!A:AJ,36,FALSE)</f>
        <v>31.8</v>
      </c>
      <c r="K24" s="173">
        <f>VLOOKUP(B24,'Momnetum ranking'!$A$3:$H$23,8,FALSE)</f>
        <v>0.25</v>
      </c>
      <c r="L24" s="127">
        <f>VLOOKUP(B24,'Currency- 2'!$A$3:$U$23,21,FALSE)</f>
        <v>18.099999999999998</v>
      </c>
      <c r="M24" s="136">
        <f t="shared" ca="1" si="1"/>
        <v>41.768638000000003</v>
      </c>
      <c r="N24" s="127" cm="1">
        <f t="array" aca="1" ref="N24" ca="1">_xlfn.PERCENTRANK.EXC(_xlfn._xlws.FILTER($M$7:M$26, ISNUMBER($M$7:M$26)),M24)*100</f>
        <v>38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72.7</v>
      </c>
      <c r="E25" s="128">
        <f>VLOOKUP(B25,'Quality - 2'!$B$2:$S$22,18,FALSE)</f>
        <v>45.4</v>
      </c>
      <c r="F25" s="128">
        <f>VLOOKUP(B25,Safety!$B$4:$R$24,17,FALSE)</f>
        <v>54.500000000000007</v>
      </c>
      <c r="G25" s="134">
        <f t="shared" si="0"/>
        <v>57.533333333333339</v>
      </c>
      <c r="H25" s="134" cm="1">
        <f t="array" ref="H25">_xlfn.PERCENTRANK.EXC(_xlfn._xlws.FILTER($G$7:G$26, ISNUMBER($G$7:G$26)),G25)*100</f>
        <v>76.099999999999994</v>
      </c>
      <c r="I25" s="171">
        <f>VLOOKUP(B25,'LIQIDITY 2'!$A$3:$X$23,24,FALSE)</f>
        <v>4.5</v>
      </c>
      <c r="J25" s="126">
        <f ca="1">VLOOKUP(B25,'Momnetum ranking'!A:AJ,36,FALSE)</f>
        <v>77.2</v>
      </c>
      <c r="K25" s="173">
        <f>VLOOKUP(B25,'Momnetum ranking'!$A$3:$H$23,8,FALSE)</f>
        <v>0.14285714285714285</v>
      </c>
      <c r="L25" s="127">
        <f>VLOOKUP(B25,'Currency- 2'!$A$3:$U$23,21,FALSE)</f>
        <v>72.7</v>
      </c>
      <c r="M25" s="136">
        <f t="shared" ca="1" si="1"/>
        <v>56.308274000000004</v>
      </c>
      <c r="N25" s="127" cm="1">
        <f t="array" aca="1" ref="N25" ca="1">_xlfn.PERCENTRANK.EXC(_xlfn._xlws.FILTER($M$7:M$26, ISNUMBER($M$7:M$26)),M25)*100</f>
        <v>80.900000000000006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22.7</v>
      </c>
      <c r="E26" s="129">
        <f>VLOOKUP(B26,'Quality - 2'!$B$2:$S$22,18,FALSE)</f>
        <v>54.500000000000007</v>
      </c>
      <c r="F26" s="129">
        <f>VLOOKUP(B26,Safety!$B$4:$R$24,17,FALSE)</f>
        <v>68.100000000000009</v>
      </c>
      <c r="G26" s="135">
        <f t="shared" si="0"/>
        <v>48.433333333333337</v>
      </c>
      <c r="H26" s="135" cm="1">
        <f t="array" ref="H26">_xlfn.PERCENTRANK.EXC(_xlfn._xlws.FILTER($G$7:G$26, ISNUMBER($G$7:G$26)),G26)*100</f>
        <v>57.099999999999994</v>
      </c>
      <c r="I26" s="172">
        <f>VLOOKUP(B26,'LIQIDITY 2'!$A$3:$X$23,24,FALSE)</f>
        <v>13.600000000000001</v>
      </c>
      <c r="J26" s="130">
        <f ca="1">VLOOKUP(B26,'Momnetum ranking'!A:AJ,36,FALSE)</f>
        <v>68.100000000000009</v>
      </c>
      <c r="K26" s="174">
        <f>VLOOKUP(B26,'Momnetum ranking'!$A$3:$H$23,8,FALSE)</f>
        <v>0.26666666666666666</v>
      </c>
      <c r="L26" s="131">
        <f>VLOOKUP(B26,'Currency- 2'!$A$3:$U$23,21,FALSE)</f>
        <v>86.3</v>
      </c>
      <c r="M26" s="137">
        <f t="shared" ca="1" si="1"/>
        <v>53.118547000000014</v>
      </c>
      <c r="N26" s="131" cm="1">
        <f t="array" aca="1" ref="N26" ca="1">_xlfn.PERCENTRANK.EXC(_xlfn._xlws.FILTER($M$7:M$26, ISNUMBER($M$7:M$26)),M26)*100</f>
        <v>71.399999999999991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0.20740527502176917</v>
      </c>
      <c r="F9" s="10">
        <f ca="1">VLOOKUP(B9,OUTPUT_COUNTRY!$B$7:$N$26, 9, FALSE)</f>
        <v>9</v>
      </c>
      <c r="G9" s="176">
        <f>VLOOKUP(B9,OUTPUT_COUNTRY!$B$7:$N$26, 7, FALSE)</f>
        <v>95.199999999999989</v>
      </c>
      <c r="H9" s="10">
        <f>VLOOKUP(B9,OUTPUT_COUNTRY!$B$7:$N$26, 8, FALSE)</f>
        <v>68.100000000000009</v>
      </c>
      <c r="I9" s="10">
        <f>VLOOKUP(B9,OUTPUT_COUNTRY!$B$7:$N$26, 11, FALSE)</f>
        <v>63.6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4.8214781417446613</v>
      </c>
      <c r="M9" s="175" t="e">
        <f t="shared" ref="M9:M29" si="3">L9/$L$30</f>
        <v>#N/A</v>
      </c>
      <c r="N9" s="10">
        <f>IF(H9&gt;=$F$3,1/E9,0)</f>
        <v>4.8214781417446613</v>
      </c>
      <c r="O9" s="175" t="e">
        <f t="shared" ref="O9:O29" si="4">N9/$N$30</f>
        <v>#N/A</v>
      </c>
      <c r="P9" s="10">
        <f>IF(I9&gt;=$F$5,1/E9,0)</f>
        <v>4.8214781417446613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0.29443562810593443</v>
      </c>
      <c r="F10">
        <f ca="1">VLOOKUP(B10,OUTPUT_COUNTRY!$B$7:$N$26, 9, FALSE)</f>
        <v>31.8</v>
      </c>
      <c r="G10" s="47">
        <f>VLOOKUP(B10,OUTPUT_COUNTRY!$B$7:$N$26, 7, FALSE)</f>
        <v>38</v>
      </c>
      <c r="H10">
        <f>VLOOKUP(B10,OUTPUT_COUNTRY!$B$7:$N$26, 8, FALSE)</f>
        <v>68.100000000000009</v>
      </c>
      <c r="I10">
        <f>VLOOKUP(B10,OUTPUT_COUNTRY!$B$7:$N$26, 11, FALSE)</f>
        <v>18.099999999999998</v>
      </c>
      <c r="J10" s="47">
        <f t="shared" ca="1" si="0"/>
        <v>0</v>
      </c>
      <c r="K10" s="147" t="e">
        <f t="shared" ca="1" si="1"/>
        <v>#N/A</v>
      </c>
      <c r="L10">
        <f t="shared" si="2"/>
        <v>0</v>
      </c>
      <c r="M10" s="147" t="e">
        <f t="shared" si="3"/>
        <v>#N/A</v>
      </c>
      <c r="N10">
        <f t="shared" ref="N10:N29" si="8">IF(H10&gt;=$F$3,1/E10,0)</f>
        <v>3.3963281089074311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0.22752951180475134</v>
      </c>
      <c r="F11">
        <f ca="1">VLOOKUP(B11,OUTPUT_COUNTRY!$B$7:$N$26, 9, FALSE)</f>
        <v>68.100000000000009</v>
      </c>
      <c r="G11" s="47">
        <f>VLOOKUP(B11,OUTPUT_COUNTRY!$B$7:$N$26, 7, FALSE)</f>
        <v>57.099999999999994</v>
      </c>
      <c r="H11">
        <f>VLOOKUP(B11,OUTPUT_COUNTRY!$B$7:$N$26, 8, FALSE)</f>
        <v>13.600000000000001</v>
      </c>
      <c r="I11">
        <f>VLOOKUP(B11,OUTPUT_COUNTRY!$B$7:$N$26, 11, FALSE)</f>
        <v>86.3</v>
      </c>
      <c r="J11" s="47">
        <f t="shared" ca="1" si="0"/>
        <v>0</v>
      </c>
      <c r="K11" s="147" t="e">
        <f t="shared" ca="1" si="1"/>
        <v>#N/A</v>
      </c>
      <c r="L11">
        <f t="shared" si="2"/>
        <v>0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4.3950342620087213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0.23216561182508003</v>
      </c>
      <c r="F12">
        <f ca="1">VLOOKUP(B12,OUTPUT_COUNTRY!$B$7:$N$26, 9, FALSE)</f>
        <v>81.8</v>
      </c>
      <c r="G12" s="47">
        <f>VLOOKUP(B12,OUTPUT_COUNTRY!$B$7:$N$26, 7, FALSE)</f>
        <v>52.300000000000004</v>
      </c>
      <c r="H12">
        <f>VLOOKUP(B12,OUTPUT_COUNTRY!$B$7:$N$26, 8, FALSE)</f>
        <v>68.100000000000009</v>
      </c>
      <c r="I12">
        <f>VLOOKUP(B12,OUTPUT_COUNTRY!$B$7:$N$26, 11, FALSE)</f>
        <v>40.9</v>
      </c>
      <c r="J12" s="47">
        <f t="shared" ca="1" si="0"/>
        <v>4.3072701083458798</v>
      </c>
      <c r="K12" s="147" t="e">
        <f t="shared" ca="1" si="1"/>
        <v>#N/A</v>
      </c>
      <c r="L12">
        <f t="shared" si="2"/>
        <v>0</v>
      </c>
      <c r="M12" s="147" t="e">
        <f t="shared" si="3"/>
        <v>#N/A</v>
      </c>
      <c r="N12">
        <f t="shared" si="8"/>
        <v>4.3072701083458798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0.33090514955141115</v>
      </c>
      <c r="F13">
        <f ca="1">VLOOKUP(B13,OUTPUT_COUNTRY!$B$7:$N$26, 9, FALSE)</f>
        <v>45.4</v>
      </c>
      <c r="G13" s="47">
        <f>VLOOKUP(B13,OUTPUT_COUNTRY!$B$7:$N$26, 7, FALSE)</f>
        <v>23.799999999999997</v>
      </c>
      <c r="H13">
        <f>VLOOKUP(B13,OUTPUT_COUNTRY!$B$7:$N$26, 8, FALSE)</f>
        <v>59</v>
      </c>
      <c r="I13">
        <f>VLOOKUP(B13,OUTPUT_COUNTRY!$B$7:$N$26, 11, FALSE)</f>
        <v>50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3.0220140162691389</v>
      </c>
      <c r="O13" s="147" t="e">
        <f t="shared" si="4"/>
        <v>#N/A</v>
      </c>
      <c r="P13">
        <f t="shared" si="9"/>
        <v>0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0.2671951010938407</v>
      </c>
      <c r="F14">
        <f ca="1">VLOOKUP(B14,OUTPUT_COUNTRY!$B$7:$N$26, 9, FALSE)</f>
        <v>50</v>
      </c>
      <c r="G14" s="47">
        <f>VLOOKUP(B14,OUTPUT_COUNTRY!$B$7:$N$26, 7, FALSE)</f>
        <v>19</v>
      </c>
      <c r="H14">
        <f>VLOOKUP(B14,OUTPUT_COUNTRY!$B$7:$N$26, 8, FALSE)</f>
        <v>68.100000000000009</v>
      </c>
      <c r="I14">
        <f>VLOOKUP(B14,OUTPUT_COUNTRY!$B$7:$N$26, 11, FALSE)</f>
        <v>22.7</v>
      </c>
      <c r="J14" s="47">
        <f t="shared" ca="1" si="0"/>
        <v>0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3.7425835874468123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0.1700320778683109</v>
      </c>
      <c r="F15">
        <f ca="1">VLOOKUP(B15,OUTPUT_COUNTRY!$B$7:$N$26, 9, FALSE)</f>
        <v>90.9</v>
      </c>
      <c r="G15" s="47">
        <f>VLOOKUP(B15,OUTPUT_COUNTRY!$B$7:$N$26, 7, FALSE)</f>
        <v>9.5</v>
      </c>
      <c r="H15">
        <f>VLOOKUP(B15,OUTPUT_COUNTRY!$B$7:$N$26, 8, FALSE)</f>
        <v>13.600000000000001</v>
      </c>
      <c r="I15">
        <f>VLOOKUP(B15,OUTPUT_COUNTRY!$B$7:$N$26, 11, FALSE)</f>
        <v>95.399999999999991</v>
      </c>
      <c r="J15" s="47">
        <f t="shared" ca="1" si="0"/>
        <v>5.8812431897379716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5.8812431897379716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0.20500989216077795</v>
      </c>
      <c r="F16">
        <f ca="1">VLOOKUP(B16,OUTPUT_COUNTRY!$B$7:$N$26, 9, FALSE)</f>
        <v>54.500000000000007</v>
      </c>
      <c r="G16" s="47">
        <f>VLOOKUP(B16,OUTPUT_COUNTRY!$B$7:$N$26, 7, FALSE)</f>
        <v>71.399999999999991</v>
      </c>
      <c r="H16">
        <f>VLOOKUP(B16,OUTPUT_COUNTRY!$B$7:$N$26, 8, FALSE)</f>
        <v>13.600000000000001</v>
      </c>
      <c r="I16">
        <f>VLOOKUP(B16,OUTPUT_COUNTRY!$B$7:$N$26, 11, FALSE)</f>
        <v>54.500000000000007</v>
      </c>
      <c r="J16" s="47">
        <f t="shared" ca="1" si="0"/>
        <v>0</v>
      </c>
      <c r="K16" s="147" t="e">
        <f t="shared" ca="1" si="1"/>
        <v>#N/A</v>
      </c>
      <c r="L16">
        <f t="shared" si="2"/>
        <v>4.8778134043198031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0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0.2552121732240264</v>
      </c>
      <c r="F17">
        <f ca="1">VLOOKUP(B17,OUTPUT_COUNTRY!$B$7:$N$26, 9, FALSE)</f>
        <v>4.5</v>
      </c>
      <c r="G17" s="47">
        <f>VLOOKUP(B17,OUTPUT_COUNTRY!$B$7:$N$26, 7, FALSE)</f>
        <v>85.7</v>
      </c>
      <c r="H17">
        <f>VLOOKUP(B17,OUTPUT_COUNTRY!$B$7:$N$26, 8, FALSE)</f>
        <v>68.100000000000009</v>
      </c>
      <c r="I17">
        <f>VLOOKUP(B17,OUTPUT_COUNTRY!$B$7:$N$26, 11, FALSE)</f>
        <v>13.600000000000001</v>
      </c>
      <c r="J17" s="47">
        <f t="shared" ca="1" si="0"/>
        <v>0</v>
      </c>
      <c r="K17" s="147" t="e">
        <f t="shared" ca="1" si="1"/>
        <v>#N/A</v>
      </c>
      <c r="L17">
        <f t="shared" si="2"/>
        <v>3.918308391669842</v>
      </c>
      <c r="M17" s="147" t="e">
        <f t="shared" si="3"/>
        <v>#N/A</v>
      </c>
      <c r="N17">
        <f t="shared" si="8"/>
        <v>3.918308391669842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0.25823045745261392</v>
      </c>
      <c r="F18">
        <f ca="1">VLOOKUP(B18,OUTPUT_COUNTRY!$B$7:$N$26, 9, FALSE)</f>
        <v>27.200000000000003</v>
      </c>
      <c r="G18" s="47">
        <f>VLOOKUP(B18,OUTPUT_COUNTRY!$B$7:$N$26, 7, FALSE)</f>
        <v>80.900000000000006</v>
      </c>
      <c r="H18">
        <f>VLOOKUP(B18,OUTPUT_COUNTRY!$B$7:$N$26, 8, FALSE)</f>
        <v>13.600000000000001</v>
      </c>
      <c r="I18">
        <f>VLOOKUP(B18,OUTPUT_COUNTRY!$B$7:$N$26, 11, FALSE)</f>
        <v>45.4</v>
      </c>
      <c r="J18" s="47">
        <f t="shared" ca="1" si="0"/>
        <v>0</v>
      </c>
      <c r="K18" s="147" t="e">
        <f t="shared" ca="1" si="1"/>
        <v>#N/A</v>
      </c>
      <c r="L18">
        <f t="shared" si="2"/>
        <v>3.87250988851113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0.34477637820941714</v>
      </c>
      <c r="F19">
        <f ca="1">VLOOKUP(B19,OUTPUT_COUNTRY!$B$7:$N$26, 9, FALSE)</f>
        <v>36.299999999999997</v>
      </c>
      <c r="G19" s="47">
        <f>VLOOKUP(B19,OUTPUT_COUNTRY!$B$7:$N$26, 7, FALSE)</f>
        <v>33.300000000000004</v>
      </c>
      <c r="H19">
        <f>VLOOKUP(B19,OUTPUT_COUNTRY!$B$7:$N$26, 8, FALSE)</f>
        <v>59</v>
      </c>
      <c r="I19">
        <f>VLOOKUP(B19,OUTPUT_COUNTRY!$B$7:$N$26, 11, FALSE)</f>
        <v>9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2.9004307232225757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0.26860098699867868</v>
      </c>
      <c r="F20">
        <f ca="1">VLOOKUP(B20,OUTPUT_COUNTRY!$B$7:$N$26, 9, FALSE)</f>
        <v>95.399999999999991</v>
      </c>
      <c r="G20" s="47">
        <f>VLOOKUP(B20,OUTPUT_COUNTRY!$B$7:$N$26, 7, FALSE)</f>
        <v>4.7</v>
      </c>
      <c r="H20">
        <f>VLOOKUP(B20,OUTPUT_COUNTRY!$B$7:$N$26, 8, FALSE)</f>
        <v>13.600000000000001</v>
      </c>
      <c r="I20">
        <f>VLOOKUP(B20,OUTPUT_COUNTRY!$B$7:$N$26, 11, FALSE)</f>
        <v>31.8</v>
      </c>
      <c r="J20" s="47">
        <f t="shared" ca="1" si="0"/>
        <v>3.7229945100868869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0.31341568196039066</v>
      </c>
      <c r="F21">
        <f ca="1">VLOOKUP(B21,OUTPUT_COUNTRY!$B$7:$N$26, 9, FALSE)</f>
        <v>59</v>
      </c>
      <c r="G21" s="47">
        <f>VLOOKUP(B21,OUTPUT_COUNTRY!$B$7:$N$26, 7, FALSE)</f>
        <v>14.2</v>
      </c>
      <c r="H21">
        <f>VLOOKUP(B21,OUTPUT_COUNTRY!$B$7:$N$26, 8, FALSE)</f>
        <v>13.600000000000001</v>
      </c>
      <c r="I21">
        <f>VLOOKUP(B21,OUTPUT_COUNTRY!$B$7:$N$26, 11, FALSE)</f>
        <v>36.299999999999997</v>
      </c>
      <c r="J21" s="47">
        <f t="shared" ca="1" si="0"/>
        <v>0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0.19765795710636566</v>
      </c>
      <c r="F22">
        <f ca="1">VLOOKUP(B22,OUTPUT_COUNTRY!$B$7:$N$26, 9, FALSE)</f>
        <v>86.3</v>
      </c>
      <c r="G22" s="47">
        <f>VLOOKUP(B22,OUTPUT_COUNTRY!$B$7:$N$26, 7, FALSE)</f>
        <v>66.600000000000009</v>
      </c>
      <c r="H22">
        <f>VLOOKUP(B22,OUTPUT_COUNTRY!$B$7:$N$26, 8, FALSE)</f>
        <v>13.600000000000001</v>
      </c>
      <c r="I22">
        <f>VLOOKUP(B22,OUTPUT_COUNTRY!$B$7:$N$26, 11, FALSE)</f>
        <v>27.200000000000003</v>
      </c>
      <c r="J22" s="47">
        <f t="shared" ca="1" si="0"/>
        <v>5.0592448421485514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0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0.24947880277428564</v>
      </c>
      <c r="F23">
        <f ca="1">VLOOKUP(B23,OUTPUT_COUNTRY!$B$7:$N$26, 9, FALSE)</f>
        <v>22.7</v>
      </c>
      <c r="G23" s="47">
        <f>VLOOKUP(B23,OUTPUT_COUNTRY!$B$7:$N$26, 7, FALSE)</f>
        <v>90.4</v>
      </c>
      <c r="H23">
        <f>VLOOKUP(B23,OUTPUT_COUNTRY!$B$7:$N$26, 8, FALSE)</f>
        <v>68.100000000000009</v>
      </c>
      <c r="I23">
        <f>VLOOKUP(B23,OUTPUT_COUNTRY!$B$7:$N$26, 11, FALSE)</f>
        <v>63.6</v>
      </c>
      <c r="J23" s="47">
        <f t="shared" ca="1" si="0"/>
        <v>0</v>
      </c>
      <c r="K23" s="147" t="e">
        <f t="shared" ca="1" si="1"/>
        <v>#N/A</v>
      </c>
      <c r="L23">
        <f t="shared" si="2"/>
        <v>4.0083565773110736</v>
      </c>
      <c r="M23" s="147" t="e">
        <f t="shared" si="3"/>
        <v>#N/A</v>
      </c>
      <c r="N23">
        <f t="shared" si="8"/>
        <v>4.0083565773110736</v>
      </c>
      <c r="O23" s="147" t="e">
        <f t="shared" si="4"/>
        <v>#N/A</v>
      </c>
      <c r="P23">
        <f t="shared" si="9"/>
        <v>4.0083565773110736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0.19850066488253795</v>
      </c>
      <c r="F24">
        <f ca="1">VLOOKUP(B24,OUTPUT_COUNTRY!$B$7:$N$26, 9, FALSE)</f>
        <v>77.2</v>
      </c>
      <c r="G24" s="47">
        <f>VLOOKUP(B24,OUTPUT_COUNTRY!$B$7:$N$26, 7, FALSE)</f>
        <v>76.099999999999994</v>
      </c>
      <c r="H24">
        <f>VLOOKUP(B24,OUTPUT_COUNTRY!$B$7:$N$26, 8, FALSE)</f>
        <v>4.5</v>
      </c>
      <c r="I24">
        <f>VLOOKUP(B24,OUTPUT_COUNTRY!$B$7:$N$26, 11, FALSE)</f>
        <v>72.7</v>
      </c>
      <c r="J24" s="47">
        <f t="shared" ca="1" si="0"/>
        <v>5.0377665011436932</v>
      </c>
      <c r="K24" s="147" t="e">
        <f t="shared" ca="1" si="1"/>
        <v>#N/A</v>
      </c>
      <c r="L24">
        <f t="shared" si="2"/>
        <v>5.0377665011436932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5.0377665011436932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0.16506045143097589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0.35413769558321295</v>
      </c>
      <c r="F26">
        <f ca="1">VLOOKUP(B26,OUTPUT_COUNTRY!$B$7:$N$26, 9, FALSE)</f>
        <v>18.099999999999998</v>
      </c>
      <c r="G26" s="47">
        <f>VLOOKUP(B26,OUTPUT_COUNTRY!$B$7:$N$26, 7, FALSE)</f>
        <v>47.599999999999994</v>
      </c>
      <c r="H26">
        <f>VLOOKUP(B26,OUTPUT_COUNTRY!$B$7:$N$26, 8, FALSE)</f>
        <v>4.5</v>
      </c>
      <c r="I26">
        <f>VLOOKUP(B26,OUTPUT_COUNTRY!$B$7:$N$26, 11, FALSE)</f>
        <v>4.5</v>
      </c>
      <c r="J26" s="47">
        <f t="shared" ca="1" si="0"/>
        <v>0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0.18888606464300378</v>
      </c>
      <c r="F27">
        <f ca="1">VLOOKUP(B27,OUTPUT_COUNTRY!$B$7:$N$26, 9, FALSE)</f>
        <v>72.7</v>
      </c>
      <c r="G27" s="47">
        <f>VLOOKUP(B27,OUTPUT_COUNTRY!$B$7:$N$26, 7, FALSE)</f>
        <v>61.9</v>
      </c>
      <c r="H27">
        <f>VLOOKUP(B27,OUTPUT_COUNTRY!$B$7:$N$26, 8, FALSE)</f>
        <v>13.600000000000001</v>
      </c>
      <c r="I27">
        <f>VLOOKUP(B27,OUTPUT_COUNTRY!$B$7:$N$26, 11, FALSE)</f>
        <v>77.2</v>
      </c>
      <c r="J27" s="47">
        <f t="shared" ca="1" si="0"/>
        <v>5.2941968053069886</v>
      </c>
      <c r="K27" s="147" t="e">
        <f t="shared" ca="1" si="1"/>
        <v>#N/A</v>
      </c>
      <c r="L27">
        <f t="shared" si="2"/>
        <v>0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5.2941968053069886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0.24008543584584174</v>
      </c>
      <c r="F28">
        <f ca="1">VLOOKUP(B28,OUTPUT_COUNTRY!$B$7:$N$26, 9, FALSE)</f>
        <v>13.600000000000001</v>
      </c>
      <c r="G28" s="47">
        <f>VLOOKUP(B28,OUTPUT_COUNTRY!$B$7:$N$26, 7, FALSE)</f>
        <v>23.799999999999997</v>
      </c>
      <c r="H28">
        <f>VLOOKUP(B28,OUTPUT_COUNTRY!$B$7:$N$26, 8, FALSE)</f>
        <v>68.100000000000009</v>
      </c>
      <c r="I28">
        <f>VLOOKUP(B28,OUTPUT_COUNTRY!$B$7:$N$26, 11, FALSE)</f>
        <v>81.8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4.1651839332815568</v>
      </c>
      <c r="O28" s="147" t="e">
        <f t="shared" si="4"/>
        <v>#N/A</v>
      </c>
      <c r="P28">
        <f t="shared" si="9"/>
        <v>4.1651839332815568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0.20863674610748245</v>
      </c>
      <c r="F29" s="13">
        <f ca="1">VLOOKUP(B29,OUTPUT_COUNTRY!$B$7:$N$26, 9, FALSE)</f>
        <v>40.9</v>
      </c>
      <c r="G29" s="149">
        <f>VLOOKUP(B29,OUTPUT_COUNTRY!$B$7:$N$26, 7, FALSE)</f>
        <v>38</v>
      </c>
      <c r="H29" s="13">
        <f>VLOOKUP(B29,OUTPUT_COUNTRY!$B$7:$N$26, 8, FALSE)</f>
        <v>13.600000000000001</v>
      </c>
      <c r="I29" s="13">
        <f>VLOOKUP(B29,OUTPUT_COUNTRY!$B$7:$N$26, 11, FALSE)</f>
        <v>59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0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J21" sqref="J21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-</v>
      </c>
      <c r="H4" s="124" t="str">
        <f>IF(VLOOKUP(C4,OUTPUT_COUNTRY!$B$7:$N$26,7,FALSE)&gt;75,"++",(IF(VLOOKUP(C4,OUTPUT_COUNTRY!$B$7:$N$26,7,FALSE)&gt;50,"+",(IF(VLOOKUP(C4,OUTPUT_COUNTRY!$B$7:$N$26,7,FALSE)&gt;25,"-","--")))))</f>
        <v>+</v>
      </c>
      <c r="I4" s="124" t="str">
        <f>IF(VLOOKUP(C4,OUTPUT_COUNTRY!$B$7:$N$26,8,FALSE)&gt;75,"++",(IF(VLOOKUP(C4,OUTPUT_COUNTRY!$B$7:$N$26,8,FALSE)&gt;50,"+",(IF(VLOOKUP(C4,OUTPUT_COUNTRY!$B$7:$N$26,8,FALSE)&gt;25,"-","--")))))</f>
        <v>--</v>
      </c>
      <c r="J4" s="124" t="str">
        <f ca="1">IF(VLOOKUP(C4,OUTPUT_COUNTRY!$B$7:$N$26,9,FALSE)&gt;75,"++",(IF(VLOOKUP(C4,OUTPUT_COUNTRY!$B$7:$N$26,9,FALSE)&gt;50,"+",(IF(VLOOKUP(C4,OUTPUT_COUNTRY!$B$7:$N$26,9,FALSE)&gt;25,"-","--")))))</f>
        <v>+</v>
      </c>
      <c r="K4" s="124" t="str">
        <f>IF(VLOOKUP(C4,OUTPUT_COUNTRY!$B$7:$N$26,11,FALSE)&gt;75,"++",(IF(VLOOKUP(C4,OUTPUT_COUNTRY!$B$7:$N$26,11,FALSE)&gt;50,"+",(IF(VLOOKUP(C4,OUTPUT_COUNTRY!$B$7:$N$26,11,FALSE)&gt;25,"-","--")))))</f>
        <v>+</v>
      </c>
      <c r="L4" s="125" t="str">
        <f ca="1">IF(VLOOKUP(C4,OUTPUT_COUNTRY!$B$7:$N$26,13,FALSE)&gt;75,"++",(IF(VLOOKUP(C4,OUTPUT_COUNTRY!$B$7:$N$26,13,FALSE)&gt;50,"+",(IF(VLOOKUP(C4,OUTPUT_COUNTRY!$B$7:$N$26,13,FALSE)&gt;25,"-","--")))))</f>
        <v>-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--</v>
      </c>
      <c r="G5" s="128" t="str">
        <f>IF(VLOOKUP(C5,OUTPUT_COUNTRY!$B$7:$N$26,5,FALSE)&gt;75,"++",(IF(VLOOKUP(C5,OUTPUT_COUNTRY!$B$7:$N$26,5,FALSE)&gt;50,"+",(IF(VLOOKUP(C5,OUTPUT_COUNTRY!$B$7:$N$26,5,FALSE)&gt;25,"-","--")))))</f>
        <v>++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+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++</v>
      </c>
      <c r="L5" s="126" t="str">
        <f ca="1">IF(VLOOKUP(C5,OUTPUT_COUNTRY!$B$7:$N$26,13,FALSE)&gt;75,"++",(IF(VLOOKUP(C5,OUTPUT_COUNTRY!$B$7:$N$26,13,FALSE)&gt;50,"+",(IF(VLOOKUP(C5,OUTPUT_COUNTRY!$B$7:$N$26,13,FALSE)&gt;25,"-","--")))))</f>
        <v>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+</v>
      </c>
      <c r="L6" s="126" t="str">
        <f ca="1">IF(VLOOKUP(C6,OUTPUT_COUNTRY!$B$7:$N$26,13,FALSE)&gt;75,"++",(IF(VLOOKUP(C6,OUTPUT_COUNTRY!$B$7:$N$26,13,FALSE)&gt;50,"+",(IF(VLOOKUP(C6,OUTPUT_COUNTRY!$B$7:$N$26,13,FALSE)&gt;25,"-","--")))))</f>
        <v>--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++</v>
      </c>
      <c r="H7" s="128" t="str">
        <f>IF(VLOOKUP(C7,OUTPUT_COUNTRY!$B$7:$N$26,7,FALSE)&gt;75,"++",(IF(VLOOKUP(C7,OUTPUT_COUNTRY!$B$7:$N$26,7,FALSE)&gt;50,"+",(IF(VLOOKUP(C7,OUTPUT_COUNTRY!$B$7:$N$26,7,FALSE)&gt;25,"-","--")))))</f>
        <v>++</v>
      </c>
      <c r="I7" s="128" t="str">
        <f>IF(VLOOKUP(C7,OUTPUT_COUNTRY!$B$7:$N$26,8,FALSE)&gt;75,"++",(IF(VLOOKUP(C7,OUTPUT_COUNTRY!$B$7:$N$26,8,FALSE)&gt;50,"+",(IF(VLOOKUP(C7,OUTPUT_COUNTRY!$B$7:$N$26,8,FALSE)&gt;25,"-","--")))))</f>
        <v>+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--</v>
      </c>
      <c r="F8" s="126" t="str">
        <f>IF(VLOOKUP(C8,OUTPUT_COUNTRY!$B$7:$N$26,4,FALSE)&gt;75,"++",(IF(VLOOKUP(C8,OUTPUT_COUNTRY!$B$7:$N$26,4,FALSE)&gt;50,"+",(IF(VLOOKUP(C8,OUTPUT_COUNTRY!$B$7:$N$26,4,FALSE)&gt;25,"-","--")))))</f>
        <v>+</v>
      </c>
      <c r="G8" s="128" t="str">
        <f>IF(VLOOKUP(C8,OUTPUT_COUNTRY!$B$7:$N$26,5,FALSE)&gt;75,"++",(IF(VLOOKUP(C8,OUTPUT_COUNTRY!$B$7:$N$26,5,FALSE)&gt;50,"+",(IF(VLOOKUP(C8,OUTPUT_COUNTRY!$B$7:$N$26,5,FALSE)&gt;25,"-","--")))))</f>
        <v>+</v>
      </c>
      <c r="H8" s="128" t="str">
        <f>IF(VLOOKUP(C8,OUTPUT_COUNTRY!$B$7:$N$26,7,FALSE)&gt;75,"++",(IF(VLOOKUP(C8,OUTPUT_COUNTRY!$B$7:$N$26,7,FALSE)&gt;50,"+",(IF(VLOOKUP(C8,OUTPUT_COUNTRY!$B$7:$N$26,7,FALSE)&gt;25,"-","--")))))</f>
        <v>+</v>
      </c>
      <c r="I8" s="128" t="str">
        <f>IF(VLOOKUP(C8,OUTPUT_COUNTRY!$B$7:$N$26,8,FALSE)&gt;75,"++",(IF(VLOOKUP(C8,OUTPUT_COUNTRY!$B$7:$N$26,8,FALSE)&gt;50,"+",(IF(VLOOKUP(C8,OUTPUT_COUNTRY!$B$7:$N$26,8,FALSE)&gt;25,"-","--")))))</f>
        <v>--</v>
      </c>
      <c r="J8" s="128" t="str">
        <f ca="1">IF(VLOOKUP(C8,OUTPUT_COUNTRY!$B$7:$N$26,9,FALSE)&gt;75,"++",(IF(VLOOKUP(C8,OUTPUT_COUNTRY!$B$7:$N$26,9,FALSE)&gt;50,"+",(IF(VLOOKUP(C8,OUTPUT_COUNTRY!$B$7:$N$26,9,FALSE)&gt;25,"-","--")))))</f>
        <v>+</v>
      </c>
      <c r="K8" s="128" t="str">
        <f>IF(VLOOKUP(C8,OUTPUT_COUNTRY!$B$7:$N$26,11,FALSE)&gt;75,"++",(IF(VLOOKUP(C8,OUTPUT_COUNTRY!$B$7:$N$26,11,FALSE)&gt;50,"+",(IF(VLOOKUP(C8,OUTPUT_COUNTRY!$B$7:$N$26,11,FALSE)&gt;25,"-","--")))))</f>
        <v>++</v>
      </c>
      <c r="L8" s="126" t="str">
        <f ca="1">IF(VLOOKUP(C8,OUTPUT_COUNTRY!$B$7:$N$26,13,FALSE)&gt;75,"++",(IF(VLOOKUP(C8,OUTPUT_COUNTRY!$B$7:$N$26,13,FALSE)&gt;50,"+",(IF(VLOOKUP(C8,OUTPUT_COUNTRY!$B$7:$N$26,13,FALSE)&gt;25,"-","--")))))</f>
        <v>+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+</v>
      </c>
      <c r="J9" s="128" t="str">
        <f ca="1">IF(VLOOKUP(C9,OUTPUT_COUNTRY!$B$7:$N$26,9,FALSE)&gt;75,"++",(IF(VLOOKUP(C9,OUTPUT_COUNTRY!$B$7:$N$26,9,FALSE)&gt;50,"+",(IF(VLOOKUP(C9,OUTPUT_COUNTRY!$B$7:$N$26,9,FALSE)&gt;25,"-","--")))))</f>
        <v>--</v>
      </c>
      <c r="K9" s="128" t="str">
        <f>IF(VLOOKUP(C9,OUTPUT_COUNTRY!$B$7:$N$26,11,FALSE)&gt;75,"++",(IF(VLOOKUP(C9,OUTPUT_COUNTRY!$B$7:$N$26,11,FALSE)&gt;50,"+",(IF(VLOOKUP(C9,OUTPUT_COUNTRY!$B$7:$N$26,11,FALSE)&gt;25,"-","--")))))</f>
        <v>+</v>
      </c>
      <c r="L9" s="126" t="str">
        <f ca="1">IF(VLOOKUP(C9,OUTPUT_COUNTRY!$B$7:$N$26,13,FALSE)&gt;75,"++",(IF(VLOOKUP(C9,OUTPUT_COUNTRY!$B$7:$N$26,13,FALSE)&gt;50,"+",(IF(VLOOKUP(C9,OUTPUT_COUNTRY!$B$7:$N$26,13,FALSE)&gt;25,"-","--")))))</f>
        <v>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+</v>
      </c>
      <c r="J10" s="128" t="str">
        <f ca="1">IF(VLOOKUP(C10,OUTPUT_COUNTRY!$B$7:$N$26,9,FALSE)&gt;75,"++",(IF(VLOOKUP(C10,OUTPUT_COUNTRY!$B$7:$N$26,9,FALSE)&gt;50,"+",(IF(VLOOKUP(C10,OUTPUT_COUNTRY!$B$7:$N$26,9,FALSE)&gt;25,"-","--")))))</f>
        <v>-</v>
      </c>
      <c r="K10" s="128" t="str">
        <f>IF(VLOOKUP(C10,OUTPUT_COUNTRY!$B$7:$N$26,11,FALSE)&gt;75,"++",(IF(VLOOKUP(C10,OUTPUT_COUNTRY!$B$7:$N$26,11,FALSE)&gt;50,"+",(IF(VLOOKUP(C10,OUTPUT_COUNTRY!$B$7:$N$26,11,FALSE)&gt;25,"-","--")))))</f>
        <v>-</v>
      </c>
      <c r="L10" s="126" t="str">
        <f ca="1">IF(VLOOKUP(C10,OUTPUT_COUNTRY!$B$7:$N$26,13,FALSE)&gt;75,"++",(IF(VLOOKUP(C10,OUTPUT_COUNTRY!$B$7:$N$26,13,FALSE)&gt;50,"+",(IF(VLOOKUP(C10,OUTPUT_COUNTRY!$B$7:$N$26,13,FALSE)&gt;25,"-","--")))))</f>
        <v>-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+</v>
      </c>
      <c r="F11" s="126" t="str">
        <f>IF(VLOOKUP(C11,OUTPUT_COUNTRY!$B$7:$N$26,4,FALSE)&gt;75,"++",(IF(VLOOKUP(C11,OUTPUT_COUNTRY!$B$7:$N$26,4,FALSE)&gt;50,"+",(IF(VLOOKUP(C11,OUTPUT_COUNTRY!$B$7:$N$26,4,FALSE)&gt;25,"-","--")))))</f>
        <v>++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++</v>
      </c>
      <c r="I11" s="128" t="str">
        <f>IF(VLOOKUP(C11,OUTPUT_COUNTRY!$B$7:$N$26,8,FALSE)&gt;75,"++",(IF(VLOOKUP(C11,OUTPUT_COUNTRY!$B$7:$N$26,8,FALSE)&gt;50,"+",(IF(VLOOKUP(C11,OUTPUT_COUNTRY!$B$7:$N$26,8,FALSE)&gt;25,"-","--")))))</f>
        <v>--</v>
      </c>
      <c r="J11" s="128" t="str">
        <f ca="1">IF(VLOOKUP(C11,OUTPUT_COUNTRY!$B$7:$N$26,9,FALSE)&gt;75,"++",(IF(VLOOKUP(C11,OUTPUT_COUNTRY!$B$7:$N$26,9,FALSE)&gt;50,"+",(IF(VLOOKUP(C11,OUTPUT_COUNTRY!$B$7:$N$26,9,FALSE)&gt;25,"-","--")))))</f>
        <v>-</v>
      </c>
      <c r="K11" s="128" t="str">
        <f>IF(VLOOKUP(C11,OUTPUT_COUNTRY!$B$7:$N$26,11,FALSE)&gt;75,"++",(IF(VLOOKUP(C11,OUTPUT_COUNTRY!$B$7:$N$26,11,FALSE)&gt;50,"+",(IF(VLOOKUP(C11,OUTPUT_COUNTRY!$B$7:$N$26,11,FALSE)&gt;25,"-","--")))))</f>
        <v>-</v>
      </c>
      <c r="L11" s="126" t="str">
        <f ca="1">IF(VLOOKUP(C11,OUTPUT_COUNTRY!$B$7:$N$26,13,FALSE)&gt;75,"++",(IF(VLOOKUP(C11,OUTPUT_COUNTRY!$B$7:$N$26,13,FALSE)&gt;50,"+",(IF(VLOOKUP(C11,OUTPUT_COUNTRY!$B$7:$N$26,13,FALSE)&gt;25,"-","--")))))</f>
        <v>--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+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+</v>
      </c>
      <c r="J13" s="128" t="str">
        <f ca="1">IF(VLOOKUP(C13,OUTPUT_COUNTRY!$B$7:$N$26,9,FALSE)&gt;75,"++",(IF(VLOOKUP(C13,OUTPUT_COUNTRY!$B$7:$N$26,9,FALSE)&gt;50,"+",(IF(VLOOKUP(C13,OUTPUT_COUNTRY!$B$7:$N$26,9,FALSE)&gt;25,"-","--")))))</f>
        <v>--</v>
      </c>
      <c r="K13" s="128" t="str">
        <f>IF(VLOOKUP(C13,OUTPUT_COUNTRY!$B$7:$N$26,11,FALSE)&gt;75,"++",(IF(VLOOKUP(C13,OUTPUT_COUNTRY!$B$7:$N$26,11,FALSE)&gt;50,"+",(IF(VLOOKUP(C13,OUTPUT_COUNTRY!$B$7:$N$26,11,FALSE)&gt;25,"-","--")))))</f>
        <v>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+</v>
      </c>
      <c r="I14" s="128" t="str">
        <f>IF(VLOOKUP(C14,OUTPUT_COUNTRY!$B$7:$N$26,8,FALSE)&gt;75,"++",(IF(VLOOKUP(C14,OUTPUT_COUNTRY!$B$7:$N$26,8,FALSE)&gt;50,"+",(IF(VLOOKUP(C14,OUTPUT_COUNTRY!$B$7:$N$26,8,FALSE)&gt;25,"-","--")))))</f>
        <v>--</v>
      </c>
      <c r="J14" s="128" t="str">
        <f ca="1">IF(VLOOKUP(C14,OUTPUT_COUNTRY!$B$7:$N$26,9,FALSE)&gt;75,"++",(IF(VLOOKUP(C14,OUTPUT_COUNTRY!$B$7:$N$26,9,FALSE)&gt;50,"+",(IF(VLOOKUP(C14,OUTPUT_COUNTRY!$B$7:$N$26,9,FALSE)&gt;25,"-","--")))))</f>
        <v>++</v>
      </c>
      <c r="K14" s="128" t="str">
        <f>IF(VLOOKUP(C14,OUTPUT_COUNTRY!$B$7:$N$26,11,FALSE)&gt;75,"++",(IF(VLOOKUP(C14,OUTPUT_COUNTRY!$B$7:$N$26,11,FALSE)&gt;50,"+",(IF(VLOOKUP(C14,OUTPUT_COUNTRY!$B$7:$N$26,11,FALSE)&gt;25,"-","--")))))</f>
        <v>-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-</v>
      </c>
      <c r="G15" s="128" t="str">
        <f>IF(VLOOKUP(C15,OUTPUT_COUNTRY!$B$7:$N$26,5,FALSE)&gt;75,"++",(IF(VLOOKUP(C15,OUTPUT_COUNTRY!$B$7:$N$26,5,FALSE)&gt;50,"+",(IF(VLOOKUP(C15,OUTPUT_COUNTRY!$B$7:$N$26,5,FALSE)&gt;25,"-","--")))))</f>
        <v>--</v>
      </c>
      <c r="H15" s="128" t="str">
        <f>IF(VLOOKUP(C15,OUTPUT_COUNTRY!$B$7:$N$26,7,FALSE)&gt;75,"++",(IF(VLOOKUP(C15,OUTPUT_COUNTRY!$B$7:$N$26,7,FALSE)&gt;50,"+",(IF(VLOOKUP(C15,OUTPUT_COUNTRY!$B$7:$N$26,7,FALSE)&gt;25,"-","--")))))</f>
        <v>-</v>
      </c>
      <c r="I15" s="128" t="str">
        <f>IF(VLOOKUP(C15,OUTPUT_COUNTRY!$B$7:$N$26,8,FALSE)&gt;75,"++",(IF(VLOOKUP(C15,OUTPUT_COUNTRY!$B$7:$N$26,8,FALSE)&gt;50,"+",(IF(VLOOKUP(C15,OUTPUT_COUNTRY!$B$7:$N$26,8,FALSE)&gt;25,"-","--")))))</f>
        <v>+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+</v>
      </c>
      <c r="F16" s="126" t="str">
        <f>IF(VLOOKUP(C16,OUTPUT_COUNTRY!$B$7:$N$26,4,FALSE)&gt;75,"++",(IF(VLOOKUP(C16,OUTPUT_COUNTRY!$B$7:$N$26,4,FALSE)&gt;50,"+",(IF(VLOOKUP(C16,OUTPUT_COUNTRY!$B$7:$N$26,4,FALSE)&gt;25,"-","--")))))</f>
        <v>+</v>
      </c>
      <c r="G16" s="128" t="str">
        <f>IF(VLOOKUP(C16,OUTPUT_COUNTRY!$B$7:$N$26,5,FALSE)&gt;75,"++",(IF(VLOOKUP(C16,OUTPUT_COUNTRY!$B$7:$N$26,5,FALSE)&gt;50,"+",(IF(VLOOKUP(C16,OUTPUT_COUNTRY!$B$7:$N$26,5,FALSE)&gt;25,"-","--")))))</f>
        <v>-</v>
      </c>
      <c r="H16" s="128" t="str">
        <f>IF(VLOOKUP(C16,OUTPUT_COUNTRY!$B$7:$N$26,7,FALSE)&gt;75,"++",(IF(VLOOKUP(C16,OUTPUT_COUNTRY!$B$7:$N$26,7,FALSE)&gt;50,"+",(IF(VLOOKUP(C16,OUTPUT_COUNTRY!$B$7:$N$26,7,FALSE)&gt;25,"-","--")))))</f>
        <v>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--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--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+</v>
      </c>
      <c r="J17" s="128" t="str">
        <f ca="1">IF(VLOOKUP(C17,OUTPUT_COUNTRY!$B$7:$N$26,9,FALSE)&gt;75,"++",(IF(VLOOKUP(C17,OUTPUT_COUNTRY!$B$7:$N$26,9,FALSE)&gt;50,"+",(IF(VLOOKUP(C17,OUTPUT_COUNTRY!$B$7:$N$26,9,FALSE)&gt;25,"-","--")))))</f>
        <v>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</v>
      </c>
      <c r="J18" s="128" t="str">
        <f ca="1">IF(VLOOKUP(C18,OUTPUT_COUNTRY!$B$7:$N$26,9,FALSE)&gt;75,"++",(IF(VLOOKUP(C18,OUTPUT_COUNTRY!$B$7:$N$26,9,FALSE)&gt;50,"+",(IF(VLOOKUP(C18,OUTPUT_COUNTRY!$B$7:$N$26,9,FALSE)&gt;25,"-","--")))))</f>
        <v>-</v>
      </c>
      <c r="K18" s="128" t="str">
        <f>IF(VLOOKUP(C18,OUTPUT_COUNTRY!$B$7:$N$26,11,FALSE)&gt;75,"++",(IF(VLOOKUP(C18,OUTPUT_COUNTRY!$B$7:$N$26,11,FALSE)&gt;50,"+",(IF(VLOOKUP(C18,OUTPUT_COUNTRY!$B$7:$N$26,11,FALSE)&gt;25,"-","--")))))</f>
        <v>--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-</v>
      </c>
      <c r="G19" s="128" t="str">
        <f>IF(VLOOKUP(C19,OUTPUT_COUNTRY!$B$7:$N$26,5,FALSE)&gt;75,"++",(IF(VLOOKUP(C19,OUTPUT_COUNTRY!$B$7:$N$26,5,FALSE)&gt;50,"+",(IF(VLOOKUP(C19,OUTPUT_COUNTRY!$B$7:$N$26,5,FALSE)&gt;25,"-","--")))))</f>
        <v>-</v>
      </c>
      <c r="H19" s="128" t="str">
        <f>IF(VLOOKUP(C19,OUTPUT_COUNTRY!$B$7:$N$26,7,FALSE)&gt;75,"++",(IF(VLOOKUP(C19,OUTPUT_COUNTRY!$B$7:$N$26,7,FALSE)&gt;50,"+",(IF(VLOOKUP(C19,OUTPUT_COUNTRY!$B$7:$N$26,7,FALSE)&gt;25,"-","--")))))</f>
        <v>--</v>
      </c>
      <c r="I19" s="128" t="str">
        <f>IF(VLOOKUP(C19,OUTPUT_COUNTRY!$B$7:$N$26,8,FALSE)&gt;75,"++",(IF(VLOOKUP(C19,OUTPUT_COUNTRY!$B$7:$N$26,8,FALSE)&gt;50,"+",(IF(VLOOKUP(C19,OUTPUT_COUNTRY!$B$7:$N$26,8,FALSE)&gt;25,"-","--")))))</f>
        <v>--</v>
      </c>
      <c r="J19" s="128" t="str">
        <f ca="1">IF(VLOOKUP(C19,OUTPUT_COUNTRY!$B$7:$N$26,9,FALSE)&gt;75,"++",(IF(VLOOKUP(C19,OUTPUT_COUNTRY!$B$7:$N$26,9,FALSE)&gt;50,"+",(IF(VLOOKUP(C19,OUTPUT_COUNTRY!$B$7:$N$26,9,FALSE)&gt;25,"-","--")))))</f>
        <v>++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</v>
      </c>
      <c r="H20" s="128" t="str">
        <f>IF(VLOOKUP(C20,OUTPUT_COUNTRY!$B$7:$N$26,7,FALSE)&gt;75,"++",(IF(VLOOKUP(C20,OUTPUT_COUNTRY!$B$7:$N$26,7,FALSE)&gt;50,"+",(IF(VLOOKUP(C20,OUTPUT_COUNTRY!$B$7:$N$26,7,FALSE)&gt;25,"-","--")))))</f>
        <v>++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++</v>
      </c>
      <c r="K20" s="128" t="str">
        <f>IF(VLOOKUP(C20,OUTPUT_COUNTRY!$B$7:$N$26,11,FALSE)&gt;75,"++",(IF(VLOOKUP(C20,OUTPUT_COUNTRY!$B$7:$N$26,11,FALSE)&gt;50,"+",(IF(VLOOKUP(C20,OUTPUT_COUNTRY!$B$7:$N$26,11,FALSE)&gt;25,"-","--")))))</f>
        <v>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++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-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--</v>
      </c>
      <c r="H21" s="128" t="str">
        <f>IF(VLOOKUP(C21,OUTPUT_COUNTRY!$B$7:$N$26,7,FALSE)&gt;75,"++",(IF(VLOOKUP(C21,OUTPUT_COUNTRY!$B$7:$N$26,7,FALSE)&gt;50,"+",(IF(VLOOKUP(C21,OUTPUT_COUNTRY!$B$7:$N$26,7,FALSE)&gt;25,"-","--")))))</f>
        <v>+</v>
      </c>
      <c r="I21" s="128" t="str">
        <f>IF(VLOOKUP(C21,OUTPUT_COUNTRY!$B$7:$N$26,8,FALSE)&gt;75,"++",(IF(VLOOKUP(C21,OUTPUT_COUNTRY!$B$7:$N$26,8,FALSE)&gt;50,"+",(IF(VLOOKUP(C21,OUTPUT_COUNTRY!$B$7:$N$26,8,FALSE)&gt;25,"-","--")))))</f>
        <v>+</v>
      </c>
      <c r="J21" s="128" t="str">
        <f ca="1">IF(VLOOKUP(C21,OUTPUT_COUNTRY!$B$7:$N$26,9,FALSE)&gt;75,"++",(IF(VLOOKUP(C21,OUTPUT_COUNTRY!$B$7:$N$26,9,FALSE)&gt;50,"+",(IF(VLOOKUP(C21,OUTPUT_COUNTRY!$B$7:$N$26,9,FALSE)&gt;25,"-","--")))))</f>
        <v>++</v>
      </c>
      <c r="K21" s="128" t="str">
        <f>IF(VLOOKUP(C21,OUTPUT_COUNTRY!$B$7:$N$26,11,FALSE)&gt;75,"++",(IF(VLOOKUP(C21,OUTPUT_COUNTRY!$B$7:$N$26,11,FALSE)&gt;50,"+",(IF(VLOOKUP(C21,OUTPUT_COUNTRY!$B$7:$N$26,11,FALSE)&gt;25,"-","--")))))</f>
        <v>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++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+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--</v>
      </c>
      <c r="J22" s="128" t="str">
        <f ca="1">IF(VLOOKUP(C22,OUTPUT_COUNTRY!$B$7:$N$26,9,FALSE)&gt;75,"++",(IF(VLOOKUP(C22,OUTPUT_COUNTRY!$B$7:$N$26,9,FALSE)&gt;50,"+",(IF(VLOOKUP(C22,OUTPUT_COUNTRY!$B$7:$N$26,9,FALSE)&gt;25,"-","--")))))</f>
        <v>+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++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</v>
      </c>
      <c r="F23" s="130" t="str">
        <f>IF(VLOOKUP(C23,OUTPUT_COUNTRY!$B$7:$N$26,4,FALSE)&gt;75,"++",(IF(VLOOKUP(C23,OUTPUT_COUNTRY!$B$7:$N$26,4,FALSE)&gt;50,"+",(IF(VLOOKUP(C23,OUTPUT_COUNTRY!$B$7:$N$26,4,FALSE)&gt;25,"-","--")))))</f>
        <v>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--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-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45534</v>
      </c>
      <c r="G3" s="4" cm="1">
        <f t="array" ref="G3">_xll.FDS(D3,"FMA_PE(LTM,0,,,""PORTAGG"",""MEANR"")")</f>
        <v>13.183394188644399</v>
      </c>
      <c r="H3" s="4" cm="1">
        <f t="array" ref="H3">_xll.FDS(D3,"FMA_PE(NTMA,0,,,""PORTAGG"",""MEANR"")")</f>
        <v>11.0737587024636</v>
      </c>
      <c r="I3" cm="1">
        <f t="array" ref="I3">_xll.FDS(D3,"FMA_DIV_YLD(NTMA,NOW,NOW,M,""PORTAGG"",""MEANR"")")</f>
        <v>3.2474217084711001</v>
      </c>
      <c r="J3" s="55" cm="1">
        <f t="array" ref="J3">IFERROR(_xll.FDS(D3,"FG_FCF_YIELD_NTM(0)"),(1/G3*100))</f>
        <v>6.1276943380575402</v>
      </c>
      <c r="K3" s="3" cm="1">
        <f t="array" ref="K3">_xll.FDS(D3,"FMA_EVAL_EBITDA(NTMA,0,,,""PORTAGG"",""MEANR"")")</f>
        <v>9.0500690237990202</v>
      </c>
      <c r="L3" cm="1">
        <f t="array" ref="L3">_xll.FDS(D3,"FMA_EVAL_EBIT(LTMA,NOW,NOW,M,""PORTAGG"",""MEANR"")")</f>
        <v>15.7776889197226</v>
      </c>
      <c r="M3">
        <f>HLOOKUP(D3,'Index ROE'!$A$1:$V$25,25,FALSE)</f>
        <v>12.0221312528261</v>
      </c>
      <c r="N3">
        <f>VLOOKUP(A3,'LIQIDITY 2'!$A$3:$E$26,5,FALSE)</f>
        <v>2.1059999999999999</v>
      </c>
      <c r="O3" cm="1">
        <f t="array" ref="O3">IFERROR(IFERROR(IFERROR(IFERROR(_xll.FDS(B3,"IMF_IFS_RCPI_Q(0)"),_xll.FDS(B3,"IMF_IFS_RCPI_Q(-1AM)")),_xll.FDS(B3,"IMF_IFS_RCPI_Q(-2AM)")),_xll.FDS(B3,"IMF_IFS_RCPI_Q(-3AM)")),$D$31)</f>
        <v>0.226831</v>
      </c>
      <c r="P3">
        <f>VLOOKUP(E3,GDP_GROWTH!$B$10:$W$165,22,FALSE)</f>
        <v>5.6866931054303738</v>
      </c>
      <c r="Q3">
        <f t="shared" ref="Q3:Q23" si="0">I3-N3</f>
        <v>1.1414217084711002</v>
      </c>
      <c r="R3" s="55">
        <f t="shared" ref="R3:R23" si="1">J3-N3</f>
        <v>4.0216943380575403</v>
      </c>
      <c r="S3">
        <f t="shared" ref="S3:S23" si="2">M3-N3</f>
        <v>9.9161312528260996</v>
      </c>
      <c r="T3">
        <f>M3-O3</f>
        <v>11.795300252826099</v>
      </c>
      <c r="U3" cm="1">
        <f t="array" ref="U3">_xlfn.PERCENTRANK.EXC(_xlfn._xlws.FILTER(Q$3:Q$23, ISNUMBER(Q$3:Q$23)),Q3)*100</f>
        <v>72.7</v>
      </c>
      <c r="V3" cm="1">
        <f t="array" ref="V3">_xlfn.PERCENTRANK.EXC(_xlfn._xlws.FILTER(R$3:R$23, ISNUMBER(R$3:R$23)),R3)*100</f>
        <v>68.100000000000009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50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59.980000000000011</v>
      </c>
      <c r="AC3" cm="1">
        <f t="array" ref="AC3">_xlfn.PERCENTRANK.EXC(_xlfn._xlws.FILTER(AB$3:AB$23, ISNUMBER(AB$3:AB$23)),AB3)*100</f>
        <v>68.100000000000009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45534</v>
      </c>
      <c r="G4" s="4" cm="1">
        <f t="array" ref="G4">_xll.FDS(D4,"FMA_PE(LTM,0,,,""PORTAGG"",""MEANR"")")</f>
        <v>11.7589335988381</v>
      </c>
      <c r="H4" s="4" cm="1">
        <f t="array" ref="H4">_xll.FDS(D4,"FMA_PE(NTMA,0,,,""PORTAGG"",""MEANR"")")</f>
        <v>9.1758546326711592</v>
      </c>
      <c r="I4" cm="1">
        <f t="array" ref="I4">_xll.FDS(D4,"FMA_DIV_YLD(NTMA,NOW,NOW,M,""PORTAGG"",""MEANR"")")</f>
        <v>5.2843363865506703</v>
      </c>
      <c r="J4" s="55" cm="1">
        <f t="array" ref="J4">IFERROR(_xll.FDS(D4,"FG_FCF_YIELD_NTM(0)"),(1/G4*100))</f>
        <v>10.759697533382299</v>
      </c>
      <c r="K4" s="3" cm="1">
        <f t="array" ref="K4">_xll.FDS(D4,"FMA_EVAL_EBITDA(NTMA,0,,,""PORTAGG"",""MEANR"")")</f>
        <v>5.6938208019260204</v>
      </c>
      <c r="L4" cm="1">
        <f t="array" ref="L4">_xll.FDS(D4,"FMA_EVAL_EBIT(LTMA,NOW,NOW,M,""PORTAGG"",""MEANR"")")</f>
        <v>9.7030896543642804</v>
      </c>
      <c r="M4">
        <f>HLOOKUP(D4,'Index ROE'!$A$1:$V$25,25,FALSE)</f>
        <v>10.7704189177279</v>
      </c>
      <c r="N4">
        <f>VLOOKUP(A4,'LIQIDITY 2'!$A$3:$E$26,5,FALSE)</f>
        <v>2.0229354000000002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3.2614009865506701</v>
      </c>
      <c r="R4" s="55">
        <f t="shared" si="1"/>
        <v>8.7367621333822996</v>
      </c>
      <c r="S4">
        <f t="shared" si="2"/>
        <v>8.7474835177279004</v>
      </c>
      <c r="T4">
        <f t="shared" ref="T4:T23" si="3">M4-O4</f>
        <v>6.7291239177279003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95.399999999999991</v>
      </c>
      <c r="W4" cm="1">
        <f t="array" ref="W4">_xlfn.PERCENTRANK.EXC(_xlfn._xlws.FILTER(S$3:S$23, ISNUMBER(S$3:S$23)),S4)*100</f>
        <v>68.100000000000009</v>
      </c>
      <c r="X4" cm="1">
        <f t="array" ref="X4">(1-_xlfn.PERCENTRANK.EXC(_xlfn._xlws.FILTER(G$3:G$23, ISNUMBER(G$3:G$23)),G4))*100</f>
        <v>63.7</v>
      </c>
      <c r="Y4" cm="1">
        <f t="array" ref="Y4">(1-_xlfn.PERCENTRANK.EXC(_xlfn._xlws.FILTER(H$3:H$23, ISNUMBER(H$3:H$23)),H4))*100</f>
        <v>68.199999999999989</v>
      </c>
      <c r="Z4" cm="1">
        <f t="array" ref="Z4">_xlfn.PERCENTRANK.EXC(_xlfn._xlws.FILTER(T$3:T$23, ISNUMBER(T$3:T$23)),T4)*100</f>
        <v>18.099999999999998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70.215000000000003</v>
      </c>
      <c r="AC4" cm="1">
        <f t="array" ref="AC4">_xlfn.PERCENTRANK.EXC(_xlfn._xlws.FILTER(AB$3:AB$23, ISNUMBER(AB$3:AB$23)),AB4)*100</f>
        <v>77.2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45534</v>
      </c>
      <c r="G5" s="4" cm="1">
        <f t="array" ref="G5">_xll.FDS(D5,"FMA_PE(LTM,0,,,""PORTAGG"",""MEANR"")")</f>
        <v>17.7999612671987</v>
      </c>
      <c r="H5" s="4" cm="1">
        <f t="array" ref="H5">_xll.FDS(D5,"FMA_PE(NTMA,0,,,""PORTAGG"",""MEANR"")")</f>
        <v>13.495252000833499</v>
      </c>
      <c r="I5" cm="1">
        <f t="array" ref="I5">_xll.FDS(D5,"FMA_DIV_YLD(NTMA,NOW,NOW,M,""PORTAGG"",""MEANR"")")</f>
        <v>4.0224395405313897</v>
      </c>
      <c r="J5" s="55" cm="1">
        <f t="array" ref="J5">IFERROR(_xll.FDS(D5,"FG_FCF_YIELD_NTM(0)"),(1/G5*100))</f>
        <v>5.6179897528360003</v>
      </c>
      <c r="K5" s="3" cm="1">
        <f t="array" ref="K5">_xll.FDS(D5,"FMA_EVAL_EBITDA(NTMA,0,,,""PORTAGG"",""MEANR"")")</f>
        <v>6.7104453793284504</v>
      </c>
      <c r="L5" cm="1">
        <f t="array" ref="L5">_xll.FDS(D5,"FMA_EVAL_EBIT(LTMA,NOW,NOW,M,""PORTAGG"",""MEANR"")")</f>
        <v>9.8755647152019606</v>
      </c>
      <c r="M5">
        <f>HLOOKUP(D5,'Index ROE'!$A$1:$V$25,25,FALSE)</f>
        <v>14.02340332534</v>
      </c>
      <c r="N5">
        <f>VLOOKUP(A5,'LIQIDITY 2'!$A$3:$E$26,5,FALSE)</f>
        <v>6.6080439999999996</v>
      </c>
      <c r="O5" cm="1">
        <f t="array" ref="O5">IFERROR(IFERROR(IFERROR(IFERROR(_xll.FDS(B5,"IMF_IFS_RCPI_Q(0)"),_xll.FDS(B5,"IMF_IFS_RCPI_Q(-1AM)")),_xll.FDS(B5,"IMF_IFS_RCPI_Q(-2AM)")),_xll.FDS(B5,"IMF_IFS_RCPI_Q(-3AM)")),$D$31)</f>
        <v>3.19889</v>
      </c>
      <c r="P5">
        <f>VLOOKUP(E5,GDP_GROWTH!$B$10:$W$165,22,FALSE)</f>
        <v>3.8153657829076093</v>
      </c>
      <c r="Q5">
        <f t="shared" si="0"/>
        <v>-2.5856044594686098</v>
      </c>
      <c r="R5" s="55">
        <f t="shared" si="1"/>
        <v>-0.99005424716399926</v>
      </c>
      <c r="S5">
        <f t="shared" si="2"/>
        <v>7.4153593253400008</v>
      </c>
      <c r="T5">
        <f t="shared" si="3"/>
        <v>10.82451332534</v>
      </c>
      <c r="U5" cm="1">
        <f t="array" ref="U5">_xlfn.PERCENTRANK.EXC(_xlfn._xlws.FILTER(Q$3:Q$23, ISNUMBER(Q$3:Q$23)),Q5)*100</f>
        <v>31.8</v>
      </c>
      <c r="V5" cm="1">
        <f t="array" ref="V5">_xlfn.PERCENTRANK.EXC(_xlfn._xlws.FILTER(R$3:R$23, ISNUMBER(R$3:R$23)),R5)*100</f>
        <v>22.7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22.799999999999997</v>
      </c>
      <c r="Y5" cm="1">
        <f t="array" ref="Y5">(1-_xlfn.PERCENTRANK.EXC(_xlfn._xlws.FILTER(H$3:H$23, ISNUMBER(H$3:H$23)),H5))*100</f>
        <v>27.3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32.96</v>
      </c>
      <c r="AC5" cm="1">
        <f t="array" ref="AC5">_xlfn.PERCENTRANK.EXC(_xlfn._xlws.FILTER(AB$3:AB$23, ISNUMBER(AB$3:AB$23)),AB5)*100</f>
        <v>22.7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45534</v>
      </c>
      <c r="G6" s="4" cm="1">
        <f t="array" ref="G6">_xll.FDS(D6,"FMA_PE(LTM,0,,,""PORTAGG"",""MEANR"")")</f>
        <v>11.499152828438399</v>
      </c>
      <c r="H6" s="4" cm="1">
        <f t="array" ref="H6">_xll.FDS(D6,"FMA_PE(NTMA,0,,,""PORTAGG"",""MEANR"")")</f>
        <v>9.8875379919193893</v>
      </c>
      <c r="I6" cm="1">
        <f t="array" ref="I6">_xll.FDS(D6,"FMA_DIV_YLD(NTMA,NOW,NOW,M,""PORTAGG"",""MEANR"")")</f>
        <v>3.1804644475027701</v>
      </c>
      <c r="J6" s="55" cm="1">
        <f t="array" ref="J6">IFERROR(_xll.FDS(D6,"FG_FCF_YIELD_NTM(0)"),(1/G6*100))</f>
        <v>5.8843070387345797</v>
      </c>
      <c r="K6" s="3" cm="1">
        <f t="array" ref="K6">_xll.FDS(D6,"FMA_EVAL_EBITDA(NTMA,0,,,""PORTAGG"",""MEANR"")")</f>
        <v>7.9802684451549499</v>
      </c>
      <c r="L6" cm="1">
        <f t="array" ref="L6">_xll.FDS(D6,"FMA_EVAL_EBIT(LTMA,NOW,NOW,M,""PORTAGG"",""MEANR"")")</f>
        <v>12.7669354780336</v>
      </c>
      <c r="M6">
        <f>HLOOKUP(D6,'Index ROE'!$A$1:$V$25,25,FALSE)</f>
        <v>11.9407094450378</v>
      </c>
      <c r="N6">
        <f>VLOOKUP(A6,'LIQIDITY 2'!$A$3:$E$26,5,FALSE)</f>
        <v>6.103491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-2.9230265524972299</v>
      </c>
      <c r="R6" s="55">
        <f t="shared" si="1"/>
        <v>-0.21918396126542028</v>
      </c>
      <c r="S6">
        <f t="shared" si="2"/>
        <v>5.8372184450378004</v>
      </c>
      <c r="T6">
        <f t="shared" si="3"/>
        <v>8.6431036450378009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36.299999999999997</v>
      </c>
      <c r="W6" cm="1">
        <f t="array" ref="W6">_xlfn.PERCENTRANK.EXC(_xlfn._xlws.FILTER(S$3:S$23, ISNUMBER(S$3:S$23)),S6)*100</f>
        <v>22.7</v>
      </c>
      <c r="X6" cm="1">
        <f t="array" ref="X6">(1-_xlfn.PERCENTRANK.EXC(_xlfn._xlws.FILTER(G$3:G$23, ISNUMBER(G$3:G$23)),G6))*100</f>
        <v>68.199999999999989</v>
      </c>
      <c r="Y6" cm="1">
        <f t="array" ref="Y6">(1-_xlfn.PERCENTRANK.EXC(_xlfn._xlws.FILTER(H$3:H$23, ISNUMBER(H$3:H$23)),H6))*100</f>
        <v>54.6</v>
      </c>
      <c r="Z6" cm="1">
        <f t="array" ref="Z6">_xlfn.PERCENTRANK.EXC(_xlfn._xlws.FILTER(T$3:T$23, ISNUMBER(T$3:T$23)),T6)*100</f>
        <v>27.200000000000003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46.125</v>
      </c>
      <c r="AC6" cm="1">
        <f t="array" ref="AC6">_xlfn.PERCENTRANK.EXC(_xlfn._xlws.FILTER(AB$3:AB$23, ISNUMBER(AB$3:AB$23)),AB6)*100</f>
        <v>50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45534</v>
      </c>
      <c r="G7" s="4" cm="1">
        <f t="array" ref="G7">_xll.FDS(D7,"FMA_PE(LTM,0,,,""PORTAGG"",""MEANR"")")</f>
        <v>8.9991459842408297</v>
      </c>
      <c r="H7" s="4" cm="1">
        <f t="array" ref="H7">_xll.FDS(D7,"FMA_PE(NTMA,0,,,""PORTAGG"",""MEANR"")")</f>
        <v>7.7476667974855697</v>
      </c>
      <c r="I7" cm="1">
        <f t="array" ref="I7">_xll.FDS(D7,"FMA_DIV_YLD(NTMA,NOW,NOW,M,""PORTAGG"",""MEANR"")")</f>
        <v>5.4239698282375004</v>
      </c>
      <c r="J7" s="55" cm="1">
        <f t="array" ref="J7">IFERROR(_xll.FDS(D7,"FG_FCF_YIELD_NTM(0)"),(1/G7*100))</f>
        <v>11.112165551611065</v>
      </c>
      <c r="K7" s="3" cm="1">
        <f t="array" ref="K7">_xll.FDS(D7,"FMA_EVAL_EBITDA(NTMA,0,,,""PORTAGG"",""MEANR"")")</f>
        <v>4.2866149794966404</v>
      </c>
      <c r="L7" cm="1">
        <f t="array" ref="L7">_xll.FDS(D7,"FMA_EVAL_EBIT(LTMA,NOW,NOW,M,""PORTAGG"",""MEANR"")")</f>
        <v>8.4275070089089397</v>
      </c>
      <c r="M7">
        <f>HLOOKUP(D7,'Index ROE'!$A$1:$V$25,25,FALSE)</f>
        <v>12.394579327579899</v>
      </c>
      <c r="N7">
        <f>VLOOKUP(A7,'LIQIDITY 2'!$A$3:$E$26,5,FALSE)</f>
        <v>5.2550999999999997</v>
      </c>
      <c r="O7" cm="1">
        <f t="array" ref="O7">IFERROR(IFERROR(IFERROR(IFERROR(_xll.FDS(B7,"IMF_IFS_RCPI_Q(0)"),_xll.FDS(B7,"IMF_IFS_RCPI_Q(-1AM)")),_xll.FDS(B7,"IMF_IFS_RCPI_Q(-2AM)")),_xll.FDS(B7,"IMF_IFS_RCPI_Q(-3AM)")),$D$31)</f>
        <v>2.6024375000000002</v>
      </c>
      <c r="P7">
        <f>VLOOKUP(E7,GDP_GROWTH!$B$10:$W$165,22,FALSE)</f>
        <v>3.7030435940290873</v>
      </c>
      <c r="Q7">
        <f t="shared" si="0"/>
        <v>0.16886982823750074</v>
      </c>
      <c r="R7" s="55">
        <f t="shared" si="1"/>
        <v>5.8570655516110657</v>
      </c>
      <c r="S7">
        <f t="shared" si="2"/>
        <v>7.1394793275798998</v>
      </c>
      <c r="T7">
        <f t="shared" si="3"/>
        <v>9.7921418275798988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86.3</v>
      </c>
      <c r="W7" cm="1">
        <f t="array" ref="W7">_xlfn.PERCENTRANK.EXC(_xlfn._xlws.FILTER(S$3:S$23, ISNUMBER(S$3:S$23)),S7)*100</f>
        <v>50</v>
      </c>
      <c r="X7" cm="1">
        <f t="array" ref="X7">(1-_xlfn.PERCENTRANK.EXC(_xlfn._xlws.FILTER(G$3:G$23, ISNUMBER(G$3:G$23)),G7))*100</f>
        <v>86.4</v>
      </c>
      <c r="Y7" cm="1">
        <f t="array" ref="Y7">(1-_xlfn.PERCENTRANK.EXC(_xlfn._xlws.FILTER(H$3:H$23, ISNUMBER(H$3:H$23)),H7))*100</f>
        <v>86.4</v>
      </c>
      <c r="Z7" cm="1">
        <f t="array" ref="Z7">_xlfn.PERCENTRANK.EXC(_xlfn._xlws.FILTER(T$3:T$23, ISNUMBER(T$3:T$23)),T7)*100</f>
        <v>50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77.5</v>
      </c>
      <c r="AC7" cm="1">
        <f t="array" ref="AC7">_xlfn.PERCENTRANK.EXC(_xlfn._xlws.FILTER(AB$3:AB$23, ISNUMBER(AB$3:AB$23)),AB7)*100</f>
        <v>95.399999999999991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45534</v>
      </c>
      <c r="G8" s="4" cm="1">
        <f t="array" ref="G8">_xll.FDS(D8,"FMA_PE(LTM,0,,,""PORTAGG"",""MEANR"")")</f>
        <v>15.647218502974599</v>
      </c>
      <c r="H8" s="4" cm="1">
        <f t="array" ref="H8">_xll.FDS(D8,"FMA_PE(NTMA,0,,,""PORTAGG"",""MEANR"")")</f>
        <v>10.432545057428699</v>
      </c>
      <c r="I8" cm="1">
        <f t="array" ref="I8">_xll.FDS(D8,"FMA_DIV_YLD(NTMA,NOW,NOW,M,""PORTAGG"",""MEANR"")")</f>
        <v>3.9965296691461298</v>
      </c>
      <c r="J8" s="55" cm="1">
        <f t="array" ref="J8">IFERROR(_xll.FDS(D8,"FG_FCF_YIELD_NTM(0)"),(1/G8*100))</f>
        <v>8.5952591049907792</v>
      </c>
      <c r="K8" s="3" cm="1">
        <f t="array" ref="K8">_xll.FDS(D8,"FMA_EVAL_EBITDA(NTMA,0,,,""PORTAGG"",""MEANR"")")</f>
        <v>6.0903498555139901</v>
      </c>
      <c r="L8" cm="1">
        <f t="array" ref="L8">_xll.FDS(D8,"FMA_EVAL_EBIT(LTMA,NOW,NOW,M,""PORTAGG"",""MEANR"")")</f>
        <v>11.544404037904901</v>
      </c>
      <c r="M8">
        <f>HLOOKUP(D8,'Index ROE'!$A$1:$V$25,25,FALSE)</f>
        <v>12.932447591337899</v>
      </c>
      <c r="N8">
        <f>VLOOKUP(A8,'LIQIDITY 2'!$A$3:$E$26,5,FALSE)</f>
        <v>6.3931129999999996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-2.3965833308538698</v>
      </c>
      <c r="R8" s="55">
        <f t="shared" si="1"/>
        <v>2.2021461049907796</v>
      </c>
      <c r="S8">
        <f t="shared" si="2"/>
        <v>6.5393345913378997</v>
      </c>
      <c r="T8">
        <f t="shared" si="3"/>
        <v>10.0827699913379</v>
      </c>
      <c r="U8" cm="1">
        <f t="array" ref="U8">_xlfn.PERCENTRANK.EXC(_xlfn._xlws.FILTER(Q$3:Q$23, ISNUMBER(Q$3:Q$23)),Q8)*100</f>
        <v>36.299999999999997</v>
      </c>
      <c r="V8" cm="1">
        <f t="array" ref="V8">_xlfn.PERCENTRANK.EXC(_xlfn._xlws.FILTER(R$3:R$23, ISNUMBER(R$3:R$23)),R8)*100</f>
        <v>50</v>
      </c>
      <c r="W8" cm="1">
        <f t="array" ref="W8">_xlfn.PERCENTRANK.EXC(_xlfn._xlws.FILTER(S$3:S$23, ISNUMBER(S$3:S$23)),S8)*100</f>
        <v>36.299999999999997</v>
      </c>
      <c r="X8" cm="1">
        <f t="array" ref="X8">(1-_xlfn.PERCENTRANK.EXC(_xlfn._xlws.FILTER(G$3:G$23, ISNUMBER(G$3:G$23)),G8))*100</f>
        <v>36.4</v>
      </c>
      <c r="Y8" cm="1">
        <f t="array" ref="Y8">(1-_xlfn.PERCENTRANK.EXC(_xlfn._xlws.FILTER(H$3:H$23, ISNUMBER(H$3:H$23)),H8))*100</f>
        <v>50</v>
      </c>
      <c r="Z8" cm="1">
        <f t="array" ref="Z8">_xlfn.PERCENTRANK.EXC(_xlfn._xlws.FILTER(T$3:T$23, ISNUMBER(T$3:T$23)),T8)*100</f>
        <v>59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45.445</v>
      </c>
      <c r="AC8" cm="1">
        <f t="array" ref="AC8">_xlfn.PERCENTRANK.EXC(_xlfn._xlws.FILTER(AB$3:AB$23, ISNUMBER(AB$3:AB$23)),AB8)*100</f>
        <v>45.4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45534</v>
      </c>
      <c r="G9" s="4" cm="1">
        <f t="array" ref="G9">_xll.FDS(D9,"FMA_PE(LTM,0,,,""PORTAGG"",""MEANR"")")</f>
        <v>18.675850656398001</v>
      </c>
      <c r="H9" s="4" cm="1">
        <f t="array" ref="H9">_xll.FDS(D9,"FMA_PE(NTMA,0,,,""PORTAGG"",""MEANR"")")</f>
        <v>14.256088696903999</v>
      </c>
      <c r="I9" cm="1">
        <f t="array" ref="I9">_xll.FDS(D9,"FMA_DIV_YLD(NTMA,NOW,NOW,M,""PORTAGG"",""MEANR"")")</f>
        <v>3.9917328726154899</v>
      </c>
      <c r="J9" s="55" cm="1">
        <f t="array" ref="J9">IFERROR(_xll.FDS(D9,"FG_FCF_YIELD_NTM(0)"),(1/G9*100))</f>
        <v>5.9874545767219001</v>
      </c>
      <c r="K9" s="3" cm="1">
        <f t="array" ref="K9">_xll.FDS(D9,"FMA_EVAL_EBITDA(NTMA,0,,,""PORTAGG"",""MEANR"")")</f>
        <v>8.2311324275556892</v>
      </c>
      <c r="L9" cm="1">
        <f t="array" ref="L9">_xll.FDS(D9,"FMA_EVAL_EBIT(LTMA,NOW,NOW,M,""PORTAGG"",""MEANR"")")</f>
        <v>16.6515288752292</v>
      </c>
      <c r="M9">
        <f>HLOOKUP(D9,'Index ROE'!$A$1:$V$25,25,FALSE)</f>
        <v>9.5585136053119406</v>
      </c>
      <c r="N9">
        <f>VLOOKUP(A9,'LIQIDITY 2'!$A$3:$E$26,5,FALSE)</f>
        <v>3.7305980000000001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0.26113487261548984</v>
      </c>
      <c r="R9" s="55">
        <f t="shared" si="1"/>
        <v>2.2568565767219</v>
      </c>
      <c r="S9">
        <f t="shared" si="2"/>
        <v>5.8279156053119401</v>
      </c>
      <c r="T9">
        <f t="shared" si="3"/>
        <v>7.8884213053119403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54.500000000000007</v>
      </c>
      <c r="W9" cm="1">
        <f t="array" ref="W9">_xlfn.PERCENTRANK.EXC(_xlfn._xlws.FILTER(S$3:S$23, ISNUMBER(S$3:S$23)),S9)*100</f>
        <v>18.099999999999998</v>
      </c>
      <c r="X9" cm="1">
        <f t="array" ref="X9">(1-_xlfn.PERCENTRANK.EXC(_xlfn._xlws.FILTER(G$3:G$23, ISNUMBER(G$3:G$23)),G9))*100</f>
        <v>18.200000000000006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22.7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30.905000000000001</v>
      </c>
      <c r="AC9" cm="1">
        <f t="array" ref="AC9">_xlfn.PERCENTRANK.EXC(_xlfn._xlws.FILTER(AB$3:AB$23, ISNUMBER(AB$3:AB$23)),AB9)*100</f>
        <v>13.600000000000001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45534</v>
      </c>
      <c r="G10" s="4" cm="1">
        <f t="array" ref="G10">_xll.FDS(D10,"FMA_PE(LTM,0,,,""PORTAGG"",""MEANR"")")</f>
        <v>19.270186820198902</v>
      </c>
      <c r="H10" s="4" cm="1">
        <f t="array" ref="H10">_xll.FDS(D10,"FMA_PE(NTMA,0,,,""PORTAGG"",""MEANR"")")</f>
        <v>15.346605468009001</v>
      </c>
      <c r="I10" cm="1">
        <f t="array" ref="I10">_xll.FDS(D10,"FMA_DIV_YLD(NTMA,NOW,NOW,M,""PORTAGG"",""MEANR"")")</f>
        <v>3.23958470324482</v>
      </c>
      <c r="J10" s="55" cm="1">
        <f t="array" ref="J10">IFERROR(_xll.FDS(D10,"FG_FCF_YIELD_NTM(0)"),(1/G10*100))</f>
        <v>4.2833983909217404</v>
      </c>
      <c r="K10" s="3" cm="1">
        <f t="array" ref="K10">_xll.FDS(D10,"FMA_EVAL_EBITDA(NTMA,0,,,""PORTAGG"",""MEANR"")")</f>
        <v>8.9461927890294408</v>
      </c>
      <c r="L10" cm="1">
        <f t="array" ref="L10">_xll.FDS(D10,"FMA_EVAL_EBIT(LTMA,NOW,NOW,M,""PORTAGG"",""MEANR"")")</f>
        <v>18.7906426950175</v>
      </c>
      <c r="M10">
        <f>HLOOKUP(D10,'Index ROE'!$A$1:$V$25,25,FALSE)</f>
        <v>11.9160133133263</v>
      </c>
      <c r="N10">
        <f>VLOOKUP(A10,'LIQIDITY 2'!$A$3:$E$26,5,FALSE)</f>
        <v>1.4883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3.5195870793715778</v>
      </c>
      <c r="Q10">
        <f t="shared" si="0"/>
        <v>1.75128470324482</v>
      </c>
      <c r="R10" s="55">
        <f t="shared" si="1"/>
        <v>2.7950983909217406</v>
      </c>
      <c r="S10">
        <f t="shared" si="2"/>
        <v>10.427713313326299</v>
      </c>
      <c r="T10">
        <f t="shared" si="3"/>
        <v>8.7171233133262991</v>
      </c>
      <c r="U10" cm="1">
        <f t="array" ref="U10">_xlfn.PERCENTRANK.EXC(_xlfn._xlws.FILTER(Q$3:Q$23, ISNUMBER(Q$3:Q$23)),Q10)*100</f>
        <v>81.8</v>
      </c>
      <c r="V10" cm="1">
        <f t="array" ref="V10">_xlfn.PERCENTRANK.EXC(_xlfn._xlws.FILTER(R$3:R$23, ISNUMBER(R$3:R$23)),R10)*100</f>
        <v>63.6</v>
      </c>
      <c r="W10" cm="1">
        <f t="array" ref="W10">_xlfn.PERCENTRANK.EXC(_xlfn._xlws.FILTER(S$3:S$23, ISNUMBER(S$3:S$23)),S10)*100</f>
        <v>95.399999999999991</v>
      </c>
      <c r="X10" cm="1">
        <f t="array" ref="X10">(1-_xlfn.PERCENTRANK.EXC(_xlfn._xlws.FILTER(G$3:G$23, ISNUMBER(G$3:G$23)),G10))*100</f>
        <v>13.700000000000001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31.8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39.56</v>
      </c>
      <c r="AC10" cm="1">
        <f t="array" ref="AC10">_xlfn.PERCENTRANK.EXC(_xlfn._xlws.FILTER(AB$3:AB$23, ISNUMBER(AB$3:AB$23)),AB10)*100</f>
        <v>31.8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45534</v>
      </c>
      <c r="G11" s="4" cm="1">
        <f t="array" ref="G11">_xll.FDS(D11,"FMA_PE(LTM,0,,,""PORTAGG"",""MEANR"")")</f>
        <v>12.7182337143451</v>
      </c>
      <c r="H11" s="4" cm="1">
        <f t="array" ref="H11">_xll.FDS(D11,"FMA_PE(NTMA,0,,,""PORTAGG"",""MEANR"")")</f>
        <v>10.5551589936632</v>
      </c>
      <c r="I11" cm="1">
        <f t="array" ref="I11">_xll.FDS(D11,"FMA_DIV_YLD(NTMA,NOW,NOW,M,""PORTAGG"",""MEANR"")")</f>
        <v>4.5351436332511001</v>
      </c>
      <c r="J11" s="55" cm="1">
        <f t="array" ref="J11">IFERROR(_xll.FDS(D11,"FG_FCF_YIELD_NTM(0)"),(1/G11*100))</f>
        <v>10.3434985884585</v>
      </c>
      <c r="K11" s="3" cm="1">
        <f t="array" ref="K11">_xll.FDS(D11,"FMA_EVAL_EBITDA(NTMA,0,,,""PORTAGG"",""MEANR"")")</f>
        <v>5.8526541519091904</v>
      </c>
      <c r="L11" cm="1">
        <f t="array" ref="L11">_xll.FDS(D11,"FMA_EVAL_EBIT(LTMA,NOW,NOW,M,""PORTAGG"",""MEANR"")")</f>
        <v>10.0270711835127</v>
      </c>
      <c r="M11">
        <f>HLOOKUP(D11,'Index ROE'!$A$1:$V$25,25,FALSE)</f>
        <v>13.7129718327555</v>
      </c>
      <c r="N11">
        <f>VLOOKUP(A11,'LIQIDITY 2'!$A$3:$E$26,5,FALSE)</f>
        <v>9.3732000000000006</v>
      </c>
      <c r="O11" cm="1">
        <f t="array" ref="O11">IFERROR(IFERROR(IFERROR(IFERROR(_xll.FDS(B11,"IMF_IFS_RCPI_Q(0)"),_xll.FDS(B11,"IMF_IFS_RCPI_Q(-1AM)")),_xll.FDS(B11,"IMF_IFS_RCPI_Q(-2AM)")),_xll.FDS(B11,"IMF_IFS_RCPI_Q(-3AM)")),$D$31)</f>
        <v>4.7719990000000001</v>
      </c>
      <c r="P11">
        <f>VLOOKUP(E11,GDP_GROWTH!$B$10:$W$165,22,FALSE)</f>
        <v>0.75528355941661962</v>
      </c>
      <c r="Q11">
        <f t="shared" si="0"/>
        <v>-4.8380563667489005</v>
      </c>
      <c r="R11" s="55">
        <f t="shared" si="1"/>
        <v>0.97029858845849937</v>
      </c>
      <c r="S11">
        <f t="shared" si="2"/>
        <v>4.339771832755499</v>
      </c>
      <c r="T11">
        <f t="shared" si="3"/>
        <v>8.9409728327554987</v>
      </c>
      <c r="U11" cm="1">
        <f t="array" ref="U11">_xlfn.PERCENTRANK.EXC(_xlfn._xlws.FILTER(Q$3:Q$23, ISNUMBER(Q$3:Q$23)),Q11)*100</f>
        <v>22.7</v>
      </c>
      <c r="V11" cm="1">
        <f t="array" ref="V11">_xlfn.PERCENTRANK.EXC(_xlfn._xlws.FILTER(R$3:R$23, ISNUMBER(R$3:R$23)),R11)*100</f>
        <v>45.4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54.6</v>
      </c>
      <c r="Y11" cm="1">
        <f t="array" ref="Y11">(1-_xlfn.PERCENTRANK.EXC(_xlfn._xlws.FILTER(H$3:H$23, ISNUMBER(H$3:H$23)),H11))*100</f>
        <v>41</v>
      </c>
      <c r="Z11" cm="1">
        <f t="array" ref="Z11">_xlfn.PERCENTRANK.EXC(_xlfn._xlws.FILTER(T$3:T$23, ISNUMBER(T$3:T$23)),T11)*100</f>
        <v>40.9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41.834999999999994</v>
      </c>
      <c r="AC11" cm="1">
        <f t="array" ref="AC11">_xlfn.PERCENTRANK.EXC(_xlfn._xlws.FILTER(AB$3:AB$23, ISNUMBER(AB$3:AB$23)),AB11)*100</f>
        <v>40.9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45534</v>
      </c>
      <c r="G12" s="4" cm="1">
        <f t="array" ref="G12">_xll.FDS(D12,"FMA_PE(LTM,0,,,""PORTAGG"",""MEANR"")")</f>
        <v>13.635550359896</v>
      </c>
      <c r="H12" s="4" cm="1">
        <f t="array" ref="H12">_xll.FDS(D12,"FMA_PE(NTMA,0,,,""PORTAGG"",""MEANR"")")</f>
        <v>7.89171810060932</v>
      </c>
      <c r="I12" cm="1">
        <f t="array" ref="I12">_xll.FDS(D12,"FMA_DIV_YLD(NTMA,NOW,NOW,M,""PORTAGG"",""MEANR"")")</f>
        <v>2.2721404047511</v>
      </c>
      <c r="J12" s="55" cm="1">
        <f t="array" ref="J12">IFERROR(_xll.FDS(D12,"FG_FCF_YIELD_NTM(0)"),(1/G12*100))</f>
        <v>7.6471012211475502</v>
      </c>
      <c r="K12" s="3" cm="1">
        <f t="array" ref="K12">_xll.FDS(D12,"FMA_EVAL_EBITDA(NTMA,0,,,""PORTAGG"",""MEANR"")")</f>
        <v>5.4323971627383001</v>
      </c>
      <c r="L12" cm="1">
        <f t="array" ref="L12">_xll.FDS(D12,"FMA_EVAL_EBIT(LTMA,NOW,NOW,M,""PORTAGG"",""MEANR"")")</f>
        <v>15.1567858695746</v>
      </c>
      <c r="M12">
        <f>HLOOKUP(D12,'Index ROE'!$A$1:$V$25,25,FALSE)</f>
        <v>8.90596194393434</v>
      </c>
      <c r="N12">
        <f>VLOOKUP(A12,'LIQIDITY 2'!$A$3:$E$26,5,FALSE)</f>
        <v>2.9701</v>
      </c>
      <c r="O12" cm="1">
        <f t="array" ref="O12">IFERROR(IFERROR(IFERROR(IFERROR(_xll.FDS(B12,"IMF_IFS_RCPI_Q(0)"),_xll.FDS(B12,"IMF_IFS_RCPI_Q(-1AM)")),_xll.FDS(B12,"IMF_IFS_RCPI_Q(-2AM)")),_xll.FDS(B12,"IMF_IFS_RCPI_Q(-3AM)")),$D$31)</f>
        <v>2.6691832999999998</v>
      </c>
      <c r="P12">
        <f>VLOOKUP(E12,GDP_GROWTH!$B$10:$W$165,22,FALSE)</f>
        <v>2.41003689527024</v>
      </c>
      <c r="Q12">
        <f t="shared" si="0"/>
        <v>-0.69795959524889994</v>
      </c>
      <c r="R12" s="55">
        <f t="shared" si="1"/>
        <v>4.6770012211475507</v>
      </c>
      <c r="S12">
        <f t="shared" si="2"/>
        <v>5.9358619439343396</v>
      </c>
      <c r="T12">
        <f t="shared" si="3"/>
        <v>6.2367786439343398</v>
      </c>
      <c r="U12" cm="1">
        <f t="array" ref="U12">_xlfn.PERCENTRANK.EXC(_xlfn._xlws.FILTER(Q$3:Q$23, ISNUMBER(Q$3:Q$23)),Q12)*100</f>
        <v>50</v>
      </c>
      <c r="V12" cm="1">
        <f t="array" ref="V12">_xlfn.PERCENTRANK.EXC(_xlfn._xlws.FILTER(R$3:R$23, ISNUMBER(R$3:R$23)),R12)*100</f>
        <v>72.7</v>
      </c>
      <c r="W12" cm="1">
        <f t="array" ref="W12">_xlfn.PERCENTRANK.EXC(_xlfn._xlws.FILTER(S$3:S$23, ISNUMBER(S$3:S$23)),S12)*100</f>
        <v>27.200000000000003</v>
      </c>
      <c r="X12" cm="1">
        <f t="array" ref="X12">(1-_xlfn.PERCENTRANK.EXC(_xlfn._xlws.FILTER(G$3:G$23, ISNUMBER(G$3:G$23)),G12))*100</f>
        <v>45.499999999999993</v>
      </c>
      <c r="Y12" cm="1">
        <f t="array" ref="Y12">(1-_xlfn.PERCENTRANK.EXC(_xlfn._xlws.FILTER(H$3:H$23, ISNUMBER(H$3:H$23)),H12))*100</f>
        <v>81.899999999999991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56.144999999999989</v>
      </c>
      <c r="AC12" cm="1">
        <f t="array" ref="AC12">_xlfn.PERCENTRANK.EXC(_xlfn._xlws.FILTER(AB$3:AB$23, ISNUMBER(AB$3:AB$23)),AB12)*100</f>
        <v>59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45534</v>
      </c>
      <c r="G13" s="4" cm="1">
        <f t="array" ref="G13">_xll.FDS(D13,"FMA_PE(LTM,0,,,""PORTAGG"",""MEANR"")")</f>
        <v>9.0143381047784192</v>
      </c>
      <c r="H13" s="4" cm="1">
        <f t="array" ref="H13">_xll.FDS(D13,"FMA_PE(NTMA,0,,,""PORTAGG"",""MEANR"")")</f>
        <v>8.2754113756481402</v>
      </c>
      <c r="I13" cm="1">
        <f t="array" ref="I13">_xll.FDS(D13,"FMA_DIV_YLD(NTMA,NOW,NOW,M,""PORTAGG"",""MEANR"")")</f>
        <v>6.40460137048336</v>
      </c>
      <c r="J13" s="55" cm="1">
        <f t="array" ref="J13">IFERROR(_xll.FDS(D13,"FG_FCF_YIELD_NTM(0)"),(1/G13*100))</f>
        <v>9.2823471122583605</v>
      </c>
      <c r="K13" s="3" cm="1">
        <f t="array" ref="K13">_xll.FDS(D13,"FMA_EVAL_EBITDA(NTMA,0,,,""PORTAGG"",""MEANR"")")</f>
        <v>4.6674183251610097</v>
      </c>
      <c r="L13" cm="1">
        <f t="array" ref="L13">_xll.FDS(D13,"FMA_EVAL_EBIT(LTMA,NOW,NOW,M,""PORTAGG"",""MEANR"")")</f>
        <v>6.8674416514986403</v>
      </c>
      <c r="M13">
        <f>HLOOKUP(D13,'Index ROE'!$A$1:$V$25,25,FALSE)</f>
        <v>18.606733270154201</v>
      </c>
      <c r="N13">
        <f>VLOOKUP(A13,'LIQIDITY 2'!$A$3:$E$26,5,FALSE)</f>
        <v>12.142792999999999</v>
      </c>
      <c r="O13" cm="1">
        <f t="array" ref="O13">IFERROR(IFERROR(IFERROR(IFERROR(_xll.FDS(B13,"IMF_IFS_RCPI_Q(0)"),_xll.FDS(B13,"IMF_IFS_RCPI_Q(-1AM)")),_xll.FDS(B13,"IMF_IFS_RCPI_Q(-2AM)")),_xll.FDS(B13,"IMF_IFS_RCPI_Q(-3AM)")),$D$31)</f>
        <v>3.9473410000000002</v>
      </c>
      <c r="P13">
        <f>VLOOKUP(E13,GDP_GROWTH!$B$10:$W$165,22,FALSE)</f>
        <v>0.86151944639016875</v>
      </c>
      <c r="Q13">
        <f t="shared" si="0"/>
        <v>-5.7381916295166393</v>
      </c>
      <c r="R13" s="55">
        <f t="shared" si="1"/>
        <v>-2.8604458877416388</v>
      </c>
      <c r="S13">
        <f t="shared" si="2"/>
        <v>6.4639402701542021</v>
      </c>
      <c r="T13">
        <f t="shared" si="3"/>
        <v>14.659392270154202</v>
      </c>
      <c r="U13" cm="1">
        <f t="array" ref="U13">_xlfn.PERCENTRANK.EXC(_xlfn._xlws.FILTER(Q$3:Q$23, ISNUMBER(Q$3:Q$23)),Q13)*100</f>
        <v>13.600000000000001</v>
      </c>
      <c r="V13" cm="1">
        <f t="array" ref="V13">_xlfn.PERCENTRANK.EXC(_xlfn._xlws.FILTER(R$3:R$23, ISNUMBER(R$3:R$23)),R13)*100</f>
        <v>13.600000000000001</v>
      </c>
      <c r="W13" cm="1">
        <f t="array" ref="W13">_xlfn.PERCENTRANK.EXC(_xlfn._xlws.FILTER(S$3:S$23, ISNUMBER(S$3:S$23)),S13)*100</f>
        <v>31.8</v>
      </c>
      <c r="X13" cm="1">
        <f t="array" ref="X13">(1-_xlfn.PERCENTRANK.EXC(_xlfn._xlws.FILTER(G$3:G$23, ISNUMBER(G$3:G$23)),G13))*100</f>
        <v>81.899999999999991</v>
      </c>
      <c r="Y13" cm="1">
        <f t="array" ref="Y13">(1-_xlfn.PERCENTRANK.EXC(_xlfn._xlws.FILTER(H$3:H$23, ISNUMBER(H$3:H$23)),H13))*100</f>
        <v>77.3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56.599999999999994</v>
      </c>
      <c r="AC13" cm="1">
        <f t="array" ref="AC13">_xlfn.PERCENTRANK.EXC(_xlfn._xlws.FILTER(AB$3:AB$23, ISNUMBER(AB$3:AB$23)),AB13)*100</f>
        <v>63.6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45534</v>
      </c>
      <c r="G14" s="4" cm="1">
        <f t="array" ref="G14">_xll.FDS(D14,"FMA_PE(LTM,0,,,""PORTAGG"",""MEANR"")")</f>
        <v>15.033870097468601</v>
      </c>
      <c r="H14" s="4" cm="1">
        <f t="array" ref="H14">_xll.FDS(D14,"FMA_PE(NTMA,0,,,""PORTAGG"",""MEANR"")")</f>
        <v>9.8559244337091307</v>
      </c>
      <c r="I14" cm="1">
        <f t="array" ref="I14">_xll.FDS(D14,"FMA_DIV_YLD(NTMA,NOW,NOW,M,""PORTAGG"",""MEANR"")")</f>
        <v>3.76140871072197</v>
      </c>
      <c r="J14" s="55" cm="1">
        <f t="array" ref="J14">IFERROR(_xll.FDS(D14,"FG_FCF_YIELD_NTM(0)"),(1/G14*100))</f>
        <v>8.3190166248429698</v>
      </c>
      <c r="K14" s="3" cm="1">
        <f t="array" ref="K14">_xll.FDS(D14,"FMA_EVAL_EBITDA(NTMA,0,,,""PORTAGG"",""MEANR"")")</f>
        <v>7.1871141108866903</v>
      </c>
      <c r="L14" cm="1">
        <f t="array" ref="L14">_xll.FDS(D14,"FMA_EVAL_EBIT(LTMA,NOW,NOW,M,""PORTAGG"",""MEANR"")")</f>
        <v>12.7082589482429</v>
      </c>
      <c r="M14">
        <f>HLOOKUP(D14,'Index ROE'!$A$1:$V$25,25,FALSE)</f>
        <v>14.5722752976358</v>
      </c>
      <c r="N14">
        <f>VLOOKUP(A14,'LIQIDITY 2'!$A$3:$E$26,5,FALSE)</f>
        <v>10.430713000000001</v>
      </c>
      <c r="O14" cm="1">
        <f t="array" ref="O14">IFERROR(IFERROR(IFERROR(IFERROR(_xll.FDS(B14,"IMF_IFS_RCPI_Q(0)"),_xll.FDS(B14,"IMF_IFS_RCPI_Q(-1AM)")),_xll.FDS(B14,"IMF_IFS_RCPI_Q(-2AM)")),_xll.FDS(B14,"IMF_IFS_RCPI_Q(-3AM)")),$D$31)</f>
        <v>5.0606</v>
      </c>
      <c r="P14">
        <f>VLOOKUP(E14,GDP_GROWTH!$B$10:$W$165,22,FALSE)</f>
        <v>2.0053433544621524</v>
      </c>
      <c r="Q14">
        <f t="shared" si="0"/>
        <v>-6.6693042892780312</v>
      </c>
      <c r="R14" s="55">
        <f t="shared" si="1"/>
        <v>-2.111696375157031</v>
      </c>
      <c r="S14">
        <f t="shared" si="2"/>
        <v>4.1415622976357991</v>
      </c>
      <c r="T14">
        <f t="shared" si="3"/>
        <v>9.5116752976358008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18.099999999999998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41</v>
      </c>
      <c r="Y14" cm="1">
        <f t="array" ref="Y14">(1-_xlfn.PERCENTRANK.EXC(_xlfn._xlws.FILTER(H$3:H$23, ISNUMBER(H$3:H$23)),H14))*100</f>
        <v>59.099999999999994</v>
      </c>
      <c r="Z14" cm="1">
        <f t="array" ref="Z14">_xlfn.PERCENTRANK.EXC(_xlfn._xlws.FILTER(T$3:T$23, ISNUMBER(T$3:T$23)),T14)*100</f>
        <v>45.4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35.44</v>
      </c>
      <c r="AC14" cm="1">
        <f t="array" ref="AC14">_xlfn.PERCENTRANK.EXC(_xlfn._xlws.FILTER(AB$3:AB$23, ISNUMBER(AB$3:AB$23)),AB14)*100</f>
        <v>27.200000000000003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45534</v>
      </c>
      <c r="G15" s="4" cm="1">
        <f t="array" ref="G15">_xll.FDS(D15,"FMA_PE(LTM,0,,,""PORTAGG"",""MEANR"")")</f>
        <v>7.08963512328957</v>
      </c>
      <c r="H15" s="4" cm="1">
        <f t="array" ref="H15">_xll.FDS(D15,"FMA_PE(NTMA,0,,,""PORTAGG"",""MEANR"")")</f>
        <v>6.8328210084801801</v>
      </c>
      <c r="I15" cm="1">
        <f t="array" ref="I15">_xll.FDS(D15,"FMA_DIV_YLD(NTMA,NOW,NOW,M,""PORTAGG"",""MEANR"")")</f>
        <v>6.3532140336744103</v>
      </c>
      <c r="J15" s="55" cm="1">
        <f t="array" ref="J15">IFERROR(_xll.FDS(D15,"FG_FCF_YIELD_NTM(0)"),(1/G15*100))</f>
        <v>2.3150791719281401</v>
      </c>
      <c r="K15" s="3" cm="1">
        <f t="array" ref="K15">_xll.FDS(D15,"FMA_EVAL_EBITDA(NTMA,0,,,""PORTAGG"",""MEANR"")")</f>
        <v>5.7716472927823004</v>
      </c>
      <c r="L15" cm="1">
        <f t="array" ref="L15">_xll.FDS(D15,"FMA_EVAL_EBIT(LTMA,NOW,NOW,M,""PORTAGG"",""MEANR"")")</f>
        <v>8.2110583557897296</v>
      </c>
      <c r="M15">
        <f>HLOOKUP(D15,'Index ROE'!$A$1:$V$25,25,FALSE)</f>
        <v>13.1253657894167</v>
      </c>
      <c r="N15">
        <f>VLOOKUP(A15,'LIQIDITY 2'!$A$3:$E$26,5,FALSE)</f>
        <v>3.1389999999999998</v>
      </c>
      <c r="O15" cm="1">
        <f t="array" ref="O15">IFERROR(IFERROR(IFERROR(IFERROR(_xll.FDS(B15,"IMF_IFS_RCPI_Q(0)"),_xll.FDS(B15,"IMF_IFS_RCPI_Q(-1AM)")),_xll.FDS(B15,"IMF_IFS_RCPI_Q(-2AM)")),_xll.FDS(B15,"IMF_IFS_RCPI_Q(-3AM)")),$D$31)</f>
        <v>2.5719759999999998</v>
      </c>
      <c r="P15">
        <f>VLOOKUP(E15,GDP_GROWTH!$B$10:$W$165,22,FALSE)</f>
        <v>0.85736345187500396</v>
      </c>
      <c r="Q15">
        <f t="shared" si="0"/>
        <v>3.2142140336744105</v>
      </c>
      <c r="R15" s="55">
        <f t="shared" si="1"/>
        <v>-0.82392082807185973</v>
      </c>
      <c r="S15">
        <f t="shared" si="2"/>
        <v>9.9863657894167002</v>
      </c>
      <c r="T15">
        <f t="shared" si="3"/>
        <v>10.5533897894167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27.200000000000003</v>
      </c>
      <c r="W15" cm="1">
        <f t="array" ref="W15">_xlfn.PERCENTRANK.EXC(_xlfn._xlws.FILTER(S$3:S$23, ISNUMBER(S$3:S$23)),S15)*100</f>
        <v>90.9</v>
      </c>
      <c r="X15" cm="1">
        <f t="array" ref="X15">(1-_xlfn.PERCENTRANK.EXC(_xlfn._xlws.FILTER(G$3:G$23, ISNUMBER(G$3:G$23)),G15))*100</f>
        <v>95.5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72.7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74.33</v>
      </c>
      <c r="AC15" cm="1">
        <f t="array" ref="AC15">_xlfn.PERCENTRANK.EXC(_xlfn._xlws.FILTER(AB$3:AB$23, ISNUMBER(AB$3:AB$23)),AB15)*100</f>
        <v>90.9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45534</v>
      </c>
      <c r="G16" s="4" cm="1">
        <f t="array" ref="G16">_xll.FDS(D16,"FMA_PE(LTM,0,,,""PORTAGG"",""MEANR"")")</f>
        <v>27.898886884411201</v>
      </c>
      <c r="H16" s="4" cm="1">
        <f t="array" ref="H16">_xll.FDS(D16,"FMA_PE(NTMA,0,,,""PORTAGG"",""MEANR"")")</f>
        <v>24.5212043267368</v>
      </c>
      <c r="I16" cm="1">
        <f t="array" ref="I16">_xll.FDS(D16,"FMA_DIV_YLD(NTMA,NOW,NOW,M,""PORTAGG"",""MEANR"")")</f>
        <v>1.2263074954516699</v>
      </c>
      <c r="J16" s="55" cm="1">
        <f t="array" ref="J16">IFERROR(_xll.FDS(D16,"FG_FCF_YIELD_NTM(0)"),(1/G16*100))</f>
        <v>2.6077474362558499</v>
      </c>
      <c r="K16" s="3" cm="1">
        <f t="array" ref="K16">_xll.FDS(D16,"FMA_EVAL_EBITDA(NTMA,0,,,""PORTAGG"",""MEANR"")")</f>
        <v>16.220187293174799</v>
      </c>
      <c r="L16" cm="1">
        <f t="array" ref="L16">_xll.FDS(D16,"FMA_EVAL_EBIT(LTMA,NOW,NOW,M,""PORTAGG"",""MEANR"")")</f>
        <v>24.025360052651799</v>
      </c>
      <c r="M16">
        <f>HLOOKUP(D16,'Index ROE'!$A$1:$V$25,25,FALSE)</f>
        <v>16.078165604264399</v>
      </c>
      <c r="N16">
        <f>VLOOKUP(A16,'LIQIDITY 2'!$A$3:$E$26,5,FALSE)</f>
        <v>6.8295000000000003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-5.6031925045483302</v>
      </c>
      <c r="R16" s="55">
        <f t="shared" si="1"/>
        <v>-4.2217525637441504</v>
      </c>
      <c r="S16">
        <f t="shared" si="2"/>
        <v>9.2486656042643993</v>
      </c>
      <c r="T16">
        <f t="shared" si="3"/>
        <v>11.064024604264398</v>
      </c>
      <c r="U16" cm="1">
        <f t="array" ref="U16">_xlfn.PERCENTRANK.EXC(_xlfn._xlws.FILTER(Q$3:Q$23, ISNUMBER(Q$3:Q$23)),Q16)*100</f>
        <v>18.099999999999998</v>
      </c>
      <c r="V16" cm="1">
        <f t="array" ref="V16">_xlfn.PERCENTRANK.EXC(_xlfn._xlws.FILTER(R$3:R$23, ISNUMBER(R$3:R$23)),R16)*100</f>
        <v>9</v>
      </c>
      <c r="W16" cm="1">
        <f t="array" ref="W16">_xlfn.PERCENTRANK.EXC(_xlfn._xlws.FILTER(S$3:S$23, ISNUMBER(S$3:S$23)),S16)*100</f>
        <v>77.2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81.8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21.355000000000004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45534</v>
      </c>
      <c r="G17" s="4" cm="1">
        <f t="array" ref="G17">_xll.FDS(D17,"FMA_PE(LTM,0,,,""PORTAGG"",""MEANR"")")</f>
        <v>12.056408535209499</v>
      </c>
      <c r="H17" s="4" cm="1">
        <f t="array" ref="H17">_xll.FDS(D17,"FMA_PE(NTMA,0,,,""PORTAGG"",""MEANR"")")</f>
        <v>8.6714805164999493</v>
      </c>
      <c r="I17" cm="1">
        <f t="array" ref="I17">_xll.FDS(D17,"FMA_DIV_YLD(NTMA,NOW,NOW,M,""PORTAGG"",""MEANR"")")</f>
        <v>3.0702368238487998</v>
      </c>
      <c r="J17" s="55" cm="1">
        <f t="array" ref="J17">IFERROR(_xll.FDS(D17,"FG_FCF_YIELD_NTM(0)"),(1/G17*100))</f>
        <v>7.7552599950441596</v>
      </c>
      <c r="K17" s="3" cm="1">
        <f t="array" ref="K17">_xll.FDS(D17,"FMA_EVAL_EBITDA(NTMA,0,,,""PORTAGG"",""MEANR"")")</f>
        <v>7.8577990581730202</v>
      </c>
      <c r="L17" cm="1">
        <f t="array" ref="L17">_xll.FDS(D17,"FMA_EVAL_EBIT(LTMA,NOW,NOW,M,""PORTAGG"",""MEANR"")")</f>
        <v>12.8941417524257</v>
      </c>
      <c r="M17">
        <f>HLOOKUP(D17,'Index ROE'!$A$1:$V$25,25,FALSE)</f>
        <v>11.563201301007201</v>
      </c>
      <c r="N17">
        <f>VLOOKUP(A17,'LIQIDITY 2'!$A$3:$E$26,5,FALSE)</f>
        <v>2.1059999999999999</v>
      </c>
      <c r="O17" cm="1">
        <f t="array" ref="O17">IFERROR(IFERROR(IFERROR(IFERROR(_xll.FDS(B17,"IMF_IFS_RCPI_Q(0)"),_xll.FDS(B17,"IMF_IFS_RCPI_Q(-1AM)")),_xll.FDS(B17,"IMF_IFS_RCPI_Q(-2AM)")),_xll.FDS(B17,"IMF_IFS_RCPI_Q(-3AM)")),$D$31)</f>
        <v>0.226831</v>
      </c>
      <c r="P17">
        <f>VLOOKUP(E17,GDP_GROWTH!$B$10:$W$165,22,FALSE)</f>
        <v>5.6866931054303738</v>
      </c>
      <c r="Q17">
        <f t="shared" si="0"/>
        <v>0.96423682384879994</v>
      </c>
      <c r="R17" s="55">
        <f t="shared" si="1"/>
        <v>5.6492599950441598</v>
      </c>
      <c r="S17">
        <f t="shared" si="2"/>
        <v>9.4572013010072009</v>
      </c>
      <c r="T17">
        <f t="shared" si="3"/>
        <v>11.3363703010072</v>
      </c>
      <c r="U17" cm="1">
        <f t="array" ref="U17">_xlfn.PERCENTRANK.EXC(_xlfn._xlws.FILTER(Q$3:Q$23, ISNUMBER(Q$3:Q$23)),Q17)*100</f>
        <v>63.6</v>
      </c>
      <c r="V17" cm="1">
        <f t="array" ref="V17">_xlfn.PERCENTRANK.EXC(_xlfn._xlws.FILTER(R$3:R$23, ISNUMBER(R$3:R$23)),R17)*100</f>
        <v>81.8</v>
      </c>
      <c r="W17" cm="1">
        <f t="array" ref="W17">_xlfn.PERCENTRANK.EXC(_xlfn._xlws.FILTER(S$3:S$23, ISNUMBER(S$3:S$23)),S17)*100</f>
        <v>81.8</v>
      </c>
      <c r="X17" cm="1">
        <f t="array" ref="X17">(1-_xlfn.PERCENTRANK.EXC(_xlfn._xlws.FILTER(G$3:G$23, ISNUMBER(G$3:G$23)),G17))*100</f>
        <v>59.099999999999994</v>
      </c>
      <c r="Y17" cm="1">
        <f t="array" ref="Y17">(1-_xlfn.PERCENTRANK.EXC(_xlfn._xlws.FILTER(H$3:H$23, ISNUMBER(H$3:H$23)),H17))*100</f>
        <v>72.8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73.414999999999992</v>
      </c>
      <c r="AC17" cm="1">
        <f t="array" ref="AC17">_xlfn.PERCENTRANK.EXC(_xlfn._xlws.FILTER(AB$3:AB$23, ISNUMBER(AB$3:AB$23)),AB17)*100</f>
        <v>81.8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45534</v>
      </c>
      <c r="G18" s="4" cm="1">
        <f t="array" ref="G18">_xll.FDS(D18,"FMA_PE(LTM,0,,,""PORTAGG"",""MEANR"")")</f>
        <v>11.4630070920261</v>
      </c>
      <c r="H18" s="4" cm="1">
        <f t="array" ref="H18">_xll.FDS(D18,"FMA_PE(NTMA,0,,,""PORTAGG"",""MEANR"")")</f>
        <v>10.523428047223501</v>
      </c>
      <c r="I18" cm="1">
        <f t="array" ref="I18">_xll.FDS(D18,"FMA_DIV_YLD(NTMA,NOW,NOW,M,""PORTAGG"",""MEANR"")")</f>
        <v>5.5019333836379296</v>
      </c>
      <c r="J18" s="55" cm="1">
        <f t="array" ref="J18">IFERROR(_xll.FDS(D18,"FG_FCF_YIELD_NTM(0)"),(1/G18*100))</f>
        <v>8.723714396858572</v>
      </c>
      <c r="K18" s="3" cm="1">
        <f t="array" ref="K18">_xll.FDS(D18,"FMA_EVAL_EBITDA(NTMA,0,,,""PORTAGG"",""MEANR"")")</f>
        <v>9.7167346285654599</v>
      </c>
      <c r="L18" cm="1">
        <f t="array" ref="L18">_xll.FDS(D18,"FMA_EVAL_EBIT(LTMA,NOW,NOW,M,""PORTAGG"",""MEANR"")")</f>
        <v>15.425661922501201</v>
      </c>
      <c r="M18">
        <f>HLOOKUP(D18,'Index ROE'!$A$1:$V$25,25,FALSE)</f>
        <v>12.1192289718939</v>
      </c>
      <c r="N18">
        <f>VLOOKUP(A18,'LIQIDITY 2'!$A$3:$E$26,5,FALSE)</f>
        <v>3.6800999999999999</v>
      </c>
      <c r="O18" cm="1">
        <f t="array" ref="O18">IFERROR(IFERROR(IFERROR(IFERROR(_xll.FDS(B18,"IMF_IFS_RCPI_Q(0)"),_xll.FDS(B18,"IMF_IFS_RCPI_Q(-1AM)")),_xll.FDS(B18,"IMF_IFS_RCPI_Q(-2AM)")),_xll.FDS(B18,"IMF_IFS_RCPI_Q(-3AM)")),$D$31)</f>
        <v>3.19889</v>
      </c>
      <c r="P18">
        <f>VLOOKUP(E18,GDP_GROWTH!$B$10:$W$165,22,FALSE)</f>
        <v>1.453731693851934</v>
      </c>
      <c r="Q18">
        <f t="shared" si="0"/>
        <v>1.8218333836379297</v>
      </c>
      <c r="R18" s="55">
        <f t="shared" si="1"/>
        <v>5.0436143968585725</v>
      </c>
      <c r="S18">
        <f t="shared" si="2"/>
        <v>8.4391289718939007</v>
      </c>
      <c r="T18">
        <f t="shared" si="3"/>
        <v>8.9203389718938997</v>
      </c>
      <c r="U18" cm="1">
        <f t="array" ref="U18">_xlfn.PERCENTRANK.EXC(_xlfn._xlws.FILTER(Q$3:Q$23, ISNUMBER(Q$3:Q$23)),Q18)*100</f>
        <v>86.3</v>
      </c>
      <c r="V18" cm="1">
        <f t="array" ref="V18">_xlfn.PERCENTRANK.EXC(_xlfn._xlws.FILTER(R$3:R$23, ISNUMBER(R$3:R$23)),R18)*100</f>
        <v>77.2</v>
      </c>
      <c r="W18" cm="1">
        <f t="array" ref="W18">_xlfn.PERCENTRANK.EXC(_xlfn._xlws.FILTER(S$3:S$23, ISNUMBER(S$3:S$23)),S18)*100</f>
        <v>63.6</v>
      </c>
      <c r="X18" cm="1">
        <f t="array" ref="X18">(1-_xlfn.PERCENTRANK.EXC(_xlfn._xlws.FILTER(G$3:G$23, ISNUMBER(G$3:G$23)),G18))*100</f>
        <v>72.8</v>
      </c>
      <c r="Y18" cm="1">
        <f t="array" ref="Y18">(1-_xlfn.PERCENTRANK.EXC(_xlfn._xlws.FILTER(H$3:H$23, ISNUMBER(H$3:H$23)),H18))*100</f>
        <v>45.499999999999993</v>
      </c>
      <c r="Z18" cm="1">
        <f t="array" ref="Z18">_xlfn.PERCENTRANK.EXC(_xlfn._xlws.FILTER(T$3:T$23, ISNUMBER(T$3:T$23)),T18)*100</f>
        <v>36.299999999999997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63.18</v>
      </c>
      <c r="AC18" cm="1">
        <f t="array" ref="AC18">_xlfn.PERCENTRANK.EXC(_xlfn._xlws.FILTER(AB$3:AB$23, ISNUMBER(AB$3:AB$23)),AB18)*100</f>
        <v>72.7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45534</v>
      </c>
      <c r="G19" s="4" cm="1">
        <f t="array" ref="G19">_xll.FDS(D19,"FMA_PE(LTM,0,,,""PORTAGG"",""MEANR"")")</f>
        <v>16.9235256459765</v>
      </c>
      <c r="H19" s="4" cm="1">
        <f t="array" ref="H19">_xll.FDS(D19,"FMA_PE(NTMA,0,,,""PORTAGG"",""MEANR"")")</f>
        <v>14.7783971045339</v>
      </c>
      <c r="I19" cm="1">
        <f t="array" ref="I19">_xll.FDS(D19,"FMA_DIV_YLD(NTMA,NOW,NOW,M,""PORTAGG"",""MEANR"")")</f>
        <v>3.7128739305382799</v>
      </c>
      <c r="J19" s="55" cm="1">
        <f t="array" ref="J19">IFERROR(_xll.FDS(D19,"FG_FCF_YIELD_NTM(0)"),(1/G19*100))</f>
        <v>4.8884079284448099</v>
      </c>
      <c r="K19" s="3" cm="1">
        <f t="array" ref="K19">_xll.FDS(D19,"FMA_EVAL_EBITDA(NTMA,0,,,""PORTAGG"",""MEANR"")")</f>
        <v>9.5823512381662095</v>
      </c>
      <c r="L19" cm="1">
        <f t="array" ref="L19">_xll.FDS(D19,"FMA_EVAL_EBIT(LTMA,NOW,NOW,M,""PORTAGG"",""MEANR"")")</f>
        <v>18.0616613040918</v>
      </c>
      <c r="M19">
        <f>HLOOKUP(D19,'Index ROE'!$A$1:$V$25,25,FALSE)</f>
        <v>9.3488241189838792</v>
      </c>
      <c r="N19">
        <f>VLOOKUP(A19,'LIQIDITY 2'!$A$3:$E$26,5,FALSE)</f>
        <v>2.5376590000000001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1.1752149305382797</v>
      </c>
      <c r="R19" s="55">
        <f t="shared" si="1"/>
        <v>2.3507489284448098</v>
      </c>
      <c r="S19">
        <f t="shared" si="2"/>
        <v>6.8111651189838796</v>
      </c>
      <c r="T19">
        <f t="shared" si="3"/>
        <v>10.132800558983879</v>
      </c>
      <c r="U19" cm="1">
        <f t="array" ref="U19">_xlfn.PERCENTRANK.EXC(_xlfn._xlws.FILTER(Q$3:Q$23, ISNUMBER(Q$3:Q$23)),Q19)*100</f>
        <v>77.2</v>
      </c>
      <c r="V19" cm="1">
        <f t="array" ref="V19">_xlfn.PERCENTRANK.EXC(_xlfn._xlws.FILTER(R$3:R$23, ISNUMBER(R$3:R$23)),R19)*100</f>
        <v>59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31.899999999999995</v>
      </c>
      <c r="Y19" cm="1">
        <f t="array" ref="Y19">(1-_xlfn.PERCENTRANK.EXC(_xlfn._xlws.FILTER(H$3:H$23, ISNUMBER(H$3:H$23)),H19))*100</f>
        <v>18.200000000000006</v>
      </c>
      <c r="Z19" cm="1">
        <f t="array" ref="Z19">_xlfn.PERCENTRANK.EXC(_xlfn._xlws.FILTER(T$3:T$23, ISNUMBER(T$3:T$23)),T19)*100</f>
        <v>63.6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41.584999999999994</v>
      </c>
      <c r="AC19" cm="1">
        <f t="array" ref="AC19">_xlfn.PERCENTRANK.EXC(_xlfn._xlws.FILTER(AB$3:AB$23, ISNUMBER(AB$3:AB$23)),AB19)*100</f>
        <v>36.299999999999997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45534</v>
      </c>
      <c r="G20" s="4" cm="1">
        <f t="array" ref="G20">_xll.FDS(D20,"FMA_PE(LTM,0,,,""PORTAGG"",""MEANR"")")</f>
        <v>8.0562133311268695</v>
      </c>
      <c r="H20" s="4" cm="1">
        <f t="array" ref="H20">_xll.FDS(D20,"FMA_PE(NTMA,0,,,""PORTAGG"",""MEANR"")")</f>
        <v>5.6732777932223204</v>
      </c>
      <c r="I20" cm="1">
        <f t="array" ref="I20">_xll.FDS(D20,"FMA_DIV_YLD(NTMA,NOW,NOW,M,""PORTAGG"",""MEANR"")")</f>
        <v>4.31724526851165</v>
      </c>
      <c r="J20" s="55" cm="1">
        <f t="array" ref="J20">IFERROR(_xll.FDS(D20,"FG_FCF_YIELD_NTM(0)"),(1/G20*100))</f>
        <v>12.412779539194801</v>
      </c>
      <c r="K20" s="3" cm="1">
        <f t="array" ref="K20">_xll.FDS(D20,"FMA_EVAL_EBITDA(NTMA,0,,,""PORTAGG"",""MEANR"")")</f>
        <v>4.8638612328459301</v>
      </c>
      <c r="L20" cm="1">
        <f t="array" ref="L20">_xll.FDS(D20,"FMA_EVAL_EBIT(LTMA,NOW,NOW,M,""PORTAGG"",""MEANR"")")</f>
        <v>8.8283458167951299</v>
      </c>
      <c r="M20">
        <f>HLOOKUP(D20,'Index ROE'!$A$1:$V$25,25,FALSE)</f>
        <v>25.846008849302699</v>
      </c>
      <c r="N20">
        <f>VLOOKUP(A20,'LIQIDITY 2'!$A$3:$E$26,5,FALSE)</f>
        <v>25.391649999999998</v>
      </c>
      <c r="O20" cm="1">
        <f t="array" ref="O20">IFERROR(IFERROR(IFERROR(IFERROR(_xll.FDS(B20,"IMF_IFS_RCPI_Q(0)"),_xll.FDS(B20,"IMF_IFS_RCPI_Q(-1AM)")),_xll.FDS(B20,"IMF_IFS_RCPI_Q(-2AM)")),_xll.FDS(B20,"IMF_IFS_RCPI_Q(-3AM)")),$D$31)</f>
        <v>72.273380000000003</v>
      </c>
      <c r="P20">
        <f>VLOOKUP(E20,GDP_GROWTH!$B$10:$W$165,22,FALSE)</f>
        <v>4.8494927539907469</v>
      </c>
      <c r="Q20">
        <f t="shared" si="0"/>
        <v>-21.07440473148835</v>
      </c>
      <c r="R20" s="55">
        <f t="shared" si="1"/>
        <v>-12.978870460805197</v>
      </c>
      <c r="S20">
        <f t="shared" si="2"/>
        <v>0.45435884930270021</v>
      </c>
      <c r="T20">
        <f t="shared" si="3"/>
        <v>-46.427371150697304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48.875000000000007</v>
      </c>
      <c r="AC20" cm="1">
        <f t="array" ref="AC20">_xlfn.PERCENTRANK.EXC(_xlfn._xlws.FILTER(AB$3:AB$23, ISNUMBER(AB$3:AB$23)),AB20)*100</f>
        <v>54.500000000000007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45534</v>
      </c>
      <c r="G21" s="4" cm="1">
        <f t="array" ref="G21">_xll.FDS(D21,"FMA_PE(LTM,0,,,""PORTAGG"",""MEANR"")")</f>
        <v>9.8084180219386301</v>
      </c>
      <c r="H21" s="4" cm="1">
        <f t="array" ref="H21">_xll.FDS(D21,"FMA_PE(NTMA,0,,,""PORTAGG"",""MEANR"")")</f>
        <v>9.3825666837901203</v>
      </c>
      <c r="I21" cm="1">
        <f t="array" ref="I21">_xll.FDS(D21,"FMA_DIV_YLD(NTMA,NOW,NOW,M,""PORTAGG"",""MEANR"")")</f>
        <v>5.3091855760621298</v>
      </c>
      <c r="J21" s="55" cm="1">
        <f t="array" ref="J21">IFERROR(_xll.FDS(D21,"FG_FCF_YIELD_NTM(0)"),(1/G21*100))</f>
        <v>10.719424832477401</v>
      </c>
      <c r="K21" s="3" cm="1">
        <f t="array" ref="K21">_xll.FDS(D21,"FMA_EVAL_EBITDA(NTMA,0,,,""PORTAGG"",""MEANR"")")</f>
        <v>6.3618029023381899</v>
      </c>
      <c r="L21" cm="1">
        <f t="array" ref="L21">_xll.FDS(D21,"FMA_EVAL_EBIT(LTMA,NOW,NOW,M,""PORTAGG"",""MEANR"")")</f>
        <v>9.1170139334447597</v>
      </c>
      <c r="M21">
        <f>HLOOKUP(D21,'Index ROE'!$A$1:$V$25,25,FALSE)</f>
        <v>13.2251182354264</v>
      </c>
      <c r="N21">
        <f>VLOOKUP(A21,'LIQIDITY 2'!$A$3:$E$26,5,FALSE)</f>
        <v>4.2757810000000003</v>
      </c>
      <c r="O21" cm="1">
        <f t="array" ref="O21">IFERROR(IFERROR(IFERROR(IFERROR(_xll.FDS(B21,"IMF_IFS_RCPI_Q(0)"),_xll.FDS(B21,"IMF_IFS_RCPI_Q(-1AM)")),_xll.FDS(B21,"IMF_IFS_RCPI_Q(-2AM)")),_xll.FDS(B21,"IMF_IFS_RCPI_Q(-3AM)")),$D$31)</f>
        <v>3.19889</v>
      </c>
      <c r="P21">
        <f>VLOOKUP(E21,GDP_GROWTH!$B$10:$W$165,22,FALSE)</f>
        <v>2.4407957064008778</v>
      </c>
      <c r="Q21">
        <f t="shared" si="0"/>
        <v>1.0334045760621295</v>
      </c>
      <c r="R21" s="55">
        <f t="shared" si="1"/>
        <v>6.4436438324774006</v>
      </c>
      <c r="S21">
        <f t="shared" si="2"/>
        <v>8.9493372354264</v>
      </c>
      <c r="T21">
        <f t="shared" si="3"/>
        <v>10.0262282354264</v>
      </c>
      <c r="U21" cm="1">
        <f t="array" ref="U21">_xlfn.PERCENTRANK.EXC(_xlfn._xlws.FILTER(Q$3:Q$23, ISNUMBER(Q$3:Q$23)),Q21)*100</f>
        <v>68.100000000000009</v>
      </c>
      <c r="V21" cm="1">
        <f t="array" ref="V21">_xlfn.PERCENTRANK.EXC(_xlfn._xlws.FILTER(R$3:R$23, ISNUMBER(R$3:R$23)),R21)*100</f>
        <v>90.9</v>
      </c>
      <c r="W21" cm="1">
        <f t="array" ref="W21">_xlfn.PERCENTRANK.EXC(_xlfn._xlws.FILTER(S$3:S$23, ISNUMBER(S$3:S$23)),S21)*100</f>
        <v>72.7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63.7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74.099999999999994</v>
      </c>
      <c r="AC21" cm="1">
        <f t="array" ref="AC21">_xlfn.PERCENTRANK.EXC(_xlfn._xlws.FILTER(AB$3:AB$23, ISNUMBER(AB$3:AB$23)),AB21)*100</f>
        <v>86.3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45534</v>
      </c>
      <c r="G22" s="4" cm="1">
        <f t="array" ref="G22">_xll.FDS(D22,"FMA_PE(LTM,0,,,""PORTAGG"",""MEANR"")")</f>
        <v>16.9741977968744</v>
      </c>
      <c r="H22" s="4" cm="1">
        <f t="array" ref="H22">_xll.FDS(D22,"FMA_PE(NTMA,0,,,""PORTAGG"",""MEANR"")")</f>
        <v>13.168271969043801</v>
      </c>
      <c r="I22" cm="1">
        <f t="array" ref="I22">_xll.FDS(D22,"FMA_DIV_YLD(NTMA,NOW,NOW,M,""PORTAGG"",""MEANR"")")</f>
        <v>1.94513427885103</v>
      </c>
      <c r="J22" s="55" cm="1">
        <f t="array" ref="J22">IFERROR(_xll.FDS(D22,"FG_FCF_YIELD_NTM(0)"),(1/G22*100))</f>
        <v>2.39851706840714</v>
      </c>
      <c r="K22" s="3" cm="1">
        <f t="array" ref="K22">_xll.FDS(D22,"FMA_EVAL_EBITDA(NTMA,0,,,""PORTAGG"",""MEANR"")")</f>
        <v>10.743106118524301</v>
      </c>
      <c r="L22" cm="1">
        <f t="array" ref="L22">_xll.FDS(D22,"FMA_EVAL_EBIT(LTMA,NOW,NOW,M,""PORTAGG"",""MEANR"")")</f>
        <v>18.299320397763299</v>
      </c>
      <c r="M22">
        <f>HLOOKUP(D22,'Index ROE'!$A$1:$V$25,25,FALSE)</f>
        <v>10.732551316765701</v>
      </c>
      <c r="N22">
        <f>VLOOKUP(A22,'LIQIDITY 2'!$A$3:$E$26,5,FALSE)</f>
        <v>2.6770584999999998</v>
      </c>
      <c r="O22" cm="1">
        <f t="array" ref="O22">IFERROR(IFERROR(IFERROR(IFERROR(_xll.FDS(B22,"IMF_IFS_RCPI_Q(0)"),_xll.FDS(B22,"IMF_IFS_RCPI_Q(-1AM)")),_xll.FDS(B22,"IMF_IFS_RCPI_Q(-2AM)")),_xll.FDS(B22,"IMF_IFS_RCPI_Q(-3AM)")),$D$31)</f>
        <v>4.3949327</v>
      </c>
      <c r="P22">
        <f>VLOOKUP(E22,GDP_GROWTH!$B$10:$W$165,22,FALSE)</f>
        <v>8.3599457036252378</v>
      </c>
      <c r="Q22">
        <f t="shared" si="0"/>
        <v>-0.73192422114896982</v>
      </c>
      <c r="R22" s="55">
        <f t="shared" si="1"/>
        <v>-0.27854143159285982</v>
      </c>
      <c r="S22">
        <f t="shared" si="2"/>
        <v>8.0554928167657014</v>
      </c>
      <c r="T22">
        <f t="shared" si="3"/>
        <v>6.3376186167657007</v>
      </c>
      <c r="U22" cm="1">
        <f t="array" ref="U22">_xlfn.PERCENTRANK.EXC(_xlfn._xlws.FILTER(Q$3:Q$23, ISNUMBER(Q$3:Q$23)),Q22)*100</f>
        <v>45.4</v>
      </c>
      <c r="V22" cm="1">
        <f t="array" ref="V22">_xlfn.PERCENTRANK.EXC(_xlfn._xlws.FILTER(R$3:R$23, ISNUMBER(R$3:R$23)),R22)*100</f>
        <v>31.8</v>
      </c>
      <c r="W22" cm="1">
        <f t="array" ref="W22">_xlfn.PERCENTRANK.EXC(_xlfn._xlws.FILTER(S$3:S$23, ISNUMBER(S$3:S$23)),S22)*100</f>
        <v>59</v>
      </c>
      <c r="X22" cm="1">
        <f t="array" ref="X22">(1-_xlfn.PERCENTRANK.EXC(_xlfn._xlws.FILTER(G$3:G$23, ISNUMBER(G$3:G$23)),G22))*100</f>
        <v>27.3</v>
      </c>
      <c r="Y22" cm="1">
        <f t="array" ref="Y22">(1-_xlfn.PERCENTRANK.EXC(_xlfn._xlws.FILTER(H$3:H$23, ISNUMBER(H$3:H$23)),H22))*100</f>
        <v>31.899999999999995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32.28</v>
      </c>
      <c r="AC22" cm="1">
        <f t="array" ref="AC22">_xlfn.PERCENTRANK.EXC(_xlfn._xlws.FILTER(AB$3:AB$23, ISNUMBER(AB$3:AB$23)),AB22)*100</f>
        <v>18.099999999999998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45534</v>
      </c>
      <c r="G23" s="4" cm="1">
        <f t="array" ref="G23">_xll.FDS(D23,"FMA_PE(LTM,0,,,""PORTAGG"",""MEANR"")")</f>
        <v>20.429591317972601</v>
      </c>
      <c r="H23" s="4" cm="1">
        <f t="array" ref="H23">_xll.FDS(D23,"FMA_PE(NTMA,0,,,""PORTAGG"",""MEANR"")")</f>
        <v>16.832885484014</v>
      </c>
      <c r="I23" cm="1">
        <f t="array" ref="I23">_xll.FDS(D23,"FMA_DIV_YLD(NTMA,NOW,NOW,M,""PORTAGG"",""MEANR"")")</f>
        <v>3.6124094111888101</v>
      </c>
      <c r="J23" s="55" cm="1">
        <f t="array" ref="J23">IFERROR(_xll.FDS(D23,"FG_FCF_YIELD_NTM(0)"),(1/G23*100))</f>
        <v>4.615142210458</v>
      </c>
      <c r="K23" s="3" cm="1">
        <f t="array" ref="K23">_xll.FDS(D23,"FMA_EVAL_EBITDA(NTMA,0,,,""PORTAGG"",""MEANR"")")</f>
        <v>11.089145182007501</v>
      </c>
      <c r="L23" cm="1">
        <f t="array" ref="L23">_xll.FDS(D23,"FMA_EVAL_EBIT(LTMA,NOW,NOW,M,""PORTAGG"",""MEANR"")")</f>
        <v>20.913930175893199</v>
      </c>
      <c r="M23">
        <f>HLOOKUP(D23,'Index ROE'!$A$1:$V$25,25,FALSE)</f>
        <v>11.7583310618864</v>
      </c>
      <c r="N23">
        <f>VLOOKUP(A23,'LIQIDITY 2'!$A$3:$E$26,5,FALSE)</f>
        <v>4.6646156000000003</v>
      </c>
      <c r="O23" cm="1">
        <f t="array" ref="O23">IFERROR(IFERROR(IFERROR(IFERROR(_xll.FDS(B23,"IMF_IFS_RCPI_Q(0)"),_xll.FDS(B23,"IMF_IFS_RCPI_Q(-1AM)")),_xll.FDS(B23,"IMF_IFS_RCPI_Q(-2AM)")),_xll.FDS(B23,"IMF_IFS_RCPI_Q(-3AM)")),$D$31)</f>
        <v>1.5452075999999999</v>
      </c>
      <c r="P23">
        <f>VLOOKUP(E23,GDP_GROWTH!$B$10:$W$165,22,FALSE)</f>
        <v>2.105673262075014</v>
      </c>
      <c r="Q23">
        <f t="shared" si="0"/>
        <v>-1.0522061888111902</v>
      </c>
      <c r="R23" s="55">
        <f t="shared" si="1"/>
        <v>-4.9473389542000312E-2</v>
      </c>
      <c r="S23">
        <f t="shared" si="2"/>
        <v>7.0937154618863998</v>
      </c>
      <c r="T23">
        <f t="shared" si="3"/>
        <v>10.213123461886401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40.9</v>
      </c>
      <c r="W23" cm="1">
        <f t="array" ref="W23">_xlfn.PERCENTRANK.EXC(_xlfn._xlws.FILTER(S$3:S$23, ISNUMBER(S$3:S$23)),S23)*100</f>
        <v>45.4</v>
      </c>
      <c r="X23" cm="1">
        <f t="array" ref="X23">(1-_xlfn.PERCENTRANK.EXC(_xlfn._xlws.FILTER(G$3:G$23, ISNUMBER(G$3:G$23)),G23))*100</f>
        <v>9.0999999999999979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68.100000000000009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28.169999999999998</v>
      </c>
      <c r="AC23" cm="1">
        <f t="array" ref="AC23">_xlfn.PERCENTRANK.EXC(_xlfn._xlws.FILTER(AB$3:AB$23, ISNUMBER(AB$3:AB$23)),AB23)*100</f>
        <v>9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45504</v>
      </c>
      <c r="G27" s="4" cm="1">
        <f t="array" ref="G27">_xll.FDS(D27,"FG_PE(0)")</f>
        <v>14.4368140650878</v>
      </c>
      <c r="H27" s="4" cm="1">
        <f t="array" ref="H27">_xll.FDS(D27,"FG_PE_NTM(0,,,90,0)")</f>
        <v>13.376099827013601</v>
      </c>
      <c r="I27" cm="1">
        <f t="array" ref="I27">_xll.FDS(D27,"FMA_DIV_YLD(NTMA,NOW,NOW,M,""PORTAGG"",""MEANR"")")</f>
        <v>3.4757722257414301</v>
      </c>
      <c r="J27" s="55" cm="1">
        <f t="array" ref="J27">_xll.FDS(D27,"FG_FCF_YIELD_NTM(0)")</f>
        <v>5.2826583221981798</v>
      </c>
      <c r="K27" s="3" cm="1">
        <f t="array" ref="K27">_xll.FDS(D27,"FMA_EVAL_EBITDA(NTMA,0,,,""PORTAGG"",""MEANR"")")</f>
        <v>8.8628023891619598</v>
      </c>
      <c r="L27" cm="1">
        <f t="array" ref="L27">_xll.FDS(D27,"FMA_EVAL_EBIT(LTMA,NOW,NOW,M,""PORTAGG"",""MEANR"")")</f>
        <v>13.3461330233976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45504</v>
      </c>
      <c r="G28" s="4" cm="1">
        <f t="array" ref="G28">_xll.FDS(D28,"FG_PE(0)")</f>
        <v>15.1582445076425</v>
      </c>
      <c r="H28" s="4" cm="1">
        <f t="array" ref="H28">_xll.FDS(D28,"FG_PE_NTM(0,,,90,0)")</f>
        <v>12.8760659329158</v>
      </c>
      <c r="I28" cm="1">
        <f t="array" ref="I28">_xll.FDS(D28,"FMA_DIV_YLD(NTMA,NOW,NOW,M,""PORTAGG"",""MEANR"")")</f>
        <v>2.9430533541080401</v>
      </c>
      <c r="J28" s="55" cm="1">
        <f t="array" ref="J28">_xll.FDS(D28,"FG_FCF_YIELD_NTM(0)")</f>
        <v>5.4619193714790901</v>
      </c>
      <c r="K28" s="3" cm="1">
        <f t="array" ref="K28">_xll.FDS(D28,"FMA_EVAL_EBITDA(NTMA,0,,,""PORTAGG"",""MEANR"")")</f>
        <v>8.9782875138615594</v>
      </c>
      <c r="L28" cm="1">
        <f t="array" ref="L28">_xll.FDS(D28,"FMA_EVAL_EBIT(LTMA,NOW,NOW,M,""PORTAGG"",""MEANR"")")</f>
        <v>14.4380003546905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3.19889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2.1059999999999999</v>
      </c>
      <c r="G3" s="26" cm="1">
        <f t="array" ref="G3">_xll.FDSB(C3,"PCTCHG(FG_YIELD(0,,,,""YTM""),FG_YIELD(-1AM,,,,""YTM""))")</f>
        <v>-6.5909740000000001</v>
      </c>
      <c r="H3" s="26" cm="1">
        <f t="array" ref="H3">_xll.FDSB(C3,"PCTCHG(FG_YIELD(0,,,,""YTM""),FG_YIELD(-3AM,,,,""YTM""))")</f>
        <v>-8.2153050000000007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3.35</v>
      </c>
      <c r="M3" s="36" cm="1">
        <f t="array" ref="M3">_xll.FDSB(J3,"(SUBARRAY(NOT_NA(NO_REPEAT_F(FG_YIELD(now,-10AY,D))),0,1)-SUBARRAY(NOT_NA(NO_REPEAT_F(FG_YIELD(now,-10AY,D))),1,1))*100")</f>
        <v>-10</v>
      </c>
      <c r="N3" s="38">
        <f t="shared" ref="N3:N23" si="0">M3*-1</f>
        <v>10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68.100000000000009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2.0229354000000002</v>
      </c>
      <c r="G4" s="26" cm="1">
        <f t="array" ref="G4">_xll.FDSB(C4,"PCTCHG(FG_YIELD(0,,,,""YTM""),FG_YIELD(-1AM,,,,""YTM""))")</f>
        <v>-19.199265</v>
      </c>
      <c r="H4" s="26" cm="1">
        <f t="array" ref="H4">_xll.FDSB(C4,"PCTCHG(FG_YIELD(0,,,,""YTM""),FG_YIELD(-3AM,,,,""YTM""))")</f>
        <v>-21.898561000000001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1</v>
      </c>
      <c r="U4">
        <f t="shared" ref="U4:U23" si="5">IF(H4&lt;0, 1, 0)</f>
        <v>1</v>
      </c>
      <c r="V4" s="47">
        <f t="shared" ref="V4:V23" si="6">SUMPRODUCT($S$1:$U$1,S4:U4)</f>
        <v>1</v>
      </c>
      <c r="X4">
        <f t="shared" si="2"/>
        <v>68.100000000000009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6.6080439999999996</v>
      </c>
      <c r="G5" s="26" cm="1">
        <f t="array" ref="G5">_xll.FDSB(C5,"PCTCHG(FG_YIELD(0,,,,""YTM""),FG_YIELD(-1AM,,,,""YTM""))")</f>
        <v>-2.7846394000000001</v>
      </c>
      <c r="H5" s="26" cm="1">
        <f t="array" ref="H5">_xll.FDSB(C5,"PCTCHG(FG_YIELD(0,,,,""YTM""),FG_YIELD(-3AM,,,,""YTM""))")</f>
        <v>-6.0319723999999999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1</v>
      </c>
      <c r="U5">
        <f t="shared" si="5"/>
        <v>1</v>
      </c>
      <c r="V5" s="47">
        <f t="shared" si="6"/>
        <v>0.5</v>
      </c>
      <c r="X5">
        <f t="shared" si="2"/>
        <v>13.600000000000001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6.103491</v>
      </c>
      <c r="G6" s="26" cm="1">
        <f t="array" ref="G6">_xll.FDSB(C6,"PCTCHG(FG_YIELD(0,,,,""YTM""),FG_YIELD(-1AM,,,,""YTM""))")</f>
        <v>-0.50657903999999998</v>
      </c>
      <c r="H6" s="26" cm="1">
        <f t="array" ref="H6">_xll.FDSB(C6,"PCTCHG(FG_YIELD(0,,,,""YTM""),FG_YIELD(-3AM,,,,""YTM""))")</f>
        <v>-9.5335300000000007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S6">
        <f t="shared" si="3"/>
        <v>1</v>
      </c>
      <c r="T6">
        <f t="shared" si="4"/>
        <v>1</v>
      </c>
      <c r="U6">
        <f t="shared" si="5"/>
        <v>1</v>
      </c>
      <c r="V6" s="47">
        <f t="shared" si="6"/>
        <v>1</v>
      </c>
      <c r="X6">
        <f t="shared" si="2"/>
        <v>68.100000000000009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5.2550999999999997</v>
      </c>
      <c r="G7" s="26" cm="1">
        <f t="array" ref="G7">_xll.FDSB(C7,"PCTCHG(FG_YIELD(0,,,,""YTM""),FG_YIELD(-1AM,,,,""YTM""))")</f>
        <v>0.83854127000000001</v>
      </c>
      <c r="H7" s="26" cm="1">
        <f t="array" ref="H7">_xll.FDSB(C7,"PCTCHG(FG_YIELD(0,,,,""YTM""),FG_YIELD(-3AM,,,,""YTM""))")</f>
        <v>-8.0279360000000004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1</v>
      </c>
      <c r="V7" s="47">
        <f t="shared" si="6"/>
        <v>0.75</v>
      </c>
      <c r="X7">
        <f t="shared" si="2"/>
        <v>59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6.3931129999999996</v>
      </c>
      <c r="G8" s="26" cm="1">
        <f t="array" ref="G8">_xll.FDSB(C8,"PCTCHG(FG_YIELD(0,,,,""YTM""),FG_YIELD(-1AM,,,,""YTM""))")</f>
        <v>-2.1229532</v>
      </c>
      <c r="H8" s="26" cm="1">
        <f t="array" ref="H8">_xll.FDSB(C8,"PCTCHG(FG_YIELD(0,,,,""YTM""),FG_YIELD(-3AM,,,,""YTM""))")</f>
        <v>-8.645842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1</v>
      </c>
      <c r="U8">
        <f t="shared" si="5"/>
        <v>1</v>
      </c>
      <c r="V8" s="47">
        <f t="shared" si="6"/>
        <v>1</v>
      </c>
      <c r="X8">
        <f t="shared" si="2"/>
        <v>68.100000000000009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3.7305980000000001</v>
      </c>
      <c r="G9" s="26" cm="1">
        <f t="array" ref="G9">_xll.FDSB(C9,"PCTCHG(FG_YIELD(0,,,,""YTM""),FG_YIELD(-1AM,,,,""YTM""))")</f>
        <v>-0.5003514</v>
      </c>
      <c r="H9" s="26" cm="1">
        <f t="array" ref="H9">_xll.FDSB(C9,"PCTCHG(FG_YIELD(0,,,,""YTM""),FG_YIELD(-3AM,,,,""YTM""))")</f>
        <v>-3.3934288000000001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1</v>
      </c>
      <c r="U9">
        <f t="shared" si="5"/>
        <v>1</v>
      </c>
      <c r="V9" s="47">
        <f t="shared" si="6"/>
        <v>0.5</v>
      </c>
      <c r="X9">
        <f t="shared" si="2"/>
        <v>13.600000000000001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1.4883</v>
      </c>
      <c r="G10" s="26" cm="1">
        <f t="array" ref="G10">_xll.FDSB(C10,"PCTCHG(FG_YIELD(0,,,,""YTM""),FG_YIELD(-1AM,,,,""YTM""))")</f>
        <v>-4.9616870000000004</v>
      </c>
      <c r="H10" s="26" cm="1">
        <f t="array" ref="H10">_xll.FDSB(C10,"PCTCHG(FG_YIELD(0,,,,""YTM""),FG_YIELD(-3AM,,,,""YTM""))")</f>
        <v>-7.5590096000000004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1</v>
      </c>
      <c r="U10">
        <f t="shared" si="5"/>
        <v>1</v>
      </c>
      <c r="V10" s="47">
        <f t="shared" si="6"/>
        <v>0.5</v>
      </c>
      <c r="X10">
        <f t="shared" si="2"/>
        <v>13.600000000000001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9.3732000000000006</v>
      </c>
      <c r="G11" s="26" cm="1">
        <f t="array" ref="G11">_xll.FDSB(C11,"PCTCHG(FG_YIELD(0,,,,""YTM""),FG_YIELD(-1AM,,,,""YTM""))")</f>
        <v>-0.62024170000000001</v>
      </c>
      <c r="H11" s="26" cm="1">
        <f t="array" ref="H11">_xll.FDSB(C11,"PCTCHG(FG_YIELD(0,,,,""YTM""),FG_YIELD(-3AM,,,,""YTM""))")</f>
        <v>-9.3378189999999996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10.75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1</v>
      </c>
      <c r="U11">
        <f t="shared" si="5"/>
        <v>1</v>
      </c>
      <c r="V11" s="47">
        <f t="shared" si="6"/>
        <v>1</v>
      </c>
      <c r="X11">
        <f t="shared" si="2"/>
        <v>68.100000000000009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2.9701</v>
      </c>
      <c r="G12" s="26" cm="1">
        <f t="array" ref="G12">_xll.FDSB(C12,"PCTCHG(FG_YIELD(0,,,,""YTM""),FG_YIELD(-1AM,,,,""YTM""))")</f>
        <v>-1.0659227</v>
      </c>
      <c r="H12" s="26" cm="1">
        <f t="array" ref="H12">_xll.FDSB(C12,"PCTCHG(FG_YIELD(0,,,,""YTM""),FG_YIELD(-3AM,,,,""YTM""))")</f>
        <v>-11.869085999999999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1</v>
      </c>
      <c r="V12" s="47">
        <f t="shared" si="6"/>
        <v>0.5</v>
      </c>
      <c r="X12">
        <f t="shared" si="2"/>
        <v>13.600000000000001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12.142792999999999</v>
      </c>
      <c r="G13" s="26" cm="1">
        <f t="array" ref="G13">_xll.FDSB(C13,"PCTCHG(FG_YIELD(0,,,,""YTM""),FG_YIELD(-1AM,,,,""YTM""))")</f>
        <v>3.8780746000000001</v>
      </c>
      <c r="H13" s="26" cm="1">
        <f t="array" ref="H13">_xll.FDSB(C13,"PCTCHG(FG_YIELD(0,,,,""YTM""),FG_YIELD(-3AM,,,,""YTM""))")</f>
        <v>-1.9005466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0</v>
      </c>
      <c r="U13">
        <f t="shared" si="5"/>
        <v>1</v>
      </c>
      <c r="V13" s="47">
        <f t="shared" si="6"/>
        <v>0.75</v>
      </c>
      <c r="X13">
        <f t="shared" si="2"/>
        <v>59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Treasury - South Africa Benchmark Bond 10Y</v>
      </c>
      <c r="E14" s="26" cm="1">
        <f t="array" ref="E14">IFERROR(_xll.FDS(C14,"FG_YIELD(0,,,,""YTM"")"),$E$26)</f>
        <v>10.430713000000001</v>
      </c>
      <c r="G14" s="26" cm="1">
        <f t="array" ref="G14">_xll.FDSB(C14,"PCTCHG(FG_YIELD(0,,,,""YTM""),FG_YIELD(-1AM,,,,""YTM""))")</f>
        <v>-3.6720687999999999</v>
      </c>
      <c r="H14" s="26" cm="1">
        <f t="array" ref="H14">_xll.FDSB(C14,"PCTCHG(FG_YIELD(0,,,,""YTM""),FG_YIELD(-3AM,,,,""YTM""))")</f>
        <v>-11.246453000000001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1</v>
      </c>
      <c r="U14">
        <f t="shared" si="5"/>
        <v>1</v>
      </c>
      <c r="V14" s="47">
        <f t="shared" si="6"/>
        <v>0.5</v>
      </c>
      <c r="X14">
        <f t="shared" si="2"/>
        <v>13.600000000000001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3.1389999999999998</v>
      </c>
      <c r="G15" s="26" cm="1">
        <f t="array" ref="G15">_xll.FDSB(C15,"PCTCHG(FG_YIELD(0,,,,""YTM""),FG_YIELD(-1AM,,,,""YTM""))")</f>
        <v>-5.8770647</v>
      </c>
      <c r="H15" s="26" cm="1">
        <f t="array" ref="H15">_xll.FDSB(C15,"PCTCHG(FG_YIELD(0,,,,""YTM""),FG_YIELD(-3AM,,,,""YTM""))")</f>
        <v>-16.293334999999999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T15">
        <f t="shared" si="4"/>
        <v>1</v>
      </c>
      <c r="U15">
        <f t="shared" si="5"/>
        <v>1</v>
      </c>
      <c r="V15" s="47">
        <f t="shared" si="6"/>
        <v>0.5</v>
      </c>
      <c r="X15">
        <f t="shared" si="2"/>
        <v>13.600000000000001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6.8295000000000003</v>
      </c>
      <c r="G16" s="26" cm="1">
        <f t="array" ref="G16">_xll.FDSB(C16,"PCTCHG(FG_YIELD(0,,,,""YTM""),FG_YIELD(-1AM,,,,""YTM""))")</f>
        <v>-0.74121999999999999</v>
      </c>
      <c r="H16" s="26" cm="1">
        <f t="array" ref="H16">_xll.FDSB(C16,"PCTCHG(FG_YIELD(0,,,,""YTM""),FG_YIELD(-3AM,,,,""YTM""))")</f>
        <v>-3.251166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13.600000000000001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2.1059999999999999</v>
      </c>
      <c r="G17" s="26" cm="1">
        <f t="array" ref="G17">_xll.FDSB(C17,"PCTCHG(FG_YIELD(0,,,,""YTM""),FG_YIELD(-1AM,,,,""YTM""))")</f>
        <v>-6.5909740000000001</v>
      </c>
      <c r="H17" s="26" cm="1">
        <f t="array" ref="H17">_xll.FDSB(C17,"PCTCHG(FG_YIELD(0,,,,""YTM""),FG_YIELD(-3AM,,,,""YTM""))")</f>
        <v>-8.2153050000000007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3.35</v>
      </c>
      <c r="M17" s="36" cm="1">
        <f t="array" ref="M17">_xll.FDSB(J17,"(SUBARRAY(NOT_NA(NO_REPEAT_F(FG_YIELD(now,-10AY,D))),0,1)-SUBARRAY(NOT_NA(NO_REPEAT_F(FG_YIELD(now,-10AY,D))),1,1))*100")</f>
        <v>-10</v>
      </c>
      <c r="N17" s="38">
        <f t="shared" si="0"/>
        <v>10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68.100000000000009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3.6800999999999999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2.5376590000000001</v>
      </c>
      <c r="G19" s="26" cm="1">
        <f t="array" ref="G19">_xll.FDSB(C19,"PCTCHG(FG_YIELD(0,,,,""YTM""),FG_YIELD(-1AM,,,,""YTM""))")</f>
        <v>-2.1969702</v>
      </c>
      <c r="H19" s="26" cm="1">
        <f t="array" ref="H19">_xll.FDSB(C19,"PCTCHG(FG_YIELD(0,,,,""YTM""),FG_YIELD(-3AM,,,,""YTM""))")</f>
        <v>-8.9585290000000004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1</v>
      </c>
      <c r="U19">
        <f t="shared" si="5"/>
        <v>1</v>
      </c>
      <c r="V19" s="47">
        <f t="shared" si="6"/>
        <v>0.5</v>
      </c>
      <c r="X19">
        <f t="shared" si="2"/>
        <v>13.600000000000001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25.391649999999998</v>
      </c>
      <c r="G20" s="26" cm="1">
        <f t="array" ref="G20">_xll.FDSB(C20,"PCTCHG(FG_YIELD(0,,,,""YTM""),FG_YIELD(-1AM,,,,""YTM""))")</f>
        <v>3.7734776000000001</v>
      </c>
      <c r="H20" s="26" cm="1">
        <f t="array" ref="H20">_xll.FDSB(C20,"PCTCHG(FG_YIELD(0,,,,""YTM""),FG_YIELD(-3AM,,,,""YTM""))")</f>
        <v>0.44673302999999998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4.2757810000000003</v>
      </c>
      <c r="G21" s="26" cm="1">
        <f t="array" ref="G21">_xll.FDSB(C21,"PCTCHG(FG_YIELD(0,,,,""YTM""),FG_YIELD(-1AM,,,,""YTM""))")</f>
        <v>-4.5132199999999996</v>
      </c>
      <c r="H21" s="26" cm="1">
        <f t="array" ref="H21">_xll.FDSB(C21,"PCTCHG(FG_YIELD(0,,,,""YTM""),FG_YIELD(-3AM,,,,""YTM""))")</f>
        <v>-10.829670999999999</v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1</v>
      </c>
      <c r="U21">
        <f t="shared" si="5"/>
        <v>1</v>
      </c>
      <c r="V21" s="47">
        <f t="shared" si="6"/>
        <v>0.5</v>
      </c>
      <c r="X21">
        <f t="shared" si="2"/>
        <v>13.600000000000001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2.6770584999999998</v>
      </c>
      <c r="G22" s="26" cm="1">
        <f t="array" ref="G22">_xll.FDSB(C22,"PCTCHG(FG_YIELD(0,,,,""YTM""),FG_YIELD(-1AM,,,,""YTM""))")</f>
        <v>-1.6038238</v>
      </c>
      <c r="H22" s="26" cm="1">
        <f t="array" ref="H22">_xll.FDSB(C22,"PCTCHG(FG_YIELD(0,,,,""YTM""),FG_YIELD(-3AM,,,,""YTM""))")</f>
        <v>-3.5210726000000001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1</v>
      </c>
      <c r="U22">
        <f t="shared" si="5"/>
        <v>1</v>
      </c>
      <c r="V22" s="47">
        <f t="shared" si="6"/>
        <v>1</v>
      </c>
      <c r="X22">
        <f t="shared" si="2"/>
        <v>68.100000000000009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4.6646156000000003</v>
      </c>
      <c r="G23" s="26" cm="1">
        <f t="array" ref="G23">_xll.FDSB(C23,"PCTCHG(FG_YIELD(0,,,,""YTM""),FG_YIELD(-1AM,,,,""YTM""))")</f>
        <v>-5.3322929999999999</v>
      </c>
      <c r="H23" s="26" cm="1">
        <f t="array" ref="H23">_xll.FDSB(C23,"PCTCHG(FG_YIELD(0,,,,""YTM""),FG_YIELD(-3AM,,,,""YTM""))")</f>
        <v>-9.2257320000000007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1</v>
      </c>
      <c r="V23" s="47">
        <f t="shared" si="6"/>
        <v>0.5</v>
      </c>
      <c r="X23">
        <f t="shared" si="2"/>
        <v>13.600000000000001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3.6800999999999999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2.1059999999999999</v>
      </c>
      <c r="H2" cm="1">
        <f t="array" ref="H2">_xll.FDS(B2,"FG_ROE(0)")</f>
        <v>10.112737491608</v>
      </c>
      <c r="I2">
        <f>HLOOKUP(B2,'Index ROE'!$B$1:$V$25,24,FALSE)</f>
        <v>13.110180176648051</v>
      </c>
      <c r="J2" cm="1">
        <f t="array" ref="J2">_xll.FDS(B2, "FMA_RBICS_REV_CURRENT(30, LOC, ""PORTAGG"")")</f>
        <v>21.788870292869301</v>
      </c>
      <c r="K2" s="77">
        <f>HLOOKUP(B2,'Index earnings'!$A$1:$V$26,26,FALSE)</f>
        <v>7.2171382515967997E-2</v>
      </c>
      <c r="L2">
        <f>HLOOKUP(B2,'Yearly returns'!$B$1:$V$128,126,FALSE)</f>
        <v>-28.03464</v>
      </c>
      <c r="M2">
        <f>I2-G2</f>
        <v>11.004180176648051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81.8</v>
      </c>
      <c r="R2">
        <f>N2*Assumption!$F$64 + O2*Assumption!$F$61 + P2*Assumption!$F$62 + Q2*Assumption!$F$63</f>
        <v>86.350000000000009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2.0229354000000002</v>
      </c>
      <c r="H3" cm="1">
        <f t="array" ref="H3">_xll.FDS(B3,"FG_ROE(0)")</f>
        <v>9.3255526190292795</v>
      </c>
      <c r="I3">
        <f>HLOOKUP(B3,'Index ROE'!$B$1:$V$25,24,FALSE)</f>
        <v>10.7704189177279</v>
      </c>
      <c r="J3" cm="1">
        <f t="array" ref="J3">_xll.FDS(B3, "FMA_RBICS_REV_CURRENT(30, LOC, ""PORTAGG"")")</f>
        <v>35.277163634505598</v>
      </c>
      <c r="K3" s="77">
        <f>HLOOKUP(B3,'Index earnings'!$A$1:$V$26,26,FALSE)</f>
        <v>2.1185121040589117E-2</v>
      </c>
      <c r="L3">
        <f>HLOOKUP(B3,'Yearly returns'!$B$1:$V$128,126,FALSE)</f>
        <v>-48.061540000000001</v>
      </c>
      <c r="M3">
        <f t="shared" ref="M3:M22" si="0">I3-G3</f>
        <v>8.7474835177279004</v>
      </c>
      <c r="N3" cm="1">
        <f t="array" ref="N3">_xlfn.PERCENTRANK.EXC(_xlfn._xlws.FILTER(M$2:M$22, ISNUMBER(M$2:M$22)),M3)*100</f>
        <v>68.100000000000009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40.9</v>
      </c>
      <c r="Q3" cm="1">
        <f t="array" ref="Q3">_xlfn.PERCENTRANK.EXC(_xlfn._xlws.FILTER(L$2:L$22, ISNUMBER(L$2:L$22)),L3)*100</f>
        <v>22.7</v>
      </c>
      <c r="R3">
        <f>N3*Assumption!$F$64 + O3*Assumption!$F$61 + P3*Assumption!$F$62 + Q3*Assumption!$F$63</f>
        <v>45.424999999999997</v>
      </c>
      <c r="S3" cm="1">
        <f t="array" ref="S3">_xlfn.PERCENTRANK.EXC(_xlfn._xlws.FILTER(R$2:R$22, ISNUMBER(R$2:R$22)),R3)*100</f>
        <v>40.9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6.6080439999999996</v>
      </c>
      <c r="H4" cm="1">
        <f t="array" ref="H4">_xll.FDS(B4,"FG_ROE(0)")</f>
        <v>12.4878728546798</v>
      </c>
      <c r="I4">
        <f>HLOOKUP(B4,'Index ROE'!$B$1:$V$25,24,FALSE)</f>
        <v>15.657517511443299</v>
      </c>
      <c r="J4" cm="1">
        <f t="array" ref="J4">_xll.FDS(B4, "FMA_RBICS_REV_CURRENT(30, LOC, ""PORTAGG"")")</f>
        <v>55.833375319234598</v>
      </c>
      <c r="K4" s="77">
        <f>HLOOKUP(B4,'Index earnings'!$A$1:$V$26,26,FALSE)</f>
        <v>4.2935760209013241E-2</v>
      </c>
      <c r="L4">
        <f>HLOOKUP(B4,'Yearly returns'!$B$1:$V$128,126,FALSE)</f>
        <v>-40.593445000000003</v>
      </c>
      <c r="M4">
        <f t="shared" si="0"/>
        <v>9.0494735114432991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36.299999999999997</v>
      </c>
      <c r="R4">
        <f>N4*Assumption!$F$64 + O4*Assumption!$F$61 + P4*Assumption!$F$62 + Q4*Assumption!$F$63</f>
        <v>48.825000000000003</v>
      </c>
      <c r="S4" cm="1">
        <f t="array" ref="S4">_xlfn.PERCENTRANK.EXC(_xlfn._xlws.FILTER(R$2:R$22, ISNUMBER(R$2:R$22)),R4)*100</f>
        <v>54.500000000000007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6.103491</v>
      </c>
      <c r="H5" cm="1">
        <f t="array" ref="H5">_xll.FDS(B5,"FG_ROE(0)")</f>
        <v>12.569639407615</v>
      </c>
      <c r="I5">
        <f>HLOOKUP(B5,'Index ROE'!$B$1:$V$25,24,FALSE)</f>
        <v>12.530824852807651</v>
      </c>
      <c r="J5" cm="1">
        <f t="array" ref="J5">_xll.FDS(B5, "FMA_RBICS_REV_CURRENT(30, LOC, ""PORTAGG"")")</f>
        <v>41.835335883298796</v>
      </c>
      <c r="K5" s="77">
        <f>HLOOKUP(B5,'Index earnings'!$A$1:$V$26,26,FALSE)</f>
        <v>6.5968962435704714E-2</v>
      </c>
      <c r="L5">
        <f>HLOOKUP(B5,'Yearly returns'!$B$1:$V$128,126,FALSE)</f>
        <v>-33.264415999999997</v>
      </c>
      <c r="M5">
        <f t="shared" si="0"/>
        <v>6.4273338528076511</v>
      </c>
      <c r="N5" cm="1">
        <f t="array" ref="N5">_xlfn.PERCENTRANK.EXC(_xlfn._xlws.FILTER(M$2:M$22, ISNUMBER(M$2:M$22)),M5)*100</f>
        <v>31.8</v>
      </c>
      <c r="O5" cm="1">
        <f t="array" ref="O5">(1-_xlfn.PERCENTRANK.EXC(_xlfn._xlws.FILTER(J$2:J$22, ISNUMBER(J$2:J$22)),J5))*100</f>
        <v>41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63.6</v>
      </c>
      <c r="R5">
        <f>N5*Assumption!$F$64 + O5*Assumption!$F$61 + P5*Assumption!$F$62 + Q5*Assumption!$F$63</f>
        <v>54.55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5.2550999999999997</v>
      </c>
      <c r="H6" cm="1">
        <f t="array" ref="H6">_xll.FDS(B6,"FG_ROE(0)")</f>
        <v>12.8661974312966</v>
      </c>
      <c r="I6">
        <f>HLOOKUP(B6,'Index ROE'!$B$1:$V$25,24,FALSE)</f>
        <v>10.013481596831115</v>
      </c>
      <c r="J6" cm="1">
        <f t="array" ref="J6">_xll.FDS(B6, "FMA_RBICS_REV_CURRENT(30, LOC, ""PORTAGG"")")</f>
        <v>48.532596835768899</v>
      </c>
      <c r="K6" s="77">
        <f>HLOOKUP(B6,'Index earnings'!$A$1:$V$26,26,FALSE)</f>
        <v>3.6620331475524681E-2</v>
      </c>
      <c r="L6">
        <f>HLOOKUP(B6,'Yearly returns'!$B$1:$V$128,126,FALSE)</f>
        <v>-53.709693999999999</v>
      </c>
      <c r="M6">
        <f t="shared" si="0"/>
        <v>4.7583815968311152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59</v>
      </c>
      <c r="Q6" cm="1">
        <f t="array" ref="Q6">_xlfn.PERCENTRANK.EXC(_xlfn._xlws.FILTER(L$2:L$22, ISNUMBER(L$2:L$22)),L6)*100</f>
        <v>9</v>
      </c>
      <c r="R6">
        <f>N6*Assumption!$F$64 + O6*Assumption!$F$61 + P6*Assumption!$F$62 + Q6*Assumption!$F$63</f>
        <v>28.375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6.3931129999999996</v>
      </c>
      <c r="H7" cm="1">
        <f t="array" ref="H7">_xll.FDS(B7,"FG_ROE(0)")</f>
        <v>11.062447909051601</v>
      </c>
      <c r="I7">
        <f>HLOOKUP(B7,'Index ROE'!$B$1:$V$25,24,FALSE)</f>
        <v>12.932447591337899</v>
      </c>
      <c r="J7" cm="1">
        <f t="array" ref="J7">_xll.FDS(B7, "FMA_RBICS_REV_CURRENT(30, LOC, ""PORTAGG"")")</f>
        <v>33.250736338792699</v>
      </c>
      <c r="K7" s="77">
        <f>HLOOKUP(B7,'Index earnings'!$A$1:$V$26,26,FALSE)</f>
        <v>1.6222355599437854E-2</v>
      </c>
      <c r="L7">
        <f>HLOOKUP(B7,'Yearly returns'!$B$1:$V$128,126,FALSE)</f>
        <v>-40.180442999999997</v>
      </c>
      <c r="M7">
        <f t="shared" si="0"/>
        <v>6.5393345913378997</v>
      </c>
      <c r="N7" cm="1">
        <f t="array" ref="N7">_xlfn.PERCENTRANK.EXC(_xlfn._xlws.FILTER(M$2:M$22, ISNUMBER(M$2:M$22)),M7)*100</f>
        <v>36.299999999999997</v>
      </c>
      <c r="O7" cm="1">
        <f t="array" ref="O7">(1-_xlfn.PERCENTRANK.EXC(_xlfn._xlws.FILTER(J$2:J$22, ISNUMBER(J$2:J$22)),J7))*100</f>
        <v>54.6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40.9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3.7305980000000001</v>
      </c>
      <c r="H8" cm="1">
        <f t="array" ref="H8">_xll.FDS(B8,"FG_ROE(0)")</f>
        <v>8.5245007789523104</v>
      </c>
      <c r="I8">
        <f>HLOOKUP(B8,'Index ROE'!$B$1:$V$25,24,FALSE)</f>
        <v>11.93920849991995</v>
      </c>
      <c r="J8" cm="1">
        <f t="array" ref="J8">_xll.FDS(B8, "FMA_RBICS_REV_CURRENT(30, LOC, ""PORTAGG"")")</f>
        <v>44.103411539768402</v>
      </c>
      <c r="K8" s="77">
        <f>HLOOKUP(B8,'Index earnings'!$A$1:$V$26,26,FALSE)</f>
        <v>2.3804408873769667E-2</v>
      </c>
      <c r="L8">
        <f>HLOOKUP(B8,'Yearly returns'!$B$1:$V$128,126,FALSE)</f>
        <v>-35.604446000000003</v>
      </c>
      <c r="M8">
        <f t="shared" si="0"/>
        <v>8.2086104999199492</v>
      </c>
      <c r="N8" cm="1">
        <f t="array" ref="N8">_xlfn.PERCENTRANK.EXC(_xlfn._xlws.FILTER(M$2:M$22, ISNUMBER(M$2:M$22)),M8)*100</f>
        <v>54.500000000000007</v>
      </c>
      <c r="O8" cm="1">
        <f t="array" ref="O8">(1-_xlfn.PERCENTRANK.EXC(_xlfn._xlws.FILTER(J$2:J$22, ISNUMBER(J$2:J$22)),J8))*100</f>
        <v>31.899999999999995</v>
      </c>
      <c r="P8" cm="1">
        <f t="array" ref="P8">_xlfn.PERCENTRANK.EXC(_xlfn._xlws.FILTER(K$2:K$22, ISNUMBER(K$2:K$22)),K8)*100</f>
        <v>45.4</v>
      </c>
      <c r="Q8" cm="1">
        <f t="array" ref="Q8">_xlfn.PERCENTRANK.EXC(_xlfn._xlws.FILTER(L$2:L$22, ISNUMBER(L$2:L$22)),L8)*100</f>
        <v>59</v>
      </c>
      <c r="R8">
        <f>N8*Assumption!$F$64 + O8*Assumption!$F$61 + P8*Assumption!$F$62 + Q8*Assumption!$F$63</f>
        <v>47.7</v>
      </c>
      <c r="S8" cm="1">
        <f t="array" ref="S8">_xlfn.PERCENTRANK.EXC(_xlfn._xlws.FILTER(R$2:R$22, ISNUMBER(R$2:R$22)),R8)*100</f>
        <v>50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1.4883</v>
      </c>
      <c r="H9" cm="1">
        <f t="array" ref="H9">_xll.FDS(B9,"FG_ROE(0)")</f>
        <v>11.0444756137108</v>
      </c>
      <c r="I9">
        <f>HLOOKUP(B9,'Index ROE'!$B$1:$V$25,24,FALSE)</f>
        <v>12.1494189436059</v>
      </c>
      <c r="J9" cm="1">
        <f t="array" ref="J9">_xll.FDS(B9, "FMA_RBICS_REV_CURRENT(30, LOC, ""PORTAGG"")")</f>
        <v>18.0319446632693</v>
      </c>
      <c r="K9" s="77">
        <f>HLOOKUP(B9,'Index earnings'!$A$1:$V$26,26,FALSE)</f>
        <v>3.7641365807768112E-2</v>
      </c>
      <c r="L9">
        <f>HLOOKUP(B9,'Yearly returns'!$B$1:$V$128,126,FALSE)</f>
        <v>-27.810406</v>
      </c>
      <c r="M9">
        <f t="shared" si="0"/>
        <v>10.661118943605899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63.6</v>
      </c>
      <c r="Q9" cm="1">
        <f t="array" ref="Q9">_xlfn.PERCENTRANK.EXC(_xlfn._xlws.FILTER(L$2:L$22, ISNUMBER(L$2:L$22)),L9)*100</f>
        <v>86.3</v>
      </c>
      <c r="R9">
        <f>N9*Assumption!$F$64 + O9*Assumption!$F$61 + P9*Assumption!$F$62 + Q9*Assumption!$F$63</f>
        <v>80.674999999999997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9.3732000000000006</v>
      </c>
      <c r="H10" cm="1">
        <f t="array" ref="H10">_xll.FDS(B10,"FG_ROE(0)")</f>
        <v>10.704547784947</v>
      </c>
      <c r="I10">
        <f>HLOOKUP(B10,'Index ROE'!$B$1:$V$25,24,FALSE)</f>
        <v>12.78064669069385</v>
      </c>
      <c r="J10" cm="1">
        <f t="array" ref="J10">_xll.FDS(B10, "FMA_RBICS_REV_CURRENT(30, LOC, ""PORTAGG"")")</f>
        <v>26.353599491114402</v>
      </c>
      <c r="K10" s="77">
        <f>HLOOKUP(B10,'Index earnings'!$A$1:$V$26,26,FALSE)</f>
        <v>5.8038772053721877E-2</v>
      </c>
      <c r="L10">
        <f>HLOOKUP(B10,'Yearly returns'!$B$1:$V$128,126,FALSE)</f>
        <v>-37.492072999999998</v>
      </c>
      <c r="M10">
        <f t="shared" si="0"/>
        <v>3.407446690693849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68.199999999999989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50</v>
      </c>
      <c r="R10">
        <f>N10*Assumption!$F$64 + O10*Assumption!$F$61 + P10*Assumption!$F$62 + Q10*Assumption!$F$63</f>
        <v>52.25</v>
      </c>
      <c r="S10" cm="1">
        <f t="array" ref="S10">_xlfn.PERCENTRANK.EXC(_xlfn._xlws.FILTER(R$2:R$22, ISNUMBER(R$2:R$22)),R10)*100</f>
        <v>63.6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2.9701</v>
      </c>
      <c r="H11" cm="1">
        <f t="array" ref="H11">_xll.FDS(B11,"FG_ROE(0)")</f>
        <v>7.1673313698719197</v>
      </c>
      <c r="I11">
        <f>HLOOKUP(B11,'Index ROE'!$B$1:$V$25,24,FALSE)</f>
        <v>10.671681938827749</v>
      </c>
      <c r="J11" cm="1">
        <f t="array" ref="J11">_xll.FDS(B11, "FMA_RBICS_REV_CURRENT(30, LOC, ""PORTAGG"")")</f>
        <v>15.8324154298633</v>
      </c>
      <c r="K11" s="77">
        <f>HLOOKUP(B11,'Index earnings'!$A$1:$V$26,26,FALSE)</f>
        <v>2.4558800239880663E-2</v>
      </c>
      <c r="L11">
        <f>HLOOKUP(B11,'Yearly returns'!$B$1:$V$128,126,FALSE)</f>
        <v>-36.416823999999998</v>
      </c>
      <c r="M11">
        <f t="shared" si="0"/>
        <v>7.7015819388277489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54.500000000000007</v>
      </c>
      <c r="Q11" cm="1">
        <f t="array" ref="Q11">_xlfn.PERCENTRANK.EXC(_xlfn._xlws.FILTER(L$2:L$22, ISNUMBER(L$2:L$22)),L11)*100</f>
        <v>54.500000000000007</v>
      </c>
      <c r="R11">
        <f>N11*Assumption!$F$64 + O11*Assumption!$F$61 + P11*Assumption!$F$62 + Q11*Assumption!$F$63</f>
        <v>63.625</v>
      </c>
      <c r="S11" cm="1">
        <f t="array" ref="S11">_xlfn.PERCENTRANK.EXC(_xlfn._xlws.FILTER(R$2:R$22, ISNUMBER(R$2:R$22)),R11)*100</f>
        <v>77.2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12.142792999999999</v>
      </c>
      <c r="H12" cm="1">
        <f t="array" ref="H12">_xll.FDS(B12,"FG_ROE(0)")</f>
        <v>18.583785551321601</v>
      </c>
      <c r="I12">
        <f>HLOOKUP(B12,'Index ROE'!$B$1:$V$25,24,FALSE)</f>
        <v>14.789259115855451</v>
      </c>
      <c r="J12" cm="1">
        <f t="array" ref="J12">_xll.FDS(B12, "FMA_RBICS_REV_CURRENT(30, LOC, ""PORTAGG"")")</f>
        <v>27.556756246038901</v>
      </c>
      <c r="K12" s="77">
        <f>HLOOKUP(B12,'Index earnings'!$A$1:$V$26,26,FALSE)</f>
        <v>2.0685012893055132E-2</v>
      </c>
      <c r="L12">
        <f>HLOOKUP(B12,'Yearly returns'!$B$1:$V$128,126,FALSE)</f>
        <v>-52.746304000000002</v>
      </c>
      <c r="M12">
        <f t="shared" si="0"/>
        <v>2.6464661158554517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63.7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18.099999999999998</v>
      </c>
      <c r="R12">
        <f>N12*Assumption!$F$64 + O12*Assumption!$F$61 + P12*Assumption!$F$62 + Q12*Assumption!$F$63</f>
        <v>32.925000000000004</v>
      </c>
      <c r="S12" cm="1">
        <f t="array" ref="S12">_xlfn.PERCENTRANK.EXC(_xlfn._xlws.FILTER(R$2:R$22, ISNUMBER(R$2:R$22)),R12)*100</f>
        <v>13.600000000000001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Treasury - South Africa Benchmark Bond 10Y</v>
      </c>
      <c r="G13">
        <f>VLOOKUP(A13,'LIQIDITY 2'!$A$3:$E$26,5,FALSE)</f>
        <v>10.430713000000001</v>
      </c>
      <c r="H13" cm="1">
        <f t="array" ref="H13">_xll.FDS(B13,"FG_ROE(0)")</f>
        <v>11.9987207513625</v>
      </c>
      <c r="I13">
        <f>HLOOKUP(B13,'Index ROE'!$B$1:$V$25,24,FALSE)</f>
        <v>16.7616860731518</v>
      </c>
      <c r="J13" cm="1">
        <f t="array" ref="J13">_xll.FDS(B13, "FMA_RBICS_REV_CURRENT(30, LOC, ""PORTAGG"")")</f>
        <v>46.285967310736197</v>
      </c>
      <c r="K13" s="77">
        <f>HLOOKUP(B13,'Index earnings'!$A$1:$V$26,26,FALSE)</f>
        <v>2.3841978693851074E-2</v>
      </c>
      <c r="L13">
        <f>HLOOKUP(B13,'Yearly returns'!$B$1:$V$128,126,FALSE)</f>
        <v>-38.451500000000003</v>
      </c>
      <c r="M13">
        <f t="shared" si="0"/>
        <v>6.3309730731517995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27.3</v>
      </c>
      <c r="P13" cm="1">
        <f t="array" ref="P13">_xlfn.PERCENTRANK.EXC(_xlfn._xlws.FILTER(K$2:K$22, ISNUMBER(K$2:K$22)),K13)*100</f>
        <v>50</v>
      </c>
      <c r="Q13" cm="1">
        <f t="array" ref="Q13">_xlfn.PERCENTRANK.EXC(_xlfn._xlws.FILTER(L$2:L$22, ISNUMBER(L$2:L$22)),L13)*100</f>
        <v>45.4</v>
      </c>
      <c r="R13">
        <f>N13*Assumption!$F$64 + O13*Assumption!$F$61 + P13*Assumption!$F$62 + Q13*Assumption!$F$63</f>
        <v>37.475000000000001</v>
      </c>
      <c r="S13" cm="1">
        <f t="array" ref="S13">_xlfn.PERCENTRANK.EXC(_xlfn._xlws.FILTER(R$2:R$22, ISNUMBER(R$2:R$22)),R13)*100</f>
        <v>27.200000000000003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3.1389999999999998</v>
      </c>
      <c r="H14" cm="1">
        <f t="array" ref="H14">_xll.FDS(B14,"FG_ROE(0)")</f>
        <v>15.168280268695799</v>
      </c>
      <c r="I14">
        <f>HLOOKUP(B14,'Index ROE'!$B$1:$V$25,24,FALSE)</f>
        <v>5.4192242708958744</v>
      </c>
      <c r="J14" cm="1">
        <f t="array" ref="J14">_xll.FDS(B14, "FMA_RBICS_REV_CURRENT(30, LOC, ""PORTAGG"")")</f>
        <v>43.214553400760003</v>
      </c>
      <c r="K14" s="77">
        <f>HLOOKUP(B14,'Index earnings'!$A$1:$V$26,26,FALSE)</f>
        <v>-9.9977006807554725E-2</v>
      </c>
      <c r="L14">
        <f>HLOOKUP(B14,'Yearly returns'!$B$1:$V$128,126,FALSE)</f>
        <v>-55.599266</v>
      </c>
      <c r="M14">
        <f t="shared" si="0"/>
        <v>2.2802242708958746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36.4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13.6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6.8295000000000003</v>
      </c>
      <c r="H15" cm="1">
        <f t="array" ref="H15">_xll.FDS(B15,"FG_ROE(0)")</f>
        <v>15.4783070593397</v>
      </c>
      <c r="I15">
        <f>HLOOKUP(B15,'Index ROE'!$B$1:$V$25,24,FALSE)</f>
        <v>15.463136340534799</v>
      </c>
      <c r="J15" cm="1">
        <f t="array" ref="J15">_xll.FDS(B15, "FMA_RBICS_REV_CURRENT(30, LOC, ""PORTAGG"")")</f>
        <v>28.8431636010089</v>
      </c>
      <c r="K15" s="77">
        <f>HLOOKUP(B15,'Index earnings'!$A$1:$V$26,26,FALSE)</f>
        <v>6.0166172239930704E-2</v>
      </c>
      <c r="L15">
        <f>HLOOKUP(B15,'Yearly returns'!$B$1:$V$128,126,FALSE)</f>
        <v>-27.660655999999999</v>
      </c>
      <c r="M15">
        <f t="shared" si="0"/>
        <v>8.6336363405347996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59.099999999999994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90.9</v>
      </c>
      <c r="R15">
        <f>N15*Assumption!$F$64 + O15*Assumption!$F$61 + P15*Assumption!$F$62 + Q15*Assumption!$F$63</f>
        <v>72.699999999999989</v>
      </c>
      <c r="S15" cm="1">
        <f t="array" ref="S15">_xlfn.PERCENTRANK.EXC(_xlfn._xlws.FILTER(R$2:R$22, ISNUMBER(R$2:R$22)),R15)*100</f>
        <v>86.3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2.1059999999999999</v>
      </c>
      <c r="H16" cm="1">
        <f t="array" ref="H16">_xll.FDS(B16,"FG_ROE(0)")</f>
        <v>11.001198314819501</v>
      </c>
      <c r="I16">
        <f>HLOOKUP(B16,'Index ROE'!$B$1:$V$25,24,FALSE)</f>
        <v>12.8854511835079</v>
      </c>
      <c r="J16" cm="1">
        <f t="array" ref="J16">_xll.FDS(B16, "FMA_RBICS_REV_CURRENT(30, LOC, ""PORTAGG"")")</f>
        <v>25.365061568908398</v>
      </c>
      <c r="K16" s="77">
        <f>HLOOKUP(B16,'Index earnings'!$A$1:$V$26,26,FALSE)</f>
        <v>7.2171382515967997E-2</v>
      </c>
      <c r="L16">
        <f>HLOOKUP(B16,'Yearly returns'!$B$1:$V$128,126,FALSE)</f>
        <v>-42.981772999999997</v>
      </c>
      <c r="M16">
        <f t="shared" si="0"/>
        <v>10.7794511835079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31.8</v>
      </c>
      <c r="R16">
        <f>N16*Assumption!$F$64 + O16*Assumption!$F$61 + P16*Assumption!$F$62 + Q16*Assumption!$F$63</f>
        <v>69.3</v>
      </c>
      <c r="S16" cm="1">
        <f t="array" ref="S16">_xlfn.PERCENTRANK.EXC(_xlfn._xlws.FILTER(R$2:R$22, ISNUMBER(R$2:R$22)),R16)*100</f>
        <v>81.8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3.6800999999999999</v>
      </c>
      <c r="H17" cm="1">
        <f t="array" ref="H17">_xll.FDS(B17,"FG_ROE(0)")</f>
        <v>10.8718913210504</v>
      </c>
      <c r="I17">
        <f>HLOOKUP(B17,'Index ROE'!$B$1:$V$25,24,FALSE)</f>
        <v>12.269166041116101</v>
      </c>
      <c r="J17" cm="1">
        <f t="array" ref="J17">_xll.FDS(B17, "FMA_RBICS_REV_CURRENT(30, LOC, ""PORTAGG"")")</f>
        <v>60.183975543734</v>
      </c>
      <c r="K17" s="77">
        <f>HLOOKUP(B17,'Index earnings'!$A$1:$V$26,26,FALSE)</f>
        <v>8.8740466700483189E-3</v>
      </c>
      <c r="L17">
        <f>HLOOKUP(B17,'Yearly returns'!$B$1:$V$128,126,FALSE)</f>
        <v>-24.929165000000001</v>
      </c>
      <c r="M17">
        <f t="shared" si="0"/>
        <v>8.5890660411161015</v>
      </c>
      <c r="N17" cm="1">
        <f t="array" ref="N17">_xlfn.PERCENTRANK.EXC(_xlfn._xlws.FILTER(M$2:M$22, ISNUMBER(M$2:M$22)),M17)*100</f>
        <v>59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46.55</v>
      </c>
      <c r="S17" cm="1">
        <f t="array" ref="S17">_xlfn.PERCENTRANK.EXC(_xlfn._xlws.FILTER(R$2:R$22, ISNUMBER(R$2:R$22)),R17)*100</f>
        <v>45.4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2.5376590000000001</v>
      </c>
      <c r="H18" cm="1">
        <f t="array" ref="H18">_xll.FDS(B18,"FG_ROE(0)")</f>
        <v>7.9875920973061101</v>
      </c>
      <c r="I18">
        <f>HLOOKUP(B18,'Index ROE'!$B$1:$V$25,24,FALSE)</f>
        <v>13.0025654489041</v>
      </c>
      <c r="J18" cm="1">
        <f t="array" ref="J18">_xll.FDS(B18, "FMA_RBICS_REV_CURRENT(30, LOC, ""PORTAGG"")")</f>
        <v>23.2046087544499</v>
      </c>
      <c r="K18" s="77">
        <f>HLOOKUP(B18,'Index earnings'!$A$1:$V$26,26,FALSE)</f>
        <v>1.2617045604423671E-2</v>
      </c>
      <c r="L18">
        <f>HLOOKUP(B18,'Yearly returns'!$B$1:$V$128,126,FALSE)</f>
        <v>-31.499331999999999</v>
      </c>
      <c r="M18">
        <f t="shared" si="0"/>
        <v>10.464906448904101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72.7</v>
      </c>
      <c r="R18">
        <f>N18*Assumption!$F$64 + O18*Assumption!$F$61 + P18*Assumption!$F$62 + Q18*Assumption!$F$63</f>
        <v>63.599999999999994</v>
      </c>
      <c r="S18" cm="1">
        <f t="array" ref="S18">_xlfn.PERCENTRANK.EXC(_xlfn._xlws.FILTER(R$2:R$22, ISNUMBER(R$2:R$22)),R18)*100</f>
        <v>72.7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25.391649999999998</v>
      </c>
      <c r="H19" cm="1">
        <f t="array" ref="H19">_xll.FDS(B19,"FG_ROE(0)")</f>
        <v>16.2848401525893</v>
      </c>
      <c r="I19">
        <f>HLOOKUP(B19,'Index ROE'!$B$1:$V$25,24,FALSE)</f>
        <v>14.774119834582851</v>
      </c>
      <c r="J19" cm="1">
        <f t="array" ref="J19">_xll.FDS(B19, "FMA_RBICS_REV_CURRENT(30, LOC, ""PORTAGG"")")</f>
        <v>22.262733920550801</v>
      </c>
      <c r="K19" s="77">
        <f>HLOOKUP(B19,'Index earnings'!$A$1:$V$26,26,FALSE)</f>
        <v>8.2005716266386752E-2</v>
      </c>
      <c r="L19">
        <f>HLOOKUP(B19,'Yearly returns'!$B$1:$V$128,126,FALSE)</f>
        <v>-52.811250000000001</v>
      </c>
      <c r="M19">
        <f t="shared" si="0"/>
        <v>-10.617530165417147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13.600000000000001</v>
      </c>
      <c r="R19">
        <f>N19*Assumption!$F$64 + O19*Assumption!$F$61 + P19*Assumption!$F$62 + Q19*Assumption!$F$63</f>
        <v>48.849999999999994</v>
      </c>
      <c r="S19" cm="1">
        <f t="array" ref="S19">_xlfn.PERCENTRANK.EXC(_xlfn._xlws.FILTER(R$2:R$22, ISNUMBER(R$2:R$22)),R19)*100</f>
        <v>59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4.2757810000000003</v>
      </c>
      <c r="H20" cm="1">
        <f t="array" ref="H20">_xll.FDS(B20,"FG_ROE(0)")</f>
        <v>14.8047137846286</v>
      </c>
      <c r="I20">
        <f>HLOOKUP(B20,'Index ROE'!$B$1:$V$25,24,FALSE)</f>
        <v>11.156370494280349</v>
      </c>
      <c r="J20" cm="1">
        <f t="array" ref="J20">_xll.FDS(B20, "FMA_RBICS_REV_CURRENT(30, LOC, ""PORTAGG"")")</f>
        <v>60.7665610773727</v>
      </c>
      <c r="K20" s="77">
        <f>HLOOKUP(B20,'Index earnings'!$A$1:$V$26,26,FALSE)</f>
        <v>8.3481705833627906E-3</v>
      </c>
      <c r="L20">
        <f>HLOOKUP(B20,'Yearly returns'!$B$1:$V$128,126,FALSE)</f>
        <v>-30.465872000000001</v>
      </c>
      <c r="M20">
        <f t="shared" si="0"/>
        <v>6.8805894942803487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77.2</v>
      </c>
      <c r="R20">
        <f>N20*Assumption!$F$64 + O20*Assumption!$F$61 + P20*Assumption!$F$62 + Q20*Assumption!$F$63</f>
        <v>35.200000000000003</v>
      </c>
      <c r="S20" cm="1">
        <f t="array" ref="S20">_xlfn.PERCENTRANK.EXC(_xlfn._xlws.FILTER(R$2:R$22, ISNUMBER(R$2:R$22)),R20)*100</f>
        <v>18.099999999999998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2.6770584999999998</v>
      </c>
      <c r="H21" cm="1">
        <f t="array" ref="H21">_xll.FDS(B21,"FG_ROE(0)")</f>
        <v>9.4354693373743892</v>
      </c>
      <c r="I21">
        <f>HLOOKUP(B21,'Index ROE'!$B$1:$V$25,24,FALSE)</f>
        <v>15.109726785561501</v>
      </c>
      <c r="J21" cm="1">
        <f t="array" ref="J21">_xll.FDS(B21, "FMA_RBICS_REV_CURRENT(30, LOC, ""PORTAGG"")")</f>
        <v>56.131949135192002</v>
      </c>
      <c r="K21" s="77">
        <f>HLOOKUP(B21,'Index earnings'!$A$1:$V$26,26,FALSE)</f>
        <v>-4.492281859563052E-2</v>
      </c>
      <c r="L21">
        <f>HLOOKUP(B21,'Yearly returns'!$B$1:$V$128,126,FALSE)</f>
        <v>-45.310177000000003</v>
      </c>
      <c r="M21">
        <f t="shared" si="0"/>
        <v>12.432668285561501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27.200000000000003</v>
      </c>
      <c r="R21">
        <f>N21*Assumption!$F$64 + O21*Assumption!$F$61 + P21*Assumption!$F$62 + Q21*Assumption!$F$63</f>
        <v>36.325000000000003</v>
      </c>
      <c r="S21" cm="1">
        <f t="array" ref="S21">_xlfn.PERCENTRANK.EXC(_xlfn._xlws.FILTER(R$2:R$22, ISNUMBER(R$2:R$22)),R21)*100</f>
        <v>22.7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4.6646156000000003</v>
      </c>
      <c r="H22" cm="1">
        <f t="array" ref="H22">_xll.FDS(B22,"FG_ROE(0)")</f>
        <v>11.791206366858599</v>
      </c>
      <c r="I22">
        <f>HLOOKUP(B22,'Index ROE'!$B$1:$V$25,24,FALSE)</f>
        <v>11.9967853551854</v>
      </c>
      <c r="J22" cm="1">
        <f t="array" ref="J22">_xll.FDS(B22, "FMA_RBICS_REV_CURRENT(30, LOC, ""PORTAGG"")")</f>
        <v>40.918065495200203</v>
      </c>
      <c r="K22" s="77">
        <f>HLOOKUP(B22,'Index earnings'!$A$1:$V$26,26,FALSE)</f>
        <v>-1.602635124967311E-2</v>
      </c>
      <c r="L22">
        <f>HLOOKUP(B22,'Yearly returns'!$B$1:$V$128,126,FALSE)</f>
        <v>-31.756989999999998</v>
      </c>
      <c r="M22">
        <f t="shared" si="0"/>
        <v>7.3321697551853999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45.499999999999993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68.100000000000009</v>
      </c>
      <c r="R22">
        <f>N22*Assumption!$F$64 + O22*Assumption!$F$61 + P22*Assumption!$F$62 + Q22*Assumption!$F$63</f>
        <v>43.150000000000006</v>
      </c>
      <c r="S22" cm="1">
        <f t="array" ref="S22">_xlfn.PERCENTRANK.EXC(_xlfn._xlws.FILTER(R$2:R$22, ISNUMBER(R$2:R$22)),R22)*100</f>
        <v>36.299999999999997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N1" activePane="topRight" state="frozen"/>
      <selection pane="topRight" activeCell="O6" sqref="O6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6621783.5</v>
      </c>
      <c r="E3" cm="1">
        <f t="array" ref="E3">_xll.FDS(C3,"FMA_COS_UP(""EPS"",""1M"",+1,NOW,,,""PORTAGG"",""MEANR"")")</f>
        <v>125</v>
      </c>
      <c r="F3" cm="1">
        <f t="array" ref="F3">_xll.FDS(C3,"FMA_COS_DOWN(""EPS"",""1M"",+1,NOW,,,""PORTAGG"",""MEANR"")")</f>
        <v>234</v>
      </c>
      <c r="G3" cm="1">
        <f t="array" ref="G3">_xll.FDS(A3,"SIZE(FG_CONSTITUENTS)")</f>
        <v>432</v>
      </c>
      <c r="H3" s="9">
        <f t="shared" ref="H3:H23" si="0">E3/$G3</f>
        <v>0.28935185185185186</v>
      </c>
      <c r="I3" s="9">
        <f t="shared" ref="I3:I23" si="1">F3/$G3</f>
        <v>0.54166666666666663</v>
      </c>
      <c r="J3" s="9">
        <f t="shared" ref="J3:J23" si="2">H3-I3</f>
        <v>-0.25231481481481477</v>
      </c>
      <c r="K3" s="5" cm="1">
        <f t="array" ref="K3">_xll.FDS(A3,"FMA_PCT_ABOVE_MAVG(200,0,,,,""PORTAGG"")")/100</f>
        <v>0.21296296296296302</v>
      </c>
      <c r="L3" s="41" cm="1">
        <f t="array" ref="L3">_xll.FDSB(A3,"PERCENT_CHANGE(FMA_EPS(+1,0,,,,""PORTAGG"",""MEAN""),FMA_EPS(+1,-1AM,,,,""PORTAGG"",""MEAN""))")</f>
        <v>-2.6439442686151202</v>
      </c>
      <c r="M3" s="41" cm="1">
        <f t="array" ref="M3">_xll.FDSB(A3,"PERCENT_CHANGE(FMA_EPS(+1,0,,,,""PORTAGG"",""MEAN""),FMA_EPS(+1,-3AM,,,,""PORTAGG"",""MEAN""))")</f>
        <v>-0.66014237636641904</v>
      </c>
      <c r="N3" s="3" cm="1">
        <f t="array" ref="N3">_xll.FDS(C3,"FG_TOTAL_RETURNC(0,-1AM)")</f>
        <v>-4.0160656000000001</v>
      </c>
      <c r="O3" s="3" cm="1">
        <f t="array" ref="O3">_xll.FDS(C3,"FG_TOTAL_RETURNC(0,-3AM)")</f>
        <v>-8.5342520000000004</v>
      </c>
      <c r="P3" s="3" cm="1">
        <f t="array" ref="P3">_xll.FDS(C3,"FG_TOTAL_RETURNC(0,-6AM)")</f>
        <v>-10.321540000000001</v>
      </c>
      <c r="Q3" s="9" cm="1">
        <f t="array" ref="Q3">_xll.FDS(C3,"P_PRICE(0)/P_PRICE_HIGH_PR(0,,,,,,""PRICE"",""INTRA"",""52W"")")</f>
        <v>0.83800839999999999</v>
      </c>
      <c r="R3" s="9" cm="1">
        <f t="array" ref="R3">_xll.FDS(C3,"P_PRICE(0)/P_PRICE_low_PR(0,,,,,,""PRICE"",""INTRA"",""52W"")-1")</f>
        <v>3.7776709999999998E-2</v>
      </c>
      <c r="S3" s="3" cm="1">
        <f t="array" ref="S3">_xll.FDS(C3,"FG_TOTAL_RETURNC(0,-12AM)")</f>
        <v>-12.539375</v>
      </c>
      <c r="T3" s="4" cm="1">
        <f t="array" ref="T3">_xlfn.PERCENTRANK.EXC(_xlfn._xlws.FILTER($R$3:$R$23, ISNUMBER($R$3:$R$23)),R3)*100</f>
        <v>4.5</v>
      </c>
      <c r="U3" s="4">
        <f t="shared" ref="U3:U23" si="3">100-T3</f>
        <v>95.5</v>
      </c>
      <c r="V3" s="4" cm="1">
        <f t="array" ref="V3">_xlfn.PERCENTRANK.EXC(_xlfn._xlws.FILTER($Q$3:$Q$23, ISNUMBER($Q$3:$Q$23)),Q3)*100</f>
        <v>22.7</v>
      </c>
      <c r="W3" s="4" cm="1">
        <f t="array" ref="W3">_xlfn.PERCENTRANK.EXC(_xlfn._xlws.FILTER($O$3:$O$23, ISNUMBER($O$3:$O$23)),O3)*100</f>
        <v>9</v>
      </c>
      <c r="X3" s="4" cm="1">
        <f t="array" ref="X3">_xlfn.PERCENTRANK.EXC(_xlfn._xlws.FILTER($P$3:$P$23, ISNUMBER($P$3:$P$23)),P3)*100</f>
        <v>9</v>
      </c>
      <c r="Y3" s="200" cm="1">
        <f t="array" ref="Y3">_xlfn.PERCENTRANK.EXC(_xlfn._xlws.FILTER($S$3:$S$23, ISNUMBER($S$3:$S$23)),S3)*100</f>
        <v>9</v>
      </c>
      <c r="Z3" s="4" cm="1">
        <f t="array" ref="Z3">_xlfn.PERCENTRANK.EXC(_xlfn._xlws.FILTER($K$3:$K$23, ISNUMBER($K$3:$K$23)),K3)*100</f>
        <v>4.5</v>
      </c>
      <c r="AA3" s="4" cm="1">
        <f t="array" ref="AA3">_xlfn.PERCENTRANK.EXC(_xlfn._xlws.FILTER($H$3:$H$23, ISNUMBER($H$3:$H$23)),H3)*100</f>
        <v>36.299999999999997</v>
      </c>
      <c r="AB3" s="4" cm="1">
        <f t="array" ref="AB3">_xlfn.PERCENTRANK.EXC(_xlfn._xlws.FILTER($J$3:$J$23, ISNUMBER($J$3:$J$23)),J3)*100</f>
        <v>9</v>
      </c>
      <c r="AC3" s="4">
        <f t="shared" ref="AC3:AC23" si="4">_xlfn.PERCENTRANK.EXC($L$3:$L$23,L3)*100</f>
        <v>22.7</v>
      </c>
      <c r="AD3" s="4">
        <f t="shared" ref="AD3:AD23" si="5">_xlfn.PERCENTRANK.EXC($M$3:$M$23,M3)*100</f>
        <v>50</v>
      </c>
      <c r="AE3" s="4">
        <f t="shared" ref="AE3:AE23" si="6">_xlfn.PERCENTRANK.EXC($D$3:$D$23,D3)*100</f>
        <v>90.9</v>
      </c>
      <c r="AF3" s="4">
        <f>'Economic Momentum'!Q4</f>
        <v>27.200000000000003</v>
      </c>
      <c r="AG3" s="4">
        <f ca="1">'Economic Momentum'!R4</f>
        <v>59</v>
      </c>
      <c r="AH3" s="4">
        <f t="shared" ref="AH3:AH23" ca="1" si="7">SUMPRODUCT($U$2:$AG$2,U3:AG3)</f>
        <v>14.479999999999999</v>
      </c>
      <c r="AJ3" s="3" cm="1">
        <f t="array" aca="1" ref="AJ3" ca="1">_xlfn.PERCENTRANK.EXC(_xlfn._xlws.FILTER($AH$3:$AH$23, ISNUMBER($AH$3:$AH$23)),AH3)*100</f>
        <v>9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139469.38</v>
      </c>
      <c r="E4" cm="1">
        <f t="array" ref="E4">_xll.FDS(C4,"FMA_COS_UP(""EPS"",""1M"",+1,NOW,,,""PORTAGG"",""MEANR"")")</f>
        <v>7</v>
      </c>
      <c r="F4" cm="1">
        <f t="array" ref="F4">_xll.FDS(C4,"FMA_COS_DOWN(""EPS"",""1M"",+1,NOW,,,""PORTAGG"",""MEANR"")")</f>
        <v>13</v>
      </c>
      <c r="G4" cm="1">
        <f t="array" ref="G4">_xll.FDS(A4,"SIZE(FG_CONSTITUENTS)")</f>
        <v>28</v>
      </c>
      <c r="H4" s="9">
        <f t="shared" si="0"/>
        <v>0.25</v>
      </c>
      <c r="I4" s="9">
        <f t="shared" si="1"/>
        <v>0.4642857142857143</v>
      </c>
      <c r="J4" s="9">
        <f t="shared" si="2"/>
        <v>-0.2142857142857143</v>
      </c>
      <c r="K4" s="5" cm="1">
        <f t="array" ref="K4">_xll.FDS(A4,"FMA_PCT_ABOVE_MAVG(200,0,,,,""PORTAGG"")")/100</f>
        <v>0.35714285714285698</v>
      </c>
      <c r="L4" s="41" cm="1">
        <f t="array" ref="L4">_xll.FDSB(A4,"PERCENT_CHANGE(FMA_EPS(+1,0,,,,""PORTAGG"",""MEAN""),FMA_EPS(+1,-1AM,,,,""PORTAGG"",""MEAN""))")</f>
        <v>-6.64115376127367</v>
      </c>
      <c r="M4" s="41" cm="1">
        <f t="array" ref="M4">_xll.FDSB(A4,"PERCENT_CHANGE(FMA_EPS(+1,0,,,,""PORTAGG"",""MEAN""),FMA_EPS(+1,-3AM,,,,""PORTAGG"",""MEAN""))")</f>
        <v>-12.049043663561299</v>
      </c>
      <c r="N4" s="3" cm="1">
        <f t="array" ref="N4">_xll.FDS(C4,"FG_TOTAL_RETURNC(0,-1AM)")</f>
        <v>0.66199300000000005</v>
      </c>
      <c r="O4" s="3" cm="1">
        <f t="array" ref="O4">_xll.FDS(C4,"FG_TOTAL_RETURNC(0,-3AM)")</f>
        <v>-4.3655214000000004</v>
      </c>
      <c r="P4" s="3" cm="1">
        <f t="array" ref="P4">_xll.FDS(C4,"FG_TOTAL_RETURNC(0,-6AM)")</f>
        <v>-0.78474283</v>
      </c>
      <c r="Q4" s="9" cm="1">
        <f t="array" ref="Q4">_xll.FDS(C4,"P_PRICE(0)/P_PRICE_HIGH_PR(0,,,,,,""PRICE"",""INTRA"",""52W"")")</f>
        <v>0.87422940000000005</v>
      </c>
      <c r="R4" s="9" cm="1">
        <f t="array" ref="R4">_xll.FDS(C4,"P_PRICE(0)/P_PRICE_low_PR(0,,,,,,""PRICE"",""INTRA"",""52W"")-1")</f>
        <v>9.2099669999999995E-2</v>
      </c>
      <c r="S4" s="3" cm="1">
        <f t="array" ref="S4">_xll.FDS(C4,"FG_TOTAL_RETURNC(0,-12AM)")</f>
        <v>0.49268007000000003</v>
      </c>
      <c r="T4" s="4" cm="1">
        <f t="array" ref="T4">_xlfn.PERCENTRANK.EXC(_xlfn._xlws.FILTER($R$3:$R$23, ISNUMBER($R$3:$R$23)),R4)*100</f>
        <v>13.600000000000001</v>
      </c>
      <c r="U4" s="4">
        <f t="shared" si="3"/>
        <v>86.4</v>
      </c>
      <c r="V4" s="4" cm="1">
        <f t="array" ref="V4">_xlfn.PERCENTRANK.EXC(_xlfn._xlws.FILTER($Q$3:$Q$23, ISNUMBER($Q$3:$Q$23)),Q4)*100</f>
        <v>31.8</v>
      </c>
      <c r="W4" s="4" cm="1">
        <f t="array" ref="W4">_xlfn.PERCENTRANK.EXC(_xlfn._xlws.FILTER($O$3:$O$23, ISNUMBER($O$3:$O$23)),O4)*100</f>
        <v>22.7</v>
      </c>
      <c r="X4" s="4" cm="1">
        <f t="array" ref="X4">_xlfn.PERCENTRANK.EXC(_xlfn._xlws.FILTER($P$3:$P$23, ISNUMBER($P$3:$P$23)),P4)*100</f>
        <v>31.8</v>
      </c>
      <c r="Y4" s="200" cm="1">
        <f t="array" ref="Y4">_xlfn.PERCENTRANK.EXC(_xlfn._xlws.FILTER($S$3:$S$23, ISNUMBER($S$3:$S$23)),S4)*100</f>
        <v>36.299999999999997</v>
      </c>
      <c r="Z4" s="4" cm="1">
        <f t="array" ref="Z4">_xlfn.PERCENTRANK.EXC(_xlfn._xlws.FILTER($K$3:$K$23, ISNUMBER($K$3:$K$23)),K4)*100</f>
        <v>22.7</v>
      </c>
      <c r="AA4" s="4" cm="1">
        <f t="array" ref="AA4">_xlfn.PERCENTRANK.EXC(_xlfn._xlws.FILTER($H$3:$H$23, ISNUMBER($H$3:$H$23)),H4)*100</f>
        <v>22.7</v>
      </c>
      <c r="AB4" s="4" cm="1">
        <f t="array" ref="AB4">_xlfn.PERCENTRANK.EXC(_xlfn._xlws.FILTER($J$3:$J$23, ISNUMBER($J$3:$J$23)),J4)*100</f>
        <v>13.600000000000001</v>
      </c>
      <c r="AC4" s="4">
        <f t="shared" si="4"/>
        <v>13.600000000000001</v>
      </c>
      <c r="AD4" s="4">
        <f t="shared" si="5"/>
        <v>13.600000000000001</v>
      </c>
      <c r="AE4" s="4">
        <f t="shared" si="6"/>
        <v>18.099999999999998</v>
      </c>
      <c r="AF4" s="4">
        <f>'Economic Momentum'!Q5</f>
        <v>45.4</v>
      </c>
      <c r="AG4" s="4">
        <f ca="1">'Economic Momentum'!R5</f>
        <v>40.9</v>
      </c>
      <c r="AH4" s="4">
        <f t="shared" ca="1" si="7"/>
        <v>29.07</v>
      </c>
      <c r="AJ4" s="3" cm="1">
        <f t="array" aca="1" ref="AJ4" ca="1">_xlfn.PERCENTRANK.EXC(_xlfn._xlws.FILTER($AH$3:$AH$23, ISNUMBER($AH$3:$AH$23)),AH4)*100</f>
        <v>31.8</v>
      </c>
      <c r="AK4">
        <f t="shared" si="8"/>
        <v>0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764742.7</v>
      </c>
      <c r="E5" cm="1">
        <f t="array" ref="E5">_xll.FDS(C5,"FMA_COS_UP(""EPS"",""1M"",+1,NOW,,,""PORTAGG"",""MEANR"")")</f>
        <v>20</v>
      </c>
      <c r="F5" cm="1">
        <f t="array" ref="F5">_xll.FDS(C5,"FMA_COS_DOWN(""EPS"",""1M"",+1,NOW,,,""PORTAGG"",""MEANR"")")</f>
        <v>25</v>
      </c>
      <c r="G5" cm="1">
        <f t="array" ref="G5">_xll.FDS(A5,"SIZE(FG_CONSTITUENTS)")</f>
        <v>75</v>
      </c>
      <c r="H5" s="9">
        <f t="shared" si="0"/>
        <v>0.26666666666666666</v>
      </c>
      <c r="I5" s="9">
        <f t="shared" si="1"/>
        <v>0.33333333333333331</v>
      </c>
      <c r="J5" s="9">
        <f t="shared" si="2"/>
        <v>-6.6666666666666652E-2</v>
      </c>
      <c r="K5" s="5" cm="1">
        <f t="array" ref="K5">_xll.FDS(A5,"FMA_PCT_ABOVE_MAVG(200,0,,,,""PORTAGG"")")/100</f>
        <v>0.56756756756756799</v>
      </c>
      <c r="L5" s="41" cm="1">
        <f t="array" ref="L5">_xll.FDSB(A5,"PERCENT_CHANGE(FMA_EPS(+1,0,,,,""PORTAGG"",""MEAN""),FMA_EPS(+1,-1AM,,,,""PORTAGG"",""MEAN""))")</f>
        <v>-0.98457077510431101</v>
      </c>
      <c r="M5" s="41" cm="1">
        <f t="array" ref="M5">_xll.FDSB(A5,"PERCENT_CHANGE(FMA_EPS(+1,0,,,,""PORTAGG"",""MEAN""),FMA_EPS(+1,-3AM,,,,""PORTAGG"",""MEAN""))")</f>
        <v>0.48963232151066499</v>
      </c>
      <c r="N5" s="3" cm="1">
        <f t="array" ref="N5">_xll.FDS(C5,"FG_TOTAL_RETURNC(0,-1AM)")</f>
        <v>8.4630375000000004</v>
      </c>
      <c r="O5" s="3" cm="1">
        <f t="array" ref="O5">_xll.FDS(C5,"FG_TOTAL_RETURNC(0,-3AM)")</f>
        <v>17.927015000000001</v>
      </c>
      <c r="P5" s="3" cm="1">
        <f t="array" ref="P5">_xll.FDS(C5,"FG_TOTAL_RETURNC(0,-6AM)")</f>
        <v>0.75982810000000001</v>
      </c>
      <c r="Q5" s="9" cm="1">
        <f t="array" ref="Q5">_xll.FDS(C5,"P_PRICE(0)/P_PRICE_HIGH_PR(0,,,,,,""PRICE"",""INTRA"",""52W"")")</f>
        <v>0.96265909999999999</v>
      </c>
      <c r="R5" s="9" cm="1">
        <f t="array" ref="R5">_xll.FDS(C5,"P_PRICE(0)/P_PRICE_low_PR(0,,,,,,""PRICE"",""INTRA"",""52W"")-1")</f>
        <v>0.23272525999999999</v>
      </c>
      <c r="S5" s="3" cm="1">
        <f t="array" ref="S5">_xll.FDS(C5,"FG_TOTAL_RETURNC(0,-12AM)")</f>
        <v>2.0197034</v>
      </c>
      <c r="T5" s="4" cm="1">
        <f t="array" ref="T5">_xlfn.PERCENTRANK.EXC(_xlfn._xlws.FILTER($R$3:$R$23, ISNUMBER($R$3:$R$23)),R5)*100</f>
        <v>63.6</v>
      </c>
      <c r="U5" s="4">
        <f t="shared" si="3"/>
        <v>36.4</v>
      </c>
      <c r="V5" s="4" cm="1">
        <f t="array" ref="V5">_xlfn.PERCENTRANK.EXC(_xlfn._xlws.FILTER($Q$3:$Q$23, ISNUMBER($Q$3:$Q$23)),Q5)*100</f>
        <v>72.7</v>
      </c>
      <c r="W5" s="4" cm="1">
        <f t="array" ref="W5">_xlfn.PERCENTRANK.EXC(_xlfn._xlws.FILTER($O$3:$O$23, ISNUMBER($O$3:$O$23)),O5)*100</f>
        <v>95.399999999999991</v>
      </c>
      <c r="X5" s="4" cm="1">
        <f t="array" ref="X5">_xlfn.PERCENTRANK.EXC(_xlfn._xlws.FILTER($P$3:$P$23, ISNUMBER($P$3:$P$23)),P5)*100</f>
        <v>36.299999999999997</v>
      </c>
      <c r="Y5" s="200" cm="1">
        <f t="array" ref="Y5">_xlfn.PERCENTRANK.EXC(_xlfn._xlws.FILTER($S$3:$S$23, ISNUMBER($S$3:$S$23)),S5)*100</f>
        <v>40.9</v>
      </c>
      <c r="Z5" s="4" cm="1">
        <f t="array" ref="Z5">_xlfn.PERCENTRANK.EXC(_xlfn._xlws.FILTER($K$3:$K$23, ISNUMBER($K$3:$K$23)),K5)*100</f>
        <v>72.7</v>
      </c>
      <c r="AA5" s="4" cm="1">
        <f t="array" ref="AA5">_xlfn.PERCENTRANK.EXC(_xlfn._xlws.FILTER($H$3:$H$23, ISNUMBER($H$3:$H$23)),H5)*100</f>
        <v>31.8</v>
      </c>
      <c r="AB5" s="4" cm="1">
        <f t="array" ref="AB5">_xlfn.PERCENTRANK.EXC(_xlfn._xlws.FILTER($J$3:$J$23, ISNUMBER($J$3:$J$23)),J5)*100</f>
        <v>40.9</v>
      </c>
      <c r="AC5" s="4">
        <f t="shared" si="4"/>
        <v>45.4</v>
      </c>
      <c r="AD5" s="4">
        <f t="shared" si="5"/>
        <v>54.500000000000007</v>
      </c>
      <c r="AE5" s="4">
        <f t="shared" si="6"/>
        <v>63.6</v>
      </c>
      <c r="AF5" s="4">
        <f>'Economic Momentum'!Q6</f>
        <v>18.099999999999998</v>
      </c>
      <c r="AG5" s="4">
        <f ca="1">'Economic Momentum'!R6</f>
        <v>9</v>
      </c>
      <c r="AH5" s="4">
        <f t="shared" ca="1" si="7"/>
        <v>68.59</v>
      </c>
      <c r="AJ5" s="3" cm="1">
        <f t="array" aca="1" ref="AJ5" ca="1">_xlfn.PERCENTRANK.EXC(_xlfn._xlws.FILTER($AH$3:$AH$23, ISNUMBER($AH$3:$AH$23)),AH5)*100</f>
        <v>68.100000000000009</v>
      </c>
      <c r="AK5">
        <f t="shared" si="8"/>
        <v>3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233306.55</v>
      </c>
      <c r="E6" cm="1">
        <f t="array" ref="E6">_xll.FDS(C6,"FMA_COS_UP(""EPS"",""1M"",+1,NOW,,,""PORTAGG"",""MEANR"")")</f>
        <v>16</v>
      </c>
      <c r="F6" cm="1">
        <f t="array" ref="F6">_xll.FDS(C6,"FMA_COS_DOWN(""EPS"",""1M"",+1,NOW,,,""PORTAGG"",""MEANR"")")</f>
        <v>7</v>
      </c>
      <c r="G6" cm="1">
        <f t="array" ref="G6">_xll.FDS(A6,"SIZE(FG_CONSTITUENTS)")</f>
        <v>33</v>
      </c>
      <c r="H6" s="9">
        <f t="shared" si="0"/>
        <v>0.48484848484848486</v>
      </c>
      <c r="I6" s="9">
        <f t="shared" si="1"/>
        <v>0.21212121212121213</v>
      </c>
      <c r="J6" s="9">
        <f t="shared" si="2"/>
        <v>0.27272727272727271</v>
      </c>
      <c r="K6" s="5" cm="1">
        <f t="array" ref="K6">_xll.FDS(A6,"FMA_PCT_ABOVE_MAVG(200,0,,,,""PORTAGG"")")/100</f>
        <v>0.72727272727272707</v>
      </c>
      <c r="L6" s="41" cm="1">
        <f t="array" ref="L6">_xll.FDSB(A6,"PERCENT_CHANGE(FMA_EPS(+1,0,,,,""PORTAGG"",""MEAN""),FMA_EPS(+1,-1AM,,,,""PORTAGG"",""MEAN""))")</f>
        <v>2.13541182127442</v>
      </c>
      <c r="M6" s="41" cm="1">
        <f t="array" ref="M6">_xll.FDSB(A6,"PERCENT_CHANGE(FMA_EPS(+1,0,,,,""PORTAGG"",""MEAN""),FMA_EPS(+1,-3AM,,,,""PORTAGG"",""MEAN""))")</f>
        <v>1.0979748389978701</v>
      </c>
      <c r="N6" s="3" cm="1">
        <f t="array" ref="N6">_xll.FDS(C6,"FG_TOTAL_RETURNC(0,-1AM)")</f>
        <v>9.7589489999999994</v>
      </c>
      <c r="O6" s="3" cm="1">
        <f t="array" ref="O6">_xll.FDS(C6,"FG_TOTAL_RETURNC(0,-3AM)")</f>
        <v>15.839136</v>
      </c>
      <c r="P6" s="3" cm="1">
        <f t="array" ref="P6">_xll.FDS(C6,"FG_TOTAL_RETURNC(0,-6AM)")</f>
        <v>2.7116775999999998</v>
      </c>
      <c r="Q6" s="9" cm="1">
        <f t="array" ref="Q6">_xll.FDS(C6,"P_PRICE(0)/P_PRICE_HIGH_PR(0,,,,,,""PRICE"",""INTRA"",""52W"")")</f>
        <v>0.9989384</v>
      </c>
      <c r="R6" s="9" cm="1">
        <f t="array" ref="R6">_xll.FDS(C6,"P_PRICE(0)/P_PRICE_low_PR(0,,,,,,""PRICE"",""INTRA"",""52W"")-1")</f>
        <v>0.22102069999999999</v>
      </c>
      <c r="S6" s="3" cm="1">
        <f t="array" ref="S6">_xll.FDS(C6,"FG_TOTAL_RETURNC(0,-12AM)")</f>
        <v>16.405629999999999</v>
      </c>
      <c r="T6" s="4" cm="1">
        <f t="array" ref="T6">_xlfn.PERCENTRANK.EXC(_xlfn._xlws.FILTER($R$3:$R$23, ISNUMBER($R$3:$R$23)),R6)*100</f>
        <v>59</v>
      </c>
      <c r="U6" s="4">
        <f t="shared" si="3"/>
        <v>41</v>
      </c>
      <c r="V6" s="4" cm="1">
        <f t="array" ref="V6">_xlfn.PERCENTRANK.EXC(_xlfn._xlws.FILTER($Q$3:$Q$23, ISNUMBER($Q$3:$Q$23)),Q6)*100</f>
        <v>90.9</v>
      </c>
      <c r="W6" s="4" cm="1">
        <f t="array" ref="W6">_xlfn.PERCENTRANK.EXC(_xlfn._xlws.FILTER($O$3:$O$23, ISNUMBER($O$3:$O$23)),O6)*100</f>
        <v>90.9</v>
      </c>
      <c r="X6" s="4" cm="1">
        <f t="array" ref="X6">_xlfn.PERCENTRANK.EXC(_xlfn._xlws.FILTER($P$3:$P$23, ISNUMBER($P$3:$P$23)),P6)*100</f>
        <v>54.500000000000007</v>
      </c>
      <c r="Y6" s="200" cm="1">
        <f t="array" ref="Y6">_xlfn.PERCENTRANK.EXC(_xlfn._xlws.FILTER($S$3:$S$23, ISNUMBER($S$3:$S$23)),S6)*100</f>
        <v>63.6</v>
      </c>
      <c r="Z6" s="4" cm="1">
        <f t="array" ref="Z6">_xlfn.PERCENTRANK.EXC(_xlfn._xlws.FILTER($K$3:$K$23, ISNUMBER($K$3:$K$23)),K6)*100</f>
        <v>90.9</v>
      </c>
      <c r="AA6" s="4" cm="1">
        <f t="array" ref="AA6">_xlfn.PERCENTRANK.EXC(_xlfn._xlws.FILTER($H$3:$H$23, ISNUMBER($H$3:$H$23)),H6)*100</f>
        <v>81.8</v>
      </c>
      <c r="AB6" s="4" cm="1">
        <f t="array" ref="AB6">_xlfn.PERCENTRANK.EXC(_xlfn._xlws.FILTER($J$3:$J$23, ISNUMBER($J$3:$J$23)),J6)*100</f>
        <v>95.399999999999991</v>
      </c>
      <c r="AC6" s="4">
        <f t="shared" si="4"/>
        <v>72.7</v>
      </c>
      <c r="AD6" s="4">
        <f t="shared" si="5"/>
        <v>59</v>
      </c>
      <c r="AE6" s="4">
        <f t="shared" si="6"/>
        <v>31.8</v>
      </c>
      <c r="AF6" s="4">
        <f>'Economic Momentum'!Q7</f>
        <v>59</v>
      </c>
      <c r="AG6" s="4">
        <f ca="1">'Economic Momentum'!R7</f>
        <v>77.2</v>
      </c>
      <c r="AH6" s="4">
        <f t="shared" ca="1" si="7"/>
        <v>79.980000000000018</v>
      </c>
      <c r="AJ6" s="3" cm="1">
        <f t="array" aca="1" ref="AJ6" ca="1">_xlfn.PERCENTRANK.EXC(_xlfn._xlws.FILTER($AH$3:$AH$23, ISNUMBER($AH$3:$AH$23)),AH6)*100</f>
        <v>81.8</v>
      </c>
      <c r="AK6">
        <f t="shared" si="8"/>
        <v>5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197024.48</v>
      </c>
      <c r="E7" cm="1">
        <f t="array" ref="E7">_xll.FDS(C7,"FMA_COS_UP(""EPS"",""1M"",+1,NOW,,,""PORTAGG"",""MEANR"")")</f>
        <v>12</v>
      </c>
      <c r="F7" cm="1">
        <f t="array" ref="F7">_xll.FDS(C7,"FMA_COS_DOWN(""EPS"",""1M"",+1,NOW,,,""PORTAGG"",""MEANR"")")</f>
        <v>14</v>
      </c>
      <c r="G7" cm="1">
        <f t="array" ref="G7">_xll.FDS(A7,"SIZE(FG_CONSTITUENTS)")</f>
        <v>34</v>
      </c>
      <c r="H7" s="9">
        <f t="shared" si="0"/>
        <v>0.35294117647058826</v>
      </c>
      <c r="I7" s="9">
        <f t="shared" si="1"/>
        <v>0.41176470588235292</v>
      </c>
      <c r="J7" s="9">
        <f t="shared" si="2"/>
        <v>-5.8823529411764663E-2</v>
      </c>
      <c r="K7" s="5" cm="1">
        <f t="array" ref="K7">_xll.FDS(A7,"FMA_PCT_ABOVE_MAVG(200,0,,,,""PORTAGG"")")/100</f>
        <v>0.26470588235294101</v>
      </c>
      <c r="L7" s="41" cm="1">
        <f t="array" ref="L7">_xll.FDSB(A7,"PERCENT_CHANGE(FMA_EPS(+1,0,,,,""PORTAGG"",""MEAN""),FMA_EPS(+1,-1AM,,,,""PORTAGG"",""MEAN""))")</f>
        <v>3.6579253330556298</v>
      </c>
      <c r="M7" s="41" cm="1">
        <f t="array" ref="M7">_xll.FDSB(A7,"PERCENT_CHANGE(FMA_EPS(+1,0,,,,""PORTAGG"",""MEAN""),FMA_EPS(+1,-3AM,,,,""PORTAGG"",""MEAN""))")</f>
        <v>4.7905411798328297</v>
      </c>
      <c r="N7" s="3" cm="1">
        <f t="array" ref="N7">_xll.FDS(C7,"FG_TOTAL_RETURNC(0,-1AM)")</f>
        <v>1.5053749000000001</v>
      </c>
      <c r="O7" s="3" cm="1">
        <f t="array" ref="O7">_xll.FDS(C7,"FG_TOTAL_RETURNC(0,-3AM)")</f>
        <v>0.21232366999999999</v>
      </c>
      <c r="P7" s="3" cm="1">
        <f t="array" ref="P7">_xll.FDS(C7,"FG_TOTAL_RETURNC(0,-6AM)")</f>
        <v>0.85158350000000005</v>
      </c>
      <c r="Q7" s="9" cm="1">
        <f t="array" ref="Q7">_xll.FDS(C7,"P_PRICE(0)/P_PRICE_HIGH_PR(0,,,,,,""PRICE"",""INTRA"",""52W"")")</f>
        <v>0.90456115999999998</v>
      </c>
      <c r="R7" s="9" cm="1">
        <f t="array" ref="R7">_xll.FDS(C7,"P_PRICE(0)/P_PRICE_low_PR(0,,,,,,""PRICE"",""INTRA"",""52W"")-1")</f>
        <v>0.43727159999999998</v>
      </c>
      <c r="S7" s="3" cm="1">
        <f t="array" ref="S7">_xll.FDS(C7,"FG_TOTAL_RETURNC(0,-12AM)")</f>
        <v>40.203060000000001</v>
      </c>
      <c r="T7" s="4" cm="1">
        <f t="array" ref="T7">_xlfn.PERCENTRANK.EXC(_xlfn._xlws.FILTER($R$3:$R$23, ISNUMBER($R$3:$R$23)),R7)*100</f>
        <v>95.399999999999991</v>
      </c>
      <c r="U7" s="4">
        <f t="shared" si="3"/>
        <v>4.6000000000000085</v>
      </c>
      <c r="V7" s="4" cm="1">
        <f t="array" ref="V7">_xlfn.PERCENTRANK.EXC(_xlfn._xlws.FILTER($Q$3:$Q$23, ISNUMBER($Q$3:$Q$23)),Q7)*100</f>
        <v>45.4</v>
      </c>
      <c r="W7" s="4" cm="1">
        <f t="array" ref="W7">_xlfn.PERCENTRANK.EXC(_xlfn._xlws.FILTER($O$3:$O$23, ISNUMBER($O$3:$O$23)),O7)*100</f>
        <v>50</v>
      </c>
      <c r="X7" s="4" cm="1">
        <f t="array" ref="X7">_xlfn.PERCENTRANK.EXC(_xlfn._xlws.FILTER($P$3:$P$23, ISNUMBER($P$3:$P$23)),P7)*100</f>
        <v>45.4</v>
      </c>
      <c r="Y7" s="200" cm="1">
        <f t="array" ref="Y7">_xlfn.PERCENTRANK.EXC(_xlfn._xlws.FILTER($S$3:$S$23, ISNUMBER($S$3:$S$23)),S7)*100</f>
        <v>95.399999999999991</v>
      </c>
      <c r="Z7" s="4" cm="1">
        <f t="array" ref="Z7">_xlfn.PERCENTRANK.EXC(_xlfn._xlws.FILTER($K$3:$K$23, ISNUMBER($K$3:$K$23)),K7)*100</f>
        <v>18.099999999999998</v>
      </c>
      <c r="AA7" s="4" cm="1">
        <f t="array" ref="AA7">_xlfn.PERCENTRANK.EXC(_xlfn._xlws.FILTER($H$3:$H$23, ISNUMBER($H$3:$H$23)),H7)*100</f>
        <v>63.6</v>
      </c>
      <c r="AB7" s="4" cm="1">
        <f t="array" ref="AB7">_xlfn.PERCENTRANK.EXC(_xlfn._xlws.FILTER($J$3:$J$23, ISNUMBER($J$3:$J$23)),J7)*100</f>
        <v>45.4</v>
      </c>
      <c r="AC7" s="4">
        <f t="shared" si="4"/>
        <v>86.3</v>
      </c>
      <c r="AD7" s="4">
        <f t="shared" si="5"/>
        <v>72.7</v>
      </c>
      <c r="AE7" s="4">
        <f t="shared" si="6"/>
        <v>27.200000000000003</v>
      </c>
      <c r="AF7" s="4">
        <f>'Economic Momentum'!Q8</f>
        <v>9</v>
      </c>
      <c r="AG7" s="4">
        <f ca="1">'Economic Momentum'!R8</f>
        <v>4.5</v>
      </c>
      <c r="AH7" s="4">
        <f t="shared" ca="1" si="7"/>
        <v>46.779999999999994</v>
      </c>
      <c r="AJ7" s="3" cm="1">
        <f t="array" aca="1" ref="AJ7" ca="1">_xlfn.PERCENTRANK.EXC(_xlfn._xlws.FILTER($AH$3:$AH$23, ISNUMBER($AH$3:$AH$23)),AH7)*100</f>
        <v>45.4</v>
      </c>
      <c r="AK7">
        <f t="shared" si="8"/>
        <v>1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36595.660000000003</v>
      </c>
      <c r="E8" cm="1">
        <f t="array" ref="E8">_xll.FDS(C8,"FMA_COS_UP(""EPS"",""1M"",+1,NOW,,,""PORTAGG"",""MEANR"")")</f>
        <v>8</v>
      </c>
      <c r="F8" cm="1">
        <f t="array" ref="F8">_xll.FDS(C8,"FMA_COS_DOWN(""EPS"",""1M"",+1,NOW,,,""PORTAGG"",""MEANR"")")</f>
        <v>6</v>
      </c>
      <c r="G8" cm="1">
        <f t="array" ref="G8">_xll.FDS(A8,"SIZE(FG_CONSTITUENTS)")</f>
        <v>26</v>
      </c>
      <c r="H8" s="9">
        <f t="shared" si="0"/>
        <v>0.30769230769230771</v>
      </c>
      <c r="I8" s="9">
        <f t="shared" si="1"/>
        <v>0.23076923076923078</v>
      </c>
      <c r="J8" s="9">
        <f t="shared" si="2"/>
        <v>7.6923076923076927E-2</v>
      </c>
      <c r="K8" s="5" cm="1">
        <f t="array" ref="K8">_xll.FDS(A8,"FMA_PCT_ABOVE_MAVG(200,0,,,,""PORTAGG"")")/100</f>
        <v>0.57692307692307698</v>
      </c>
      <c r="L8" s="41" cm="1">
        <f t="array" ref="L8">_xll.FDSB(A8,"PERCENT_CHANGE(FMA_EPS(+1,0,,,,""PORTAGG"",""MEAN""),FMA_EPS(+1,-1AM,,,,""PORTAGG"",""MEAN""))")</f>
        <v>-2.3805601091111699</v>
      </c>
      <c r="M8" s="41" cm="1">
        <f t="array" ref="M8">_xll.FDSB(A8,"PERCENT_CHANGE(FMA_EPS(+1,0,,,,""PORTAGG"",""MEAN""),FMA_EPS(+1,-3AM,,,,""PORTAGG"",""MEAN""))")</f>
        <v>4.42288643420419</v>
      </c>
      <c r="N8" s="3" cm="1">
        <f t="array" ref="N8">_xll.FDS(C8,"FG_TOTAL_RETURNC(0,-1AM)")</f>
        <v>1.0918498000000001</v>
      </c>
      <c r="O8" s="3" cm="1">
        <f t="array" ref="O8">_xll.FDS(C8,"FG_TOTAL_RETURNC(0,-3AM)")</f>
        <v>-2.1755635999999998</v>
      </c>
      <c r="P8" s="3" cm="1">
        <f t="array" ref="P8">_xll.FDS(C8,"FG_TOTAL_RETURNC(0,-6AM)")</f>
        <v>9.6588969999999996</v>
      </c>
      <c r="Q8" s="9" cm="1">
        <f t="array" ref="Q8">_xll.FDS(C8,"P_PRICE(0)/P_PRICE_HIGH_PR(0,,,,,,""PRICE"",""INTRA"",""52W"")")</f>
        <v>0.88840335999999998</v>
      </c>
      <c r="R8" s="9" cm="1">
        <f t="array" ref="R8">_xll.FDS(C8,"P_PRICE(0)/P_PRICE_low_PR(0,,,,,,""PRICE"",""INTRA"",""52W"")-1")</f>
        <v>0.39935207</v>
      </c>
      <c r="S8" s="3" cm="1">
        <f t="array" ref="S8">_xll.FDS(C8,"FG_TOTAL_RETURNC(0,-12AM)")</f>
        <v>32.671272000000002</v>
      </c>
      <c r="T8" s="4" cm="1">
        <f t="array" ref="T8">_xlfn.PERCENTRANK.EXC(_xlfn._xlws.FILTER($R$3:$R$23, ISNUMBER($R$3:$R$23)),R8)*100</f>
        <v>90.9</v>
      </c>
      <c r="U8" s="4">
        <f t="shared" si="3"/>
        <v>9.0999999999999943</v>
      </c>
      <c r="V8" s="4" cm="1">
        <f t="array" ref="V8">_xlfn.PERCENTRANK.EXC(_xlfn._xlws.FILTER($Q$3:$Q$23, ISNUMBER($Q$3:$Q$23)),Q8)*100</f>
        <v>36.299999999999997</v>
      </c>
      <c r="W8" s="4" cm="1">
        <f t="array" ref="W8">_xlfn.PERCENTRANK.EXC(_xlfn._xlws.FILTER($O$3:$O$23, ISNUMBER($O$3:$O$23)),O8)*100</f>
        <v>36.299999999999997</v>
      </c>
      <c r="X8" s="4" cm="1">
        <f t="array" ref="X8">_xlfn.PERCENTRANK.EXC(_xlfn._xlws.FILTER($P$3:$P$23, ISNUMBER($P$3:$P$23)),P8)*100</f>
        <v>81.8</v>
      </c>
      <c r="Y8" s="200" cm="1">
        <f t="array" ref="Y8">_xlfn.PERCENTRANK.EXC(_xlfn._xlws.FILTER($S$3:$S$23, ISNUMBER($S$3:$S$23)),S8)*100</f>
        <v>90.9</v>
      </c>
      <c r="Z8" s="4" cm="1">
        <f t="array" ref="Z8">_xlfn.PERCENTRANK.EXC(_xlfn._xlws.FILTER($K$3:$K$23, ISNUMBER($K$3:$K$23)),K8)*100</f>
        <v>77.2</v>
      </c>
      <c r="AA8" s="4" cm="1">
        <f t="array" ref="AA8">_xlfn.PERCENTRANK.EXC(_xlfn._xlws.FILTER($H$3:$H$23, ISNUMBER($H$3:$H$23)),H8)*100</f>
        <v>45.4</v>
      </c>
      <c r="AB8" s="4" cm="1">
        <f t="array" ref="AB8">_xlfn.PERCENTRANK.EXC(_xlfn._xlws.FILTER($J$3:$J$23, ISNUMBER($J$3:$J$23)),J8)*100</f>
        <v>72.7</v>
      </c>
      <c r="AC8" s="4">
        <f t="shared" si="4"/>
        <v>36.299999999999997</v>
      </c>
      <c r="AD8" s="4">
        <f t="shared" si="5"/>
        <v>63.6</v>
      </c>
      <c r="AE8" s="4">
        <f t="shared" si="6"/>
        <v>9</v>
      </c>
      <c r="AF8" s="4">
        <f>'Economic Momentum'!Q9</f>
        <v>45.4</v>
      </c>
      <c r="AG8" s="4">
        <f ca="1">'Economic Momentum'!R9</f>
        <v>40.9</v>
      </c>
      <c r="AH8" s="4">
        <f t="shared" ca="1" si="7"/>
        <v>49.949999999999996</v>
      </c>
      <c r="AJ8" s="3" cm="1">
        <f t="array" aca="1" ref="AJ8" ca="1">_xlfn.PERCENTRANK.EXC(_xlfn._xlws.FILTER($AH$3:$AH$23, ISNUMBER($AH$3:$AH$23)),AH8)*100</f>
        <v>50</v>
      </c>
      <c r="AK8">
        <f t="shared" si="8"/>
        <v>4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428920.06</v>
      </c>
      <c r="E9" cm="1">
        <f t="array" ref="E9">_xll.FDS(C9,"FMA_COS_UP(""EPS"",""1M"",+1,NOW,,,""PORTAGG"",""MEANR"")")</f>
        <v>14</v>
      </c>
      <c r="F9" cm="1">
        <f t="array" ref="F9">_xll.FDS(C9,"FMA_COS_DOWN(""EPS"",""1M"",+1,NOW,,,""PORTAGG"",""MEANR"")")</f>
        <v>15</v>
      </c>
      <c r="G9" cm="1">
        <f t="array" ref="G9">_xll.FDS(A9,"SIZE(FG_CONSTITUENTS)")</f>
        <v>34</v>
      </c>
      <c r="H9" s="9">
        <f t="shared" si="0"/>
        <v>0.41176470588235292</v>
      </c>
      <c r="I9" s="9">
        <f t="shared" si="1"/>
        <v>0.44117647058823528</v>
      </c>
      <c r="J9" s="9">
        <f t="shared" si="2"/>
        <v>-2.9411764705882359E-2</v>
      </c>
      <c r="K9" s="5" cm="1">
        <f t="array" ref="K9">_xll.FDS(A9,"FMA_PCT_ABOVE_MAVG(200,0,,,,""PORTAGG"")")/100</f>
        <v>0.5</v>
      </c>
      <c r="L9" s="41" cm="1">
        <f t="array" ref="L9">_xll.FDSB(A9,"PERCENT_CHANGE(FMA_EPS(+1,0,,,,""PORTAGG"",""MEAN""),FMA_EPS(+1,-1AM,,,,""PORTAGG"",""MEAN""))")</f>
        <v>2.5917884808179701</v>
      </c>
      <c r="M9" s="41" cm="1">
        <f t="array" ref="M9">_xll.FDSB(A9,"PERCENT_CHANGE(FMA_EPS(+1,0,,,,""PORTAGG"",""MEAN""),FMA_EPS(+1,-3AM,,,,""PORTAGG"",""MEAN""))")</f>
        <v>7.1641620711901002</v>
      </c>
      <c r="N9" s="3" cm="1">
        <f t="array" ref="N9">_xll.FDS(C9,"FG_TOTAL_RETURNC(0,-1AM)")</f>
        <v>6.0416699999999999</v>
      </c>
      <c r="O9" s="3" cm="1">
        <f t="array" ref="O9">_xll.FDS(C9,"FG_TOTAL_RETURNC(0,-3AM)")</f>
        <v>11.183928999999999</v>
      </c>
      <c r="P9" s="3" cm="1">
        <f t="array" ref="P9">_xll.FDS(C9,"FG_TOTAL_RETURNC(0,-6AM)")</f>
        <v>16.844283999999998</v>
      </c>
      <c r="Q9" s="9" cm="1">
        <f t="array" ref="Q9">_xll.FDS(C9,"P_PRICE(0)/P_PRICE_HIGH_PR(0,,,,,,""PRICE"",""INTRA"",""52W"")")</f>
        <v>0.97997694999999996</v>
      </c>
      <c r="R9" s="9" cm="1">
        <f t="array" ref="R9">_xll.FDS(C9,"P_PRICE(0)/P_PRICE_low_PR(0,,,,,,""PRICE"",""INTRA"",""52W"")-1")</f>
        <v>0.25431239999999999</v>
      </c>
      <c r="S9" s="3" cm="1">
        <f t="array" ref="S9">_xll.FDS(C9,"FG_TOTAL_RETURNC(0,-12AM)")</f>
        <v>25.010323</v>
      </c>
      <c r="T9" s="4" cm="1">
        <f t="array" ref="T9">_xlfn.PERCENTRANK.EXC(_xlfn._xlws.FILTER($R$3:$R$23, ISNUMBER($R$3:$R$23)),R9)*100</f>
        <v>72.7</v>
      </c>
      <c r="U9" s="4">
        <f t="shared" si="3"/>
        <v>27.299999999999997</v>
      </c>
      <c r="V9" s="4" cm="1">
        <f t="array" ref="V9">_xlfn.PERCENTRANK.EXC(_xlfn._xlws.FILTER($Q$3:$Q$23, ISNUMBER($Q$3:$Q$23)),Q9)*100</f>
        <v>81.8</v>
      </c>
      <c r="W9" s="4" cm="1">
        <f t="array" ref="W9">_xlfn.PERCENTRANK.EXC(_xlfn._xlws.FILTER($O$3:$O$23, ISNUMBER($O$3:$O$23)),O9)*100</f>
        <v>77.2</v>
      </c>
      <c r="X9" s="4" cm="1">
        <f t="array" ref="X9">_xlfn.PERCENTRANK.EXC(_xlfn._xlws.FILTER($P$3:$P$23, ISNUMBER($P$3:$P$23)),P9)*100</f>
        <v>90.9</v>
      </c>
      <c r="Y9" s="200" cm="1">
        <f t="array" ref="Y9">_xlfn.PERCENTRANK.EXC(_xlfn._xlws.FILTER($S$3:$S$23, ISNUMBER($S$3:$S$23)),S9)*100</f>
        <v>77.2</v>
      </c>
      <c r="Z9" s="4" cm="1">
        <f t="array" ref="Z9">_xlfn.PERCENTRANK.EXC(_xlfn._xlws.FILTER($K$3:$K$23, ISNUMBER($K$3:$K$23)),K9)*100</f>
        <v>68.100000000000009</v>
      </c>
      <c r="AA9" s="4" cm="1">
        <f t="array" ref="AA9">_xlfn.PERCENTRANK.EXC(_xlfn._xlws.FILTER($H$3:$H$23, ISNUMBER($H$3:$H$23)),H9)*100</f>
        <v>72.7</v>
      </c>
      <c r="AB9" s="4" cm="1">
        <f t="array" ref="AB9">_xlfn.PERCENTRANK.EXC(_xlfn._xlws.FILTER($J$3:$J$23, ISNUMBER($J$3:$J$23)),J9)*100</f>
        <v>50</v>
      </c>
      <c r="AC9" s="4">
        <f t="shared" si="4"/>
        <v>81.8</v>
      </c>
      <c r="AD9" s="4">
        <f t="shared" si="5"/>
        <v>77.2</v>
      </c>
      <c r="AE9" s="4">
        <f t="shared" si="6"/>
        <v>50</v>
      </c>
      <c r="AF9" s="4">
        <f>'Economic Momentum'!Q10</f>
        <v>22.7</v>
      </c>
      <c r="AG9" s="4">
        <f ca="1">'Economic Momentum'!R10</f>
        <v>68.100000000000009</v>
      </c>
      <c r="AH9" s="4">
        <f t="shared" ca="1" si="7"/>
        <v>83.149999999999991</v>
      </c>
      <c r="AJ9" s="3" cm="1">
        <f t="array" aca="1" ref="AJ9" ca="1">_xlfn.PERCENTRANK.EXC(_xlfn._xlws.FILTER($AH$3:$AH$23, ISNUMBER($AH$3:$AH$23)),AH9)*100</f>
        <v>90.9</v>
      </c>
      <c r="AK9">
        <f t="shared" si="8"/>
        <v>5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2351223.5</v>
      </c>
      <c r="E10" cm="1">
        <f t="array" ref="E10">_xll.FDS(C10,"FMA_COS_UP(""EPS"",""1M"",+1,NOW,,,""PORTAGG"",""MEANR"")")</f>
        <v>48</v>
      </c>
      <c r="F10" cm="1">
        <f t="array" ref="F10">_xll.FDS(C10,"FMA_COS_DOWN(""EPS"",""1M"",+1,NOW,,,""PORTAGG"",""MEANR"")")</f>
        <v>27</v>
      </c>
      <c r="G10" cm="1">
        <f t="array" ref="G10">_xll.FDS(A10,"SIZE(FG_CONSTITUENTS)")</f>
        <v>90</v>
      </c>
      <c r="H10" s="9">
        <f t="shared" si="0"/>
        <v>0.53333333333333333</v>
      </c>
      <c r="I10" s="9">
        <f t="shared" si="1"/>
        <v>0.3</v>
      </c>
      <c r="J10" s="9">
        <f t="shared" si="2"/>
        <v>0.23333333333333334</v>
      </c>
      <c r="K10" s="5" cm="1">
        <f t="array" ref="K10">_xll.FDS(A10,"FMA_PCT_ABOVE_MAVG(200,0,,,,""PORTAGG"")")/100</f>
        <v>0.45454545454545503</v>
      </c>
      <c r="L10" s="41" cm="1">
        <f t="array" ref="L10">_xll.FDSB(A10,"PERCENT_CHANGE(FMA_EPS(+1,0,,,,""PORTAGG"",""MEAN""),FMA_EPS(+1,-1AM,,,,""PORTAGG"",""MEAN""))")</f>
        <v>9.3709026450841009</v>
      </c>
      <c r="M10" s="41" cm="1">
        <f t="array" ref="M10">_xll.FDSB(A10,"PERCENT_CHANGE(FMA_EPS(+1,0,,,,""PORTAGG"",""MEAN""),FMA_EPS(+1,-3AM,,,,""PORTAGG"",""MEAN""))")</f>
        <v>14.541947585254499</v>
      </c>
      <c r="N10" s="3" cm="1">
        <f t="array" ref="N10">_xll.FDS(C10,"FG_TOTAL_RETURNC(0,-1AM)")</f>
        <v>1.2340903000000001</v>
      </c>
      <c r="O10" s="3" cm="1">
        <f t="array" ref="O10">_xll.FDS(C10,"FG_TOTAL_RETURNC(0,-3AM)")</f>
        <v>-0.26595592000000001</v>
      </c>
      <c r="P10" s="3" cm="1">
        <f t="array" ref="P10">_xll.FDS(C10,"FG_TOTAL_RETURNC(0,-6AM)")</f>
        <v>6.9028735000000001</v>
      </c>
      <c r="Q10" s="9" cm="1">
        <f t="array" ref="Q10">_xll.FDS(C10,"P_PRICE(0)/P_PRICE_HIGH_PR(0,,,,,,""PRICE"",""INTRA"",""52W"")")</f>
        <v>0.91003643999999995</v>
      </c>
      <c r="R10" s="9" cm="1">
        <f t="array" ref="R10">_xll.FDS(C10,"P_PRICE(0)/P_PRICE_low_PR(0,,,,,,""PRICE"",""INTRA"",""52W"")-1")</f>
        <v>0.2462908</v>
      </c>
      <c r="S10" s="3" cm="1">
        <f t="array" ref="S10">_xll.FDS(C10,"FG_TOTAL_RETURNC(0,-12AM)")</f>
        <v>30.297744999999999</v>
      </c>
      <c r="T10" s="4" cm="1">
        <f t="array" ref="T10">_xlfn.PERCENTRANK.EXC(_xlfn._xlws.FILTER($R$3:$R$23, ISNUMBER($R$3:$R$23)),R10)*100</f>
        <v>68.100000000000009</v>
      </c>
      <c r="U10" s="4">
        <f t="shared" si="3"/>
        <v>31.899999999999991</v>
      </c>
      <c r="V10" s="4" cm="1">
        <f t="array" ref="V10">_xlfn.PERCENTRANK.EXC(_xlfn._xlws.FILTER($Q$3:$Q$23, ISNUMBER($Q$3:$Q$23)),Q10)*100</f>
        <v>50</v>
      </c>
      <c r="W10" s="4" cm="1">
        <f t="array" ref="W10">_xlfn.PERCENTRANK.EXC(_xlfn._xlws.FILTER($O$3:$O$23, ISNUMBER($O$3:$O$23)),O10)*100</f>
        <v>40.9</v>
      </c>
      <c r="X10" s="4" cm="1">
        <f t="array" ref="X10">_xlfn.PERCENTRANK.EXC(_xlfn._xlws.FILTER($P$3:$P$23, ISNUMBER($P$3:$P$23)),P10)*100</f>
        <v>72.7</v>
      </c>
      <c r="Y10" s="200" cm="1">
        <f t="array" ref="Y10">_xlfn.PERCENTRANK.EXC(_xlfn._xlws.FILTER($S$3:$S$23, ISNUMBER($S$3:$S$23)),S10)*100</f>
        <v>86.3</v>
      </c>
      <c r="Z10" s="4" cm="1">
        <f t="array" ref="Z10">_xlfn.PERCENTRANK.EXC(_xlfn._xlws.FILTER($K$3:$K$23, ISNUMBER($K$3:$K$23)),K10)*100</f>
        <v>50</v>
      </c>
      <c r="AA10" s="4" cm="1">
        <f t="array" ref="AA10">_xlfn.PERCENTRANK.EXC(_xlfn._xlws.FILTER($H$3:$H$23, ISNUMBER($H$3:$H$23)),H10)*100</f>
        <v>90.9</v>
      </c>
      <c r="AB10" s="4" cm="1">
        <f t="array" ref="AB10">_xlfn.PERCENTRANK.EXC(_xlfn._xlws.FILTER($J$3:$J$23, ISNUMBER($J$3:$J$23)),J10)*100</f>
        <v>90.9</v>
      </c>
      <c r="AC10" s="4">
        <f t="shared" si="4"/>
        <v>95.399999999999991</v>
      </c>
      <c r="AD10" s="4">
        <f t="shared" si="5"/>
        <v>95.399999999999991</v>
      </c>
      <c r="AE10" s="4">
        <f t="shared" si="6"/>
        <v>77.2</v>
      </c>
      <c r="AF10" s="4">
        <f>'Economic Momentum'!Q11</f>
        <v>63.6</v>
      </c>
      <c r="AG10" s="4">
        <f ca="1">'Economic Momentum'!R11</f>
        <v>86.3</v>
      </c>
      <c r="AH10" s="4">
        <f t="shared" ca="1" si="7"/>
        <v>54.08</v>
      </c>
      <c r="AJ10" s="3" cm="1">
        <f t="array" aca="1" ref="AJ10" ca="1">_xlfn.PERCENTRANK.EXC(_xlfn._xlws.FILTER($AH$3:$AH$23, ISNUMBER($AH$3:$AH$23)),AH10)*100</f>
        <v>54.500000000000007</v>
      </c>
      <c r="AK10">
        <f t="shared" si="8"/>
        <v>4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421601.72</v>
      </c>
      <c r="E11" cm="1">
        <f t="array" ref="E11">_xll.FDS(C11,"FMA_COS_UP(""EPS"",""1M"",+1,NOW,,,""PORTAGG"",""MEANR"")")</f>
        <v>14</v>
      </c>
      <c r="F11" cm="1">
        <f t="array" ref="F11">_xll.FDS(C11,"FMA_COS_DOWN(""EPS"",""1M"",+1,NOW,,,""PORTAGG"",""MEANR"")")</f>
        <v>20</v>
      </c>
      <c r="G11" cm="1">
        <f t="array" ref="G11">_xll.FDS(A11,"SIZE(FG_CONSTITUENTS)")</f>
        <v>45</v>
      </c>
      <c r="H11" s="9">
        <f t="shared" si="0"/>
        <v>0.31111111111111112</v>
      </c>
      <c r="I11" s="9">
        <f t="shared" si="1"/>
        <v>0.44444444444444442</v>
      </c>
      <c r="J11" s="9">
        <f t="shared" si="2"/>
        <v>-0.1333333333333333</v>
      </c>
      <c r="K11" s="5" cm="1">
        <f t="array" ref="K11">_xll.FDS(A11,"FMA_PCT_ABOVE_MAVG(200,0,,,,""PORTAGG"")")/100</f>
        <v>0.22222222222222199</v>
      </c>
      <c r="L11" s="41" cm="1">
        <f t="array" ref="L11">_xll.FDSB(A11,"PERCENT_CHANGE(FMA_EPS(+1,0,,,,""PORTAGG"",""MEAN""),FMA_EPS(+1,-1AM,,,,""PORTAGG"",""MEAN""))")</f>
        <v>-4.11853602695889</v>
      </c>
      <c r="M11" s="41" cm="1">
        <f t="array" ref="M11">_xll.FDSB(A11,"PERCENT_CHANGE(FMA_EPS(+1,0,,,,""PORTAGG"",""MEAN""),FMA_EPS(+1,-3AM,,,,""PORTAGG"",""MEAN""))")</f>
        <v>-3.9926124684271498</v>
      </c>
      <c r="N11" s="3" cm="1">
        <f t="array" ref="N11">_xll.FDS(C11,"FG_TOTAL_RETURNC(0,-1AM)")</f>
        <v>-1.9332528</v>
      </c>
      <c r="O11" s="3" cm="1">
        <f t="array" ref="O11">_xll.FDS(C11,"FG_TOTAL_RETURNC(0,-3AM)")</f>
        <v>-3.1345665</v>
      </c>
      <c r="P11" s="3" cm="1">
        <f t="array" ref="P11">_xll.FDS(C11,"FG_TOTAL_RETURNC(0,-6AM)")</f>
        <v>-17.256779000000002</v>
      </c>
      <c r="Q11" s="9" cm="1">
        <f t="array" ref="Q11">_xll.FDS(C11,"P_PRICE(0)/P_PRICE_HIGH_PR(0,,,,,,""PRICE"",""INTRA"",""52W"")")</f>
        <v>0.75604610000000005</v>
      </c>
      <c r="R11" s="9" cm="1">
        <f t="array" ref="R11">_xll.FDS(C11,"P_PRICE(0)/P_PRICE_low_PR(0,,,,,,""PRICE"",""INTRA"",""52W"")-1")</f>
        <v>5.888152E-2</v>
      </c>
      <c r="S11" s="3" cm="1">
        <f t="array" ref="S11">_xll.FDS(C11,"FG_TOTAL_RETURNC(0,-12AM)")</f>
        <v>-8.1593750000000007</v>
      </c>
      <c r="T11" s="4" cm="1">
        <f t="array" ref="T11">_xlfn.PERCENTRANK.EXC(_xlfn._xlws.FILTER($R$3:$R$23, ISNUMBER($R$3:$R$23)),R11)*100</f>
        <v>9</v>
      </c>
      <c r="U11" s="4">
        <f t="shared" si="3"/>
        <v>91</v>
      </c>
      <c r="V11" s="4" cm="1">
        <f t="array" ref="V11">_xlfn.PERCENTRANK.EXC(_xlfn._xlws.FILTER($Q$3:$Q$23, ISNUMBER($Q$3:$Q$23)),Q11)*100</f>
        <v>4.5</v>
      </c>
      <c r="W11" s="4" cm="1">
        <f t="array" ref="W11">_xlfn.PERCENTRANK.EXC(_xlfn._xlws.FILTER($O$3:$O$23, ISNUMBER($O$3:$O$23)),O11)*100</f>
        <v>31.8</v>
      </c>
      <c r="X11" s="4" cm="1">
        <f t="array" ref="X11">_xlfn.PERCENTRANK.EXC(_xlfn._xlws.FILTER($P$3:$P$23, ISNUMBER($P$3:$P$23)),P11)*100</f>
        <v>4.5</v>
      </c>
      <c r="Y11" s="200" cm="1">
        <f t="array" ref="Y11">_xlfn.PERCENTRANK.EXC(_xlfn._xlws.FILTER($S$3:$S$23, ISNUMBER($S$3:$S$23)),S11)*100</f>
        <v>13.600000000000001</v>
      </c>
      <c r="Z11" s="4" cm="1">
        <f t="array" ref="Z11">_xlfn.PERCENTRANK.EXC(_xlfn._xlws.FILTER($K$3:$K$23, ISNUMBER($K$3:$K$23)),K11)*100</f>
        <v>9</v>
      </c>
      <c r="AA11" s="4" cm="1">
        <f t="array" ref="AA11">_xlfn.PERCENTRANK.EXC(_xlfn._xlws.FILTER($H$3:$H$23, ISNUMBER($H$3:$H$23)),H11)*100</f>
        <v>50</v>
      </c>
      <c r="AB11" s="4" cm="1">
        <f t="array" ref="AB11">_xlfn.PERCENTRANK.EXC(_xlfn._xlws.FILTER($J$3:$J$23, ISNUMBER($J$3:$J$23)),J11)*100</f>
        <v>27.200000000000003</v>
      </c>
      <c r="AC11" s="4">
        <f t="shared" si="4"/>
        <v>18.099999999999998</v>
      </c>
      <c r="AD11" s="4">
        <f t="shared" si="5"/>
        <v>27.200000000000003</v>
      </c>
      <c r="AE11" s="4">
        <f t="shared" si="6"/>
        <v>45.4</v>
      </c>
      <c r="AF11" s="4">
        <f>'Economic Momentum'!Q12</f>
        <v>13.600000000000001</v>
      </c>
      <c r="AG11" s="4">
        <f ca="1">'Economic Momentum'!R12</f>
        <v>22.7</v>
      </c>
      <c r="AH11" s="4">
        <f t="shared" ca="1" si="7"/>
        <v>12.69</v>
      </c>
      <c r="AJ11" s="3" cm="1">
        <f t="array" aca="1" ref="AJ11" ca="1">_xlfn.PERCENTRANK.EXC(_xlfn._xlws.FILTER($AH$3:$AH$23, ISNUMBER($AH$3:$AH$23)),AH11)*100</f>
        <v>4.5</v>
      </c>
      <c r="AK11">
        <f t="shared" si="8"/>
        <v>0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1796501.9</v>
      </c>
      <c r="E12" cm="1">
        <f t="array" ref="E12">_xll.FDS(C12,"FMA_COS_UP(""EPS"",""1M"",+1,NOW,,,""PORTAGG"",""MEANR"")")</f>
        <v>39</v>
      </c>
      <c r="F12" cm="1">
        <f t="array" ref="F12">_xll.FDS(C12,"FMA_COS_DOWN(""EPS"",""1M"",+1,NOW,,,""PORTAGG"",""MEANR"")")</f>
        <v>39</v>
      </c>
      <c r="G12" cm="1">
        <f t="array" ref="G12">_xll.FDS(A12,"SIZE(FG_CONSTITUENTS)")</f>
        <v>100</v>
      </c>
      <c r="H12" s="9">
        <f t="shared" si="0"/>
        <v>0.39</v>
      </c>
      <c r="I12" s="9">
        <f t="shared" si="1"/>
        <v>0.39</v>
      </c>
      <c r="J12" s="9">
        <f t="shared" si="2"/>
        <v>0</v>
      </c>
      <c r="K12" s="5" cm="1">
        <f t="array" ref="K12">_xll.FDS(A12,"FMA_PCT_ABOVE_MAVG(200,0,,,,""PORTAGG"")")/100</f>
        <v>0.43</v>
      </c>
      <c r="L12" s="41" cm="1">
        <f t="array" ref="L12">_xll.FDSB(A12,"PERCENT_CHANGE(FMA_EPS(+1,0,,,,""PORTAGG"",""MEAN""),FMA_EPS(+1,-1AM,,,,""PORTAGG"",""MEAN""))")</f>
        <v>4.0904051321430703</v>
      </c>
      <c r="M12" s="41" cm="1">
        <f t="array" ref="M12">_xll.FDSB(A12,"PERCENT_CHANGE(FMA_EPS(+1,0,,,,""PORTAGG"",""MEAN""),FMA_EPS(+1,-3AM,,,,""PORTAGG"",""MEAN""))")</f>
        <v>8.3588342614188402</v>
      </c>
      <c r="N12" s="3" cm="1">
        <f t="array" ref="N12">_xll.FDS(C12,"FG_TOTAL_RETURNC(0,-1AM)")</f>
        <v>0.40154456999999999</v>
      </c>
      <c r="O12" s="3" cm="1">
        <f t="array" ref="O12">_xll.FDS(C12,"FG_TOTAL_RETURNC(0,-3AM)")</f>
        <v>-4.3750999999999998</v>
      </c>
      <c r="P12" s="3" cm="1">
        <f t="array" ref="P12">_xll.FDS(C12,"FG_TOTAL_RETURNC(0,-6AM)")</f>
        <v>-7.0068479999999997</v>
      </c>
      <c r="Q12" s="9" cm="1">
        <f t="array" ref="Q12">_xll.FDS(C12,"P_PRICE(0)/P_PRICE_HIGH_PR(0,,,,,,""PRICE"",""INTRA"",""52W"")")</f>
        <v>0.89923036000000001</v>
      </c>
      <c r="R12" s="9" cm="1">
        <f t="array" ref="R12">_xll.FDS(C12,"P_PRICE(0)/P_PRICE_low_PR(0,,,,,,""PRICE"",""INTRA"",""52W"")-1")</f>
        <v>0.14718294000000001</v>
      </c>
      <c r="S12" s="3" cm="1">
        <f t="array" ref="S12">_xll.FDS(C12,"FG_TOTAL_RETURNC(0,-12AM)")</f>
        <v>3.443098</v>
      </c>
      <c r="T12" s="4" cm="1">
        <f t="array" ref="T12">_xlfn.PERCENTRANK.EXC(_xlfn._xlws.FILTER($R$3:$R$23, ISNUMBER($R$3:$R$23)),R12)*100</f>
        <v>50</v>
      </c>
      <c r="U12" s="4">
        <f t="shared" si="3"/>
        <v>50</v>
      </c>
      <c r="V12" s="4" cm="1">
        <f t="array" ref="V12">_xlfn.PERCENTRANK.EXC(_xlfn._xlws.FILTER($Q$3:$Q$23, ISNUMBER($Q$3:$Q$23)),Q12)*100</f>
        <v>40.9</v>
      </c>
      <c r="W12" s="4" cm="1">
        <f t="array" ref="W12">_xlfn.PERCENTRANK.EXC(_xlfn._xlws.FILTER($O$3:$O$23, ISNUMBER($O$3:$O$23)),O12)*100</f>
        <v>18.099999999999998</v>
      </c>
      <c r="X12" s="4" cm="1">
        <f t="array" ref="X12">_xlfn.PERCENTRANK.EXC(_xlfn._xlws.FILTER($P$3:$P$23, ISNUMBER($P$3:$P$23)),P12)*100</f>
        <v>22.7</v>
      </c>
      <c r="Y12" s="200" cm="1">
        <f t="array" ref="Y12">_xlfn.PERCENTRANK.EXC(_xlfn._xlws.FILTER($S$3:$S$23, ISNUMBER($S$3:$S$23)),S12)*100</f>
        <v>45.4</v>
      </c>
      <c r="Z12" s="4" cm="1">
        <f t="array" ref="Z12">_xlfn.PERCENTRANK.EXC(_xlfn._xlws.FILTER($K$3:$K$23, ISNUMBER($K$3:$K$23)),K12)*100</f>
        <v>45.4</v>
      </c>
      <c r="AA12" s="4" cm="1">
        <f t="array" ref="AA12">_xlfn.PERCENTRANK.EXC(_xlfn._xlws.FILTER($H$3:$H$23, ISNUMBER($H$3:$H$23)),H12)*100</f>
        <v>68.100000000000009</v>
      </c>
      <c r="AB12" s="4" cm="1">
        <f t="array" ref="AB12">_xlfn.PERCENTRANK.EXC(_xlfn._xlws.FILTER($J$3:$J$23, ISNUMBER($J$3:$J$23)),J12)*100</f>
        <v>63.6</v>
      </c>
      <c r="AC12" s="4">
        <f t="shared" si="4"/>
        <v>90.9</v>
      </c>
      <c r="AD12" s="4">
        <f t="shared" si="5"/>
        <v>81.8</v>
      </c>
      <c r="AE12" s="4">
        <f t="shared" si="6"/>
        <v>72.7</v>
      </c>
      <c r="AF12" s="4">
        <f>'Economic Momentum'!Q13</f>
        <v>68.100000000000009</v>
      </c>
      <c r="AG12" s="4">
        <f ca="1">'Economic Momentum'!R13</f>
        <v>36.299999999999997</v>
      </c>
      <c r="AH12" s="4">
        <f t="shared" ca="1" si="7"/>
        <v>28.599999999999998</v>
      </c>
      <c r="AJ12" s="3" cm="1">
        <f t="array" aca="1" ref="AJ12" ca="1">_xlfn.PERCENTRANK.EXC(_xlfn._xlws.FILTER($AH$3:$AH$23, ISNUMBER($AH$3:$AH$23)),AH12)*100</f>
        <v>27.200000000000003</v>
      </c>
      <c r="AK12">
        <f t="shared" si="8"/>
        <v>0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702482.6</v>
      </c>
      <c r="E13" cm="1">
        <f t="array" ref="E13">_xll.FDS(C13,"FMA_COS_UP(""EPS"",""1M"",+1,NOW,,,""PORTAGG"",""MEANR"")")</f>
        <v>29</v>
      </c>
      <c r="F13" cm="1">
        <f t="array" ref="F13">_xll.FDS(C13,"FMA_COS_DOWN(""EPS"",""1M"",+1,NOW,,,""PORTAGG"",""MEANR"")")</f>
        <v>21</v>
      </c>
      <c r="G13" cm="1">
        <f t="array" ref="G13">_xll.FDS(A13,"SIZE(FG_CONSTITUENTS)")</f>
        <v>56</v>
      </c>
      <c r="H13" s="9">
        <f t="shared" si="0"/>
        <v>0.5178571428571429</v>
      </c>
      <c r="I13" s="9">
        <f t="shared" si="1"/>
        <v>0.375</v>
      </c>
      <c r="J13" s="9">
        <f t="shared" si="2"/>
        <v>0.1428571428571429</v>
      </c>
      <c r="K13" s="5" cm="1">
        <f t="array" ref="K13">_xll.FDS(A13,"FMA_PCT_ABOVE_MAVG(200,0,,,,""PORTAGG"")")/100</f>
        <v>0.62264150943396201</v>
      </c>
      <c r="L13" s="41" cm="1">
        <f t="array" ref="L13">_xll.FDSB(A13,"PERCENT_CHANGE(FMA_EPS(+1,0,,,,""PORTAGG"",""MEAN""),FMA_EPS(+1,-1AM,,,,""PORTAGG"",""MEAN""))")</f>
        <v>-17.5201019770338</v>
      </c>
      <c r="M13" s="41" cm="1">
        <f t="array" ref="M13">_xll.FDSB(A13,"PERCENT_CHANGE(FMA_EPS(+1,0,,,,""PORTAGG"",""MEAN""),FMA_EPS(+1,-3AM,,,,""PORTAGG"",""MEAN""))")</f>
        <v>-18.355761852512401</v>
      </c>
      <c r="N13" s="3" cm="1">
        <f t="array" ref="N13">_xll.FDS(C13,"FG_TOTAL_RETURNC(0,-1AM)")</f>
        <v>-0.50968530000000001</v>
      </c>
      <c r="O13" s="3" cm="1">
        <f t="array" ref="O13">_xll.FDS(C13,"FG_TOTAL_RETURNC(0,-3AM)")</f>
        <v>7.4889900000000003</v>
      </c>
      <c r="P13" s="3" cm="1">
        <f t="array" ref="P13">_xll.FDS(C13,"FG_TOTAL_RETURNC(0,-6AM)")</f>
        <v>-7.0927439999999997</v>
      </c>
      <c r="Q13" s="9" cm="1">
        <f t="array" ref="Q13">_xll.FDS(C13,"P_PRICE(0)/P_PRICE_HIGH_PR(0,,,,,,""PRICE"",""INTRA"",""52W"")")</f>
        <v>0.81925009999999998</v>
      </c>
      <c r="R13" s="9" cm="1">
        <f t="array" ref="R13">_xll.FDS(C13,"P_PRICE(0)/P_PRICE_low_PR(0,,,,,,""PRICE"",""INTRA"",""52W"")-1")</f>
        <v>0.116279125</v>
      </c>
      <c r="S13" s="3" cm="1">
        <f t="array" ref="S13">_xll.FDS(C13,"FG_TOTAL_RETURNC(0,-12AM)")</f>
        <v>-0.36764144999999998</v>
      </c>
      <c r="T13" s="4" cm="1">
        <f t="array" ref="T13">_xlfn.PERCENTRANK.EXC(_xlfn._xlws.FILTER($R$3:$R$23, ISNUMBER($R$3:$R$23)),R13)*100</f>
        <v>22.7</v>
      </c>
      <c r="U13" s="4">
        <f t="shared" si="3"/>
        <v>77.3</v>
      </c>
      <c r="V13" s="4" cm="1">
        <f t="array" ref="V13">_xlfn.PERCENTRANK.EXC(_xlfn._xlws.FILTER($Q$3:$Q$23, ISNUMBER($Q$3:$Q$23)),Q13)*100</f>
        <v>18.099999999999998</v>
      </c>
      <c r="W13" s="4" cm="1">
        <f t="array" ref="W13">_xlfn.PERCENTRANK.EXC(_xlfn._xlws.FILTER($O$3:$O$23, ISNUMBER($O$3:$O$23)),O13)*100</f>
        <v>63.6</v>
      </c>
      <c r="X13" s="4" cm="1">
        <f t="array" ref="X13">_xlfn.PERCENTRANK.EXC(_xlfn._xlws.FILTER($P$3:$P$23, ISNUMBER($P$3:$P$23)),P13)*100</f>
        <v>18.099999999999998</v>
      </c>
      <c r="Y13" s="200" cm="1">
        <f t="array" ref="Y13">_xlfn.PERCENTRANK.EXC(_xlfn._xlws.FILTER($S$3:$S$23, ISNUMBER($S$3:$S$23)),S13)*100</f>
        <v>31.8</v>
      </c>
      <c r="Z13" s="4" cm="1">
        <f t="array" ref="Z13">_xlfn.PERCENTRANK.EXC(_xlfn._xlws.FILTER($K$3:$K$23, ISNUMBER($K$3:$K$23)),K13)*100</f>
        <v>81.8</v>
      </c>
      <c r="AA13" s="4" cm="1">
        <f t="array" ref="AA13">_xlfn.PERCENTRANK.EXC(_xlfn._xlws.FILTER($H$3:$H$23, ISNUMBER($H$3:$H$23)),H13)*100</f>
        <v>86.3</v>
      </c>
      <c r="AB13" s="4" cm="1">
        <f t="array" ref="AB13">_xlfn.PERCENTRANK.EXC(_xlfn._xlws.FILTER($J$3:$J$23, ISNUMBER($J$3:$J$23)),J13)*100</f>
        <v>86.3</v>
      </c>
      <c r="AC13" s="4">
        <f t="shared" si="4"/>
        <v>4.5</v>
      </c>
      <c r="AD13" s="4">
        <f t="shared" si="5"/>
        <v>4.5</v>
      </c>
      <c r="AE13" s="4">
        <f t="shared" si="6"/>
        <v>59</v>
      </c>
      <c r="AF13" s="4">
        <f>'Economic Momentum'!Q14</f>
        <v>36.299999999999997</v>
      </c>
      <c r="AG13" s="4">
        <f ca="1">'Economic Momentum'!R14</f>
        <v>31.8</v>
      </c>
      <c r="AH13" s="4">
        <f t="shared" ca="1" si="7"/>
        <v>31.749999999999996</v>
      </c>
      <c r="AJ13" s="3" cm="1">
        <f t="array" aca="1" ref="AJ13" ca="1">_xlfn.PERCENTRANK.EXC(_xlfn._xlws.FILTER($AH$3:$AH$23, ISNUMBER($AH$3:$AH$23)),AH13)*100</f>
        <v>36.299999999999997</v>
      </c>
      <c r="AK13">
        <f t="shared" si="8"/>
        <v>3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345890.3</v>
      </c>
      <c r="E14" cm="1">
        <f t="array" ref="E14">_xll.FDS(C14,"FMA_COS_UP(""EPS"",""1M"",+1,NOW,,,""PORTAGG"",""MEANR"")")</f>
        <v>16</v>
      </c>
      <c r="F14" cm="1">
        <f t="array" ref="F14">_xll.FDS(C14,"FMA_COS_DOWN(""EPS"",""1M"",+1,NOW,,,""PORTAGG"",""MEANR"")")</f>
        <v>12</v>
      </c>
      <c r="G14" cm="1">
        <f t="array" ref="G14">_xll.FDS(A14,"SIZE(FG_CONSTITUENTS)")</f>
        <v>34</v>
      </c>
      <c r="H14" s="9">
        <f t="shared" si="0"/>
        <v>0.47058823529411764</v>
      </c>
      <c r="I14" s="9">
        <f t="shared" si="1"/>
        <v>0.35294117647058826</v>
      </c>
      <c r="J14" s="9">
        <f t="shared" si="2"/>
        <v>0.11764705882352938</v>
      </c>
      <c r="K14" s="5" cm="1">
        <f t="array" ref="K14">_xll.FDS(A14,"FMA_PCT_ABOVE_MAVG(200,0,,,,""PORTAGG"")")/100</f>
        <v>0.66666666666666696</v>
      </c>
      <c r="L14" s="41" cm="1">
        <f t="array" ref="L14">_xll.FDSB(A14,"PERCENT_CHANGE(FMA_EPS(+1,0,,,,""PORTAGG"",""MEAN""),FMA_EPS(+1,-1AM,,,,""PORTAGG"",""MEAN""))")</f>
        <v>8.2505771087375696E-2</v>
      </c>
      <c r="M14" s="41" cm="1">
        <f t="array" ref="M14">_xll.FDSB(A14,"PERCENT_CHANGE(FMA_EPS(+1,0,,,,""PORTAGG"",""MEAN""),FMA_EPS(+1,-3AM,,,,""PORTAGG"",""MEAN""))")</f>
        <v>-1.39637430864273</v>
      </c>
      <c r="N14" s="3" cm="1">
        <f t="array" ref="N14">_xll.FDS(C14,"FG_TOTAL_RETURNC(0,-1AM)")</f>
        <v>5.3290844000000002</v>
      </c>
      <c r="O14" s="3" cm="1">
        <f t="array" ref="O14">_xll.FDS(C14,"FG_TOTAL_RETURNC(0,-3AM)")</f>
        <v>13.246822</v>
      </c>
      <c r="P14" s="3" cm="1">
        <f t="array" ref="P14">_xll.FDS(C14,"FG_TOTAL_RETURNC(0,-6AM)")</f>
        <v>20.482396999999999</v>
      </c>
      <c r="Q14" s="9" cm="1">
        <f t="array" ref="Q14">_xll.FDS(C14,"P_PRICE(0)/P_PRICE_HIGH_PR(0,,,,,,""PRICE"",""INTRA"",""52W"")")</f>
        <v>0.96394329999999995</v>
      </c>
      <c r="R14" s="9" cm="1">
        <f t="array" ref="R14">_xll.FDS(C14,"P_PRICE(0)/P_PRICE_low_PR(0,,,,,,""PRICE"",""INTRA"",""52W"")-1")</f>
        <v>0.29334462</v>
      </c>
      <c r="S14" s="3" cm="1">
        <f t="array" ref="S14">_xll.FDS(C14,"FG_TOTAL_RETURNC(0,-12AM)")</f>
        <v>21.61187</v>
      </c>
      <c r="T14" s="4" cm="1">
        <f t="array" ref="T14">_xlfn.PERCENTRANK.EXC(_xlfn._xlws.FILTER($R$3:$R$23, ISNUMBER($R$3:$R$23)),R14)*100</f>
        <v>77.2</v>
      </c>
      <c r="U14" s="4">
        <f t="shared" si="3"/>
        <v>22.799999999999997</v>
      </c>
      <c r="V14" s="4" cm="1">
        <f t="array" ref="V14">_xlfn.PERCENTRANK.EXC(_xlfn._xlws.FILTER($Q$3:$Q$23, ISNUMBER($Q$3:$Q$23)),Q14)*100</f>
        <v>77.2</v>
      </c>
      <c r="W14" s="4" cm="1">
        <f t="array" ref="W14">_xlfn.PERCENTRANK.EXC(_xlfn._xlws.FILTER($O$3:$O$23, ISNUMBER($O$3:$O$23)),O14)*100</f>
        <v>86.3</v>
      </c>
      <c r="X14" s="4" cm="1">
        <f t="array" ref="X14">_xlfn.PERCENTRANK.EXC(_xlfn._xlws.FILTER($P$3:$P$23, ISNUMBER($P$3:$P$23)),P14)*100</f>
        <v>95.399999999999991</v>
      </c>
      <c r="Y14" s="200" cm="1">
        <f t="array" ref="Y14">_xlfn.PERCENTRANK.EXC(_xlfn._xlws.FILTER($S$3:$S$23, ISNUMBER($S$3:$S$23)),S14)*100</f>
        <v>72.7</v>
      </c>
      <c r="Z14" s="4" cm="1">
        <f t="array" ref="Z14">_xlfn.PERCENTRANK.EXC(_xlfn._xlws.FILTER($K$3:$K$23, ISNUMBER($K$3:$K$23)),K14)*100</f>
        <v>86.3</v>
      </c>
      <c r="AA14" s="4" cm="1">
        <f t="array" ref="AA14">_xlfn.PERCENTRANK.EXC(_xlfn._xlws.FILTER($H$3:$H$23, ISNUMBER($H$3:$H$23)),H14)*100</f>
        <v>77.2</v>
      </c>
      <c r="AB14" s="4" cm="1">
        <f t="array" ref="AB14">_xlfn.PERCENTRANK.EXC(_xlfn._xlws.FILTER($J$3:$J$23, ISNUMBER($J$3:$J$23)),J14)*100</f>
        <v>81.8</v>
      </c>
      <c r="AC14" s="4">
        <f t="shared" si="4"/>
        <v>59</v>
      </c>
      <c r="AD14" s="4">
        <f t="shared" si="5"/>
        <v>40.9</v>
      </c>
      <c r="AE14" s="4">
        <f t="shared" si="6"/>
        <v>36.299999999999997</v>
      </c>
      <c r="AF14" s="4">
        <f>'Economic Momentum'!Q15</f>
        <v>40.9</v>
      </c>
      <c r="AG14" s="4">
        <f ca="1">'Economic Momentum'!R15</f>
        <v>54.500000000000007</v>
      </c>
      <c r="AH14" s="4">
        <f t="shared" ca="1" si="7"/>
        <v>85.389999999999986</v>
      </c>
      <c r="AJ14" s="3" cm="1">
        <f t="array" aca="1" ref="AJ14" ca="1">_xlfn.PERCENTRANK.EXC(_xlfn._xlws.FILTER($AH$3:$AH$23, ISNUMBER($AH$3:$AH$23)),AH14)*100</f>
        <v>95.399999999999991</v>
      </c>
      <c r="AK14">
        <f t="shared" si="8"/>
        <v>7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81499.839999999997</v>
      </c>
      <c r="E15" cm="1">
        <f t="array" ref="E15">_xll.FDS(C15,"FMA_COS_UP(""EPS"",""1M"",+1,NOW,,,""PORTAGG"",""MEANR"")")</f>
        <v>7</v>
      </c>
      <c r="F15" cm="1">
        <f t="array" ref="F15">_xll.FDS(C15,"FMA_COS_DOWN(""EPS"",""1M"",+1,NOW,,,""PORTAGG"",""MEANR"")")</f>
        <v>6</v>
      </c>
      <c r="G15" cm="1">
        <f t="array" ref="G15">_xll.FDS(A15,"SIZE(FG_CONSTITUENTS)")</f>
        <v>32</v>
      </c>
      <c r="H15" s="9">
        <f t="shared" si="0"/>
        <v>0.21875</v>
      </c>
      <c r="I15" s="9">
        <f t="shared" si="1"/>
        <v>0.1875</v>
      </c>
      <c r="J15" s="9">
        <f t="shared" si="2"/>
        <v>3.125E-2</v>
      </c>
      <c r="K15" s="5" cm="1">
        <f t="array" ref="K15">_xll.FDS(A15,"FMA_PCT_ABOVE_MAVG(200,0,,,,""PORTAGG"")")/100</f>
        <v>0.37931034482758597</v>
      </c>
      <c r="L15" s="41" cm="1">
        <f t="array" ref="L15">_xll.FDSB(A15,"PERCENT_CHANGE(FMA_EPS(+1,0,,,,""PORTAGG"",""MEAN""),FMA_EPS(+1,-1AM,,,,""PORTAGG"",""MEAN""))")</f>
        <v>0.82196738977656203</v>
      </c>
      <c r="M15" s="41" cm="1">
        <f t="array" ref="M15">_xll.FDSB(A15,"PERCENT_CHANGE(FMA_EPS(+1,0,,,,""PORTAGG"",""MEAN""),FMA_EPS(+1,-3AM,,,,""PORTAGG"",""MEAN""))")</f>
        <v>8.8006572235723102</v>
      </c>
      <c r="N15" s="3" cm="1">
        <f t="array" ref="N15">_xll.FDS(C15,"FG_TOTAL_RETURNC(0,-1AM)")</f>
        <v>0.85469483999999996</v>
      </c>
      <c r="O15" s="3" cm="1">
        <f t="array" ref="O15">_xll.FDS(C15,"FG_TOTAL_RETURNC(0,-3AM)")</f>
        <v>-0.1755178</v>
      </c>
      <c r="P15" s="3" cm="1">
        <f t="array" ref="P15">_xll.FDS(C15,"FG_TOTAL_RETURNC(0,-6AM)")</f>
        <v>3.6715746</v>
      </c>
      <c r="Q15" s="9" cm="1">
        <f t="array" ref="Q15">_xll.FDS(C15,"P_PRICE(0)/P_PRICE_HIGH_PR(0,,,,,,""PRICE"",""INTRA"",""52W"")")</f>
        <v>0.94616259999999996</v>
      </c>
      <c r="R15" s="9" cm="1">
        <f t="array" ref="R15">_xll.FDS(C15,"P_PRICE(0)/P_PRICE_low_PR(0,,,,,,""PRICE"",""INTRA"",""52W"")-1")</f>
        <v>0.34658836999999998</v>
      </c>
      <c r="S15" s="3" cm="1">
        <f t="array" ref="S15">_xll.FDS(C15,"FG_TOTAL_RETURNC(0,-12AM)")</f>
        <v>21.003675000000001</v>
      </c>
      <c r="T15" s="4" cm="1">
        <f t="array" ref="T15">_xlfn.PERCENTRANK.EXC(_xlfn._xlws.FILTER($R$3:$R$23, ISNUMBER($R$3:$R$23)),R15)*100</f>
        <v>81.8</v>
      </c>
      <c r="U15" s="4">
        <f t="shared" si="3"/>
        <v>18.200000000000003</v>
      </c>
      <c r="V15" s="4" cm="1">
        <f t="array" ref="V15">_xlfn.PERCENTRANK.EXC(_xlfn._xlws.FILTER($Q$3:$Q$23, ISNUMBER($Q$3:$Q$23)),Q15)*100</f>
        <v>63.6</v>
      </c>
      <c r="W15" s="4" cm="1">
        <f t="array" ref="W15">_xlfn.PERCENTRANK.EXC(_xlfn._xlws.FILTER($O$3:$O$23, ISNUMBER($O$3:$O$23)),O15)*100</f>
        <v>45.4</v>
      </c>
      <c r="X15" s="4" cm="1">
        <f t="array" ref="X15">_xlfn.PERCENTRANK.EXC(_xlfn._xlws.FILTER($P$3:$P$23, ISNUMBER($P$3:$P$23)),P15)*100</f>
        <v>63.6</v>
      </c>
      <c r="Y15" s="200" cm="1">
        <f t="array" ref="Y15">_xlfn.PERCENTRANK.EXC(_xlfn._xlws.FILTER($S$3:$S$23, ISNUMBER($S$3:$S$23)),S15)*100</f>
        <v>68.100000000000009</v>
      </c>
      <c r="Z15" s="4" cm="1">
        <f t="array" ref="Z15">_xlfn.PERCENTRANK.EXC(_xlfn._xlws.FILTER($K$3:$K$23, ISNUMBER($K$3:$K$23)),K15)*100</f>
        <v>36.299999999999997</v>
      </c>
      <c r="AA15" s="4" cm="1">
        <f t="array" ref="AA15">_xlfn.PERCENTRANK.EXC(_xlfn._xlws.FILTER($H$3:$H$23, ISNUMBER($H$3:$H$23)),H15)*100</f>
        <v>18.099999999999998</v>
      </c>
      <c r="AB15" s="4" cm="1">
        <f t="array" ref="AB15">_xlfn.PERCENTRANK.EXC(_xlfn._xlws.FILTER($J$3:$J$23, ISNUMBER($J$3:$J$23)),J15)*100</f>
        <v>68.100000000000009</v>
      </c>
      <c r="AC15" s="4">
        <f t="shared" si="4"/>
        <v>63.6</v>
      </c>
      <c r="AD15" s="4">
        <f t="shared" si="5"/>
        <v>86.3</v>
      </c>
      <c r="AE15" s="4">
        <f t="shared" si="6"/>
        <v>13.600000000000001</v>
      </c>
      <c r="AF15" s="4">
        <f>'Economic Momentum'!Q16</f>
        <v>81.8</v>
      </c>
      <c r="AG15" s="4">
        <f ca="1">'Economic Momentum'!R16</f>
        <v>18.099999999999998</v>
      </c>
      <c r="AH15" s="4">
        <f t="shared" ca="1" si="7"/>
        <v>58.14</v>
      </c>
      <c r="AJ15" s="3" cm="1">
        <f t="array" aca="1" ref="AJ15" ca="1">_xlfn.PERCENTRANK.EXC(_xlfn._xlws.FILTER($AH$3:$AH$23, ISNUMBER($AH$3:$AH$23)),AH15)*100</f>
        <v>59</v>
      </c>
      <c r="AK15">
        <f t="shared" si="8"/>
        <v>0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5505287.5</v>
      </c>
      <c r="E16" cm="1">
        <f t="array" ref="E16">_xll.FDS(C16,"FMA_COS_UP(""EPS"",""1M"",+1,NOW,,,""PORTAGG"",""MEANR"")")</f>
        <v>53</v>
      </c>
      <c r="F16" cm="1">
        <f t="array" ref="F16">_xll.FDS(C16,"FMA_COS_DOWN(""EPS"",""1M"",+1,NOW,,,""PORTAGG"",""MEANR"")")</f>
        <v>56</v>
      </c>
      <c r="G16" cm="1">
        <f t="array" ref="G16">_xll.FDS(A16,"SIZE(FG_CONSTITUENTS)")</f>
        <v>153</v>
      </c>
      <c r="H16" s="9">
        <f t="shared" si="0"/>
        <v>0.34640522875816993</v>
      </c>
      <c r="I16" s="9">
        <f t="shared" si="1"/>
        <v>0.36601307189542481</v>
      </c>
      <c r="J16" s="9">
        <f t="shared" si="2"/>
        <v>-1.9607843137254888E-2</v>
      </c>
      <c r="K16" s="5" cm="1">
        <f t="array" ref="K16">_xll.FDS(A16,"FMA_PCT_ABOVE_MAVG(200,0,,,,""PORTAGG"")")/100</f>
        <v>0.85526315789473695</v>
      </c>
      <c r="L16" s="41" cm="1">
        <f t="array" ref="L16">_xll.FDSB(A16,"PERCENT_CHANGE(FMA_EPS(+1,0,,,,""PORTAGG"",""MEAN""),FMA_EPS(+1,-1AM,,,,""PORTAGG"",""MEAN""))")</f>
        <v>-2.5576176098454102</v>
      </c>
      <c r="M16" s="41" cm="1">
        <f t="array" ref="M16">_xll.FDSB(A16,"PERCENT_CHANGE(FMA_EPS(+1,0,,,,""PORTAGG"",""MEAN""),FMA_EPS(+1,-3AM,,,,""PORTAGG"",""MEAN""))")</f>
        <v>-5.09865168385973</v>
      </c>
      <c r="N16" s="3" cm="1">
        <f t="array" ref="N16">_xll.FDS(C16,"FG_TOTAL_RETURNC(0,-1AM)")</f>
        <v>3.75427</v>
      </c>
      <c r="O16" s="3" cm="1">
        <f t="array" ref="O16">_xll.FDS(C16,"FG_TOTAL_RETURNC(0,-3AM)")</f>
        <v>5.652094</v>
      </c>
      <c r="P16" s="3" cm="1">
        <f t="array" ref="P16">_xll.FDS(C16,"FG_TOTAL_RETURNC(0,-6AM)")</f>
        <v>11.743080000000001</v>
      </c>
      <c r="Q16" s="9" cm="1">
        <f t="array" ref="Q16">_xll.FDS(C16,"P_PRICE(0)/P_PRICE_HIGH_PR(0,,,,,,""PRICE"",""INTRA"",""52W"")")</f>
        <v>0.99982685000000004</v>
      </c>
      <c r="R16" s="9" cm="1">
        <f t="array" ref="R16">_xll.FDS(C16,"P_PRICE(0)/P_PRICE_low_PR(0,,,,,,""PRICE"",""INTRA"",""52W"")-1")</f>
        <v>0.35364424999999999</v>
      </c>
      <c r="S16" s="3" cm="1">
        <f t="array" ref="S16">_xll.FDS(C16,"FG_TOTAL_RETURNC(0,-12AM)")</f>
        <v>28.184640000000002</v>
      </c>
      <c r="T16" s="4" cm="1">
        <f t="array" ref="T16">_xlfn.PERCENTRANK.EXC(_xlfn._xlws.FILTER($R$3:$R$23, ISNUMBER($R$3:$R$23)),R16)*100</f>
        <v>86.3</v>
      </c>
      <c r="U16" s="4">
        <f t="shared" si="3"/>
        <v>13.700000000000003</v>
      </c>
      <c r="V16" s="4" cm="1">
        <f t="array" ref="V16">_xlfn.PERCENTRANK.EXC(_xlfn._xlws.FILTER($Q$3:$Q$23, ISNUMBER($Q$3:$Q$23)),Q16)*100</f>
        <v>95.399999999999991</v>
      </c>
      <c r="W16" s="4" cm="1">
        <f t="array" ref="W16">_xlfn.PERCENTRANK.EXC(_xlfn._xlws.FILTER($O$3:$O$23, ISNUMBER($O$3:$O$23)),O16)*100</f>
        <v>59</v>
      </c>
      <c r="X16" s="4" cm="1">
        <f t="array" ref="X16">_xlfn.PERCENTRANK.EXC(_xlfn._xlws.FILTER($P$3:$P$23, ISNUMBER($P$3:$P$23)),P16)*100</f>
        <v>86.3</v>
      </c>
      <c r="Y16" s="200" cm="1">
        <f t="array" ref="Y16">_xlfn.PERCENTRANK.EXC(_xlfn._xlws.FILTER($S$3:$S$23, ISNUMBER($S$3:$S$23)),S16)*100</f>
        <v>81.8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59</v>
      </c>
      <c r="AB16" s="4" cm="1">
        <f t="array" ref="AB16">_xlfn.PERCENTRANK.EXC(_xlfn._xlws.FILTER($J$3:$J$23, ISNUMBER($J$3:$J$23)),J16)*100</f>
        <v>59</v>
      </c>
      <c r="AC16" s="4">
        <f t="shared" si="4"/>
        <v>27.200000000000003</v>
      </c>
      <c r="AD16" s="4">
        <f t="shared" si="5"/>
        <v>22.7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72.7</v>
      </c>
      <c r="AH16" s="4">
        <f t="shared" ca="1" si="7"/>
        <v>81.75</v>
      </c>
      <c r="AJ16" s="3" cm="1">
        <f t="array" aca="1" ref="AJ16" ca="1">_xlfn.PERCENTRANK.EXC(_xlfn._xlws.FILTER($AH$3:$AH$23, ISNUMBER($AH$3:$AH$23)),AH16)*100</f>
        <v>86.3</v>
      </c>
      <c r="AK16">
        <f t="shared" si="8"/>
        <v>4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6621783.5</v>
      </c>
      <c r="E17" cm="1">
        <f t="array" ref="E17">_xll.FDS(C17,"FMA_COS_UP(""EPS"",""1M"",+1,NOW,,,""PORTAGG"",""MEANR"")")</f>
        <v>194</v>
      </c>
      <c r="F17" cm="1">
        <f t="array" ref="F17">_xll.FDS(C17,"FMA_COS_DOWN(""EPS"",""1M"",+1,NOW,,,""PORTAGG"",""MEANR"")")</f>
        <v>313</v>
      </c>
      <c r="G17" cm="1">
        <f t="array" ref="G17">_xll.FDS(A17,"SIZE(FG_CONSTITUENTS)")</f>
        <v>595</v>
      </c>
      <c r="H17" s="9">
        <f t="shared" si="0"/>
        <v>0.32605042016806723</v>
      </c>
      <c r="I17" s="9">
        <f t="shared" si="1"/>
        <v>0.52605042016806725</v>
      </c>
      <c r="J17" s="9">
        <f t="shared" si="2"/>
        <v>-0.2</v>
      </c>
      <c r="K17" s="5" cm="1">
        <f t="array" ref="K17">_xll.FDS(A17,"FMA_PCT_ABOVE_MAVG(200,0,,,,""PORTAGG"")")/100</f>
        <v>0.22934232715008399</v>
      </c>
      <c r="L17" s="41" cm="1">
        <f t="array" ref="L17">_xll.FDSB(A17,"PERCENT_CHANGE(FMA_EPS(+1,0,,,,""PORTAGG"",""MEAN""),FMA_EPS(+1,-1AM,,,,""PORTAGG"",""MEAN""))")</f>
        <v>2.2177611677979301</v>
      </c>
      <c r="M17" s="41" cm="1">
        <f t="array" ref="M17">_xll.FDSB(A17,"PERCENT_CHANGE(FMA_EPS(+1,0,,,,""PORTAGG"",""MEAN""),FMA_EPS(+1,-3AM,,,,""PORTAGG"",""MEAN""))")</f>
        <v>4.5116242035636303</v>
      </c>
      <c r="N17" s="3" cm="1">
        <f t="array" ref="N17">_xll.FDS(C17,"FG_TOTAL_RETURNC(0,-1AM)")</f>
        <v>-2.7896939999999999</v>
      </c>
      <c r="O17" s="3" cm="1">
        <f t="array" ref="O17">_xll.FDS(C17,"FG_TOTAL_RETURNC(0,-3AM)")</f>
        <v>-6.0166000000000004</v>
      </c>
      <c r="P17" s="3" cm="1">
        <f t="array" ref="P17">_xll.FDS(C17,"FG_TOTAL_RETURNC(0,-6AM)")</f>
        <v>0.78614949999999995</v>
      </c>
      <c r="Q17" s="9" cm="1">
        <f t="array" ref="Q17">_xll.FDS(C17,"P_PRICE(0)/P_PRICE_HIGH_PR(0,,,,,,""PRICE"",""INTRA"",""52W"")")</f>
        <v>0.85498582999999995</v>
      </c>
      <c r="R17" s="9" cm="1">
        <f t="array" ref="R17">_xll.FDS(C17,"P_PRICE(0)/P_PRICE_low_PR(0,,,,,,""PRICE"",""INTRA"",""52W"")-1")</f>
        <v>0.14586842</v>
      </c>
      <c r="S17" s="3" cm="1">
        <f t="array" ref="S17">_xll.FDS(C17,"FG_TOTAL_RETURNC(0,-12AM)")</f>
        <v>-5.882555</v>
      </c>
      <c r="T17" s="4" cm="1">
        <f t="array" ref="T17">_xlfn.PERCENTRANK.EXC(_xlfn._xlws.FILTER($R$3:$R$23, ISNUMBER($R$3:$R$23)),R17)*100</f>
        <v>45.4</v>
      </c>
      <c r="U17" s="4">
        <f t="shared" si="3"/>
        <v>54.6</v>
      </c>
      <c r="V17" s="4" cm="1">
        <f t="array" ref="V17">_xlfn.PERCENTRANK.EXC(_xlfn._xlws.FILTER($Q$3:$Q$23, ISNUMBER($Q$3:$Q$23)),Q17)*100</f>
        <v>27.200000000000003</v>
      </c>
      <c r="W17" s="4" cm="1">
        <f t="array" ref="W17">_xlfn.PERCENTRANK.EXC(_xlfn._xlws.FILTER($O$3:$O$23, ISNUMBER($O$3:$O$23)),O17)*100</f>
        <v>13.600000000000001</v>
      </c>
      <c r="X17" s="4" cm="1">
        <f t="array" ref="X17">_xlfn.PERCENTRANK.EXC(_xlfn._xlws.FILTER($P$3:$P$23, ISNUMBER($P$3:$P$23)),P17)*100</f>
        <v>40.9</v>
      </c>
      <c r="Y17" s="200" cm="1">
        <f t="array" ref="Y17">_xlfn.PERCENTRANK.EXC(_xlfn._xlws.FILTER($S$3:$S$23, ISNUMBER($S$3:$S$23)),S17)*100</f>
        <v>22.7</v>
      </c>
      <c r="Z17" s="4" cm="1">
        <f t="array" ref="Z17">_xlfn.PERCENTRANK.EXC(_xlfn._xlws.FILTER($K$3:$K$23, ISNUMBER($K$3:$K$23)),K17)*100</f>
        <v>13.600000000000001</v>
      </c>
      <c r="AA17" s="4" cm="1">
        <f t="array" ref="AA17">_xlfn.PERCENTRANK.EXC(_xlfn._xlws.FILTER($H$3:$H$23, ISNUMBER($H$3:$H$23)),H17)*100</f>
        <v>54.500000000000007</v>
      </c>
      <c r="AB17" s="4" cm="1">
        <f t="array" ref="AB17">_xlfn.PERCENTRANK.EXC(_xlfn._xlws.FILTER($J$3:$J$23, ISNUMBER($J$3:$J$23)),J17)*100</f>
        <v>18.099999999999998</v>
      </c>
      <c r="AC17" s="4">
        <f t="shared" si="4"/>
        <v>77.2</v>
      </c>
      <c r="AD17" s="4">
        <f t="shared" si="5"/>
        <v>68.100000000000009</v>
      </c>
      <c r="AE17" s="4">
        <f t="shared" si="6"/>
        <v>90.9</v>
      </c>
      <c r="AF17" s="4">
        <f>'Economic Momentum'!Q18</f>
        <v>27.200000000000003</v>
      </c>
      <c r="AG17" s="4">
        <f ca="1">'Economic Momentum'!R18</f>
        <v>59</v>
      </c>
      <c r="AH17" s="4">
        <f t="shared" ca="1" si="7"/>
        <v>27.230000000000004</v>
      </c>
      <c r="AJ17" s="3" cm="1">
        <f t="array" aca="1" ref="AJ17" ca="1">_xlfn.PERCENTRANK.EXC(_xlfn._xlws.FILTER($AH$3:$AH$23, ISNUMBER($AH$3:$AH$23)),AH17)*100</f>
        <v>22.7</v>
      </c>
      <c r="AK17">
        <f t="shared" si="8"/>
        <v>0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164648.31</v>
      </c>
      <c r="E18" cm="1">
        <f t="array" ref="E18">_xll.FDS(C18,"FMA_COS_UP(""EPS"",""1M"",+1,NOW,,,""PORTAGG"",""MEANR"")")</f>
        <v>5</v>
      </c>
      <c r="F18" cm="1">
        <f t="array" ref="F18">_xll.FDS(C18,"FMA_COS_DOWN(""EPS"",""1M"",+1,NOW,,,""PORTAGG"",""MEANR"")")</f>
        <v>8</v>
      </c>
      <c r="G18" cm="1">
        <f t="array" ref="G18">_xll.FDS(A18,"SIZE(FG_CONSTITUENTS)")</f>
        <v>35</v>
      </c>
      <c r="H18" s="9">
        <f t="shared" si="0"/>
        <v>0.14285714285714285</v>
      </c>
      <c r="I18" s="9">
        <f t="shared" si="1"/>
        <v>0.22857142857142856</v>
      </c>
      <c r="J18" s="9">
        <f t="shared" si="2"/>
        <v>-8.5714285714285715E-2</v>
      </c>
      <c r="K18" s="5" cm="1">
        <f t="array" ref="K18">_xll.FDS(A18,"FMA_PCT_ABOVE_MAVG(200,0,,,,""PORTAGG"")")/100</f>
        <v>0.48571428571428599</v>
      </c>
      <c r="L18" s="41" cm="1">
        <f t="array" ref="L18">_xll.FDSB(A18,"PERCENT_CHANGE(FMA_EPS(+1,0,,,,""PORTAGG"",""MEAN""),FMA_EPS(+1,-1AM,,,,""PORTAGG"",""MEAN""))")</f>
        <v>-0.12637541972463701</v>
      </c>
      <c r="M18" s="41" cm="1">
        <f t="array" ref="M18">_xll.FDSB(A18,"PERCENT_CHANGE(FMA_EPS(+1,0,,,,""PORTAGG"",""MEAN""),FMA_EPS(+1,-3AM,,,,""PORTAGG"",""MEAN""))")</f>
        <v>-3.2207095137303599</v>
      </c>
      <c r="N18" s="3" cm="1">
        <f t="array" ref="N18">_xll.FDS(C18,"FG_TOTAL_RETURNC(0,-1AM)")</f>
        <v>4.5638439999999996</v>
      </c>
      <c r="O18" s="3" cm="1">
        <f t="array" ref="O18">_xll.FDS(C18,"FG_TOTAL_RETURNC(0,-3AM)")</f>
        <v>9.5641610000000004</v>
      </c>
      <c r="P18" s="3" cm="1">
        <f t="array" ref="P18">_xll.FDS(C18,"FG_TOTAL_RETURNC(0,-6AM)")</f>
        <v>5.8691979999999999</v>
      </c>
      <c r="Q18" s="9" cm="1">
        <f t="array" ref="Q18">_xll.FDS(C18,"P_PRICE(0)/P_PRICE_HIGH_PR(0,,,,,,""PRICE"",""INTRA"",""52W"")")</f>
        <v>0.9853075</v>
      </c>
      <c r="R18" s="9" cm="1">
        <f t="array" ref="R18">_xll.FDS(C18,"P_PRICE(0)/P_PRICE_low_PR(0,,,,,,""PRICE"",""INTRA"",""52W"")-1")</f>
        <v>0.15581107</v>
      </c>
      <c r="S18" s="3" cm="1">
        <f t="array" ref="S18">_xll.FDS(C18,"FG_TOTAL_RETURNC(0,-12AM)")</f>
        <v>5.5742859999999999</v>
      </c>
      <c r="T18" s="4" cm="1">
        <f t="array" ref="T18">_xlfn.PERCENTRANK.EXC(_xlfn._xlws.FILTER($R$3:$R$23, ISNUMBER($R$3:$R$23)),R18)*100</f>
        <v>54.500000000000007</v>
      </c>
      <c r="U18" s="4">
        <f t="shared" si="3"/>
        <v>45.499999999999993</v>
      </c>
      <c r="V18" s="4" cm="1">
        <f t="array" ref="V18">_xlfn.PERCENTRANK.EXC(_xlfn._xlws.FILTER($Q$3:$Q$23, ISNUMBER($Q$3:$Q$23)),Q18)*100</f>
        <v>86.3</v>
      </c>
      <c r="W18" s="4" cm="1">
        <f t="array" ref="W18">_xlfn.PERCENTRANK.EXC(_xlfn._xlws.FILTER($O$3:$O$23, ISNUMBER($O$3:$O$23)),O18)*100</f>
        <v>72.7</v>
      </c>
      <c r="X18" s="4" cm="1">
        <f t="array" ref="X18">_xlfn.PERCENTRANK.EXC(_xlfn._xlws.FILTER($P$3:$P$23, ISNUMBER($P$3:$P$23)),P18)*100</f>
        <v>68.100000000000009</v>
      </c>
      <c r="Y18" s="200" cm="1">
        <f t="array" ref="Y18">_xlfn.PERCENTRANK.EXC(_xlfn._xlws.FILTER($S$3:$S$23, ISNUMBER($S$3:$S$23)),S18)*100</f>
        <v>54.500000000000007</v>
      </c>
      <c r="Z18" s="4" cm="1">
        <f t="array" ref="Z18">_xlfn.PERCENTRANK.EXC(_xlfn._xlws.FILTER($K$3:$K$23, ISNUMBER($K$3:$K$23)),K18)*100</f>
        <v>63.6</v>
      </c>
      <c r="AA18" s="4" cm="1">
        <f t="array" ref="AA18">_xlfn.PERCENTRANK.EXC(_xlfn._xlws.FILTER($H$3:$H$23, ISNUMBER($H$3:$H$23)),H18)*100</f>
        <v>9</v>
      </c>
      <c r="AB18" s="4" cm="1">
        <f t="array" ref="AB18">_xlfn.PERCENTRANK.EXC(_xlfn._xlws.FILTER($J$3:$J$23, ISNUMBER($J$3:$J$23)),J18)*100</f>
        <v>36.299999999999997</v>
      </c>
      <c r="AC18" s="4">
        <f t="shared" si="4"/>
        <v>54.500000000000007</v>
      </c>
      <c r="AD18" s="4">
        <f t="shared" si="5"/>
        <v>31.8</v>
      </c>
      <c r="AE18" s="4">
        <f t="shared" si="6"/>
        <v>22.7</v>
      </c>
      <c r="AF18" s="4">
        <f>'Economic Momentum'!Q19</f>
        <v>86.3</v>
      </c>
      <c r="AG18" s="4">
        <f ca="1">'Economic Momentum'!R19</f>
        <v>90.9</v>
      </c>
      <c r="AH18" s="4">
        <f t="shared" ca="1" si="7"/>
        <v>76.760000000000005</v>
      </c>
      <c r="AJ18" s="3" cm="1">
        <f t="array" aca="1" ref="AJ18" ca="1">_xlfn.PERCENTRANK.EXC(_xlfn._xlws.FILTER($AH$3:$AH$23, ISNUMBER($AH$3:$AH$23)),AH18)*100</f>
        <v>77.2</v>
      </c>
      <c r="AK18">
        <f t="shared" si="8"/>
        <v>2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521215.222756729</v>
      </c>
      <c r="E19" cm="1">
        <f t="array" ref="E19">_xll.FDS(C19,"FMA_COS_UP(""EPS"",""1M"",+1,NOW,,,""PORTAGG"",""MEANR"")")</f>
        <v>61</v>
      </c>
      <c r="F19" cm="1">
        <f t="array" ref="F19">_xll.FDS(C19,"FMA_COS_DOWN(""EPS"",""1M"",+1,NOW,,,""PORTAGG"",""MEANR"")")</f>
        <v>104</v>
      </c>
      <c r="G19" s="1" cm="1">
        <f t="array" ref="G19">_xll.FDS(A19,"SIZE(FG_CONSTITUENTS)")</f>
        <v>1</v>
      </c>
      <c r="H19" s="48">
        <f t="shared" si="0"/>
        <v>61</v>
      </c>
      <c r="I19" s="48">
        <f t="shared" si="1"/>
        <v>104</v>
      </c>
      <c r="J19" s="9">
        <f t="shared" si="2"/>
        <v>-43</v>
      </c>
      <c r="K19" s="6" cm="1">
        <f t="array" ref="K19">_xll.FDS(A19,"FMA_PCT_ABOVE_MAVG(200,0,,,,""PORTAGG"")")/100</f>
        <v>0.36201780415430301</v>
      </c>
      <c r="L19" s="41" cm="1">
        <f t="array" ref="L19">_xll.FDSB(A19,"PERCENT_CHANGE(FMA_EPS(+1,0,,,,""PORTAGG"",""MEAN""),FMA_EPS(+1,-1AM,,,,""PORTAGG"",""MEAN""))")</f>
        <v>-2.4691289048515901</v>
      </c>
      <c r="M19" s="41" cm="1">
        <f t="array" ref="M19">_xll.FDSB(A19,"PERCENT_CHANGE(FMA_EPS(+1,0,,,,""PORTAGG"",""MEAN""),FMA_EPS(+1,-3AM,,,,""PORTAGG"",""MEAN""))")</f>
        <v>-5.6436607729208301</v>
      </c>
      <c r="N19" s="3" cm="1">
        <f t="array" ref="N19">_xll.FDS(C19,"FG_TOTAL_RETURNC(0,-1AM)")</f>
        <v>9.5993279999999999</v>
      </c>
      <c r="O19" s="54" cm="1">
        <f t="array" ref="O19">_xll.FDS(C19,"FG_TOTAL_RETURNC(0,-3AM)")</f>
        <v>7.9661846000000001</v>
      </c>
      <c r="P19" s="54" cm="1">
        <f t="array" ref="P19">_xll.FDS(C19,"FG_TOTAL_RETURNC(0,-6AM)")</f>
        <v>3.0406713000000001</v>
      </c>
      <c r="Q19" s="9" cm="1">
        <f t="array" ref="Q19">_xll.FDS(C19,"P_PRICE(0)/P_PRICE_HIGH_PR(0,,,,,,""PRICE"",""INTRA"",""52W"")")</f>
        <v>0.91655109999999995</v>
      </c>
      <c r="R19" s="9" cm="1">
        <f t="array" ref="R19">_xll.FDS(C19,"P_PRICE(0)/P_PRICE_low_PR(0,,,,,,""PRICE"",""INTRA"",""52W"")-1")</f>
        <v>0.116567254</v>
      </c>
      <c r="S19" s="3" cm="1">
        <f t="array" ref="S19">_xll.FDS(C19,"FG_TOTAL_RETURNC(0,-12AM)")</f>
        <v>-8.0181179999999994</v>
      </c>
      <c r="T19" s="4" cm="1">
        <f t="array" ref="T19">_xlfn.PERCENTRANK.EXC(_xlfn._xlws.FILTER($R$3:$R$23, ISNUMBER($R$3:$R$23)),R19)*100</f>
        <v>27.200000000000003</v>
      </c>
      <c r="U19" s="4">
        <f t="shared" si="3"/>
        <v>72.8</v>
      </c>
      <c r="V19" s="4" cm="1">
        <f t="array" ref="V19">_xlfn.PERCENTRANK.EXC(_xlfn._xlws.FILTER($Q$3:$Q$23, ISNUMBER($Q$3:$Q$23)),Q19)*100</f>
        <v>59</v>
      </c>
      <c r="W19" s="4" cm="1">
        <f t="array" ref="W19">_xlfn.PERCENTRANK.EXC(_xlfn._xlws.FILTER($O$3:$O$23, ISNUMBER($O$3:$O$23)),O19)*100</f>
        <v>68.100000000000009</v>
      </c>
      <c r="X19" s="4" cm="1">
        <f t="array" ref="X19">_xlfn.PERCENTRANK.EXC(_xlfn._xlws.FILTER($P$3:$P$23, ISNUMBER($P$3:$P$23)),P19)*100</f>
        <v>59</v>
      </c>
      <c r="Y19" s="200" cm="1">
        <f t="array" ref="Y19">_xlfn.PERCENTRANK.EXC(_xlfn._xlws.FILTER($S$3:$S$23, ISNUMBER($S$3:$S$23)),S19)*100</f>
        <v>18.099999999999998</v>
      </c>
      <c r="Z19" s="4" cm="1">
        <f t="array" ref="Z19">_xlfn.PERCENTRANK.EXC(_xlfn._xlws.FILTER($K$3:$K$23, ISNUMBER($K$3:$K$23)),K19)*100</f>
        <v>27.200000000000003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31.8</v>
      </c>
      <c r="AD19" s="4">
        <f t="shared" si="5"/>
        <v>18.099999999999998</v>
      </c>
      <c r="AE19" s="4">
        <f t="shared" si="6"/>
        <v>54.500000000000007</v>
      </c>
      <c r="AF19" s="4">
        <f>'Economic Momentum'!Q20</f>
        <v>72.7</v>
      </c>
      <c r="AG19" s="4">
        <f ca="1">'Economic Momentum'!R20</f>
        <v>95.399999999999991</v>
      </c>
      <c r="AH19" s="4">
        <f t="shared" ca="1" si="7"/>
        <v>61.730000000000004</v>
      </c>
      <c r="AJ19" s="3" cm="1">
        <f t="array" aca="1" ref="AJ19" ca="1">_xlfn.PERCENTRANK.EXC(_xlfn._xlws.FILTER($AH$3:$AH$23, ISNUMBER($AH$3:$AH$23)),AH19)*100</f>
        <v>63.6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362412.9</v>
      </c>
      <c r="E20" cm="1">
        <f t="array" ref="E20">_xll.FDS(C20,"FMA_COS_UP(""EPS"",""1M"",+1,NOW,,,""PORTAGG"",""MEANR"")")</f>
        <v>6</v>
      </c>
      <c r="F20" cm="1">
        <f t="array" ref="F20">_xll.FDS(C20,"FMA_COS_DOWN(""EPS"",""1M"",+1,NOW,,,""PORTAGG"",""MEANR"")")</f>
        <v>20</v>
      </c>
      <c r="G20" cm="1">
        <f t="array" ref="G20">_xll.FDS(A20,"SIZE(FG_CONSTITUENTS)")</f>
        <v>96</v>
      </c>
      <c r="H20" s="9">
        <f t="shared" si="0"/>
        <v>6.25E-2</v>
      </c>
      <c r="I20" s="9">
        <f t="shared" si="1"/>
        <v>0.20833333333333334</v>
      </c>
      <c r="J20" s="9">
        <f t="shared" si="2"/>
        <v>-0.14583333333333334</v>
      </c>
      <c r="K20" s="5" cm="1">
        <f t="array" ref="K20">_xll.FDS(A20,"FMA_PCT_ABOVE_MAVG(200,0,,,,""PORTAGG"")")/100</f>
        <v>0.375</v>
      </c>
      <c r="L20" s="41" cm="1">
        <f t="array" ref="L20">_xll.FDSB(A20,"PERCENT_CHANGE(FMA_EPS(+1,0,,,,""PORTAGG"",""MEAN""),FMA_EPS(+1,-1AM,,,,""PORTAGG"",""MEAN""))")</f>
        <v>-10.165597435184999</v>
      </c>
      <c r="M20" s="41" cm="1">
        <f t="array" ref="M20">_xll.FDSB(A20,"PERCENT_CHANGE(FMA_EPS(+1,0,,,,""PORTAGG"",""MEAN""),FMA_EPS(+1,-3AM,,,,""PORTAGG"",""MEAN""))")</f>
        <v>-17.374586051454401</v>
      </c>
      <c r="N20" s="3" cm="1">
        <f t="array" ref="N20">_xll.FDS(C20,"FG_TOTAL_RETURNC(0,-1AM)")</f>
        <v>-3.8328410000000002</v>
      </c>
      <c r="O20" s="3" cm="1">
        <f t="array" ref="O20">_xll.FDS(C20,"FG_TOTAL_RETURNC(0,-3AM)")</f>
        <v>-10.679853</v>
      </c>
      <c r="P20" s="3" cm="1">
        <f t="array" ref="P20">_xll.FDS(C20,"FG_TOTAL_RETURNC(0,-6AM)")</f>
        <v>1.6033173000000001</v>
      </c>
      <c r="Q20" s="9" cm="1">
        <f t="array" ref="Q20">_xll.FDS(C20,"P_PRICE(0)/P_PRICE_HIGH_PR(0,,,,,,""PRICE"",""INTRA"",""52W"")")</f>
        <v>0.81355553999999997</v>
      </c>
      <c r="R20" s="9" cm="1">
        <f t="array" ref="R20">_xll.FDS(C20,"P_PRICE(0)/P_PRICE_low_PR(0,,,,,,""PRICE"",""INTRA"",""52W"")-1")</f>
        <v>0.14516282</v>
      </c>
      <c r="S20" s="3" cm="1">
        <f t="array" ref="S20">_xll.FDS(C20,"FG_TOTAL_RETURNC(0,-12AM)")</f>
        <v>-3.6117135999999999</v>
      </c>
      <c r="T20" s="4" cm="1">
        <f t="array" ref="T20">_xlfn.PERCENTRANK.EXC(_xlfn._xlws.FILTER($R$3:$R$23, ISNUMBER($R$3:$R$23)),R20)*100</f>
        <v>40.9</v>
      </c>
      <c r="U20" s="4">
        <f t="shared" si="3"/>
        <v>59.1</v>
      </c>
      <c r="V20" s="4" cm="1">
        <f t="array" ref="V20">_xlfn.PERCENTRANK.EXC(_xlfn._xlws.FILTER($Q$3:$Q$23, ISNUMBER($Q$3:$Q$23)),Q20)*100</f>
        <v>13.600000000000001</v>
      </c>
      <c r="W20" s="4" cm="1">
        <f t="array" ref="W20">_xlfn.PERCENTRANK.EXC(_xlfn._xlws.FILTER($O$3:$O$23, ISNUMBER($O$3:$O$23)),O20)*100</f>
        <v>4.5</v>
      </c>
      <c r="X20" s="4" cm="1">
        <f t="array" ref="X20">_xlfn.PERCENTRANK.EXC(_xlfn._xlws.FILTER($P$3:$P$23, ISNUMBER($P$3:$P$23)),P20)*100</f>
        <v>50</v>
      </c>
      <c r="Y20" s="200" cm="1">
        <f t="array" ref="Y20">_xlfn.PERCENTRANK.EXC(_xlfn._xlws.FILTER($S$3:$S$23, ISNUMBER($S$3:$S$23)),S20)*100</f>
        <v>27.200000000000003</v>
      </c>
      <c r="Z20" s="4" cm="1">
        <f t="array" ref="Z20">_xlfn.PERCENTRANK.EXC(_xlfn._xlws.FILTER($K$3:$K$23, ISNUMBER($K$3:$K$23)),K20)*100</f>
        <v>31.8</v>
      </c>
      <c r="AA20" s="4" cm="1">
        <f t="array" ref="AA20">_xlfn.PERCENTRANK.EXC(_xlfn._xlws.FILTER($H$3:$H$23, ISNUMBER($H$3:$H$23)),H20)*100</f>
        <v>4.5</v>
      </c>
      <c r="AB20" s="4" cm="1">
        <f t="array" ref="AB20">_xlfn.PERCENTRANK.EXC(_xlfn._xlws.FILTER($J$3:$J$23, ISNUMBER($J$3:$J$23)),J20)*100</f>
        <v>22.7</v>
      </c>
      <c r="AC20" s="4">
        <f t="shared" si="4"/>
        <v>9</v>
      </c>
      <c r="AD20" s="4">
        <f t="shared" si="5"/>
        <v>9</v>
      </c>
      <c r="AE20" s="4">
        <f t="shared" si="6"/>
        <v>40.9</v>
      </c>
      <c r="AF20" s="4">
        <f>'Economic Momentum'!Q21</f>
        <v>4.5</v>
      </c>
      <c r="AG20" s="4">
        <f ca="1">'Economic Momentum'!R21</f>
        <v>13.600000000000001</v>
      </c>
      <c r="AH20" s="4">
        <f t="shared" ca="1" si="7"/>
        <v>21.79</v>
      </c>
      <c r="AJ20" s="3" cm="1">
        <f t="array" aca="1" ref="AJ20" ca="1">_xlfn.PERCENTRANK.EXC(_xlfn._xlws.FILTER($AH$3:$AH$23, ISNUMBER($AH$3:$AH$23)),AH20)*100</f>
        <v>18.099999999999998</v>
      </c>
      <c r="AK20">
        <f t="shared" si="8"/>
        <v>0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886955.6</v>
      </c>
      <c r="E21" cm="1">
        <f t="array" ref="E21">_xll.FDS(C21,"FMA_COS_UP(""EPS"",""1M"",+1,NOW,,,""PORTAGG"",""MEANR"")")</f>
        <v>7</v>
      </c>
      <c r="F21" cm="1">
        <f t="array" ref="F21">_xll.FDS(C21,"FMA_COS_DOWN(""EPS"",""1M"",+1,NOW,,,""PORTAGG"",""MEANR"")")</f>
        <v>8</v>
      </c>
      <c r="G21" cm="1">
        <f t="array" ref="G21">_xll.FDS(A21,"SIZE(FG_CONSTITUENTS)")</f>
        <v>46</v>
      </c>
      <c r="H21" s="9">
        <f t="shared" si="0"/>
        <v>0.15217391304347827</v>
      </c>
      <c r="I21" s="9">
        <f t="shared" si="1"/>
        <v>0.17391304347826086</v>
      </c>
      <c r="J21" s="9">
        <f t="shared" si="2"/>
        <v>-2.1739130434782594E-2</v>
      </c>
      <c r="K21" s="5" cm="1">
        <f t="array" ref="K21">_xll.FDS(A21,"FMA_PCT_ABOVE_MAVG(200,0,,,,""PORTAGG"")")/100</f>
        <v>0.46341463414634099</v>
      </c>
      <c r="L21" s="41" cm="1">
        <f t="array" ref="L21">_xll.FDSB(A21,"PERCENT_CHANGE(FMA_EPS(+1,0,,,,""PORTAGG"",""MEAN""),FMA_EPS(+1,-1AM,,,,""PORTAGG"",""MEAN""))")</f>
        <v>-2.2565613085910701</v>
      </c>
      <c r="M21" s="41" cm="1">
        <f t="array" ref="M21">_xll.FDSB(A21,"PERCENT_CHANGE(FMA_EPS(+1,0,,,,""PORTAGG"",""MEAN""),FMA_EPS(+1,-3AM,,,,""PORTAGG"",""MEAN""))")</f>
        <v>-0.80542307422238402</v>
      </c>
      <c r="N21" s="3" cm="1">
        <f t="array" ref="N21">_xll.FDS(C21,"FG_TOTAL_RETURNC(0,-1AM)")</f>
        <v>3.4578204000000001</v>
      </c>
      <c r="O21" s="3" cm="1">
        <f t="array" ref="O21">_xll.FDS(C21,"FG_TOTAL_RETURNC(0,-3AM)")</f>
        <v>11.725163</v>
      </c>
      <c r="P21" s="3" cm="1">
        <f t="array" ref="P21">_xll.FDS(C21,"FG_TOTAL_RETURNC(0,-6AM)")</f>
        <v>7.2366713999999996</v>
      </c>
      <c r="Q21" s="9" cm="1">
        <f t="array" ref="Q21">_xll.FDS(C21,"P_PRICE(0)/P_PRICE_HIGH_PR(0,,,,,,""PRICE"",""INTRA"",""52W"")")</f>
        <v>0.95376532999999997</v>
      </c>
      <c r="R21" s="9" cm="1">
        <f t="array" ref="R21">_xll.FDS(C21,"P_PRICE(0)/P_PRICE_low_PR(0,,,,,,""PRICE"",""INTRA"",""52W"")-1")</f>
        <v>0.12948287</v>
      </c>
      <c r="S21" s="3" cm="1">
        <f t="array" ref="S21">_xll.FDS(C21,"FG_TOTAL_RETURNC(0,-12AM)")</f>
        <v>3.9903401999999999</v>
      </c>
      <c r="T21" s="4" cm="1">
        <f t="array" ref="T21">_xlfn.PERCENTRANK.EXC(_xlfn._xlws.FILTER($R$3:$R$23, ISNUMBER($R$3:$R$23)),R21)*100</f>
        <v>31.8</v>
      </c>
      <c r="U21" s="4">
        <f t="shared" si="3"/>
        <v>68.2</v>
      </c>
      <c r="V21" s="4" cm="1">
        <f t="array" ref="V21">_xlfn.PERCENTRANK.EXC(_xlfn._xlws.FILTER($Q$3:$Q$23, ISNUMBER($Q$3:$Q$23)),Q21)*100</f>
        <v>68.100000000000009</v>
      </c>
      <c r="W21" s="4" cm="1">
        <f t="array" ref="W21">_xlfn.PERCENTRANK.EXC(_xlfn._xlws.FILTER($O$3:$O$23, ISNUMBER($O$3:$O$23)),O21)*100</f>
        <v>81.8</v>
      </c>
      <c r="X21" s="4" cm="1">
        <f t="array" ref="X21">_xlfn.PERCENTRANK.EXC(_xlfn._xlws.FILTER($P$3:$P$23, ISNUMBER($P$3:$P$23)),P21)*100</f>
        <v>77.2</v>
      </c>
      <c r="Y21" s="200" cm="1">
        <f t="array" ref="Y21">_xlfn.PERCENTRANK.EXC(_xlfn._xlws.FILTER($S$3:$S$23, ISNUMBER($S$3:$S$23)),S21)*100</f>
        <v>50</v>
      </c>
      <c r="Z21" s="4" cm="1">
        <f t="array" ref="Z21">_xlfn.PERCENTRANK.EXC(_xlfn._xlws.FILTER($K$3:$K$23, ISNUMBER($K$3:$K$23)),K21)*100</f>
        <v>59</v>
      </c>
      <c r="AA21" s="4" cm="1">
        <f t="array" ref="AA21">_xlfn.PERCENTRANK.EXC(_xlfn._xlws.FILTER($H$3:$H$23, ISNUMBER($H$3:$H$23)),H21)*100</f>
        <v>13.600000000000001</v>
      </c>
      <c r="AB21" s="4" cm="1">
        <f t="array" ref="AB21">_xlfn.PERCENTRANK.EXC(_xlfn._xlws.FILTER($J$3:$J$23, ISNUMBER($J$3:$J$23)),J21)*100</f>
        <v>54.500000000000007</v>
      </c>
      <c r="AC21" s="4">
        <f t="shared" si="4"/>
        <v>40.9</v>
      </c>
      <c r="AD21" s="4">
        <f t="shared" si="5"/>
        <v>45.4</v>
      </c>
      <c r="AE21" s="4">
        <f t="shared" si="6"/>
        <v>68.100000000000009</v>
      </c>
      <c r="AF21" s="4">
        <f>'Economic Momentum'!Q22</f>
        <v>45.4</v>
      </c>
      <c r="AG21" s="4">
        <f ca="1">'Economic Momentum'!R22</f>
        <v>40.9</v>
      </c>
      <c r="AH21" s="4">
        <f t="shared" ca="1" si="7"/>
        <v>74.94</v>
      </c>
      <c r="AJ21" s="3" cm="1">
        <f t="array" aca="1" ref="AJ21" ca="1">_xlfn.PERCENTRANK.EXC(_xlfn._xlws.FILTER($AH$3:$AH$23, ISNUMBER($AH$3:$AH$23)),AH21)*100</f>
        <v>72.7</v>
      </c>
      <c r="AK21">
        <f t="shared" si="8"/>
        <v>2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24050.295591999999</v>
      </c>
      <c r="E22" cm="1">
        <f t="array" ref="E22">_xll.FDS(C22,"FMA_COS_UP(""EPS"",""1M"",+1,NOW,,,""PORTAGG"",""MEANR"")")</f>
        <v>14</v>
      </c>
      <c r="F22" cm="1">
        <f t="array" ref="F22">_xll.FDS(C22,"FMA_COS_DOWN(""EPS"",""1M"",+1,NOW,,,""PORTAGG"",""MEANR"")")</f>
        <v>10</v>
      </c>
      <c r="G22" cm="1">
        <f t="array" ref="G22">_xll.FDS(A22,"SIZE(FG_CONSTITUENTS)")</f>
        <v>47</v>
      </c>
      <c r="H22" s="9">
        <f t="shared" si="0"/>
        <v>0.2978723404255319</v>
      </c>
      <c r="I22" s="9">
        <f t="shared" si="1"/>
        <v>0.21276595744680851</v>
      </c>
      <c r="J22" s="9">
        <f t="shared" si="2"/>
        <v>8.5106382978723388E-2</v>
      </c>
      <c r="K22" s="5" cm="1">
        <f t="array" ref="K22">_xll.FDS(A22,"FMA_PCT_ABOVE_MAVG(200,0,,,,""PORTAGG"")")/100</f>
        <v>0.38297872340425498</v>
      </c>
      <c r="L22" s="41" cm="1">
        <f t="array" ref="L22">_xll.FDSB(A22,"PERCENT_CHANGE(FMA_EPS(+1,0,,,,""PORTAGG"",""MEAN""),FMA_EPS(+1,-1AM,,,,""PORTAGG"",""MEAN""))")</f>
        <v>2.0404984313669701</v>
      </c>
      <c r="M22" s="41" cm="1">
        <f t="array" ref="M22">_xll.FDSB(A22,"PERCENT_CHANGE(FMA_EPS(+1,0,,,,""PORTAGG"",""MEAN""),FMA_EPS(+1,-3AM,,,,""PORTAGG"",""MEAN""))")</f>
        <v>11.128867771090899</v>
      </c>
      <c r="N22" s="3" cm="1">
        <f t="array" ref="N22">_xll.FDS(C22,"FG_TOTAL_RETURNC(0,-1AM)")</f>
        <v>4.4650315999999997</v>
      </c>
      <c r="O22" s="3" cm="1">
        <f t="array" ref="O22">_xll.FDS(C22,"FG_TOTAL_RETURNC(0,-3AM)")</f>
        <v>-4.2471050000000004</v>
      </c>
      <c r="P22" s="3" cm="1">
        <f t="array" ref="P22">_xll.FDS(C22,"FG_TOTAL_RETURNC(0,-6AM)")</f>
        <v>-7.1161089999999998</v>
      </c>
      <c r="Q22" s="9" cm="1">
        <f t="array" ref="Q22">_xll.FDS(C22,"P_PRICE(0)/P_PRICE_HIGH_PR(0,,,,,,""PRICE"",""INTRA"",""52W"")")</f>
        <v>0.80103360000000001</v>
      </c>
      <c r="R22" s="9" cm="1">
        <f t="array" ref="R22">_xll.FDS(C22,"P_PRICE(0)/P_PRICE_low_PR(0,,,,,,""PRICE"",""INTRA"",""52W"")-1")</f>
        <v>0.102222204</v>
      </c>
      <c r="S22" s="3" cm="1">
        <f t="array" ref="S22">_xll.FDS(C22,"FG_TOTAL_RETURNC(0,-12AM)")</f>
        <v>-16.242349999999998</v>
      </c>
      <c r="T22" s="4" cm="1">
        <f t="array" ref="T22">_xlfn.PERCENTRANK.EXC(_xlfn._xlws.FILTER($R$3:$R$23, ISNUMBER($R$3:$R$23)),R22)*100</f>
        <v>18.099999999999998</v>
      </c>
      <c r="U22" s="4">
        <f t="shared" si="3"/>
        <v>81.900000000000006</v>
      </c>
      <c r="V22" s="4" cm="1">
        <f t="array" ref="V22">_xlfn.PERCENTRANK.EXC(_xlfn._xlws.FILTER($Q$3:$Q$23, ISNUMBER($Q$3:$Q$23)),Q22)*100</f>
        <v>9</v>
      </c>
      <c r="W22" s="4" cm="1">
        <f t="array" ref="W22">_xlfn.PERCENTRANK.EXC(_xlfn._xlws.FILTER($O$3:$O$23, ISNUMBER($O$3:$O$23)),O22)*100</f>
        <v>27.200000000000003</v>
      </c>
      <c r="X22" s="4" cm="1">
        <f t="array" ref="X22">_xlfn.PERCENTRANK.EXC(_xlfn._xlws.FILTER($P$3:$P$23, ISNUMBER($P$3:$P$23)),P22)*100</f>
        <v>13.600000000000001</v>
      </c>
      <c r="Y22" s="200" cm="1">
        <f t="array" ref="Y22">_xlfn.PERCENTRANK.EXC(_xlfn._xlws.FILTER($S$3:$S$23, ISNUMBER($S$3:$S$23)),S22)*100</f>
        <v>4.5</v>
      </c>
      <c r="Z22" s="4" cm="1">
        <f t="array" ref="Z22">_xlfn.PERCENTRANK.EXC(_xlfn._xlws.FILTER($K$3:$K$23, ISNUMBER($K$3:$K$23)),K22)*100</f>
        <v>40.9</v>
      </c>
      <c r="AA22" s="4" cm="1">
        <f t="array" ref="AA22">_xlfn.PERCENTRANK.EXC(_xlfn._xlws.FILTER($H$3:$H$23, ISNUMBER($H$3:$H$23)),H22)*100</f>
        <v>40.9</v>
      </c>
      <c r="AB22" s="4" cm="1">
        <f t="array" ref="AB22">_xlfn.PERCENTRANK.EXC(_xlfn._xlws.FILTER($J$3:$J$23, ISNUMBER($J$3:$J$23)),J22)*100</f>
        <v>77.2</v>
      </c>
      <c r="AC22" s="4">
        <f t="shared" si="4"/>
        <v>68.100000000000009</v>
      </c>
      <c r="AD22" s="4">
        <f t="shared" si="5"/>
        <v>90.9</v>
      </c>
      <c r="AE22" s="4">
        <f t="shared" si="6"/>
        <v>4.5</v>
      </c>
      <c r="AF22" s="4">
        <f>'Economic Momentum'!Q23</f>
        <v>77.2</v>
      </c>
      <c r="AG22" s="4">
        <f ca="1">'Economic Momentum'!R23</f>
        <v>81.8</v>
      </c>
      <c r="AH22" s="4">
        <f t="shared" ca="1" si="7"/>
        <v>15.84</v>
      </c>
      <c r="AJ22" s="3" cm="1">
        <f t="array" aca="1" ref="AJ22" ca="1">_xlfn.PERCENTRANK.EXC(_xlfn._xlws.FILTER($AH$3:$AH$23, ISNUMBER($AH$3:$AH$23)),AH22)*100</f>
        <v>13.600000000000001</v>
      </c>
      <c r="AK22">
        <f t="shared" si="8"/>
        <v>1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2677103.7999999998</v>
      </c>
      <c r="E23" cm="1">
        <f t="array" ref="E23">_xll.FDS(C23,"FMA_COS_UP(""EPS"",""1M"",+1,NOW,,,""PORTAGG"",""MEANR"")")</f>
        <v>33</v>
      </c>
      <c r="F23" cm="1">
        <f t="array" ref="F23">_xll.FDS(C23,"FMA_COS_DOWN(""EPS"",""1M"",+1,NOW,,,""PORTAGG"",""MEANR"")")</f>
        <v>44</v>
      </c>
      <c r="G23" cm="1">
        <f t="array" ref="G23">_xll.FDS(A23,"SIZE(FG_CONSTITUENTS)")</f>
        <v>126</v>
      </c>
      <c r="H23" s="9">
        <f t="shared" si="0"/>
        <v>0.26190476190476192</v>
      </c>
      <c r="I23" s="9">
        <f t="shared" si="1"/>
        <v>0.34920634920634919</v>
      </c>
      <c r="J23" s="9">
        <f t="shared" si="2"/>
        <v>-8.7301587301587269E-2</v>
      </c>
      <c r="K23" s="5" cm="1">
        <f t="array" ref="K23">_xll.FDS(A23,"FMA_PCT_ABOVE_MAVG(200,0,,,,""PORTAGG"")")/100</f>
        <v>0.45967741935483902</v>
      </c>
      <c r="L23" s="41" cm="1">
        <f t="array" ref="L23">_xll.FDSB(A23,"PERCENT_CHANGE(FMA_EPS(+1,0,,,,""PORTAGG"",""MEAN""),FMA_EPS(+1,-1AM,,,,""PORTAGG"",""MEAN""))")</f>
        <v>-0.89658630184667698</v>
      </c>
      <c r="M23" s="41" cm="1">
        <f t="array" ref="M23">_xll.FDSB(A23,"PERCENT_CHANGE(FMA_EPS(+1,0,,,,""PORTAGG"",""MEAN""),FMA_EPS(+1,-3AM,,,,""PORTAGG"",""MEAN""))")</f>
        <v>-1.6416199864291401</v>
      </c>
      <c r="N23" s="3" cm="1">
        <f t="array" ref="N23">_xll.FDS(C23,"FG_TOTAL_RETURNC(0,-1AM)")</f>
        <v>1.1784911</v>
      </c>
      <c r="O23" s="3" cm="1">
        <f t="array" ref="O23">_xll.FDS(C23,"FG_TOTAL_RETURNC(0,-3AM)")</f>
        <v>2.156663</v>
      </c>
      <c r="P23" s="3" cm="1">
        <f t="array" ref="P23">_xll.FDS(C23,"FG_TOTAL_RETURNC(0,-6AM)")</f>
        <v>-5.8569727</v>
      </c>
      <c r="Q23" s="9" cm="1">
        <f t="array" ref="Q23">_xll.FDS(C23,"P_PRICE(0)/P_PRICE_HIGH_PR(0,,,,,,""PRICE"",""INTRA"",""52W"")")</f>
        <v>0.91384849999999995</v>
      </c>
      <c r="R23" s="9" cm="1">
        <f t="array" ref="R23">_xll.FDS(C23,"P_PRICE(0)/P_PRICE_low_PR(0,,,,,,""PRICE"",""INTRA"",""52W"")-1")</f>
        <v>0.13808345999999999</v>
      </c>
      <c r="S23" s="3" cm="1">
        <f t="array" ref="S23">_xll.FDS(C23,"FG_TOTAL_RETURNC(0,-12AM)")</f>
        <v>6.0635089999999998</v>
      </c>
      <c r="T23" s="4" cm="1">
        <f t="array" ref="T23">_xlfn.PERCENTRANK.EXC(_xlfn._xlws.FILTER($R$3:$R$23, ISNUMBER($R$3:$R$23)),R23)*100</f>
        <v>36.299999999999997</v>
      </c>
      <c r="U23" s="4">
        <f t="shared" si="3"/>
        <v>63.7</v>
      </c>
      <c r="V23" s="4" cm="1">
        <f t="array" ref="V23">_xlfn.PERCENTRANK.EXC(_xlfn._xlws.FILTER($Q$3:$Q$23, ISNUMBER($Q$3:$Q$23)),Q23)*100</f>
        <v>54.500000000000007</v>
      </c>
      <c r="W23" s="4" cm="1">
        <f t="array" ref="W23">_xlfn.PERCENTRANK.EXC(_xlfn._xlws.FILTER($O$3:$O$23, ISNUMBER($O$3:$O$23)),O23)*100</f>
        <v>54.500000000000007</v>
      </c>
      <c r="X23" s="4" cm="1">
        <f t="array" ref="X23">_xlfn.PERCENTRANK.EXC(_xlfn._xlws.FILTER($P$3:$P$23, ISNUMBER($P$3:$P$23)),P23)*100</f>
        <v>27.200000000000003</v>
      </c>
      <c r="Y23" s="200" cm="1">
        <f t="array" ref="Y23">_xlfn.PERCENTRANK.EXC(_xlfn._xlws.FILTER($S$3:$S$23, ISNUMBER($S$3:$S$23)),S23)*100</f>
        <v>59</v>
      </c>
      <c r="Z23" s="4" cm="1">
        <f t="array" ref="Z23">_xlfn.PERCENTRANK.EXC(_xlfn._xlws.FILTER($K$3:$K$23, ISNUMBER($K$3:$K$23)),K23)*100</f>
        <v>54.500000000000007</v>
      </c>
      <c r="AA23" s="4" cm="1">
        <f t="array" ref="AA23">_xlfn.PERCENTRANK.EXC(_xlfn._xlws.FILTER($H$3:$H$23, ISNUMBER($H$3:$H$23)),H23)*100</f>
        <v>27.200000000000003</v>
      </c>
      <c r="AB23" s="4" cm="1">
        <f t="array" ref="AB23">_xlfn.PERCENTRANK.EXC(_xlfn._xlws.FILTER($J$3:$J$23, ISNUMBER($J$3:$J$23)),J23)*100</f>
        <v>31.8</v>
      </c>
      <c r="AC23" s="4">
        <f t="shared" si="4"/>
        <v>50</v>
      </c>
      <c r="AD23" s="4">
        <f t="shared" si="5"/>
        <v>36.299999999999997</v>
      </c>
      <c r="AE23" s="4">
        <f t="shared" si="6"/>
        <v>81.8</v>
      </c>
      <c r="AF23" s="4">
        <f>'Economic Momentum'!Q24</f>
        <v>90.9</v>
      </c>
      <c r="AG23" s="4">
        <f ca="1">'Economic Momentum'!R24</f>
        <v>27.200000000000003</v>
      </c>
      <c r="AH23" s="4">
        <f t="shared" ca="1" si="7"/>
        <v>46.31</v>
      </c>
      <c r="AJ23" s="3" cm="1">
        <f t="array" aca="1" ref="AJ23" ca="1">_xlfn.PERCENTRANK.EXC(_xlfn._xlws.FILTER($AH$3:$AH$23, ISNUMBER($AH$3:$AH$23)),AH23)*100</f>
        <v>40.9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427</v>
      </c>
      <c r="F30" cm="1">
        <f t="array" ref="F30">_xll.FDS(C30,"FMA_COS_DOWN(""EPS"",""1M"",+1,NOW,,,""PORTAGG"",""MEANR"")")</f>
        <v>600</v>
      </c>
      <c r="G30" cm="1">
        <f t="array" ref="G30">_xll.FDS(A30,"SIZE(FG_CONSTITUENTS)")</f>
        <v>1287</v>
      </c>
      <c r="H30" s="9">
        <f>E30/$G30</f>
        <v>0.33177933177933178</v>
      </c>
      <c r="I30" s="9">
        <f>F30/$G30</f>
        <v>0.46620046620046618</v>
      </c>
      <c r="J30" s="9">
        <f t="shared" ref="J30" si="9">H30-I30</f>
        <v>-0.1344211344211344</v>
      </c>
      <c r="K30" s="5" cm="1">
        <f t="array" ref="K30">_xll.FDS(A30,"FMA_PCT_ABOVE_MAVG(200,0,,,,""PORTAGG"")")/100</f>
        <v>0.63370253164557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-2.9661093865103898</v>
      </c>
      <c r="O30" s="3" cm="1">
        <f t="array" ref="O30">_xll.FDS(C30,"FG_TOTAL_RETURNC(0,-3AM)")</f>
        <v>0.86911917000000005</v>
      </c>
      <c r="P30" s="3" cm="1">
        <f t="array" ref="P30">_xll.FDS(C30,"FG_TOTAL_RETURNC(0,-6AM)")</f>
        <v>4.8554063000000003</v>
      </c>
      <c r="Q30" s="9" cm="1">
        <f t="array" ref="Q30">_xll.FDS(C30,"P_PRICE(0)/P_PRICE_HIGH_PR(0,,,,,,""PRICE"",""INTRA"",""52W"")")</f>
        <v>0.97482769999999996</v>
      </c>
      <c r="R30" s="9" cm="1">
        <f t="array" ref="R30">_xll.FDS(C30,"P_PRICE(0)/P_PRICE_low_PR(0,,,,,,""PRICE"",""INTRA"",""52W"")-1")</f>
        <v>0.25899017000000002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970</v>
      </c>
      <c r="F31" cm="1">
        <f t="array" ref="F31">_xll.FDS(C31,"FMA_COS_DOWN(""EPS"",""1M"",+1,NOW,,,""PORTAGG"",""MEANR"")")</f>
        <v>1193</v>
      </c>
      <c r="G31" cm="1">
        <f t="array" ref="G31">_xll.FDS(A31,"SIZE(FG_CONSTITUENTS)")</f>
        <v>4826</v>
      </c>
      <c r="H31" s="9">
        <f>E31/$G31</f>
        <v>0.20099461251554082</v>
      </c>
      <c r="I31" s="9">
        <f>F31/$G31</f>
        <v>0.24720265230004143</v>
      </c>
      <c r="J31" s="9">
        <f t="shared" ref="J31" si="10">H31-I31</f>
        <v>-4.620803978450061E-2</v>
      </c>
      <c r="K31" s="5" cm="1">
        <f t="array" ref="K31">_xll.FDS(A31,"FMA_PCT_ABOVE_MAVG(200,0,,,,""PORTAGG"")")/100</f>
        <v>0.40878090366581399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-1.4426514557819099</v>
      </c>
      <c r="O31" s="3" cm="1">
        <f t="array" ref="O31">_xll.FDS(C31,"FG_TOTAL_RETURNC(0,-3AM)")</f>
        <v>1.6974092000000001</v>
      </c>
      <c r="P31" s="3" cm="1">
        <f t="array" ref="P31">_xll.FDS(C31,"FG_TOTAL_RETURNC(0,-6AM)")</f>
        <v>5.3107259999999998</v>
      </c>
      <c r="Q31" s="9" cm="1">
        <f t="array" ref="Q31">_xll.FDS(C31,"P_PRICE(0)/P_PRICE_HIGH_PR(0,,,,,,""PRICE"",""INTRA"",""52W"")")</f>
        <v>0.96796066000000003</v>
      </c>
      <c r="R31" s="9" cm="1">
        <f t="array" ref="R31">_xll.FDS(C31,"P_PRICE(0)/P_PRICE_low_PR(0,,,,,,""PRICE"",""INTRA"",""52W"")-1")</f>
        <v>0.18168461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540</v>
      </c>
      <c r="F32" cm="1">
        <f t="array" ref="F32">_xll.FDS(C32,"FMA_COS_DOWN(""EPS"",""1M"",+1,NOW,,,""PORTAGG"",""MEANR"")")</f>
        <v>515</v>
      </c>
      <c r="G32" cm="1">
        <f t="array" ref="G32">_xll.FDS(A32,"SIZE(FG_CONSTITUENTS)")</f>
        <v>1412</v>
      </c>
      <c r="H32" s="9">
        <f t="shared" ref="H32" si="12">E32/$G32</f>
        <v>0.38243626062322944</v>
      </c>
      <c r="I32" s="9">
        <f t="shared" ref="I32" si="13">F32/$G32</f>
        <v>0.36473087818696887</v>
      </c>
      <c r="J32" s="9">
        <f t="shared" ref="J32" si="14">H32-I32</f>
        <v>1.7705382436260575E-2</v>
      </c>
      <c r="K32" s="5" cm="1">
        <f t="array" ref="K32">_xll.FDS(A32,"FMA_PCT_ABOVE_MAVG(200,0,,,,""PORTAGG"")")/100</f>
        <v>0.61095305832147906</v>
      </c>
      <c r="L32" s="41" cm="1">
        <f t="array" ref="L32">_xll.FDSB(A32,"PERCENT_CHANGE(FMA_EPS(+1,0,,,,""PORTAGG"",""MEAN""),FMA_EPS(+1,-1AM,,,,""PORTAGG"",""MEAN""))")</f>
        <v>0.71182635109396097</v>
      </c>
      <c r="M32" s="41" cm="1">
        <f t="array" ref="M32">_xll.FDSB(A32,"PERCENT_CHANGE(FMA_EPS(+1,0,,,,""PORTAGG"",""MEAN""),FMA_EPS(+1,-3AM,,,,""PORTAGG"",""MEAN""))")</f>
        <v>1.0580574896692001</v>
      </c>
      <c r="O32" s="3" cm="1">
        <f t="array" ref="O32">_xll.FDS(C32,"FG_TOTAL_RETURNC(0,-3AM)")</f>
        <v>3.4141064000000001</v>
      </c>
      <c r="P32" s="3" cm="1">
        <f t="array" ref="P32">_xll.FDS(C32,"FG_TOTAL_RETURNC(0,-6AM)")</f>
        <v>7.2935103999999997</v>
      </c>
      <c r="Q32" s="9" cm="1">
        <f t="array" ref="Q32">_xll.FDS(C32,"P_PRICE(0)/P_PRICE_HIGH_PR(0,,,,,,""PRICE"",""INTRA"",""52W"")")</f>
        <v>0.98749112999999999</v>
      </c>
      <c r="R32" s="9" cm="1">
        <f t="array" ref="R32">_xll.FDS(C32,"P_PRICE(0)/P_PRICE_low_PR(0,,,,,,""PRICE"",""INTRA"",""52W"")-1")</f>
        <v>0.32833479999999998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106</v>
      </c>
      <c r="F33" cm="1">
        <f t="array" ref="F33">_xll.FDS(C33,"FMA_COS_DOWN(""EPS"",""1M"",+1,NOW,,,""PORTAGG"",""MEANR"")")</f>
        <v>79</v>
      </c>
      <c r="G33" cm="1">
        <f t="array" ref="G33">_xll.FDS(A33,"SIZE(FG_CONSTITUENTS)")</f>
        <v>199</v>
      </c>
      <c r="H33" s="9">
        <f t="shared" ref="H33:H34" si="16">E33/$G33</f>
        <v>0.53266331658291455</v>
      </c>
      <c r="I33" s="9">
        <f t="shared" ref="I33:I34" si="17">F33/$G33</f>
        <v>0.39698492462311558</v>
      </c>
      <c r="J33" s="9">
        <f t="shared" ref="J33:J34" si="18">H33-I33</f>
        <v>0.13567839195979897</v>
      </c>
      <c r="K33" s="5" cm="1">
        <f t="array" ref="K33">_xll.FDS(A33,"FMA_PCT_ABOVE_MAVG(200,0,,,,""PORTAGG"")")/100</f>
        <v>0.50251256281406997</v>
      </c>
      <c r="L33" s="41" cm="1">
        <f t="array" ref="L33">_xll.FDSB(A33,"PERCENT_CHANGE(FMA_EPS(+1,0,,,,""PORTAGG"",""MEAN""),FMA_EPS(+1,-1AM,,,,""PORTAGG"",""MEAN""))")</f>
        <v>1.54321458427339</v>
      </c>
      <c r="M33" s="41" cm="1">
        <f t="array" ref="M33">_xll.FDSB(A33,"PERCENT_CHANGE(FMA_EPS(+1,0,,,,""PORTAGG"",""MEAN""),FMA_EPS(+1,-3AM,,,,""PORTAGG"",""MEAN""))")</f>
        <v>10.304060791150899</v>
      </c>
      <c r="O33" s="3" cm="1">
        <f t="array" ref="O33">_xll.FDS(C33,"FG_TOTAL_RETURNC(0,-3AM)")</f>
        <v>2.7197003</v>
      </c>
      <c r="P33" s="3" cm="1">
        <f t="array" ref="P33">_xll.FDS(C33,"FG_TOTAL_RETURNC(0,-6AM)")</f>
        <v>1.1360645</v>
      </c>
      <c r="Q33" s="9" cm="1">
        <f t="array" ref="Q33">_xll.FDS(C33,"P_PRICE(0)/P_PRICE_HIGH_PR(0,,,,,,""PRICE"",""INTRA"",""52W"")")</f>
        <v>0.97131009999999995</v>
      </c>
      <c r="R33" s="9" cm="1">
        <f t="array" ref="R33">_xll.FDS(C33,"P_PRICE(0)/P_PRICE_low_PR(0,,,,,,""PRICE"",""INTRA"",""52W"")-1")</f>
        <v>0.22814678999999999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167</v>
      </c>
      <c r="F34" cm="1">
        <f t="array" ref="F34">_xll.FDS(C34,"FMA_COS_DOWN(""EPS"",""1M"",+1,NOW,,,""PORTAGG"",""MEANR"")")</f>
        <v>163</v>
      </c>
      <c r="G34" cm="1">
        <f t="array" ref="G34">_xll.FDS(A34,"SIZE(FG_CONSTITUENTS)")</f>
        <v>503</v>
      </c>
      <c r="H34" s="9">
        <f t="shared" si="16"/>
        <v>0.33200795228628233</v>
      </c>
      <c r="I34" s="9">
        <f t="shared" si="17"/>
        <v>0.32405566600397612</v>
      </c>
      <c r="J34" s="9">
        <f t="shared" si="18"/>
        <v>7.952286282306209E-3</v>
      </c>
      <c r="K34" s="5" cm="1">
        <f t="array" ref="K34">_xll.FDS(A34,"FMA_PCT_ABOVE_MAVG(200,0,,,,""PORTAGG"")")/100</f>
        <v>0.67465069860279403</v>
      </c>
      <c r="L34" s="41" cm="1">
        <f t="array" ref="L34">_xll.FDSB(A34,"PERCENT_CHANGE(FMA_EPS(+1,0,,,,""PORTAGG"",""MEAN""),FMA_EPS(+1,-1AM,,,,""PORTAGG"",""MEAN""))")</f>
        <v>0.21149521512714101</v>
      </c>
      <c r="M34" s="41" cm="1">
        <f t="array" ref="M34">_xll.FDSB(A34,"PERCENT_CHANGE(FMA_EPS(+1,0,,,,""PORTAGG"",""MEAN""),FMA_EPS(+1,-3AM,,,,""PORTAGG"",""MEAN""))")</f>
        <v>-0.84311106238937406</v>
      </c>
      <c r="O34" s="3" cm="1">
        <f t="array" ref="O34">_xll.FDS(C34,"FG_TOTAL_RETURNC(0,-3AM)")</f>
        <v>3.6087275000000001</v>
      </c>
      <c r="P34" s="3" cm="1">
        <f t="array" ref="P34">_xll.FDS(C34,"FG_TOTAL_RETURNC(0,-6AM)")</f>
        <v>8.8762760000000007</v>
      </c>
      <c r="Q34" s="9" cm="1">
        <f t="array" ref="Q34">_xll.FDS(C34,"P_PRICE(0)/P_PRICE_HIGH_PR(0,,,,,,""PRICE"",""INTRA"",""52W"")")</f>
        <v>0.98925980000000002</v>
      </c>
      <c r="R34" s="9" cm="1">
        <f t="array" ref="R34">_xll.FDS(C34,"P_PRICE(0)/P_PRICE_low_PR(0,,,,,,""PRICE"",""INTRA"",""52W"")-1")</f>
        <v>0.36626684999999998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-0.14531827</v>
      </c>
      <c r="E4" s="9">
        <f>HLOOKUP(B4,'Monthly Returns'!$A$1:$AC$134, 132, FALSE)</f>
        <v>0.11224489795918367</v>
      </c>
      <c r="H4" s="9">
        <f>HLOOKUP(B4,'Yearly returns'!$B$1:$V$140, 133, FALSE)</f>
        <v>0.37931034482758619</v>
      </c>
      <c r="I4" s="9">
        <f>HLOOKUP(B4,'Yearly returns'!$B$1:$V$140, 138, FALSE)</f>
        <v>0.318</v>
      </c>
      <c r="L4" s="47">
        <f t="shared" ref="L4:L24" si="0">(1-PERCENTRANK($E$4:$E$24,E4))*100</f>
        <v>95</v>
      </c>
      <c r="M4" s="47">
        <f t="shared" ref="M4:M24" si="1">(1-PERCENTRANK($H$4:$H$24,H4))*100</f>
        <v>15.000000000000002</v>
      </c>
      <c r="N4" s="47">
        <f t="shared" ref="N4:N24" si="2">(1-PERCENTRANK($I$4:$I$24,I4))*100</f>
        <v>90</v>
      </c>
      <c r="P4">
        <f>L4*Assumption!$E$53 + M4*Assumption!$F$53 + N4*Assumption!$G$53</f>
        <v>72.5</v>
      </c>
      <c r="R4" cm="1">
        <f t="array" ref="R4">_xlfn.PERCENTRANK.EXC(_xlfn._xlws.FILTER(P$4:P$24, ISNUMBER(P$4:P$24)),P4)*100</f>
        <v>86.3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-0.28155649999999999</v>
      </c>
      <c r="E5" s="9">
        <f>HLOOKUP(B5,'Monthly Returns'!$A$1:$AC$134, 132, FALSE)</f>
        <v>0.2231404958677686</v>
      </c>
      <c r="H5" s="9">
        <f>HLOOKUP(B5,'Yearly returns'!$B$1:$V$140, 133, FALSE)</f>
        <v>0.4049586776859504</v>
      </c>
      <c r="I5" s="9">
        <f>HLOOKUP(B5,'Yearly returns'!$B$1:$V$140, 138, FALSE)</f>
        <v>0.56499999999999995</v>
      </c>
      <c r="L5" s="47">
        <f t="shared" si="0"/>
        <v>15.000000000000002</v>
      </c>
      <c r="M5" s="47">
        <f t="shared" si="1"/>
        <v>9.9999999999999982</v>
      </c>
      <c r="N5" s="47">
        <f t="shared" si="2"/>
        <v>50</v>
      </c>
      <c r="P5">
        <f>L5*Assumption!$E$53 + M5*Assumption!$F$53 + N5*Assumption!$G$53</f>
        <v>31.25</v>
      </c>
      <c r="R5" cm="1">
        <f t="array" ref="R5">_xlfn.PERCENTRANK.EXC(_xlfn._xlws.FILTER(P$4:P$24, ISNUMBER(P$4:P$24)),P5)*100</f>
        <v>18.099999999999998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-0.31542534</v>
      </c>
      <c r="E6" s="9">
        <f>HLOOKUP(B6,'Monthly Returns'!$A$1:$AC$134, 132, FALSE)</f>
        <v>0.20661157024793389</v>
      </c>
      <c r="H6" s="9">
        <f>HLOOKUP(B6,'Yearly returns'!$B$1:$V$140, 133, FALSE)</f>
        <v>0.21487603305785125</v>
      </c>
      <c r="I6" s="9">
        <f>HLOOKUP(B6,'Yearly returns'!$B$1:$V$140, 138, FALSE)</f>
        <v>0.54</v>
      </c>
      <c r="L6" s="47">
        <f t="shared" si="0"/>
        <v>30.000000000000004</v>
      </c>
      <c r="M6" s="47">
        <f t="shared" si="1"/>
        <v>85</v>
      </c>
      <c r="N6" s="47">
        <f t="shared" si="2"/>
        <v>60</v>
      </c>
      <c r="P6">
        <f>L6*Assumption!$E$53 + M6*Assumption!$F$53 + N6*Assumption!$G$53</f>
        <v>58.75</v>
      </c>
      <c r="R6" cm="1">
        <f t="array" ref="R6">_xlfn.PERCENTRANK.EXC(_xlfn._xlws.FILTER(P$4:P$24, ISNUMBER(P$4:P$24)),P6)*100</f>
        <v>68.100000000000009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-0.32692897999999998</v>
      </c>
      <c r="E7" s="9">
        <f>HLOOKUP(B7,'Monthly Returns'!$A$1:$AC$134, 132, FALSE)</f>
        <v>0.15702479338842976</v>
      </c>
      <c r="H7" s="9">
        <f>HLOOKUP(B7,'Yearly returns'!$B$1:$V$140, 133, FALSE)</f>
        <v>0.256198347107438</v>
      </c>
      <c r="I7" s="9">
        <f>HLOOKUP(B7,'Yearly returns'!$B$1:$V$140, 138, FALSE)</f>
        <v>0.877</v>
      </c>
      <c r="L7" s="47">
        <f t="shared" si="0"/>
        <v>60</v>
      </c>
      <c r="M7" s="47">
        <f t="shared" si="1"/>
        <v>65</v>
      </c>
      <c r="N7" s="47">
        <f t="shared" si="2"/>
        <v>5.0000000000000044</v>
      </c>
      <c r="P7">
        <f>L7*Assumption!$E$53 + M7*Assumption!$F$53 + N7*Assumption!$G$53</f>
        <v>33.75</v>
      </c>
      <c r="R7" cm="1">
        <f t="array" ref="R7">_xlfn.PERCENTRANK.EXC(_xlfn._xlws.FILTER(P$4:P$24, ISNUMBER(P$4:P$24)),P7)*100</f>
        <v>22.7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-0.37944473000000001</v>
      </c>
      <c r="E8" s="9">
        <f>HLOOKUP(B8,'Monthly Returns'!$A$1:$AC$134, 132, FALSE)</f>
        <v>0.19008264462809918</v>
      </c>
      <c r="H8" s="9">
        <f>HLOOKUP(B8,'Yearly returns'!$B$1:$V$140, 133, FALSE)</f>
        <v>0.41322314049586778</v>
      </c>
      <c r="I8" s="9">
        <f>HLOOKUP(B8,'Yearly returns'!$B$1:$V$140, 138, FALSE)</f>
        <v>0.83599999999999997</v>
      </c>
      <c r="L8" s="47">
        <f t="shared" si="0"/>
        <v>50</v>
      </c>
      <c r="M8" s="47">
        <f t="shared" si="1"/>
        <v>5.0000000000000044</v>
      </c>
      <c r="N8" s="47">
        <f t="shared" si="2"/>
        <v>30.000000000000004</v>
      </c>
      <c r="P8">
        <f>L8*Assumption!$E$53 + M8*Assumption!$F$53 + N8*Assumption!$G$53</f>
        <v>28.750000000000004</v>
      </c>
      <c r="R8" cm="1">
        <f t="array" ref="R8">_xlfn.PERCENTRANK.EXC(_xlfn._xlws.FILTER(P$4:P$24, ISNUMBER(P$4:P$24)),P8)*100</f>
        <v>13.600000000000001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-0.28550888000000002</v>
      </c>
      <c r="E9" s="9">
        <f>HLOOKUP(B9,'Monthly Returns'!$A$1:$AC$134, 132, FALSE)</f>
        <v>0.19834710743801653</v>
      </c>
      <c r="H9" s="9">
        <f>HLOOKUP(B9,'Yearly returns'!$B$1:$V$140, 133, FALSE)</f>
        <v>0.256198347107438</v>
      </c>
      <c r="I9" s="9">
        <f>HLOOKUP(B9,'Yearly returns'!$B$1:$V$140, 138, FALSE)</f>
        <v>0.83599999999999997</v>
      </c>
      <c r="L9" s="47">
        <f t="shared" si="0"/>
        <v>40</v>
      </c>
      <c r="M9" s="49">
        <f t="shared" si="1"/>
        <v>65</v>
      </c>
      <c r="N9" s="47">
        <f t="shared" si="2"/>
        <v>30.000000000000004</v>
      </c>
      <c r="P9">
        <f>L9*Assumption!$E$53 + M9*Assumption!$F$53 + N9*Assumption!$G$53</f>
        <v>41.25</v>
      </c>
      <c r="R9" cm="1">
        <f t="array" ref="R9">_xlfn.PERCENTRANK.EXC(_xlfn._xlws.FILTER(P$4:P$24, ISNUMBER(P$4:P$24)),P9)*100</f>
        <v>36.299999999999997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-0.20366966</v>
      </c>
      <c r="E10" s="9">
        <f>HLOOKUP(B10,'Monthly Returns'!$A$1:$AC$134, 132, FALSE)</f>
        <v>0.12396694214876033</v>
      </c>
      <c r="H10" s="9">
        <f>HLOOKUP(B10,'Yearly returns'!$B$1:$V$140, 133, FALSE)</f>
        <v>0.23966942148760331</v>
      </c>
      <c r="I10" s="9">
        <f>HLOOKUP(B10,'Yearly returns'!$B$1:$V$140, 138, FALSE)</f>
        <v>0.95899999999999996</v>
      </c>
      <c r="L10" s="47">
        <f t="shared" si="0"/>
        <v>80</v>
      </c>
      <c r="M10" s="47">
        <f t="shared" si="1"/>
        <v>75</v>
      </c>
      <c r="N10" s="47">
        <f t="shared" si="2"/>
        <v>0</v>
      </c>
      <c r="P10">
        <f>L10*Assumption!$E$53 + M10*Assumption!$F$53 + N10*Assumption!$G$53</f>
        <v>38.75</v>
      </c>
      <c r="R10" cm="1">
        <f t="array" ref="R10">_xlfn.PERCENTRANK.EXC(_xlfn._xlws.FILTER(P$4:P$24, ISNUMBER(P$4:P$24)),P10)*100</f>
        <v>27.200000000000003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-0.18391937</v>
      </c>
      <c r="E11" s="9">
        <f>HLOOKUP(B11,'Monthly Returns'!$A$1:$AC$134, 132, FALSE)</f>
        <v>0.13223140495867769</v>
      </c>
      <c r="H11" s="9">
        <f>HLOOKUP(B11,'Yearly returns'!$B$1:$V$140, 133, FALSE)</f>
        <v>0.18181818181818182</v>
      </c>
      <c r="I11" s="9">
        <f>HLOOKUP(B11,'Yearly returns'!$B$1:$V$140, 138, FALSE)</f>
        <v>0.84399999999999997</v>
      </c>
      <c r="L11" s="47">
        <f t="shared" si="0"/>
        <v>70</v>
      </c>
      <c r="M11" s="47">
        <f t="shared" si="1"/>
        <v>90</v>
      </c>
      <c r="N11" s="47">
        <f t="shared" si="2"/>
        <v>15.000000000000002</v>
      </c>
      <c r="P11">
        <f>L11*Assumption!$E$53 + M11*Assumption!$F$53 + N11*Assumption!$G$53</f>
        <v>47.5</v>
      </c>
      <c r="R11" cm="1">
        <f t="array" ref="R11">_xlfn.PERCENTRANK.EXC(_xlfn._xlws.FILTER(P$4:P$24, ISNUMBER(P$4:P$24)),P11)*100</f>
        <v>45.4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-0.30777263999999999</v>
      </c>
      <c r="E12" s="9">
        <f>HLOOKUP(B12,'Monthly Returns'!$A$1:$AC$134, 132, FALSE)</f>
        <v>0.15702479338842976</v>
      </c>
      <c r="H12" s="9">
        <f>HLOOKUP(B12,'Yearly returns'!$B$1:$V$140, 133, FALSE)</f>
        <v>0.28099173553719009</v>
      </c>
      <c r="I12" s="9">
        <f>HLOOKUP(B12,'Yearly returns'!$B$1:$V$140, 138, FALSE)</f>
        <v>0.34399999999999997</v>
      </c>
      <c r="L12" s="47">
        <f t="shared" si="0"/>
        <v>60</v>
      </c>
      <c r="M12" s="47">
        <f t="shared" si="1"/>
        <v>55.000000000000007</v>
      </c>
      <c r="N12" s="47">
        <f t="shared" si="2"/>
        <v>80</v>
      </c>
      <c r="P12">
        <f>L12*Assumption!$E$53 + M12*Assumption!$F$53 + N12*Assumption!$G$53</f>
        <v>68.75</v>
      </c>
      <c r="R12" cm="1">
        <f t="array" ref="R12">_xlfn.PERCENTRANK.EXC(_xlfn._xlws.FILTER(P$4:P$24, ISNUMBER(P$4:P$24)),P12)*100</f>
        <v>81.8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-0.25818760000000002</v>
      </c>
      <c r="E13" s="9">
        <f>HLOOKUP(B13,'Monthly Returns'!$A$1:$AC$134, 132, FALSE)</f>
        <v>0.19008264462809918</v>
      </c>
      <c r="H13" s="9">
        <f>HLOOKUP(B13,'Yearly returns'!$B$1:$V$140, 133, FALSE)</f>
        <v>0.30578512396694213</v>
      </c>
      <c r="I13" s="9">
        <f>HLOOKUP(B13,'Yearly returns'!$B$1:$V$140, 138, FALSE)</f>
        <v>0.55700000000000005</v>
      </c>
      <c r="L13" s="47">
        <f t="shared" si="0"/>
        <v>50</v>
      </c>
      <c r="M13" s="47">
        <f t="shared" si="1"/>
        <v>44.999999999999993</v>
      </c>
      <c r="N13" s="47">
        <f t="shared" si="2"/>
        <v>55.000000000000007</v>
      </c>
      <c r="P13">
        <f>L13*Assumption!$E$53 + M13*Assumption!$F$53 + N13*Assumption!$G$53</f>
        <v>51.25</v>
      </c>
      <c r="R13" cm="1">
        <f t="array" ref="R13">_xlfn.PERCENTRANK.EXC(_xlfn._xlws.FILTER(P$4:P$24, ISNUMBER(P$4:P$24)),P13)*100</f>
        <v>50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-0.43912950000000001</v>
      </c>
      <c r="E14" s="9">
        <f>HLOOKUP(B14,'Monthly Returns'!$A$1:$AC$134, 132, FALSE)</f>
        <v>0.24793388429752067</v>
      </c>
      <c r="H14" s="9">
        <f>HLOOKUP(B14,'Yearly returns'!$B$1:$V$140, 133, FALSE)</f>
        <v>0.31404958677685951</v>
      </c>
      <c r="I14" s="9">
        <f>HLOOKUP(B14,'Yearly returns'!$B$1:$V$140, 138, FALSE)</f>
        <v>0.45</v>
      </c>
      <c r="L14" s="47">
        <f t="shared" si="0"/>
        <v>5.0000000000000044</v>
      </c>
      <c r="M14" s="47">
        <f t="shared" si="1"/>
        <v>35</v>
      </c>
      <c r="N14" s="47">
        <f t="shared" si="2"/>
        <v>70</v>
      </c>
      <c r="P14">
        <f>L14*Assumption!$E$53 + M14*Assumption!$F$53 + N14*Assumption!$G$53</f>
        <v>45</v>
      </c>
      <c r="R14" cm="1">
        <f t="array" ref="R14">_xlfn.PERCENTRANK.EXC(_xlfn._xlws.FILTER(P$4:P$24, ISNUMBER(P$4:P$24)),P14)*100</f>
        <v>40.9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-0.34118890000000002</v>
      </c>
      <c r="E15" s="9">
        <f>HLOOKUP(B15,'Monthly Returns'!$A$1:$AC$134, 132, FALSE)</f>
        <v>0.21487603305785125</v>
      </c>
      <c r="H15" s="9">
        <f>HLOOKUP(B15,'Yearly returns'!$B$1:$V$140, 133, FALSE)</f>
        <v>0.30578512396694213</v>
      </c>
      <c r="I15" s="9">
        <f>HLOOKUP(B15,'Yearly returns'!$B$1:$V$140, 138, FALSE)</f>
        <v>0.86799999999999999</v>
      </c>
      <c r="L15" s="47">
        <f t="shared" si="0"/>
        <v>19.999999999999996</v>
      </c>
      <c r="M15" s="47">
        <f t="shared" si="1"/>
        <v>44.999999999999993</v>
      </c>
      <c r="N15" s="47">
        <f t="shared" si="2"/>
        <v>9.9999999999999982</v>
      </c>
      <c r="P15">
        <f>L15*Assumption!$E$53 + M15*Assumption!$F$53 + N15*Assumption!$G$53</f>
        <v>21.249999999999996</v>
      </c>
      <c r="R15" cm="1">
        <f t="array" ref="R15">_xlfn.PERCENTRANK.EXC(_xlfn._xlws.FILTER(P$4:P$24, ISNUMBER(P$4:P$24)),P15)*100</f>
        <v>4.5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-0.44989333999999997</v>
      </c>
      <c r="E16" s="9">
        <f>HLOOKUP(B16,'Monthly Returns'!$A$1:$AC$134, 132, FALSE)</f>
        <v>0.23966942148760331</v>
      </c>
      <c r="H16" s="9">
        <f>HLOOKUP(B16,'Yearly returns'!$B$1:$V$140, 133, FALSE)</f>
        <v>0.4462809917355372</v>
      </c>
      <c r="I16" s="9">
        <f>HLOOKUP(B16,'Yearly returns'!$B$1:$V$140, 138, FALSE)</f>
        <v>0.66300000000000003</v>
      </c>
      <c r="L16" s="47">
        <f t="shared" si="0"/>
        <v>9.9999999999999982</v>
      </c>
      <c r="M16" s="47">
        <f t="shared" si="1"/>
        <v>0</v>
      </c>
      <c r="N16" s="47">
        <f t="shared" si="2"/>
        <v>40</v>
      </c>
      <c r="P16">
        <f>L16*Assumption!$E$53 + M16*Assumption!$F$53 + N16*Assumption!$G$53</f>
        <v>22.5</v>
      </c>
      <c r="R16" cm="1">
        <f t="array" ref="R16">_xlfn.PERCENTRANK.EXC(_xlfn._xlws.FILTER(P$4:P$24, ISNUMBER(P$4:P$24)),P16)*100</f>
        <v>9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-0.29644155999999999</v>
      </c>
      <c r="E17" s="9">
        <f>HLOOKUP(B17,'Monthly Returns'!$A$1:$AC$134, 132, FALSE)</f>
        <v>0.11570247933884298</v>
      </c>
      <c r="H17" s="9">
        <f>HLOOKUP(B17,'Yearly returns'!$B$1:$V$140, 133, FALSE)</f>
        <v>0.1487603305785124</v>
      </c>
      <c r="I17" s="9">
        <f>HLOOKUP(B17,'Yearly returns'!$B$1:$V$140, 138, FALSE)</f>
        <v>0.83599999999999997</v>
      </c>
      <c r="L17" s="47">
        <f t="shared" si="0"/>
        <v>90</v>
      </c>
      <c r="M17" s="47">
        <f t="shared" si="1"/>
        <v>95</v>
      </c>
      <c r="N17" s="47">
        <f t="shared" si="2"/>
        <v>30.000000000000004</v>
      </c>
      <c r="P17">
        <f>L17*Assumption!$E$53 + M17*Assumption!$F$53 + N17*Assumption!$G$53</f>
        <v>61.25</v>
      </c>
      <c r="R17" cm="1">
        <f t="array" ref="R17">_xlfn.PERCENTRANK.EXC(_xlfn._xlws.FILTER(P$4:P$24, ISNUMBER(P$4:P$24)),P17)*100</f>
        <v>72.7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-0.21086472000000001</v>
      </c>
      <c r="E18" s="9">
        <f>HLOOKUP(B18,'Monthly Returns'!$A$1:$AC$134, 132, FALSE)</f>
        <v>0.19834710743801653</v>
      </c>
      <c r="H18" s="9">
        <f>HLOOKUP(B18,'Yearly returns'!$B$1:$V$140, 133, FALSE)</f>
        <v>0.32231404958677684</v>
      </c>
      <c r="I18" s="9">
        <f>HLOOKUP(B18,'Yearly returns'!$B$1:$V$140, 138, FALSE)</f>
        <v>0.40100000000000002</v>
      </c>
      <c r="L18" s="47">
        <f t="shared" si="0"/>
        <v>40</v>
      </c>
      <c r="M18" s="47">
        <f t="shared" si="1"/>
        <v>30.000000000000004</v>
      </c>
      <c r="N18" s="47">
        <f t="shared" si="2"/>
        <v>75</v>
      </c>
      <c r="P18">
        <f>L18*Assumption!$E$53 + M18*Assumption!$F$53 + N18*Assumption!$G$53</f>
        <v>55</v>
      </c>
      <c r="R18" cm="1">
        <f t="array" ref="R18">_xlfn.PERCENTRANK.EXC(_xlfn._xlws.FILTER(P$4:P$24, ISNUMBER(P$4:P$24)),P18)*100</f>
        <v>59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-0.21632725</v>
      </c>
      <c r="E19" s="9">
        <f>HLOOKUP(B19,'Monthly Returns'!$A$1:$AC$134, 132, FALSE)</f>
        <v>0.13223140495867769</v>
      </c>
      <c r="H19" s="9">
        <f>HLOOKUP(B19,'Yearly returns'!$B$1:$V$140, 133, FALSE)</f>
        <v>0.29203539823008851</v>
      </c>
      <c r="I19" s="9">
        <f>HLOOKUP(B19,'Yearly returns'!$B$1:$V$140, 138, FALSE)</f>
        <v>0.64</v>
      </c>
      <c r="L19" s="47">
        <f t="shared" si="0"/>
        <v>70</v>
      </c>
      <c r="M19" s="47">
        <f t="shared" si="1"/>
        <v>50</v>
      </c>
      <c r="N19" s="47">
        <f t="shared" si="2"/>
        <v>44.999999999999993</v>
      </c>
      <c r="P19">
        <f>L19*Assumption!$E$53 + M19*Assumption!$F$53 + N19*Assumption!$G$53</f>
        <v>52.5</v>
      </c>
      <c r="R19" cm="1">
        <f t="array" ref="R19">_xlfn.PERCENTRANK.EXC(_xlfn._xlws.FILTER(P$4:P$24, ISNUMBER(P$4:P$24)),P19)*100</f>
        <v>54.500000000000007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-0.27595722</v>
      </c>
      <c r="E20" s="9">
        <f>HLOOKUP(B20,'Monthly Returns'!$A$1:$AC$134, 132, FALSE)</f>
        <v>7.43801652892562E-2</v>
      </c>
      <c r="H20" s="9">
        <f>HLOOKUP(B20,'Yearly returns'!$B$1:$V$140, 133, FALSE)</f>
        <v>0.21487603305785125</v>
      </c>
      <c r="I20" s="9">
        <f>HLOOKUP(B20,'Yearly returns'!$B$1:$V$140, 138, FALSE)</f>
        <v>0.254</v>
      </c>
      <c r="L20" s="47">
        <f t="shared" si="0"/>
        <v>100</v>
      </c>
      <c r="M20" s="47">
        <f t="shared" si="1"/>
        <v>85</v>
      </c>
      <c r="N20" s="47">
        <f t="shared" si="2"/>
        <v>95</v>
      </c>
      <c r="P20">
        <f>L20*Assumption!$E$53 + M20*Assumption!$F$53 + N20*Assumption!$G$53</f>
        <v>93.75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-0.24973095000000001</v>
      </c>
      <c r="E21" s="9">
        <f>HLOOKUP(B21,'Monthly Returns'!$A$1:$AC$134, 132, FALSE)</f>
        <v>0.32231404958677684</v>
      </c>
      <c r="H21" s="9">
        <f>HLOOKUP(B21,'Yearly returns'!$B$1:$V$140, 133, FALSE)</f>
        <v>0.33884297520661155</v>
      </c>
      <c r="I21" s="9">
        <f>HLOOKUP(B21,'Yearly returns'!$B$1:$V$140, 138, FALSE)</f>
        <v>0.46700000000000003</v>
      </c>
      <c r="L21" s="47">
        <f t="shared" si="0"/>
        <v>0</v>
      </c>
      <c r="M21" s="47">
        <f t="shared" si="1"/>
        <v>25</v>
      </c>
      <c r="N21" s="47">
        <f t="shared" si="2"/>
        <v>65</v>
      </c>
      <c r="P21">
        <f>L21*Assumption!$E$53 + M21*Assumption!$F$53 + N21*Assumption!$G$53</f>
        <v>38.75</v>
      </c>
      <c r="R21" cm="1">
        <f t="array" ref="R21">_xlfn.PERCENTRANK.EXC(_xlfn._xlws.FILTER(P$4:P$24, ISNUMBER(P$4:P$24)),P21)*100</f>
        <v>27.200000000000003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-0.25264395000000001</v>
      </c>
      <c r="E22" s="9">
        <f>HLOOKUP(B22,'Monthly Returns'!$A$1:$AC$134, 132, FALSE)</f>
        <v>0.12396694214876033</v>
      </c>
      <c r="H22" s="9">
        <f>HLOOKUP(B22,'Yearly returns'!$B$1:$V$140, 133, FALSE)</f>
        <v>0.24778761061946902</v>
      </c>
      <c r="I22" s="9">
        <f>HLOOKUP(B22,'Yearly returns'!$B$1:$V$140, 138, FALSE)</f>
        <v>0.68400000000000005</v>
      </c>
      <c r="L22" s="47">
        <f t="shared" si="0"/>
        <v>80</v>
      </c>
      <c r="M22" s="47">
        <f t="shared" si="1"/>
        <v>70</v>
      </c>
      <c r="N22" s="47">
        <f t="shared" si="2"/>
        <v>35</v>
      </c>
      <c r="P22">
        <f>L22*Assumption!$E$53 + M22*Assumption!$F$53 + N22*Assumption!$G$53</f>
        <v>55</v>
      </c>
      <c r="R22" cm="1">
        <f t="array" ref="R22">_xlfn.PERCENTRANK.EXC(_xlfn._xlws.FILTER(P$4:P$24, ISNUMBER(P$4:P$24)),P22)*100</f>
        <v>59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-0.27516341999999999</v>
      </c>
      <c r="E23" s="9">
        <f>HLOOKUP(B23,'Monthly Returns'!$A$1:$AC$134, 132, FALSE)</f>
        <v>0.20661157024793389</v>
      </c>
      <c r="H23" s="9">
        <f>HLOOKUP(B23,'Yearly returns'!$B$1:$V$140, 133, FALSE)</f>
        <v>0.33884297520661155</v>
      </c>
      <c r="I23" s="9">
        <f>HLOOKUP(B23,'Yearly returns'!$B$1:$V$140, 138, FALSE)</f>
        <v>0.221</v>
      </c>
      <c r="L23" s="47">
        <f t="shared" si="0"/>
        <v>30.000000000000004</v>
      </c>
      <c r="M23" s="47">
        <f t="shared" si="1"/>
        <v>25</v>
      </c>
      <c r="N23" s="47">
        <f t="shared" si="2"/>
        <v>100</v>
      </c>
      <c r="P23">
        <f>L23*Assumption!$E$53 + M23*Assumption!$F$53 + N23*Assumption!$G$53</f>
        <v>63.75</v>
      </c>
      <c r="R23" cm="1">
        <f t="array" ref="R23">_xlfn.PERCENTRANK.EXC(_xlfn._xlws.FILTER(P$4:P$24, ISNUMBER(P$4:P$24)),P23)*100</f>
        <v>77.2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-0.27194493999999997</v>
      </c>
      <c r="E24" s="9">
        <f>HLOOKUP(B24,'Monthly Returns'!$A$1:$AC$134, 132, FALSE)</f>
        <v>0.12149532710280374</v>
      </c>
      <c r="H24" s="9">
        <f>HLOOKUP(B24,'Yearly returns'!$B$1:$V$140, 133, FALSE)</f>
        <v>0.10416666666666667</v>
      </c>
      <c r="I24" s="9">
        <f>HLOOKUP(B24,'Yearly returns'!$B$1:$V$140, 138, FALSE)</f>
        <v>0.34</v>
      </c>
      <c r="L24" s="47">
        <f t="shared" si="0"/>
        <v>85</v>
      </c>
      <c r="M24" s="47">
        <f t="shared" si="1"/>
        <v>100</v>
      </c>
      <c r="N24" s="47">
        <f t="shared" si="2"/>
        <v>85</v>
      </c>
      <c r="P24">
        <f>L24*Assumption!$E$53 + M24*Assumption!$F$53 + N24*Assumption!$G$53</f>
        <v>88.75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0.191</v>
      </c>
      <c r="G5" s="7" cm="1">
        <f t="array" ref="G5">_xll.FDSZ(C5,"FG_PRICE(0)")</f>
        <v>23.9</v>
      </c>
      <c r="H5" s="7" cm="1">
        <f t="array" ref="H5">_xll.FDSZ(C5,"FG_PRICE_MAVG(0,,,,30)")</f>
        <v>24.785413999999999</v>
      </c>
      <c r="I5" s="7" cm="1">
        <f t="array" ref="I5">_xll.FDSZ(C5,"FG_PRICE_MAVG(0,,,,60)")</f>
        <v>25.109867000000001</v>
      </c>
      <c r="J5" s="7" cm="1">
        <f t="array" ref="J5">_xll.FDSZ(C5,"FG_PRICE_MAVG(0,,,,200)")</f>
        <v>25.69181</v>
      </c>
      <c r="L5">
        <f>IF($G5&gt;H5, 1, 0)</f>
        <v>0</v>
      </c>
      <c r="M5">
        <f t="shared" ref="M5:N5" si="0">IF($G5&gt;I5, 1, 0)</f>
        <v>0</v>
      </c>
      <c r="N5">
        <f t="shared" si="0"/>
        <v>0</v>
      </c>
      <c r="P5">
        <f>SUM(L5:N5)</f>
        <v>0</v>
      </c>
      <c r="R5" t="s">
        <v>864</v>
      </c>
      <c r="S5" s="7" cm="1">
        <f t="array" ref="S5">_xll.FDSZ($R5,"FG_PRICE(0)")</f>
        <v>219.03455</v>
      </c>
      <c r="T5" s="7" cm="1">
        <f t="array" ref="T5">_xll.FDSZ($R5,"FG_PRICE(0)")</f>
        <v>219.03455</v>
      </c>
      <c r="U5" s="7" cm="1">
        <f t="array" ref="U5">_xll.FDSZ($R5,"FG_PRICE(0)")</f>
        <v>219.03455</v>
      </c>
      <c r="V5" s="7" cm="1">
        <f t="array" ref="V5">_xll.FDSZ($R5,"FG_PRICE(0)")</f>
        <v>219.03455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0.54</v>
      </c>
      <c r="G6" s="152" cm="1">
        <f t="array" ref="G6">_xll.FDSZ(C6,"FG_PRICE(0)")</f>
        <v>25.85</v>
      </c>
      <c r="H6" s="152" cm="1">
        <f t="array" ref="H6">_xll.FDSZ(C6,"FG_PRICE_MAVG(0,,,,30)")</f>
        <v>25.814833</v>
      </c>
      <c r="I6" s="152" cm="1">
        <f t="array" ref="I6">_xll.FDSZ(C6,"FG_PRICE_MAVG(0,,,,60)")</f>
        <v>26.022417000000001</v>
      </c>
      <c r="J6" s="152" cm="1">
        <f t="array" ref="J6">_xll.FDSZ(C6,"FG_PRICE_MAVG(0,,,,200)")</f>
        <v>26.589925999999998</v>
      </c>
      <c r="L6">
        <f t="shared" ref="L6:L25" si="1">IF($G6&gt;H6, 1, 0)</f>
        <v>1</v>
      </c>
      <c r="M6">
        <f t="shared" ref="M6:M25" si="2">IF($G6&gt;I6, 1, 0)</f>
        <v>0</v>
      </c>
      <c r="N6">
        <f t="shared" ref="N6:N25" si="3">IF($G6&gt;J6, 1, 0)</f>
        <v>0</v>
      </c>
      <c r="P6">
        <f t="shared" ref="P6:P25" si="4">SUM(L6:N6)</f>
        <v>1</v>
      </c>
      <c r="R6" t="s">
        <v>865</v>
      </c>
      <c r="S6" s="7" cm="1">
        <f t="array" ref="S6">_xll.FDSZ($R6,"FG_PRICE(0)")</f>
        <v>199.02742000000001</v>
      </c>
      <c r="T6" s="7" cm="1">
        <f t="array" ref="T6">_xll.FDSZ($R6,"FG_PRICE(0)")</f>
        <v>199.02742000000001</v>
      </c>
      <c r="U6" s="7" cm="1">
        <f t="array" ref="U6">_xll.FDSZ($R6,"FG_PRICE(0)")</f>
        <v>199.02742000000001</v>
      </c>
      <c r="V6" s="7" cm="1">
        <f t="array" ref="V6">_xll.FDSZ($R6,"FG_PRICE(0)")</f>
        <v>199.02742000000001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0.90900000000000003</v>
      </c>
      <c r="G7" s="152" cm="1">
        <f t="array" ref="G7">_xll.FDSZ(C7,"FG_PRICE(0)")</f>
        <v>22.3</v>
      </c>
      <c r="H7" s="152" cm="1">
        <f t="array" ref="H7">_xll.FDSZ(C7,"FG_PRICE_MAVG(0,,,,30)")</f>
        <v>21.344334</v>
      </c>
      <c r="I7" s="152" cm="1">
        <f t="array" ref="I7">_xll.FDSZ(C7,"FG_PRICE_MAVG(0,,,,60)")</f>
        <v>20.518833000000001</v>
      </c>
      <c r="J7" s="152" cm="1">
        <f t="array" ref="J7">_xll.FDSZ(C7,"FG_PRICE_MAVG(0,,,,200)")</f>
        <v>21.29055</v>
      </c>
      <c r="L7">
        <f t="shared" si="1"/>
        <v>1</v>
      </c>
      <c r="M7">
        <f t="shared" si="2"/>
        <v>1</v>
      </c>
      <c r="N7">
        <f t="shared" si="3"/>
        <v>1</v>
      </c>
      <c r="P7">
        <f t="shared" si="4"/>
        <v>3</v>
      </c>
      <c r="R7" t="s">
        <v>866</v>
      </c>
      <c r="S7" s="7" cm="1">
        <f t="array" ref="S7">_xll.FDSZ($R7,"FG_PRICE(0)")</f>
        <v>1268.6679999999999</v>
      </c>
      <c r="T7" s="7" cm="1">
        <f t="array" ref="T7">_xll.FDSZ($R7,"FG_PRICE(0)")</f>
        <v>1268.6679999999999</v>
      </c>
      <c r="U7" s="7" cm="1">
        <f t="array" ref="U7">_xll.FDSZ($R7,"FG_PRICE(0)")</f>
        <v>1268.6679999999999</v>
      </c>
      <c r="V7" s="7" cm="1">
        <f t="array" ref="V7">_xll.FDSZ($R7,"FG_PRICE(0)")</f>
        <v>1268.6679999999999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0.95</v>
      </c>
      <c r="G8" s="152" cm="1">
        <f t="array" ref="G8">_xll.FDSZ(C8,"FG_PRICE(0)")</f>
        <v>28.23</v>
      </c>
      <c r="H8" s="152" cm="1">
        <f t="array" ref="H8">_xll.FDSZ(C8,"FG_PRICE_MAVG(0,,,,30)")</f>
        <v>26.823166000000001</v>
      </c>
      <c r="I8" s="152" cm="1">
        <f t="array" ref="I8">_xll.FDSZ(C8,"FG_PRICE_MAVG(0,,,,60)")</f>
        <v>25.751249999999999</v>
      </c>
      <c r="J8" s="152" cm="1">
        <f t="array" ref="J8">_xll.FDSZ(C8,"FG_PRICE_MAVG(0,,,,200)")</f>
        <v>26.051155000000001</v>
      </c>
      <c r="L8">
        <f t="shared" si="1"/>
        <v>1</v>
      </c>
      <c r="M8">
        <f t="shared" si="2"/>
        <v>1</v>
      </c>
      <c r="N8">
        <f t="shared" si="3"/>
        <v>1</v>
      </c>
      <c r="P8">
        <f t="shared" si="4"/>
        <v>3</v>
      </c>
      <c r="R8" t="s">
        <v>867</v>
      </c>
      <c r="S8" s="7" cm="1">
        <f t="array" ref="S8">_xll.FDSZ($R8,"FG_PRICE(0)")</f>
        <v>351.21510000000001</v>
      </c>
      <c r="T8" s="7" cm="1">
        <f t="array" ref="T8">_xll.FDSZ($R8,"FG_PRICE(0)")</f>
        <v>351.21510000000001</v>
      </c>
      <c r="U8" s="7" cm="1">
        <f t="array" ref="U8">_xll.FDSZ($R8,"FG_PRICE(0)")</f>
        <v>351.21510000000001</v>
      </c>
      <c r="V8" s="7" cm="1">
        <f t="array" ref="V8">_xll.FDSZ($R8,"FG_PRICE(0)")</f>
        <v>351.21510000000001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0.56499999999999995</v>
      </c>
      <c r="G9" s="152" cm="1">
        <f t="array" ref="G9">_xll.FDSZ(C9,"FG_PRICE(0)")</f>
        <v>23.6</v>
      </c>
      <c r="H9" s="152" cm="1">
        <f t="array" ref="H9">_xll.FDSZ(C9,"FG_PRICE_MAVG(0,,,,30)")</f>
        <v>23.816668</v>
      </c>
      <c r="I9" s="152" cm="1">
        <f t="array" ref="I9">_xll.FDSZ(C9,"FG_PRICE_MAVG(0,,,,60)")</f>
        <v>24.111999999999998</v>
      </c>
      <c r="J9" s="152" cm="1">
        <f t="array" ref="J9">_xll.FDSZ(C9,"FG_PRICE_MAVG(0,,,,200)")</f>
        <v>23.485426</v>
      </c>
      <c r="L9">
        <f t="shared" si="1"/>
        <v>0</v>
      </c>
      <c r="M9">
        <f t="shared" si="2"/>
        <v>0</v>
      </c>
      <c r="N9">
        <f t="shared" si="3"/>
        <v>1</v>
      </c>
      <c r="P9">
        <f t="shared" si="4"/>
        <v>1</v>
      </c>
      <c r="R9" t="s">
        <v>868</v>
      </c>
      <c r="S9" s="7" cm="1">
        <f t="array" ref="S9">_xll.FDSZ($R9,"FG_PRICE(0)")</f>
        <v>204.46413000000001</v>
      </c>
      <c r="T9" s="7" cm="1">
        <f t="array" ref="T9">_xll.FDSZ($R9,"FG_PRICE(0)")</f>
        <v>204.46413000000001</v>
      </c>
      <c r="U9" s="7" cm="1">
        <f t="array" ref="U9">_xll.FDSZ($R9,"FG_PRICE(0)")</f>
        <v>204.46413000000001</v>
      </c>
      <c r="V9" s="7" cm="1">
        <f t="array" ref="V9">_xll.FDSZ($R9,"FG_PRICE(0)")</f>
        <v>204.46413000000001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0.52400000000000002</v>
      </c>
      <c r="G10" s="152" cm="1">
        <f t="array" ref="G10">_xll.FDSZ(C10,"FG_PRICE(0)")</f>
        <v>39.951500000000003</v>
      </c>
      <c r="H10" s="152" cm="1">
        <f t="array" ref="H10">_xll.FDSZ(C10,"FG_PRICE_MAVG(0,,,,30)")</f>
        <v>39.656739999999999</v>
      </c>
      <c r="I10" s="152" cm="1">
        <f t="array" ref="I10">_xll.FDSZ(C10,"FG_PRICE_MAVG(0,,,,60)")</f>
        <v>40.350883000000003</v>
      </c>
      <c r="J10" s="152" cm="1">
        <f t="array" ref="J10">_xll.FDSZ(C10,"FG_PRICE_MAVG(0,,,,200)")</f>
        <v>38.138176000000001</v>
      </c>
      <c r="L10">
        <f t="shared" si="1"/>
        <v>1</v>
      </c>
      <c r="M10">
        <f t="shared" si="2"/>
        <v>0</v>
      </c>
      <c r="N10">
        <f t="shared" si="3"/>
        <v>1</v>
      </c>
      <c r="P10">
        <f t="shared" si="4"/>
        <v>2</v>
      </c>
      <c r="R10" t="s">
        <v>869</v>
      </c>
      <c r="S10" s="7" cm="1">
        <f t="array" ref="S10">_xll.FDSZ($R10,"FG_PRICE(0)")</f>
        <v>801.99383999999998</v>
      </c>
      <c r="T10" s="7" cm="1">
        <f t="array" ref="T10">_xll.FDSZ($R10,"FG_PRICE(0)")</f>
        <v>801.99383999999998</v>
      </c>
      <c r="U10" s="7" cm="1">
        <f t="array" ref="U10">_xll.FDSZ($R10,"FG_PRICE(0)")</f>
        <v>801.99383999999998</v>
      </c>
      <c r="V10" s="7" cm="1">
        <f t="array" ref="V10">_xll.FDSZ($R10,"FG_PRICE(0)")</f>
        <v>801.99383999999998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0.90100000000000002</v>
      </c>
      <c r="G11" s="152" cm="1">
        <f t="array" ref="G11">_xll.FDSZ(C11,"FG_PRICE(0)")</f>
        <v>25.45</v>
      </c>
      <c r="H11" s="152" cm="1">
        <f t="array" ref="H11">_xll.FDSZ(C11,"FG_PRICE_MAVG(0,,,,30)")</f>
        <v>24.761333</v>
      </c>
      <c r="I11" s="152" cm="1">
        <f t="array" ref="I11">_xll.FDSZ(C11,"FG_PRICE_MAVG(0,,,,60)")</f>
        <v>23.858499999999999</v>
      </c>
      <c r="J11" s="152" cm="1">
        <f t="array" ref="J11">_xll.FDSZ(C11,"FG_PRICE_MAVG(0,,,,200)")</f>
        <v>22.450199999999999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267.26670000000001</v>
      </c>
      <c r="T11" s="7" cm="1">
        <f t="array" ref="T11">_xll.FDSZ($R11,"FG_PRICE(0)")</f>
        <v>267.26670000000001</v>
      </c>
      <c r="U11" s="7" cm="1">
        <f t="array" ref="U11">_xll.FDSZ($R11,"FG_PRICE(0)")</f>
        <v>267.26670000000001</v>
      </c>
      <c r="V11" s="7" cm="1">
        <f t="array" ref="V11">_xll.FDSZ($R11,"FG_PRICE(0)")</f>
        <v>267.26670000000001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0.48299999999999998</v>
      </c>
      <c r="G12" s="152" cm="1">
        <f t="array" ref="G12">_xll.FDSZ(C12,"FG_PRICE(0)")</f>
        <v>52.5</v>
      </c>
      <c r="H12" s="152" cm="1">
        <f t="array" ref="H12">_xll.FDSZ(C12,"FG_PRICE_MAVG(0,,,,30)")</f>
        <v>52.174666999999999</v>
      </c>
      <c r="I12" s="152" cm="1">
        <f t="array" ref="I12">_xll.FDSZ(C12,"FG_PRICE_MAVG(0,,,,60)")</f>
        <v>53.210835000000003</v>
      </c>
      <c r="J12" s="152" cm="1">
        <f t="array" ref="J12">_xll.FDSZ(C12,"FG_PRICE_MAVG(0,,,,200)")</f>
        <v>49.398899999999998</v>
      </c>
      <c r="L12">
        <f t="shared" si="1"/>
        <v>1</v>
      </c>
      <c r="M12">
        <f t="shared" si="2"/>
        <v>0</v>
      </c>
      <c r="N12">
        <f t="shared" si="3"/>
        <v>1</v>
      </c>
      <c r="P12">
        <f t="shared" si="4"/>
        <v>2</v>
      </c>
      <c r="R12" t="s">
        <v>871</v>
      </c>
      <c r="S12" s="7" cm="1">
        <f t="array" ref="S12">_xll.FDSZ($R12,"FG_PRICE(0)")</f>
        <v>364.66561999999999</v>
      </c>
      <c r="T12" s="7" cm="1">
        <f t="array" ref="T12">_xll.FDSZ($R12,"FG_PRICE(0)")</f>
        <v>364.66561999999999</v>
      </c>
      <c r="U12" s="7" cm="1">
        <f t="array" ref="U12">_xll.FDSZ($R12,"FG_PRICE(0)")</f>
        <v>364.66561999999999</v>
      </c>
      <c r="V12" s="7" cm="1">
        <f t="array" ref="V12">_xll.FDSZ($R12,"FG_PRICE(0)")</f>
        <v>364.66561999999999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0.35199999999999998</v>
      </c>
      <c r="G13" s="152" cm="1">
        <f t="array" ref="G13">_xll.FDSZ(C13,"FG_PRICE(0)")</f>
        <v>53.77</v>
      </c>
      <c r="H13" s="152" cm="1">
        <f t="array" ref="H13">_xll.FDSZ(C13,"FG_PRICE_MAVG(0,,,,30)")</f>
        <v>54.000329999999998</v>
      </c>
      <c r="I13" s="152" cm="1">
        <f t="array" ref="I13">_xll.FDSZ(C13,"FG_PRICE_MAVG(0,,,,60)")</f>
        <v>55.962499999999999</v>
      </c>
      <c r="J13" s="152" cm="1">
        <f t="array" ref="J13">_xll.FDSZ(C13,"FG_PRICE_MAVG(0,,,,200)")</f>
        <v>62.89085</v>
      </c>
      <c r="L13">
        <f t="shared" si="1"/>
        <v>0</v>
      </c>
      <c r="M13">
        <f t="shared" si="2"/>
        <v>0</v>
      </c>
      <c r="N13">
        <f t="shared" si="3"/>
        <v>0</v>
      </c>
      <c r="P13">
        <f t="shared" si="4"/>
        <v>0</v>
      </c>
      <c r="R13" t="s">
        <v>872</v>
      </c>
      <c r="S13" s="7" cm="1">
        <f t="array" ref="S13">_xll.FDSZ($R13,"FG_PRICE(0)")</f>
        <v>425.96911999999998</v>
      </c>
      <c r="T13" s="7" cm="1">
        <f t="array" ref="T13">_xll.FDSZ($R13,"FG_PRICE(0)")</f>
        <v>425.96911999999998</v>
      </c>
      <c r="U13" s="7" cm="1">
        <f t="array" ref="U13">_xll.FDSZ($R13,"FG_PRICE(0)")</f>
        <v>425.96911999999998</v>
      </c>
      <c r="V13" s="7" cm="1">
        <f t="array" ref="V13">_xll.FDSZ($R13,"FG_PRICE(0)")</f>
        <v>425.96911999999998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0.47499999999999998</v>
      </c>
      <c r="G14" s="152" cm="1">
        <f t="array" ref="G14">_xll.FDSZ(C14,"FG_PRICE(0)")</f>
        <v>62.51</v>
      </c>
      <c r="H14" s="152" cm="1">
        <f t="array" ref="H14">_xll.FDSZ(C14,"FG_PRICE_MAVG(0,,,,30)")</f>
        <v>63.615665</v>
      </c>
      <c r="I14" s="152" cm="1">
        <f t="array" ref="I14">_xll.FDSZ(C14,"FG_PRICE_MAVG(0,,,,60)")</f>
        <v>64.95966</v>
      </c>
      <c r="J14" s="152" cm="1">
        <f t="array" ref="J14">_xll.FDSZ(C14,"FG_PRICE_MAVG(0,,,,200)")</f>
        <v>64.139849999999996</v>
      </c>
      <c r="L14">
        <f t="shared" si="1"/>
        <v>0</v>
      </c>
      <c r="M14">
        <f t="shared" si="2"/>
        <v>0</v>
      </c>
      <c r="N14">
        <f t="shared" si="3"/>
        <v>0</v>
      </c>
      <c r="P14">
        <f t="shared" si="4"/>
        <v>0</v>
      </c>
      <c r="R14" t="s">
        <v>873</v>
      </c>
      <c r="S14" s="7" cm="1">
        <f t="array" ref="S14">_xll.FDSZ($R14,"FG_PRICE(0)")</f>
        <v>446.40514999999999</v>
      </c>
      <c r="T14" s="7" cm="1">
        <f t="array" ref="T14">_xll.FDSZ($R14,"FG_PRICE(0)")</f>
        <v>446.40514999999999</v>
      </c>
      <c r="U14" s="7" cm="1">
        <f t="array" ref="U14">_xll.FDSZ($R14,"FG_PRICE(0)")</f>
        <v>446.40514999999999</v>
      </c>
      <c r="V14" s="7" cm="1">
        <f t="array" ref="V14">_xll.FDSZ($R14,"FG_PRICE(0)")</f>
        <v>446.40514999999999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0.46700000000000003</v>
      </c>
      <c r="G15" s="152" cm="1">
        <f t="array" ref="G15">_xll.FDSZ(C15,"FG_PRICE(0)")</f>
        <v>29.28</v>
      </c>
      <c r="H15" s="152" cm="1">
        <f t="array" ref="H15">_xll.FDSZ(C15,"FG_PRICE_MAVG(0,,,,30)")</f>
        <v>29.440666</v>
      </c>
      <c r="I15" s="152" cm="1">
        <f t="array" ref="I15">_xll.FDSZ(C15,"FG_PRICE_MAVG(0,,,,60)")</f>
        <v>28.718499999999999</v>
      </c>
      <c r="J15" s="152" cm="1">
        <f t="array" ref="J15">_xll.FDSZ(C15,"FG_PRICE_MAVG(0,,,,200)")</f>
        <v>31.286999999999999</v>
      </c>
      <c r="L15">
        <f t="shared" si="1"/>
        <v>0</v>
      </c>
      <c r="M15">
        <f t="shared" si="2"/>
        <v>1</v>
      </c>
      <c r="N15">
        <f t="shared" si="3"/>
        <v>0</v>
      </c>
      <c r="P15">
        <f t="shared" si="4"/>
        <v>1</v>
      </c>
      <c r="R15" t="s">
        <v>874</v>
      </c>
      <c r="S15" s="7" cm="1">
        <f t="array" ref="S15">_xll.FDSZ($R15,"FG_PRICE(0)")</f>
        <v>193.86827</v>
      </c>
      <c r="T15" s="7" cm="1">
        <f t="array" ref="T15">_xll.FDSZ($R15,"FG_PRICE(0)")</f>
        <v>193.86827</v>
      </c>
      <c r="U15" s="7" cm="1">
        <f t="array" ref="U15">_xll.FDSZ($R15,"FG_PRICE(0)")</f>
        <v>193.86827</v>
      </c>
      <c r="V15" s="7" cm="1">
        <f t="array" ref="V15">_xll.FDSZ($R15,"FG_PRICE(0)")</f>
        <v>193.86827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0.77800000000000002</v>
      </c>
      <c r="G16" s="152" cm="1">
        <f t="array" ref="G16">_xll.FDSZ(C16,"FG_PRICE(0)")</f>
        <v>46.25</v>
      </c>
      <c r="H16" s="152" cm="1">
        <f t="array" ref="H16">_xll.FDSZ(C16,"FG_PRICE_MAVG(0,,,,30)")</f>
        <v>45.693669999999997</v>
      </c>
      <c r="I16" s="152" cm="1">
        <f t="array" ref="I16">_xll.FDSZ(C16,"FG_PRICE_MAVG(0,,,,60)")</f>
        <v>44.778666999999999</v>
      </c>
      <c r="J16" s="152" cm="1">
        <f t="array" ref="J16">_xll.FDSZ(C16,"FG_PRICE_MAVG(0,,,,200)")</f>
        <v>41.340350000000001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356.05673000000002</v>
      </c>
      <c r="T16" s="7" cm="1">
        <f t="array" ref="T16">_xll.FDSZ($R16,"FG_PRICE(0)")</f>
        <v>356.05673000000002</v>
      </c>
      <c r="U16" s="7" cm="1">
        <f t="array" ref="U16">_xll.FDSZ($R16,"FG_PRICE(0)")</f>
        <v>356.05673000000002</v>
      </c>
      <c r="V16" s="7" cm="1">
        <f t="array" ref="V16">_xll.FDSZ($R16,"FG_PRICE(0)")</f>
        <v>356.05673000000002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0.51600000000000001</v>
      </c>
      <c r="G17" s="152" cm="1">
        <f t="array" ref="G17">_xll.FDSZ(C17,"FG_PRICE(0)")</f>
        <v>41.3</v>
      </c>
      <c r="H17" s="152" cm="1">
        <f t="array" ref="H17">_xll.FDSZ(C17,"FG_PRICE_MAVG(0,,,,30)")</f>
        <v>41.722935</v>
      </c>
      <c r="I17" s="152" cm="1">
        <f t="array" ref="I17">_xll.FDSZ(C17,"FG_PRICE_MAVG(0,,,,60)")</f>
        <v>41.534095999999998</v>
      </c>
      <c r="J17" s="152" cm="1">
        <f t="array" ref="J17">_xll.FDSZ(C17,"FG_PRICE_MAVG(0,,,,200)")</f>
        <v>40.235509999999998</v>
      </c>
      <c r="L17">
        <f t="shared" si="1"/>
        <v>0</v>
      </c>
      <c r="M17">
        <f t="shared" si="2"/>
        <v>0</v>
      </c>
      <c r="N17">
        <f t="shared" si="3"/>
        <v>1</v>
      </c>
      <c r="P17">
        <f t="shared" si="4"/>
        <v>1</v>
      </c>
      <c r="R17" t="s">
        <v>876</v>
      </c>
      <c r="S17" s="7" cm="1">
        <f t="array" ref="S17">_xll.FDSZ($R17,"FG_PRICE(0)")</f>
        <v>9.5807169999999999</v>
      </c>
      <c r="T17" s="7" cm="1">
        <f t="array" ref="T17">_xll.FDSZ($R17,"FG_PRICE(0)")</f>
        <v>9.5807169999999999</v>
      </c>
      <c r="U17" s="7" cm="1">
        <f t="array" ref="U17">_xll.FDSZ($R17,"FG_PRICE(0)")</f>
        <v>9.5807169999999999</v>
      </c>
      <c r="V17" s="7" cm="1">
        <f t="array" ref="V17">_xll.FDSZ($R17,"FG_PRICE(0)")</f>
        <v>9.5807169999999999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0.73699999999999999</v>
      </c>
      <c r="G18" s="152" cm="1">
        <f t="array" ref="G18">_xll.FDSZ(C18,"FG_PRICE(0)")</f>
        <v>57.76</v>
      </c>
      <c r="H18" s="152" cm="1">
        <f t="array" ref="H18">_xll.FDSZ(C18,"FG_PRICE_MAVG(0,,,,30)")</f>
        <v>56.547499999999999</v>
      </c>
      <c r="I18" s="152" cm="1">
        <f t="array" ref="I18">_xll.FDSZ(C18,"FG_PRICE_MAVG(0,,,,60)")</f>
        <v>56.412917999999998</v>
      </c>
      <c r="J18" s="152" cm="1">
        <f t="array" ref="J18">_xll.FDSZ(C18,"FG_PRICE_MAVG(0,,,,200)")</f>
        <v>52.48245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1493.1296</v>
      </c>
      <c r="T18" s="7" cm="1">
        <f t="array" ref="T18">_xll.FDSZ($R18,"FG_PRICE(0)")</f>
        <v>1493.1296</v>
      </c>
      <c r="U18" s="7" cm="1">
        <f t="array" ref="U18">_xll.FDSZ($R18,"FG_PRICE(0)")</f>
        <v>1493.1296</v>
      </c>
      <c r="V18" s="7" cm="1">
        <f t="array" ref="V18">_xll.FDSZ($R18,"FG_PRICE(0)")</f>
        <v>1493.1296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0.34399999999999997</v>
      </c>
      <c r="G19" s="152" cm="1">
        <f t="array" ref="G19">_xll.FDSZ(C19,"FG_PRICE(0)")</f>
        <v>40.770000000000003</v>
      </c>
      <c r="H19" s="152" cm="1">
        <f t="array" ref="H19">_xll.FDSZ(C19,"FG_PRICE_MAVG(0,,,,30)")</f>
        <v>41.453335000000003</v>
      </c>
      <c r="I19" s="152" cm="1">
        <f t="array" ref="I19">_xll.FDSZ(C19,"FG_PRICE_MAVG(0,,,,60)")</f>
        <v>41.978499999999997</v>
      </c>
      <c r="J19" s="152" cm="1">
        <f t="array" ref="J19">_xll.FDSZ(C19,"FG_PRICE_MAVG(0,,,,200)")</f>
        <v>41.151200000000003</v>
      </c>
      <c r="L19">
        <f t="shared" si="1"/>
        <v>0</v>
      </c>
      <c r="M19">
        <f t="shared" si="2"/>
        <v>0</v>
      </c>
      <c r="N19">
        <f t="shared" si="3"/>
        <v>0</v>
      </c>
      <c r="P19">
        <f t="shared" si="4"/>
        <v>0</v>
      </c>
      <c r="R19" t="s">
        <v>864</v>
      </c>
      <c r="S19" s="7" cm="1">
        <f t="array" ref="S19">_xll.FDSZ($R19,"FG_PRICE(0)")</f>
        <v>219.03455</v>
      </c>
      <c r="T19" s="7" cm="1">
        <f t="array" ref="T19">_xll.FDSZ($R19,"FG_PRICE(0)")</f>
        <v>219.03455</v>
      </c>
      <c r="U19" s="7" cm="1">
        <f t="array" ref="U19">_xll.FDSZ($R19,"FG_PRICE(0)")</f>
        <v>219.03455</v>
      </c>
      <c r="V19" s="7" cm="1">
        <f t="array" ref="V19">_xll.FDSZ($R19,"FG_PRICE(0)")</f>
        <v>219.03455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0.81899999999999995</v>
      </c>
      <c r="G20" s="152" cm="1">
        <f t="array" ref="G20">_xll.FDSZ(C20,"FG_PRICE(0)")</f>
        <v>18.100000000000001</v>
      </c>
      <c r="H20" s="152" cm="1">
        <f t="array" ref="H20">_xll.FDSZ(C20,"FG_PRICE_MAVG(0,,,,30)")</f>
        <v>17.510062999999999</v>
      </c>
      <c r="I20" s="152" cm="1">
        <f t="array" ref="I20">_xll.FDSZ(C20,"FG_PRICE_MAVG(0,,,,60)")</f>
        <v>17.278773999999999</v>
      </c>
      <c r="J20" s="152" cm="1">
        <f t="array" ref="J20">_xll.FDSZ(C20,"FG_PRICE_MAVG(0,,,,200)")</f>
        <v>17.393566</v>
      </c>
      <c r="L20">
        <f t="shared" si="1"/>
        <v>1</v>
      </c>
      <c r="M20">
        <f t="shared" si="2"/>
        <v>1</v>
      </c>
      <c r="N20">
        <f t="shared" si="3"/>
        <v>1</v>
      </c>
      <c r="P20">
        <f t="shared" si="4"/>
        <v>3</v>
      </c>
      <c r="R20" t="s">
        <v>878</v>
      </c>
      <c r="S20" s="7" cm="1">
        <f t="array" ref="S20">_xll.FDSZ($R20,"FG_PRICE(0)")</f>
        <v>105.75633000000001</v>
      </c>
      <c r="T20" s="7" cm="1">
        <f t="array" ref="T20">_xll.FDSZ($R20,"FG_PRICE(0)")</f>
        <v>105.75633000000001</v>
      </c>
      <c r="U20" s="7" cm="1">
        <f t="array" ref="U20">_xll.FDSZ($R20,"FG_PRICE(0)")</f>
        <v>105.75633000000001</v>
      </c>
      <c r="V20" s="7" cm="1">
        <f t="array" ref="V20">_xll.FDSZ($R20,"FG_PRICE(0)")</f>
        <v>105.75633000000001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0.97499999999999998</v>
      </c>
      <c r="G21" s="152" cm="1">
        <f t="array" ref="G21">_xll.FDSZ(C21,"FG_PRICE(0)")</f>
        <v>1421.58</v>
      </c>
      <c r="H21" s="152" cm="1">
        <f t="array" ref="H21">_xll.FDSZ(C21,"FG_PRICE_MAVG(0,,,,30)")</f>
        <v>1345.335</v>
      </c>
      <c r="I21" s="152" cm="1">
        <f t="array" ref="I21">_xll.FDSZ(C21,"FG_PRICE_MAVG(0,,,,60)")</f>
        <v>1328.1996999999999</v>
      </c>
      <c r="J21" s="152" cm="1">
        <f t="array" ref="J21">_xll.FDSZ(C21,"FG_PRICE_MAVG(0,,,,200)")</f>
        <v>1364.2375</v>
      </c>
      <c r="L21">
        <f t="shared" si="1"/>
        <v>1</v>
      </c>
      <c r="M21">
        <f t="shared" si="2"/>
        <v>1</v>
      </c>
      <c r="N21">
        <f t="shared" si="3"/>
        <v>1</v>
      </c>
      <c r="P21">
        <f t="shared" si="4"/>
        <v>3</v>
      </c>
      <c r="R21" t="s">
        <v>757</v>
      </c>
      <c r="S21" s="7" cm="1">
        <f t="array" ref="S21">_xll.FDSZ($R21,"FG_PRICE(0)")</f>
        <v>1421.58</v>
      </c>
      <c r="T21" s="7" cm="1">
        <f t="array" ref="T21">_xll.FDSZ($R21,"FG_PRICE(0)")</f>
        <v>1421.58</v>
      </c>
      <c r="U21" s="7" cm="1">
        <f t="array" ref="U21">_xll.FDSZ($R21,"FG_PRICE(0)")</f>
        <v>1421.58</v>
      </c>
      <c r="V21" s="7" cm="1">
        <f t="array" ref="V21">_xll.FDSZ($R21,"FG_PRICE(0)")</f>
        <v>1421.58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0.35199999999999998</v>
      </c>
      <c r="G22" s="152" cm="1">
        <f t="array" ref="G22">_xll.FDSZ(C22,"FG_PRICE(0)")</f>
        <v>36.130000000000003</v>
      </c>
      <c r="H22" s="152" cm="1">
        <f t="array" ref="H22">_xll.FDSZ(C22,"FG_PRICE_MAVG(0,,,,30)")</f>
        <v>37.706333000000001</v>
      </c>
      <c r="I22" s="152" cm="1">
        <f t="array" ref="I22">_xll.FDSZ(C22,"FG_PRICE_MAVG(0,,,,60)")</f>
        <v>40.146830000000001</v>
      </c>
      <c r="J22" s="152" cm="1">
        <f t="array" ref="J22">_xll.FDSZ(C22,"FG_PRICE_MAVG(0,,,,200)")</f>
        <v>38.158023999999997</v>
      </c>
      <c r="L22">
        <f t="shared" si="1"/>
        <v>0</v>
      </c>
      <c r="M22">
        <f t="shared" si="2"/>
        <v>0</v>
      </c>
      <c r="N22">
        <f t="shared" si="3"/>
        <v>0</v>
      </c>
      <c r="P22">
        <f t="shared" si="4"/>
        <v>0</v>
      </c>
      <c r="R22" t="s">
        <v>879</v>
      </c>
      <c r="S22" s="7" cm="1">
        <f t="array" ref="S22">_xll.FDSZ($R22,"FG_PRICE(0)")</f>
        <v>222.51366999999999</v>
      </c>
      <c r="T22" s="7" cm="1">
        <f t="array" ref="T22">_xll.FDSZ($R22,"FG_PRICE(0)")</f>
        <v>222.51366999999999</v>
      </c>
      <c r="U22" s="7" cm="1">
        <f t="array" ref="U22">_xll.FDSZ($R22,"FG_PRICE(0)")</f>
        <v>222.51366999999999</v>
      </c>
      <c r="V22" s="7" cm="1">
        <f t="array" ref="V22">_xll.FDSZ($R22,"FG_PRICE(0)")</f>
        <v>222.51366999999999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0.76200000000000001</v>
      </c>
      <c r="G23" s="152" cm="1">
        <f t="array" ref="G23">_xll.FDSZ(C23,"FG_PRICE(0)")</f>
        <v>14.96</v>
      </c>
      <c r="H23" s="152" cm="1">
        <f t="array" ref="H23">_xll.FDSZ(C23,"FG_PRICE_MAVG(0,,,,30)")</f>
        <v>14.708</v>
      </c>
      <c r="I23" s="152" cm="1">
        <f t="array" ref="I23">_xll.FDSZ(C23,"FG_PRICE_MAVG(0,,,,60)")</f>
        <v>14.3548765</v>
      </c>
      <c r="J23" s="152" cm="1">
        <f t="array" ref="J23">_xll.FDSZ(C23,"FG_PRICE_MAVG(0,,,,200)")</f>
        <v>14.507299</v>
      </c>
      <c r="L23">
        <f t="shared" si="1"/>
        <v>1</v>
      </c>
      <c r="M23">
        <f t="shared" si="2"/>
        <v>1</v>
      </c>
      <c r="N23">
        <f t="shared" si="3"/>
        <v>1</v>
      </c>
      <c r="P23">
        <f t="shared" si="4"/>
        <v>3</v>
      </c>
      <c r="R23" t="s">
        <v>880</v>
      </c>
      <c r="S23" s="7" cm="1">
        <f t="array" ref="S23">_xll.FDSZ($R23,"FG_PRICE(0)")</f>
        <v>144.31926999999999</v>
      </c>
      <c r="T23" s="7" cm="1">
        <f t="array" ref="T23">_xll.FDSZ($R23,"FG_PRICE(0)")</f>
        <v>144.31926999999999</v>
      </c>
      <c r="U23" s="7" cm="1">
        <f t="array" ref="U23">_xll.FDSZ($R23,"FG_PRICE(0)")</f>
        <v>144.31926999999999</v>
      </c>
      <c r="V23" s="7" cm="1">
        <f t="array" ref="V23">_xll.FDSZ($R23,"FG_PRICE(0)")</f>
        <v>144.31926999999999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0.79500000000000004</v>
      </c>
      <c r="G24" s="152" cm="1">
        <f t="array" ref="G24">_xll.FDSZ(C24,"FG_PRICE(0)")</f>
        <v>12.4</v>
      </c>
      <c r="H24" s="152" cm="1">
        <f t="array" ref="H24">_xll.FDSZ(C24,"FG_PRICE_MAVG(0,,,,30)")</f>
        <v>12.216333000000001</v>
      </c>
      <c r="I24" s="152" cm="1">
        <f t="array" ref="I24">_xll.FDSZ(C24,"FG_PRICE_MAVG(0,,,,60)")</f>
        <v>12.233499999999999</v>
      </c>
      <c r="J24" s="152" cm="1">
        <f t="array" ref="J24">_xll.FDSZ(C24,"FG_PRICE_MAVG(0,,,,200)")</f>
        <v>12.770875</v>
      </c>
      <c r="L24">
        <f t="shared" si="1"/>
        <v>1</v>
      </c>
      <c r="M24">
        <f t="shared" si="2"/>
        <v>1</v>
      </c>
      <c r="N24">
        <f t="shared" si="3"/>
        <v>0</v>
      </c>
      <c r="P24">
        <f t="shared" si="4"/>
        <v>2</v>
      </c>
      <c r="R24" t="s">
        <v>881</v>
      </c>
      <c r="S24" s="7" cm="1">
        <f t="array" ref="S24">_xll.FDSZ($R24,"FG_PRICE(0)")</f>
        <v>358.24287851000003</v>
      </c>
      <c r="T24" s="7" cm="1">
        <f t="array" ref="T24">_xll.FDSZ($R24,"FG_PRICE(0)")</f>
        <v>358.24287851000003</v>
      </c>
      <c r="U24" s="7" cm="1">
        <f t="array" ref="U24">_xll.FDSZ($R24,"FG_PRICE(0)")</f>
        <v>358.24287851000003</v>
      </c>
      <c r="V24" s="7" cm="1">
        <f t="array" ref="V24">_xll.FDSZ($R24,"FG_PRICE(0)")</f>
        <v>358.24287851000003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0.48099999999999998</v>
      </c>
      <c r="G25" s="152" cm="1">
        <f t="array" ref="G25">_xll.FDSZ(C25,"FG_PRICE(0)")</f>
        <v>41.21</v>
      </c>
      <c r="H25" s="152" cm="1">
        <f t="array" ref="H25">_xll.FDSZ(C25,"FG_PRICE_MAVG(0,,,,30)")</f>
        <v>41.566665999999998</v>
      </c>
      <c r="I25" s="152" cm="1">
        <f t="array" ref="I25">_xll.FDSZ(C25,"FG_PRICE_MAVG(0,,,,60)")</f>
        <v>41.410666999999997</v>
      </c>
      <c r="J25" s="152" cm="1">
        <f t="array" ref="J25">_xll.FDSZ(C25,"FG_PRICE_MAVG(0,,,,200)")</f>
        <v>42.310200000000002</v>
      </c>
      <c r="L25">
        <f t="shared" si="1"/>
        <v>0</v>
      </c>
      <c r="M25">
        <f t="shared" si="2"/>
        <v>0</v>
      </c>
      <c r="N25">
        <f t="shared" si="3"/>
        <v>0</v>
      </c>
      <c r="P25">
        <f t="shared" si="4"/>
        <v>0</v>
      </c>
      <c r="R25" t="s">
        <v>882</v>
      </c>
      <c r="S25" s="7" cm="1">
        <f t="array" ref="S25">_xll.FDSZ($R25,"FG_PRICE(0)")</f>
        <v>47.185580000000002</v>
      </c>
      <c r="T25" s="7" cm="1">
        <f t="array" ref="T25">_xll.FDSZ($R25,"FG_PRICE(0)")</f>
        <v>47.185580000000002</v>
      </c>
      <c r="U25" s="7" cm="1">
        <f t="array" ref="U25">_xll.FDSZ($R25,"FG_PRICE(0)")</f>
        <v>47.185580000000002</v>
      </c>
      <c r="V25" s="7" cm="1">
        <f t="array" ref="V25">_xll.FDSZ($R25,"FG_PRICE(0)")</f>
        <v>47.185580000000002</v>
      </c>
    </row>
    <row r="27" spans="1:22" x14ac:dyDescent="0.35">
      <c r="K27" s="119" t="s">
        <v>908</v>
      </c>
      <c r="L27" s="119">
        <f>SUM(L5:L25)</f>
        <v>12</v>
      </c>
      <c r="M27" s="119">
        <f>SUM(M5:M25)</f>
        <v>10</v>
      </c>
      <c r="N27" s="119">
        <f>SUM(N5:N25)</f>
        <v>12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0.5714285714285714</v>
      </c>
      <c r="M30" s="178">
        <f t="shared" ref="M30:N30" si="5">M27/M28</f>
        <v>0.47619047619047616</v>
      </c>
      <c r="N30" s="178">
        <f t="shared" si="5"/>
        <v>0.5714285714285714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93.06</v>
      </c>
      <c r="D3" cm="1">
        <f t="array" ref="D3">_xll.FDS($A3,"FG_PRICE_MAVG(0,,,,30)")</f>
        <v>98.078329999999994</v>
      </c>
      <c r="E3" s="47" cm="1">
        <f t="array" ref="E3">_xll.FDS($A3,"FG_PRICE_CHANGE(0,-1AM)")</f>
        <v>-7.5593523393265096</v>
      </c>
      <c r="F3" s="47" cm="1">
        <f t="array" ref="F3">_xll.FDS($A3,"FG_PRICE_CHANGE(0,-3AM)")</f>
        <v>-12.5540311971434</v>
      </c>
      <c r="G3" s="47" cm="1">
        <f t="array" ref="G3">_xll.FDS($A3,"FG_PRICE_CHANGE(0,-6AM)")</f>
        <v>-17.755192222713202</v>
      </c>
      <c r="H3" s="47" cm="1">
        <f t="array" ref="H3">_xll.FDS($A3,"FG_PRICE_CHANGE(0,-1AY)")</f>
        <v>-22.662677636499598</v>
      </c>
      <c r="I3" s="47" cm="1">
        <f t="array" ref="I3">_xll.FDS($A3,"FG_PRICE(0)/MAX(FG_PRICE(0,-1AY))")</f>
        <v>0.64553274139844596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-1</v>
      </c>
      <c r="T3">
        <f>S3</f>
        <v>-1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4.133</v>
      </c>
      <c r="D4" cm="1">
        <f t="array" ref="D4">_xll.FDS($A4,"FG_PRICE_MAVG(0,,,,30)")</f>
        <v>4.0862664999999998</v>
      </c>
      <c r="E4" s="47" cm="1">
        <f t="array" ref="E4">_xll.FDS($A4,"FG_PRICE_CHANGE(0,-1AM)")</f>
        <v>1.92355117139336</v>
      </c>
      <c r="F4" s="47" cm="1">
        <f t="array" ref="F4">_xll.FDS($A4,"FG_PRICE_CHANGE(0,-3AM)")</f>
        <v>-9.7893702935719809</v>
      </c>
      <c r="G4" s="47" cm="1">
        <f t="array" ref="G4">_xll.FDS($A4,"FG_PRICE_CHANGE(0,-6AM)")</f>
        <v>5.2993630573248396</v>
      </c>
      <c r="H4" s="47" cm="1">
        <f t="array" ref="H4">_xll.FDS($A4,"FG_PRICE_CHANGE(0,-1AY)")</f>
        <v>10.154584221748401</v>
      </c>
      <c r="I4" s="47" cm="1">
        <f t="array" ref="I4">_xll.FDS($A4,"FG_PRICE(0)/MAX(FG_PRICE(0,-1AY))")</f>
        <v>0.80738425473725295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-8.9018567639257302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5.63</v>
      </c>
      <c r="D6" cm="1">
        <f t="array" ref="D6">_xll.FDS($A6,"FG_PRICE_MAVG(0,,,,30)")</f>
        <v>5.3585000000000003</v>
      </c>
      <c r="E6" s="47" cm="1">
        <f t="array" ref="E6">_xll.FDS($A6,"FG_PRICE_CHANGE(0,-1AM)")</f>
        <v>4.8905449464368997</v>
      </c>
      <c r="F6" s="47" cm="1">
        <f t="array" ref="F6">_xll.FDS($A6,"FG_PRICE_CHANGE(0,-3AM)")</f>
        <v>-8.7520259319286904</v>
      </c>
      <c r="G6" s="47" cm="1">
        <f t="array" ref="G6">_xll.FDS($A6,"FG_PRICE_CHANGE(0,-6AM)")</f>
        <v>5.1353874883286501</v>
      </c>
      <c r="H6" s="47" cm="1">
        <f t="array" ref="H6">_xll.FDS($A6,"FG_PRICE_CHANGE(0,-1AY)")</f>
        <v>0.490852298081212</v>
      </c>
      <c r="I6" s="47" cm="1">
        <f t="array" ref="I6">_xll.FDS($A6,"FG_PRICE(0)/MAX(FG_PRICE(0,-1AY))")</f>
        <v>0.80399857193859303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4020</v>
      </c>
      <c r="D7" cm="1">
        <f t="array" ref="D7">_xll.FDS($A7,"FG_PRICE_MAVG(0,,,,30)")</f>
        <v>3941.7665999999999</v>
      </c>
      <c r="E7" s="47" cm="1">
        <f t="array" ref="E7">_xll.FDS($A7,"FG_PRICE_CHANGE(0,-1AM)")</f>
        <v>4.96083550913837</v>
      </c>
      <c r="F7" s="47" cm="1">
        <f t="array" ref="F7">_xll.FDS($A7,"FG_PRICE_CHANGE(0,-3AM)")</f>
        <v>1.4639071176173699</v>
      </c>
      <c r="G7" s="47" cm="1">
        <f t="array" ref="G7">_xll.FDS($A7,"FG_PRICE_CHANGE(0,-6AM)")</f>
        <v>-4.2857142857142803</v>
      </c>
      <c r="H7" s="47" cm="1">
        <f t="array" ref="H7">_xll.FDS($A7,"FG_PRICE_CHANGE(0,-1AY)")</f>
        <v>11.7287381878822</v>
      </c>
      <c r="I7" s="47" cm="1">
        <f t="array" ref="I7">_xll.FDS($A7,"FG_PRICE(0)/MAX(FG_PRICE(0,-1AY))")</f>
        <v>0.87792094343743199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970</v>
      </c>
      <c r="D8" cm="1">
        <f t="array" ref="D8">_xll.FDS($A8,"FG_PRICE_MAVG(0,,,,30)")</f>
        <v>947.33330000000001</v>
      </c>
      <c r="E8" s="47" cm="1">
        <f t="array" ref="E8">_xll.FDS($A8,"FG_PRICE_CHANGE(0,-1AM)")</f>
        <v>2.7542372881356001</v>
      </c>
      <c r="F8" s="47" cm="1">
        <f t="array" ref="F8">_xll.FDS($A8,"FG_PRICE_CHANGE(0,-3AM)")</f>
        <v>-0.512820512820511</v>
      </c>
      <c r="G8" s="47" cm="1">
        <f t="array" ref="G8">_xll.FDS($A8,"FG_PRICE_CHANGE(0,-6AM)")</f>
        <v>4.8648648648648596</v>
      </c>
      <c r="H8" s="47" cm="1">
        <f t="array" ref="H8">_xll.FDS($A8,"FG_PRICE_CHANGE(0,-1AY)")</f>
        <v>6.9459757442117001</v>
      </c>
      <c r="I8" s="47" cm="1">
        <f t="array" ref="I8">_xll.FDS($A8,"FG_PRICE(0)/MAX(FG_PRICE(0,-1AY))")</f>
        <v>0.907390084190833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15875</v>
      </c>
      <c r="D9" cm="1">
        <f t="array" ref="D9">_xll.FDS($A9,"FG_PRICE_MAVG(0,,,,30)")</f>
        <v>16147</v>
      </c>
      <c r="E9" s="47" cm="1">
        <f t="array" ref="E9">_xll.FDS($A9,"FG_PRICE_CHANGE(0,-1AM)")</f>
        <v>-0.345260514752044</v>
      </c>
      <c r="F9" s="47" cm="1">
        <f t="array" ref="F9">_xll.FDS($A9,"FG_PRICE_CHANGE(0,-3AM)")</f>
        <v>-9.4151212553495007</v>
      </c>
      <c r="G9" s="47" cm="1">
        <f t="array" ref="G9">_xll.FDS($A9,"FG_PRICE_CHANGE(0,-6AM)")</f>
        <v>-12.462089881444699</v>
      </c>
      <c r="H9" s="47" cm="1">
        <f t="array" ref="H9">_xll.FDS($A9,"FG_PRICE_CHANGE(0,-1AY)")</f>
        <v>-19.944528492183601</v>
      </c>
      <c r="I9" s="47" cm="1">
        <f t="array" ref="I9">_xll.FDS($A9,"FG_PRICE(0)/MAX(FG_PRICE(0,-1AY))")</f>
        <v>0.74618096357226804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1038</v>
      </c>
      <c r="D10" cm="1">
        <f t="array" ref="D10">_xll.FDS($A10,"FG_PRICE_MAVG(0,,,,30)")</f>
        <v>952.63336000000004</v>
      </c>
      <c r="E10" s="47" cm="1">
        <f t="array" ref="E10">_xll.FDS($A10,"FG_PRICE_CHANGE(0,-1AM)")</f>
        <v>9.9576271186440692</v>
      </c>
      <c r="F10" s="47" cm="1">
        <f t="array" ref="F10">_xll.FDS($A10,"FG_PRICE_CHANGE(0,-3AM)")</f>
        <v>11.134903640257001</v>
      </c>
      <c r="G10" s="47" cm="1">
        <f t="array" ref="G10">_xll.FDS($A10,"FG_PRICE_CHANGE(0,-6AM)")</f>
        <v>0.77669902912620403</v>
      </c>
      <c r="H10" s="47" cm="1">
        <f t="array" ref="H10">_xll.FDS($A10,"FG_PRICE_CHANGE(0,-1AY)")</f>
        <v>-15.265306122448999</v>
      </c>
      <c r="I10" s="47" cm="1">
        <f t="array" ref="I10">_xll.FDS($A10,"FG_PRICE(0)/MAX(FG_PRICE(0,-1AY))")</f>
        <v>0.79540229885057501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540.1</v>
      </c>
      <c r="D11" cm="1">
        <f t="array" ref="D11">_xll.FDS($A11,"FG_PRICE_MAVG(0,,,,30)")</f>
        <v>525.48670000000004</v>
      </c>
      <c r="E11" s="47" cm="1">
        <f t="array" ref="E11">_xll.FDS($A11,"FG_PRICE_CHANGE(0,-1AM)")</f>
        <v>3.9853677319984699</v>
      </c>
      <c r="F11" s="47" cm="1">
        <f t="array" ref="F11">_xll.FDS($A11,"FG_PRICE_CHANGE(0,-3AM)")</f>
        <v>-2.6496034607065502</v>
      </c>
      <c r="G11" s="47" cm="1">
        <f t="array" ref="G11">_xll.FDS($A11,"FG_PRICE_CHANGE(0,-6AM)")</f>
        <v>-12.278707162579201</v>
      </c>
      <c r="H11" s="47" cm="1">
        <f t="array" ref="H11">_xll.FDS($A11,"FG_PRICE_CHANGE(0,-1AY)")</f>
        <v>-27.649028801071701</v>
      </c>
      <c r="I11" s="47" cm="1">
        <f t="array" ref="I11">_xll.FDS($A11,"FG_PRICE(0)/MAX(FG_PRICE(0,-1AY))")</f>
        <v>0.70749279538904897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0.88513284999999997</v>
      </c>
      <c r="D12" cm="1">
        <f t="array" ref="D12">_xll.FDS($A12,"FG_PRICE_MAVG(0,,,,30)")</f>
        <v>0.89028220000000002</v>
      </c>
      <c r="E12" s="47" cm="1">
        <f t="array" ref="E12">_xll.FDS($A12,"FG_PRICE_CHANGE(0,-1AM)")</f>
        <v>-6.2856109537978697E-2</v>
      </c>
      <c r="F12" s="47" cm="1">
        <f t="array" ref="F12">_xll.FDS($A12,"FG_PRICE_CHANGE(0,-3AM)")</f>
        <v>-7.3133405928731303</v>
      </c>
      <c r="G12" s="47" cm="1">
        <f t="array" ref="G12">_xll.FDS($A12,"FG_PRICE_CHANGE(0,-6AM)")</f>
        <v>-8.0859693989870003</v>
      </c>
      <c r="H12" s="47" cm="1">
        <f t="array" ref="H12">_xll.FDS($A12,"FG_PRICE_CHANGE(0,-1AY)")</f>
        <v>-8.4466162267721394</v>
      </c>
      <c r="I12" s="47" cm="1">
        <f t="array" ref="I12">_xll.FDS($A12,"FG_PRICE(0)/MAX(FG_PRICE(0,-1AY))")</f>
        <v>0.85108927884615404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41894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16.352159314123998</v>
      </c>
      <c r="D2" s="3" cm="1">
        <f t="array" ref="D2:D122">_xll.FDS(D1,"FMA_PE(LTMA,-10AY,0,AM,""PORTAGG"",""MEANR"")")</f>
        <v>15.7956980188894</v>
      </c>
      <c r="E2" s="3" cm="1">
        <f t="array" ref="E2:E122">_xll.FDS(E1,"FMA_PE(LTMA,-10AY,0,AM,""PORTAGG"",""MEANR"")")</f>
        <v>19.7738191734068</v>
      </c>
      <c r="F2" s="3" cm="1">
        <f t="array" ref="F2:F122">_xll.FDS(F1,"FMA_PE(LTMA,-10AY,0,AM,""PORTAGG"",""MEANR"")")</f>
        <v>14.738242749432199</v>
      </c>
      <c r="G2" s="3" cm="1">
        <f t="array" ref="G2:G122">_xll.FDS(G1,"FMA_PE(LTMA,-10AY,0,AM,""PORTAGG"",""MEANR"")")</f>
        <v>15.580950789767501</v>
      </c>
      <c r="H2" s="3" cm="1">
        <f t="array" ref="H2:H122">_xll.FDS(H1,"FMA_PE(LTMA,-10AY,0,AM,""PORTAGG"",""MEANR"")")</f>
        <v>16.8318784834401</v>
      </c>
      <c r="I2" s="3" cm="1">
        <f t="array" ref="I2:I122">_xll.FDS(I1,"FMA_PE(LTMA,-10AY,0,AM,""PORTAGG"",""MEANR"")")</f>
        <v>14.740210879317701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11.552585175410901</v>
      </c>
      <c r="L2" s="3" cm="1">
        <f t="array" ref="L2:L122">_xll.FDS(L1,"FMA_PE(LTMA,-10AY,0,AM,""PORTAGG"",""MEANR"")")</f>
        <v>12.4849951714851</v>
      </c>
      <c r="M2" s="3" cm="1">
        <f t="array" ref="M2:M122">_xll.FDS(M1,"FMA_PE(LTMA,-10AY,0,AM,""PORTAGG"",""MEANR"")")</f>
        <v>16.390853315301499</v>
      </c>
      <c r="N2" s="3" cm="1">
        <f t="array" ref="N2:N122">_xll.FDS(N1,"FMA_PE(LTMA,-10AY,0,AM,""PORTAGG"",""MEANR"")")</f>
        <v>20.3590947290432</v>
      </c>
      <c r="O2" s="3" cm="1">
        <f t="array" ref="O2:O122">_xll.FDS(O1,"FMA_PE(LTMA,-10AY,0,AM,""PORTAGG"",""MEANR"")")</f>
        <v>18.016921615676999</v>
      </c>
      <c r="P2" s="3" cm="1">
        <f t="array" ref="P2:P122">_xll.FDS(P1,"FMA_PE(LTMA,-10AY,0,AM,""PORTAGG"",""MEANR"")")</f>
        <v>9.7044635771307597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19.203755214590799</v>
      </c>
      <c r="S2" s="3" cm="1">
        <f t="array" ref="S2:S122">_xll.FDS(S1,"FMA_PE(LTMA,-10AY,0,AM,""PORTAGG"",""MEANR"")")</f>
        <v>10.5131102491627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13.765640116166299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41922</v>
      </c>
      <c r="B3" s="3" t="e">
        <v>#N/A</v>
      </c>
      <c r="C3" s="3">
        <v>15.854198352148501</v>
      </c>
      <c r="D3" s="3">
        <v>15.4827939502074</v>
      </c>
      <c r="E3" s="3">
        <v>19.461388658091501</v>
      </c>
      <c r="F3" s="3">
        <v>14.4117173155388</v>
      </c>
      <c r="G3" s="3">
        <v>14.3355182026822</v>
      </c>
      <c r="H3" s="3">
        <v>16.458458178119098</v>
      </c>
      <c r="I3" s="3">
        <v>14.2768104778553</v>
      </c>
      <c r="J3" s="3" t="e">
        <v>#N/A</v>
      </c>
      <c r="K3" s="3">
        <v>11.039959377322299</v>
      </c>
      <c r="L3" s="3">
        <v>12.510787511375</v>
      </c>
      <c r="M3" s="3">
        <v>15.7345548524174</v>
      </c>
      <c r="N3" s="3">
        <v>17.555194179566499</v>
      </c>
      <c r="O3" s="3">
        <v>17.8707559475633</v>
      </c>
      <c r="P3" s="3">
        <v>9.2625784646873406</v>
      </c>
      <c r="Q3" s="3" t="e">
        <v>#N/A</v>
      </c>
      <c r="R3" s="3">
        <v>18.942210266331902</v>
      </c>
      <c r="S3" s="3">
        <v>10.158327214550001</v>
      </c>
      <c r="T3" s="3" t="e">
        <v>#N/A</v>
      </c>
      <c r="U3" s="3">
        <v>13.2996127718321</v>
      </c>
      <c r="V3" s="3" t="e">
        <v>#N/A</v>
      </c>
    </row>
    <row r="4" spans="1:22" x14ac:dyDescent="0.35">
      <c r="A4" s="2">
        <v>41955</v>
      </c>
      <c r="B4" s="3" t="e">
        <v>#N/A</v>
      </c>
      <c r="C4" s="3">
        <v>16.270626394715499</v>
      </c>
      <c r="D4" s="3">
        <v>15.837438569903901</v>
      </c>
      <c r="E4" s="3">
        <v>19.895600259740501</v>
      </c>
      <c r="F4" s="3">
        <v>14.5135724670029</v>
      </c>
      <c r="G4" s="3">
        <v>14.0566353638433</v>
      </c>
      <c r="H4" s="3">
        <v>16.388323095744099</v>
      </c>
      <c r="I4" s="3">
        <v>13.9886221659696</v>
      </c>
      <c r="J4" s="3" t="e">
        <v>#N/A</v>
      </c>
      <c r="K4" s="3">
        <v>11.669815229741699</v>
      </c>
      <c r="L4" s="3">
        <v>12.455343216993599</v>
      </c>
      <c r="M4" s="3">
        <v>16.849875793689002</v>
      </c>
      <c r="N4" s="3">
        <v>16.835554080138401</v>
      </c>
      <c r="O4" s="3">
        <v>18.996819207801298</v>
      </c>
      <c r="P4" s="3">
        <v>9.5630385312379307</v>
      </c>
      <c r="Q4" s="3" t="e">
        <v>#N/A</v>
      </c>
      <c r="R4" s="3">
        <v>19.495578742342499</v>
      </c>
      <c r="S4" s="3">
        <v>11.0340756585794</v>
      </c>
      <c r="T4" s="3" t="e">
        <v>#N/A</v>
      </c>
      <c r="U4" s="3">
        <v>13.263355371342501</v>
      </c>
      <c r="V4" s="3" t="e">
        <v>#N/A</v>
      </c>
    </row>
    <row r="5" spans="1:22" x14ac:dyDescent="0.35">
      <c r="A5" s="2">
        <v>41985</v>
      </c>
      <c r="B5" s="3" t="e">
        <v>#N/A</v>
      </c>
      <c r="C5" s="3">
        <v>16.388933672556099</v>
      </c>
      <c r="D5" s="3">
        <v>16.4693788203077</v>
      </c>
      <c r="E5" s="3">
        <v>19.955160550041001</v>
      </c>
      <c r="F5" s="3">
        <v>14.5900412204763</v>
      </c>
      <c r="G5" s="3">
        <v>14.019190197778601</v>
      </c>
      <c r="H5" s="3">
        <v>16.089945866280701</v>
      </c>
      <c r="I5" s="3">
        <v>13.710796150936799</v>
      </c>
      <c r="J5" s="3" t="e">
        <v>#N/A</v>
      </c>
      <c r="K5" s="3">
        <v>11.4672224602716</v>
      </c>
      <c r="L5" s="3">
        <v>11.673234092985</v>
      </c>
      <c r="M5" s="3">
        <v>15.8798745785001</v>
      </c>
      <c r="N5" s="3">
        <v>16.9396245526736</v>
      </c>
      <c r="O5" s="3">
        <v>18.918104254989998</v>
      </c>
      <c r="P5" s="3">
        <v>9.7492316504446794</v>
      </c>
      <c r="Q5" s="3" t="e">
        <v>#N/A</v>
      </c>
      <c r="R5" s="3">
        <v>19.281169916537099</v>
      </c>
      <c r="S5" s="3">
        <v>11.4186440851666</v>
      </c>
      <c r="T5" s="3" t="e">
        <v>#N/A</v>
      </c>
      <c r="U5" s="3">
        <v>12.9037719911215</v>
      </c>
      <c r="V5" s="3" t="e">
        <v>#N/A</v>
      </c>
    </row>
    <row r="6" spans="1:22" x14ac:dyDescent="0.35">
      <c r="A6" s="2">
        <v>42016</v>
      </c>
      <c r="B6" s="3" t="e">
        <v>#N/A</v>
      </c>
      <c r="C6" s="3">
        <v>16.2505486695648</v>
      </c>
      <c r="D6" s="3">
        <v>16.726282434794399</v>
      </c>
      <c r="E6" s="3">
        <v>20.198607209976899</v>
      </c>
      <c r="F6" s="3">
        <v>14.505239765690099</v>
      </c>
      <c r="G6" s="3">
        <v>13.9115501361967</v>
      </c>
      <c r="H6" s="3">
        <v>16.041580149056202</v>
      </c>
      <c r="I6" s="3">
        <v>13.701255578098101</v>
      </c>
      <c r="J6" s="3" t="e">
        <v>#N/A</v>
      </c>
      <c r="K6" s="3">
        <v>11.3811178278537</v>
      </c>
      <c r="L6" s="3">
        <v>12.0497040448871</v>
      </c>
      <c r="M6" s="3">
        <v>16.814284569337701</v>
      </c>
      <c r="N6" s="3">
        <v>13.0483293625255</v>
      </c>
      <c r="O6" s="3">
        <v>19.372080116286298</v>
      </c>
      <c r="P6" s="3">
        <v>10.424755238246201</v>
      </c>
      <c r="Q6" s="3">
        <v>14.599204137724699</v>
      </c>
      <c r="R6" s="3">
        <v>19.671101138782198</v>
      </c>
      <c r="S6" s="3">
        <v>12.141694087253899</v>
      </c>
      <c r="T6" s="3">
        <v>11.315135155043601</v>
      </c>
      <c r="U6" s="3">
        <v>12.3228962294416</v>
      </c>
      <c r="V6" s="3" t="e">
        <v>#N/A</v>
      </c>
    </row>
    <row r="7" spans="1:22" x14ac:dyDescent="0.35">
      <c r="A7" s="2">
        <v>42047</v>
      </c>
      <c r="B7" s="3" t="e">
        <v>#N/A</v>
      </c>
      <c r="C7" s="3">
        <v>16.664604145583699</v>
      </c>
      <c r="D7" s="3">
        <v>17.484290247659199</v>
      </c>
      <c r="E7" s="3">
        <v>20.8508649965374</v>
      </c>
      <c r="F7" s="3">
        <v>18.331964887987901</v>
      </c>
      <c r="G7" s="3">
        <v>15.755165304347001</v>
      </c>
      <c r="H7" s="3">
        <v>16.449441444729601</v>
      </c>
      <c r="I7" s="3">
        <v>14.235343618274999</v>
      </c>
      <c r="J7" s="3" t="e">
        <v>#N/A</v>
      </c>
      <c r="K7" s="3">
        <v>12.1331787560098</v>
      </c>
      <c r="L7" s="3">
        <v>12.3726813377261</v>
      </c>
      <c r="M7" s="3">
        <v>18.322120040966698</v>
      </c>
      <c r="N7" s="3">
        <v>13.9062792310911</v>
      </c>
      <c r="O7" s="3">
        <v>20.6407386902114</v>
      </c>
      <c r="P7" s="3">
        <v>10.5719404164122</v>
      </c>
      <c r="Q7" s="3">
        <v>15.2419374194378</v>
      </c>
      <c r="R7" s="3">
        <v>22.710219309679299</v>
      </c>
      <c r="S7" s="3">
        <v>12.2191636351026</v>
      </c>
      <c r="T7" s="3">
        <v>12.7221178611802</v>
      </c>
      <c r="U7" s="3">
        <v>12.594435025501101</v>
      </c>
      <c r="V7" s="3" t="e">
        <v>#N/A</v>
      </c>
    </row>
    <row r="8" spans="1:22" x14ac:dyDescent="0.35">
      <c r="A8" s="2">
        <v>42075</v>
      </c>
      <c r="B8" s="3" t="e">
        <v>#N/A</v>
      </c>
      <c r="C8" s="3">
        <v>16.525028765545802</v>
      </c>
      <c r="D8" s="3">
        <v>17.9249120125045</v>
      </c>
      <c r="E8" s="3">
        <v>21.010626472206798</v>
      </c>
      <c r="F8" s="3">
        <v>20.144476671703298</v>
      </c>
      <c r="G8" s="3">
        <v>16.119484498116801</v>
      </c>
      <c r="H8" s="3">
        <v>17.0066742922067</v>
      </c>
      <c r="I8" s="3">
        <v>14.2715824910091</v>
      </c>
      <c r="J8" s="3" t="e">
        <v>#N/A</v>
      </c>
      <c r="K8" s="3">
        <v>12.1789939330894</v>
      </c>
      <c r="L8" s="3">
        <v>12.869506128946</v>
      </c>
      <c r="M8" s="3">
        <v>18.3830666440229</v>
      </c>
      <c r="N8" s="3">
        <v>17.600201545469499</v>
      </c>
      <c r="O8" s="3">
        <v>20.954750279592599</v>
      </c>
      <c r="P8" s="3">
        <v>10.7662869627804</v>
      </c>
      <c r="Q8" s="3">
        <v>14.9708395096846</v>
      </c>
      <c r="R8" s="3">
        <v>23.3238020173651</v>
      </c>
      <c r="S8" s="3">
        <v>11.737052205607601</v>
      </c>
      <c r="T8" s="3">
        <v>13.0219286151712</v>
      </c>
      <c r="U8" s="3">
        <v>16.7674804182682</v>
      </c>
      <c r="V8" s="3" t="e">
        <v>#N/A</v>
      </c>
    </row>
    <row r="9" spans="1:22" x14ac:dyDescent="0.35">
      <c r="A9" s="2">
        <v>42104</v>
      </c>
      <c r="B9" s="3" t="e">
        <v>#N/A</v>
      </c>
      <c r="C9" s="3">
        <v>16.434260363133198</v>
      </c>
      <c r="D9" s="3">
        <v>17.895508809699798</v>
      </c>
      <c r="E9" s="3">
        <v>20.986881501637999</v>
      </c>
      <c r="F9" s="3">
        <v>19.791371848723401</v>
      </c>
      <c r="G9" s="3">
        <v>16.0079392360641</v>
      </c>
      <c r="H9" s="3">
        <v>17.0447720628433</v>
      </c>
      <c r="I9" s="3">
        <v>14.124111731117599</v>
      </c>
      <c r="J9" s="3" t="e">
        <v>#N/A</v>
      </c>
      <c r="K9" s="3">
        <v>12.0625405818021</v>
      </c>
      <c r="L9" s="3">
        <v>13.3498036386476</v>
      </c>
      <c r="M9" s="3">
        <v>18.585928897325999</v>
      </c>
      <c r="N9" s="3">
        <v>16.582107029657099</v>
      </c>
      <c r="O9" s="3">
        <v>20.827065649124599</v>
      </c>
      <c r="P9" s="3">
        <v>11.3076767506313</v>
      </c>
      <c r="Q9" s="3">
        <v>14.821574281719</v>
      </c>
      <c r="R9" s="3">
        <v>22.639729629637799</v>
      </c>
      <c r="S9" s="3">
        <v>11.709341292874701</v>
      </c>
      <c r="T9" s="3">
        <v>13.1561068720303</v>
      </c>
      <c r="U9" s="3">
        <v>16.622732392206501</v>
      </c>
      <c r="V9" s="3" t="e">
        <v>#N/A</v>
      </c>
    </row>
    <row r="10" spans="1:22" x14ac:dyDescent="0.35">
      <c r="A10" s="2">
        <v>42136</v>
      </c>
      <c r="B10" s="3" t="e">
        <v>#N/A</v>
      </c>
      <c r="C10" s="3">
        <v>16.454163865569701</v>
      </c>
      <c r="D10" s="3">
        <v>17.462135661700501</v>
      </c>
      <c r="E10" s="3">
        <v>20.5837891686121</v>
      </c>
      <c r="F10" s="3">
        <v>19.274605346042499</v>
      </c>
      <c r="G10" s="3">
        <v>15.6801383316035</v>
      </c>
      <c r="H10" s="3">
        <v>16.853254516398099</v>
      </c>
      <c r="I10" s="3">
        <v>14.066595623515701</v>
      </c>
      <c r="J10" s="3" t="e">
        <v>#N/A</v>
      </c>
      <c r="K10" s="3">
        <v>11.7919961991522</v>
      </c>
      <c r="L10" s="3">
        <v>13.996311315331001</v>
      </c>
      <c r="M10" s="3">
        <v>18.3689438248276</v>
      </c>
      <c r="N10" s="3">
        <v>15.3016095315289</v>
      </c>
      <c r="O10" s="3">
        <v>20.2109331037129</v>
      </c>
      <c r="P10" s="3">
        <v>11.4511791060677</v>
      </c>
      <c r="Q10" s="3">
        <v>14.9129651944762</v>
      </c>
      <c r="R10" s="3">
        <v>22.077483988623499</v>
      </c>
      <c r="S10" s="3">
        <v>11.8087411937935</v>
      </c>
      <c r="T10" s="3">
        <v>13.6647446233785</v>
      </c>
      <c r="U10" s="3">
        <v>16.647263357647802</v>
      </c>
      <c r="V10" s="3" t="e">
        <v>#N/A</v>
      </c>
    </row>
    <row r="11" spans="1:22" x14ac:dyDescent="0.35">
      <c r="A11" s="2">
        <v>42167</v>
      </c>
      <c r="B11" s="3" t="e">
        <v>#N/A</v>
      </c>
      <c r="C11" s="3">
        <v>16.1379618487159</v>
      </c>
      <c r="D11" s="3">
        <v>16.977340663939199</v>
      </c>
      <c r="E11" s="3">
        <v>20.120025708928001</v>
      </c>
      <c r="F11" s="3">
        <v>18.143625242056999</v>
      </c>
      <c r="G11" s="3">
        <v>16.2646008095989</v>
      </c>
      <c r="H11" s="3">
        <v>16.695490187048701</v>
      </c>
      <c r="I11" s="3">
        <v>13.8567682186873</v>
      </c>
      <c r="J11" s="3" t="e">
        <v>#N/A</v>
      </c>
      <c r="K11" s="3">
        <v>11.401711725459</v>
      </c>
      <c r="L11" s="3">
        <v>13.865975366118899</v>
      </c>
      <c r="M11" s="3">
        <v>17.974879917540601</v>
      </c>
      <c r="N11" s="3">
        <v>14.313111348275401</v>
      </c>
      <c r="O11" s="3">
        <v>19.9794491624641</v>
      </c>
      <c r="P11" s="3">
        <v>11.464899442425899</v>
      </c>
      <c r="Q11" s="3">
        <v>14.5368599336303</v>
      </c>
      <c r="R11" s="3">
        <v>21.4209569265571</v>
      </c>
      <c r="S11" s="3">
        <v>11.454114248182201</v>
      </c>
      <c r="T11" s="3">
        <v>13.470590577656001</v>
      </c>
      <c r="U11" s="3">
        <v>16.637610484275999</v>
      </c>
      <c r="V11" s="3" t="e">
        <v>#N/A</v>
      </c>
    </row>
    <row r="12" spans="1:22" x14ac:dyDescent="0.35">
      <c r="A12" s="2">
        <v>42195</v>
      </c>
      <c r="B12" s="3" t="e">
        <v>#N/A</v>
      </c>
      <c r="C12" s="3">
        <v>15.559726775348199</v>
      </c>
      <c r="D12" s="3">
        <v>16.833909455974101</v>
      </c>
      <c r="E12" s="3">
        <v>19.8781934418469</v>
      </c>
      <c r="F12" s="3">
        <v>17.277403684683701</v>
      </c>
      <c r="G12" s="3">
        <v>15.7955743508538</v>
      </c>
      <c r="H12" s="3">
        <v>16.543934384002501</v>
      </c>
      <c r="I12" s="3">
        <v>13.440807003953299</v>
      </c>
      <c r="J12" s="3" t="e">
        <v>#N/A</v>
      </c>
      <c r="K12" s="3">
        <v>11.1466064928882</v>
      </c>
      <c r="L12" s="3">
        <v>13.690299177692401</v>
      </c>
      <c r="M12" s="3">
        <v>17.889022184404599</v>
      </c>
      <c r="N12" s="3">
        <v>13.370845951182201</v>
      </c>
      <c r="O12" s="3">
        <v>20.658674282277001</v>
      </c>
      <c r="P12" s="3">
        <v>10.708351032477299</v>
      </c>
      <c r="Q12" s="3">
        <v>14.462463273515</v>
      </c>
      <c r="R12" s="3">
        <v>20.866930305509801</v>
      </c>
      <c r="S12" s="3">
        <v>11.540126094386601</v>
      </c>
      <c r="T12" s="3">
        <v>13.4591470400128</v>
      </c>
      <c r="U12" s="3">
        <v>17.271132335248499</v>
      </c>
      <c r="V12" s="3" t="e">
        <v>#N/A</v>
      </c>
    </row>
    <row r="13" spans="1:22" x14ac:dyDescent="0.35">
      <c r="A13" s="2">
        <v>42228</v>
      </c>
      <c r="B13" s="3" t="e">
        <v>#N/A</v>
      </c>
      <c r="C13" s="3">
        <v>15.1053153843513</v>
      </c>
      <c r="D13" s="3">
        <v>16.1385041364329</v>
      </c>
      <c r="E13" s="3">
        <v>19.9615058027053</v>
      </c>
      <c r="F13" s="3">
        <v>16.0849482363707</v>
      </c>
      <c r="G13" s="3">
        <v>15.7256151480507</v>
      </c>
      <c r="H13" s="3">
        <v>15.884528871121001</v>
      </c>
      <c r="I13" s="3">
        <v>12.9566422562061</v>
      </c>
      <c r="J13" s="3" t="e">
        <v>#N/A</v>
      </c>
      <c r="K13" s="3">
        <v>10.994088507400001</v>
      </c>
      <c r="L13" s="3">
        <v>12.947065934308499</v>
      </c>
      <c r="M13" s="3">
        <v>17.310469480110701</v>
      </c>
      <c r="N13" s="3">
        <v>12.0477119865579</v>
      </c>
      <c r="O13" s="3">
        <v>20.991049403313699</v>
      </c>
      <c r="P13" s="3">
        <v>10.458196292912101</v>
      </c>
      <c r="Q13" s="3">
        <v>14.4427235799581</v>
      </c>
      <c r="R13" s="3">
        <v>19.767728286017601</v>
      </c>
      <c r="S13" s="3">
        <v>11.044044185663299</v>
      </c>
      <c r="T13" s="3">
        <v>13.374091979878701</v>
      </c>
      <c r="U13" s="3">
        <v>17.0980440169985</v>
      </c>
      <c r="V13" s="3" t="e">
        <v>#N/A</v>
      </c>
    </row>
    <row r="14" spans="1:22" x14ac:dyDescent="0.35">
      <c r="A14" s="2">
        <v>42258</v>
      </c>
      <c r="B14" s="3" t="e">
        <v>#N/A</v>
      </c>
      <c r="C14" s="3">
        <v>15.195336117233801</v>
      </c>
      <c r="D14" s="3">
        <v>15.815127511393101</v>
      </c>
      <c r="E14" s="3">
        <v>18.8294023149253</v>
      </c>
      <c r="F14" s="3">
        <v>15.152070739527</v>
      </c>
      <c r="G14" s="3">
        <v>14.584607568036899</v>
      </c>
      <c r="H14" s="3">
        <v>15.9328621363626</v>
      </c>
      <c r="I14" s="3">
        <v>12.8142683060534</v>
      </c>
      <c r="J14" s="3" t="e">
        <v>#N/A</v>
      </c>
      <c r="K14" s="3">
        <v>10.709555032890901</v>
      </c>
      <c r="L14" s="3">
        <v>12.6525116739701</v>
      </c>
      <c r="M14" s="3">
        <v>16.767143914108701</v>
      </c>
      <c r="N14" s="3">
        <v>10.914418523100201</v>
      </c>
      <c r="O14" s="3">
        <v>20.2006563527361</v>
      </c>
      <c r="P14" s="3">
        <v>9.8274511066085193</v>
      </c>
      <c r="Q14" s="3">
        <v>14.4095595416807</v>
      </c>
      <c r="R14" s="3">
        <v>19.050065265556299</v>
      </c>
      <c r="S14" s="3">
        <v>10.272925663871</v>
      </c>
      <c r="T14" s="3">
        <v>13.3150571720633</v>
      </c>
      <c r="U14" s="3">
        <v>17.678558712967899</v>
      </c>
      <c r="V14" s="3" t="e">
        <v>#N/A</v>
      </c>
    </row>
    <row r="15" spans="1:22" x14ac:dyDescent="0.35">
      <c r="A15" s="2">
        <v>42289</v>
      </c>
      <c r="B15" s="3" t="e">
        <v>#N/A</v>
      </c>
      <c r="C15" s="3">
        <v>15.433922521412899</v>
      </c>
      <c r="D15" s="3">
        <v>16.701430497070302</v>
      </c>
      <c r="E15" s="3">
        <v>19.2867526553175</v>
      </c>
      <c r="F15" s="3">
        <v>14.282128356498999</v>
      </c>
      <c r="G15" s="3">
        <v>15.260958507465601</v>
      </c>
      <c r="H15" s="3">
        <v>16.7619423606913</v>
      </c>
      <c r="I15" s="3">
        <v>12.9251367345124</v>
      </c>
      <c r="J15" s="3" t="e">
        <v>#N/A</v>
      </c>
      <c r="K15" s="3">
        <v>11.0708384765666</v>
      </c>
      <c r="L15" s="3">
        <v>12.877005128539601</v>
      </c>
      <c r="M15" s="3">
        <v>17.657750754874801</v>
      </c>
      <c r="N15" s="3">
        <v>10.891476596333399</v>
      </c>
      <c r="O15" s="3">
        <v>20.6816377896216</v>
      </c>
      <c r="P15" s="3">
        <v>10.2514747008887</v>
      </c>
      <c r="Q15" s="3">
        <v>14.164523790589699</v>
      </c>
      <c r="R15" s="3">
        <v>18.786991508703899</v>
      </c>
      <c r="S15" s="3">
        <v>11.0354315917966</v>
      </c>
      <c r="T15" s="3">
        <v>13.7740243766963</v>
      </c>
      <c r="U15" s="3">
        <v>19.495281747046299</v>
      </c>
      <c r="V15" s="3" t="e">
        <v>#N/A</v>
      </c>
    </row>
    <row r="16" spans="1:22" x14ac:dyDescent="0.35">
      <c r="A16" s="2">
        <v>42320</v>
      </c>
      <c r="B16" s="3" t="e">
        <v>#N/A</v>
      </c>
      <c r="C16" s="3">
        <v>15.8533608241391</v>
      </c>
      <c r="D16" s="3">
        <v>16.062168127666201</v>
      </c>
      <c r="E16" s="3">
        <v>18.528337551190699</v>
      </c>
      <c r="F16" s="3">
        <v>12.919408652282</v>
      </c>
      <c r="G16" s="3">
        <v>11.4311705024269</v>
      </c>
      <c r="H16" s="3">
        <v>16.422739554223401</v>
      </c>
      <c r="I16" s="3">
        <v>12.732303119774301</v>
      </c>
      <c r="J16" s="3" t="e">
        <v>#N/A</v>
      </c>
      <c r="K16" s="3">
        <v>11.305684795397999</v>
      </c>
      <c r="L16" s="3">
        <v>12.422256936321601</v>
      </c>
      <c r="M16" s="3">
        <v>17.416692476694301</v>
      </c>
      <c r="N16" s="3">
        <v>12.317600093862699</v>
      </c>
      <c r="O16" s="3">
        <v>20.189890216709198</v>
      </c>
      <c r="P16" s="3">
        <v>10.305936323883</v>
      </c>
      <c r="Q16" s="3">
        <v>12.9179219691142</v>
      </c>
      <c r="R16" s="3">
        <v>16.4628687556865</v>
      </c>
      <c r="S16" s="3">
        <v>11.473896444666501</v>
      </c>
      <c r="T16" s="3">
        <v>12.399598761187701</v>
      </c>
      <c r="U16" s="3">
        <v>24.330477766730802</v>
      </c>
      <c r="V16" s="3" t="e">
        <v>#N/A</v>
      </c>
    </row>
    <row r="17" spans="1:22" x14ac:dyDescent="0.35">
      <c r="A17" s="2">
        <v>42349</v>
      </c>
      <c r="B17" s="3" t="e">
        <v>#N/A</v>
      </c>
      <c r="C17" s="3">
        <v>15.6644464813025</v>
      </c>
      <c r="D17" s="3">
        <v>15.571588635301699</v>
      </c>
      <c r="E17" s="3">
        <v>17.952718427768399</v>
      </c>
      <c r="F17" s="3">
        <v>11.002336136069299</v>
      </c>
      <c r="G17" s="3">
        <v>10.7384431050627</v>
      </c>
      <c r="H17" s="3">
        <v>16.389872478315201</v>
      </c>
      <c r="I17" s="3">
        <v>12.1806045463338</v>
      </c>
      <c r="J17" s="3" t="e">
        <v>#N/A</v>
      </c>
      <c r="K17" s="3">
        <v>10.4716071522201</v>
      </c>
      <c r="L17" s="3">
        <v>12.5062975295304</v>
      </c>
      <c r="M17" s="3">
        <v>15.1719243844753</v>
      </c>
      <c r="N17" s="3">
        <v>-2.2828316348751501</v>
      </c>
      <c r="O17" s="3">
        <v>19.734921433369198</v>
      </c>
      <c r="P17" s="3">
        <v>9.6163329150850494</v>
      </c>
      <c r="Q17" s="3">
        <v>11.962929452728201</v>
      </c>
      <c r="R17" s="3">
        <v>14.606922673269301</v>
      </c>
      <c r="S17" s="3">
        <v>9.7774348311264401</v>
      </c>
      <c r="T17" s="3">
        <v>11.054802322229101</v>
      </c>
      <c r="U17" s="3">
        <v>23.513889544953301</v>
      </c>
      <c r="V17" s="3" t="e">
        <v>#N/A</v>
      </c>
    </row>
    <row r="18" spans="1:22" x14ac:dyDescent="0.35">
      <c r="A18" s="2">
        <v>42381</v>
      </c>
      <c r="B18" s="3" t="e">
        <v>#N/A</v>
      </c>
      <c r="C18" s="3">
        <v>15.2322201013969</v>
      </c>
      <c r="D18" s="3">
        <v>15.955690480343801</v>
      </c>
      <c r="E18" s="3">
        <v>16.4803699633101</v>
      </c>
      <c r="F18" s="3">
        <v>10.8678710712891</v>
      </c>
      <c r="G18" s="3">
        <v>14.2677592686516</v>
      </c>
      <c r="H18" s="3">
        <v>16.2740396179172</v>
      </c>
      <c r="I18" s="3">
        <v>11.208344386302899</v>
      </c>
      <c r="J18" s="3">
        <v>22.433938828162201</v>
      </c>
      <c r="K18" s="3">
        <v>9.7023545190247908</v>
      </c>
      <c r="L18" s="3">
        <v>11.1441474302861</v>
      </c>
      <c r="M18" s="3">
        <v>15.4282595607218</v>
      </c>
      <c r="N18" s="3">
        <v>-1.64490802455399</v>
      </c>
      <c r="O18" s="3">
        <v>19.523223619154098</v>
      </c>
      <c r="P18" s="3">
        <v>9.6490517338565809</v>
      </c>
      <c r="Q18" s="3">
        <v>11.204220817765799</v>
      </c>
      <c r="R18" s="3">
        <v>12.9547885113123</v>
      </c>
      <c r="S18" s="3">
        <v>9.7137273191119</v>
      </c>
      <c r="T18" s="3">
        <v>12.5752774219554</v>
      </c>
      <c r="U18" s="3">
        <v>32.327208095746499</v>
      </c>
      <c r="V18" s="3">
        <v>12.072371622832399</v>
      </c>
    </row>
    <row r="19" spans="1:22" x14ac:dyDescent="0.35">
      <c r="A19" s="2">
        <v>42412</v>
      </c>
      <c r="B19" s="3" t="e">
        <v>#N/A</v>
      </c>
      <c r="C19" s="3">
        <v>15.435186741248399</v>
      </c>
      <c r="D19" s="3">
        <v>16.571926389288301</v>
      </c>
      <c r="E19" s="3">
        <v>17.199073033944799</v>
      </c>
      <c r="F19" s="3">
        <v>11.734344304518</v>
      </c>
      <c r="G19" s="3">
        <v>17.409093901922901</v>
      </c>
      <c r="H19" s="3">
        <v>16.369482947749798</v>
      </c>
      <c r="I19" s="3">
        <v>11.869060451507201</v>
      </c>
      <c r="J19" s="3">
        <v>23.155347669760101</v>
      </c>
      <c r="K19" s="3">
        <v>10.1128939524871</v>
      </c>
      <c r="L19" s="3">
        <v>11.2193076842051</v>
      </c>
      <c r="M19" s="3">
        <v>15.6245780224226</v>
      </c>
      <c r="N19" s="3">
        <v>-0.422211141953098</v>
      </c>
      <c r="O19" s="3">
        <v>18.833980293508699</v>
      </c>
      <c r="P19" s="3">
        <v>8.8889510654125807</v>
      </c>
      <c r="Q19" s="3">
        <v>11.751544941615901</v>
      </c>
      <c r="R19" s="3">
        <v>15.662292856177601</v>
      </c>
      <c r="S19" s="3">
        <v>9.4397744237744003</v>
      </c>
      <c r="T19" s="3">
        <v>12.058395985923299</v>
      </c>
      <c r="U19" s="3">
        <v>19.220073423448799</v>
      </c>
      <c r="V19" s="3">
        <v>10.701430199725699</v>
      </c>
    </row>
    <row r="20" spans="1:22" x14ac:dyDescent="0.35">
      <c r="A20" s="2">
        <v>42440</v>
      </c>
      <c r="B20" s="3" t="e">
        <v>#N/A</v>
      </c>
      <c r="C20" s="3">
        <v>15.4852877846164</v>
      </c>
      <c r="D20" s="3">
        <v>16.819869495417102</v>
      </c>
      <c r="E20" s="3">
        <v>16.761255464608301</v>
      </c>
      <c r="F20" s="3">
        <v>12.3261918909323</v>
      </c>
      <c r="G20" s="3">
        <v>22.472554651271398</v>
      </c>
      <c r="H20" s="3">
        <v>16.639558250253899</v>
      </c>
      <c r="I20" s="3">
        <v>12.454751346468599</v>
      </c>
      <c r="J20" s="3">
        <v>24.8019113664377</v>
      </c>
      <c r="K20" s="3">
        <v>10.6072059206048</v>
      </c>
      <c r="L20" s="3">
        <v>12.933758436384</v>
      </c>
      <c r="M20" s="3">
        <v>15.940356757520901</v>
      </c>
      <c r="N20" s="3">
        <v>0.277046905292751</v>
      </c>
      <c r="O20" s="3">
        <v>18.956478545329499</v>
      </c>
      <c r="P20" s="3">
        <v>9.3922776491909197</v>
      </c>
      <c r="Q20" s="3">
        <v>12.113317903998899</v>
      </c>
      <c r="R20" s="3">
        <v>16.670056821284501</v>
      </c>
      <c r="S20" s="3">
        <v>9.7923061316578295</v>
      </c>
      <c r="T20" s="3">
        <v>13.0897301064769</v>
      </c>
      <c r="U20" s="3">
        <v>-4.9480591697336802</v>
      </c>
      <c r="V20" s="3">
        <v>11.7814369306967</v>
      </c>
    </row>
    <row r="21" spans="1:22" x14ac:dyDescent="0.35">
      <c r="A21" s="2">
        <v>42472</v>
      </c>
      <c r="B21" s="3" t="e">
        <v>#N/A</v>
      </c>
      <c r="C21" s="3">
        <v>15.391062718796</v>
      </c>
      <c r="D21" s="3">
        <v>16.659702546272399</v>
      </c>
      <c r="E21" s="3">
        <v>17.024195857462299</v>
      </c>
      <c r="F21" s="3">
        <v>12.3627855187662</v>
      </c>
      <c r="G21" s="3">
        <v>22.201691265237098</v>
      </c>
      <c r="H21" s="3">
        <v>16.6679440364973</v>
      </c>
      <c r="I21" s="3">
        <v>12.4904044972352</v>
      </c>
      <c r="J21" s="3">
        <v>24.6470117908902</v>
      </c>
      <c r="K21" s="3">
        <v>10.642595463858401</v>
      </c>
      <c r="L21" s="3">
        <v>13.3348177751778</v>
      </c>
      <c r="M21" s="3">
        <v>16.0096262318689</v>
      </c>
      <c r="N21" s="3">
        <v>1.24137370675933</v>
      </c>
      <c r="O21" s="3">
        <v>18.903638442781499</v>
      </c>
      <c r="P21" s="3">
        <v>9.5905894371716496</v>
      </c>
      <c r="Q21" s="3">
        <v>12.1902164870018</v>
      </c>
      <c r="R21" s="3">
        <v>16.4429498807039</v>
      </c>
      <c r="S21" s="3">
        <v>9.8259398831657006</v>
      </c>
      <c r="T21" s="3">
        <v>13.1388054781757</v>
      </c>
      <c r="U21" s="3">
        <v>-3.5346300100962198</v>
      </c>
      <c r="V21" s="3">
        <v>11.9182139969726</v>
      </c>
    </row>
    <row r="22" spans="1:22" x14ac:dyDescent="0.35">
      <c r="A22" s="2">
        <v>42502</v>
      </c>
      <c r="B22" s="3" t="e">
        <v>#N/A</v>
      </c>
      <c r="C22" s="3">
        <v>15.348718017165799</v>
      </c>
      <c r="D22" s="3">
        <v>16.420612453425999</v>
      </c>
      <c r="E22" s="3">
        <v>16.890689760934698</v>
      </c>
      <c r="F22" s="3">
        <v>12.100038144846</v>
      </c>
      <c r="G22" s="3">
        <v>21.290355747242302</v>
      </c>
      <c r="H22" s="3">
        <v>16.4493737731542</v>
      </c>
      <c r="I22" s="3">
        <v>12.374358804837</v>
      </c>
      <c r="J22" s="3">
        <v>24.419847598528801</v>
      </c>
      <c r="K22" s="3">
        <v>10.490401763397101</v>
      </c>
      <c r="L22" s="3">
        <v>13.211370084203599</v>
      </c>
      <c r="M22" s="3">
        <v>15.675784315799</v>
      </c>
      <c r="N22" s="3">
        <v>3.3214988804682202</v>
      </c>
      <c r="O22" s="3">
        <v>18.9881328484955</v>
      </c>
      <c r="P22" s="3">
        <v>9.5407856005424598</v>
      </c>
      <c r="Q22" s="3">
        <v>12.150406289584099</v>
      </c>
      <c r="R22" s="3">
        <v>16.297520284939601</v>
      </c>
      <c r="S22" s="3">
        <v>9.6110544454650793</v>
      </c>
      <c r="T22" s="3">
        <v>13.2500368663865</v>
      </c>
      <c r="U22" s="3">
        <v>-1.6628842952153999</v>
      </c>
      <c r="V22" s="3">
        <v>12.3584585137614</v>
      </c>
    </row>
    <row r="23" spans="1:22" x14ac:dyDescent="0.35">
      <c r="A23" s="2">
        <v>42531</v>
      </c>
      <c r="B23" s="3" t="e">
        <v>#N/A</v>
      </c>
      <c r="C23" s="3">
        <v>15.0659871488982</v>
      </c>
      <c r="D23" s="3">
        <v>16.520019683560399</v>
      </c>
      <c r="E23" s="3">
        <v>17.266379712492899</v>
      </c>
      <c r="F23" s="3">
        <v>12.030809909741899</v>
      </c>
      <c r="G23" s="3">
        <v>20.466512557767899</v>
      </c>
      <c r="H23" s="3">
        <v>16.610979068382999</v>
      </c>
      <c r="I23" s="3">
        <v>12.964336577348</v>
      </c>
      <c r="J23" s="3">
        <v>23.358203095263701</v>
      </c>
      <c r="K23" s="3">
        <v>10.5659713111807</v>
      </c>
      <c r="L23" s="3">
        <v>12.9188903883663</v>
      </c>
      <c r="M23" s="3">
        <v>15.9263323039028</v>
      </c>
      <c r="N23" s="3">
        <v>4.1174681557847004</v>
      </c>
      <c r="O23" s="3">
        <v>19.069310821706601</v>
      </c>
      <c r="P23" s="3">
        <v>10.2614695916338</v>
      </c>
      <c r="Q23" s="3">
        <v>12.2539148515918</v>
      </c>
      <c r="R23" s="3">
        <v>16.366765770420901</v>
      </c>
      <c r="S23" s="3">
        <v>9.5023273753429507</v>
      </c>
      <c r="T23" s="3">
        <v>13.213662332035099</v>
      </c>
      <c r="U23" s="3">
        <v>0.30047371069727602</v>
      </c>
      <c r="V23" s="3">
        <v>12.761066819641099</v>
      </c>
    </row>
    <row r="24" spans="1:22" x14ac:dyDescent="0.35">
      <c r="A24" s="2">
        <v>42563</v>
      </c>
      <c r="B24" s="3" t="e">
        <v>#N/A</v>
      </c>
      <c r="C24" s="3">
        <v>15.520209114715501</v>
      </c>
      <c r="D24" s="3">
        <v>17.1118698948546</v>
      </c>
      <c r="E24" s="3">
        <v>17.9115566831758</v>
      </c>
      <c r="F24" s="3">
        <v>11.7108417495224</v>
      </c>
      <c r="G24" s="3">
        <v>19.947975934310001</v>
      </c>
      <c r="H24" s="3">
        <v>16.735052445445699</v>
      </c>
      <c r="I24" s="3">
        <v>13.243777666613701</v>
      </c>
      <c r="J24" s="3">
        <v>22.959658933927699</v>
      </c>
      <c r="K24" s="3">
        <v>10.4875863587006</v>
      </c>
      <c r="L24" s="3">
        <v>13.7146200396023</v>
      </c>
      <c r="M24" s="3">
        <v>16.081331979615001</v>
      </c>
      <c r="N24" s="3">
        <v>4.95117849835116</v>
      </c>
      <c r="O24" s="3">
        <v>19.480278254212301</v>
      </c>
      <c r="P24" s="3">
        <v>10.7238900019406</v>
      </c>
      <c r="Q24" s="3">
        <v>12.430631165553899</v>
      </c>
      <c r="R24" s="3">
        <v>16.564695396871699</v>
      </c>
      <c r="S24" s="3">
        <v>9.6837790569825799</v>
      </c>
      <c r="T24" s="3">
        <v>13.4923882398954</v>
      </c>
      <c r="U24" s="3">
        <v>2.1172763360625302</v>
      </c>
      <c r="V24" s="3">
        <v>12.8726072640436</v>
      </c>
    </row>
    <row r="25" spans="1:22" x14ac:dyDescent="0.35">
      <c r="A25" s="2">
        <v>42594</v>
      </c>
      <c r="B25" s="3" t="e">
        <v>#N/A</v>
      </c>
      <c r="C25" s="3">
        <v>16.051319412136198</v>
      </c>
      <c r="D25" s="3">
        <v>17.883139595040699</v>
      </c>
      <c r="E25" s="3">
        <v>18.4152543073338</v>
      </c>
      <c r="F25" s="3">
        <v>12.4071646746641</v>
      </c>
      <c r="G25" s="3">
        <v>19.156471851895802</v>
      </c>
      <c r="H25" s="3">
        <v>16.991964654878402</v>
      </c>
      <c r="I25" s="3">
        <v>13.8013596416782</v>
      </c>
      <c r="J25" s="3">
        <v>23.186069475851099</v>
      </c>
      <c r="K25" s="3">
        <v>10.5690759384992</v>
      </c>
      <c r="L25" s="3">
        <v>14.4331438551788</v>
      </c>
      <c r="M25" s="3">
        <v>16.9963795685535</v>
      </c>
      <c r="N25" s="3">
        <v>6.36105651861347</v>
      </c>
      <c r="O25" s="3">
        <v>19.764783015398699</v>
      </c>
      <c r="P25" s="3">
        <v>11.628574044809101</v>
      </c>
      <c r="Q25" s="3">
        <v>13.1153864692954</v>
      </c>
      <c r="R25" s="3">
        <v>16.812617243683398</v>
      </c>
      <c r="S25" s="3">
        <v>9.5208888634540703</v>
      </c>
      <c r="T25" s="3">
        <v>13.5115498794573</v>
      </c>
      <c r="U25" s="3">
        <v>3.8052855833262398</v>
      </c>
      <c r="V25" s="3">
        <v>12.912322102198001</v>
      </c>
    </row>
    <row r="26" spans="1:22" x14ac:dyDescent="0.35">
      <c r="A26" s="2">
        <v>42625</v>
      </c>
      <c r="B26" s="3" t="e">
        <v>#N/A</v>
      </c>
      <c r="C26" s="3">
        <v>15.971899600699</v>
      </c>
      <c r="D26" s="3">
        <v>17.579916751076102</v>
      </c>
      <c r="E26" s="3">
        <v>18.2667040632533</v>
      </c>
      <c r="F26" s="3">
        <v>11.9537843632571</v>
      </c>
      <c r="G26" s="3">
        <v>18.197060668627099</v>
      </c>
      <c r="H26" s="3">
        <v>17.277543709797701</v>
      </c>
      <c r="I26" s="3">
        <v>13.701015724446499</v>
      </c>
      <c r="J26" s="3">
        <v>22.050250247177299</v>
      </c>
      <c r="K26" s="3">
        <v>10.537761668006301</v>
      </c>
      <c r="L26" s="3">
        <v>14.669551485877999</v>
      </c>
      <c r="M26" s="3">
        <v>16.557986094688001</v>
      </c>
      <c r="N26" s="3">
        <v>7.9147180010392004</v>
      </c>
      <c r="O26" s="3">
        <v>19.644987098291502</v>
      </c>
      <c r="P26" s="3">
        <v>12.267683391444001</v>
      </c>
      <c r="Q26" s="3">
        <v>13.1214904751831</v>
      </c>
      <c r="R26" s="3">
        <v>15.6303832422086</v>
      </c>
      <c r="S26" s="3">
        <v>9.4627763491373198</v>
      </c>
      <c r="T26" s="3">
        <v>13.4141902231506</v>
      </c>
      <c r="U26" s="3">
        <v>5.4603136845881703</v>
      </c>
      <c r="V26" s="3">
        <v>12.875602327221801</v>
      </c>
    </row>
    <row r="27" spans="1:22" x14ac:dyDescent="0.35">
      <c r="A27" s="2">
        <v>42655</v>
      </c>
      <c r="B27" s="3" t="e">
        <v>#N/A</v>
      </c>
      <c r="C27" s="3">
        <v>16.4888001447225</v>
      </c>
      <c r="D27" s="3">
        <v>18.080460591533701</v>
      </c>
      <c r="E27" s="3">
        <v>17.5431841854098</v>
      </c>
      <c r="F27" s="3">
        <v>12.4012249582801</v>
      </c>
      <c r="G27" s="3">
        <v>16.643557971892101</v>
      </c>
      <c r="H27" s="3">
        <v>17.3372544988617</v>
      </c>
      <c r="I27" s="3">
        <v>14.414879935533699</v>
      </c>
      <c r="J27" s="3">
        <v>22.186262414485299</v>
      </c>
      <c r="K27" s="3">
        <v>10.7020718109419</v>
      </c>
      <c r="L27" s="3">
        <v>14.8593793748203</v>
      </c>
      <c r="M27" s="3">
        <v>16.489222411930701</v>
      </c>
      <c r="N27" s="3">
        <v>10.596088485277701</v>
      </c>
      <c r="O27" s="3">
        <v>19.8919485519814</v>
      </c>
      <c r="P27" s="3">
        <v>12.7877268056607</v>
      </c>
      <c r="Q27" s="3">
        <v>13.3237320733676</v>
      </c>
      <c r="R27" s="3">
        <v>15.354604494621601</v>
      </c>
      <c r="S27" s="3">
        <v>9.3743470455370606</v>
      </c>
      <c r="T27" s="3">
        <v>13.5675350569262</v>
      </c>
      <c r="U27" s="3">
        <v>10.1914725686512</v>
      </c>
      <c r="V27" s="3">
        <v>12.4827421938468</v>
      </c>
    </row>
    <row r="28" spans="1:22" x14ac:dyDescent="0.35">
      <c r="A28" s="2">
        <v>42685</v>
      </c>
      <c r="B28" s="3" t="e">
        <v>#N/A</v>
      </c>
      <c r="C28" s="3">
        <v>16.298282080780801</v>
      </c>
      <c r="D28" s="3">
        <v>17.2985041794926</v>
      </c>
      <c r="E28" s="3">
        <v>16.646861092554101</v>
      </c>
      <c r="F28" s="3">
        <v>12.7516718347786</v>
      </c>
      <c r="G28" s="3">
        <v>16.0947578470394</v>
      </c>
      <c r="H28" s="3">
        <v>17.052262677654099</v>
      </c>
      <c r="I28" s="3">
        <v>13.8283357245014</v>
      </c>
      <c r="J28" s="3">
        <v>20.740389116809801</v>
      </c>
      <c r="K28" s="3">
        <v>10.6739301786575</v>
      </c>
      <c r="L28" s="3">
        <v>14.5054885466407</v>
      </c>
      <c r="M28" s="3">
        <v>15.908507890256899</v>
      </c>
      <c r="N28" s="3">
        <v>11.3896848275769</v>
      </c>
      <c r="O28" s="3">
        <v>18.893925316710298</v>
      </c>
      <c r="P28" s="3">
        <v>12.7131141807078</v>
      </c>
      <c r="Q28" s="3">
        <v>13.144292987023499</v>
      </c>
      <c r="R28" s="3">
        <v>15.9508390295042</v>
      </c>
      <c r="S28" s="3">
        <v>8.95184375899135</v>
      </c>
      <c r="T28" s="3">
        <v>12.777135228571399</v>
      </c>
      <c r="U28" s="3">
        <v>11.6473894440936</v>
      </c>
      <c r="V28" s="3">
        <v>13.923275868158001</v>
      </c>
    </row>
    <row r="29" spans="1:22" x14ac:dyDescent="0.35">
      <c r="A29" s="2">
        <v>42716</v>
      </c>
      <c r="B29" s="3" t="e">
        <v>#N/A</v>
      </c>
      <c r="C29" s="3">
        <v>16.695524084847001</v>
      </c>
      <c r="D29" s="3">
        <v>17.656258063003801</v>
      </c>
      <c r="E29" s="3">
        <v>16.834515619369601</v>
      </c>
      <c r="F29" s="3">
        <v>13.1660503106704</v>
      </c>
      <c r="G29" s="3">
        <v>15.5537181272487</v>
      </c>
      <c r="H29" s="3">
        <v>17.099072716052</v>
      </c>
      <c r="I29" s="3">
        <v>14.4281447374096</v>
      </c>
      <c r="J29" s="3">
        <v>21.246352835287301</v>
      </c>
      <c r="K29" s="3">
        <v>11.0962690613765</v>
      </c>
      <c r="L29" s="3">
        <v>14.447526785902101</v>
      </c>
      <c r="M29" s="3">
        <v>16.530896263423699</v>
      </c>
      <c r="N29" s="3">
        <v>15.0015008624265</v>
      </c>
      <c r="O29" s="3">
        <v>18.919526770222902</v>
      </c>
      <c r="P29" s="3">
        <v>13.101978204019099</v>
      </c>
      <c r="Q29" s="3">
        <v>13.958235984773101</v>
      </c>
      <c r="R29" s="3">
        <v>16.177802069043398</v>
      </c>
      <c r="S29" s="3">
        <v>8.8776417585896894</v>
      </c>
      <c r="T29" s="3">
        <v>13.209037140210899</v>
      </c>
      <c r="U29" s="3">
        <v>12.9714670038538</v>
      </c>
      <c r="V29" s="3">
        <v>14.9432563839722</v>
      </c>
    </row>
    <row r="30" spans="1:22" x14ac:dyDescent="0.35">
      <c r="A30" s="2">
        <v>42747</v>
      </c>
      <c r="B30" s="3">
        <v>14.865400257691499</v>
      </c>
      <c r="C30" s="3">
        <v>15.824789179098101</v>
      </c>
      <c r="D30" s="3">
        <v>17.7630089246091</v>
      </c>
      <c r="E30" s="3">
        <v>18.0923543946137</v>
      </c>
      <c r="F30" s="3">
        <v>14.322494033573101</v>
      </c>
      <c r="G30" s="3">
        <v>15.512580162336</v>
      </c>
      <c r="H30" s="3">
        <v>17.326513641724802</v>
      </c>
      <c r="I30" s="3">
        <v>14.4664464884253</v>
      </c>
      <c r="J30" s="3">
        <v>20.323258789889501</v>
      </c>
      <c r="K30" s="3">
        <v>11.388395842335401</v>
      </c>
      <c r="L30" s="3">
        <v>15.4277427031877</v>
      </c>
      <c r="M30" s="3">
        <v>17.4096725721033</v>
      </c>
      <c r="N30" s="3">
        <v>15.0402126269853</v>
      </c>
      <c r="O30" s="3">
        <v>19.4502642368602</v>
      </c>
      <c r="P30" s="3">
        <v>13.5508514317955</v>
      </c>
      <c r="Q30" s="3">
        <v>14.7908841951693</v>
      </c>
      <c r="R30" s="3">
        <v>16.536127251993999</v>
      </c>
      <c r="S30" s="3">
        <v>9.2069564742895302</v>
      </c>
      <c r="T30" s="3">
        <v>13.4961152560745</v>
      </c>
      <c r="U30" s="3">
        <v>14.977063407904</v>
      </c>
      <c r="V30" s="3">
        <v>14.85251747539</v>
      </c>
    </row>
    <row r="31" spans="1:22" x14ac:dyDescent="0.35">
      <c r="A31" s="2">
        <v>42776</v>
      </c>
      <c r="B31" s="3">
        <v>15.0822114490405</v>
      </c>
      <c r="C31" s="3">
        <v>16.61496771401</v>
      </c>
      <c r="D31" s="3">
        <v>17.596528565159801</v>
      </c>
      <c r="E31" s="3">
        <v>18.0196968149294</v>
      </c>
      <c r="F31" s="3">
        <v>15.1957574762093</v>
      </c>
      <c r="G31" s="3">
        <v>17.512112629652702</v>
      </c>
      <c r="H31" s="3">
        <v>17.227534050209002</v>
      </c>
      <c r="I31" s="3">
        <v>14.519537223402001</v>
      </c>
      <c r="J31" s="3">
        <v>21.764209484276702</v>
      </c>
      <c r="K31" s="3">
        <v>11.6553899255292</v>
      </c>
      <c r="L31" s="3">
        <v>16.226119559035599</v>
      </c>
      <c r="M31" s="3">
        <v>17.970241933828401</v>
      </c>
      <c r="N31" s="3">
        <v>13.681762661114799</v>
      </c>
      <c r="O31" s="3">
        <v>20.107049271900198</v>
      </c>
      <c r="P31" s="3">
        <v>14.0425366637057</v>
      </c>
      <c r="Q31" s="3">
        <v>14.5857171295782</v>
      </c>
      <c r="R31" s="3">
        <v>16.6844746724319</v>
      </c>
      <c r="S31" s="3">
        <v>9.8386533735586692</v>
      </c>
      <c r="T31" s="3">
        <v>13.5362650383298</v>
      </c>
      <c r="U31" s="3">
        <v>15.3417454380471</v>
      </c>
      <c r="V31" s="3">
        <v>15.0063560129</v>
      </c>
    </row>
    <row r="32" spans="1:22" x14ac:dyDescent="0.35">
      <c r="A32" s="2">
        <v>42804</v>
      </c>
      <c r="B32" s="3">
        <v>15.1735201518739</v>
      </c>
      <c r="C32" s="3">
        <v>16.804279157361901</v>
      </c>
      <c r="D32" s="3">
        <v>17.459468408454999</v>
      </c>
      <c r="E32" s="3">
        <v>17.823681972980101</v>
      </c>
      <c r="F32" s="3">
        <v>15.6849867816447</v>
      </c>
      <c r="G32" s="3">
        <v>16.171278601600498</v>
      </c>
      <c r="H32" s="3">
        <v>17.063983721146901</v>
      </c>
      <c r="I32" s="3">
        <v>14.460343265483401</v>
      </c>
      <c r="J32" s="3">
        <v>21.3942477576777</v>
      </c>
      <c r="K32" s="3">
        <v>11.605134670918201</v>
      </c>
      <c r="L32" s="3">
        <v>16.686690679663698</v>
      </c>
      <c r="M32" s="3">
        <v>18.416540985376301</v>
      </c>
      <c r="N32" s="3">
        <v>14.2543154278051</v>
      </c>
      <c r="O32" s="3">
        <v>20.4639897103187</v>
      </c>
      <c r="P32" s="3">
        <v>14.015034322301499</v>
      </c>
      <c r="Q32" s="3">
        <v>14.801615335677701</v>
      </c>
      <c r="R32" s="3">
        <v>16.280950649923199</v>
      </c>
      <c r="S32" s="3">
        <v>9.8555616022716102</v>
      </c>
      <c r="T32" s="3">
        <v>13.3406048980856</v>
      </c>
      <c r="U32" s="3">
        <v>15.536791518233001</v>
      </c>
      <c r="V32" s="3">
        <v>15.3129363764617</v>
      </c>
    </row>
    <row r="33" spans="1:22" x14ac:dyDescent="0.35">
      <c r="A33" s="2">
        <v>42837</v>
      </c>
      <c r="B33" s="3">
        <v>15.133020111758199</v>
      </c>
      <c r="C33" s="3">
        <v>17.110264563187201</v>
      </c>
      <c r="D33" s="3">
        <v>17.434825922710299</v>
      </c>
      <c r="E33" s="3">
        <v>18.027551341586602</v>
      </c>
      <c r="F33" s="3">
        <v>15.3003444625902</v>
      </c>
      <c r="G33" s="3">
        <v>15.645523863683399</v>
      </c>
      <c r="H33" s="3">
        <v>17.138655677592901</v>
      </c>
      <c r="I33" s="3">
        <v>14.3764363236552</v>
      </c>
      <c r="J33" s="3">
        <v>21.0603424803857</v>
      </c>
      <c r="K33" s="3">
        <v>11.292794269240201</v>
      </c>
      <c r="L33" s="3">
        <v>16.1951547481227</v>
      </c>
      <c r="M33" s="3">
        <v>18.314209300910399</v>
      </c>
      <c r="N33" s="3">
        <v>14.344832833510999</v>
      </c>
      <c r="O33" s="3">
        <v>20.413452854396901</v>
      </c>
      <c r="P33" s="3">
        <v>13.859594054154501</v>
      </c>
      <c r="Q33" s="3">
        <v>14.735884222290499</v>
      </c>
      <c r="R33" s="3">
        <v>16.301246356641599</v>
      </c>
      <c r="S33" s="3">
        <v>9.7460187074645699</v>
      </c>
      <c r="T33" s="3">
        <v>13.3569800852627</v>
      </c>
      <c r="U33" s="3">
        <v>15.7315451173013</v>
      </c>
      <c r="V33" s="3">
        <v>15.271880867899499</v>
      </c>
    </row>
    <row r="34" spans="1:22" x14ac:dyDescent="0.35">
      <c r="A34" s="2">
        <v>42867</v>
      </c>
      <c r="B34" s="3">
        <v>14.9068473011286</v>
      </c>
      <c r="C34" s="3">
        <v>17.344322104258399</v>
      </c>
      <c r="D34" s="3">
        <v>17.417205002359999</v>
      </c>
      <c r="E34" s="3">
        <v>18.134806813198999</v>
      </c>
      <c r="F34" s="3">
        <v>15.158389186216001</v>
      </c>
      <c r="G34" s="3">
        <v>15.297014811213201</v>
      </c>
      <c r="H34" s="3">
        <v>17.301200782048099</v>
      </c>
      <c r="I34" s="3">
        <v>14.3547666267478</v>
      </c>
      <c r="J34" s="3">
        <v>20.642598033668701</v>
      </c>
      <c r="K34" s="3">
        <v>11.1839496884041</v>
      </c>
      <c r="L34" s="3">
        <v>16.153535333130002</v>
      </c>
      <c r="M34" s="3">
        <v>18.307147506083901</v>
      </c>
      <c r="N34" s="3">
        <v>15.3184253893214</v>
      </c>
      <c r="O34" s="3">
        <v>20.4281537885422</v>
      </c>
      <c r="P34" s="3">
        <v>14.021078997772101</v>
      </c>
      <c r="Q34" s="3">
        <v>14.6498988853707</v>
      </c>
      <c r="R34" s="3">
        <v>16.040569475432001</v>
      </c>
      <c r="S34" s="3">
        <v>9.7356034139520098</v>
      </c>
      <c r="T34" s="3">
        <v>13.2973974627674</v>
      </c>
      <c r="U34" s="3">
        <v>15.978488888674001</v>
      </c>
      <c r="V34" s="3">
        <v>14.987965249940199</v>
      </c>
    </row>
    <row r="35" spans="1:22" x14ac:dyDescent="0.35">
      <c r="A35" s="2">
        <v>42898</v>
      </c>
      <c r="B35" s="3">
        <v>15.190208916615701</v>
      </c>
      <c r="C35" s="3">
        <v>17.1787561303234</v>
      </c>
      <c r="D35" s="3">
        <v>17.226961733659898</v>
      </c>
      <c r="E35" s="3">
        <v>18.332435438030998</v>
      </c>
      <c r="F35" s="3">
        <v>14.757358940981</v>
      </c>
      <c r="G35" s="3">
        <v>14.958386369299999</v>
      </c>
      <c r="H35" s="3">
        <v>17.279627571288401</v>
      </c>
      <c r="I35" s="3">
        <v>14.3541190930081</v>
      </c>
      <c r="J35" s="3">
        <v>20.219016195832001</v>
      </c>
      <c r="K35" s="3">
        <v>11.0472624319336</v>
      </c>
      <c r="L35" s="3">
        <v>15.178840448410799</v>
      </c>
      <c r="M35" s="3">
        <v>17.662776755970899</v>
      </c>
      <c r="N35" s="3">
        <v>15.2715359410562</v>
      </c>
      <c r="O35" s="3">
        <v>20.389118987541799</v>
      </c>
      <c r="P35" s="3">
        <v>14.068787840721701</v>
      </c>
      <c r="Q35" s="3">
        <v>14.116734923478401</v>
      </c>
      <c r="R35" s="3">
        <v>16.0187096030417</v>
      </c>
      <c r="S35" s="3">
        <v>9.7351290568160902</v>
      </c>
      <c r="T35" s="3">
        <v>12.9068564096734</v>
      </c>
      <c r="U35" s="3">
        <v>15.711829812200399</v>
      </c>
      <c r="V35" s="3">
        <v>15.012005470849401</v>
      </c>
    </row>
    <row r="36" spans="1:22" x14ac:dyDescent="0.35">
      <c r="A36" s="2">
        <v>42928</v>
      </c>
      <c r="B36" s="3">
        <v>15.2645261671351</v>
      </c>
      <c r="C36" s="3">
        <v>17.805420388458799</v>
      </c>
      <c r="D36" s="3">
        <v>17.313663191514699</v>
      </c>
      <c r="E36" s="3">
        <v>17.984299686673801</v>
      </c>
      <c r="F36" s="3">
        <v>14.5632111698519</v>
      </c>
      <c r="G36" s="3">
        <v>14.852618668742799</v>
      </c>
      <c r="H36" s="3">
        <v>17.1927681053448</v>
      </c>
      <c r="I36" s="3">
        <v>14.655520162671101</v>
      </c>
      <c r="J36" s="3">
        <v>19.9103968631957</v>
      </c>
      <c r="K36" s="3">
        <v>10.8866332571224</v>
      </c>
      <c r="L36" s="3">
        <v>15.095658379241</v>
      </c>
      <c r="M36" s="3">
        <v>17.6634211531982</v>
      </c>
      <c r="N36" s="3">
        <v>15.346223382154401</v>
      </c>
      <c r="O36" s="3">
        <v>20.560690989872999</v>
      </c>
      <c r="P36" s="3">
        <v>14.170651016400299</v>
      </c>
      <c r="Q36" s="3">
        <v>14.007409898134499</v>
      </c>
      <c r="R36" s="3">
        <v>15.9450942726581</v>
      </c>
      <c r="S36" s="3">
        <v>9.7205120119050505</v>
      </c>
      <c r="T36" s="3">
        <v>12.920171399238701</v>
      </c>
      <c r="U36" s="3">
        <v>16.701069625574299</v>
      </c>
      <c r="V36" s="3">
        <v>15.3869852606962</v>
      </c>
    </row>
    <row r="37" spans="1:22" x14ac:dyDescent="0.35">
      <c r="A37" s="2">
        <v>42958</v>
      </c>
      <c r="B37" s="3">
        <v>15.0468620716907</v>
      </c>
      <c r="C37" s="3">
        <v>18.022784788897699</v>
      </c>
      <c r="D37" s="3">
        <v>17.1500131311223</v>
      </c>
      <c r="E37" s="3">
        <v>17.722818344311801</v>
      </c>
      <c r="F37" s="3">
        <v>14.3492710001996</v>
      </c>
      <c r="G37" s="3">
        <v>15.077850148421399</v>
      </c>
      <c r="H37" s="3">
        <v>17.261578171931401</v>
      </c>
      <c r="I37" s="3">
        <v>14.6713099068619</v>
      </c>
      <c r="J37" s="3">
        <v>19.553871415935301</v>
      </c>
      <c r="K37" s="3">
        <v>10.438130503799099</v>
      </c>
      <c r="L37" s="3">
        <v>15.235878447091901</v>
      </c>
      <c r="M37" s="3">
        <v>17.9743323606573</v>
      </c>
      <c r="N37" s="3">
        <v>15.2555810056759</v>
      </c>
      <c r="O37" s="3">
        <v>20.607170290941198</v>
      </c>
      <c r="P37" s="3">
        <v>14.3718946315335</v>
      </c>
      <c r="Q37" s="3">
        <v>14.130810801149901</v>
      </c>
      <c r="R37" s="3">
        <v>15.9292314494995</v>
      </c>
      <c r="S37" s="3">
        <v>9.52538996345905</v>
      </c>
      <c r="T37" s="3">
        <v>13.1392867522139</v>
      </c>
      <c r="U37" s="3">
        <v>17.396133757866899</v>
      </c>
      <c r="V37" s="3">
        <v>15.2288522606543</v>
      </c>
    </row>
    <row r="38" spans="1:22" x14ac:dyDescent="0.35">
      <c r="A38" s="2">
        <v>42990</v>
      </c>
      <c r="B38" s="3">
        <v>15.6975013231347</v>
      </c>
      <c r="C38" s="3">
        <v>19.468959086536199</v>
      </c>
      <c r="D38" s="3">
        <v>17.213407311549499</v>
      </c>
      <c r="E38" s="3">
        <v>18.418071201599101</v>
      </c>
      <c r="F38" s="3">
        <v>14.053799017276001</v>
      </c>
      <c r="G38" s="3">
        <v>16.622251849645401</v>
      </c>
      <c r="H38" s="3">
        <v>17.640970833276501</v>
      </c>
      <c r="I38" s="3">
        <v>14.631518014518701</v>
      </c>
      <c r="J38" s="3">
        <v>19.330450871175199</v>
      </c>
      <c r="K38" s="3">
        <v>10.362473618193899</v>
      </c>
      <c r="L38" s="3">
        <v>15.6262709074072</v>
      </c>
      <c r="M38" s="3">
        <v>17.820379809739901</v>
      </c>
      <c r="N38" s="3">
        <v>14.898066502997301</v>
      </c>
      <c r="O38" s="3">
        <v>21.179368239038599</v>
      </c>
      <c r="P38" s="3">
        <v>14.655313302540099</v>
      </c>
      <c r="Q38" s="3">
        <v>13.0164376169453</v>
      </c>
      <c r="R38" s="3">
        <v>16.3421944387369</v>
      </c>
      <c r="S38" s="3">
        <v>9.4907097440702302</v>
      </c>
      <c r="T38" s="3">
        <v>12.5255120114732</v>
      </c>
      <c r="U38" s="3">
        <v>17.8812072895842</v>
      </c>
      <c r="V38" s="3">
        <v>15.2379183796721</v>
      </c>
    </row>
    <row r="39" spans="1:22" x14ac:dyDescent="0.35">
      <c r="A39" s="2">
        <v>43020</v>
      </c>
      <c r="B39" s="3">
        <v>15.8410099187737</v>
      </c>
      <c r="C39" s="3">
        <v>17.827180817930401</v>
      </c>
      <c r="D39" s="3">
        <v>17.4031074544598</v>
      </c>
      <c r="E39" s="3">
        <v>19.295840102949999</v>
      </c>
      <c r="F39" s="3">
        <v>13.6657240583822</v>
      </c>
      <c r="G39" s="3">
        <v>16.550063791854399</v>
      </c>
      <c r="H39" s="3">
        <v>17.3877734631808</v>
      </c>
      <c r="I39" s="3">
        <v>14.693440552023601</v>
      </c>
      <c r="J39" s="3">
        <v>18.592357067363899</v>
      </c>
      <c r="K39" s="3">
        <v>10.6102772902253</v>
      </c>
      <c r="L39" s="3">
        <v>15.7698879159488</v>
      </c>
      <c r="M39" s="3">
        <v>18.1802756014125</v>
      </c>
      <c r="N39" s="3">
        <v>15.985565747489501</v>
      </c>
      <c r="O39" s="3">
        <v>21.277382626805501</v>
      </c>
      <c r="P39" s="3">
        <v>15.1227613805607</v>
      </c>
      <c r="Q39" s="3">
        <v>12.775270218199401</v>
      </c>
      <c r="R39" s="3">
        <v>16.833055287510799</v>
      </c>
      <c r="S39" s="3">
        <v>9.1066930747015196</v>
      </c>
      <c r="T39" s="3">
        <v>12.3770578112003</v>
      </c>
      <c r="U39" s="3">
        <v>18.1807954246467</v>
      </c>
      <c r="V39" s="3">
        <v>14.3909461860693</v>
      </c>
    </row>
    <row r="40" spans="1:22" x14ac:dyDescent="0.35">
      <c r="A40" s="2">
        <v>43049</v>
      </c>
      <c r="B40" s="3">
        <v>16.4812105031748</v>
      </c>
      <c r="C40" s="3">
        <v>18.256408543067501</v>
      </c>
      <c r="D40" s="3">
        <v>17.231180782408199</v>
      </c>
      <c r="E40" s="3">
        <v>19.726164572427798</v>
      </c>
      <c r="F40" s="3">
        <v>12.868120694480099</v>
      </c>
      <c r="G40" s="3">
        <v>16.589445818509802</v>
      </c>
      <c r="H40" s="3">
        <v>17.342174686830202</v>
      </c>
      <c r="I40" s="3">
        <v>14.8390515094245</v>
      </c>
      <c r="J40" s="3">
        <v>17.0790916013013</v>
      </c>
      <c r="K40" s="3">
        <v>10.456238631766601</v>
      </c>
      <c r="L40" s="3">
        <v>14.4257105121635</v>
      </c>
      <c r="M40" s="3">
        <v>18.411200560191102</v>
      </c>
      <c r="N40" s="3">
        <v>16.855351313507299</v>
      </c>
      <c r="O40" s="3">
        <v>21.764217780443701</v>
      </c>
      <c r="P40" s="3">
        <v>15.5044643185864</v>
      </c>
      <c r="Q40" s="3">
        <v>12.481466089464201</v>
      </c>
      <c r="R40" s="3">
        <v>16.9409114513691</v>
      </c>
      <c r="S40" s="3">
        <v>9.0776356502895492</v>
      </c>
      <c r="T40" s="3">
        <v>11.934344274739001</v>
      </c>
      <c r="U40" s="3">
        <v>18.8628638558591</v>
      </c>
      <c r="V40" s="3">
        <v>14.395162032846001</v>
      </c>
    </row>
    <row r="41" spans="1:22" x14ac:dyDescent="0.35">
      <c r="A41" s="2">
        <v>43081</v>
      </c>
      <c r="B41" s="3">
        <v>15.749281924337399</v>
      </c>
      <c r="C41" s="3">
        <v>16.4416936335904</v>
      </c>
      <c r="D41" s="3">
        <v>17.094041297676899</v>
      </c>
      <c r="E41" s="3">
        <v>19.196842613195201</v>
      </c>
      <c r="F41" s="3">
        <v>12.4312248089593</v>
      </c>
      <c r="G41" s="3">
        <v>16.432902521312101</v>
      </c>
      <c r="H41" s="3">
        <v>17.633319427544599</v>
      </c>
      <c r="I41" s="3">
        <v>14.449124698723301</v>
      </c>
      <c r="J41" s="3">
        <v>16.926316161412299</v>
      </c>
      <c r="K41" s="3">
        <v>10.108514961877599</v>
      </c>
      <c r="L41" s="3">
        <v>14.6717887036961</v>
      </c>
      <c r="M41" s="3">
        <v>17.345442076139001</v>
      </c>
      <c r="N41" s="3">
        <v>19.1434115203799</v>
      </c>
      <c r="O41" s="3">
        <v>21.895970013030301</v>
      </c>
      <c r="P41" s="3">
        <v>15.039344743807399</v>
      </c>
      <c r="Q41" s="3">
        <v>12.7620269784058</v>
      </c>
      <c r="R41" s="3">
        <v>17.214907941619</v>
      </c>
      <c r="S41" s="3">
        <v>8.7496891357224609</v>
      </c>
      <c r="T41" s="3">
        <v>11.6159869282789</v>
      </c>
      <c r="U41" s="3">
        <v>20.783129445465999</v>
      </c>
      <c r="V41" s="3">
        <v>14.4392825779346</v>
      </c>
    </row>
    <row r="42" spans="1:22" x14ac:dyDescent="0.35">
      <c r="A42" s="2">
        <v>43112</v>
      </c>
      <c r="B42" s="3">
        <v>16.579621162972401</v>
      </c>
      <c r="C42" s="3">
        <v>18.3230866286445</v>
      </c>
      <c r="D42" s="3">
        <v>18.060216717627601</v>
      </c>
      <c r="E42" s="3">
        <v>20.258735253930301</v>
      </c>
      <c r="F42" s="3">
        <v>12.6878421811984</v>
      </c>
      <c r="G42" s="3">
        <v>17.934570875686099</v>
      </c>
      <c r="H42" s="3">
        <v>18.602503452641798</v>
      </c>
      <c r="I42" s="3">
        <v>14.749421160389801</v>
      </c>
      <c r="J42" s="3">
        <v>17.106555480074</v>
      </c>
      <c r="K42" s="3">
        <v>10.410071905827399</v>
      </c>
      <c r="L42" s="3">
        <v>15.328926974531599</v>
      </c>
      <c r="M42" s="3">
        <v>18.332445979567002</v>
      </c>
      <c r="N42" s="3">
        <v>21.525613753006599</v>
      </c>
      <c r="O42" s="3">
        <v>22.9610677939948</v>
      </c>
      <c r="P42" s="3">
        <v>16.235737537066701</v>
      </c>
      <c r="Q42" s="3">
        <v>13.704765012867799</v>
      </c>
      <c r="R42" s="3">
        <v>18.381855818390399</v>
      </c>
      <c r="S42" s="3">
        <v>8.9188639946518293</v>
      </c>
      <c r="T42" s="3">
        <v>12.2457234607723</v>
      </c>
      <c r="U42" s="3">
        <v>24.655900014342301</v>
      </c>
      <c r="V42" s="3">
        <v>14.735072050752899</v>
      </c>
    </row>
    <row r="43" spans="1:22" x14ac:dyDescent="0.35">
      <c r="A43" s="2">
        <v>43143</v>
      </c>
      <c r="B43" s="3">
        <v>14.9079846576356</v>
      </c>
      <c r="C43" s="3">
        <v>17.4256968196967</v>
      </c>
      <c r="D43" s="3">
        <v>17.6483116523749</v>
      </c>
      <c r="E43" s="3">
        <v>19.253982371128</v>
      </c>
      <c r="F43" s="3">
        <v>12.1803156373528</v>
      </c>
      <c r="G43" s="3">
        <v>17.660444735169499</v>
      </c>
      <c r="H43" s="3">
        <v>18.404551675174599</v>
      </c>
      <c r="I43" s="3">
        <v>14.0851872619441</v>
      </c>
      <c r="J43" s="3">
        <v>17.329613454539199</v>
      </c>
      <c r="K43" s="3">
        <v>10.3486065692474</v>
      </c>
      <c r="L43" s="3">
        <v>15.596932855905999</v>
      </c>
      <c r="M43" s="3">
        <v>17.4204326365901</v>
      </c>
      <c r="N43" s="3">
        <v>22.6677882702249</v>
      </c>
      <c r="O43" s="3">
        <v>21.9785320783594</v>
      </c>
      <c r="P43" s="3">
        <v>14.6721412296632</v>
      </c>
      <c r="Q43" s="3">
        <v>13.369777851634</v>
      </c>
      <c r="R43" s="3">
        <v>18.0045301398617</v>
      </c>
      <c r="S43" s="3">
        <v>8.8409070633979994</v>
      </c>
      <c r="T43" s="3">
        <v>11.967771770423401</v>
      </c>
      <c r="U43" s="3">
        <v>23.632761472244098</v>
      </c>
      <c r="V43" s="3">
        <v>14.976006473526301</v>
      </c>
    </row>
    <row r="44" spans="1:22" x14ac:dyDescent="0.35">
      <c r="A44" s="2">
        <v>43171</v>
      </c>
      <c r="B44" s="3">
        <v>15.3172928561599</v>
      </c>
      <c r="C44" s="3">
        <v>17.484402945137699</v>
      </c>
      <c r="D44" s="3">
        <v>17.5776059288341</v>
      </c>
      <c r="E44" s="3">
        <v>19.3179799776705</v>
      </c>
      <c r="F44" s="3">
        <v>11.789741262523901</v>
      </c>
      <c r="G44" s="3">
        <v>19.684392236811998</v>
      </c>
      <c r="H44" s="3">
        <v>18.510638223912</v>
      </c>
      <c r="I44" s="3">
        <v>14.5047578791186</v>
      </c>
      <c r="J44" s="3">
        <v>17.9541760375519</v>
      </c>
      <c r="K44" s="3">
        <v>10.542478866747899</v>
      </c>
      <c r="L44" s="3">
        <v>16.490588397240501</v>
      </c>
      <c r="M44" s="3">
        <v>18.083478638476699</v>
      </c>
      <c r="N44" s="3">
        <v>23.6116684235115</v>
      </c>
      <c r="O44" s="3">
        <v>21.624680276137799</v>
      </c>
      <c r="P44" s="3">
        <v>15.367080930640901</v>
      </c>
      <c r="Q44" s="3">
        <v>12.7624747961969</v>
      </c>
      <c r="R44" s="3">
        <v>17.6718765143887</v>
      </c>
      <c r="S44" s="3">
        <v>9.1840192197327397</v>
      </c>
      <c r="T44" s="3">
        <v>12.3722325923751</v>
      </c>
      <c r="U44" s="3">
        <v>24.501405264928199</v>
      </c>
      <c r="V44" s="3">
        <v>15.151610807202999</v>
      </c>
    </row>
    <row r="45" spans="1:22" x14ac:dyDescent="0.35">
      <c r="A45" s="2">
        <v>43202</v>
      </c>
      <c r="B45" s="3">
        <v>14.9815209288516</v>
      </c>
      <c r="C45" s="3">
        <v>17.0978955778242</v>
      </c>
      <c r="D45" s="3">
        <v>17.306428621590801</v>
      </c>
      <c r="E45" s="3">
        <v>18.921387676777002</v>
      </c>
      <c r="F45" s="3">
        <v>11.776231698292699</v>
      </c>
      <c r="G45" s="3">
        <v>19.162596899971099</v>
      </c>
      <c r="H45" s="3">
        <v>18.377291986295202</v>
      </c>
      <c r="I45" s="3">
        <v>14.394467068567099</v>
      </c>
      <c r="J45" s="3">
        <v>17.814413280112099</v>
      </c>
      <c r="K45" s="3">
        <v>10.355651807325501</v>
      </c>
      <c r="L45" s="3">
        <v>16.084298151145202</v>
      </c>
      <c r="M45" s="3">
        <v>17.848484816188002</v>
      </c>
      <c r="N45" s="3">
        <v>22.746390398190599</v>
      </c>
      <c r="O45" s="3">
        <v>21.410297766325002</v>
      </c>
      <c r="P45" s="3">
        <v>14.989246406246</v>
      </c>
      <c r="Q45" s="3">
        <v>12.7318887360695</v>
      </c>
      <c r="R45" s="3">
        <v>17.3552635589799</v>
      </c>
      <c r="S45" s="3">
        <v>8.9045808337113392</v>
      </c>
      <c r="T45" s="3">
        <v>12.4325900194338</v>
      </c>
      <c r="U45" s="3">
        <v>24.581424865212799</v>
      </c>
      <c r="V45" s="3">
        <v>15.177948267260399</v>
      </c>
    </row>
    <row r="46" spans="1:22" x14ac:dyDescent="0.35">
      <c r="A46" s="2">
        <v>43231</v>
      </c>
      <c r="B46" s="3">
        <v>14.5194625861111</v>
      </c>
      <c r="C46" s="3">
        <v>16.721767387355101</v>
      </c>
      <c r="D46" s="3">
        <v>16.721198777441199</v>
      </c>
      <c r="E46" s="3">
        <v>18.6816804659829</v>
      </c>
      <c r="F46" s="3">
        <v>11.839245860142</v>
      </c>
      <c r="G46" s="3">
        <v>18.599150427911599</v>
      </c>
      <c r="H46" s="3">
        <v>18.1189071128513</v>
      </c>
      <c r="I46" s="3">
        <v>14.335130187481299</v>
      </c>
      <c r="J46" s="3">
        <v>17.424421036380298</v>
      </c>
      <c r="K46" s="3">
        <v>10.239161089400699</v>
      </c>
      <c r="L46" s="3">
        <v>15.6728282762265</v>
      </c>
      <c r="M46" s="3">
        <v>17.732144496437499</v>
      </c>
      <c r="N46" s="3">
        <v>22.3512153700337</v>
      </c>
      <c r="O46" s="3">
        <v>21.3673695824404</v>
      </c>
      <c r="P46" s="3">
        <v>14.8557424155563</v>
      </c>
      <c r="Q46" s="3">
        <v>12.5025592095958</v>
      </c>
      <c r="R46" s="3">
        <v>17.1335220952996</v>
      </c>
      <c r="S46" s="3">
        <v>8.5679553107136304</v>
      </c>
      <c r="T46" s="3">
        <v>12.0130805769102</v>
      </c>
      <c r="U46" s="3">
        <v>23.978198340139802</v>
      </c>
      <c r="V46" s="3">
        <v>15.166678181214801</v>
      </c>
    </row>
    <row r="47" spans="1:22" x14ac:dyDescent="0.35">
      <c r="A47" s="2">
        <v>43263</v>
      </c>
      <c r="B47" s="3">
        <v>14.2740443095896</v>
      </c>
      <c r="C47" s="3">
        <v>15.948717660105199</v>
      </c>
      <c r="D47" s="3">
        <v>16.288247399139799</v>
      </c>
      <c r="E47" s="3">
        <v>18.555535965853199</v>
      </c>
      <c r="F47" s="3">
        <v>11.648654644938199</v>
      </c>
      <c r="G47" s="3">
        <v>18.4353565878023</v>
      </c>
      <c r="H47" s="3">
        <v>17.925141712345599</v>
      </c>
      <c r="I47" s="3">
        <v>14.3607126208582</v>
      </c>
      <c r="J47" s="3">
        <v>17.170632806829602</v>
      </c>
      <c r="K47" s="3">
        <v>10.1307033027537</v>
      </c>
      <c r="L47" s="3">
        <v>14.5609972565682</v>
      </c>
      <c r="M47" s="3">
        <v>17.178603147885799</v>
      </c>
      <c r="N47" s="3">
        <v>21.590608898238202</v>
      </c>
      <c r="O47" s="3">
        <v>21.374021144620698</v>
      </c>
      <c r="P47" s="3">
        <v>14.800635337355301</v>
      </c>
      <c r="Q47" s="3">
        <v>12.6431935889611</v>
      </c>
      <c r="R47" s="3">
        <v>16.997307007387299</v>
      </c>
      <c r="S47" s="3">
        <v>8.1861628474276102</v>
      </c>
      <c r="T47" s="3">
        <v>12.200123461474099</v>
      </c>
      <c r="U47" s="3">
        <v>23.762873494995301</v>
      </c>
      <c r="V47" s="3">
        <v>15.5047725529316</v>
      </c>
    </row>
    <row r="48" spans="1:22" x14ac:dyDescent="0.35">
      <c r="A48" s="2">
        <v>43293</v>
      </c>
      <c r="B48" s="3">
        <v>13.418468650098699</v>
      </c>
      <c r="C48" s="3">
        <v>15.217868236442101</v>
      </c>
      <c r="D48" s="3">
        <v>15.7687292225764</v>
      </c>
      <c r="E48" s="3">
        <v>17.7201131678056</v>
      </c>
      <c r="F48" s="3">
        <v>11.295219266337799</v>
      </c>
      <c r="G48" s="3">
        <v>17.3892979874806</v>
      </c>
      <c r="H48" s="3">
        <v>17.472756967439</v>
      </c>
      <c r="I48" s="3">
        <v>14.0319280732483</v>
      </c>
      <c r="J48" s="3">
        <v>17.495320425772299</v>
      </c>
      <c r="K48" s="3">
        <v>9.6628745510895904</v>
      </c>
      <c r="L48" s="3">
        <v>14.2723950690522</v>
      </c>
      <c r="M48" s="3">
        <v>16.800910712991399</v>
      </c>
      <c r="N48" s="3">
        <v>21.273058429136</v>
      </c>
      <c r="O48" s="3">
        <v>21.3433549506288</v>
      </c>
      <c r="P48" s="3">
        <v>14.1596549702047</v>
      </c>
      <c r="Q48" s="3">
        <v>12.532351154331201</v>
      </c>
      <c r="R48" s="3">
        <v>16.382894698660301</v>
      </c>
      <c r="S48" s="3">
        <v>7.7331177436500198</v>
      </c>
      <c r="T48" s="3">
        <v>12.0734306679672</v>
      </c>
      <c r="U48" s="3">
        <v>21.473353040533599</v>
      </c>
      <c r="V48" s="3">
        <v>15.512537748046</v>
      </c>
    </row>
    <row r="49" spans="1:22" x14ac:dyDescent="0.35">
      <c r="A49" s="2">
        <v>43322</v>
      </c>
      <c r="B49" s="3">
        <v>12.8573934789719</v>
      </c>
      <c r="C49" s="3">
        <v>15.1808838796315</v>
      </c>
      <c r="D49" s="3">
        <v>16.197483635542198</v>
      </c>
      <c r="E49" s="3">
        <v>18.0855972030202</v>
      </c>
      <c r="F49" s="3">
        <v>11.554266503245501</v>
      </c>
      <c r="G49" s="3">
        <v>17.7733884463001</v>
      </c>
      <c r="H49" s="3">
        <v>17.938379172179999</v>
      </c>
      <c r="I49" s="3">
        <v>14.1893496534279</v>
      </c>
      <c r="J49" s="3">
        <v>17.124789054512199</v>
      </c>
      <c r="K49" s="3">
        <v>9.4690399125210405</v>
      </c>
      <c r="L49" s="3">
        <v>13.8312563846945</v>
      </c>
      <c r="M49" s="3">
        <v>16.449837886388099</v>
      </c>
      <c r="N49" s="3">
        <v>21.571454257415301</v>
      </c>
      <c r="O49" s="3">
        <v>22.011647377619099</v>
      </c>
      <c r="P49" s="3">
        <v>13.8936318327587</v>
      </c>
      <c r="Q49" s="3">
        <v>13.189187738798299</v>
      </c>
      <c r="R49" s="3">
        <v>16.556518376765101</v>
      </c>
      <c r="S49" s="3">
        <v>7.6572920676672096</v>
      </c>
      <c r="T49" s="3">
        <v>12.203289810417701</v>
      </c>
      <c r="U49" s="3">
        <v>21.945447651423901</v>
      </c>
      <c r="V49" s="3">
        <v>15.1907366986642</v>
      </c>
    </row>
    <row r="50" spans="1:22" x14ac:dyDescent="0.35">
      <c r="A50" s="2">
        <v>43355</v>
      </c>
      <c r="B50" s="3">
        <v>12.259952993172201</v>
      </c>
      <c r="C50" s="3">
        <v>15.0789300460367</v>
      </c>
      <c r="D50" s="3">
        <v>15.2932371999315</v>
      </c>
      <c r="E50" s="3">
        <v>16.8166357392573</v>
      </c>
      <c r="F50" s="3">
        <v>11.3069834140647</v>
      </c>
      <c r="G50" s="3">
        <v>16.234333466598699</v>
      </c>
      <c r="H50" s="3">
        <v>17.686300374624999</v>
      </c>
      <c r="I50" s="3">
        <v>13.720511605909399</v>
      </c>
      <c r="J50" s="3">
        <v>17.1669205210857</v>
      </c>
      <c r="K50" s="3">
        <v>9.2839481897354705</v>
      </c>
      <c r="L50" s="3">
        <v>13.166128423906301</v>
      </c>
      <c r="M50" s="3">
        <v>15.744003255157001</v>
      </c>
      <c r="N50" s="3">
        <v>21.1327711903891</v>
      </c>
      <c r="O50" s="3">
        <v>22.144478982992201</v>
      </c>
      <c r="P50" s="3">
        <v>12.9079947543954</v>
      </c>
      <c r="Q50" s="3">
        <v>13.3448739689305</v>
      </c>
      <c r="R50" s="3">
        <v>16.049106525008099</v>
      </c>
      <c r="S50" s="3">
        <v>7.2593666056412003</v>
      </c>
      <c r="T50" s="3">
        <v>12.9647730574289</v>
      </c>
      <c r="U50" s="3">
        <v>22.202531353378799</v>
      </c>
      <c r="V50" s="3">
        <v>14.5679156010181</v>
      </c>
    </row>
    <row r="51" spans="1:22" x14ac:dyDescent="0.35">
      <c r="A51" s="2">
        <v>43385</v>
      </c>
      <c r="B51" s="3">
        <v>11.8434098324265</v>
      </c>
      <c r="C51" s="3">
        <v>17.076345981872802</v>
      </c>
      <c r="D51" s="3">
        <v>15.1713077560018</v>
      </c>
      <c r="E51" s="3">
        <v>15.9883057991846</v>
      </c>
      <c r="F51" s="3">
        <v>11.2567395054208</v>
      </c>
      <c r="G51" s="3">
        <v>16.392962335582801</v>
      </c>
      <c r="H51" s="3">
        <v>17.054845619725299</v>
      </c>
      <c r="I51" s="3">
        <v>12.9453487569104</v>
      </c>
      <c r="J51" s="3">
        <v>16.536369326402301</v>
      </c>
      <c r="K51" s="3">
        <v>8.8757807669675302</v>
      </c>
      <c r="L51" s="3">
        <v>13.5260400450573</v>
      </c>
      <c r="M51" s="3">
        <v>14.931160206429199</v>
      </c>
      <c r="N51" s="3">
        <v>19.424136409210401</v>
      </c>
      <c r="O51" s="3">
        <v>20.5938307951869</v>
      </c>
      <c r="P51" s="3">
        <v>12.3891802374179</v>
      </c>
      <c r="Q51" s="3">
        <v>13.221448001047399</v>
      </c>
      <c r="R51" s="3">
        <v>15.930185119689201</v>
      </c>
      <c r="S51" s="3">
        <v>7.5211305896059599</v>
      </c>
      <c r="T51" s="3">
        <v>12.6442149652715</v>
      </c>
      <c r="U51" s="3">
        <v>20.4290106356083</v>
      </c>
      <c r="V51" s="3">
        <v>14.4485098601002</v>
      </c>
    </row>
    <row r="52" spans="1:22" x14ac:dyDescent="0.35">
      <c r="A52" s="2">
        <v>43416</v>
      </c>
      <c r="B52" s="3">
        <v>11.6339556197702</v>
      </c>
      <c r="C52" s="3">
        <v>16.991701785185999</v>
      </c>
      <c r="D52" s="3">
        <v>14.8768642079507</v>
      </c>
      <c r="E52" s="3">
        <v>15.4661936817306</v>
      </c>
      <c r="F52" s="3">
        <v>11.382701124744701</v>
      </c>
      <c r="G52" s="3">
        <v>16.4060246845746</v>
      </c>
      <c r="H52" s="3">
        <v>16.619769870352101</v>
      </c>
      <c r="I52" s="3">
        <v>12.577082058315</v>
      </c>
      <c r="J52" s="3">
        <v>15.2845216692387</v>
      </c>
      <c r="K52" s="3">
        <v>8.5452820037674204</v>
      </c>
      <c r="L52" s="3">
        <v>13.704211958440901</v>
      </c>
      <c r="M52" s="3">
        <v>14.484049489256099</v>
      </c>
      <c r="N52" s="3">
        <v>18.5132458457878</v>
      </c>
      <c r="O52" s="3">
        <v>21.070858165554899</v>
      </c>
      <c r="P52" s="3">
        <v>12.050401790594499</v>
      </c>
      <c r="Q52" s="3">
        <v>13.780280042540101</v>
      </c>
      <c r="R52" s="3">
        <v>15.4849551500059</v>
      </c>
      <c r="S52" s="3">
        <v>6.8620474361688197</v>
      </c>
      <c r="T52" s="3">
        <v>12.8723330617676</v>
      </c>
      <c r="U52" s="3">
        <v>19.635938573500599</v>
      </c>
      <c r="V52" s="3">
        <v>14.8638170088247</v>
      </c>
    </row>
    <row r="53" spans="1:22" x14ac:dyDescent="0.35">
      <c r="A53" s="2">
        <v>43446</v>
      </c>
      <c r="B53" s="3">
        <v>11.398152348773101</v>
      </c>
      <c r="C53" s="3">
        <v>16.538615089737402</v>
      </c>
      <c r="D53" s="3">
        <v>15.4453950368317</v>
      </c>
      <c r="E53" s="3">
        <v>16.451199068917301</v>
      </c>
      <c r="F53" s="3">
        <v>11.4817130752184</v>
      </c>
      <c r="G53" s="3">
        <v>17.244486095297599</v>
      </c>
      <c r="H53" s="3">
        <v>16.589881631676199</v>
      </c>
      <c r="I53" s="3">
        <v>12.6042658182946</v>
      </c>
      <c r="J53" s="3">
        <v>14.521651467830001</v>
      </c>
      <c r="K53" s="3">
        <v>8.3957587896932804</v>
      </c>
      <c r="L53" s="3">
        <v>13.754827636526199</v>
      </c>
      <c r="M53" s="3">
        <v>14.784733653645899</v>
      </c>
      <c r="N53" s="3">
        <v>20.203460615196899</v>
      </c>
      <c r="O53" s="3">
        <v>21.459213400389899</v>
      </c>
      <c r="P53" s="3">
        <v>12.0934109514747</v>
      </c>
      <c r="Q53" s="3">
        <v>14.0133441875196</v>
      </c>
      <c r="R53" s="3">
        <v>15.048641404883901</v>
      </c>
      <c r="S53" s="3">
        <v>6.6062980433791001</v>
      </c>
      <c r="T53" s="3">
        <v>12.0954327630792</v>
      </c>
      <c r="U53" s="3">
        <v>19.6996706249172</v>
      </c>
      <c r="V53" s="3">
        <v>15.519025183912801</v>
      </c>
    </row>
    <row r="54" spans="1:22" x14ac:dyDescent="0.35">
      <c r="A54" s="2">
        <v>43476</v>
      </c>
      <c r="B54" s="3">
        <v>10.8906988799286</v>
      </c>
      <c r="C54" s="3">
        <v>12.5069169403946</v>
      </c>
      <c r="D54" s="3">
        <v>16.1522233790703</v>
      </c>
      <c r="E54" s="3">
        <v>17.515142875292799</v>
      </c>
      <c r="F54" s="3">
        <v>11.772948051768299</v>
      </c>
      <c r="G54" s="3">
        <v>17.471854386577</v>
      </c>
      <c r="H54" s="3">
        <v>16.857200445690999</v>
      </c>
      <c r="I54" s="3">
        <v>12.7658755419105</v>
      </c>
      <c r="J54" s="3">
        <v>15.317131694529101</v>
      </c>
      <c r="K54" s="3">
        <v>8.4808389124974202</v>
      </c>
      <c r="L54" s="3">
        <v>14.5363628880969</v>
      </c>
      <c r="M54" s="3">
        <v>15.2540410053171</v>
      </c>
      <c r="N54" s="3">
        <v>15.3686127841671</v>
      </c>
      <c r="O54" s="3">
        <v>21.315082582825699</v>
      </c>
      <c r="P54" s="3">
        <v>11.7353759737251</v>
      </c>
      <c r="Q54" s="3">
        <v>14.498233878530099</v>
      </c>
      <c r="R54" s="3">
        <v>14.652375775436999</v>
      </c>
      <c r="S54" s="3">
        <v>6.6643588457506899</v>
      </c>
      <c r="T54" s="3">
        <v>11.993414447033</v>
      </c>
      <c r="U54" s="3">
        <v>18.329030478035801</v>
      </c>
      <c r="V54" s="3">
        <v>16.369994959249301</v>
      </c>
    </row>
    <row r="55" spans="1:22" x14ac:dyDescent="0.35">
      <c r="A55" s="2">
        <v>43508</v>
      </c>
      <c r="B55" s="3">
        <v>11.706323838022399</v>
      </c>
      <c r="C55" s="3">
        <v>12.4767664079253</v>
      </c>
      <c r="D55" s="3">
        <v>16.040594642582601</v>
      </c>
      <c r="E55" s="3">
        <v>17.516977946248801</v>
      </c>
      <c r="F55" s="3">
        <v>11.6921107880157</v>
      </c>
      <c r="G55" s="3">
        <v>18.9368130336013</v>
      </c>
      <c r="H55" s="3">
        <v>16.909322601854999</v>
      </c>
      <c r="I55" s="3">
        <v>13.502057374102501</v>
      </c>
      <c r="J55" s="3">
        <v>15.1389696319696</v>
      </c>
      <c r="K55" s="3">
        <v>9.7377042568989705</v>
      </c>
      <c r="L55" s="3">
        <v>15.0690298785339</v>
      </c>
      <c r="M55" s="3">
        <v>15.1410664700448</v>
      </c>
      <c r="N55" s="3">
        <v>17.680313489282799</v>
      </c>
      <c r="O55" s="3">
        <v>21.6627068071565</v>
      </c>
      <c r="P55" s="3">
        <v>12.6957747579109</v>
      </c>
      <c r="Q55" s="3">
        <v>13.90868440661</v>
      </c>
      <c r="R55" s="3">
        <v>15.518061870063301</v>
      </c>
      <c r="S55" s="3">
        <v>7.44293500267589</v>
      </c>
      <c r="T55" s="3">
        <v>11.7384715184724</v>
      </c>
      <c r="U55" s="3">
        <v>18.128144881016802</v>
      </c>
      <c r="V55" s="3">
        <v>17.4519031068725</v>
      </c>
    </row>
    <row r="56" spans="1:22" x14ac:dyDescent="0.35">
      <c r="A56" s="2">
        <v>43536</v>
      </c>
      <c r="B56" s="3">
        <v>12.692073875845599</v>
      </c>
      <c r="C56" s="3">
        <v>11.210824367550901</v>
      </c>
      <c r="D56" s="3">
        <v>15.8331567843309</v>
      </c>
      <c r="E56" s="3">
        <v>16.760825060402901</v>
      </c>
      <c r="F56" s="3">
        <v>11.4588747713681</v>
      </c>
      <c r="G56" s="3">
        <v>20.0674083664445</v>
      </c>
      <c r="H56" s="3">
        <v>17.0393798331116</v>
      </c>
      <c r="I56" s="3">
        <v>14.1019725055355</v>
      </c>
      <c r="J56" s="3">
        <v>15.401039642094799</v>
      </c>
      <c r="K56" s="3">
        <v>10.0127963420585</v>
      </c>
      <c r="L56" s="3">
        <v>14.7408752542886</v>
      </c>
      <c r="M56" s="3">
        <v>15.323795160302399</v>
      </c>
      <c r="N56" s="3">
        <v>18.616338366085198</v>
      </c>
      <c r="O56" s="3">
        <v>21.750850865119599</v>
      </c>
      <c r="P56" s="3">
        <v>12.8421342170799</v>
      </c>
      <c r="Q56" s="3">
        <v>13.503397486333601</v>
      </c>
      <c r="R56" s="3">
        <v>16.175840872515401</v>
      </c>
      <c r="S56" s="3">
        <v>7.4488669845757203</v>
      </c>
      <c r="T56" s="3">
        <v>12.706544904784799</v>
      </c>
      <c r="U56" s="3">
        <v>19.714814973217099</v>
      </c>
      <c r="V56" s="3">
        <v>17.1841124203203</v>
      </c>
    </row>
    <row r="57" spans="1:22" x14ac:dyDescent="0.35">
      <c r="A57" s="2">
        <v>43567</v>
      </c>
      <c r="B57" s="3">
        <v>12.7829072761107</v>
      </c>
      <c r="C57" s="3">
        <v>10.9300205839764</v>
      </c>
      <c r="D57" s="3">
        <v>15.6644852194799</v>
      </c>
      <c r="E57" s="3">
        <v>16.716432208032298</v>
      </c>
      <c r="F57" s="3">
        <v>11.6324437555272</v>
      </c>
      <c r="G57" s="3">
        <v>19.635158713831199</v>
      </c>
      <c r="H57" s="3">
        <v>16.909378229967398</v>
      </c>
      <c r="I57" s="3">
        <v>14.3736325810123</v>
      </c>
      <c r="J57" s="3">
        <v>15.4239522444751</v>
      </c>
      <c r="K57" s="3">
        <v>10.4252251576081</v>
      </c>
      <c r="L57" s="3">
        <v>14.2179503501692</v>
      </c>
      <c r="M57" s="3">
        <v>15.336033033791599</v>
      </c>
      <c r="N57" s="3">
        <v>18.499014880579601</v>
      </c>
      <c r="O57" s="3">
        <v>21.610990126664099</v>
      </c>
      <c r="P57" s="3">
        <v>12.9562435217676</v>
      </c>
      <c r="Q57" s="3">
        <v>13.6042917375303</v>
      </c>
      <c r="R57" s="3">
        <v>16.145818027051</v>
      </c>
      <c r="S57" s="3">
        <v>7.2216383909671897</v>
      </c>
      <c r="T57" s="3">
        <v>12.7272619436116</v>
      </c>
      <c r="U57" s="3">
        <v>19.776261936152</v>
      </c>
      <c r="V57" s="3">
        <v>17.4495485355718</v>
      </c>
    </row>
    <row r="58" spans="1:22" x14ac:dyDescent="0.35">
      <c r="A58" s="2">
        <v>43595</v>
      </c>
      <c r="B58" s="3">
        <v>12.4728239225888</v>
      </c>
      <c r="C58" s="3">
        <v>11.032140519540301</v>
      </c>
      <c r="D58" s="3">
        <v>15.3394758398587</v>
      </c>
      <c r="E58" s="3">
        <v>16.5432027165877</v>
      </c>
      <c r="F58" s="3">
        <v>11.3671110182196</v>
      </c>
      <c r="G58" s="3">
        <v>18.555167654813001</v>
      </c>
      <c r="H58" s="3">
        <v>16.775654959939999</v>
      </c>
      <c r="I58" s="3">
        <v>14.516243193033</v>
      </c>
      <c r="J58" s="3">
        <v>15.1545411666467</v>
      </c>
      <c r="K58" s="3">
        <v>10.4461813390757</v>
      </c>
      <c r="L58" s="3">
        <v>14.0614135245361</v>
      </c>
      <c r="M58" s="3">
        <v>15.1689184922687</v>
      </c>
      <c r="N58" s="3">
        <v>17.887355081777802</v>
      </c>
      <c r="O58" s="3">
        <v>21.247786848012701</v>
      </c>
      <c r="P58" s="3">
        <v>12.697233184330599</v>
      </c>
      <c r="Q58" s="3">
        <v>13.499713506262699</v>
      </c>
      <c r="R58" s="3">
        <v>16.065453901239898</v>
      </c>
      <c r="S58" s="3">
        <v>7.0148232563316801</v>
      </c>
      <c r="T58" s="3">
        <v>12.553362006270699</v>
      </c>
      <c r="U58" s="3">
        <v>19.503949771912801</v>
      </c>
      <c r="V58" s="3">
        <v>17.305681617654599</v>
      </c>
    </row>
    <row r="59" spans="1:22" x14ac:dyDescent="0.35">
      <c r="A59" s="2">
        <v>43628</v>
      </c>
      <c r="B59" s="3">
        <v>12.5543587514842</v>
      </c>
      <c r="C59" s="3">
        <v>10.643269938177101</v>
      </c>
      <c r="D59" s="3">
        <v>15.435867147503</v>
      </c>
      <c r="E59" s="3">
        <v>16.737799525549399</v>
      </c>
      <c r="F59" s="3">
        <v>11.444735855259299</v>
      </c>
      <c r="G59" s="3">
        <v>17.912505971393902</v>
      </c>
      <c r="H59" s="3">
        <v>17.109803061816901</v>
      </c>
      <c r="I59" s="3">
        <v>14.6057514654625</v>
      </c>
      <c r="J59" s="3">
        <v>15.0553837682225</v>
      </c>
      <c r="K59" s="3">
        <v>10.782204793603301</v>
      </c>
      <c r="L59" s="3">
        <v>14.228321102713901</v>
      </c>
      <c r="M59" s="3">
        <v>15.0431053976332</v>
      </c>
      <c r="N59" s="3">
        <v>17.836125852545901</v>
      </c>
      <c r="O59" s="3">
        <v>21.602488651156001</v>
      </c>
      <c r="P59" s="3">
        <v>12.4771268442782</v>
      </c>
      <c r="Q59" s="3">
        <v>13.8067626200429</v>
      </c>
      <c r="R59" s="3">
        <v>16.191678635081502</v>
      </c>
      <c r="S59" s="3">
        <v>7.1724560028661699</v>
      </c>
      <c r="T59" s="3">
        <v>12.8095848661163</v>
      </c>
      <c r="U59" s="3">
        <v>19.2989391392769</v>
      </c>
      <c r="V59" s="3">
        <v>17.602072870403401</v>
      </c>
    </row>
    <row r="60" spans="1:22" x14ac:dyDescent="0.35">
      <c r="A60" s="2">
        <v>43658</v>
      </c>
      <c r="B60" s="3">
        <v>12.6135576465971</v>
      </c>
      <c r="C60" s="3">
        <v>11.0921293982921</v>
      </c>
      <c r="D60" s="3">
        <v>15.628668930108001</v>
      </c>
      <c r="E60" s="3">
        <v>16.7774285565105</v>
      </c>
      <c r="F60" s="3">
        <v>11.569895472796601</v>
      </c>
      <c r="G60" s="3">
        <v>17.7003564584702</v>
      </c>
      <c r="H60" s="3">
        <v>17.192156661004802</v>
      </c>
      <c r="I60" s="3">
        <v>14.9889499198229</v>
      </c>
      <c r="J60" s="3">
        <v>14.8109714864298</v>
      </c>
      <c r="K60" s="3">
        <v>11.1868379468767</v>
      </c>
      <c r="L60" s="3">
        <v>14.328018187801201</v>
      </c>
      <c r="M60" s="3">
        <v>14.7956294170768</v>
      </c>
      <c r="N60" s="3">
        <v>18.224500891394701</v>
      </c>
      <c r="O60" s="3">
        <v>21.185273164072001</v>
      </c>
      <c r="P60" s="3">
        <v>12.580637725126</v>
      </c>
      <c r="Q60" s="3">
        <v>13.8698677738992</v>
      </c>
      <c r="R60" s="3">
        <v>16.528035538865701</v>
      </c>
      <c r="S60" s="3">
        <v>7.3522276845468104</v>
      </c>
      <c r="T60" s="3">
        <v>13.36721998086</v>
      </c>
      <c r="U60" s="3">
        <v>19.110142084245801</v>
      </c>
      <c r="V60" s="3">
        <v>17.3730132808242</v>
      </c>
    </row>
    <row r="61" spans="1:22" x14ac:dyDescent="0.35">
      <c r="A61" s="2">
        <v>43689</v>
      </c>
      <c r="B61" s="3">
        <v>12.3675250991443</v>
      </c>
      <c r="C61" s="3">
        <v>10.9403440776784</v>
      </c>
      <c r="D61" s="3">
        <v>15.878525522279499</v>
      </c>
      <c r="E61" s="3">
        <v>16.3162896868334</v>
      </c>
      <c r="F61" s="3">
        <v>10.919337746756099</v>
      </c>
      <c r="G61" s="3">
        <v>17.812146918780901</v>
      </c>
      <c r="H61" s="3">
        <v>16.8971750995123</v>
      </c>
      <c r="I61" s="3">
        <v>14.8445916304258</v>
      </c>
      <c r="J61" s="3">
        <v>14.337620762468401</v>
      </c>
      <c r="K61" s="3">
        <v>11.111332937088701</v>
      </c>
      <c r="L61" s="3">
        <v>14.395637293926599</v>
      </c>
      <c r="M61" s="3">
        <v>14.1810189020739</v>
      </c>
      <c r="N61" s="3">
        <v>17.254997282920499</v>
      </c>
      <c r="O61" s="3">
        <v>21.0591516361727</v>
      </c>
      <c r="P61" s="3">
        <v>12.2118239535112</v>
      </c>
      <c r="Q61" s="3">
        <v>13.3492863575119</v>
      </c>
      <c r="R61" s="3">
        <v>16.176844850388299</v>
      </c>
      <c r="S61" s="3">
        <v>7.5618303657050499</v>
      </c>
      <c r="T61" s="3">
        <v>13.702688718651</v>
      </c>
      <c r="U61" s="3">
        <v>18.405405076975502</v>
      </c>
      <c r="V61" s="3">
        <v>17.598860425192701</v>
      </c>
    </row>
    <row r="62" spans="1:22" x14ac:dyDescent="0.35">
      <c r="A62" s="2">
        <v>43720</v>
      </c>
      <c r="B62" s="3">
        <v>13.032249943528001</v>
      </c>
      <c r="C62" s="3">
        <v>11.969934830371299</v>
      </c>
      <c r="D62" s="3">
        <v>16.060675784825701</v>
      </c>
      <c r="E62" s="3">
        <v>15.4980447963252</v>
      </c>
      <c r="F62" s="3">
        <v>11.054689980623699</v>
      </c>
      <c r="G62" s="3">
        <v>17.301846806877499</v>
      </c>
      <c r="H62" s="3">
        <v>16.902822525374699</v>
      </c>
      <c r="I62" s="3">
        <v>15.432248245616799</v>
      </c>
      <c r="J62" s="3">
        <v>14.9687193030611</v>
      </c>
      <c r="K62" s="3">
        <v>11.833311759091099</v>
      </c>
      <c r="L62" s="3">
        <v>14.360145237302101</v>
      </c>
      <c r="M62" s="3">
        <v>13.9853111632489</v>
      </c>
      <c r="N62" s="3">
        <v>19.230727129683501</v>
      </c>
      <c r="O62" s="3">
        <v>21.096439559666202</v>
      </c>
      <c r="P62" s="3">
        <v>12.7007847024752</v>
      </c>
      <c r="Q62" s="3">
        <v>13.941743647371901</v>
      </c>
      <c r="R62" s="3">
        <v>16.5461038230311</v>
      </c>
      <c r="S62" s="3">
        <v>7.7265361764352702</v>
      </c>
      <c r="T62" s="3">
        <v>14.531727527170499</v>
      </c>
      <c r="U62" s="3">
        <v>17.401532002299099</v>
      </c>
      <c r="V62" s="3">
        <v>17.835888357851701</v>
      </c>
    </row>
    <row r="63" spans="1:22" x14ac:dyDescent="0.35">
      <c r="A63" s="2">
        <v>43749</v>
      </c>
      <c r="B63" s="3">
        <v>12.921482455235299</v>
      </c>
      <c r="C63" s="3">
        <v>12.233476003077399</v>
      </c>
      <c r="D63" s="3">
        <v>15.587933867586999</v>
      </c>
      <c r="E63" s="3">
        <v>15.165352146917099</v>
      </c>
      <c r="F63" s="3">
        <v>10.881373408057501</v>
      </c>
      <c r="G63" s="3">
        <v>17.015236095592101</v>
      </c>
      <c r="H63" s="3">
        <v>16.528210719422599</v>
      </c>
      <c r="I63" s="3">
        <v>15.700625220229799</v>
      </c>
      <c r="J63" s="3">
        <v>15.1898881603937</v>
      </c>
      <c r="K63" s="3">
        <v>12.1528741631091</v>
      </c>
      <c r="L63" s="3">
        <v>14.4964637004629</v>
      </c>
      <c r="M63" s="3">
        <v>13.6616499034896</v>
      </c>
      <c r="N63" s="3">
        <v>16.530693885871202</v>
      </c>
      <c r="O63" s="3">
        <v>21.305524841651302</v>
      </c>
      <c r="P63" s="3">
        <v>12.4253401364673</v>
      </c>
      <c r="Q63" s="3">
        <v>14.009547489769799</v>
      </c>
      <c r="R63" s="3">
        <v>16.673682954117901</v>
      </c>
      <c r="S63" s="3">
        <v>7.5959592657155497</v>
      </c>
      <c r="T63" s="3">
        <v>14.1651687610858</v>
      </c>
      <c r="U63" s="3">
        <v>17.321745941414601</v>
      </c>
      <c r="V63" s="3">
        <v>17.764488783826899</v>
      </c>
    </row>
    <row r="64" spans="1:22" x14ac:dyDescent="0.35">
      <c r="A64" s="2">
        <v>43781</v>
      </c>
      <c r="B64" s="3">
        <v>12.932722603203599</v>
      </c>
      <c r="C64" s="3">
        <v>10.4599397081644</v>
      </c>
      <c r="D64" s="3">
        <v>16.0868309716002</v>
      </c>
      <c r="E64" s="3">
        <v>15.226681669916299</v>
      </c>
      <c r="F64" s="3">
        <v>11.170057713516099</v>
      </c>
      <c r="G64" s="3">
        <v>16.874164791235899</v>
      </c>
      <c r="H64" s="3">
        <v>16.921795793553802</v>
      </c>
      <c r="I64" s="3">
        <v>16.6224346614048</v>
      </c>
      <c r="J64" s="3">
        <v>15.3327064444632</v>
      </c>
      <c r="K64" s="3">
        <v>13.4404475606629</v>
      </c>
      <c r="L64" s="3">
        <v>15.1911116699765</v>
      </c>
      <c r="M64" s="3">
        <v>13.677707438375</v>
      </c>
      <c r="N64" s="3">
        <v>15.7195618934051</v>
      </c>
      <c r="O64" s="3">
        <v>22.800121890233701</v>
      </c>
      <c r="P64" s="3">
        <v>12.5978649196991</v>
      </c>
      <c r="Q64" s="3">
        <v>14.0839142788539</v>
      </c>
      <c r="R64" s="3">
        <v>17.205221055996901</v>
      </c>
      <c r="S64" s="3">
        <v>8.1401590310707803</v>
      </c>
      <c r="T64" s="3">
        <v>14.3046620295819</v>
      </c>
      <c r="U64" s="3">
        <v>17.840213930683799</v>
      </c>
      <c r="V64" s="3">
        <v>18.672673217365599</v>
      </c>
    </row>
    <row r="65" spans="1:22" x14ac:dyDescent="0.35">
      <c r="A65" s="2">
        <v>43811</v>
      </c>
      <c r="B65" s="3">
        <v>13.912867315654299</v>
      </c>
      <c r="C65" s="3">
        <v>12.34196551022</v>
      </c>
      <c r="D65" s="3">
        <v>16.218211945577</v>
      </c>
      <c r="E65" s="3">
        <v>14.876032597537501</v>
      </c>
      <c r="F65" s="3">
        <v>10.7450849254123</v>
      </c>
      <c r="G65" s="3">
        <v>16.3650287609087</v>
      </c>
      <c r="H65" s="3">
        <v>16.7376810303154</v>
      </c>
      <c r="I65" s="3">
        <v>17.046242483004999</v>
      </c>
      <c r="J65" s="3">
        <v>15.4035419813607</v>
      </c>
      <c r="K65" s="3">
        <v>13.9465224824897</v>
      </c>
      <c r="L65" s="3">
        <v>16.073751508138798</v>
      </c>
      <c r="M65" s="3">
        <v>13.9238900915869</v>
      </c>
      <c r="N65" s="3">
        <v>16.694752694317</v>
      </c>
      <c r="O65" s="3">
        <v>22.860533469092701</v>
      </c>
      <c r="P65" s="3">
        <v>13.1452910528694</v>
      </c>
      <c r="Q65" s="3">
        <v>14.2586704106038</v>
      </c>
      <c r="R65" s="3">
        <v>16.8685090840284</v>
      </c>
      <c r="S65" s="3">
        <v>8.7070748180967605</v>
      </c>
      <c r="T65" s="3">
        <v>15.920965334399099</v>
      </c>
      <c r="U65" s="3">
        <v>17.6532593591775</v>
      </c>
      <c r="V65" s="3">
        <v>18.9011929035536</v>
      </c>
    </row>
    <row r="66" spans="1:22" x14ac:dyDescent="0.35">
      <c r="A66" s="2">
        <v>43840</v>
      </c>
      <c r="B66" s="3">
        <v>14.9101859436454</v>
      </c>
      <c r="C66" s="3">
        <v>12.8843468136168</v>
      </c>
      <c r="D66" s="3">
        <v>17.186625732122899</v>
      </c>
      <c r="E66" s="3">
        <v>14.8344334563063</v>
      </c>
      <c r="F66" s="3">
        <v>11.0840647694599</v>
      </c>
      <c r="G66" s="3">
        <v>16.811574792689701</v>
      </c>
      <c r="H66" s="3">
        <v>17.004300860137199</v>
      </c>
      <c r="I66" s="3">
        <v>17.5329748109333</v>
      </c>
      <c r="J66" s="3">
        <v>15.885177649162401</v>
      </c>
      <c r="K66" s="3">
        <v>14.6940502794748</v>
      </c>
      <c r="L66" s="3">
        <v>17.2610940788304</v>
      </c>
      <c r="M66" s="3">
        <v>14.5107502215556</v>
      </c>
      <c r="N66" s="3">
        <v>20.030409034908399</v>
      </c>
      <c r="O66" s="3">
        <v>23.490820983338502</v>
      </c>
      <c r="P66" s="3">
        <v>14.070101518091599</v>
      </c>
      <c r="Q66" s="3">
        <v>14.7031939224957</v>
      </c>
      <c r="R66" s="3">
        <v>17.017165491425601</v>
      </c>
      <c r="S66" s="3">
        <v>9.4014407126613406</v>
      </c>
      <c r="T66" s="3">
        <v>15.8013363362197</v>
      </c>
      <c r="U66" s="3">
        <v>16.532809833117899</v>
      </c>
      <c r="V66" s="3">
        <v>19.945310115742</v>
      </c>
    </row>
    <row r="67" spans="1:22" x14ac:dyDescent="0.35">
      <c r="A67" s="2">
        <v>43873</v>
      </c>
      <c r="B67" s="3">
        <v>14.4189980191125</v>
      </c>
      <c r="C67" s="3">
        <v>11.6617065773712</v>
      </c>
      <c r="D67" s="3">
        <v>16.5666591219073</v>
      </c>
      <c r="E67" s="3">
        <v>14.049664159096499</v>
      </c>
      <c r="F67" s="3">
        <v>11.391131877488601</v>
      </c>
      <c r="G67" s="3">
        <v>16.899479286937801</v>
      </c>
      <c r="H67" s="3">
        <v>16.4204881981615</v>
      </c>
      <c r="I67" s="3">
        <v>17.225516621971401</v>
      </c>
      <c r="J67" s="3">
        <v>16.618184646925801</v>
      </c>
      <c r="K67" s="3">
        <v>16.2913525613342</v>
      </c>
      <c r="L67" s="3">
        <v>17.183902965069599</v>
      </c>
      <c r="M67" s="3">
        <v>14.284639251312599</v>
      </c>
      <c r="N67" s="3">
        <v>16.213345982152902</v>
      </c>
      <c r="O67" s="3">
        <v>23.404594143053</v>
      </c>
      <c r="P67" s="3">
        <v>13.860228462482601</v>
      </c>
      <c r="Q67" s="3">
        <v>14.2666971662374</v>
      </c>
      <c r="R67" s="3">
        <v>16.777944191752301</v>
      </c>
      <c r="S67" s="3">
        <v>9.2369057038472402</v>
      </c>
      <c r="T67" s="3">
        <v>15.138673928586901</v>
      </c>
      <c r="U67" s="3">
        <v>15.4049053710087</v>
      </c>
      <c r="V67" s="3">
        <v>18.448663553317701</v>
      </c>
    </row>
    <row r="68" spans="1:22" x14ac:dyDescent="0.35">
      <c r="A68" s="2">
        <v>43902</v>
      </c>
      <c r="B68" s="3">
        <v>14.239623251327901</v>
      </c>
      <c r="C68" s="3">
        <v>11.3345609860646</v>
      </c>
      <c r="D68" s="3">
        <v>14.6852957903542</v>
      </c>
      <c r="E68" s="3">
        <v>12.566292110562401</v>
      </c>
      <c r="F68" s="3">
        <v>9.2685438595850993</v>
      </c>
      <c r="G68" s="3">
        <v>16.053023507300299</v>
      </c>
      <c r="H68" s="3">
        <v>16.284349312124299</v>
      </c>
      <c r="I68" s="3">
        <v>16.115697668947401</v>
      </c>
      <c r="J68" s="3">
        <v>14.742024831342199</v>
      </c>
      <c r="K68" s="3">
        <v>14.825650939765</v>
      </c>
      <c r="L68" s="3">
        <v>16.216565559997498</v>
      </c>
      <c r="M68" s="3">
        <v>12.2770892516623</v>
      </c>
      <c r="N68" s="3">
        <v>11.906897202133701</v>
      </c>
      <c r="O68" s="3">
        <v>20.654276954554199</v>
      </c>
      <c r="P68" s="3">
        <v>12.8847785796181</v>
      </c>
      <c r="Q68" s="3">
        <v>13.5229190974184</v>
      </c>
      <c r="R68" s="3">
        <v>14.449538465210299</v>
      </c>
      <c r="S68" s="3">
        <v>7.9095354783211604</v>
      </c>
      <c r="T68" s="3">
        <v>14.143766285133999</v>
      </c>
      <c r="U68" s="3">
        <v>14.803517624741399</v>
      </c>
      <c r="V68" s="3">
        <v>17.133776573415201</v>
      </c>
    </row>
    <row r="69" spans="1:22" x14ac:dyDescent="0.35">
      <c r="A69" s="2">
        <v>43930</v>
      </c>
      <c r="B69" s="3">
        <v>14.0753317819724</v>
      </c>
      <c r="C69" s="3">
        <v>11.038500813952499</v>
      </c>
      <c r="D69" s="3">
        <v>14.307130559931799</v>
      </c>
      <c r="E69" s="3">
        <v>12.488480816172</v>
      </c>
      <c r="F69" s="3">
        <v>9.8976291819921904</v>
      </c>
      <c r="G69" s="3">
        <v>15.5039210110033</v>
      </c>
      <c r="H69" s="3">
        <v>16.2873971172334</v>
      </c>
      <c r="I69" s="3">
        <v>16.109763133241501</v>
      </c>
      <c r="J69" s="3">
        <v>14.3942790836038</v>
      </c>
      <c r="K69" s="3">
        <v>14.6570490002761</v>
      </c>
      <c r="L69" s="3">
        <v>16.373238475136802</v>
      </c>
      <c r="M69" s="3">
        <v>12.1086925949731</v>
      </c>
      <c r="N69" s="3">
        <v>11.841335391788901</v>
      </c>
      <c r="O69" s="3">
        <v>20.376483363516002</v>
      </c>
      <c r="P69" s="3">
        <v>13.036816447546499</v>
      </c>
      <c r="Q69" s="3">
        <v>13.7204125232888</v>
      </c>
      <c r="R69" s="3">
        <v>15.0484583239502</v>
      </c>
      <c r="S69" s="3">
        <v>7.7799546115478</v>
      </c>
      <c r="T69" s="3">
        <v>14.156818753372599</v>
      </c>
      <c r="U69" s="3">
        <v>15.023639790609201</v>
      </c>
      <c r="V69" s="3">
        <v>17.524616295288801</v>
      </c>
    </row>
    <row r="70" spans="1:22" x14ac:dyDescent="0.35">
      <c r="A70" s="2">
        <v>43963</v>
      </c>
      <c r="B70" s="3">
        <v>14.371093091159899</v>
      </c>
      <c r="C70" s="3">
        <v>11.583888556768899</v>
      </c>
      <c r="D70" s="3">
        <v>14.338927705823499</v>
      </c>
      <c r="E70" s="3">
        <v>13.2022024589095</v>
      </c>
      <c r="F70" s="3">
        <v>10.961431423358899</v>
      </c>
      <c r="G70" s="3">
        <v>16.814286621088499</v>
      </c>
      <c r="H70" s="3">
        <v>16.6130955119547</v>
      </c>
      <c r="I70" s="3">
        <v>16.472375034351799</v>
      </c>
      <c r="J70" s="3">
        <v>16.1999490279354</v>
      </c>
      <c r="K70" s="3">
        <v>14.884157133071</v>
      </c>
      <c r="L70" s="3">
        <v>17.0948301105898</v>
      </c>
      <c r="M70" s="3">
        <v>12.4773689892973</v>
      </c>
      <c r="N70" s="3">
        <v>12.0317197181522</v>
      </c>
      <c r="O70" s="3">
        <v>21.154156865096098</v>
      </c>
      <c r="P70" s="3">
        <v>13.279164489005201</v>
      </c>
      <c r="Q70" s="3">
        <v>14.131645405215901</v>
      </c>
      <c r="R70" s="3">
        <v>16.3141877128228</v>
      </c>
      <c r="S70" s="3">
        <v>8.1079001958061205</v>
      </c>
      <c r="T70" s="3">
        <v>15.9301803200277</v>
      </c>
      <c r="U70" s="3">
        <v>15.471983671999</v>
      </c>
      <c r="V70" s="3">
        <v>18.121149999923599</v>
      </c>
    </row>
    <row r="71" spans="1:22" x14ac:dyDescent="0.35">
      <c r="A71" s="2">
        <v>43994</v>
      </c>
      <c r="B71" s="3">
        <v>14.6053914536693</v>
      </c>
      <c r="C71" s="3">
        <v>13.950647026152399</v>
      </c>
      <c r="D71" s="3">
        <v>16.106319256741099</v>
      </c>
      <c r="E71" s="3">
        <v>15.313735314747801</v>
      </c>
      <c r="F71" s="3">
        <v>11.9588246579744</v>
      </c>
      <c r="G71" s="3">
        <v>19.305012476295602</v>
      </c>
      <c r="H71" s="3">
        <v>18.629973628248099</v>
      </c>
      <c r="I71" s="3">
        <v>16.977459405073098</v>
      </c>
      <c r="J71" s="3">
        <v>17.2128800295405</v>
      </c>
      <c r="K71" s="3">
        <v>15.377781553852801</v>
      </c>
      <c r="L71" s="3">
        <v>19.652774059209399</v>
      </c>
      <c r="M71" s="3">
        <v>12.862192330522101</v>
      </c>
      <c r="N71" s="3">
        <v>13.8530020118229</v>
      </c>
      <c r="O71" s="3">
        <v>22.4878934320535</v>
      </c>
      <c r="P71" s="3">
        <v>13.869578181611701</v>
      </c>
      <c r="Q71" s="3">
        <v>14.7291339695454</v>
      </c>
      <c r="R71" s="3">
        <v>17.9708034499372</v>
      </c>
      <c r="S71" s="3">
        <v>9.2498496146219207</v>
      </c>
      <c r="T71" s="3">
        <v>17.204136496605599</v>
      </c>
      <c r="U71" s="3">
        <v>16.2356293261047</v>
      </c>
      <c r="V71" s="3">
        <v>19.279695062990498</v>
      </c>
    </row>
    <row r="72" spans="1:22" x14ac:dyDescent="0.35">
      <c r="A72" s="2">
        <v>44022</v>
      </c>
      <c r="B72" s="3">
        <v>16.163615621464398</v>
      </c>
      <c r="C72" s="3">
        <v>15.324619306274201</v>
      </c>
      <c r="D72" s="3">
        <v>17.092186044199401</v>
      </c>
      <c r="E72" s="3">
        <v>15.771690445877701</v>
      </c>
      <c r="F72" s="3">
        <v>11.8597090628339</v>
      </c>
      <c r="G72" s="3">
        <v>22.402810317570001</v>
      </c>
      <c r="H72" s="3">
        <v>19.505093766262899</v>
      </c>
      <c r="I72" s="3">
        <v>17.636360747165</v>
      </c>
      <c r="J72" s="3">
        <v>17.914160976166301</v>
      </c>
      <c r="K72" s="3">
        <v>15.455195212230301</v>
      </c>
      <c r="L72" s="3">
        <v>30.4872276297193</v>
      </c>
      <c r="M72" s="3">
        <v>13.293135761764299</v>
      </c>
      <c r="N72" s="3">
        <v>15.289431303648501</v>
      </c>
      <c r="O72" s="3">
        <v>24.1850628729165</v>
      </c>
      <c r="P72" s="3">
        <v>15.231032752823101</v>
      </c>
      <c r="Q72" s="3">
        <v>15.1968739376002</v>
      </c>
      <c r="R72" s="3">
        <v>18.751141344758501</v>
      </c>
      <c r="S72" s="3">
        <v>9.5306504072541696</v>
      </c>
      <c r="T72" s="3">
        <v>17.946917826312401</v>
      </c>
      <c r="U72" s="3">
        <v>16.307968305255098</v>
      </c>
      <c r="V72" s="3">
        <v>19.618404033484499</v>
      </c>
    </row>
    <row r="73" spans="1:22" x14ac:dyDescent="0.35">
      <c r="A73" s="2">
        <v>44055</v>
      </c>
      <c r="B73" s="3">
        <v>16.148108125508902</v>
      </c>
      <c r="C73" s="3">
        <v>17.5958341257471</v>
      </c>
      <c r="D73" s="3">
        <v>18.249145640962901</v>
      </c>
      <c r="E73" s="3">
        <v>16.949481283937299</v>
      </c>
      <c r="F73" s="3">
        <v>12.2342673768284</v>
      </c>
      <c r="G73" s="3">
        <v>25.413731715775999</v>
      </c>
      <c r="H73" s="3">
        <v>19.491432923303599</v>
      </c>
      <c r="I73" s="3">
        <v>17.723272076217199</v>
      </c>
      <c r="J73" s="3">
        <v>20.391860843154902</v>
      </c>
      <c r="K73" s="3">
        <v>16.5402046505071</v>
      </c>
      <c r="L73" s="3">
        <v>34.618031173204301</v>
      </c>
      <c r="M73" s="3">
        <v>13.435106351948599</v>
      </c>
      <c r="N73" s="3">
        <v>15.0073349654542</v>
      </c>
      <c r="O73" s="3">
        <v>25.480548610822002</v>
      </c>
      <c r="P73" s="3">
        <v>15.253368729171401</v>
      </c>
      <c r="Q73" s="3">
        <v>15.7717561733244</v>
      </c>
      <c r="R73" s="3">
        <v>19.905881373696399</v>
      </c>
      <c r="S73" s="3">
        <v>9.7160362794646993</v>
      </c>
      <c r="T73" s="3">
        <v>15.4742090596507</v>
      </c>
      <c r="U73" s="3">
        <v>16.6640937829169</v>
      </c>
      <c r="V73" s="3">
        <v>20.546331883586799</v>
      </c>
    </row>
    <row r="74" spans="1:22" x14ac:dyDescent="0.35">
      <c r="A74" s="2">
        <v>44085</v>
      </c>
      <c r="B74" s="3">
        <v>16.785140755953801</v>
      </c>
      <c r="C74" s="3">
        <v>17.839841796024999</v>
      </c>
      <c r="D74" s="3">
        <v>18.272671574523201</v>
      </c>
      <c r="E74" s="3">
        <v>18.572274924836101</v>
      </c>
      <c r="F74" s="3">
        <v>12.8538428527938</v>
      </c>
      <c r="G74" s="3">
        <v>32.212117717204798</v>
      </c>
      <c r="H74" s="3">
        <v>20.132090898772301</v>
      </c>
      <c r="I74" s="3">
        <v>17.164894222294102</v>
      </c>
      <c r="J74" s="3">
        <v>19.6402371336927</v>
      </c>
      <c r="K74" s="3">
        <v>16.244406022525499</v>
      </c>
      <c r="L74" s="3">
        <v>33.814871523057903</v>
      </c>
      <c r="M74" s="3">
        <v>13.4902915024088</v>
      </c>
      <c r="N74" s="3">
        <v>15.812236420415701</v>
      </c>
      <c r="O74" s="3">
        <v>25.8466854856919</v>
      </c>
      <c r="P74" s="3">
        <v>15.650580020038401</v>
      </c>
      <c r="Q74" s="3">
        <v>15.802427734516501</v>
      </c>
      <c r="R74" s="3">
        <v>20.620894895363801</v>
      </c>
      <c r="S74" s="3">
        <v>10.0374771579776</v>
      </c>
      <c r="T74" s="3">
        <v>16.304819943362499</v>
      </c>
      <c r="U74" s="3">
        <v>18.062756782276999</v>
      </c>
      <c r="V74" s="3">
        <v>23.866230725026199</v>
      </c>
    </row>
    <row r="75" spans="1:22" x14ac:dyDescent="0.35">
      <c r="A75" s="2">
        <v>44116</v>
      </c>
      <c r="B75" s="3">
        <v>17.659115840942999</v>
      </c>
      <c r="C75" s="3">
        <v>18.618718488281701</v>
      </c>
      <c r="D75" s="3">
        <v>19.143834378108998</v>
      </c>
      <c r="E75" s="3">
        <v>19.690842574518999</v>
      </c>
      <c r="F75" s="3">
        <v>14.23752046819</v>
      </c>
      <c r="G75" s="3">
        <v>38.743281066004897</v>
      </c>
      <c r="H75" s="3">
        <v>20.544950868690499</v>
      </c>
      <c r="I75" s="3">
        <v>17.4124004338925</v>
      </c>
      <c r="J75" s="3">
        <v>20.623992938794601</v>
      </c>
      <c r="K75" s="3">
        <v>16.184171689552699</v>
      </c>
      <c r="L75" s="3">
        <v>30.8261349897023</v>
      </c>
      <c r="M75" s="3">
        <v>13.344413119395799</v>
      </c>
      <c r="N75" s="3">
        <v>15.4270260926702</v>
      </c>
      <c r="O75" s="3">
        <v>26.975013799073899</v>
      </c>
      <c r="P75" s="3">
        <v>16.753942785082</v>
      </c>
      <c r="Q75" s="3">
        <v>16.834637089306401</v>
      </c>
      <c r="R75" s="3">
        <v>22.004452958559899</v>
      </c>
      <c r="S75" s="3">
        <v>10.795120895055099</v>
      </c>
      <c r="T75" s="3">
        <v>16.055325665738899</v>
      </c>
      <c r="U75" s="3">
        <v>18.628065577204602</v>
      </c>
      <c r="V75" s="3">
        <v>25.945510278064202</v>
      </c>
    </row>
    <row r="76" spans="1:22" x14ac:dyDescent="0.35">
      <c r="A76" s="2">
        <v>44147</v>
      </c>
      <c r="B76" s="3">
        <v>18.031762164884402</v>
      </c>
      <c r="C76" s="3">
        <v>21.045345426949101</v>
      </c>
      <c r="D76" s="3">
        <v>21.6560714651844</v>
      </c>
      <c r="E76" s="3">
        <v>24.154884771508101</v>
      </c>
      <c r="F76" s="3">
        <v>18.345676740541901</v>
      </c>
      <c r="G76" s="3">
        <v>42.772502506795902</v>
      </c>
      <c r="H76" s="3">
        <v>20.829877654647401</v>
      </c>
      <c r="I76" s="3">
        <v>17.0209599485718</v>
      </c>
      <c r="J76" s="3">
        <v>22.823252697620099</v>
      </c>
      <c r="K76" s="3">
        <v>16.5754710517066</v>
      </c>
      <c r="L76" s="3">
        <v>30.024862417189201</v>
      </c>
      <c r="M76" s="3">
        <v>13.776151453851099</v>
      </c>
      <c r="N76" s="3">
        <v>14.8874606109013</v>
      </c>
      <c r="O76" s="3">
        <v>27.181667578872801</v>
      </c>
      <c r="P76" s="3">
        <v>17.1729703718505</v>
      </c>
      <c r="Q76" s="3">
        <v>17.406622708670099</v>
      </c>
      <c r="R76" s="3">
        <v>22.202300245697199</v>
      </c>
      <c r="S76" s="3">
        <v>12.4538563431916</v>
      </c>
      <c r="T76" s="3">
        <v>25.336050109190001</v>
      </c>
      <c r="U76" s="3">
        <v>19.034250203967201</v>
      </c>
      <c r="V76" s="3">
        <v>27.503844588767102</v>
      </c>
    </row>
    <row r="77" spans="1:22" x14ac:dyDescent="0.35">
      <c r="A77" s="2">
        <v>44176</v>
      </c>
      <c r="B77" s="3">
        <v>18.6873273654444</v>
      </c>
      <c r="C77" s="3">
        <v>23.3505118746174</v>
      </c>
      <c r="D77" s="3">
        <v>24.6254196318874</v>
      </c>
      <c r="E77" s="3">
        <v>24.972736094109301</v>
      </c>
      <c r="F77" s="3">
        <v>21.622360366357501</v>
      </c>
      <c r="G77" s="3">
        <v>51.189013815254697</v>
      </c>
      <c r="H77" s="3">
        <v>21.8202742279544</v>
      </c>
      <c r="I77" s="3">
        <v>17.702465635043598</v>
      </c>
      <c r="J77" s="3">
        <v>27.603689142679599</v>
      </c>
      <c r="K77" s="3">
        <v>18.7844451507722</v>
      </c>
      <c r="L77" s="3">
        <v>34.4813611598018</v>
      </c>
      <c r="M77" s="3">
        <v>13.624391386829201</v>
      </c>
      <c r="N77" s="3">
        <v>18.957814967775001</v>
      </c>
      <c r="O77" s="3">
        <v>32.108553830392303</v>
      </c>
      <c r="P77" s="3">
        <v>17.6462645188208</v>
      </c>
      <c r="Q77" s="3">
        <v>17.437089058952999</v>
      </c>
      <c r="R77" s="3">
        <v>25.6958371012452</v>
      </c>
      <c r="S77" s="3">
        <v>12.3984033758574</v>
      </c>
      <c r="T77" s="3">
        <v>24.342357991454101</v>
      </c>
      <c r="U77" s="3">
        <v>20.908616132710598</v>
      </c>
      <c r="V77" s="3">
        <v>27.928968625864599</v>
      </c>
    </row>
    <row r="78" spans="1:22" x14ac:dyDescent="0.35">
      <c r="A78" s="2">
        <v>44208</v>
      </c>
      <c r="B78" s="3">
        <v>21.633488020737101</v>
      </c>
      <c r="C78" s="3">
        <v>24.804936066100801</v>
      </c>
      <c r="D78" s="3">
        <v>26.014400994304101</v>
      </c>
      <c r="E78" s="3">
        <v>25.856446243611899</v>
      </c>
      <c r="F78" s="3">
        <v>23.443746621274901</v>
      </c>
      <c r="G78" s="3">
        <v>49.049803185156698</v>
      </c>
      <c r="H78" s="3">
        <v>20.821471876031001</v>
      </c>
      <c r="I78" s="3">
        <v>19.2524409970137</v>
      </c>
      <c r="J78" s="3">
        <v>32.809408932157403</v>
      </c>
      <c r="K78" s="3">
        <v>21.7618905799599</v>
      </c>
      <c r="L78" s="3">
        <v>35.486808904672102</v>
      </c>
      <c r="M78" s="3">
        <v>13.9848802725424</v>
      </c>
      <c r="N78" s="3">
        <v>17.769533895404798</v>
      </c>
      <c r="O78" s="3">
        <v>34.757810051993303</v>
      </c>
      <c r="P78" s="3">
        <v>19.5517175924867</v>
      </c>
      <c r="Q78" s="3">
        <v>17.952361067331001</v>
      </c>
      <c r="R78" s="3">
        <v>28.844060155820301</v>
      </c>
      <c r="S78" s="3">
        <v>13.925350878543901</v>
      </c>
      <c r="T78" s="3">
        <v>25.488021562185299</v>
      </c>
      <c r="U78" s="3">
        <v>24.627850785769301</v>
      </c>
      <c r="V78" s="3">
        <v>29.304337929981902</v>
      </c>
    </row>
    <row r="79" spans="1:22" x14ac:dyDescent="0.35">
      <c r="A79" s="2">
        <v>44239</v>
      </c>
      <c r="B79" s="3">
        <v>22.3073409177372</v>
      </c>
      <c r="C79" s="3">
        <v>26.8407430753733</v>
      </c>
      <c r="D79" s="3">
        <v>24.442356023652799</v>
      </c>
      <c r="E79" s="3">
        <v>24.8259295851615</v>
      </c>
      <c r="F79" s="3">
        <v>15.324441648716199</v>
      </c>
      <c r="G79" s="3">
        <v>45.491056286522998</v>
      </c>
      <c r="H79" s="3">
        <v>19.688810515042501</v>
      </c>
      <c r="I79" s="3">
        <v>18.764694515170198</v>
      </c>
      <c r="J79" s="3">
        <v>29.0569787797108</v>
      </c>
      <c r="K79" s="3">
        <v>21.367715000749001</v>
      </c>
      <c r="L79" s="3">
        <v>28.560866831743201</v>
      </c>
      <c r="M79" s="3">
        <v>14.63275198999</v>
      </c>
      <c r="N79" s="3">
        <v>17.411708432006801</v>
      </c>
      <c r="O79" s="3">
        <v>32.9129069572124</v>
      </c>
      <c r="P79" s="3">
        <v>21.9804296782583</v>
      </c>
      <c r="Q79" s="3">
        <v>16.928079971919399</v>
      </c>
      <c r="R79" s="3">
        <v>27.209151592554601</v>
      </c>
      <c r="S79" s="3">
        <v>12.430313711735399</v>
      </c>
      <c r="T79" s="3">
        <v>23.701772289069499</v>
      </c>
      <c r="U79" s="3">
        <v>23.945846782848701</v>
      </c>
      <c r="V79" s="3">
        <v>26.4437660627292</v>
      </c>
    </row>
    <row r="80" spans="1:22" x14ac:dyDescent="0.35">
      <c r="A80" s="2">
        <v>44267</v>
      </c>
      <c r="B80" s="3">
        <v>19.924419830455399</v>
      </c>
      <c r="C80" s="3">
        <v>31.933019562191401</v>
      </c>
      <c r="D80" s="3">
        <v>23.8768598513706</v>
      </c>
      <c r="E80" s="3">
        <v>22.706000830990199</v>
      </c>
      <c r="F80" s="3">
        <v>17.021055275336199</v>
      </c>
      <c r="G80" s="3">
        <v>65.734037491862097</v>
      </c>
      <c r="H80" s="3">
        <v>19.623132505092698</v>
      </c>
      <c r="I80" s="3">
        <v>18.522259495961499</v>
      </c>
      <c r="J80" s="3">
        <v>27.096027101405401</v>
      </c>
      <c r="K80" s="3">
        <v>20.2330182748006</v>
      </c>
      <c r="L80" s="3">
        <v>20.3580046268095</v>
      </c>
      <c r="M80" s="3">
        <v>13.5737421822886</v>
      </c>
      <c r="N80" s="3">
        <v>17.7040360572202</v>
      </c>
      <c r="O80" s="3">
        <v>30.959239872988402</v>
      </c>
      <c r="P80" s="3">
        <v>19.656436616200001</v>
      </c>
      <c r="Q80" s="3">
        <v>16.809841832600299</v>
      </c>
      <c r="R80" s="3">
        <v>27.510185706149102</v>
      </c>
      <c r="S80" s="3">
        <v>11.4301456117825</v>
      </c>
      <c r="T80" s="3">
        <v>27.044883980269201</v>
      </c>
      <c r="U80" s="3">
        <v>24.236316621499299</v>
      </c>
      <c r="V80" s="3">
        <v>26.3983206184921</v>
      </c>
    </row>
    <row r="81" spans="1:22" x14ac:dyDescent="0.35">
      <c r="A81" s="2">
        <v>44298</v>
      </c>
      <c r="B81" s="3">
        <v>19.443171697035801</v>
      </c>
      <c r="C81" s="3">
        <v>29.892164988323501</v>
      </c>
      <c r="D81" s="3">
        <v>22.912792132047102</v>
      </c>
      <c r="E81" s="3">
        <v>21.912158822620199</v>
      </c>
      <c r="F81" s="3">
        <v>16.589905474072701</v>
      </c>
      <c r="G81" s="3">
        <v>59.621937710237297</v>
      </c>
      <c r="H81" s="3">
        <v>19.0494420380363</v>
      </c>
      <c r="I81" s="3">
        <v>18.118913988485101</v>
      </c>
      <c r="J81" s="3">
        <v>25.8381873869962</v>
      </c>
      <c r="K81" s="3">
        <v>19.485380833182798</v>
      </c>
      <c r="L81" s="3">
        <v>19.0540253754947</v>
      </c>
      <c r="M81" s="3">
        <v>13.064085755292099</v>
      </c>
      <c r="N81" s="3">
        <v>17.2968649849822</v>
      </c>
      <c r="O81" s="3">
        <v>29.9287825944802</v>
      </c>
      <c r="P81" s="3">
        <v>19.251552770831101</v>
      </c>
      <c r="Q81" s="3">
        <v>16.6315740528484</v>
      </c>
      <c r="R81" s="3">
        <v>26.571690052629901</v>
      </c>
      <c r="S81" s="3">
        <v>10.770536894178299</v>
      </c>
      <c r="T81" s="3">
        <v>25.681378841259502</v>
      </c>
      <c r="U81" s="3">
        <v>23.5924895939837</v>
      </c>
      <c r="V81" s="3">
        <v>25.772792664737398</v>
      </c>
    </row>
    <row r="82" spans="1:22" x14ac:dyDescent="0.35">
      <c r="A82" s="2">
        <v>44328</v>
      </c>
      <c r="B82" s="3">
        <v>19.186150157710099</v>
      </c>
      <c r="C82" s="3">
        <v>27.441041738820399</v>
      </c>
      <c r="D82" s="3">
        <v>22.2515743686054</v>
      </c>
      <c r="E82" s="3">
        <v>21.1784151555918</v>
      </c>
      <c r="F82" s="3">
        <v>16.361362030714901</v>
      </c>
      <c r="G82" s="3">
        <v>54.297488582182403</v>
      </c>
      <c r="H82" s="3">
        <v>18.3555299091351</v>
      </c>
      <c r="I82" s="3">
        <v>17.009354331604399</v>
      </c>
      <c r="J82" s="3">
        <v>24.645159614259601</v>
      </c>
      <c r="K82" s="3">
        <v>17.956338771183098</v>
      </c>
      <c r="L82" s="3">
        <v>17.786243719577602</v>
      </c>
      <c r="M82" s="3">
        <v>12.689746778820901</v>
      </c>
      <c r="N82" s="3">
        <v>14.847651633578099</v>
      </c>
      <c r="O82" s="3">
        <v>29.360642504802399</v>
      </c>
      <c r="P82" s="3">
        <v>18.674142332119601</v>
      </c>
      <c r="Q82" s="3">
        <v>16.449860013988701</v>
      </c>
      <c r="R82" s="3">
        <v>25.679731377597001</v>
      </c>
      <c r="S82" s="3">
        <v>10.3378140752174</v>
      </c>
      <c r="T82" s="3">
        <v>24.3665851168298</v>
      </c>
      <c r="U82" s="3">
        <v>22.758227734219801</v>
      </c>
      <c r="V82" s="3">
        <v>25.128829575891601</v>
      </c>
    </row>
    <row r="83" spans="1:22" x14ac:dyDescent="0.35">
      <c r="A83" s="2">
        <v>44358</v>
      </c>
      <c r="B83" s="3">
        <v>19.310812261065799</v>
      </c>
      <c r="C83" s="3">
        <v>25.109523201776899</v>
      </c>
      <c r="D83" s="3">
        <v>21.7857036636575</v>
      </c>
      <c r="E83" s="3">
        <v>21.730295427172202</v>
      </c>
      <c r="F83" s="3">
        <v>15.8954899413108</v>
      </c>
      <c r="G83" s="3">
        <v>47.775110915274603</v>
      </c>
      <c r="H83" s="3">
        <v>17.7852969839849</v>
      </c>
      <c r="I83" s="3">
        <v>16.828930171187199</v>
      </c>
      <c r="J83" s="3">
        <v>23.799858905634899</v>
      </c>
      <c r="K83" s="3">
        <v>17.171183122738601</v>
      </c>
      <c r="L83" s="3">
        <v>16.926817344467398</v>
      </c>
      <c r="M83" s="3">
        <v>12.4265587586411</v>
      </c>
      <c r="N83" s="3">
        <v>17.5463442574633</v>
      </c>
      <c r="O83" s="3">
        <v>29.440334534122499</v>
      </c>
      <c r="P83" s="3">
        <v>18.814963857032598</v>
      </c>
      <c r="Q83" s="3">
        <v>16.0418318750955</v>
      </c>
      <c r="R83" s="3">
        <v>24.725361293226999</v>
      </c>
      <c r="S83" s="3">
        <v>9.8537614345003295</v>
      </c>
      <c r="T83" s="3">
        <v>23.851330537274499</v>
      </c>
      <c r="U83" s="3">
        <v>22.9554670875157</v>
      </c>
      <c r="V83" s="3">
        <v>24.611611385603702</v>
      </c>
    </row>
    <row r="84" spans="1:22" x14ac:dyDescent="0.35">
      <c r="A84" s="2">
        <v>44389</v>
      </c>
      <c r="B84" s="3">
        <v>18.91472485425</v>
      </c>
      <c r="C84" s="3">
        <v>22.688595925976902</v>
      </c>
      <c r="D84" s="3">
        <v>20.497644409163598</v>
      </c>
      <c r="E84" s="3">
        <v>21.139420950916801</v>
      </c>
      <c r="F84" s="3">
        <v>15.138166469641201</v>
      </c>
      <c r="G84" s="3">
        <v>41.594134850042302</v>
      </c>
      <c r="H84" s="3">
        <v>16.896796970009699</v>
      </c>
      <c r="I84" s="3">
        <v>16.361826314032601</v>
      </c>
      <c r="J84" s="3">
        <v>22.296224223865899</v>
      </c>
      <c r="K84" s="3">
        <v>16.1347951605267</v>
      </c>
      <c r="L84" s="3">
        <v>15.381840077189</v>
      </c>
      <c r="M84" s="3">
        <v>11.895392886093701</v>
      </c>
      <c r="N84" s="3">
        <v>16.4581535168528</v>
      </c>
      <c r="O84" s="3">
        <v>28.720907823339999</v>
      </c>
      <c r="P84" s="3">
        <v>18.120932951624301</v>
      </c>
      <c r="Q84" s="3">
        <v>15.740822167046099</v>
      </c>
      <c r="R84" s="3">
        <v>23.234596536879099</v>
      </c>
      <c r="S84" s="3">
        <v>9.0967562670048707</v>
      </c>
      <c r="T84" s="3">
        <v>22.389513471853199</v>
      </c>
      <c r="U84" s="3">
        <v>21.7576540224937</v>
      </c>
      <c r="V84" s="3">
        <v>23.6657701687475</v>
      </c>
    </row>
    <row r="85" spans="1:22" x14ac:dyDescent="0.35">
      <c r="A85" s="2">
        <v>44420</v>
      </c>
      <c r="B85" s="3">
        <v>18.313630569824099</v>
      </c>
      <c r="C85" s="3">
        <v>20.2912967174891</v>
      </c>
      <c r="D85" s="3">
        <v>19.9551761516705</v>
      </c>
      <c r="E85" s="3">
        <v>20.128701527518299</v>
      </c>
      <c r="F85" s="3">
        <v>14.5379389019188</v>
      </c>
      <c r="G85" s="3">
        <v>35.199051220278903</v>
      </c>
      <c r="H85" s="3">
        <v>16.219967756413599</v>
      </c>
      <c r="I85" s="3">
        <v>15.312567310672399</v>
      </c>
      <c r="J85" s="3">
        <v>20.792379809568299</v>
      </c>
      <c r="K85" s="3">
        <v>14.8253571755364</v>
      </c>
      <c r="L85" s="3">
        <v>13.6382739300275</v>
      </c>
      <c r="M85" s="3">
        <v>11.5694573360696</v>
      </c>
      <c r="N85" s="3">
        <v>15.828475740678099</v>
      </c>
      <c r="O85" s="3">
        <v>28.8783330533936</v>
      </c>
      <c r="P85" s="3">
        <v>17.231174369423702</v>
      </c>
      <c r="Q85" s="3">
        <v>15.5255386142166</v>
      </c>
      <c r="R85" s="3">
        <v>22.127644476914199</v>
      </c>
      <c r="S85" s="3">
        <v>8.5911899441471995</v>
      </c>
      <c r="T85" s="3">
        <v>21.3238470759288</v>
      </c>
      <c r="U85" s="3">
        <v>21.314469212875</v>
      </c>
      <c r="V85" s="3">
        <v>23.3757763955165</v>
      </c>
    </row>
    <row r="86" spans="1:22" x14ac:dyDescent="0.35">
      <c r="A86" s="2">
        <v>44449</v>
      </c>
      <c r="B86" s="3">
        <v>18.378807998293802</v>
      </c>
      <c r="C86" s="3">
        <v>18.232902240740799</v>
      </c>
      <c r="D86" s="3">
        <v>19.543956995149401</v>
      </c>
      <c r="E86" s="3">
        <v>20.6656552613121</v>
      </c>
      <c r="F86" s="3">
        <v>13.988433743794999</v>
      </c>
      <c r="G86" s="3">
        <v>30.7461912635255</v>
      </c>
      <c r="H86" s="3">
        <v>16.0098678691696</v>
      </c>
      <c r="I86" s="3">
        <v>14.8780504235219</v>
      </c>
      <c r="J86" s="3">
        <v>19.569910318442499</v>
      </c>
      <c r="K86" s="3">
        <v>13.753424788018201</v>
      </c>
      <c r="L86" s="3">
        <v>12.020765771175</v>
      </c>
      <c r="M86" s="3">
        <v>10.795863406940301</v>
      </c>
      <c r="N86" s="3">
        <v>14.5198366894255</v>
      </c>
      <c r="O86" s="3">
        <v>29.503699983738802</v>
      </c>
      <c r="P86" s="3">
        <v>16.953219087826799</v>
      </c>
      <c r="Q86" s="3">
        <v>15.329839836503499</v>
      </c>
      <c r="R86" s="3">
        <v>22.172606297634101</v>
      </c>
      <c r="S86" s="3">
        <v>7.9337751754242403</v>
      </c>
      <c r="T86" s="3">
        <v>20.4754922054593</v>
      </c>
      <c r="U86" s="3">
        <v>20.543399690576599</v>
      </c>
      <c r="V86" s="3">
        <v>22.884140917394198</v>
      </c>
    </row>
    <row r="87" spans="1:22" x14ac:dyDescent="0.35">
      <c r="A87" s="2">
        <v>44481</v>
      </c>
      <c r="B87" s="3">
        <v>17.761875179299199</v>
      </c>
      <c r="C87" s="3">
        <v>15.458426582760501</v>
      </c>
      <c r="D87" s="3">
        <v>19.3428448760653</v>
      </c>
      <c r="E87" s="3">
        <v>20.810802487299</v>
      </c>
      <c r="F87" s="3">
        <v>14.2517742732646</v>
      </c>
      <c r="G87" s="3">
        <v>25.499289146122901</v>
      </c>
      <c r="H87" s="3">
        <v>15.6524614985935</v>
      </c>
      <c r="I87" s="3">
        <v>13.6695374479572</v>
      </c>
      <c r="J87" s="3">
        <v>17.828048761822298</v>
      </c>
      <c r="K87" s="3">
        <v>12.169419462503599</v>
      </c>
      <c r="L87" s="3">
        <v>10.529515117801999</v>
      </c>
      <c r="M87" s="3">
        <v>10.895111485284099</v>
      </c>
      <c r="N87" s="3">
        <v>14.099712055415001</v>
      </c>
      <c r="O87" s="3">
        <v>29.5359125386952</v>
      </c>
      <c r="P87" s="3">
        <v>16.051808946826299</v>
      </c>
      <c r="Q87" s="3">
        <v>15.520450109647401</v>
      </c>
      <c r="R87" s="3">
        <v>21.199995968358699</v>
      </c>
      <c r="S87" s="3">
        <v>7.2339184035150801</v>
      </c>
      <c r="T87" s="3">
        <v>19.227533945504501</v>
      </c>
      <c r="U87" s="3">
        <v>20.2403712509794</v>
      </c>
      <c r="V87" s="3">
        <v>22.0780774503224</v>
      </c>
    </row>
    <row r="88" spans="1:22" x14ac:dyDescent="0.35">
      <c r="A88" s="2">
        <v>44512</v>
      </c>
      <c r="B88" s="3">
        <v>17.907698657034299</v>
      </c>
      <c r="C88" s="3">
        <v>13.343430172473999</v>
      </c>
      <c r="D88" s="3">
        <v>18.3293986646291</v>
      </c>
      <c r="E88" s="3">
        <v>20.981770878386399</v>
      </c>
      <c r="F88" s="3">
        <v>13.0507082910805</v>
      </c>
      <c r="G88" s="3">
        <v>20.061294985937401</v>
      </c>
      <c r="H88" s="3">
        <v>14.7795180810395</v>
      </c>
      <c r="I88" s="3">
        <v>13.572050425532</v>
      </c>
      <c r="J88" s="3">
        <v>16.6348666358301</v>
      </c>
      <c r="K88" s="3">
        <v>11.1374958446501</v>
      </c>
      <c r="L88" s="3">
        <v>8.7687656272320105</v>
      </c>
      <c r="M88" s="3">
        <v>10.6530237477187</v>
      </c>
      <c r="N88" s="3">
        <v>16.181059928319499</v>
      </c>
      <c r="O88" s="3">
        <v>29.478299678635501</v>
      </c>
      <c r="P88" s="3">
        <v>15.825990425514</v>
      </c>
      <c r="Q88" s="3">
        <v>15.7073135001793</v>
      </c>
      <c r="R88" s="3">
        <v>20.394871631317699</v>
      </c>
      <c r="S88" s="3">
        <v>7.1628682216978303</v>
      </c>
      <c r="T88" s="3">
        <v>18.9131093872052</v>
      </c>
      <c r="U88" s="3">
        <v>20.0586945912722</v>
      </c>
      <c r="V88" s="3">
        <v>21.658599996170398</v>
      </c>
    </row>
    <row r="89" spans="1:22" x14ac:dyDescent="0.35">
      <c r="A89" s="2">
        <v>44540</v>
      </c>
      <c r="B89" s="3">
        <v>18.738199981141001</v>
      </c>
      <c r="C89" s="3">
        <v>10.7851561326897</v>
      </c>
      <c r="D89" s="3">
        <v>17.419872074518899</v>
      </c>
      <c r="E89" s="3">
        <v>19.964115393471001</v>
      </c>
      <c r="F89" s="3">
        <v>10.9186088906704</v>
      </c>
      <c r="G89" s="3">
        <v>14.7558205001275</v>
      </c>
      <c r="H89" s="3">
        <v>15.094640439405399</v>
      </c>
      <c r="I89" s="3">
        <v>13.061064331306699</v>
      </c>
      <c r="J89" s="3">
        <v>15.432109083987701</v>
      </c>
      <c r="K89" s="3">
        <v>10.330122588642499</v>
      </c>
      <c r="L89" s="3">
        <v>7.5691882959119399</v>
      </c>
      <c r="M89" s="3">
        <v>10.3291661251373</v>
      </c>
      <c r="N89" s="3">
        <v>12.8505959263299</v>
      </c>
      <c r="O89" s="3">
        <v>28.958007933996601</v>
      </c>
      <c r="P89" s="3">
        <v>14.902396805381001</v>
      </c>
      <c r="Q89" s="3">
        <v>15.0531062700869</v>
      </c>
      <c r="R89" s="3">
        <v>19.125241562459401</v>
      </c>
      <c r="S89" s="3">
        <v>7.7302174277078501</v>
      </c>
      <c r="T89" s="3">
        <v>18.090348486021</v>
      </c>
      <c r="U89" s="3">
        <v>19.406580746131802</v>
      </c>
      <c r="V89" s="3">
        <v>19.301834198444499</v>
      </c>
    </row>
    <row r="90" spans="1:22" x14ac:dyDescent="0.35">
      <c r="A90" s="2">
        <v>44573</v>
      </c>
      <c r="B90" s="3">
        <v>17.6881102733511</v>
      </c>
      <c r="C90" s="3">
        <v>9.4671849341299694</v>
      </c>
      <c r="D90" s="3">
        <v>16.961668138604299</v>
      </c>
      <c r="E90" s="3">
        <v>19.522493395546299</v>
      </c>
      <c r="F90" s="3">
        <v>11.402391562958201</v>
      </c>
      <c r="G90" s="3">
        <v>12.686878641928599</v>
      </c>
      <c r="H90" s="3">
        <v>15.5030862351508</v>
      </c>
      <c r="I90" s="3">
        <v>13.058650799359301</v>
      </c>
      <c r="J90" s="3">
        <v>15.4227430754318</v>
      </c>
      <c r="K90" s="3">
        <v>9.6344155171512504</v>
      </c>
      <c r="L90" s="3">
        <v>6.6409752048983997</v>
      </c>
      <c r="M90" s="3">
        <v>10.909131597349401</v>
      </c>
      <c r="N90" s="3">
        <v>13.4739234940523</v>
      </c>
      <c r="O90" s="3">
        <v>29.6175786232488</v>
      </c>
      <c r="P90" s="3">
        <v>14.534270006882799</v>
      </c>
      <c r="Q90" s="3">
        <v>15.234597925556301</v>
      </c>
      <c r="R90" s="3">
        <v>19.2777822634961</v>
      </c>
      <c r="S90" s="3">
        <v>7.3068885632368703</v>
      </c>
      <c r="T90" s="3">
        <v>16.482096849027698</v>
      </c>
      <c r="U90" s="3">
        <v>18.0636920216288</v>
      </c>
      <c r="V90" s="3">
        <v>20.685925072480401</v>
      </c>
    </row>
    <row r="91" spans="1:22" x14ac:dyDescent="0.35">
      <c r="A91" s="2">
        <v>44603</v>
      </c>
      <c r="B91" s="3">
        <v>16.5649094673078</v>
      </c>
      <c r="C91" s="3">
        <v>9.7909049792614091</v>
      </c>
      <c r="D91" s="3">
        <v>17.268537497705999</v>
      </c>
      <c r="E91" s="3">
        <v>19.352187869908601</v>
      </c>
      <c r="F91" s="3">
        <v>10.8479898367645</v>
      </c>
      <c r="G91" s="3">
        <v>11.771111188969</v>
      </c>
      <c r="H91" s="3">
        <v>15.647083996382101</v>
      </c>
      <c r="I91" s="3">
        <v>12.8478075840326</v>
      </c>
      <c r="J91" s="3">
        <v>15.180611960185599</v>
      </c>
      <c r="K91" s="3">
        <v>9.3579769908232997</v>
      </c>
      <c r="L91" s="3">
        <v>7.1711753267681004</v>
      </c>
      <c r="M91" s="3">
        <v>11.011783393986001</v>
      </c>
      <c r="N91" s="3">
        <v>-137.69522168364799</v>
      </c>
      <c r="O91" s="3">
        <v>27.4989152152068</v>
      </c>
      <c r="P91" s="3">
        <v>14.1188128201378</v>
      </c>
      <c r="Q91" s="3">
        <v>16.298637305188599</v>
      </c>
      <c r="R91" s="3">
        <v>19.259517991687598</v>
      </c>
      <c r="S91" s="3">
        <v>6.2888785300050998</v>
      </c>
      <c r="T91" s="3">
        <v>16.894860035632799</v>
      </c>
      <c r="U91" s="3">
        <v>16.941565005670999</v>
      </c>
      <c r="V91" s="3">
        <v>20.8136599706508</v>
      </c>
    </row>
    <row r="92" spans="1:22" x14ac:dyDescent="0.35">
      <c r="A92" s="2">
        <v>44631</v>
      </c>
      <c r="B92" s="3">
        <v>16.4127324098583</v>
      </c>
      <c r="C92" s="3">
        <v>9.8146955330268906</v>
      </c>
      <c r="D92" s="3">
        <v>17.364430791895401</v>
      </c>
      <c r="E92" s="3">
        <v>19.124793994579999</v>
      </c>
      <c r="F92" s="3">
        <v>9.8063186113273098</v>
      </c>
      <c r="G92" s="3">
        <v>13.563743777461999</v>
      </c>
      <c r="H92" s="3">
        <v>15.871999257153</v>
      </c>
      <c r="I92" s="3">
        <v>12.3102294182049</v>
      </c>
      <c r="J92" s="3">
        <v>15.001052343935701</v>
      </c>
      <c r="K92" s="3">
        <v>9.2741889646000892</v>
      </c>
      <c r="L92" s="3">
        <v>6.98919371555853</v>
      </c>
      <c r="M92" s="3">
        <v>11.1328952778481</v>
      </c>
      <c r="N92" s="3">
        <v>-92.872289666376105</v>
      </c>
      <c r="O92" s="3">
        <v>26.283970204375802</v>
      </c>
      <c r="P92" s="3">
        <v>12.7163111424587</v>
      </c>
      <c r="Q92" s="3">
        <v>16.305222067102399</v>
      </c>
      <c r="R92" s="3">
        <v>18.7846126753759</v>
      </c>
      <c r="S92" s="3">
        <v>5.7390076237313998</v>
      </c>
      <c r="T92" s="3">
        <v>17.328923131834301</v>
      </c>
      <c r="U92" s="3">
        <v>16.341476576628899</v>
      </c>
      <c r="V92" s="3">
        <v>21.392854688662201</v>
      </c>
    </row>
    <row r="93" spans="1:22" x14ac:dyDescent="0.35">
      <c r="A93" s="2">
        <v>44663</v>
      </c>
      <c r="B93" s="3">
        <v>16.020415645698101</v>
      </c>
      <c r="C93" s="3">
        <v>9.7584830255349804</v>
      </c>
      <c r="D93" s="3">
        <v>17.1191035054445</v>
      </c>
      <c r="E93" s="3">
        <v>18.580137021250199</v>
      </c>
      <c r="F93" s="3">
        <v>9.6251581678765703</v>
      </c>
      <c r="G93" s="3">
        <v>12.9206662599272</v>
      </c>
      <c r="H93" s="3">
        <v>15.878231073246999</v>
      </c>
      <c r="I93" s="3">
        <v>12.199922218273899</v>
      </c>
      <c r="J93" s="3">
        <v>14.9459145745887</v>
      </c>
      <c r="K93" s="3">
        <v>9.2715371321809403</v>
      </c>
      <c r="L93" s="3">
        <v>7.0043842684643396</v>
      </c>
      <c r="M93" s="3">
        <v>10.967850817540601</v>
      </c>
      <c r="N93" s="3">
        <v>-81.349889457266499</v>
      </c>
      <c r="O93" s="3">
        <v>26.152232669082998</v>
      </c>
      <c r="P93" s="3">
        <v>12.652489940627801</v>
      </c>
      <c r="Q93" s="3">
        <v>16.0972646726592</v>
      </c>
      <c r="R93" s="3">
        <v>18.603909287764001</v>
      </c>
      <c r="S93" s="3">
        <v>5.8169453239776701</v>
      </c>
      <c r="T93" s="3">
        <v>17.4237925418185</v>
      </c>
      <c r="U93" s="3">
        <v>16.143320728664701</v>
      </c>
      <c r="V93" s="3">
        <v>21.3853566654217</v>
      </c>
    </row>
    <row r="94" spans="1:22" x14ac:dyDescent="0.35">
      <c r="A94" s="2">
        <v>44693</v>
      </c>
      <c r="B94" s="3">
        <v>15.6674756290462</v>
      </c>
      <c r="C94" s="3">
        <v>9.3423292610545392</v>
      </c>
      <c r="D94" s="3">
        <v>16.2555835501636</v>
      </c>
      <c r="E94" s="3">
        <v>17.903836593706998</v>
      </c>
      <c r="F94" s="3">
        <v>8.66490567792283</v>
      </c>
      <c r="G94" s="3">
        <v>11.729251046232701</v>
      </c>
      <c r="H94" s="3">
        <v>15.6297972662641</v>
      </c>
      <c r="I94" s="3">
        <v>11.804346203653701</v>
      </c>
      <c r="J94" s="3">
        <v>14.376207203438501</v>
      </c>
      <c r="K94" s="3">
        <v>9.0639643139897395</v>
      </c>
      <c r="L94" s="3">
        <v>6.6261700682473403</v>
      </c>
      <c r="M94" s="3">
        <v>10.505298671341199</v>
      </c>
      <c r="N94" s="3">
        <v>-71.345982494068906</v>
      </c>
      <c r="O94" s="3">
        <v>24.988932857242499</v>
      </c>
      <c r="P94" s="3">
        <v>12.326960194070301</v>
      </c>
      <c r="Q94" s="3">
        <v>15.622742248421901</v>
      </c>
      <c r="R94" s="3">
        <v>18.1092103524444</v>
      </c>
      <c r="S94" s="3">
        <v>5.4298062898298296</v>
      </c>
      <c r="T94" s="3">
        <v>16.550003483309599</v>
      </c>
      <c r="U94" s="3">
        <v>15.3211902013947</v>
      </c>
      <c r="V94" s="3">
        <v>20.5390618629093</v>
      </c>
    </row>
    <row r="95" spans="1:22" x14ac:dyDescent="0.35">
      <c r="A95" s="2">
        <v>44722</v>
      </c>
      <c r="B95" s="3">
        <v>15.7821459097107</v>
      </c>
      <c r="C95" s="3">
        <v>8.4851294964284101</v>
      </c>
      <c r="D95" s="3">
        <v>15.864151776371999</v>
      </c>
      <c r="E95" s="3">
        <v>17.481102362129398</v>
      </c>
      <c r="F95" s="3">
        <v>8.3476625522318102</v>
      </c>
      <c r="G95" s="3">
        <v>11.526175180341999</v>
      </c>
      <c r="H95" s="3">
        <v>15.388700424329</v>
      </c>
      <c r="I95" s="3">
        <v>11.9551128017315</v>
      </c>
      <c r="J95" s="3">
        <v>14.040020376506</v>
      </c>
      <c r="K95" s="3">
        <v>9.1863891521077008</v>
      </c>
      <c r="L95" s="3">
        <v>6.4966744604531597</v>
      </c>
      <c r="M95" s="3">
        <v>10.244457760003799</v>
      </c>
      <c r="N95" s="3">
        <v>-61.174574151196602</v>
      </c>
      <c r="O95" s="3">
        <v>24.879371709867399</v>
      </c>
      <c r="P95" s="3">
        <v>12.9846789821306</v>
      </c>
      <c r="Q95" s="3">
        <v>15.150446377882901</v>
      </c>
      <c r="R95" s="3">
        <v>17.9515729522786</v>
      </c>
      <c r="S95" s="3">
        <v>5.5120257639986203</v>
      </c>
      <c r="T95" s="3">
        <v>16.323563976980601</v>
      </c>
      <c r="U95" s="3">
        <v>15.304744799399</v>
      </c>
      <c r="V95" s="3">
        <v>19.999712482475399</v>
      </c>
    </row>
    <row r="96" spans="1:22" x14ac:dyDescent="0.35">
      <c r="A96" s="2">
        <v>44754</v>
      </c>
      <c r="B96" s="3">
        <v>15.675550688050899</v>
      </c>
      <c r="C96" s="3">
        <v>7.72264897832284</v>
      </c>
      <c r="D96" s="3">
        <v>14.9947162360293</v>
      </c>
      <c r="E96" s="3">
        <v>16.7079296266343</v>
      </c>
      <c r="F96" s="3">
        <v>7.5443381201458699</v>
      </c>
      <c r="G96" s="3">
        <v>10.3417306040607</v>
      </c>
      <c r="H96" s="3">
        <v>14.952221226807</v>
      </c>
      <c r="I96" s="3">
        <v>10.933181857102699</v>
      </c>
      <c r="J96" s="3">
        <v>13.6409257627906</v>
      </c>
      <c r="K96" s="3">
        <v>8.8414987872157607</v>
      </c>
      <c r="L96" s="3">
        <v>6.2051228862195504</v>
      </c>
      <c r="M96" s="3">
        <v>10.2505629858465</v>
      </c>
      <c r="N96" s="3">
        <v>-50.840360001484399</v>
      </c>
      <c r="O96" s="3">
        <v>24.4344787653813</v>
      </c>
      <c r="P96" s="3">
        <v>12.8110527025229</v>
      </c>
      <c r="Q96" s="3">
        <v>14.588170286420301</v>
      </c>
      <c r="R96" s="3">
        <v>17.340935142623898</v>
      </c>
      <c r="S96" s="3">
        <v>5.1497913115447496</v>
      </c>
      <c r="T96" s="3">
        <v>15.347987711237099</v>
      </c>
      <c r="U96" s="3">
        <v>13.953383229499099</v>
      </c>
      <c r="V96" s="3">
        <v>19.019364798071301</v>
      </c>
    </row>
    <row r="97" spans="1:22" x14ac:dyDescent="0.35">
      <c r="A97" s="2">
        <v>44785</v>
      </c>
      <c r="B97" s="3">
        <v>15.3366469292727</v>
      </c>
      <c r="C97" s="3">
        <v>7.6322880648362004</v>
      </c>
      <c r="D97" s="3">
        <v>14.996691506180699</v>
      </c>
      <c r="E97" s="3">
        <v>16.560900651265001</v>
      </c>
      <c r="F97" s="3">
        <v>7.1842089786558203</v>
      </c>
      <c r="G97" s="3">
        <v>10.1950161345171</v>
      </c>
      <c r="H97" s="3">
        <v>15.329271624358899</v>
      </c>
      <c r="I97" s="3">
        <v>11.3244473775956</v>
      </c>
      <c r="J97" s="3">
        <v>13.7041066535003</v>
      </c>
      <c r="K97" s="3">
        <v>9.1283824396994699</v>
      </c>
      <c r="L97" s="3">
        <v>6.2689167269417601</v>
      </c>
      <c r="M97" s="3">
        <v>10.461435036391</v>
      </c>
      <c r="N97" s="3">
        <v>-39.816640072256597</v>
      </c>
      <c r="O97" s="3">
        <v>25.851199006411001</v>
      </c>
      <c r="P97" s="3">
        <v>12.428894783268699</v>
      </c>
      <c r="Q97" s="3">
        <v>15.5258318253344</v>
      </c>
      <c r="R97" s="3">
        <v>17.307473065782101</v>
      </c>
      <c r="S97" s="3">
        <v>4.9891820152454098</v>
      </c>
      <c r="T97" s="3">
        <v>15.7429201406299</v>
      </c>
      <c r="U97" s="3">
        <v>14.0561959261216</v>
      </c>
      <c r="V97" s="3">
        <v>19.147345334556299</v>
      </c>
    </row>
    <row r="98" spans="1:22" x14ac:dyDescent="0.35">
      <c r="A98" s="2">
        <v>44816</v>
      </c>
      <c r="B98" s="3">
        <v>15.085509288914</v>
      </c>
      <c r="C98" s="3">
        <v>7.9769583270174804</v>
      </c>
      <c r="D98" s="3">
        <v>14.682103126458999</v>
      </c>
      <c r="E98" s="3">
        <v>15.9877566071955</v>
      </c>
      <c r="F98" s="3">
        <v>6.8883879919958098</v>
      </c>
      <c r="G98" s="3">
        <v>9.8103878840333891</v>
      </c>
      <c r="H98" s="3">
        <v>15.246278455633499</v>
      </c>
      <c r="I98" s="3">
        <v>11.0358649498757</v>
      </c>
      <c r="J98" s="3">
        <v>13.2020116799099</v>
      </c>
      <c r="K98" s="3">
        <v>8.7302306891049604</v>
      </c>
      <c r="L98" s="3">
        <v>6.2440434084179897</v>
      </c>
      <c r="M98" s="3">
        <v>10.092220227664701</v>
      </c>
      <c r="N98" s="3">
        <v>-30.551390741257698</v>
      </c>
      <c r="O98" s="3">
        <v>26.035568976341199</v>
      </c>
      <c r="P98" s="3">
        <v>12.4341626940575</v>
      </c>
      <c r="Q98" s="3">
        <v>14.7545626244109</v>
      </c>
      <c r="R98" s="3">
        <v>17.139934153229898</v>
      </c>
      <c r="S98" s="3">
        <v>5.1665651931555399</v>
      </c>
      <c r="T98" s="3">
        <v>15.015602877683801</v>
      </c>
      <c r="U98" s="3">
        <v>13.6141857398291</v>
      </c>
      <c r="V98" s="3">
        <v>18.259296750283202</v>
      </c>
    </row>
    <row r="99" spans="1:22" x14ac:dyDescent="0.35">
      <c r="A99" s="2">
        <v>44846</v>
      </c>
      <c r="B99" s="3">
        <v>14.020046306687201</v>
      </c>
      <c r="C99" s="3">
        <v>7.0503065942432004</v>
      </c>
      <c r="D99" s="3">
        <v>13.802892731254399</v>
      </c>
      <c r="E99" s="3">
        <v>14.032598442506799</v>
      </c>
      <c r="F99" s="3">
        <v>6.5371609466127802</v>
      </c>
      <c r="G99" s="3">
        <v>9.2461990632023294</v>
      </c>
      <c r="H99" s="3">
        <v>14.2930986713032</v>
      </c>
      <c r="I99" s="3">
        <v>10.090684241268701</v>
      </c>
      <c r="J99" s="3">
        <v>12.743282230988701</v>
      </c>
      <c r="K99" s="3">
        <v>8.4795963559043592</v>
      </c>
      <c r="L99" s="3">
        <v>6.22296260970964</v>
      </c>
      <c r="M99" s="3">
        <v>9.4638658759551095</v>
      </c>
      <c r="N99" s="3">
        <v>-20.5102450045156</v>
      </c>
      <c r="O99" s="3">
        <v>24.937900885822799</v>
      </c>
      <c r="P99" s="3">
        <v>11.047406938941601</v>
      </c>
      <c r="Q99" s="3">
        <v>14.352030398114101</v>
      </c>
      <c r="R99" s="3">
        <v>16.102538694830901</v>
      </c>
      <c r="S99" s="3">
        <v>4.7769344669793297</v>
      </c>
      <c r="T99" s="3">
        <v>14.206673731796601</v>
      </c>
      <c r="U99" s="3">
        <v>12.6009032923543</v>
      </c>
      <c r="V99" s="3">
        <v>17.351421971954601</v>
      </c>
    </row>
    <row r="100" spans="1:22" x14ac:dyDescent="0.35">
      <c r="A100" s="2">
        <v>44876</v>
      </c>
      <c r="B100" s="3">
        <v>14.1729364336764</v>
      </c>
      <c r="C100" s="3">
        <v>7.4047856659354698</v>
      </c>
      <c r="D100" s="3">
        <v>13.6315436565034</v>
      </c>
      <c r="E100" s="3">
        <v>13.949517911498001</v>
      </c>
      <c r="F100" s="3">
        <v>6.55059972415894</v>
      </c>
      <c r="G100" s="3">
        <v>10.236685582389599</v>
      </c>
      <c r="H100" s="3">
        <v>14.866675522751599</v>
      </c>
      <c r="I100" s="3">
        <v>10.6078323566375</v>
      </c>
      <c r="J100" s="3">
        <v>13.838700366221101</v>
      </c>
      <c r="K100" s="3">
        <v>10.0060202928429</v>
      </c>
      <c r="L100" s="3">
        <v>6.0939629312298198</v>
      </c>
      <c r="M100" s="3">
        <v>10.2854818377904</v>
      </c>
      <c r="N100" s="3">
        <v>-10.742723439705999</v>
      </c>
      <c r="O100" s="3">
        <v>26.350621950799098</v>
      </c>
      <c r="P100" s="3">
        <v>11.2633271874092</v>
      </c>
      <c r="Q100" s="3">
        <v>14.021510012597201</v>
      </c>
      <c r="R100" s="3">
        <v>16.8357117255193</v>
      </c>
      <c r="S100" s="3">
        <v>4.9696570623039698</v>
      </c>
      <c r="T100" s="3">
        <v>14.369459428048399</v>
      </c>
      <c r="U100" s="3">
        <v>11.3474671865066</v>
      </c>
      <c r="V100" s="3">
        <v>16.813636284522701</v>
      </c>
    </row>
    <row r="101" spans="1:22" x14ac:dyDescent="0.35">
      <c r="A101" s="2">
        <v>44907</v>
      </c>
      <c r="B101" s="3">
        <v>14.618525580834699</v>
      </c>
      <c r="C101" s="3">
        <v>5.6305700854163403</v>
      </c>
      <c r="D101" s="3">
        <v>12.678392556754901</v>
      </c>
      <c r="E101" s="3">
        <v>14.0971594575325</v>
      </c>
      <c r="F101" s="3">
        <v>5.9889695103355001</v>
      </c>
      <c r="G101" s="3">
        <v>9.5437766678662097</v>
      </c>
      <c r="H101" s="3">
        <v>14.822739544485801</v>
      </c>
      <c r="I101" s="3">
        <v>11.073556069933099</v>
      </c>
      <c r="J101" s="3">
        <v>13.222276077619901</v>
      </c>
      <c r="K101" s="3">
        <v>9.7765858394554197</v>
      </c>
      <c r="L101" s="3">
        <v>5.5460199120754501</v>
      </c>
      <c r="M101" s="3">
        <v>10.225104131690699</v>
      </c>
      <c r="N101" s="3">
        <v>-0.27075892326953099</v>
      </c>
      <c r="O101" s="3">
        <v>26.6670881466605</v>
      </c>
      <c r="P101" s="3">
        <v>12.316201721800001</v>
      </c>
      <c r="Q101" s="3">
        <v>12.7935246418219</v>
      </c>
      <c r="R101" s="3">
        <v>16.607153991192401</v>
      </c>
      <c r="S101" s="3">
        <v>5.0077947996147403</v>
      </c>
      <c r="T101" s="3">
        <v>12.759838746817801</v>
      </c>
      <c r="U101" s="3">
        <v>12.981116040573299</v>
      </c>
      <c r="V101" s="3">
        <v>15.113244664246499</v>
      </c>
    </row>
    <row r="102" spans="1:22" x14ac:dyDescent="0.35">
      <c r="A102" s="2">
        <v>44938</v>
      </c>
      <c r="B102" s="3">
        <v>14.505546023923999</v>
      </c>
      <c r="C102" s="3">
        <v>5.5475221689678103</v>
      </c>
      <c r="D102" s="3">
        <v>11.958808050256099</v>
      </c>
      <c r="E102" s="3">
        <v>14.337534641794401</v>
      </c>
      <c r="F102" s="3">
        <v>6.3079050470937297</v>
      </c>
      <c r="G102" s="3">
        <v>10.5806424917846</v>
      </c>
      <c r="H102" s="3">
        <v>14.9373204951904</v>
      </c>
      <c r="I102" s="3">
        <v>11.313699709846</v>
      </c>
      <c r="J102" s="3">
        <v>13.9753882890115</v>
      </c>
      <c r="K102" s="3">
        <v>10.075274604840599</v>
      </c>
      <c r="L102" s="3">
        <v>5.8048492420435798</v>
      </c>
      <c r="M102" s="3">
        <v>10.926303037977</v>
      </c>
      <c r="N102" s="3">
        <v>6.1410136352546703</v>
      </c>
      <c r="O102" s="3">
        <v>25.614902207423999</v>
      </c>
      <c r="P102" s="3">
        <v>13.4603336084816</v>
      </c>
      <c r="Q102" s="3">
        <v>12.377558445210999</v>
      </c>
      <c r="R102" s="3">
        <v>17.129134840033899</v>
      </c>
      <c r="S102" s="3">
        <v>4.7952864746088197</v>
      </c>
      <c r="T102" s="3">
        <v>12.335421916810001</v>
      </c>
      <c r="U102" s="3">
        <v>11.918862455999699</v>
      </c>
      <c r="V102" s="3">
        <v>16.019636772721999</v>
      </c>
    </row>
    <row r="103" spans="1:22" x14ac:dyDescent="0.35">
      <c r="A103" s="2">
        <v>44967</v>
      </c>
      <c r="B103" s="3">
        <v>14.7947131091393</v>
      </c>
      <c r="C103" s="3">
        <v>6.0107261888788397</v>
      </c>
      <c r="D103" s="3">
        <v>12.4620333617972</v>
      </c>
      <c r="E103" s="3">
        <v>14.182577678889</v>
      </c>
      <c r="F103" s="3">
        <v>5.4008879884288303</v>
      </c>
      <c r="G103" s="3">
        <v>9.7882089115225597</v>
      </c>
      <c r="H103" s="3">
        <v>14.6909950106438</v>
      </c>
      <c r="I103" s="3">
        <v>12.2663311242977</v>
      </c>
      <c r="J103" s="3">
        <v>13.5658084255929</v>
      </c>
      <c r="K103" s="3">
        <v>10.827745788145499</v>
      </c>
      <c r="L103" s="3">
        <v>5.8315255278423299</v>
      </c>
      <c r="M103" s="3">
        <v>10.5410467354174</v>
      </c>
      <c r="N103" s="3">
        <v>7.6654416932905702</v>
      </c>
      <c r="O103" s="3">
        <v>25.324629194387999</v>
      </c>
      <c r="P103" s="3">
        <v>13.1437445887455</v>
      </c>
      <c r="Q103" s="3">
        <v>11.8217367905554</v>
      </c>
      <c r="R103" s="3">
        <v>17.390132773816099</v>
      </c>
      <c r="S103" s="3">
        <v>4.1861249377872101</v>
      </c>
      <c r="T103" s="3">
        <v>12.7588590960451</v>
      </c>
      <c r="U103" s="3">
        <v>12.129931340119301</v>
      </c>
      <c r="V103" s="3">
        <v>15.2726142482743</v>
      </c>
    </row>
    <row r="104" spans="1:22" x14ac:dyDescent="0.35">
      <c r="A104" s="2">
        <v>44995</v>
      </c>
      <c r="B104" s="3">
        <v>14.4932743066573</v>
      </c>
      <c r="C104" s="3">
        <v>5.9012579861302896</v>
      </c>
      <c r="D104" s="3">
        <v>12.007000216736399</v>
      </c>
      <c r="E104" s="3">
        <v>13.2097107849801</v>
      </c>
      <c r="F104" s="3">
        <v>5.9986043287909201</v>
      </c>
      <c r="G104" s="3">
        <v>9.3866927008899399</v>
      </c>
      <c r="H104" s="3">
        <v>14.7970751792685</v>
      </c>
      <c r="I104" s="3">
        <v>12.5429710024475</v>
      </c>
      <c r="J104" s="3">
        <v>14.546427119665699</v>
      </c>
      <c r="K104" s="3">
        <v>11.079723958051501</v>
      </c>
      <c r="L104" s="3">
        <v>5.5547657281575704</v>
      </c>
      <c r="M104" s="3">
        <v>10.245820025869399</v>
      </c>
      <c r="N104" s="3">
        <v>7.7244984070907803</v>
      </c>
      <c r="O104" s="3">
        <v>24.062478418245799</v>
      </c>
      <c r="P104" s="3">
        <v>12.2801142798508</v>
      </c>
      <c r="Q104" s="3">
        <v>11.8337162798931</v>
      </c>
      <c r="R104" s="3">
        <v>17.3871520638132</v>
      </c>
      <c r="S104" s="3">
        <v>4.7467052193257597</v>
      </c>
      <c r="T104" s="3">
        <v>12.2287694764289</v>
      </c>
      <c r="U104" s="3">
        <v>12.417293991513001</v>
      </c>
      <c r="V104" s="3">
        <v>15.347293656709001</v>
      </c>
    </row>
    <row r="105" spans="1:22" x14ac:dyDescent="0.35">
      <c r="A105" s="2">
        <v>45028</v>
      </c>
      <c r="B105" s="3">
        <v>14.4139339031797</v>
      </c>
      <c r="C105" s="3">
        <v>5.9764221621518203</v>
      </c>
      <c r="D105" s="3">
        <v>12.1186482623309</v>
      </c>
      <c r="E105" s="3">
        <v>13.0072023654117</v>
      </c>
      <c r="F105" s="3">
        <v>6.0188612609707199</v>
      </c>
      <c r="G105" s="3">
        <v>9.5491379812994399</v>
      </c>
      <c r="H105" s="3">
        <v>14.6754958088972</v>
      </c>
      <c r="I105" s="3">
        <v>13.078470297422699</v>
      </c>
      <c r="J105" s="3">
        <v>14.403596774945701</v>
      </c>
      <c r="K105" s="3">
        <v>11.9400225776004</v>
      </c>
      <c r="L105" s="3">
        <v>5.7424864242602398</v>
      </c>
      <c r="M105" s="3">
        <v>10.2121636954484</v>
      </c>
      <c r="N105" s="3">
        <v>7.6630787299339902</v>
      </c>
      <c r="O105" s="3">
        <v>23.8134979875447</v>
      </c>
      <c r="P105" s="3">
        <v>12.2607344884306</v>
      </c>
      <c r="Q105" s="3">
        <v>11.7189559110234</v>
      </c>
      <c r="R105" s="3">
        <v>17.3091757685206</v>
      </c>
      <c r="S105" s="3">
        <v>4.7304063106967504</v>
      </c>
      <c r="T105" s="3">
        <v>12.0709591811623</v>
      </c>
      <c r="U105" s="3">
        <v>12.8863427959503</v>
      </c>
      <c r="V105" s="3">
        <v>15.6279611928755</v>
      </c>
    </row>
    <row r="106" spans="1:22" x14ac:dyDescent="0.35">
      <c r="A106" s="2">
        <v>45058</v>
      </c>
      <c r="B106" s="3">
        <v>14.169161831167299</v>
      </c>
      <c r="C106" s="3">
        <v>6.58314506175532</v>
      </c>
      <c r="D106" s="3">
        <v>12.085608133746501</v>
      </c>
      <c r="E106" s="3">
        <v>12.806753325013</v>
      </c>
      <c r="F106" s="3">
        <v>6.1802362642270401</v>
      </c>
      <c r="G106" s="3">
        <v>9.6672642056230007</v>
      </c>
      <c r="H106" s="3">
        <v>14.5333268927177</v>
      </c>
      <c r="I106" s="3">
        <v>13.565819836417001</v>
      </c>
      <c r="J106" s="3">
        <v>14.177902937341299</v>
      </c>
      <c r="K106" s="3">
        <v>12.1037600518845</v>
      </c>
      <c r="L106" s="3">
        <v>5.9193497677052598</v>
      </c>
      <c r="M106" s="3">
        <v>10.102312899081801</v>
      </c>
      <c r="N106" s="3">
        <v>7.5065426393130599</v>
      </c>
      <c r="O106" s="3">
        <v>23.8937944633985</v>
      </c>
      <c r="P106" s="3">
        <v>12.0038516009093</v>
      </c>
      <c r="Q106" s="3">
        <v>11.896430839091099</v>
      </c>
      <c r="R106" s="3">
        <v>17.2126379145638</v>
      </c>
      <c r="S106" s="3">
        <v>4.63458389883463</v>
      </c>
      <c r="T106" s="3">
        <v>11.974428024521</v>
      </c>
      <c r="U106" s="3">
        <v>13.2452207636409</v>
      </c>
      <c r="V106" s="3">
        <v>16.094007373586599</v>
      </c>
    </row>
    <row r="107" spans="1:22" x14ac:dyDescent="0.35">
      <c r="A107" s="2">
        <v>45089</v>
      </c>
      <c r="B107" s="3">
        <v>13.9797186477983</v>
      </c>
      <c r="C107" s="3">
        <v>6.7164927509966104</v>
      </c>
      <c r="D107" s="3">
        <v>13.043924440791899</v>
      </c>
      <c r="E107" s="3">
        <v>12.211459254830901</v>
      </c>
      <c r="F107" s="3">
        <v>6.52460826212043</v>
      </c>
      <c r="G107" s="3">
        <v>9.8980184129249604</v>
      </c>
      <c r="H107" s="3">
        <v>14.540199388805</v>
      </c>
      <c r="I107" s="3">
        <v>14.656173249282601</v>
      </c>
      <c r="J107" s="3">
        <v>13.7421859805652</v>
      </c>
      <c r="K107" s="3">
        <v>12.6344541625124</v>
      </c>
      <c r="L107" s="3">
        <v>6.5163065321567997</v>
      </c>
      <c r="M107" s="3">
        <v>10.0708503345585</v>
      </c>
      <c r="N107" s="3">
        <v>7.8057905437794997</v>
      </c>
      <c r="O107" s="3">
        <v>23.982387739726299</v>
      </c>
      <c r="P107" s="3">
        <v>11.9232934349207</v>
      </c>
      <c r="Q107" s="3">
        <v>11.741519776283701</v>
      </c>
      <c r="R107" s="3">
        <v>17.236404626439999</v>
      </c>
      <c r="S107" s="3">
        <v>4.9018514902129304</v>
      </c>
      <c r="T107" s="3">
        <v>11.760336991288799</v>
      </c>
      <c r="U107" s="3">
        <v>13.587724157084599</v>
      </c>
      <c r="V107" s="3">
        <v>16.5432140521797</v>
      </c>
    </row>
    <row r="108" spans="1:22" x14ac:dyDescent="0.35">
      <c r="A108" s="2">
        <v>45119</v>
      </c>
      <c r="B108" s="3">
        <v>13.818577043441801</v>
      </c>
      <c r="C108" s="3">
        <v>7.4637076391561399</v>
      </c>
      <c r="D108" s="3">
        <v>13.1077825553712</v>
      </c>
      <c r="E108" s="3">
        <v>11.8977811401008</v>
      </c>
      <c r="F108" s="3">
        <v>7.1198163882923797</v>
      </c>
      <c r="G108" s="3">
        <v>10.3103867334972</v>
      </c>
      <c r="H108" s="3">
        <v>14.5364389565124</v>
      </c>
      <c r="I108" s="3">
        <v>15.3195334770567</v>
      </c>
      <c r="J108" s="3">
        <v>13.516096565956</v>
      </c>
      <c r="K108" s="3">
        <v>12.6859877886953</v>
      </c>
      <c r="L108" s="3">
        <v>6.8523177501948496</v>
      </c>
      <c r="M108" s="3">
        <v>10.435161925921101</v>
      </c>
      <c r="N108" s="3">
        <v>8.0135679984871508</v>
      </c>
      <c r="O108" s="3">
        <v>24.372614023471201</v>
      </c>
      <c r="P108" s="3">
        <v>11.827477987436099</v>
      </c>
      <c r="Q108" s="3">
        <v>11.7390935553991</v>
      </c>
      <c r="R108" s="3">
        <v>17.061766629501601</v>
      </c>
      <c r="S108" s="3">
        <v>5.34109238465276</v>
      </c>
      <c r="T108" s="3">
        <v>11.7372693993385</v>
      </c>
      <c r="U108" s="3">
        <v>13.4142211476111</v>
      </c>
      <c r="V108" s="3">
        <v>17.231720839876999</v>
      </c>
    </row>
    <row r="109" spans="1:22" x14ac:dyDescent="0.35">
      <c r="A109" s="2">
        <v>45149</v>
      </c>
      <c r="B109" s="3">
        <v>13.836912520787999</v>
      </c>
      <c r="C109" s="3">
        <v>7.8896939363526801</v>
      </c>
      <c r="D109" s="3">
        <v>13.470694503999299</v>
      </c>
      <c r="E109" s="3">
        <v>11.5132126500586</v>
      </c>
      <c r="F109" s="3">
        <v>6.8767022882228996</v>
      </c>
      <c r="G109" s="3">
        <v>11.099661589455501</v>
      </c>
      <c r="H109" s="3">
        <v>14.7924238072527</v>
      </c>
      <c r="I109" s="3">
        <v>15.911655100695199</v>
      </c>
      <c r="J109" s="3">
        <v>13.218558002489299</v>
      </c>
      <c r="K109" s="3">
        <v>13.0366551002849</v>
      </c>
      <c r="L109" s="3">
        <v>7.0781028827511001</v>
      </c>
      <c r="M109" s="3">
        <v>10.6315269680091</v>
      </c>
      <c r="N109" s="3">
        <v>7.6014230768187101</v>
      </c>
      <c r="O109" s="3">
        <v>23.698843975788701</v>
      </c>
      <c r="P109" s="3">
        <v>11.899818274470601</v>
      </c>
      <c r="Q109" s="3">
        <v>12.1592676495974</v>
      </c>
      <c r="R109" s="3">
        <v>17.420124365437601</v>
      </c>
      <c r="S109" s="3">
        <v>6.1118297854004</v>
      </c>
      <c r="T109" s="3">
        <v>11.6397962878446</v>
      </c>
      <c r="U109" s="3">
        <v>14.5231470755043</v>
      </c>
      <c r="V109" s="3">
        <v>17.601920771153299</v>
      </c>
    </row>
    <row r="110" spans="1:22" x14ac:dyDescent="0.35">
      <c r="A110" s="2">
        <v>45181</v>
      </c>
      <c r="B110" s="3">
        <v>13.904020492187</v>
      </c>
      <c r="C110" s="3">
        <v>7.7643741149664001</v>
      </c>
      <c r="D110" s="3">
        <v>13.557591103038201</v>
      </c>
      <c r="E110" s="3">
        <v>11.2630999018099</v>
      </c>
      <c r="F110" s="3">
        <v>6.8217435896043197</v>
      </c>
      <c r="G110" s="3">
        <v>10.9354764697063</v>
      </c>
      <c r="H110" s="3">
        <v>14.917314986833199</v>
      </c>
      <c r="I110" s="3">
        <v>16.114974793669099</v>
      </c>
      <c r="J110" s="3">
        <v>12.881011974351701</v>
      </c>
      <c r="K110" s="3">
        <v>13.445311606914901</v>
      </c>
      <c r="L110" s="3">
        <v>7.2546222944118197</v>
      </c>
      <c r="M110" s="3">
        <v>10.6942602298453</v>
      </c>
      <c r="N110" s="3">
        <v>7.1517231910137404</v>
      </c>
      <c r="O110" s="3">
        <v>23.7821178122562</v>
      </c>
      <c r="P110" s="3">
        <v>11.731056193257499</v>
      </c>
      <c r="Q110" s="3">
        <v>11.7411778190397</v>
      </c>
      <c r="R110" s="3">
        <v>17.551333583134198</v>
      </c>
      <c r="S110" s="3">
        <v>6.4208458307836001</v>
      </c>
      <c r="T110" s="3">
        <v>11.1252904647897</v>
      </c>
      <c r="U110" s="3">
        <v>15.8698954258484</v>
      </c>
      <c r="V110" s="3">
        <v>17.587227702155499</v>
      </c>
    </row>
    <row r="111" spans="1:22" x14ac:dyDescent="0.35">
      <c r="A111" s="2">
        <v>45211</v>
      </c>
      <c r="B111" s="3">
        <v>13.6349354259163</v>
      </c>
      <c r="C111" s="3">
        <v>8.0168978561074997</v>
      </c>
      <c r="D111" s="3">
        <v>13.4088065152705</v>
      </c>
      <c r="E111" s="3">
        <v>11.16573680358</v>
      </c>
      <c r="F111" s="3">
        <v>7.0368358628414702</v>
      </c>
      <c r="G111" s="3">
        <v>10.5863364093093</v>
      </c>
      <c r="H111" s="3">
        <v>14.8809279331486</v>
      </c>
      <c r="I111" s="3">
        <v>16.7969011223318</v>
      </c>
      <c r="J111" s="3">
        <v>12.2628269452004</v>
      </c>
      <c r="K111" s="3">
        <v>13.680697249371899</v>
      </c>
      <c r="L111" s="3">
        <v>7.3740146193541198</v>
      </c>
      <c r="M111" s="3">
        <v>10.697700693705499</v>
      </c>
      <c r="N111" s="3">
        <v>6.82238114836814</v>
      </c>
      <c r="O111" s="3">
        <v>23.641456673212598</v>
      </c>
      <c r="P111" s="3">
        <v>11.629179133735301</v>
      </c>
      <c r="Q111" s="3">
        <v>11.520763756373199</v>
      </c>
      <c r="R111" s="3">
        <v>16.836537138196299</v>
      </c>
      <c r="S111" s="3">
        <v>6.4675491225260497</v>
      </c>
      <c r="T111" s="3">
        <v>10.8500502292842</v>
      </c>
      <c r="U111" s="3">
        <v>15.7962694356287</v>
      </c>
      <c r="V111" s="3">
        <v>17.216573736390298</v>
      </c>
    </row>
    <row r="112" spans="1:22" x14ac:dyDescent="0.35">
      <c r="A112" s="2">
        <v>45240</v>
      </c>
      <c r="B112" s="3">
        <v>13.658288847434999</v>
      </c>
      <c r="C112" s="3">
        <v>7.8118804914588198</v>
      </c>
      <c r="D112" s="3">
        <v>13.1149431256698</v>
      </c>
      <c r="E112" s="3">
        <v>10.6653256100038</v>
      </c>
      <c r="F112" s="3">
        <v>7.4795061167006702</v>
      </c>
      <c r="G112" s="3">
        <v>11.187155145782199</v>
      </c>
      <c r="H112" s="3">
        <v>14.8692673246172</v>
      </c>
      <c r="I112" s="3">
        <v>16.936108481009299</v>
      </c>
      <c r="J112" s="3">
        <v>12.674262424920499</v>
      </c>
      <c r="K112" s="3">
        <v>13.772348680413399</v>
      </c>
      <c r="L112" s="3">
        <v>7.6855222907543599</v>
      </c>
      <c r="M112" s="3">
        <v>10.666601692136499</v>
      </c>
      <c r="N112" s="3">
        <v>6.5848144281944601</v>
      </c>
      <c r="O112" s="3">
        <v>23.169058526739398</v>
      </c>
      <c r="P112" s="3">
        <v>11.227463178636</v>
      </c>
      <c r="Q112" s="3">
        <v>11.506025715450599</v>
      </c>
      <c r="R112" s="3">
        <v>16.148522682906599</v>
      </c>
      <c r="S112" s="3">
        <v>5.6732697319275198</v>
      </c>
      <c r="T112" s="3">
        <v>10.427661868311199</v>
      </c>
      <c r="U112" s="3">
        <v>15.5336369173172</v>
      </c>
      <c r="V112" s="3">
        <v>18.0023531568932</v>
      </c>
    </row>
    <row r="113" spans="1:37" x14ac:dyDescent="0.35">
      <c r="A113" s="2">
        <v>45272</v>
      </c>
      <c r="B113" s="3">
        <v>13.4282723766802</v>
      </c>
      <c r="C113" s="3">
        <v>8.88585524246324</v>
      </c>
      <c r="D113" s="3">
        <v>13.3781644347862</v>
      </c>
      <c r="E113" s="3">
        <v>9.8086706228513592</v>
      </c>
      <c r="F113" s="3">
        <v>8.7668219007323298</v>
      </c>
      <c r="G113" s="3">
        <v>12.7880352395931</v>
      </c>
      <c r="H113" s="3">
        <v>15.049680339156099</v>
      </c>
      <c r="I113" s="3">
        <v>18.0319946841614</v>
      </c>
      <c r="J113" s="3">
        <v>13.4064464535229</v>
      </c>
      <c r="K113" s="3">
        <v>14.702541045046299</v>
      </c>
      <c r="L113" s="3">
        <v>8.1694057834423504</v>
      </c>
      <c r="M113" s="3">
        <v>10.954803325349699</v>
      </c>
      <c r="N113" s="3">
        <v>6.3535609552167296</v>
      </c>
      <c r="O113" s="3">
        <v>24.782457256575299</v>
      </c>
      <c r="P113" s="3">
        <v>10.6761574764503</v>
      </c>
      <c r="Q113" s="3">
        <v>11.081929455350901</v>
      </c>
      <c r="R113" s="3">
        <v>15.8968070363679</v>
      </c>
      <c r="S113" s="3">
        <v>5.5112625427368496</v>
      </c>
      <c r="T113" s="3">
        <v>9.8935120868902402</v>
      </c>
      <c r="U113" s="3">
        <v>16.597497441561799</v>
      </c>
      <c r="V113" s="3">
        <v>19.620974121739799</v>
      </c>
    </row>
    <row r="114" spans="1:37" x14ac:dyDescent="0.35">
      <c r="A114" s="2">
        <v>45303</v>
      </c>
      <c r="B114" s="3">
        <v>12.743791649530801</v>
      </c>
      <c r="C114" s="3">
        <v>9.4072373417275799</v>
      </c>
      <c r="D114" s="3">
        <v>14.177447032553699</v>
      </c>
      <c r="E114" s="3">
        <v>10.1647386054912</v>
      </c>
      <c r="F114" s="3">
        <v>8.6124589128965798</v>
      </c>
      <c r="G114" s="3">
        <v>15.0308535934214</v>
      </c>
      <c r="H114" s="3">
        <v>15.259826417909499</v>
      </c>
      <c r="I114" s="3">
        <v>18.735935728996701</v>
      </c>
      <c r="J114" s="3">
        <v>13.585150405529401</v>
      </c>
      <c r="K114" s="3">
        <v>14.786591021498401</v>
      </c>
      <c r="L114" s="3">
        <v>8.4417804827097296</v>
      </c>
      <c r="M114" s="3">
        <v>11.245005518189799</v>
      </c>
      <c r="N114" s="3">
        <v>6.49381796753923</v>
      </c>
      <c r="O114" s="3">
        <v>26.0056635001872</v>
      </c>
      <c r="P114" s="3">
        <v>10.4566725739846</v>
      </c>
      <c r="Q114" s="3">
        <v>11.8077638944587</v>
      </c>
      <c r="R114" s="3">
        <v>15.8778140578225</v>
      </c>
      <c r="S114" s="3">
        <v>5.8170116232141398</v>
      </c>
      <c r="T114" s="3">
        <v>10.3715043360304</v>
      </c>
      <c r="U114" s="3">
        <v>16.7050712232747</v>
      </c>
      <c r="V114" s="3">
        <v>21.309100700845601</v>
      </c>
    </row>
    <row r="115" spans="1:37" x14ac:dyDescent="0.35">
      <c r="A115" s="2">
        <v>45334</v>
      </c>
      <c r="B115" s="3">
        <v>12.995247000668799</v>
      </c>
      <c r="C115" s="3">
        <v>9.2829243772989702</v>
      </c>
      <c r="D115" s="3">
        <v>14.3204054375119</v>
      </c>
      <c r="E115" s="3">
        <v>10.372392296536299</v>
      </c>
      <c r="F115" s="3">
        <v>8.7200899249443804</v>
      </c>
      <c r="G115" s="3">
        <v>14.7981846617222</v>
      </c>
      <c r="H115" s="3">
        <v>15.3108760164461</v>
      </c>
      <c r="I115" s="3">
        <v>19.092583870196101</v>
      </c>
      <c r="J115" s="3">
        <v>14.738190148160299</v>
      </c>
      <c r="K115" s="3">
        <v>16.358374973877901</v>
      </c>
      <c r="L115" s="3">
        <v>8.2562217233505706</v>
      </c>
      <c r="M115" s="3">
        <v>10.9138632855606</v>
      </c>
      <c r="N115" s="3">
        <v>6.7399019246608898</v>
      </c>
      <c r="O115" s="3">
        <v>25.847285878143701</v>
      </c>
      <c r="P115" s="3">
        <v>10.0740863375469</v>
      </c>
      <c r="Q115" s="3">
        <v>11.1447059981493</v>
      </c>
      <c r="R115" s="3">
        <v>16.2304046777903</v>
      </c>
      <c r="S115" s="3">
        <v>6.4082469133618796</v>
      </c>
      <c r="T115" s="3">
        <v>9.3829138342230305</v>
      </c>
      <c r="U115" s="3">
        <v>16.857724786433899</v>
      </c>
      <c r="V115" s="3">
        <v>21.324548406447299</v>
      </c>
    </row>
    <row r="116" spans="1:37" x14ac:dyDescent="0.35">
      <c r="A116" s="2">
        <v>45363</v>
      </c>
      <c r="B116" s="3">
        <v>13.5930439644156</v>
      </c>
      <c r="C116" s="3">
        <v>10.188385511766899</v>
      </c>
      <c r="D116" s="3">
        <v>14.1966428206039</v>
      </c>
      <c r="E116" s="3">
        <v>10.6279158292733</v>
      </c>
      <c r="F116" s="3">
        <v>8.9623571421772699</v>
      </c>
      <c r="G116" s="3">
        <v>15.166762386573801</v>
      </c>
      <c r="H116" s="3">
        <v>15.794318694800699</v>
      </c>
      <c r="I116" s="3">
        <v>19.896533165382099</v>
      </c>
      <c r="J116" s="3">
        <v>15.7281582825194</v>
      </c>
      <c r="K116" s="3">
        <v>16.146689659435701</v>
      </c>
      <c r="L116" s="3">
        <v>8.4254191910155498</v>
      </c>
      <c r="M116" s="3">
        <v>10.6842500696314</v>
      </c>
      <c r="N116" s="3">
        <v>6.7434459112830396</v>
      </c>
      <c r="O116" s="3">
        <v>26.0847804876494</v>
      </c>
      <c r="P116" s="3">
        <v>10.501333773408399</v>
      </c>
      <c r="Q116" s="3">
        <v>11.453083651094101</v>
      </c>
      <c r="R116" s="3">
        <v>16.623272824752799</v>
      </c>
      <c r="S116" s="3">
        <v>6.5855159205230898</v>
      </c>
      <c r="T116" s="3">
        <v>9.4182447027767306</v>
      </c>
      <c r="U116" s="3">
        <v>18.671568642488399</v>
      </c>
      <c r="V116" s="3">
        <v>21.700138059577899</v>
      </c>
    </row>
    <row r="117" spans="1:37" x14ac:dyDescent="0.35">
      <c r="A117" s="2">
        <v>45394</v>
      </c>
      <c r="B117" s="3">
        <v>13.5271578880386</v>
      </c>
      <c r="C117" s="3">
        <v>10.1857969923359</v>
      </c>
      <c r="D117" s="3">
        <v>13.970709843332999</v>
      </c>
      <c r="E117" s="3">
        <v>10.399628897078999</v>
      </c>
      <c r="F117" s="3">
        <v>8.7693968296887697</v>
      </c>
      <c r="G117" s="3">
        <v>15.1455910166069</v>
      </c>
      <c r="H117" s="3">
        <v>15.6411914874167</v>
      </c>
      <c r="I117" s="3">
        <v>19.810517644513698</v>
      </c>
      <c r="J117" s="3">
        <v>15.5184509022487</v>
      </c>
      <c r="K117" s="3">
        <v>15.5708400302976</v>
      </c>
      <c r="L117" s="3">
        <v>8.3237328496232994</v>
      </c>
      <c r="M117" s="3">
        <v>10.668061971206599</v>
      </c>
      <c r="N117" s="3">
        <v>6.7487792629423398</v>
      </c>
      <c r="O117" s="3">
        <v>25.901102442134</v>
      </c>
      <c r="P117" s="3">
        <v>10.410694202852</v>
      </c>
      <c r="Q117" s="3">
        <v>11.284807922104999</v>
      </c>
      <c r="R117" s="3">
        <v>16.499709743357698</v>
      </c>
      <c r="S117" s="3">
        <v>6.6165395969015197</v>
      </c>
      <c r="T117" s="3">
        <v>9.4036450308395398</v>
      </c>
      <c r="U117" s="3">
        <v>18.539592504091999</v>
      </c>
      <c r="V117" s="3">
        <v>21.4749567052842</v>
      </c>
    </row>
    <row r="118" spans="1:37" x14ac:dyDescent="0.35">
      <c r="A118" s="2">
        <v>45422</v>
      </c>
      <c r="B118" s="3">
        <v>13.8187708570414</v>
      </c>
      <c r="C118" s="3">
        <v>10.3085390006487</v>
      </c>
      <c r="D118" s="3">
        <v>13.5617865970808</v>
      </c>
      <c r="E118" s="3">
        <v>10.270378724754</v>
      </c>
      <c r="F118" s="3">
        <v>8.9769022457770795</v>
      </c>
      <c r="G118" s="3">
        <v>15.360863010124699</v>
      </c>
      <c r="H118" s="3">
        <v>15.6645702662716</v>
      </c>
      <c r="I118" s="3">
        <v>19.7278506798873</v>
      </c>
      <c r="J118" s="3">
        <v>15.325664145255301</v>
      </c>
      <c r="K118" s="3">
        <v>14.981720041950499</v>
      </c>
      <c r="L118" s="3">
        <v>8.25694006109814</v>
      </c>
      <c r="M118" s="3">
        <v>10.7126612640476</v>
      </c>
      <c r="N118" s="3">
        <v>6.8578297727273601</v>
      </c>
      <c r="O118" s="3">
        <v>25.532138464171101</v>
      </c>
      <c r="P118" s="3">
        <v>10.7945630973928</v>
      </c>
      <c r="Q118" s="3">
        <v>11.0914711266583</v>
      </c>
      <c r="R118" s="3">
        <v>16.276132867302501</v>
      </c>
      <c r="S118" s="3">
        <v>6.6394042588017896</v>
      </c>
      <c r="T118" s="3">
        <v>9.2423155398178594</v>
      </c>
      <c r="U118" s="3">
        <v>18.115004830817998</v>
      </c>
      <c r="V118" s="3">
        <v>20.895617527547699</v>
      </c>
    </row>
    <row r="119" spans="1:37" x14ac:dyDescent="0.35">
      <c r="A119" s="2">
        <v>45455</v>
      </c>
      <c r="B119" s="3">
        <v>13.571236725569801</v>
      </c>
      <c r="C119" s="3">
        <v>10.2712741614433</v>
      </c>
      <c r="D119" s="3">
        <v>13.425989688568301</v>
      </c>
      <c r="E119" s="3">
        <v>10.0312778776069</v>
      </c>
      <c r="F119" s="3">
        <v>8.9300422609109606</v>
      </c>
      <c r="G119" s="3">
        <v>14.436673071547499</v>
      </c>
      <c r="H119" s="3">
        <v>15.4859179317758</v>
      </c>
      <c r="I119" s="3">
        <v>19.693057255413901</v>
      </c>
      <c r="J119" s="3">
        <v>14.5019465810895</v>
      </c>
      <c r="K119" s="3">
        <v>14.3573582188753</v>
      </c>
      <c r="L119" s="3">
        <v>7.92285767114838</v>
      </c>
      <c r="M119" s="3">
        <v>10.539302759369701</v>
      </c>
      <c r="N119" s="3">
        <v>6.8567641440223301</v>
      </c>
      <c r="O119" s="3">
        <v>25.871206616844798</v>
      </c>
      <c r="P119" s="3">
        <v>10.5328240378205</v>
      </c>
      <c r="Q119" s="3">
        <v>10.9087999651176</v>
      </c>
      <c r="R119" s="3">
        <v>15.8358908802923</v>
      </c>
      <c r="S119" s="3">
        <v>6.6994665499649297</v>
      </c>
      <c r="T119" s="3">
        <v>8.9657544295287401</v>
      </c>
      <c r="U119" s="3">
        <v>18.103465600865199</v>
      </c>
      <c r="V119" s="3">
        <v>20.345347542842699</v>
      </c>
    </row>
    <row r="120" spans="1:37" x14ac:dyDescent="0.35">
      <c r="A120" s="2">
        <v>45485</v>
      </c>
      <c r="B120" s="3">
        <v>13.326250304869101</v>
      </c>
      <c r="C120" s="3">
        <v>10.618831773793699</v>
      </c>
      <c r="D120" s="3">
        <v>13.635590723914699</v>
      </c>
      <c r="E120" s="3">
        <v>10.239865723244201</v>
      </c>
      <c r="F120" s="3">
        <v>9.1971424131491304</v>
      </c>
      <c r="G120" s="3">
        <v>14.3197561739007</v>
      </c>
      <c r="H120" s="3">
        <v>15.4546970112408</v>
      </c>
      <c r="I120" s="3">
        <v>20.203740245022001</v>
      </c>
      <c r="J120" s="3">
        <v>14.4421969281118</v>
      </c>
      <c r="K120" s="3">
        <v>13.932062866690501</v>
      </c>
      <c r="L120" s="3">
        <v>8.0818973543487491</v>
      </c>
      <c r="M120" s="3">
        <v>10.909663172468701</v>
      </c>
      <c r="N120" s="3">
        <v>6.7569593945746798</v>
      </c>
      <c r="O120" s="3">
        <v>26.357961040292</v>
      </c>
      <c r="P120" s="3">
        <v>10.550579939737499</v>
      </c>
      <c r="Q120" s="3">
        <v>11.0924899932067</v>
      </c>
      <c r="R120" s="3">
        <v>15.760302441093501</v>
      </c>
      <c r="S120" s="3">
        <v>7.0933508457384802</v>
      </c>
      <c r="T120" s="3">
        <v>9.0853663157907096</v>
      </c>
      <c r="U120" s="3">
        <v>17.220953598202101</v>
      </c>
      <c r="V120" s="3">
        <v>20.1258682454602</v>
      </c>
    </row>
    <row r="121" spans="1:37" x14ac:dyDescent="0.35">
      <c r="A121" s="2">
        <v>45516</v>
      </c>
      <c r="B121" s="3">
        <v>12.896405168292</v>
      </c>
      <c r="C121" s="3">
        <v>10.385994456725699</v>
      </c>
      <c r="D121" s="3">
        <v>13.6056503447127</v>
      </c>
      <c r="E121" s="3">
        <v>10.124134310828399</v>
      </c>
      <c r="F121" s="3">
        <v>8.8516686845363601</v>
      </c>
      <c r="G121" s="3">
        <v>13.1800358490813</v>
      </c>
      <c r="H121" s="3">
        <v>15.264450349172501</v>
      </c>
      <c r="I121" s="3">
        <v>18.752079489539</v>
      </c>
      <c r="J121" s="3">
        <v>13.658416675246601</v>
      </c>
      <c r="K121" s="3">
        <v>12.6682599029422</v>
      </c>
      <c r="L121" s="3">
        <v>8.0881849920399294</v>
      </c>
      <c r="M121" s="3">
        <v>10.957563077370899</v>
      </c>
      <c r="N121" s="3">
        <v>6.5453535220032801</v>
      </c>
      <c r="O121" s="3">
        <v>26.208933073487</v>
      </c>
      <c r="P121" s="3">
        <v>10.122170132037001</v>
      </c>
      <c r="Q121" s="3">
        <v>11.1252385268261</v>
      </c>
      <c r="R121" s="3">
        <v>15.5398251384532</v>
      </c>
      <c r="S121" s="3">
        <v>6.6778056748145103</v>
      </c>
      <c r="T121" s="3">
        <v>9.1732457328930401</v>
      </c>
      <c r="U121" s="3">
        <v>16.088597715327701</v>
      </c>
      <c r="V121" s="3">
        <v>19.773025238937301</v>
      </c>
    </row>
    <row r="122" spans="1:37" x14ac:dyDescent="0.35">
      <c r="A122" s="2">
        <v>45546</v>
      </c>
      <c r="B122" s="3">
        <v>12.6879517621842</v>
      </c>
      <c r="C122" s="3">
        <v>10.832664174033599</v>
      </c>
      <c r="D122" s="3">
        <v>14.3017625375098</v>
      </c>
      <c r="E122" s="3">
        <v>10.495627452790499</v>
      </c>
      <c r="F122" s="3">
        <v>8.6697637557076792</v>
      </c>
      <c r="G122" s="3">
        <v>12.932234526912501</v>
      </c>
      <c r="H122" s="3">
        <v>15.5168194155351</v>
      </c>
      <c r="I122" s="3">
        <v>17.507461300062999</v>
      </c>
      <c r="J122" s="3">
        <v>13.047257917455999</v>
      </c>
      <c r="K122" s="3">
        <v>11.708247725843</v>
      </c>
      <c r="L122" s="3">
        <v>9.0830161863132801</v>
      </c>
      <c r="M122" s="3">
        <v>11.279984293602499</v>
      </c>
      <c r="N122" s="3">
        <v>6.5590148262438799</v>
      </c>
      <c r="O122" s="3">
        <v>27.081907179329399</v>
      </c>
      <c r="P122" s="3">
        <v>9.7125677989449493</v>
      </c>
      <c r="Q122" s="3">
        <v>11.2189181487082</v>
      </c>
      <c r="R122" s="3">
        <v>16.554281103148998</v>
      </c>
      <c r="S122" s="3">
        <v>6.9279238937918803</v>
      </c>
      <c r="T122" s="3">
        <v>9.5426606814626407</v>
      </c>
      <c r="U122" s="3">
        <v>15.945942096264201</v>
      </c>
      <c r="V122" s="3">
        <v>19.826457744701798</v>
      </c>
    </row>
    <row r="124" spans="1:37" x14ac:dyDescent="0.35">
      <c r="A124" s="2" t="s">
        <v>91</v>
      </c>
      <c r="B124" s="3" cm="1">
        <f t="array" ref="B124">MIN(_xlfn._xlws.FILTER(B1:B122, ISNUMBER(B1:B122)))</f>
        <v>10.8906988799286</v>
      </c>
      <c r="C124" s="3" cm="1">
        <f t="array" ref="C124">MIN(_xlfn._xlws.FILTER(C1:C122, ISNUMBER(C1:C122)))</f>
        <v>5.5475221689678103</v>
      </c>
      <c r="D124" s="3" cm="1">
        <f t="array" ref="D124">MIN(_xlfn._xlws.FILTER(D1:D122, ISNUMBER(D1:D122)))</f>
        <v>11.958808050256099</v>
      </c>
      <c r="E124" s="3" cm="1">
        <f t="array" ref="E124">MIN(_xlfn._xlws.FILTER(E1:E122, ISNUMBER(E1:E122)))</f>
        <v>9.8086706228513592</v>
      </c>
      <c r="F124" s="3" cm="1">
        <f t="array" ref="F124">MIN(_xlfn._xlws.FILTER(F1:F122, ISNUMBER(F1:F122)))</f>
        <v>5.4008879884288303</v>
      </c>
      <c r="G124" s="3" cm="1">
        <f t="array" ref="G124">MIN(_xlfn._xlws.FILTER(G1:G122, ISNUMBER(G1:G122)))</f>
        <v>9.2461990632023294</v>
      </c>
      <c r="H124" s="3" cm="1">
        <f t="array" ref="H124">MIN(_xlfn._xlws.FILTER(H1:H122, ISNUMBER(H1:H122)))</f>
        <v>14.2930986713032</v>
      </c>
      <c r="I124" s="3" cm="1">
        <f t="array" ref="I124">MIN(_xlfn._xlws.FILTER(I1:I122, ISNUMBER(I1:I122)))</f>
        <v>10.090684241268701</v>
      </c>
      <c r="J124" s="3" cm="1">
        <f t="array" ref="J124">MIN(_xlfn._xlws.FILTER(J1:J122, ISNUMBER(J1:J122)))</f>
        <v>12.2628269452004</v>
      </c>
      <c r="K124" s="3" cm="1">
        <f t="array" ref="K124">MIN(_xlfn._xlws.FILTER(K1:K122, ISNUMBER(K1:K122)))</f>
        <v>8.3957587896932804</v>
      </c>
      <c r="L124" s="3" cm="1">
        <f t="array" ref="L124">MIN(_xlfn._xlws.FILTER(L1:L122, ISNUMBER(L1:L122)))</f>
        <v>5.5460199120754501</v>
      </c>
      <c r="M124" s="3" cm="1">
        <f t="array" ref="M124">MIN(_xlfn._xlws.FILTER(M1:M122, ISNUMBER(M1:M122)))</f>
        <v>9.4638658759551095</v>
      </c>
      <c r="N124" s="3" cm="1">
        <f t="array" ref="N124">MIN(_xlfn._xlws.FILTER(N1:N122, ISNUMBER(N1:N122)))</f>
        <v>-137.69522168364799</v>
      </c>
      <c r="O124" s="3" cm="1">
        <f t="array" ref="O124">MIN(_xlfn._xlws.FILTER(O1:O122, ISNUMBER(O1:O122)))</f>
        <v>17.8707559475633</v>
      </c>
      <c r="P124" s="3" cm="1">
        <f t="array" ref="P124">MIN(_xlfn._xlws.FILTER(P1:P122, ISNUMBER(P1:P122)))</f>
        <v>8.8889510654125807</v>
      </c>
      <c r="Q124" s="3" cm="1">
        <f t="array" ref="Q124">MIN(_xlfn._xlws.FILTER(Q1:Q122, ISNUMBER(Q1:Q122)))</f>
        <v>10.9087999651176</v>
      </c>
      <c r="R124" s="3" cm="1">
        <f t="array" ref="R124">MIN(_xlfn._xlws.FILTER(R1:R122, ISNUMBER(R1:R122)))</f>
        <v>12.9547885113123</v>
      </c>
      <c r="S124" s="3" cm="1">
        <f t="array" ref="S124">MIN(_xlfn._xlws.FILTER(S1:S122, ISNUMBER(S1:S122)))</f>
        <v>4.1861249377872101</v>
      </c>
      <c r="T124" s="3" cm="1">
        <f t="array" ref="T124">MIN(_xlfn._xlws.FILTER(T1:T122, ISNUMBER(T1:T122)))</f>
        <v>8.9657544295287401</v>
      </c>
      <c r="U124" s="3" cm="1">
        <f t="array" ref="U124">MIN(_xlfn._xlws.FILTER(U1:U122, ISNUMBER(U1:U122)))</f>
        <v>-4.9480591697336802</v>
      </c>
      <c r="V124" s="3" cm="1">
        <f t="array" ref="V124">MIN(_xlfn._xlws.FILTER(V1:V122, ISNUMBER(V1:V122)))</f>
        <v>10.701430199725699</v>
      </c>
    </row>
    <row r="125" spans="1:37" x14ac:dyDescent="0.35">
      <c r="A125" s="2" t="s">
        <v>92</v>
      </c>
      <c r="B125" s="3" cm="1">
        <f t="array" ref="B125">MAX(_xlfn._xlws.FILTER(B1:B122, ISNUMBER(B1:B122)))</f>
        <v>22.3073409177372</v>
      </c>
      <c r="C125" s="3" cm="1">
        <f t="array" ref="C125">MAX(_xlfn._xlws.FILTER(C1:C122, ISNUMBER(C1:C122)))</f>
        <v>31.933019562191401</v>
      </c>
      <c r="D125" s="3" cm="1">
        <f t="array" ref="D125">MAX(_xlfn._xlws.FILTER(D1:D122, ISNUMBER(D1:D122)))</f>
        <v>26.014400994304101</v>
      </c>
      <c r="E125" s="3" cm="1">
        <f t="array" ref="E125">MAX(_xlfn._xlws.FILTER(E1:E122, ISNUMBER(E1:E122)))</f>
        <v>25.856446243611899</v>
      </c>
      <c r="F125" s="3" cm="1">
        <f t="array" ref="F125">MAX(_xlfn._xlws.FILTER(F1:F122, ISNUMBER(F1:F122)))</f>
        <v>23.443746621274901</v>
      </c>
      <c r="G125" s="3" cm="1">
        <f t="array" ref="G125">MAX(_xlfn._xlws.FILTER(G1:G122, ISNUMBER(G1:G122)))</f>
        <v>65.734037491862097</v>
      </c>
      <c r="H125" s="3" cm="1">
        <f t="array" ref="H125">MAX(_xlfn._xlws.FILTER(H1:H122, ISNUMBER(H1:H122)))</f>
        <v>21.8202742279544</v>
      </c>
      <c r="I125" s="3" cm="1">
        <f t="array" ref="I125">MAX(_xlfn._xlws.FILTER(I1:I122, ISNUMBER(I1:I122)))</f>
        <v>20.203740245022001</v>
      </c>
      <c r="J125" s="3" cm="1">
        <f t="array" ref="J125">MAX(_xlfn._xlws.FILTER(J1:J122, ISNUMBER(J1:J122)))</f>
        <v>32.809408932157403</v>
      </c>
      <c r="K125" s="3" cm="1">
        <f t="array" ref="K125">MAX(_xlfn._xlws.FILTER(K1:K122, ISNUMBER(K1:K122)))</f>
        <v>21.7618905799599</v>
      </c>
      <c r="L125" s="3" cm="1">
        <f t="array" ref="L125">MAX(_xlfn._xlws.FILTER(L1:L122, ISNUMBER(L1:L122)))</f>
        <v>35.486808904672102</v>
      </c>
      <c r="M125" s="3" cm="1">
        <f t="array" ref="M125">MAX(_xlfn._xlws.FILTER(M1:M122, ISNUMBER(M1:M122)))</f>
        <v>18.585928897325999</v>
      </c>
      <c r="N125" s="3" cm="1">
        <f t="array" ref="N125">MAX(_xlfn._xlws.FILTER(N1:N122, ISNUMBER(N1:N122)))</f>
        <v>23.6116684235115</v>
      </c>
      <c r="O125" s="3" cm="1">
        <f t="array" ref="O125">MAX(_xlfn._xlws.FILTER(O1:O122, ISNUMBER(O1:O122)))</f>
        <v>34.757810051993303</v>
      </c>
      <c r="P125" s="3" cm="1">
        <f t="array" ref="P125">MAX(_xlfn._xlws.FILTER(P1:P122, ISNUMBER(P1:P122)))</f>
        <v>21.9804296782583</v>
      </c>
      <c r="Q125" s="3" cm="1">
        <f t="array" ref="Q125">MAX(_xlfn._xlws.FILTER(Q1:Q122, ISNUMBER(Q1:Q122)))</f>
        <v>17.952361067331001</v>
      </c>
      <c r="R125" s="3" cm="1">
        <f t="array" ref="R125">MAX(_xlfn._xlws.FILTER(R1:R122, ISNUMBER(R1:R122)))</f>
        <v>28.844060155820301</v>
      </c>
      <c r="S125" s="3" cm="1">
        <f t="array" ref="S125">MAX(_xlfn._xlws.FILTER(S1:S122, ISNUMBER(S1:S122)))</f>
        <v>13.925350878543901</v>
      </c>
      <c r="T125" s="3" cm="1">
        <f t="array" ref="T125">MAX(_xlfn._xlws.FILTER(T1:T122, ISNUMBER(T1:T122)))</f>
        <v>27.044883980269201</v>
      </c>
      <c r="U125" s="3" cm="1">
        <f t="array" ref="U125">MAX(_xlfn._xlws.FILTER(U1:U122, ISNUMBER(U1:U122)))</f>
        <v>32.327208095746499</v>
      </c>
      <c r="V125" s="3" cm="1">
        <f t="array" ref="V125">MAX(_xlfn._xlws.FILTER(V1:V122, ISNUMBER(V1:V122)))</f>
        <v>29.304337929981902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0.17</v>
      </c>
      <c r="C127" s="9" cm="1">
        <f t="array" ref="C127">_xlfn.PERCENTRANK.EXC(_xlfn._xlws.FILTER(C1:C122, ISNUMBER(C1:C122)),C121)</f>
        <v>0.254</v>
      </c>
      <c r="D127" s="9" cm="1">
        <f t="array" ref="D127">_xlfn.PERCENTRANK.EXC(_xlfn._xlws.FILTER(D1:D122, ISNUMBER(D1:D122)),D121)</f>
        <v>0.13100000000000001</v>
      </c>
      <c r="E127" s="9" cm="1">
        <f t="array" ref="E127">_xlfn.PERCENTRANK.EXC(_xlfn._xlws.FILTER(E1:E122, ISNUMBER(E1:E122)),E121)</f>
        <v>2.4E-2</v>
      </c>
      <c r="F127" s="9" cm="1">
        <f t="array" ref="F127">_xlfn.PERCENTRANK.EXC(_xlfn._xlws.FILTER(F1:F122, ISNUMBER(F1:F122)),F121)</f>
        <v>0.20399999999999999</v>
      </c>
      <c r="G127" s="9" cm="1">
        <f t="array" ref="G127">_xlfn.PERCENTRANK.EXC(_xlfn._xlws.FILTER(G1:G122, ISNUMBER(G1:G122)),G121)</f>
        <v>0.221</v>
      </c>
      <c r="H127" s="9" cm="1">
        <f t="array" ref="H127">_xlfn.PERCENTRANK.EXC(_xlfn._xlws.FILTER(H1:H122, ISNUMBER(H1:H122)),H121)</f>
        <v>0.17199999999999999</v>
      </c>
      <c r="I127" s="9" cm="1">
        <f t="array" ref="I127">_xlfn.PERCENTRANK.EXC(_xlfn._xlws.FILTER(I1:I122, ISNUMBER(I1:I122)),I121)</f>
        <v>0.92600000000000005</v>
      </c>
      <c r="J127" s="9" cm="1">
        <f t="array" ref="J127">_xlfn.PERCENTRANK.EXC(_xlfn._xlws.FILTER(J1:J122, ISNUMBER(J1:J122)),J121)</f>
        <v>0.13200000000000001</v>
      </c>
      <c r="K127" s="9" cm="1">
        <f t="array" ref="K127">_xlfn.PERCENTRANK.EXC(_xlfn._xlws.FILTER(K1:K122, ISNUMBER(K1:K122)),K121)</f>
        <v>0.69599999999999995</v>
      </c>
      <c r="L127" s="9" cm="1">
        <f t="array" ref="L127">_xlfn.PERCENTRANK.EXC(_xlfn._xlws.FILTER(L1:L122, ISNUMBER(L1:L122)),L121)</f>
        <v>0.221</v>
      </c>
      <c r="M127" s="9" cm="1">
        <f t="array" ref="M127">_xlfn.PERCENTRANK.EXC(_xlfn._xlws.FILTER(M1:M122, ISNUMBER(M1:M122)),M121)</f>
        <v>0.26200000000000001</v>
      </c>
      <c r="N127" s="9" cm="1">
        <f t="array" ref="N127">_xlfn.PERCENTRANK.EXC(_xlfn._xlws.FILTER(N1:N122, ISNUMBER(N1:N122)),N121)</f>
        <v>0.19600000000000001</v>
      </c>
      <c r="O127" s="9" cm="1">
        <f t="array" ref="O127">_xlfn.PERCENTRANK.EXC(_xlfn._xlws.FILTER(O1:O122, ISNUMBER(O1:O122)),O121)</f>
        <v>0.81100000000000005</v>
      </c>
      <c r="P127" s="9" cm="1">
        <f t="array" ref="P127">_xlfn.PERCENTRANK.EXC(_xlfn._xlws.FILTER(P1:P122, ISNUMBER(P1:P122)),P121)</f>
        <v>0.114</v>
      </c>
      <c r="Q127" s="9" cm="1">
        <f t="array" ref="Q127">_xlfn.PERCENTRANK.EXC(_xlfn._xlws.FILTER(Q1:Q122, ISNUMBER(Q1:Q122)),Q121)</f>
        <v>4.2000000000000003E-2</v>
      </c>
      <c r="R127" s="9" cm="1">
        <f t="array" ref="R127">_xlfn.PERCENTRANK.EXC(_xlfn._xlws.FILTER(R1:R122, ISNUMBER(R1:R122)),R121)</f>
        <v>8.1000000000000003E-2</v>
      </c>
      <c r="S127" s="9" cm="1">
        <f t="array" ref="S127">_xlfn.PERCENTRANK.EXC(_xlfn._xlws.FILTER(S1:S122, ISNUMBER(S1:S122)),S121)</f>
        <v>0.254</v>
      </c>
      <c r="T127" s="9" cm="1">
        <f t="array" ref="T127">_xlfn.PERCENTRANK.EXC(_xlfn._xlws.FILTER(T1:T122, ISNUMBER(T1:T122)),T121)</f>
        <v>2.5000000000000001E-2</v>
      </c>
      <c r="U127" s="9" cm="1">
        <f t="array" ref="U127">_xlfn.PERCENTRANK.EXC(_xlfn._xlws.FILTER(U1:U122, ISNUMBER(U1:U122)),U121)</f>
        <v>0.38500000000000001</v>
      </c>
      <c r="V127" s="9" cm="1">
        <f t="array" ref="V127">_xlfn.PERCENTRANK.EXC(_xlfn._xlws.FILTER(V1:V122, ISNUMBER(V1:V122)),V121)</f>
        <v>0.69799999999999995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41894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14.521487432946399</v>
      </c>
      <c r="D2" s="3" cm="1">
        <f t="array" ref="D2:D122">_xll.FDS(D1,"FMA_PE(NTMA,-10AY,0,AM,""PORTAGG"",""MEANR"")")</f>
        <v>14.631191039520999</v>
      </c>
      <c r="E2" s="3" cm="1">
        <f t="array" ref="E2:E122">_xll.FDS(E1,"FMA_PE(NTMA,-10AY,0,AM,""PORTAGG"",""MEANR"")")</f>
        <v>17.6844282572489</v>
      </c>
      <c r="F2" s="3" cm="1">
        <f t="array" ref="F2:F122">_xll.FDS(F1,"FMA_PE(NTMA,-10AY,0,AM,""PORTAGG"",""MEANR"")")</f>
        <v>13.514286973048501</v>
      </c>
      <c r="G2" s="3" cm="1">
        <f t="array" ref="G2:G122">_xll.FDS(G1,"FMA_PE(NTMA,-10AY,0,AM,""PORTAGG"",""MEANR"")")</f>
        <v>13.504476970125801</v>
      </c>
      <c r="H2" s="3" cm="1">
        <f t="array" ref="H2:H122">_xll.FDS(H1,"FMA_PE(NTMA,-10AY,0,AM,""PORTAGG"",""MEANR"")")</f>
        <v>15.766272555907101</v>
      </c>
      <c r="I2" s="3" cm="1">
        <f t="array" ref="I2:I122">_xll.FDS(I1,"FMA_PE(NTMA,-10AY,0,AM,""PORTAGG"",""MEANR"")")</f>
        <v>13.471811109500999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10.143849216966</v>
      </c>
      <c r="L2" s="3" cm="1">
        <f t="array" ref="L2:L122">_xll.FDS(L1,"FMA_PE(NTMA,-10AY,0,AM,""PORTAGG"",""MEANR"")")</f>
        <v>11.873989655828501</v>
      </c>
      <c r="M2" s="3" cm="1">
        <f t="array" ref="M2:M122">_xll.FDS(M1,"FMA_PE(NTMA,-10AY,0,AM,""PORTAGG"",""MEANR"")")</f>
        <v>15.0168085490227</v>
      </c>
      <c r="N2" s="3" cm="1">
        <f t="array" ref="N2:N122">_xll.FDS(N1,"FMA_PE(NTMA,-10AY,0,AM,""PORTAGG"",""MEANR"")")</f>
        <v>8.0074540826685396</v>
      </c>
      <c r="O2" s="3" cm="1">
        <f t="array" ref="O2:O122">_xll.FDS(O1,"FMA_PE(NTMA,-10AY,0,AM,""PORTAGG"",""MEANR"")")</f>
        <v>16.9048042640812</v>
      </c>
      <c r="P2" s="3" cm="1">
        <f t="array" ref="P2:P122">_xll.FDS(P1,"FMA_PE(NTMA,-10AY,0,AM,""PORTAGG"",""MEANR"")")</f>
        <v>9.1512295749142893</v>
      </c>
      <c r="Q2" s="3" cm="1">
        <f t="array" ref="Q2:Q122">_xll.FDS(Q1,"FMA_PE(NTMA,-10AY,0,AM,""PORTAGG"",""MEANR"")")</f>
        <v>15.8099939088822</v>
      </c>
      <c r="R2" s="3" cm="1">
        <f t="array" ref="R2:R122">_xll.FDS(R1,"FMA_PE(NTMA,-10AY,0,AM,""PORTAGG"",""MEANR"")")</f>
        <v>15.9998023367947</v>
      </c>
      <c r="S2" s="3" cm="1">
        <f t="array" ref="S2:S122">_xll.FDS(S1,"FMA_PE(NTMA,-10AY,0,AM,""PORTAGG"",""MEANR"")")</f>
        <v>9.8609189747391994</v>
      </c>
      <c r="T2" s="3" cm="1">
        <f t="array" ref="T2:T122">_xll.FDS(T1,"FMA_PE(NTMA,-10AY,0,AM,""PORTAGG"",""MEANR"")")</f>
        <v>15.0576023184693</v>
      </c>
      <c r="U2" s="3" cm="1">
        <f t="array" ref="U2:U122">_xll.FDS(U1,"FMA_PE(NTMA,-10AY,0,AM,""PORTAGG"",""MEANR"")")</f>
        <v>13.6156289329143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41922</v>
      </c>
      <c r="B3" s="3" t="e">
        <v>#N/A</v>
      </c>
      <c r="C3" s="3">
        <v>13.695403164939201</v>
      </c>
      <c r="D3" s="3">
        <v>13.997687183308599</v>
      </c>
      <c r="E3" s="3">
        <v>17.353574496242199</v>
      </c>
      <c r="F3" s="3">
        <v>13.1725567313288</v>
      </c>
      <c r="G3" s="3">
        <v>11.9983990029049</v>
      </c>
      <c r="H3" s="3">
        <v>15.3235222599883</v>
      </c>
      <c r="I3" s="3">
        <v>13.0549382596566</v>
      </c>
      <c r="J3" s="3" t="e">
        <v>#N/A</v>
      </c>
      <c r="K3" s="3">
        <v>9.4150390152007297</v>
      </c>
      <c r="L3" s="3">
        <v>11.564338889389401</v>
      </c>
      <c r="M3" s="3">
        <v>13.991931652263901</v>
      </c>
      <c r="N3" s="3">
        <v>6.6081092386401004</v>
      </c>
      <c r="O3" s="3">
        <v>16.357947117528301</v>
      </c>
      <c r="P3" s="3">
        <v>8.5120880917990895</v>
      </c>
      <c r="Q3" s="3">
        <v>15.5310202312606</v>
      </c>
      <c r="R3" s="3">
        <v>15.3911044261688</v>
      </c>
      <c r="S3" s="3">
        <v>9.2577292040825103</v>
      </c>
      <c r="T3" s="3">
        <v>14.636912680199099</v>
      </c>
      <c r="U3" s="3">
        <v>12.1747152967076</v>
      </c>
      <c r="V3" s="3" t="e">
        <v>#N/A</v>
      </c>
    </row>
    <row r="4" spans="1:22" x14ac:dyDescent="0.35">
      <c r="A4" s="2">
        <v>41955</v>
      </c>
      <c r="B4" s="3" t="e">
        <v>#N/A</v>
      </c>
      <c r="C4" s="3">
        <v>14.109608132347301</v>
      </c>
      <c r="D4" s="3">
        <v>14.3928509688355</v>
      </c>
      <c r="E4" s="3">
        <v>17.5923213020208</v>
      </c>
      <c r="F4" s="3">
        <v>13.2833098925845</v>
      </c>
      <c r="G4" s="3">
        <v>12.1984775558017</v>
      </c>
      <c r="H4" s="3">
        <v>15.2704540177099</v>
      </c>
      <c r="I4" s="3">
        <v>12.927682778550301</v>
      </c>
      <c r="J4" s="3" t="e">
        <v>#N/A</v>
      </c>
      <c r="K4" s="3">
        <v>9.8356956211511495</v>
      </c>
      <c r="L4" s="3">
        <v>11.314399152166301</v>
      </c>
      <c r="M4" s="3">
        <v>15.1179266075165</v>
      </c>
      <c r="N4" s="3">
        <v>6.3139203360037799</v>
      </c>
      <c r="O4" s="3">
        <v>17.2179184310639</v>
      </c>
      <c r="P4" s="3">
        <v>8.8604555723429996</v>
      </c>
      <c r="Q4" s="3">
        <v>15.069243516079601</v>
      </c>
      <c r="R4" s="3">
        <v>15.498497733663299</v>
      </c>
      <c r="S4" s="3">
        <v>10.036435216350901</v>
      </c>
      <c r="T4" s="3">
        <v>14.271051767169</v>
      </c>
      <c r="U4" s="3">
        <v>12.033967591129199</v>
      </c>
      <c r="V4" s="3" t="e">
        <v>#N/A</v>
      </c>
    </row>
    <row r="5" spans="1:22" x14ac:dyDescent="0.35">
      <c r="A5" s="2">
        <v>41985</v>
      </c>
      <c r="B5" s="3" t="e">
        <v>#N/A</v>
      </c>
      <c r="C5" s="3">
        <v>13.5226232798806</v>
      </c>
      <c r="D5" s="3">
        <v>14.940320775209599</v>
      </c>
      <c r="E5" s="3">
        <v>17.218635060818599</v>
      </c>
      <c r="F5" s="3">
        <v>13.5757926795832</v>
      </c>
      <c r="G5" s="3">
        <v>12.160162467969799</v>
      </c>
      <c r="H5" s="3">
        <v>14.9003952829278</v>
      </c>
      <c r="I5" s="3">
        <v>12.8338011840845</v>
      </c>
      <c r="J5" s="3" t="e">
        <v>#N/A</v>
      </c>
      <c r="K5" s="3">
        <v>9.6172229298329199</v>
      </c>
      <c r="L5" s="3">
        <v>10.5714503800177</v>
      </c>
      <c r="M5" s="3">
        <v>14.6351312977917</v>
      </c>
      <c r="N5" s="3">
        <v>5.3309589924453604</v>
      </c>
      <c r="O5" s="3">
        <v>16.736729884452799</v>
      </c>
      <c r="P5" s="3">
        <v>9.0863143966551192</v>
      </c>
      <c r="Q5" s="3">
        <v>12.929583446367401</v>
      </c>
      <c r="R5" s="3">
        <v>14.9029994131172</v>
      </c>
      <c r="S5" s="3">
        <v>10.2226496988501</v>
      </c>
      <c r="T5" s="3">
        <v>11.614743972200801</v>
      </c>
      <c r="U5" s="3">
        <v>11.9957967559367</v>
      </c>
      <c r="V5" s="3" t="e">
        <v>#N/A</v>
      </c>
    </row>
    <row r="6" spans="1:22" x14ac:dyDescent="0.35">
      <c r="A6" s="2">
        <v>42016</v>
      </c>
      <c r="B6" s="3" t="e">
        <v>#N/A</v>
      </c>
      <c r="C6" s="3">
        <v>12.8805835161057</v>
      </c>
      <c r="D6" s="3">
        <v>14.880721495237101</v>
      </c>
      <c r="E6" s="3">
        <v>17.435903532085199</v>
      </c>
      <c r="F6" s="3">
        <v>13.4482468692071</v>
      </c>
      <c r="G6" s="3">
        <v>12.127774108114799</v>
      </c>
      <c r="H6" s="3">
        <v>14.8953208881724</v>
      </c>
      <c r="I6" s="3">
        <v>12.8011861075578</v>
      </c>
      <c r="J6" s="3" t="e">
        <v>#N/A</v>
      </c>
      <c r="K6" s="3">
        <v>9.4730149150057592</v>
      </c>
      <c r="L6" s="3">
        <v>10.8143759606958</v>
      </c>
      <c r="M6" s="3">
        <v>15.5791572971638</v>
      </c>
      <c r="N6" s="3">
        <v>4.4155854612202301</v>
      </c>
      <c r="O6" s="3">
        <v>16.932171247682401</v>
      </c>
      <c r="P6" s="3">
        <v>9.7152314789969907</v>
      </c>
      <c r="Q6" s="3">
        <v>12.9151770852292</v>
      </c>
      <c r="R6" s="3">
        <v>15.120926881530799</v>
      </c>
      <c r="S6" s="3">
        <v>10.774808060026</v>
      </c>
      <c r="T6" s="3">
        <v>11.6227116217102</v>
      </c>
      <c r="U6" s="3">
        <v>11.987665065523499</v>
      </c>
      <c r="V6" s="3" t="e">
        <v>#N/A</v>
      </c>
    </row>
    <row r="7" spans="1:22" x14ac:dyDescent="0.35">
      <c r="A7" s="2">
        <v>42047</v>
      </c>
      <c r="B7" s="3" t="e">
        <v>#N/A</v>
      </c>
      <c r="C7" s="3">
        <v>13.3707471325569</v>
      </c>
      <c r="D7" s="3">
        <v>15.7496180897825</v>
      </c>
      <c r="E7" s="3">
        <v>18.017845737357</v>
      </c>
      <c r="F7" s="3">
        <v>13.2924634829085</v>
      </c>
      <c r="G7" s="3">
        <v>13.197262020018</v>
      </c>
      <c r="H7" s="3">
        <v>15.3800899067498</v>
      </c>
      <c r="I7" s="3">
        <v>12.7603170421139</v>
      </c>
      <c r="J7" s="3" t="e">
        <v>#N/A</v>
      </c>
      <c r="K7" s="3">
        <v>9.6994867760562098</v>
      </c>
      <c r="L7" s="3">
        <v>11.569350110323199</v>
      </c>
      <c r="M7" s="3">
        <v>16.974118304741399</v>
      </c>
      <c r="N7" s="3">
        <v>4.7171359525670198</v>
      </c>
      <c r="O7" s="3">
        <v>18.072030953607399</v>
      </c>
      <c r="P7" s="3">
        <v>10.0625855878775</v>
      </c>
      <c r="Q7" s="3">
        <v>14.0666004266306</v>
      </c>
      <c r="R7" s="3">
        <v>16.400071904370598</v>
      </c>
      <c r="S7" s="3">
        <v>10.5462697454604</v>
      </c>
      <c r="T7" s="3">
        <v>12.672208353728299</v>
      </c>
      <c r="U7" s="3">
        <v>12.769129143616</v>
      </c>
      <c r="V7" s="3" t="e">
        <v>#N/A</v>
      </c>
    </row>
    <row r="8" spans="1:22" x14ac:dyDescent="0.35">
      <c r="A8" s="2">
        <v>42075</v>
      </c>
      <c r="B8" s="3" t="e">
        <v>#N/A</v>
      </c>
      <c r="C8" s="3">
        <v>13.170095923238399</v>
      </c>
      <c r="D8" s="3">
        <v>15.891485511388099</v>
      </c>
      <c r="E8" s="3">
        <v>18.338029439031398</v>
      </c>
      <c r="F8" s="3">
        <v>13.506852544142699</v>
      </c>
      <c r="G8" s="3">
        <v>12.3344465513304</v>
      </c>
      <c r="H8" s="3">
        <v>15.558636109941601</v>
      </c>
      <c r="I8" s="3">
        <v>12.7327936914247</v>
      </c>
      <c r="J8" s="3" t="e">
        <v>#N/A</v>
      </c>
      <c r="K8" s="3">
        <v>9.7589093269239395</v>
      </c>
      <c r="L8" s="3">
        <v>12.073334067165399</v>
      </c>
      <c r="M8" s="3">
        <v>16.647153376374899</v>
      </c>
      <c r="N8" s="3">
        <v>4.6544755162846103</v>
      </c>
      <c r="O8" s="3">
        <v>18.309091903732501</v>
      </c>
      <c r="P8" s="3">
        <v>9.9152941303636304</v>
      </c>
      <c r="Q8" s="3">
        <v>13.514172732992</v>
      </c>
      <c r="R8" s="3">
        <v>15.256185482624501</v>
      </c>
      <c r="S8" s="3">
        <v>9.6154696703438098</v>
      </c>
      <c r="T8" s="3">
        <v>12.3277981330543</v>
      </c>
      <c r="U8" s="3">
        <v>11.981794896788401</v>
      </c>
      <c r="V8" s="3" t="e">
        <v>#N/A</v>
      </c>
    </row>
    <row r="9" spans="1:22" x14ac:dyDescent="0.35">
      <c r="A9" s="2">
        <v>42104</v>
      </c>
      <c r="B9" s="3" t="e">
        <v>#N/A</v>
      </c>
      <c r="C9" s="3">
        <v>13.797031341529401</v>
      </c>
      <c r="D9" s="3">
        <v>16.162874026752799</v>
      </c>
      <c r="E9" s="3">
        <v>18.787055617224901</v>
      </c>
      <c r="F9" s="3">
        <v>14.4663452555519</v>
      </c>
      <c r="G9" s="3">
        <v>12.889923755457</v>
      </c>
      <c r="H9" s="3">
        <v>16.059732461727801</v>
      </c>
      <c r="I9" s="3">
        <v>12.631279671210001</v>
      </c>
      <c r="J9" s="3" t="e">
        <v>#N/A</v>
      </c>
      <c r="K9" s="3">
        <v>10.0978816592371</v>
      </c>
      <c r="L9" s="3">
        <v>13.623999190512899</v>
      </c>
      <c r="M9" s="3">
        <v>17.645850693186201</v>
      </c>
      <c r="N9" s="3">
        <v>5.19763675639732</v>
      </c>
      <c r="O9" s="3">
        <v>18.324601154380701</v>
      </c>
      <c r="P9" s="3">
        <v>11.962097317655401</v>
      </c>
      <c r="Q9" s="3">
        <v>13.3203988467145</v>
      </c>
      <c r="R9" s="3">
        <v>15.2990998843432</v>
      </c>
      <c r="S9" s="3">
        <v>10.0369986262866</v>
      </c>
      <c r="T9" s="3">
        <v>12.691366647372</v>
      </c>
      <c r="U9" s="3">
        <v>12.802761154214901</v>
      </c>
      <c r="V9" s="3" t="e">
        <v>#N/A</v>
      </c>
    </row>
    <row r="10" spans="1:22" x14ac:dyDescent="0.35">
      <c r="A10" s="2">
        <v>42136</v>
      </c>
      <c r="B10" s="3" t="e">
        <v>#N/A</v>
      </c>
      <c r="C10" s="3">
        <v>14.339625390847401</v>
      </c>
      <c r="D10" s="3">
        <v>15.152192983491</v>
      </c>
      <c r="E10" s="3">
        <v>18.0774141305154</v>
      </c>
      <c r="F10" s="3">
        <v>14.756377215893901</v>
      </c>
      <c r="G10" s="3">
        <v>13.444123018593499</v>
      </c>
      <c r="H10" s="3">
        <v>15.661572539614999</v>
      </c>
      <c r="I10" s="3">
        <v>12.814804391233</v>
      </c>
      <c r="J10" s="3" t="e">
        <v>#N/A</v>
      </c>
      <c r="K10" s="3">
        <v>9.9276083101258692</v>
      </c>
      <c r="L10" s="3">
        <v>14.530392324568099</v>
      </c>
      <c r="M10" s="3">
        <v>16.971543568647899</v>
      </c>
      <c r="N10" s="3">
        <v>5.0661058789003803</v>
      </c>
      <c r="O10" s="3">
        <v>16.974213028549801</v>
      </c>
      <c r="P10" s="3">
        <v>11.874169689254099</v>
      </c>
      <c r="Q10" s="3">
        <v>13.8612326855022</v>
      </c>
      <c r="R10" s="3">
        <v>15.3827935664486</v>
      </c>
      <c r="S10" s="3">
        <v>10.4800543047688</v>
      </c>
      <c r="T10" s="3">
        <v>13.7687090554851</v>
      </c>
      <c r="U10" s="3">
        <v>13.4345400820433</v>
      </c>
      <c r="V10" s="3" t="e">
        <v>#N/A</v>
      </c>
    </row>
    <row r="11" spans="1:22" x14ac:dyDescent="0.35">
      <c r="A11" s="2">
        <v>42167</v>
      </c>
      <c r="B11" s="3" t="e">
        <v>#N/A</v>
      </c>
      <c r="C11" s="3">
        <v>13.723237836047799</v>
      </c>
      <c r="D11" s="3">
        <v>14.343344208297999</v>
      </c>
      <c r="E11" s="3">
        <v>17.295756569350601</v>
      </c>
      <c r="F11" s="3">
        <v>13.5100815663807</v>
      </c>
      <c r="G11" s="3">
        <v>13.9270073740004</v>
      </c>
      <c r="H11" s="3">
        <v>15.409911185902599</v>
      </c>
      <c r="I11" s="3">
        <v>12.54095833347</v>
      </c>
      <c r="J11" s="3" t="e">
        <v>#N/A</v>
      </c>
      <c r="K11" s="3">
        <v>9.4930968315897992</v>
      </c>
      <c r="L11" s="3">
        <v>13.3344872044539</v>
      </c>
      <c r="M11" s="3">
        <v>16.051691361667</v>
      </c>
      <c r="N11" s="3">
        <v>5.2907553536741796</v>
      </c>
      <c r="O11" s="3">
        <v>16.795212107610901</v>
      </c>
      <c r="P11" s="3">
        <v>11.518781463985</v>
      </c>
      <c r="Q11" s="3">
        <v>13.1182487625105</v>
      </c>
      <c r="R11" s="3">
        <v>15.3176234383499</v>
      </c>
      <c r="S11" s="3">
        <v>9.8064998624742898</v>
      </c>
      <c r="T11" s="3">
        <v>12.9619173513966</v>
      </c>
      <c r="U11" s="3">
        <v>13.834951945384001</v>
      </c>
      <c r="V11" s="3" t="e">
        <v>#N/A</v>
      </c>
    </row>
    <row r="12" spans="1:22" x14ac:dyDescent="0.35">
      <c r="A12" s="2">
        <v>42195</v>
      </c>
      <c r="B12" s="3" t="e">
        <v>#N/A</v>
      </c>
      <c r="C12" s="3">
        <v>12.9447764430776</v>
      </c>
      <c r="D12" s="3">
        <v>14.320575910074901</v>
      </c>
      <c r="E12" s="3">
        <v>17.1181963503115</v>
      </c>
      <c r="F12" s="3">
        <v>13.0129550738602</v>
      </c>
      <c r="G12" s="3">
        <v>12.8993003405316</v>
      </c>
      <c r="H12" s="3">
        <v>15.196309421572</v>
      </c>
      <c r="I12" s="3">
        <v>11.957168327559099</v>
      </c>
      <c r="J12" s="3" t="e">
        <v>#N/A</v>
      </c>
      <c r="K12" s="3">
        <v>9.4138432603762094</v>
      </c>
      <c r="L12" s="3">
        <v>12.777943561121401</v>
      </c>
      <c r="M12" s="3">
        <v>16.094740435875298</v>
      </c>
      <c r="N12" s="3">
        <v>4.9265027504610197</v>
      </c>
      <c r="O12" s="3">
        <v>18.140850752603001</v>
      </c>
      <c r="P12" s="3">
        <v>9.9016066635427293</v>
      </c>
      <c r="Q12" s="3">
        <v>13.136301635214201</v>
      </c>
      <c r="R12" s="3">
        <v>15.179391005589901</v>
      </c>
      <c r="S12" s="3">
        <v>10.0412616213313</v>
      </c>
      <c r="T12" s="3">
        <v>12.6386191957512</v>
      </c>
      <c r="U12" s="3">
        <v>14.862569318447299</v>
      </c>
      <c r="V12" s="3" t="e">
        <v>#N/A</v>
      </c>
    </row>
    <row r="13" spans="1:22" x14ac:dyDescent="0.35">
      <c r="A13" s="2">
        <v>42228</v>
      </c>
      <c r="B13" s="3" t="e">
        <v>#N/A</v>
      </c>
      <c r="C13" s="3">
        <v>12.3689574302838</v>
      </c>
      <c r="D13" s="3">
        <v>13.392780134259899</v>
      </c>
      <c r="E13" s="3">
        <v>17.498982065634099</v>
      </c>
      <c r="F13" s="3">
        <v>12.7458324386896</v>
      </c>
      <c r="G13" s="3">
        <v>12.4464920267511</v>
      </c>
      <c r="H13" s="3">
        <v>14.190054334560299</v>
      </c>
      <c r="I13" s="3">
        <v>11.533968919748901</v>
      </c>
      <c r="J13" s="3" t="e">
        <v>#N/A</v>
      </c>
      <c r="K13" s="3">
        <v>9.4684392448284402</v>
      </c>
      <c r="L13" s="3">
        <v>11.5230330199063</v>
      </c>
      <c r="M13" s="3">
        <v>15.275084013308399</v>
      </c>
      <c r="N13" s="3">
        <v>4.4236893578204599</v>
      </c>
      <c r="O13" s="3">
        <v>18.536138639954402</v>
      </c>
      <c r="P13" s="3">
        <v>9.5215754223660802</v>
      </c>
      <c r="Q13" s="3">
        <v>13.1083996383538</v>
      </c>
      <c r="R13" s="3">
        <v>14.337012057387</v>
      </c>
      <c r="S13" s="3">
        <v>9.3417983644858893</v>
      </c>
      <c r="T13" s="3">
        <v>12.3817450537057</v>
      </c>
      <c r="U13" s="3">
        <v>14.0849706221566</v>
      </c>
      <c r="V13" s="3" t="e">
        <v>#N/A</v>
      </c>
    </row>
    <row r="14" spans="1:22" x14ac:dyDescent="0.35">
      <c r="A14" s="2">
        <v>42258</v>
      </c>
      <c r="B14" s="3" t="e">
        <v>#N/A</v>
      </c>
      <c r="C14" s="3">
        <v>12.558063848043</v>
      </c>
      <c r="D14" s="3">
        <v>13.2838308644198</v>
      </c>
      <c r="E14" s="3">
        <v>16.150797545548599</v>
      </c>
      <c r="F14" s="3">
        <v>12.6021715957606</v>
      </c>
      <c r="G14" s="3">
        <v>11.2968842046307</v>
      </c>
      <c r="H14" s="3">
        <v>14.483117741367501</v>
      </c>
      <c r="I14" s="3">
        <v>11.7003752908869</v>
      </c>
      <c r="J14" s="3" t="e">
        <v>#N/A</v>
      </c>
      <c r="K14" s="3">
        <v>9.4020690016140804</v>
      </c>
      <c r="L14" s="3">
        <v>11.022602923793899</v>
      </c>
      <c r="M14" s="3">
        <v>14.802027542107901</v>
      </c>
      <c r="N14" s="3">
        <v>3.9398296908058401</v>
      </c>
      <c r="O14" s="3">
        <v>17.375920017420501</v>
      </c>
      <c r="P14" s="3">
        <v>8.8069807186865692</v>
      </c>
      <c r="Q14" s="3">
        <v>13.202807286620899</v>
      </c>
      <c r="R14" s="3">
        <v>14.170404330862</v>
      </c>
      <c r="S14" s="3">
        <v>8.4270004852614804</v>
      </c>
      <c r="T14" s="3">
        <v>11.896202399115101</v>
      </c>
      <c r="U14" s="3">
        <v>13.689150055594</v>
      </c>
      <c r="V14" s="3" t="e">
        <v>#N/A</v>
      </c>
    </row>
    <row r="15" spans="1:22" x14ac:dyDescent="0.35">
      <c r="A15" s="2">
        <v>42289</v>
      </c>
      <c r="B15" s="3" t="e">
        <v>#N/A</v>
      </c>
      <c r="C15" s="3">
        <v>12.830264023834401</v>
      </c>
      <c r="D15" s="3">
        <v>14.5519074299539</v>
      </c>
      <c r="E15" s="3">
        <v>16.859458493414898</v>
      </c>
      <c r="F15" s="3">
        <v>12.3960124234252</v>
      </c>
      <c r="G15" s="3">
        <v>12.065390336841601</v>
      </c>
      <c r="H15" s="3">
        <v>15.5477417880763</v>
      </c>
      <c r="I15" s="3">
        <v>12.179180238501299</v>
      </c>
      <c r="J15" s="3" t="e">
        <v>#N/A</v>
      </c>
      <c r="K15" s="3">
        <v>10.051861553617501</v>
      </c>
      <c r="L15" s="3">
        <v>11.6329362809653</v>
      </c>
      <c r="M15" s="3">
        <v>16.036758267736399</v>
      </c>
      <c r="N15" s="3">
        <v>4.0737669620718799</v>
      </c>
      <c r="O15" s="3">
        <v>17.812407730337</v>
      </c>
      <c r="P15" s="3">
        <v>9.4752272447841008</v>
      </c>
      <c r="Q15" s="3">
        <v>12.9306169824543</v>
      </c>
      <c r="R15" s="3">
        <v>14.4132392321068</v>
      </c>
      <c r="S15" s="3">
        <v>9.3340350865163693</v>
      </c>
      <c r="T15" s="3">
        <v>12.3424920689428</v>
      </c>
      <c r="U15" s="3">
        <v>14.1687230349982</v>
      </c>
      <c r="V15" s="3">
        <v>12.891999652240999</v>
      </c>
    </row>
    <row r="16" spans="1:22" x14ac:dyDescent="0.35">
      <c r="A16" s="2">
        <v>42320</v>
      </c>
      <c r="B16" s="3" t="e">
        <v>#N/A</v>
      </c>
      <c r="C16" s="3">
        <v>13.242460672644</v>
      </c>
      <c r="D16" s="3">
        <v>13.9512467080215</v>
      </c>
      <c r="E16" s="3">
        <v>16.181759035247801</v>
      </c>
      <c r="F16" s="3">
        <v>11.9237320440432</v>
      </c>
      <c r="G16" s="3">
        <v>7.7426827648258101</v>
      </c>
      <c r="H16" s="3">
        <v>15.0946699998734</v>
      </c>
      <c r="I16" s="3">
        <v>12.0247156552298</v>
      </c>
      <c r="J16" s="3" t="e">
        <v>#N/A</v>
      </c>
      <c r="K16" s="3">
        <v>10.198385747168199</v>
      </c>
      <c r="L16" s="3">
        <v>10.941369633848501</v>
      </c>
      <c r="M16" s="3">
        <v>15.280798759092001</v>
      </c>
      <c r="N16" s="3">
        <v>4.43751630593448</v>
      </c>
      <c r="O16" s="3">
        <v>17.2257824177617</v>
      </c>
      <c r="P16" s="3">
        <v>9.6553622031252306</v>
      </c>
      <c r="Q16" s="3">
        <v>11.807810679408499</v>
      </c>
      <c r="R16" s="3">
        <v>13.728172935316501</v>
      </c>
      <c r="S16" s="3">
        <v>9.6097478862305898</v>
      </c>
      <c r="T16" s="3">
        <v>10.694211015283299</v>
      </c>
      <c r="U16" s="3">
        <v>14.524023811709</v>
      </c>
      <c r="V16" s="3">
        <v>12.3496456209445</v>
      </c>
    </row>
    <row r="17" spans="1:22" x14ac:dyDescent="0.35">
      <c r="A17" s="2">
        <v>42349</v>
      </c>
      <c r="B17" s="3" t="e">
        <v>#N/A</v>
      </c>
      <c r="C17" s="3">
        <v>12.321077198309499</v>
      </c>
      <c r="D17" s="3">
        <v>13.8069981746787</v>
      </c>
      <c r="E17" s="3">
        <v>15.8996955627803</v>
      </c>
      <c r="F17" s="3">
        <v>11.228403304208101</v>
      </c>
      <c r="G17" s="3">
        <v>7.38953393132571</v>
      </c>
      <c r="H17" s="3">
        <v>15.089009101920899</v>
      </c>
      <c r="I17" s="3">
        <v>11.530128610987701</v>
      </c>
      <c r="J17" s="3" t="e">
        <v>#N/A</v>
      </c>
      <c r="K17" s="3">
        <v>9.9028291525099394</v>
      </c>
      <c r="L17" s="3">
        <v>10.8961933933995</v>
      </c>
      <c r="M17" s="3">
        <v>13.201179022977101</v>
      </c>
      <c r="N17" s="3">
        <v>3.7010016363759202</v>
      </c>
      <c r="O17" s="3">
        <v>16.697806053575501</v>
      </c>
      <c r="P17" s="3">
        <v>9.0523695739070007</v>
      </c>
      <c r="Q17" s="3">
        <v>11.0183577616934</v>
      </c>
      <c r="R17" s="3">
        <v>12.496900290314301</v>
      </c>
      <c r="S17" s="3">
        <v>8.0444896657930407</v>
      </c>
      <c r="T17" s="3">
        <v>9.4211325744680394</v>
      </c>
      <c r="U17" s="3">
        <v>12.226370205927999</v>
      </c>
      <c r="V17" s="3">
        <v>12.659659229837301</v>
      </c>
    </row>
    <row r="18" spans="1:22" x14ac:dyDescent="0.35">
      <c r="A18" s="2">
        <v>42381</v>
      </c>
      <c r="B18" s="3" t="e">
        <v>#N/A</v>
      </c>
      <c r="C18" s="3">
        <v>11.7477652275255</v>
      </c>
      <c r="D18" s="3">
        <v>14.3196053153544</v>
      </c>
      <c r="E18" s="3">
        <v>14.643290691804101</v>
      </c>
      <c r="F18" s="3">
        <v>12.120344302092199</v>
      </c>
      <c r="G18" s="3">
        <v>11.1970392063891</v>
      </c>
      <c r="H18" s="3">
        <v>15.0756220585371</v>
      </c>
      <c r="I18" s="3">
        <v>11.048771218592901</v>
      </c>
      <c r="J18" s="3">
        <v>16.320191904564101</v>
      </c>
      <c r="K18" s="3">
        <v>9.7717692458592698</v>
      </c>
      <c r="L18" s="3">
        <v>9.6801505685197196</v>
      </c>
      <c r="M18" s="3">
        <v>13.3800764271279</v>
      </c>
      <c r="N18" s="3">
        <v>9.5280684524269592</v>
      </c>
      <c r="O18" s="3">
        <v>16.472043030054699</v>
      </c>
      <c r="P18" s="3">
        <v>9.1038428050725795</v>
      </c>
      <c r="Q18" s="3">
        <v>10.5130963379144</v>
      </c>
      <c r="R18" s="3">
        <v>12.4478395461916</v>
      </c>
      <c r="S18" s="3">
        <v>8.0630050473943395</v>
      </c>
      <c r="T18" s="3">
        <v>10.9651331811012</v>
      </c>
      <c r="U18" s="3" t="e">
        <v>#N/A</v>
      </c>
      <c r="V18" s="3">
        <v>11.263216007997601</v>
      </c>
    </row>
    <row r="19" spans="1:22" x14ac:dyDescent="0.35">
      <c r="A19" s="2">
        <v>42412</v>
      </c>
      <c r="B19" s="3" t="e">
        <v>#N/A</v>
      </c>
      <c r="C19" s="3">
        <v>12.062936192335</v>
      </c>
      <c r="D19" s="3">
        <v>14.9115120887027</v>
      </c>
      <c r="E19" s="3">
        <v>15.350729219901901</v>
      </c>
      <c r="F19" s="3">
        <v>12.428345800305401</v>
      </c>
      <c r="G19" s="3">
        <v>13.7536641994313</v>
      </c>
      <c r="H19" s="3">
        <v>15.220814795275601</v>
      </c>
      <c r="I19" s="3">
        <v>11.772377800027799</v>
      </c>
      <c r="J19" s="3">
        <v>16.987160393149299</v>
      </c>
      <c r="K19" s="3">
        <v>9.9019315518643491</v>
      </c>
      <c r="L19" s="3">
        <v>10.156228593898501</v>
      </c>
      <c r="M19" s="3">
        <v>13.7753518739223</v>
      </c>
      <c r="N19" s="3">
        <v>7.8732771751344899</v>
      </c>
      <c r="O19" s="3">
        <v>16.058990335475102</v>
      </c>
      <c r="P19" s="3">
        <v>8.4468733717020097</v>
      </c>
      <c r="Q19" s="3">
        <v>11.017689304522399</v>
      </c>
      <c r="R19" s="3">
        <v>13.084110308527601</v>
      </c>
      <c r="S19" s="3">
        <v>8.0307630757781592</v>
      </c>
      <c r="T19" s="3">
        <v>10.478078077823399</v>
      </c>
      <c r="U19" s="3">
        <v>14.1112055803979</v>
      </c>
      <c r="V19" s="3">
        <v>11.0804193027128</v>
      </c>
    </row>
    <row r="20" spans="1:22" x14ac:dyDescent="0.35">
      <c r="A20" s="2">
        <v>42440</v>
      </c>
      <c r="B20" s="3" t="e">
        <v>#N/A</v>
      </c>
      <c r="C20" s="3">
        <v>12.794938237302601</v>
      </c>
      <c r="D20" s="3">
        <v>15.223097727209</v>
      </c>
      <c r="E20" s="3">
        <v>16.100967757056399</v>
      </c>
      <c r="F20" s="3">
        <v>13.361327570087401</v>
      </c>
      <c r="G20" s="3">
        <v>14.816736192986699</v>
      </c>
      <c r="H20" s="3">
        <v>15.935219623688599</v>
      </c>
      <c r="I20" s="3">
        <v>12.667880017884899</v>
      </c>
      <c r="J20" s="3">
        <v>18.160875187726099</v>
      </c>
      <c r="K20" s="3">
        <v>10.4861246752233</v>
      </c>
      <c r="L20" s="3">
        <v>12.8002382761743</v>
      </c>
      <c r="M20" s="3">
        <v>14.424003528296399</v>
      </c>
      <c r="N20" s="3">
        <v>8.9719340375485395</v>
      </c>
      <c r="O20" s="3">
        <v>17.0764914356707</v>
      </c>
      <c r="P20" s="3">
        <v>9.6425697935056007</v>
      </c>
      <c r="Q20" s="3">
        <v>12.152541658521001</v>
      </c>
      <c r="R20" s="3">
        <v>14.590105645726901</v>
      </c>
      <c r="S20" s="3">
        <v>8.8639031866283204</v>
      </c>
      <c r="T20" s="3">
        <v>12.584445476577301</v>
      </c>
      <c r="U20" s="3">
        <v>15.7133127761966</v>
      </c>
      <c r="V20" s="3">
        <v>12.9422836137723</v>
      </c>
    </row>
    <row r="21" spans="1:22" x14ac:dyDescent="0.35">
      <c r="A21" s="2">
        <v>42472</v>
      </c>
      <c r="B21" s="3" t="e">
        <v>#N/A</v>
      </c>
      <c r="C21" s="3">
        <v>13.326814066992499</v>
      </c>
      <c r="D21" s="3">
        <v>14.9634416095983</v>
      </c>
      <c r="E21" s="3">
        <v>16.980498546984599</v>
      </c>
      <c r="F21" s="3">
        <v>13.045592283986499</v>
      </c>
      <c r="G21" s="3">
        <v>16.171833938838098</v>
      </c>
      <c r="H21" s="3">
        <v>16.1722948809455</v>
      </c>
      <c r="I21" s="3">
        <v>12.524495366243301</v>
      </c>
      <c r="J21" s="3">
        <v>19.397722162797798</v>
      </c>
      <c r="K21" s="3">
        <v>10.487558422380999</v>
      </c>
      <c r="L21" s="3">
        <v>13.730089726542801</v>
      </c>
      <c r="M21" s="3">
        <v>14.981081429095299</v>
      </c>
      <c r="N21" s="3">
        <v>8.5488642679444808</v>
      </c>
      <c r="O21" s="3">
        <v>17.170763516091899</v>
      </c>
      <c r="P21" s="3">
        <v>10.0490367989677</v>
      </c>
      <c r="Q21" s="3">
        <v>12.148099944641199</v>
      </c>
      <c r="R21" s="3">
        <v>14.2748633486071</v>
      </c>
      <c r="S21" s="3">
        <v>9.1238082672644705</v>
      </c>
      <c r="T21" s="3">
        <v>12.775389284781101</v>
      </c>
      <c r="U21" s="3">
        <v>12.831315427954699</v>
      </c>
      <c r="V21" s="3">
        <v>12.8005084019038</v>
      </c>
    </row>
    <row r="22" spans="1:22" x14ac:dyDescent="0.35">
      <c r="A22" s="2">
        <v>42502</v>
      </c>
      <c r="B22" s="3" t="e">
        <v>#N/A</v>
      </c>
      <c r="C22" s="3">
        <v>13.7338490193845</v>
      </c>
      <c r="D22" s="3">
        <v>14.5402249841855</v>
      </c>
      <c r="E22" s="3">
        <v>16.366492194131101</v>
      </c>
      <c r="F22" s="3">
        <v>12.0546110241623</v>
      </c>
      <c r="G22" s="3">
        <v>15.0780356702062</v>
      </c>
      <c r="H22" s="3">
        <v>15.560090035903899</v>
      </c>
      <c r="I22" s="3">
        <v>11.982327019947601</v>
      </c>
      <c r="J22" s="3">
        <v>19.699168469141899</v>
      </c>
      <c r="K22" s="3">
        <v>10.0127291462651</v>
      </c>
      <c r="L22" s="3">
        <v>13.117970190470199</v>
      </c>
      <c r="M22" s="3">
        <v>14.1476879468583</v>
      </c>
      <c r="N22" s="3">
        <v>10.8385951858344</v>
      </c>
      <c r="O22" s="3">
        <v>17.5085069008829</v>
      </c>
      <c r="P22" s="3">
        <v>9.5672589537683095</v>
      </c>
      <c r="Q22" s="3">
        <v>11.760639863660799</v>
      </c>
      <c r="R22" s="3">
        <v>14.251687425642301</v>
      </c>
      <c r="S22" s="3">
        <v>8.5342793589314407</v>
      </c>
      <c r="T22" s="3">
        <v>12.7860772375842</v>
      </c>
      <c r="U22" s="3">
        <v>12.6434165719335</v>
      </c>
      <c r="V22" s="3">
        <v>13.566941356293301</v>
      </c>
    </row>
    <row r="23" spans="1:22" x14ac:dyDescent="0.35">
      <c r="A23" s="2">
        <v>42531</v>
      </c>
      <c r="B23" s="3" t="e">
        <v>#N/A</v>
      </c>
      <c r="C23" s="3">
        <v>13.5810468847357</v>
      </c>
      <c r="D23" s="3">
        <v>14.880426538834399</v>
      </c>
      <c r="E23" s="3">
        <v>16.953539321468401</v>
      </c>
      <c r="F23" s="3">
        <v>11.7654530178985</v>
      </c>
      <c r="G23" s="3">
        <v>14.4065036681528</v>
      </c>
      <c r="H23" s="3">
        <v>16.094333297965299</v>
      </c>
      <c r="I23" s="3">
        <v>13.1935139651877</v>
      </c>
      <c r="J23" s="3">
        <v>18.4368623976547</v>
      </c>
      <c r="K23" s="3">
        <v>10.1963562146098</v>
      </c>
      <c r="L23" s="3">
        <v>12.0731146474506</v>
      </c>
      <c r="M23" s="3">
        <v>14.8789805079684</v>
      </c>
      <c r="N23" s="3">
        <v>9.8331194628607701</v>
      </c>
      <c r="O23" s="3">
        <v>17.587636334260299</v>
      </c>
      <c r="P23" s="3">
        <v>10.8337884131191</v>
      </c>
      <c r="Q23" s="3">
        <v>11.8594901186387</v>
      </c>
      <c r="R23" s="3">
        <v>14.5771875680236</v>
      </c>
      <c r="S23" s="3">
        <v>8.3630144731321998</v>
      </c>
      <c r="T23" s="3">
        <v>12.5075656872189</v>
      </c>
      <c r="U23" s="3">
        <v>12.660320037373101</v>
      </c>
      <c r="V23" s="3">
        <v>13.880843685782001</v>
      </c>
    </row>
    <row r="24" spans="1:22" x14ac:dyDescent="0.35">
      <c r="A24" s="2">
        <v>42563</v>
      </c>
      <c r="B24" s="3">
        <v>13.896220383642699</v>
      </c>
      <c r="C24" s="3">
        <v>14.933095690877099</v>
      </c>
      <c r="D24" s="3">
        <v>15.897822625919201</v>
      </c>
      <c r="E24" s="3">
        <v>17.8113996471373</v>
      </c>
      <c r="F24" s="3">
        <v>11.301736153523199</v>
      </c>
      <c r="G24" s="3">
        <v>14.327398283773</v>
      </c>
      <c r="H24" s="3">
        <v>16.3071677201835</v>
      </c>
      <c r="I24" s="3">
        <v>13.360690010908799</v>
      </c>
      <c r="J24" s="3">
        <v>18.4366888491754</v>
      </c>
      <c r="K24" s="3">
        <v>9.9645682806336993</v>
      </c>
      <c r="L24" s="3">
        <v>13.1457569969676</v>
      </c>
      <c r="M24" s="3">
        <v>15.0511110766481</v>
      </c>
      <c r="N24" s="3">
        <v>8.7695577654656294</v>
      </c>
      <c r="O24" s="3">
        <v>18.121420545526298</v>
      </c>
      <c r="P24" s="3">
        <v>11.2322086069103</v>
      </c>
      <c r="Q24" s="3">
        <v>12.141057155198199</v>
      </c>
      <c r="R24" s="3">
        <v>15.0408559280608</v>
      </c>
      <c r="S24" s="3">
        <v>8.7422841683910502</v>
      </c>
      <c r="T24" s="3">
        <v>12.8057406852925</v>
      </c>
      <c r="U24" s="3">
        <v>12.4484425926524</v>
      </c>
      <c r="V24" s="3">
        <v>13.501874487798201</v>
      </c>
    </row>
    <row r="25" spans="1:22" x14ac:dyDescent="0.35">
      <c r="A25" s="2">
        <v>42594</v>
      </c>
      <c r="B25" s="3">
        <v>13.8155389417599</v>
      </c>
      <c r="C25" s="3">
        <v>15.673098388706</v>
      </c>
      <c r="D25" s="3">
        <v>16.732034748866798</v>
      </c>
      <c r="E25" s="3">
        <v>18.271550466930002</v>
      </c>
      <c r="F25" s="3">
        <v>12.482071277970601</v>
      </c>
      <c r="G25" s="3">
        <v>14.5877483216097</v>
      </c>
      <c r="H25" s="3">
        <v>16.6728891428201</v>
      </c>
      <c r="I25" s="3">
        <v>13.8508979234254</v>
      </c>
      <c r="J25" s="3">
        <v>18.9663880056276</v>
      </c>
      <c r="K25" s="3">
        <v>10.088075787053301</v>
      </c>
      <c r="L25" s="3">
        <v>14.0662669669039</v>
      </c>
      <c r="M25" s="3">
        <v>15.9158521618662</v>
      </c>
      <c r="N25" s="3">
        <v>8.7746830510558098</v>
      </c>
      <c r="O25" s="3">
        <v>18.2893483938436</v>
      </c>
      <c r="P25" s="3">
        <v>12.071077939576201</v>
      </c>
      <c r="Q25" s="3">
        <v>13.0946907970708</v>
      </c>
      <c r="R25" s="3">
        <v>15.531813993202499</v>
      </c>
      <c r="S25" s="3">
        <v>8.4597538410836197</v>
      </c>
      <c r="T25" s="3">
        <v>12.5738411535601</v>
      </c>
      <c r="U25" s="3">
        <v>11.7371413078711</v>
      </c>
      <c r="V25" s="3">
        <v>12.934003703075099</v>
      </c>
    </row>
    <row r="26" spans="1:22" x14ac:dyDescent="0.35">
      <c r="A26" s="2">
        <v>42625</v>
      </c>
      <c r="B26" s="3">
        <v>13.6942038749626</v>
      </c>
      <c r="C26" s="3">
        <v>15.3242579445247</v>
      </c>
      <c r="D26" s="3">
        <v>16.0051866391202</v>
      </c>
      <c r="E26" s="3">
        <v>17.703536616871201</v>
      </c>
      <c r="F26" s="3">
        <v>11.464098918310199</v>
      </c>
      <c r="G26" s="3">
        <v>13.990963750509</v>
      </c>
      <c r="H26" s="3">
        <v>16.909766707433999</v>
      </c>
      <c r="I26" s="3">
        <v>13.271713587728</v>
      </c>
      <c r="J26" s="3">
        <v>17.767742104683698</v>
      </c>
      <c r="K26" s="3">
        <v>9.9016159586572297</v>
      </c>
      <c r="L26" s="3">
        <v>13.940917207926599</v>
      </c>
      <c r="M26" s="3">
        <v>14.9637416810255</v>
      </c>
      <c r="N26" s="3">
        <v>8.3966643998876194</v>
      </c>
      <c r="O26" s="3">
        <v>17.824024625507199</v>
      </c>
      <c r="P26" s="3">
        <v>12.28006026215</v>
      </c>
      <c r="Q26" s="3">
        <v>12.881000695564101</v>
      </c>
      <c r="R26" s="3">
        <v>13.852158157240799</v>
      </c>
      <c r="S26" s="3">
        <v>8.3773854548838607</v>
      </c>
      <c r="T26" s="3">
        <v>12.241498700527799</v>
      </c>
      <c r="U26" s="3">
        <v>11.5627593681617</v>
      </c>
      <c r="V26" s="3">
        <v>12.554068875866999</v>
      </c>
    </row>
    <row r="27" spans="1:22" x14ac:dyDescent="0.35">
      <c r="A27" s="2">
        <v>42655</v>
      </c>
      <c r="B27" s="3">
        <v>13.681779845371199</v>
      </c>
      <c r="C27" s="3">
        <v>15.8335314420261</v>
      </c>
      <c r="D27" s="3">
        <v>16.309394078059999</v>
      </c>
      <c r="E27" s="3">
        <v>16.521562353789101</v>
      </c>
      <c r="F27" s="3">
        <v>11.664298736644801</v>
      </c>
      <c r="G27" s="3">
        <v>12.798564324133499</v>
      </c>
      <c r="H27" s="3">
        <v>16.789642569863599</v>
      </c>
      <c r="I27" s="3">
        <v>13.745623276740501</v>
      </c>
      <c r="J27" s="3">
        <v>18.0430046418461</v>
      </c>
      <c r="K27" s="3">
        <v>9.9661251356483707</v>
      </c>
      <c r="L27" s="3">
        <v>14.189885786514701</v>
      </c>
      <c r="M27" s="3">
        <v>14.550381723939999</v>
      </c>
      <c r="N27" s="3">
        <v>9.1092210405762497</v>
      </c>
      <c r="O27" s="3">
        <v>17.789169045503598</v>
      </c>
      <c r="P27" s="3">
        <v>12.3284221020975</v>
      </c>
      <c r="Q27" s="3">
        <v>12.819713911126399</v>
      </c>
      <c r="R27" s="3">
        <v>13.696545322192399</v>
      </c>
      <c r="S27" s="3">
        <v>8.3223998170427809</v>
      </c>
      <c r="T27" s="3">
        <v>12.2419795785974</v>
      </c>
      <c r="U27" s="3">
        <v>13.438819679062901</v>
      </c>
      <c r="V27" s="3">
        <v>11.7815944312309</v>
      </c>
    </row>
    <row r="28" spans="1:22" x14ac:dyDescent="0.35">
      <c r="A28" s="2">
        <v>42685</v>
      </c>
      <c r="B28" s="3">
        <v>14.057601040738801</v>
      </c>
      <c r="C28" s="3">
        <v>16.082910691820501</v>
      </c>
      <c r="D28" s="3">
        <v>15.259749382061701</v>
      </c>
      <c r="E28" s="3">
        <v>15.4549258385304</v>
      </c>
      <c r="F28" s="3">
        <v>11.685706564193399</v>
      </c>
      <c r="G28" s="3">
        <v>11.782634541983199</v>
      </c>
      <c r="H28" s="3">
        <v>16.325959874228399</v>
      </c>
      <c r="I28" s="3">
        <v>12.909574003786201</v>
      </c>
      <c r="J28" s="3">
        <v>16.578473916235701</v>
      </c>
      <c r="K28" s="3">
        <v>9.6762894103443298</v>
      </c>
      <c r="L28" s="3">
        <v>13.4215784199108</v>
      </c>
      <c r="M28" s="3">
        <v>13.7633264079708</v>
      </c>
      <c r="N28" s="3">
        <v>8.5795707587211005</v>
      </c>
      <c r="O28" s="3">
        <v>16.456858951520001</v>
      </c>
      <c r="P28" s="3">
        <v>11.697831066872601</v>
      </c>
      <c r="Q28" s="3">
        <v>12.4269194338013</v>
      </c>
      <c r="R28" s="3">
        <v>14.589730302959699</v>
      </c>
      <c r="S28" s="3">
        <v>7.6649751872766601</v>
      </c>
      <c r="T28" s="3">
        <v>11.528469743179</v>
      </c>
      <c r="U28" s="3">
        <v>12.697592025458899</v>
      </c>
      <c r="V28" s="3">
        <v>13.235258023468701</v>
      </c>
    </row>
    <row r="29" spans="1:22" x14ac:dyDescent="0.35">
      <c r="A29" s="2">
        <v>42716</v>
      </c>
      <c r="B29" s="3">
        <v>13.721068257011501</v>
      </c>
      <c r="C29" s="3">
        <v>16.021182815926199</v>
      </c>
      <c r="D29" s="3">
        <v>15.2470352729345</v>
      </c>
      <c r="E29" s="3">
        <v>15.3812542257108</v>
      </c>
      <c r="F29" s="3">
        <v>11.8482843549173</v>
      </c>
      <c r="G29" s="3">
        <v>11.4580771252374</v>
      </c>
      <c r="H29" s="3">
        <v>16.463805297239102</v>
      </c>
      <c r="I29" s="3">
        <v>13.192614901558599</v>
      </c>
      <c r="J29" s="3">
        <v>16.781205984471899</v>
      </c>
      <c r="K29" s="3">
        <v>9.9116177073581202</v>
      </c>
      <c r="L29" s="3">
        <v>12.567481797023801</v>
      </c>
      <c r="M29" s="3">
        <v>14.286553934627101</v>
      </c>
      <c r="N29" s="3">
        <v>9.77748815947362</v>
      </c>
      <c r="O29" s="3">
        <v>16.329085699619998</v>
      </c>
      <c r="P29" s="3">
        <v>11.6296655452932</v>
      </c>
      <c r="Q29" s="3">
        <v>12.895444522149001</v>
      </c>
      <c r="R29" s="3">
        <v>14.808745722884501</v>
      </c>
      <c r="S29" s="3">
        <v>7.5506574572040002</v>
      </c>
      <c r="T29" s="3">
        <v>11.991864061021399</v>
      </c>
      <c r="U29" s="3">
        <v>12.2729258651307</v>
      </c>
      <c r="V29" s="3">
        <v>14.3710694318588</v>
      </c>
    </row>
    <row r="30" spans="1:22" x14ac:dyDescent="0.35">
      <c r="A30" s="2">
        <v>42747</v>
      </c>
      <c r="B30" s="3">
        <v>13.072785148899399</v>
      </c>
      <c r="C30" s="3">
        <v>15.667926890568999</v>
      </c>
      <c r="D30" s="3">
        <v>15.232515379049101</v>
      </c>
      <c r="E30" s="3">
        <v>16.623820448613898</v>
      </c>
      <c r="F30" s="3">
        <v>12.314878516711</v>
      </c>
      <c r="G30" s="3">
        <v>12.0336045979594</v>
      </c>
      <c r="H30" s="3">
        <v>16.695469762277799</v>
      </c>
      <c r="I30" s="3">
        <v>13.122102992388101</v>
      </c>
      <c r="J30" s="3">
        <v>16.091333583966701</v>
      </c>
      <c r="K30" s="3">
        <v>9.8871076868041996</v>
      </c>
      <c r="L30" s="3">
        <v>13.2968400745126</v>
      </c>
      <c r="M30" s="3">
        <v>14.9701021102911</v>
      </c>
      <c r="N30" s="3">
        <v>9.5189812885070104</v>
      </c>
      <c r="O30" s="3">
        <v>16.6703397852094</v>
      </c>
      <c r="P30" s="3">
        <v>11.7202450139596</v>
      </c>
      <c r="Q30" s="3">
        <v>13.6071212827497</v>
      </c>
      <c r="R30" s="3">
        <v>15.1300143848384</v>
      </c>
      <c r="S30" s="3">
        <v>7.9399009129879401</v>
      </c>
      <c r="T30" s="3">
        <v>12.280659897342399</v>
      </c>
      <c r="U30" s="3">
        <v>12.7839238411105</v>
      </c>
      <c r="V30" s="3">
        <v>14.2557948042119</v>
      </c>
    </row>
    <row r="31" spans="1:22" x14ac:dyDescent="0.35">
      <c r="A31" s="2">
        <v>42776</v>
      </c>
      <c r="B31" s="3">
        <v>13.1438069035952</v>
      </c>
      <c r="C31" s="3">
        <v>15.936193230542701</v>
      </c>
      <c r="D31" s="3">
        <v>15.2839238448763</v>
      </c>
      <c r="E31" s="3">
        <v>16.597279330398901</v>
      </c>
      <c r="F31" s="3">
        <v>12.813098047551399</v>
      </c>
      <c r="G31" s="3">
        <v>13.680164753412001</v>
      </c>
      <c r="H31" s="3">
        <v>16.752725631964399</v>
      </c>
      <c r="I31" s="3">
        <v>13.125974325959801</v>
      </c>
      <c r="J31" s="3">
        <v>16.637918175647599</v>
      </c>
      <c r="K31" s="3">
        <v>9.4608384907482108</v>
      </c>
      <c r="L31" s="3">
        <v>13.3937134890203</v>
      </c>
      <c r="M31" s="3">
        <v>15.157141189482999</v>
      </c>
      <c r="N31" s="3">
        <v>8.4648802659025293</v>
      </c>
      <c r="O31" s="3">
        <v>17.4097070080187</v>
      </c>
      <c r="P31" s="3">
        <v>12.247290630614801</v>
      </c>
      <c r="Q31" s="3">
        <v>13.1931692517595</v>
      </c>
      <c r="R31" s="3">
        <v>15.1806637463492</v>
      </c>
      <c r="S31" s="3">
        <v>8.4994092302270197</v>
      </c>
      <c r="T31" s="3">
        <v>12.266839763515099</v>
      </c>
      <c r="U31" s="3">
        <v>13.228684743705699</v>
      </c>
      <c r="V31" s="3">
        <v>14.1425416037294</v>
      </c>
    </row>
    <row r="32" spans="1:22" x14ac:dyDescent="0.35">
      <c r="A32" s="2">
        <v>42804</v>
      </c>
      <c r="B32" s="3">
        <v>13.159814537347501</v>
      </c>
      <c r="C32" s="3">
        <v>16.0809480711577</v>
      </c>
      <c r="D32" s="3">
        <v>14.979951078592</v>
      </c>
      <c r="E32" s="3">
        <v>16.636546346482302</v>
      </c>
      <c r="F32" s="3">
        <v>12.526794672618299</v>
      </c>
      <c r="G32" s="3">
        <v>12.9191561255992</v>
      </c>
      <c r="H32" s="3">
        <v>16.7421626241055</v>
      </c>
      <c r="I32" s="3">
        <v>12.8858113550724</v>
      </c>
      <c r="J32" s="3">
        <v>16.408734815350002</v>
      </c>
      <c r="K32" s="3">
        <v>9.4971827443665298</v>
      </c>
      <c r="L32" s="3">
        <v>12.965335346464601</v>
      </c>
      <c r="M32" s="3">
        <v>15.596646633146699</v>
      </c>
      <c r="N32" s="3">
        <v>9.1608291126751595</v>
      </c>
      <c r="O32" s="3">
        <v>17.563327803255898</v>
      </c>
      <c r="P32" s="3">
        <v>12.2454998134194</v>
      </c>
      <c r="Q32" s="3">
        <v>12.896185805924301</v>
      </c>
      <c r="R32" s="3">
        <v>14.6924455121093</v>
      </c>
      <c r="S32" s="3">
        <v>8.4994111618472896</v>
      </c>
      <c r="T32" s="3">
        <v>11.816618326850101</v>
      </c>
      <c r="U32" s="3">
        <v>13.0884608030298</v>
      </c>
      <c r="V32" s="3">
        <v>13.8687063659017</v>
      </c>
    </row>
    <row r="33" spans="1:22" x14ac:dyDescent="0.35">
      <c r="A33" s="2">
        <v>42837</v>
      </c>
      <c r="B33" s="3">
        <v>13.5628473882352</v>
      </c>
      <c r="C33" s="3">
        <v>17.199251865605898</v>
      </c>
      <c r="D33" s="3">
        <v>15.525386050314999</v>
      </c>
      <c r="E33" s="3">
        <v>17.564489654100701</v>
      </c>
      <c r="F33" s="3">
        <v>12.2315397408391</v>
      </c>
      <c r="G33" s="3">
        <v>12.159980372850599</v>
      </c>
      <c r="H33" s="3">
        <v>16.847043331677899</v>
      </c>
      <c r="I33" s="3">
        <v>13.0737734483205</v>
      </c>
      <c r="J33" s="3">
        <v>16.785719263484701</v>
      </c>
      <c r="K33" s="3">
        <v>9.1475920649681708</v>
      </c>
      <c r="L33" s="3">
        <v>12.461443663114499</v>
      </c>
      <c r="M33" s="3">
        <v>15.955425107685899</v>
      </c>
      <c r="N33" s="3">
        <v>10.953664176624899</v>
      </c>
      <c r="O33" s="3">
        <v>18.047923150092799</v>
      </c>
      <c r="P33" s="3">
        <v>12.1501675348544</v>
      </c>
      <c r="Q33" s="3">
        <v>13.1679282976341</v>
      </c>
      <c r="R33" s="3">
        <v>15.097098859463401</v>
      </c>
      <c r="S33" s="3">
        <v>8.4459211220577206</v>
      </c>
      <c r="T33" s="3">
        <v>12.1872322965297</v>
      </c>
      <c r="U33" s="3">
        <v>14.194352450431699</v>
      </c>
      <c r="V33" s="3">
        <v>14.021531350088701</v>
      </c>
    </row>
    <row r="34" spans="1:22" x14ac:dyDescent="0.35">
      <c r="A34" s="2">
        <v>42867</v>
      </c>
      <c r="B34" s="3">
        <v>13.1809635461511</v>
      </c>
      <c r="C34" s="3">
        <v>17.505816305404402</v>
      </c>
      <c r="D34" s="3">
        <v>15.7103478345577</v>
      </c>
      <c r="E34" s="3">
        <v>17.619269602866201</v>
      </c>
      <c r="F34" s="3">
        <v>12.680314917200199</v>
      </c>
      <c r="G34" s="3">
        <v>12.0069001331464</v>
      </c>
      <c r="H34" s="3">
        <v>17.0968834384894</v>
      </c>
      <c r="I34" s="3">
        <v>13.2952242478526</v>
      </c>
      <c r="J34" s="3">
        <v>16.654663809965299</v>
      </c>
      <c r="K34" s="3">
        <v>9.4207717616637208</v>
      </c>
      <c r="L34" s="3">
        <v>13.2026466797005</v>
      </c>
      <c r="M34" s="3">
        <v>16.243757567365801</v>
      </c>
      <c r="N34" s="3">
        <v>13.8288034554469</v>
      </c>
      <c r="O34" s="3">
        <v>18.288838882115101</v>
      </c>
      <c r="P34" s="3">
        <v>12.8514905729206</v>
      </c>
      <c r="Q34" s="3">
        <v>13.0903639335419</v>
      </c>
      <c r="R34" s="3">
        <v>14.5166658388732</v>
      </c>
      <c r="S34" s="3">
        <v>8.5862864680525703</v>
      </c>
      <c r="T34" s="3">
        <v>12.0191486900597</v>
      </c>
      <c r="U34" s="3">
        <v>14.986401336474801</v>
      </c>
      <c r="V34" s="3">
        <v>13.3456157017549</v>
      </c>
    </row>
    <row r="35" spans="1:22" x14ac:dyDescent="0.35">
      <c r="A35" s="2">
        <v>42898</v>
      </c>
      <c r="B35" s="3">
        <v>13.9778283218863</v>
      </c>
      <c r="C35" s="3">
        <v>16.8543818283351</v>
      </c>
      <c r="D35" s="3">
        <v>15.4241248892966</v>
      </c>
      <c r="E35" s="3">
        <v>17.877378095489899</v>
      </c>
      <c r="F35" s="3">
        <v>12.3853891451535</v>
      </c>
      <c r="G35" s="3">
        <v>11.887706037148501</v>
      </c>
      <c r="H35" s="3">
        <v>16.7672274098231</v>
      </c>
      <c r="I35" s="3">
        <v>13.465315215525401</v>
      </c>
      <c r="J35" s="3">
        <v>16.520473161201799</v>
      </c>
      <c r="K35" s="3">
        <v>9.5284808684182796</v>
      </c>
      <c r="L35" s="3">
        <v>11.742468678973999</v>
      </c>
      <c r="M35" s="3">
        <v>15.011576882564601</v>
      </c>
      <c r="N35" s="3">
        <v>13.386446059520701</v>
      </c>
      <c r="O35" s="3">
        <v>18.229978897741901</v>
      </c>
      <c r="P35" s="3">
        <v>12.9575167759086</v>
      </c>
      <c r="Q35" s="3">
        <v>12.107910989259601</v>
      </c>
      <c r="R35" s="3">
        <v>14.655555952963001</v>
      </c>
      <c r="S35" s="3">
        <v>8.6947544976278692</v>
      </c>
      <c r="T35" s="3">
        <v>11.2664959073758</v>
      </c>
      <c r="U35" s="3">
        <v>14.494163367211099</v>
      </c>
      <c r="V35" s="3">
        <v>13.6533011010628</v>
      </c>
    </row>
    <row r="36" spans="1:22" x14ac:dyDescent="0.35">
      <c r="A36" s="2">
        <v>42928</v>
      </c>
      <c r="B36" s="3">
        <v>14.0874418331535</v>
      </c>
      <c r="C36" s="3">
        <v>17.497532984068599</v>
      </c>
      <c r="D36" s="3">
        <v>15.6403904662917</v>
      </c>
      <c r="E36" s="3">
        <v>16.963312741118301</v>
      </c>
      <c r="F36" s="3">
        <v>12.649345201359001</v>
      </c>
      <c r="G36" s="3">
        <v>12.1463633717566</v>
      </c>
      <c r="H36" s="3">
        <v>16.374242200788</v>
      </c>
      <c r="I36" s="3">
        <v>13.9939245394108</v>
      </c>
      <c r="J36" s="3">
        <v>16.951507556341198</v>
      </c>
      <c r="K36" s="3">
        <v>9.4728820626462191</v>
      </c>
      <c r="L36" s="3">
        <v>12.283697357050199</v>
      </c>
      <c r="M36" s="3">
        <v>15.1701610951399</v>
      </c>
      <c r="N36" s="3">
        <v>13.043582572625899</v>
      </c>
      <c r="O36" s="3">
        <v>18.510258834969999</v>
      </c>
      <c r="P36" s="3">
        <v>13.0676674459145</v>
      </c>
      <c r="Q36" s="3">
        <v>12.052831860807901</v>
      </c>
      <c r="R36" s="3">
        <v>14.6360730253258</v>
      </c>
      <c r="S36" s="3">
        <v>8.7949542235812306</v>
      </c>
      <c r="T36" s="3">
        <v>11.3447868476759</v>
      </c>
      <c r="U36" s="3">
        <v>15.722683409898201</v>
      </c>
      <c r="V36" s="3">
        <v>14.582589905045699</v>
      </c>
    </row>
    <row r="37" spans="1:22" x14ac:dyDescent="0.35">
      <c r="A37" s="2">
        <v>42958</v>
      </c>
      <c r="B37" s="3">
        <v>13.674201635686201</v>
      </c>
      <c r="C37" s="3">
        <v>17.424568539759399</v>
      </c>
      <c r="D37" s="3">
        <v>15.461913983189</v>
      </c>
      <c r="E37" s="3">
        <v>16.427168748497699</v>
      </c>
      <c r="F37" s="3">
        <v>12.5795717556363</v>
      </c>
      <c r="G37" s="3">
        <v>12.6989099183047</v>
      </c>
      <c r="H37" s="3">
        <v>16.298799920162999</v>
      </c>
      <c r="I37" s="3">
        <v>13.880895464432101</v>
      </c>
      <c r="J37" s="3">
        <v>16.9965516383423</v>
      </c>
      <c r="K37" s="3">
        <v>8.9973173589434801</v>
      </c>
      <c r="L37" s="3">
        <v>12.8392602592979</v>
      </c>
      <c r="M37" s="3">
        <v>15.629448081633599</v>
      </c>
      <c r="N37" s="3">
        <v>12.4646004562117</v>
      </c>
      <c r="O37" s="3">
        <v>18.430890961322699</v>
      </c>
      <c r="P37" s="3">
        <v>13.234040921326001</v>
      </c>
      <c r="Q37" s="3">
        <v>12.348012957861499</v>
      </c>
      <c r="R37" s="3">
        <v>14.610917206148001</v>
      </c>
      <c r="S37" s="3">
        <v>8.5655212106534595</v>
      </c>
      <c r="T37" s="3">
        <v>11.813528363616401</v>
      </c>
      <c r="U37" s="3">
        <v>16.016797191935598</v>
      </c>
      <c r="V37" s="3">
        <v>14.161095191822699</v>
      </c>
    </row>
    <row r="38" spans="1:22" x14ac:dyDescent="0.35">
      <c r="A38" s="2">
        <v>42990</v>
      </c>
      <c r="B38" s="3">
        <v>14.412153476665599</v>
      </c>
      <c r="C38" s="3">
        <v>18.750225017425102</v>
      </c>
      <c r="D38" s="3">
        <v>15.435461386445001</v>
      </c>
      <c r="E38" s="3">
        <v>16.876154543473</v>
      </c>
      <c r="F38" s="3">
        <v>12.5854068089003</v>
      </c>
      <c r="G38" s="3">
        <v>13.1128249876881</v>
      </c>
      <c r="H38" s="3">
        <v>16.584198725184098</v>
      </c>
      <c r="I38" s="3">
        <v>13.8755676328117</v>
      </c>
      <c r="J38" s="3">
        <v>16.930287354467701</v>
      </c>
      <c r="K38" s="3">
        <v>9.0968395082472693</v>
      </c>
      <c r="L38" s="3">
        <v>13.8622897048506</v>
      </c>
      <c r="M38" s="3">
        <v>15.365601046356099</v>
      </c>
      <c r="N38" s="3">
        <v>11.4574428704924</v>
      </c>
      <c r="O38" s="3">
        <v>18.948842877617501</v>
      </c>
      <c r="P38" s="3">
        <v>13.479056750600799</v>
      </c>
      <c r="Q38" s="3">
        <v>10.8945153610721</v>
      </c>
      <c r="R38" s="3">
        <v>15.258380386684101</v>
      </c>
      <c r="S38" s="3">
        <v>8.5586159112575295</v>
      </c>
      <c r="T38" s="3">
        <v>11.3636515226006</v>
      </c>
      <c r="U38" s="3">
        <v>15.8872786809966</v>
      </c>
      <c r="V38" s="3">
        <v>14.108525798892099</v>
      </c>
    </row>
    <row r="39" spans="1:22" x14ac:dyDescent="0.35">
      <c r="A39" s="2">
        <v>43020</v>
      </c>
      <c r="B39" s="3">
        <v>14.3821806266017</v>
      </c>
      <c r="C39" s="3">
        <v>15.3518578270865</v>
      </c>
      <c r="D39" s="3">
        <v>15.6724794326148</v>
      </c>
      <c r="E39" s="3">
        <v>17.751927032733899</v>
      </c>
      <c r="F39" s="3">
        <v>12.455751307768001</v>
      </c>
      <c r="G39" s="3">
        <v>13.106715860643099</v>
      </c>
      <c r="H39" s="3">
        <v>16.093836585545201</v>
      </c>
      <c r="I39" s="3">
        <v>13.718758797811899</v>
      </c>
      <c r="J39" s="3">
        <v>16.453210865248501</v>
      </c>
      <c r="K39" s="3">
        <v>9.4758102976247205</v>
      </c>
      <c r="L39" s="3">
        <v>14.1210681812028</v>
      </c>
      <c r="M39" s="3">
        <v>15.5712098302473</v>
      </c>
      <c r="N39" s="3">
        <v>11.8575544985154</v>
      </c>
      <c r="O39" s="3">
        <v>18.725967336630401</v>
      </c>
      <c r="P39" s="3">
        <v>13.7893804897107</v>
      </c>
      <c r="Q39" s="3">
        <v>10.872714952224801</v>
      </c>
      <c r="R39" s="3">
        <v>15.768206061853</v>
      </c>
      <c r="S39" s="3">
        <v>8.1592925032039503</v>
      </c>
      <c r="T39" s="3">
        <v>11.453763671458599</v>
      </c>
      <c r="U39" s="3">
        <v>16.1295568932108</v>
      </c>
      <c r="V39" s="3">
        <v>13.039941441808701</v>
      </c>
    </row>
    <row r="40" spans="1:22" x14ac:dyDescent="0.35">
      <c r="A40" s="2">
        <v>43049</v>
      </c>
      <c r="B40" s="3">
        <v>14.817012496010699</v>
      </c>
      <c r="C40" s="3">
        <v>14.536714114944701</v>
      </c>
      <c r="D40" s="3">
        <v>15.409821059489399</v>
      </c>
      <c r="E40" s="3">
        <v>17.968607669941001</v>
      </c>
      <c r="F40" s="3">
        <v>11.9019149464258</v>
      </c>
      <c r="G40" s="3">
        <v>13.078545522816899</v>
      </c>
      <c r="H40" s="3">
        <v>15.820654230795</v>
      </c>
      <c r="I40" s="3">
        <v>13.774848886914199</v>
      </c>
      <c r="J40" s="3">
        <v>15.7616053352883</v>
      </c>
      <c r="K40" s="3">
        <v>9.4058704426617297</v>
      </c>
      <c r="L40" s="3">
        <v>12.9165489959071</v>
      </c>
      <c r="M40" s="3">
        <v>15.5218494584122</v>
      </c>
      <c r="N40" s="3">
        <v>11.8837365859588</v>
      </c>
      <c r="O40" s="3">
        <v>18.853388310957701</v>
      </c>
      <c r="P40" s="3">
        <v>13.9979139675736</v>
      </c>
      <c r="Q40" s="3">
        <v>10.8426013308344</v>
      </c>
      <c r="R40" s="3">
        <v>15.494241054476699</v>
      </c>
      <c r="S40" s="3">
        <v>8.2220484395599094</v>
      </c>
      <c r="T40" s="3">
        <v>10.865196048923099</v>
      </c>
      <c r="U40" s="3">
        <v>16.355064462693001</v>
      </c>
      <c r="V40" s="3">
        <v>13.0821735736309</v>
      </c>
    </row>
    <row r="41" spans="1:22" x14ac:dyDescent="0.35">
      <c r="A41" s="2">
        <v>43081</v>
      </c>
      <c r="B41" s="3">
        <v>13.8041033609741</v>
      </c>
      <c r="C41" s="3">
        <v>12.896076647045399</v>
      </c>
      <c r="D41" s="3">
        <v>15.1611985894522</v>
      </c>
      <c r="E41" s="3">
        <v>17.114288300877899</v>
      </c>
      <c r="F41" s="3">
        <v>11.640065982257701</v>
      </c>
      <c r="G41" s="3">
        <v>12.355459312540299</v>
      </c>
      <c r="H41" s="3">
        <v>15.918947267815501</v>
      </c>
      <c r="I41" s="3">
        <v>13.136520335636501</v>
      </c>
      <c r="J41" s="3">
        <v>15.498175191587601</v>
      </c>
      <c r="K41" s="3">
        <v>9.0789687993948505</v>
      </c>
      <c r="L41" s="3">
        <v>13.148176270999</v>
      </c>
      <c r="M41" s="3">
        <v>14.078086648283</v>
      </c>
      <c r="N41" s="3">
        <v>13.2689974456491</v>
      </c>
      <c r="O41" s="3">
        <v>18.605550102731598</v>
      </c>
      <c r="P41" s="3">
        <v>13.2188418398195</v>
      </c>
      <c r="Q41" s="3">
        <v>11.1682639645551</v>
      </c>
      <c r="R41" s="3">
        <v>15.4986923351725</v>
      </c>
      <c r="S41" s="3">
        <v>7.9664596456314598</v>
      </c>
      <c r="T41" s="3">
        <v>10.9891990446727</v>
      </c>
      <c r="U41" s="3">
        <v>17.841696540266099</v>
      </c>
      <c r="V41" s="3">
        <v>13.2179329219694</v>
      </c>
    </row>
    <row r="42" spans="1:22" x14ac:dyDescent="0.35">
      <c r="A42" s="2">
        <v>43112</v>
      </c>
      <c r="B42" s="3">
        <v>14.3154383415176</v>
      </c>
      <c r="C42" s="3">
        <v>14.4438371248916</v>
      </c>
      <c r="D42" s="3">
        <v>15.8212163966398</v>
      </c>
      <c r="E42" s="3">
        <v>18.006621373991099</v>
      </c>
      <c r="F42" s="3">
        <v>12.366100433919501</v>
      </c>
      <c r="G42" s="3">
        <v>14.0259735028596</v>
      </c>
      <c r="H42" s="3">
        <v>16.673515218119999</v>
      </c>
      <c r="I42" s="3">
        <v>13.5014906331762</v>
      </c>
      <c r="J42" s="3">
        <v>15.836438254789099</v>
      </c>
      <c r="K42" s="3">
        <v>9.2793928298706394</v>
      </c>
      <c r="L42" s="3">
        <v>13.704095262873899</v>
      </c>
      <c r="M42" s="3">
        <v>14.906547808853899</v>
      </c>
      <c r="N42" s="3">
        <v>14.407532857066901</v>
      </c>
      <c r="O42" s="3">
        <v>19.232751269771001</v>
      </c>
      <c r="P42" s="3">
        <v>14.0817043218966</v>
      </c>
      <c r="Q42" s="3">
        <v>12.278690914335799</v>
      </c>
      <c r="R42" s="3">
        <v>16.348005843050199</v>
      </c>
      <c r="S42" s="3">
        <v>8.10137757945758</v>
      </c>
      <c r="T42" s="3">
        <v>11.467548161998501</v>
      </c>
      <c r="U42" s="3">
        <v>20.5067517453401</v>
      </c>
      <c r="V42" s="3">
        <v>13.582097447418199</v>
      </c>
    </row>
    <row r="43" spans="1:22" x14ac:dyDescent="0.35">
      <c r="A43" s="2">
        <v>43143</v>
      </c>
      <c r="B43" s="3">
        <v>12.9013600825909</v>
      </c>
      <c r="C43" s="3">
        <v>14.015607298430099</v>
      </c>
      <c r="D43" s="3">
        <v>15.4043114555047</v>
      </c>
      <c r="E43" s="3">
        <v>17.0463438362837</v>
      </c>
      <c r="F43" s="3">
        <v>11.6978678291338</v>
      </c>
      <c r="G43" s="3">
        <v>12.922932767643699</v>
      </c>
      <c r="H43" s="3">
        <v>16.592472032404199</v>
      </c>
      <c r="I43" s="3">
        <v>12.9869011953475</v>
      </c>
      <c r="J43" s="3">
        <v>15.2733999650186</v>
      </c>
      <c r="K43" s="3">
        <v>8.7954384275115007</v>
      </c>
      <c r="L43" s="3">
        <v>13.2410435681397</v>
      </c>
      <c r="M43" s="3">
        <v>14.3412601247121</v>
      </c>
      <c r="N43" s="3">
        <v>14.0725491061662</v>
      </c>
      <c r="O43" s="3">
        <v>18.600155318253801</v>
      </c>
      <c r="P43" s="3">
        <v>12.6161982643558</v>
      </c>
      <c r="Q43" s="3">
        <v>11.6055813005972</v>
      </c>
      <c r="R43" s="3">
        <v>16.026455677592399</v>
      </c>
      <c r="S43" s="3">
        <v>7.9398814901890802</v>
      </c>
      <c r="T43" s="3">
        <v>11.224768182556501</v>
      </c>
      <c r="U43" s="3">
        <v>19.392861379010998</v>
      </c>
      <c r="V43" s="3">
        <v>13.5561171723883</v>
      </c>
    </row>
    <row r="44" spans="1:22" x14ac:dyDescent="0.35">
      <c r="A44" s="2">
        <v>43171</v>
      </c>
      <c r="B44" s="3">
        <v>13.505527338480199</v>
      </c>
      <c r="C44" s="3">
        <v>14.241837361617</v>
      </c>
      <c r="D44" s="3">
        <v>15.1889564497006</v>
      </c>
      <c r="E44" s="3">
        <v>17.100502721917799</v>
      </c>
      <c r="F44" s="3">
        <v>11.544381703089</v>
      </c>
      <c r="G44" s="3">
        <v>13.868886289141001</v>
      </c>
      <c r="H44" s="3">
        <v>16.456135773390201</v>
      </c>
      <c r="I44" s="3">
        <v>13.7302736062094</v>
      </c>
      <c r="J44" s="3">
        <v>15.665325448568</v>
      </c>
      <c r="K44" s="3">
        <v>9.1270820756738793</v>
      </c>
      <c r="L44" s="3">
        <v>13.292051865612001</v>
      </c>
      <c r="M44" s="3">
        <v>15.4791637816031</v>
      </c>
      <c r="N44" s="3">
        <v>14.3579026384364</v>
      </c>
      <c r="O44" s="3">
        <v>18.2541653629102</v>
      </c>
      <c r="P44" s="3">
        <v>13.585943185658801</v>
      </c>
      <c r="Q44" s="3">
        <v>10.9405589712419</v>
      </c>
      <c r="R44" s="3">
        <v>15.608570555535699</v>
      </c>
      <c r="S44" s="3">
        <v>8.0719320818936602</v>
      </c>
      <c r="T44" s="3">
        <v>11.008665521777599</v>
      </c>
      <c r="U44" s="3">
        <v>20.6135409072001</v>
      </c>
      <c r="V44" s="3">
        <v>14.409224240274799</v>
      </c>
    </row>
    <row r="45" spans="1:22" x14ac:dyDescent="0.35">
      <c r="A45" s="2">
        <v>43202</v>
      </c>
      <c r="B45" s="3">
        <v>12.7350967856634</v>
      </c>
      <c r="C45" s="3">
        <v>13.8134791412875</v>
      </c>
      <c r="D45" s="3">
        <v>14.862453460950199</v>
      </c>
      <c r="E45" s="3">
        <v>16.1963344484864</v>
      </c>
      <c r="F45" s="3">
        <v>11.406269857143799</v>
      </c>
      <c r="G45" s="3">
        <v>13.919684142833001</v>
      </c>
      <c r="H45" s="3">
        <v>16.5491729310708</v>
      </c>
      <c r="I45" s="3">
        <v>13.5291283984419</v>
      </c>
      <c r="J45" s="3">
        <v>15.7574718120079</v>
      </c>
      <c r="K45" s="3">
        <v>8.8919401443752992</v>
      </c>
      <c r="L45" s="3">
        <v>12.8239052133355</v>
      </c>
      <c r="M45" s="3">
        <v>15.157267220978699</v>
      </c>
      <c r="N45" s="3">
        <v>13.892149345912699</v>
      </c>
      <c r="O45" s="3">
        <v>18.254559334731201</v>
      </c>
      <c r="P45" s="3">
        <v>12.6277160616718</v>
      </c>
      <c r="Q45" s="3">
        <v>11.3681733106104</v>
      </c>
      <c r="R45" s="3">
        <v>15.136008463705799</v>
      </c>
      <c r="S45" s="3">
        <v>7.3490510649586698</v>
      </c>
      <c r="T45" s="3">
        <v>11.388821258767599</v>
      </c>
      <c r="U45" s="3">
        <v>21.609835631069199</v>
      </c>
      <c r="V45" s="3">
        <v>14.4821622389951</v>
      </c>
    </row>
    <row r="46" spans="1:22" x14ac:dyDescent="0.35">
      <c r="A46" s="2">
        <v>43231</v>
      </c>
      <c r="B46" s="3">
        <v>11.9149884278276</v>
      </c>
      <c r="C46" s="3">
        <v>13.400443436114401</v>
      </c>
      <c r="D46" s="3">
        <v>13.741956531426499</v>
      </c>
      <c r="E46" s="3">
        <v>16.110559794955101</v>
      </c>
      <c r="F46" s="3">
        <v>11.547204697779801</v>
      </c>
      <c r="G46" s="3">
        <v>13.658615163395099</v>
      </c>
      <c r="H46" s="3">
        <v>16.1826122559495</v>
      </c>
      <c r="I46" s="3">
        <v>13.5284563780185</v>
      </c>
      <c r="J46" s="3">
        <v>14.9511459460889</v>
      </c>
      <c r="K46" s="3">
        <v>8.8889281776706106</v>
      </c>
      <c r="L46" s="3">
        <v>12.4202778420297</v>
      </c>
      <c r="M46" s="3">
        <v>15.307911884501999</v>
      </c>
      <c r="N46" s="3">
        <v>14.7902839707537</v>
      </c>
      <c r="O46" s="3">
        <v>18.5218179325813</v>
      </c>
      <c r="P46" s="3">
        <v>12.660196885181399</v>
      </c>
      <c r="Q46" s="3">
        <v>11.0109838943394</v>
      </c>
      <c r="R46" s="3">
        <v>15.0898053215207</v>
      </c>
      <c r="S46" s="3">
        <v>6.6928872527753498</v>
      </c>
      <c r="T46" s="3">
        <v>10.5967542569534</v>
      </c>
      <c r="U46" s="3">
        <v>20.209577927513799</v>
      </c>
      <c r="V46" s="3">
        <v>14.484347161674499</v>
      </c>
    </row>
    <row r="47" spans="1:22" x14ac:dyDescent="0.35">
      <c r="A47" s="2">
        <v>43263</v>
      </c>
      <c r="B47" s="3">
        <v>11.853580277691099</v>
      </c>
      <c r="C47" s="3">
        <v>12.348418365063999</v>
      </c>
      <c r="D47" s="3">
        <v>13.3636979522765</v>
      </c>
      <c r="E47" s="3">
        <v>16.241625646864399</v>
      </c>
      <c r="F47" s="3">
        <v>10.9971194102736</v>
      </c>
      <c r="G47" s="3">
        <v>14.2883084432261</v>
      </c>
      <c r="H47" s="3">
        <v>16.106424521766701</v>
      </c>
      <c r="I47" s="3">
        <v>13.700943040491101</v>
      </c>
      <c r="J47" s="3">
        <v>14.6815816791821</v>
      </c>
      <c r="K47" s="3">
        <v>8.9428079054044396</v>
      </c>
      <c r="L47" s="3">
        <v>10.695880919352801</v>
      </c>
      <c r="M47" s="3">
        <v>14.412405892965801</v>
      </c>
      <c r="N47" s="3">
        <v>14.359567836638</v>
      </c>
      <c r="O47" s="3">
        <v>18.7938566426702</v>
      </c>
      <c r="P47" s="3">
        <v>12.827673725099899</v>
      </c>
      <c r="Q47" s="3">
        <v>11.5111452927831</v>
      </c>
      <c r="R47" s="3">
        <v>15.061552482113401</v>
      </c>
      <c r="S47" s="3">
        <v>6.2844411413662602</v>
      </c>
      <c r="T47" s="3">
        <v>11.2350047524905</v>
      </c>
      <c r="U47" s="3">
        <v>20.016569704147901</v>
      </c>
      <c r="V47" s="3">
        <v>15.130085300028799</v>
      </c>
    </row>
    <row r="48" spans="1:22" x14ac:dyDescent="0.35">
      <c r="A48" s="2">
        <v>43293</v>
      </c>
      <c r="B48" s="3">
        <v>10.6643332761194</v>
      </c>
      <c r="C48" s="3">
        <v>11.5102455122801</v>
      </c>
      <c r="D48" s="3">
        <v>12.8842704233404</v>
      </c>
      <c r="E48" s="3">
        <v>14.997974615273201</v>
      </c>
      <c r="F48" s="3">
        <v>10.4264211356322</v>
      </c>
      <c r="G48" s="3">
        <v>13.129488557057799</v>
      </c>
      <c r="H48" s="3">
        <v>15.516364293753499</v>
      </c>
      <c r="I48" s="3">
        <v>13.138487170028499</v>
      </c>
      <c r="J48" s="3">
        <v>15.4294492184915</v>
      </c>
      <c r="K48" s="3">
        <v>8.2810977202319105</v>
      </c>
      <c r="L48" s="3">
        <v>10.8432903199847</v>
      </c>
      <c r="M48" s="3">
        <v>14.027698343249901</v>
      </c>
      <c r="N48" s="3">
        <v>14.575738284616699</v>
      </c>
      <c r="O48" s="3">
        <v>18.773222666365001</v>
      </c>
      <c r="P48" s="3">
        <v>11.8253111666519</v>
      </c>
      <c r="Q48" s="3">
        <v>11.4231027310356</v>
      </c>
      <c r="R48" s="3">
        <v>14.212608833788</v>
      </c>
      <c r="S48" s="3">
        <v>5.8181749821591398</v>
      </c>
      <c r="T48" s="3">
        <v>10.992941221284999</v>
      </c>
      <c r="U48" s="3">
        <v>16.4333992813247</v>
      </c>
      <c r="V48" s="3">
        <v>14.9560074589238</v>
      </c>
    </row>
    <row r="49" spans="1:22" x14ac:dyDescent="0.35">
      <c r="A49" s="2">
        <v>43322</v>
      </c>
      <c r="B49" s="3">
        <v>10.245437002065801</v>
      </c>
      <c r="C49" s="3">
        <v>11.7260934978313</v>
      </c>
      <c r="D49" s="3">
        <v>13.9944468153982</v>
      </c>
      <c r="E49" s="3">
        <v>15.8902821043236</v>
      </c>
      <c r="F49" s="3">
        <v>10.8342605649138</v>
      </c>
      <c r="G49" s="3">
        <v>14.043328928324801</v>
      </c>
      <c r="H49" s="3">
        <v>16.5038169333639</v>
      </c>
      <c r="I49" s="3">
        <v>13.5450140796288</v>
      </c>
      <c r="J49" s="3">
        <v>14.9249159549307</v>
      </c>
      <c r="K49" s="3">
        <v>8.2221451667098009</v>
      </c>
      <c r="L49" s="3">
        <v>10.779088899750001</v>
      </c>
      <c r="M49" s="3">
        <v>13.6774057733164</v>
      </c>
      <c r="N49" s="3">
        <v>15.134182901905699</v>
      </c>
      <c r="O49" s="3">
        <v>19.6108023954956</v>
      </c>
      <c r="P49" s="3">
        <v>11.6534042330526</v>
      </c>
      <c r="Q49" s="3">
        <v>12.4910697624926</v>
      </c>
      <c r="R49" s="3">
        <v>14.7854511924201</v>
      </c>
      <c r="S49" s="3">
        <v>6.0886247762773404</v>
      </c>
      <c r="T49" s="3">
        <v>11.142660166472</v>
      </c>
      <c r="U49" s="3">
        <v>17.7730805053864</v>
      </c>
      <c r="V49" s="3">
        <v>14.461019373730499</v>
      </c>
    </row>
    <row r="50" spans="1:22" x14ac:dyDescent="0.35">
      <c r="A50" s="2">
        <v>43355</v>
      </c>
      <c r="B50" s="3">
        <v>9.8573949719913205</v>
      </c>
      <c r="C50" s="3">
        <v>11.6564708832439</v>
      </c>
      <c r="D50" s="3">
        <v>12.9822127765133</v>
      </c>
      <c r="E50" s="3">
        <v>14.3185289244293</v>
      </c>
      <c r="F50" s="3">
        <v>10.4316345052721</v>
      </c>
      <c r="G50" s="3">
        <v>12.5382955572817</v>
      </c>
      <c r="H50" s="3">
        <v>16.345373747097501</v>
      </c>
      <c r="I50" s="3">
        <v>12.966673324786401</v>
      </c>
      <c r="J50" s="3">
        <v>15.064161742846</v>
      </c>
      <c r="K50" s="3">
        <v>8.1662566715452805</v>
      </c>
      <c r="L50" s="3">
        <v>10.366673016543899</v>
      </c>
      <c r="M50" s="3">
        <v>12.9134747298679</v>
      </c>
      <c r="N50" s="3">
        <v>14.211307052740301</v>
      </c>
      <c r="O50" s="3">
        <v>19.5514899765226</v>
      </c>
      <c r="P50" s="3">
        <v>10.5942672581207</v>
      </c>
      <c r="Q50" s="3">
        <v>12.7869791818705</v>
      </c>
      <c r="R50" s="3">
        <v>14.396757168418899</v>
      </c>
      <c r="S50" s="3">
        <v>5.8441986225807296</v>
      </c>
      <c r="T50" s="3">
        <v>12.1753567863858</v>
      </c>
      <c r="U50" s="3">
        <v>17.794778212343299</v>
      </c>
      <c r="V50" s="3">
        <v>13.475653220091401</v>
      </c>
    </row>
    <row r="51" spans="1:22" x14ac:dyDescent="0.35">
      <c r="A51" s="2">
        <v>43385</v>
      </c>
      <c r="B51" s="3">
        <v>9.7176025797586991</v>
      </c>
      <c r="C51" s="3">
        <v>15.151156230704199</v>
      </c>
      <c r="D51" s="3">
        <v>13.101389144432799</v>
      </c>
      <c r="E51" s="3">
        <v>13.585816512062401</v>
      </c>
      <c r="F51" s="3">
        <v>10.390417894970099</v>
      </c>
      <c r="G51" s="3">
        <v>13.1218107139205</v>
      </c>
      <c r="H51" s="3">
        <v>15.7478921118083</v>
      </c>
      <c r="I51" s="3">
        <v>12.168058462982801</v>
      </c>
      <c r="J51" s="3">
        <v>14.372878446336401</v>
      </c>
      <c r="K51" s="3">
        <v>7.87328831054832</v>
      </c>
      <c r="L51" s="3">
        <v>10.730826398120699</v>
      </c>
      <c r="M51" s="3">
        <v>12.349881143335001</v>
      </c>
      <c r="N51" s="3">
        <v>12.539560699370799</v>
      </c>
      <c r="O51" s="3">
        <v>17.463673022342199</v>
      </c>
      <c r="P51" s="3">
        <v>10.250790365140499</v>
      </c>
      <c r="Q51" s="3">
        <v>12.3996687355839</v>
      </c>
      <c r="R51" s="3">
        <v>14.477720930413</v>
      </c>
      <c r="S51" s="3">
        <v>6.0536967295101398</v>
      </c>
      <c r="T51" s="3">
        <v>11.625590058547999</v>
      </c>
      <c r="U51" s="3">
        <v>15.427616638078799</v>
      </c>
      <c r="V51" s="3">
        <v>13.3605856105179</v>
      </c>
    </row>
    <row r="52" spans="1:22" x14ac:dyDescent="0.35">
      <c r="A52" s="2">
        <v>43416</v>
      </c>
      <c r="B52" s="3">
        <v>9.8665080405019498</v>
      </c>
      <c r="C52" s="3">
        <v>14.9701348665828</v>
      </c>
      <c r="D52" s="3">
        <v>13.012555684114499</v>
      </c>
      <c r="E52" s="3">
        <v>13.314458426718399</v>
      </c>
      <c r="F52" s="3">
        <v>10.507708978383601</v>
      </c>
      <c r="G52" s="3">
        <v>12.8634896753333</v>
      </c>
      <c r="H52" s="3">
        <v>15.6083248557413</v>
      </c>
      <c r="I52" s="3">
        <v>12.2978483569914</v>
      </c>
      <c r="J52" s="3">
        <v>12.908157420386299</v>
      </c>
      <c r="K52" s="3">
        <v>7.9132699824738797</v>
      </c>
      <c r="L52" s="3">
        <v>11.2700184905942</v>
      </c>
      <c r="M52" s="3">
        <v>12.127550193853599</v>
      </c>
      <c r="N52" s="3">
        <v>12.0894915516255</v>
      </c>
      <c r="O52" s="3">
        <v>17.7496277780327</v>
      </c>
      <c r="P52" s="3">
        <v>10.2255330689811</v>
      </c>
      <c r="Q52" s="3">
        <v>12.9282590950674</v>
      </c>
      <c r="R52" s="3">
        <v>14.214962290358301</v>
      </c>
      <c r="S52" s="3">
        <v>5.5737212633335202</v>
      </c>
      <c r="T52" s="3">
        <v>11.9302125646904</v>
      </c>
      <c r="U52" s="3">
        <v>15.459548548418899</v>
      </c>
      <c r="V52" s="3">
        <v>13.711900836804</v>
      </c>
    </row>
    <row r="53" spans="1:22" x14ac:dyDescent="0.35">
      <c r="A53" s="2">
        <v>43446</v>
      </c>
      <c r="B53" s="3">
        <v>9.9112701332718398</v>
      </c>
      <c r="C53" s="3">
        <v>14.6520783836734</v>
      </c>
      <c r="D53" s="3">
        <v>13.8919879874611</v>
      </c>
      <c r="E53" s="3">
        <v>14.579780810967501</v>
      </c>
      <c r="F53" s="3">
        <v>10.641647931617699</v>
      </c>
      <c r="G53" s="3">
        <v>13.275444241686101</v>
      </c>
      <c r="H53" s="3">
        <v>15.749926945715099</v>
      </c>
      <c r="I53" s="3">
        <v>12.4202713254779</v>
      </c>
      <c r="J53" s="3">
        <v>12.316998027257601</v>
      </c>
      <c r="K53" s="3">
        <v>8.0867397066372195</v>
      </c>
      <c r="L53" s="3">
        <v>11.600433769368101</v>
      </c>
      <c r="M53" s="3">
        <v>12.5043224013111</v>
      </c>
      <c r="N53" s="3">
        <v>12.414953170025001</v>
      </c>
      <c r="O53" s="3">
        <v>17.9668384076558</v>
      </c>
      <c r="P53" s="3">
        <v>10.5959367480295</v>
      </c>
      <c r="Q53" s="3">
        <v>12.9330444951187</v>
      </c>
      <c r="R53" s="3">
        <v>14.076994484821</v>
      </c>
      <c r="S53" s="3">
        <v>5.8503318027025903</v>
      </c>
      <c r="T53" s="3">
        <v>11.135552876643599</v>
      </c>
      <c r="U53" s="3">
        <v>15.9849108853966</v>
      </c>
      <c r="V53" s="3">
        <v>14.265229466396001</v>
      </c>
    </row>
    <row r="54" spans="1:22" x14ac:dyDescent="0.35">
      <c r="A54" s="2">
        <v>43476</v>
      </c>
      <c r="B54" s="3">
        <v>9.6967721758412804</v>
      </c>
      <c r="C54" s="3">
        <v>9.0806075813930498</v>
      </c>
      <c r="D54" s="3">
        <v>14.534816147422401</v>
      </c>
      <c r="E54" s="3">
        <v>15.6055456894583</v>
      </c>
      <c r="F54" s="3">
        <v>10.7704840759814</v>
      </c>
      <c r="G54" s="3">
        <v>13.8022394890502</v>
      </c>
      <c r="H54" s="3">
        <v>16.089429614131198</v>
      </c>
      <c r="I54" s="3">
        <v>12.846289967126999</v>
      </c>
      <c r="J54" s="3">
        <v>13.055148237798599</v>
      </c>
      <c r="K54" s="3">
        <v>8.7762607988916805</v>
      </c>
      <c r="L54" s="3">
        <v>12.6760149109806</v>
      </c>
      <c r="M54" s="3">
        <v>12.988521562739599</v>
      </c>
      <c r="N54" s="3">
        <v>11.521459201506699</v>
      </c>
      <c r="O54" s="3">
        <v>17.768172205605399</v>
      </c>
      <c r="P54" s="3">
        <v>10.4437142185187</v>
      </c>
      <c r="Q54" s="3">
        <v>13.3064411672616</v>
      </c>
      <c r="R54" s="3">
        <v>13.8799466285341</v>
      </c>
      <c r="S54" s="3">
        <v>6.0733434260323396</v>
      </c>
      <c r="T54" s="3">
        <v>10.9898014050063</v>
      </c>
      <c r="U54" s="3">
        <v>14.977666536935899</v>
      </c>
      <c r="V54" s="3">
        <v>15.176110588315501</v>
      </c>
    </row>
    <row r="55" spans="1:22" x14ac:dyDescent="0.35">
      <c r="A55" s="2">
        <v>43508</v>
      </c>
      <c r="B55" s="3">
        <v>10.4433583345328</v>
      </c>
      <c r="C55" s="3">
        <v>8.8194494089569204</v>
      </c>
      <c r="D55" s="3">
        <v>14.4255971504114</v>
      </c>
      <c r="E55" s="3">
        <v>15.5375954912477</v>
      </c>
      <c r="F55" s="3">
        <v>10.8545552972147</v>
      </c>
      <c r="G55" s="3">
        <v>15.5492221789341</v>
      </c>
      <c r="H55" s="3">
        <v>16.2266324257787</v>
      </c>
      <c r="I55" s="3">
        <v>13.775313115882399</v>
      </c>
      <c r="J55" s="3">
        <v>13.0171527569702</v>
      </c>
      <c r="K55" s="3">
        <v>10.1628336380614</v>
      </c>
      <c r="L55" s="3">
        <v>12.7344242902518</v>
      </c>
      <c r="M55" s="3">
        <v>12.933478880463699</v>
      </c>
      <c r="N55" s="3">
        <v>11.6088736271952</v>
      </c>
      <c r="O55" s="3">
        <v>18.132201842046001</v>
      </c>
      <c r="P55" s="3">
        <v>11.2704086316408</v>
      </c>
      <c r="Q55" s="3">
        <v>12.8426850094187</v>
      </c>
      <c r="R55" s="3">
        <v>14.558005946608599</v>
      </c>
      <c r="S55" s="3">
        <v>7.1574487981714698</v>
      </c>
      <c r="T55" s="3">
        <v>10.7349836445905</v>
      </c>
      <c r="U55" s="3">
        <v>15.825081844201501</v>
      </c>
      <c r="V55" s="3">
        <v>16.104800138413299</v>
      </c>
    </row>
    <row r="56" spans="1:22" x14ac:dyDescent="0.35">
      <c r="A56" s="2">
        <v>43536</v>
      </c>
      <c r="B56" s="3">
        <v>11.4628929689004</v>
      </c>
      <c r="C56" s="3">
        <v>8.9035839025764894</v>
      </c>
      <c r="D56" s="3">
        <v>14.2115094804064</v>
      </c>
      <c r="E56" s="3">
        <v>15.0102110222767</v>
      </c>
      <c r="F56" s="3">
        <v>10.5546882576055</v>
      </c>
      <c r="G56" s="3">
        <v>15.5450729630124</v>
      </c>
      <c r="H56" s="3">
        <v>16.331625624831101</v>
      </c>
      <c r="I56" s="3">
        <v>14.268133539203999</v>
      </c>
      <c r="J56" s="3">
        <v>12.5657840835001</v>
      </c>
      <c r="K56" s="3">
        <v>10.2925287494283</v>
      </c>
      <c r="L56" s="3">
        <v>12.4694756510786</v>
      </c>
      <c r="M56" s="3">
        <v>12.903633273137199</v>
      </c>
      <c r="N56" s="3">
        <v>12.7429288129675</v>
      </c>
      <c r="O56" s="3">
        <v>18.892300406800398</v>
      </c>
      <c r="P56" s="3">
        <v>11.6681139124662</v>
      </c>
      <c r="Q56" s="3">
        <v>12.156164403650299</v>
      </c>
      <c r="R56" s="3">
        <v>14.7602782986432</v>
      </c>
      <c r="S56" s="3">
        <v>7.18582757732338</v>
      </c>
      <c r="T56" s="3">
        <v>11.555724748931199</v>
      </c>
      <c r="U56" s="3">
        <v>17.340551406929301</v>
      </c>
      <c r="V56" s="3">
        <v>15.933647445361</v>
      </c>
    </row>
    <row r="57" spans="1:22" x14ac:dyDescent="0.35">
      <c r="A57" s="2">
        <v>43567</v>
      </c>
      <c r="B57" s="3">
        <v>12.0600578165841</v>
      </c>
      <c r="C57" s="3">
        <v>8.4924399173650897</v>
      </c>
      <c r="D57" s="3">
        <v>13.989930750688099</v>
      </c>
      <c r="E57" s="3">
        <v>15.253394382736801</v>
      </c>
      <c r="F57" s="3">
        <v>11.2083895964508</v>
      </c>
      <c r="G57" s="3">
        <v>15.343752470848001</v>
      </c>
      <c r="H57" s="3">
        <v>15.9934924552299</v>
      </c>
      <c r="I57" s="3">
        <v>14.9545667728688</v>
      </c>
      <c r="J57" s="3">
        <v>13.455543231064601</v>
      </c>
      <c r="K57" s="3">
        <v>11.2866219433089</v>
      </c>
      <c r="L57" s="3">
        <v>11.364369813224799</v>
      </c>
      <c r="M57" s="3">
        <v>13.546728309203299</v>
      </c>
      <c r="N57" s="3">
        <v>13.924326329270301</v>
      </c>
      <c r="O57" s="3">
        <v>18.976449376888901</v>
      </c>
      <c r="P57" s="3">
        <v>12.274456393150601</v>
      </c>
      <c r="Q57" s="3">
        <v>12.885770427556301</v>
      </c>
      <c r="R57" s="3">
        <v>14.979078080621701</v>
      </c>
      <c r="S57" s="3">
        <v>6.24870912550477</v>
      </c>
      <c r="T57" s="3">
        <v>11.783168642632701</v>
      </c>
      <c r="U57" s="3">
        <v>18.076528591812501</v>
      </c>
      <c r="V57" s="3">
        <v>17.089536572370999</v>
      </c>
    </row>
    <row r="58" spans="1:22" x14ac:dyDescent="0.35">
      <c r="A58" s="2">
        <v>43595</v>
      </c>
      <c r="B58" s="3">
        <v>11.218985461214499</v>
      </c>
      <c r="C58" s="3">
        <v>9.1924288485157195</v>
      </c>
      <c r="D58" s="3">
        <v>13.3601404252896</v>
      </c>
      <c r="E58" s="3">
        <v>14.984675473754701</v>
      </c>
      <c r="F58" s="3">
        <v>10.317554654254099</v>
      </c>
      <c r="G58" s="3">
        <v>13.4642005692872</v>
      </c>
      <c r="H58" s="3">
        <v>15.736739071184401</v>
      </c>
      <c r="I58" s="3">
        <v>14.9186225893336</v>
      </c>
      <c r="J58" s="3">
        <v>13.0776909821447</v>
      </c>
      <c r="K58" s="3">
        <v>10.789548747504501</v>
      </c>
      <c r="L58" s="3">
        <v>11.5356317019292</v>
      </c>
      <c r="M58" s="3">
        <v>13.3052816398736</v>
      </c>
      <c r="N58" s="3">
        <v>12.9353551844085</v>
      </c>
      <c r="O58" s="3">
        <v>18.231551672389401</v>
      </c>
      <c r="P58" s="3">
        <v>11.533645971146001</v>
      </c>
      <c r="Q58" s="3">
        <v>12.648260228696101</v>
      </c>
      <c r="R58" s="3">
        <v>14.9031365922999</v>
      </c>
      <c r="S58" s="3">
        <v>5.73617572916522</v>
      </c>
      <c r="T58" s="3">
        <v>11.2955849666067</v>
      </c>
      <c r="U58" s="3">
        <v>17.399313796549698</v>
      </c>
      <c r="V58" s="3">
        <v>16.534799414020199</v>
      </c>
    </row>
    <row r="59" spans="1:22" x14ac:dyDescent="0.35">
      <c r="A59" s="2">
        <v>43628</v>
      </c>
      <c r="B59" s="3">
        <v>11.474078833895</v>
      </c>
      <c r="C59" s="3">
        <v>8.35255057719659</v>
      </c>
      <c r="D59" s="3">
        <v>13.813742054126299</v>
      </c>
      <c r="E59" s="3">
        <v>15.541533945272899</v>
      </c>
      <c r="F59" s="3">
        <v>10.6011335953069</v>
      </c>
      <c r="G59" s="3">
        <v>13.3057028628414</v>
      </c>
      <c r="H59" s="3">
        <v>16.552263337343501</v>
      </c>
      <c r="I59" s="3">
        <v>14.7125168176938</v>
      </c>
      <c r="J59" s="3">
        <v>13.139713501617001</v>
      </c>
      <c r="K59" s="3">
        <v>10.966258008665401</v>
      </c>
      <c r="L59" s="3">
        <v>12.2227380034421</v>
      </c>
      <c r="M59" s="3">
        <v>13.238613274224599</v>
      </c>
      <c r="N59" s="3">
        <v>13.6369040711105</v>
      </c>
      <c r="O59" s="3">
        <v>19.201154362017199</v>
      </c>
      <c r="P59" s="3">
        <v>11.1087474351458</v>
      </c>
      <c r="Q59" s="3">
        <v>13.375400047344799</v>
      </c>
      <c r="R59" s="3">
        <v>15.2408979671822</v>
      </c>
      <c r="S59" s="3">
        <v>6.05528954252389</v>
      </c>
      <c r="T59" s="3">
        <v>11.7489036371698</v>
      </c>
      <c r="U59" s="3">
        <v>16.874839937590799</v>
      </c>
      <c r="V59" s="3">
        <v>17.155734536003798</v>
      </c>
    </row>
    <row r="60" spans="1:22" x14ac:dyDescent="0.35">
      <c r="A60" s="2">
        <v>43658</v>
      </c>
      <c r="B60" s="3">
        <v>11.5778633890799</v>
      </c>
      <c r="C60" s="3">
        <v>8.8844923245915997</v>
      </c>
      <c r="D60" s="3">
        <v>14.2305978133545</v>
      </c>
      <c r="E60" s="3">
        <v>15.619704655154701</v>
      </c>
      <c r="F60" s="3">
        <v>10.7980279139811</v>
      </c>
      <c r="G60" s="3">
        <v>13.821084027006901</v>
      </c>
      <c r="H60" s="3">
        <v>16.6415579654971</v>
      </c>
      <c r="I60" s="3">
        <v>15.034064582284101</v>
      </c>
      <c r="J60" s="3">
        <v>12.8940438280562</v>
      </c>
      <c r="K60" s="3">
        <v>11.2296273231987</v>
      </c>
      <c r="L60" s="3">
        <v>12.673742342205401</v>
      </c>
      <c r="M60" s="3">
        <v>12.9447668964494</v>
      </c>
      <c r="N60" s="3">
        <v>14.002146532080699</v>
      </c>
      <c r="O60" s="3">
        <v>18.4167217591982</v>
      </c>
      <c r="P60" s="3">
        <v>11.3661196454067</v>
      </c>
      <c r="Q60" s="3">
        <v>13.342512339605999</v>
      </c>
      <c r="R60" s="3">
        <v>15.8150020193684</v>
      </c>
      <c r="S60" s="3">
        <v>6.2659197779554097</v>
      </c>
      <c r="T60" s="3">
        <v>12.3532143533611</v>
      </c>
      <c r="U60" s="3">
        <v>16.274423986019599</v>
      </c>
      <c r="V60" s="3">
        <v>16.5180957074048</v>
      </c>
    </row>
    <row r="61" spans="1:22" x14ac:dyDescent="0.35">
      <c r="A61" s="2">
        <v>43689</v>
      </c>
      <c r="B61" s="3">
        <v>11.193488674803399</v>
      </c>
      <c r="C61" s="3">
        <v>8.5254802996831902</v>
      </c>
      <c r="D61" s="3">
        <v>14.5977780051232</v>
      </c>
      <c r="E61" s="3">
        <v>14.8174539907482</v>
      </c>
      <c r="F61" s="3">
        <v>9.6771882196236803</v>
      </c>
      <c r="G61" s="3">
        <v>14.1737904891997</v>
      </c>
      <c r="H61" s="3">
        <v>16.063576588829299</v>
      </c>
      <c r="I61" s="3">
        <v>14.477464309236799</v>
      </c>
      <c r="J61" s="3">
        <v>12.280043416058099</v>
      </c>
      <c r="K61" s="3">
        <v>10.535904750455799</v>
      </c>
      <c r="L61" s="3">
        <v>12.759680168148799</v>
      </c>
      <c r="M61" s="3">
        <v>12.094170427661201</v>
      </c>
      <c r="N61" s="3">
        <v>12.5849567436321</v>
      </c>
      <c r="O61" s="3">
        <v>18.198646246503799</v>
      </c>
      <c r="P61" s="3">
        <v>10.81168023869</v>
      </c>
      <c r="Q61" s="3">
        <v>12.522053751205</v>
      </c>
      <c r="R61" s="3">
        <v>15.146410465552</v>
      </c>
      <c r="S61" s="3">
        <v>6.40834841555154</v>
      </c>
      <c r="T61" s="3">
        <v>12.361676363449201</v>
      </c>
      <c r="U61" s="3">
        <v>15.2297078129165</v>
      </c>
      <c r="V61" s="3">
        <v>16.651957682060999</v>
      </c>
    </row>
    <row r="62" spans="1:22" x14ac:dyDescent="0.35">
      <c r="A62" s="2">
        <v>43720</v>
      </c>
      <c r="B62" s="3">
        <v>12.0579005345885</v>
      </c>
      <c r="C62" s="3">
        <v>9.3919975906242605</v>
      </c>
      <c r="D62" s="3">
        <v>14.7691226913559</v>
      </c>
      <c r="E62" s="3">
        <v>14.0450668544542</v>
      </c>
      <c r="F62" s="3">
        <v>9.9775583237555097</v>
      </c>
      <c r="G62" s="3">
        <v>14.0676483480058</v>
      </c>
      <c r="H62" s="3">
        <v>16.1388852902545</v>
      </c>
      <c r="I62" s="3">
        <v>15.1198548846964</v>
      </c>
      <c r="J62" s="3">
        <v>13.2771012344833</v>
      </c>
      <c r="K62" s="3">
        <v>11.028761766870799</v>
      </c>
      <c r="L62" s="3">
        <v>13.0025508921635</v>
      </c>
      <c r="M62" s="3">
        <v>12.0217775165953</v>
      </c>
      <c r="N62" s="3">
        <v>13.5620010391553</v>
      </c>
      <c r="O62" s="3">
        <v>18.0888821945933</v>
      </c>
      <c r="P62" s="3">
        <v>11.571468628641099</v>
      </c>
      <c r="Q62" s="3">
        <v>13.399513863670199</v>
      </c>
      <c r="R62" s="3">
        <v>15.484547004688199</v>
      </c>
      <c r="S62" s="3">
        <v>6.4348902880719203</v>
      </c>
      <c r="T62" s="3">
        <v>12.9812236464281</v>
      </c>
      <c r="U62" s="3">
        <v>13.9880461654844</v>
      </c>
      <c r="V62" s="3">
        <v>16.557022901009699</v>
      </c>
    </row>
    <row r="63" spans="1:22" x14ac:dyDescent="0.35">
      <c r="A63" s="2">
        <v>43749</v>
      </c>
      <c r="B63" s="3">
        <v>11.7749541373638</v>
      </c>
      <c r="C63" s="3">
        <v>9.5155979802510995</v>
      </c>
      <c r="D63" s="3">
        <v>14.1150590341369</v>
      </c>
      <c r="E63" s="3">
        <v>13.797849772977299</v>
      </c>
      <c r="F63" s="3">
        <v>9.8330149648836507</v>
      </c>
      <c r="G63" s="3">
        <v>13.694001701575701</v>
      </c>
      <c r="H63" s="3">
        <v>15.6281688061258</v>
      </c>
      <c r="I63" s="3">
        <v>15.0908431606417</v>
      </c>
      <c r="J63" s="3">
        <v>13.580573336837899</v>
      </c>
      <c r="K63" s="3">
        <v>10.8897635031103</v>
      </c>
      <c r="L63" s="3">
        <v>12.835625359840799</v>
      </c>
      <c r="M63" s="3">
        <v>11.780189560724301</v>
      </c>
      <c r="N63" s="3">
        <v>12.100728619002901</v>
      </c>
      <c r="O63" s="3">
        <v>18.098637125767699</v>
      </c>
      <c r="P63" s="3">
        <v>11.177330259461</v>
      </c>
      <c r="Q63" s="3">
        <v>13.406534561632</v>
      </c>
      <c r="R63" s="3">
        <v>15.411553428159699</v>
      </c>
      <c r="S63" s="3">
        <v>6.11269400891966</v>
      </c>
      <c r="T63" s="3">
        <v>13.2535635382413</v>
      </c>
      <c r="U63" s="3">
        <v>14.2746728303346</v>
      </c>
      <c r="V63" s="3">
        <v>16.260275944328701</v>
      </c>
    </row>
    <row r="64" spans="1:22" x14ac:dyDescent="0.35">
      <c r="A64" s="2">
        <v>43781</v>
      </c>
      <c r="B64" s="3">
        <v>11.5952194885573</v>
      </c>
      <c r="C64" s="3">
        <v>7.7143734887762303</v>
      </c>
      <c r="D64" s="3">
        <v>14.6171934077815</v>
      </c>
      <c r="E64" s="3">
        <v>14.0790040293596</v>
      </c>
      <c r="F64" s="3">
        <v>10.385396824033901</v>
      </c>
      <c r="G64" s="3">
        <v>13.719258689854099</v>
      </c>
      <c r="H64" s="3">
        <v>16.111371452303601</v>
      </c>
      <c r="I64" s="3">
        <v>15.7436444197822</v>
      </c>
      <c r="J64" s="3">
        <v>13.611924073911499</v>
      </c>
      <c r="K64" s="3">
        <v>11.4172249340542</v>
      </c>
      <c r="L64" s="3">
        <v>13.345895497901299</v>
      </c>
      <c r="M64" s="3">
        <v>11.818361638538301</v>
      </c>
      <c r="N64" s="3">
        <v>11.5720886982572</v>
      </c>
      <c r="O64" s="3">
        <v>19.154735408145299</v>
      </c>
      <c r="P64" s="3">
        <v>11.373806624689699</v>
      </c>
      <c r="Q64" s="3">
        <v>13.198989323599299</v>
      </c>
      <c r="R64" s="3">
        <v>15.8003717200769</v>
      </c>
      <c r="S64" s="3">
        <v>6.3063358613817604</v>
      </c>
      <c r="T64" s="3">
        <v>13.0999877285512</v>
      </c>
      <c r="U64" s="3">
        <v>14.850195123080599</v>
      </c>
      <c r="V64" s="3">
        <v>16.799078988996701</v>
      </c>
    </row>
    <row r="65" spans="1:22" x14ac:dyDescent="0.35">
      <c r="A65" s="2">
        <v>43811</v>
      </c>
      <c r="B65" s="3">
        <v>12.2019035916191</v>
      </c>
      <c r="C65" s="3">
        <v>8.4462538182439406</v>
      </c>
      <c r="D65" s="3">
        <v>14.651124541098399</v>
      </c>
      <c r="E65" s="3">
        <v>13.9772418234177</v>
      </c>
      <c r="F65" s="3">
        <v>10.007708966151499</v>
      </c>
      <c r="G65" s="3">
        <v>14.022936138393</v>
      </c>
      <c r="H65" s="3">
        <v>15.837002498931099</v>
      </c>
      <c r="I65" s="3">
        <v>15.6854711350051</v>
      </c>
      <c r="J65" s="3">
        <v>13.7151326556461</v>
      </c>
      <c r="K65" s="3">
        <v>11.227639121643801</v>
      </c>
      <c r="L65" s="3">
        <v>13.835923373995</v>
      </c>
      <c r="M65" s="3">
        <v>11.8386965884551</v>
      </c>
      <c r="N65" s="3">
        <v>11.2478220865037</v>
      </c>
      <c r="O65" s="3">
        <v>18.946368391061998</v>
      </c>
      <c r="P65" s="3">
        <v>11.8398070194956</v>
      </c>
      <c r="Q65" s="3">
        <v>13.2920715941615</v>
      </c>
      <c r="R65" s="3">
        <v>15.2337393503139</v>
      </c>
      <c r="S65" s="3">
        <v>6.3732021938852501</v>
      </c>
      <c r="T65" s="3">
        <v>13.9970621338719</v>
      </c>
      <c r="U65" s="3">
        <v>14.657209258275</v>
      </c>
      <c r="V65" s="3">
        <v>16.1180163838829</v>
      </c>
    </row>
    <row r="66" spans="1:22" x14ac:dyDescent="0.35">
      <c r="A66" s="2">
        <v>43840</v>
      </c>
      <c r="B66" s="3">
        <v>12.9231978802213</v>
      </c>
      <c r="C66" s="3">
        <v>9.4410625556362504</v>
      </c>
      <c r="D66" s="3">
        <v>15.382528737661801</v>
      </c>
      <c r="E66" s="3">
        <v>13.7959906499542</v>
      </c>
      <c r="F66" s="3">
        <v>10.5466020373273</v>
      </c>
      <c r="G66" s="3">
        <v>14.5193766549566</v>
      </c>
      <c r="H66" s="3">
        <v>16.017466648727702</v>
      </c>
      <c r="I66" s="3">
        <v>15.5599590028942</v>
      </c>
      <c r="J66" s="3">
        <v>14.1392643549749</v>
      </c>
      <c r="K66" s="3">
        <v>11.4149153744738</v>
      </c>
      <c r="L66" s="3">
        <v>14.3907942725904</v>
      </c>
      <c r="M66" s="3">
        <v>12.3316501887666</v>
      </c>
      <c r="N66" s="3">
        <v>11.104988839648501</v>
      </c>
      <c r="O66" s="3">
        <v>19.189061124652699</v>
      </c>
      <c r="P66" s="3">
        <v>12.5744206286459</v>
      </c>
      <c r="Q66" s="3">
        <v>13.8007644969581</v>
      </c>
      <c r="R66" s="3">
        <v>15.552795054452799</v>
      </c>
      <c r="S66" s="3">
        <v>6.6333850010974702</v>
      </c>
      <c r="T66" s="3">
        <v>13.5364292710033</v>
      </c>
      <c r="U66" s="3">
        <v>14.0689424558252</v>
      </c>
      <c r="V66" s="3">
        <v>16.8330417802139</v>
      </c>
    </row>
    <row r="67" spans="1:22" x14ac:dyDescent="0.35">
      <c r="A67" s="2">
        <v>43873</v>
      </c>
      <c r="B67" s="3">
        <v>12.4769577896177</v>
      </c>
      <c r="C67" s="3">
        <v>8.7357441223551895</v>
      </c>
      <c r="D67" s="3">
        <v>14.6227824380989</v>
      </c>
      <c r="E67" s="3">
        <v>13.172999989627201</v>
      </c>
      <c r="F67" s="3">
        <v>10.6989971322452</v>
      </c>
      <c r="G67" s="3">
        <v>14.5043184916975</v>
      </c>
      <c r="H67" s="3">
        <v>15.508381439365399</v>
      </c>
      <c r="I67" s="3">
        <v>15.1272699031783</v>
      </c>
      <c r="J67" s="3">
        <v>14.5382917075794</v>
      </c>
      <c r="K67" s="3">
        <v>11.5248997498887</v>
      </c>
      <c r="L67" s="3">
        <v>14.3708008226067</v>
      </c>
      <c r="M67" s="3">
        <v>11.871864885718599</v>
      </c>
      <c r="N67" s="3">
        <v>11.0625114410786</v>
      </c>
      <c r="O67" s="3">
        <v>19.3071867082114</v>
      </c>
      <c r="P67" s="3">
        <v>12.4144895337284</v>
      </c>
      <c r="Q67" s="3">
        <v>13.171471898755801</v>
      </c>
      <c r="R67" s="3">
        <v>15.450285780832999</v>
      </c>
      <c r="S67" s="3">
        <v>6.6562722211032703</v>
      </c>
      <c r="T67" s="3">
        <v>12.6628224032817</v>
      </c>
      <c r="U67" s="3">
        <v>13.2577776582404</v>
      </c>
      <c r="V67" s="3">
        <v>15.9449398499838</v>
      </c>
    </row>
    <row r="68" spans="1:22" x14ac:dyDescent="0.35">
      <c r="A68" s="2">
        <v>43902</v>
      </c>
      <c r="B68" s="3">
        <v>12.4247415642372</v>
      </c>
      <c r="C68" s="3">
        <v>6.6554656393952696</v>
      </c>
      <c r="D68" s="3">
        <v>11.7185657978109</v>
      </c>
      <c r="E68" s="3">
        <v>10.307084415782301</v>
      </c>
      <c r="F68" s="3">
        <v>7.1532680841848304</v>
      </c>
      <c r="G68" s="3">
        <v>10.9360385057873</v>
      </c>
      <c r="H68" s="3">
        <v>14.989461525786201</v>
      </c>
      <c r="I68" s="3">
        <v>13.5102626723115</v>
      </c>
      <c r="J68" s="3">
        <v>11.3794858453115</v>
      </c>
      <c r="K68" s="3">
        <v>9.3805117073965807</v>
      </c>
      <c r="L68" s="3">
        <v>9.2215196943451208</v>
      </c>
      <c r="M68" s="3">
        <v>8.8317473201891197</v>
      </c>
      <c r="N68" s="3">
        <v>6.3499651507084902</v>
      </c>
      <c r="O68" s="3">
        <v>15.1899538655898</v>
      </c>
      <c r="P68" s="3">
        <v>11.2008130920597</v>
      </c>
      <c r="Q68" s="3">
        <v>11.095639781466099</v>
      </c>
      <c r="R68" s="3">
        <v>11.8355110193947</v>
      </c>
      <c r="S68" s="3">
        <v>5.3898401208951601</v>
      </c>
      <c r="T68" s="3">
        <v>9.8414572180148099</v>
      </c>
      <c r="U68" s="3">
        <v>11.8371269927228</v>
      </c>
      <c r="V68" s="3">
        <v>13.5804961193586</v>
      </c>
    </row>
    <row r="69" spans="1:22" x14ac:dyDescent="0.35">
      <c r="A69" s="2">
        <v>43930</v>
      </c>
      <c r="B69" s="3">
        <v>12.2436042137779</v>
      </c>
      <c r="C69" s="3">
        <v>7.18336275646024</v>
      </c>
      <c r="D69" s="3">
        <v>11.051486515973799</v>
      </c>
      <c r="E69" s="3">
        <v>10.5795745928781</v>
      </c>
      <c r="F69" s="3">
        <v>9.7723868149372493</v>
      </c>
      <c r="G69" s="3">
        <v>10.3993832249805</v>
      </c>
      <c r="H69" s="3">
        <v>15.205248969401501</v>
      </c>
      <c r="I69" s="3">
        <v>14.0585276119225</v>
      </c>
      <c r="J69" s="3">
        <v>11.0799082819966</v>
      </c>
      <c r="K69" s="3">
        <v>10.2100474892561</v>
      </c>
      <c r="L69" s="3">
        <v>11.730973858017901</v>
      </c>
      <c r="M69" s="3">
        <v>9.2439273422179795</v>
      </c>
      <c r="N69" s="3">
        <v>7.7583998474208604</v>
      </c>
      <c r="O69" s="3">
        <v>15.660806749867699</v>
      </c>
      <c r="P69" s="3">
        <v>12.041426365238101</v>
      </c>
      <c r="Q69" s="3">
        <v>12.534639505020801</v>
      </c>
      <c r="R69" s="3">
        <v>14.640933532972999</v>
      </c>
      <c r="S69" s="3">
        <v>5.5882427669830896</v>
      </c>
      <c r="T69" s="3">
        <v>11.1516190503076</v>
      </c>
      <c r="U69" s="3">
        <v>13.2499731328676</v>
      </c>
      <c r="V69" s="3">
        <v>15.908837962378801</v>
      </c>
    </row>
    <row r="70" spans="1:22" x14ac:dyDescent="0.35">
      <c r="A70" s="2">
        <v>43963</v>
      </c>
      <c r="B70" s="3">
        <v>13.2768821755341</v>
      </c>
      <c r="C70" s="3">
        <v>10.2919728387261</v>
      </c>
      <c r="D70" s="3">
        <v>11.8718584698206</v>
      </c>
      <c r="E70" s="3">
        <v>12.564723127623999</v>
      </c>
      <c r="F70" s="3">
        <v>11.7835704880412</v>
      </c>
      <c r="G70" s="3">
        <v>14.3605690243922</v>
      </c>
      <c r="H70" s="3">
        <v>16.0245080811614</v>
      </c>
      <c r="I70" s="3">
        <v>15.2413451593436</v>
      </c>
      <c r="J70" s="3">
        <v>15.450272937430899</v>
      </c>
      <c r="K70" s="3">
        <v>11.460088205603</v>
      </c>
      <c r="L70" s="3">
        <v>13.8272392354839</v>
      </c>
      <c r="M70" s="3">
        <v>10.5296778255167</v>
      </c>
      <c r="N70" s="3">
        <v>9.6425088818876894</v>
      </c>
      <c r="O70" s="3">
        <v>18.470143924687601</v>
      </c>
      <c r="P70" s="3">
        <v>12.6292999892173</v>
      </c>
      <c r="Q70" s="3">
        <v>13.5890529305193</v>
      </c>
      <c r="R70" s="3">
        <v>17.409731155898601</v>
      </c>
      <c r="S70" s="3">
        <v>6.6365041221185903</v>
      </c>
      <c r="T70" s="3">
        <v>15.400932944247799</v>
      </c>
      <c r="U70" s="3">
        <v>14.501524667084899</v>
      </c>
      <c r="V70" s="3">
        <v>17.442665664391999</v>
      </c>
    </row>
    <row r="71" spans="1:22" x14ac:dyDescent="0.35">
      <c r="A71" s="2">
        <v>43994</v>
      </c>
      <c r="B71" s="3">
        <v>13.704853416052501</v>
      </c>
      <c r="C71" s="3">
        <v>14.135621121195401</v>
      </c>
      <c r="D71" s="3">
        <v>15.278069699887</v>
      </c>
      <c r="E71" s="3">
        <v>16.0802239794249</v>
      </c>
      <c r="F71" s="3">
        <v>13.0904046535576</v>
      </c>
      <c r="G71" s="3">
        <v>17.8946366943313</v>
      </c>
      <c r="H71" s="3">
        <v>19.520467466051901</v>
      </c>
      <c r="I71" s="3">
        <v>16.100614620777399</v>
      </c>
      <c r="J71" s="3">
        <v>16.557802655377699</v>
      </c>
      <c r="K71" s="3">
        <v>12.6525694850642</v>
      </c>
      <c r="L71" s="3">
        <v>17.8168977048207</v>
      </c>
      <c r="M71" s="3">
        <v>11.2063868850483</v>
      </c>
      <c r="N71" s="3">
        <v>13.0525709776208</v>
      </c>
      <c r="O71" s="3">
        <v>21.061195610334401</v>
      </c>
      <c r="P71" s="3">
        <v>13.625449638191</v>
      </c>
      <c r="Q71" s="3">
        <v>14.596936062958999</v>
      </c>
      <c r="R71" s="3">
        <v>19.502507816695601</v>
      </c>
      <c r="S71" s="3">
        <v>8.3311428139796906</v>
      </c>
      <c r="T71" s="3">
        <v>17.015771694843</v>
      </c>
      <c r="U71" s="3">
        <v>15.4592798970712</v>
      </c>
      <c r="V71" s="3">
        <v>19.439259530760602</v>
      </c>
    </row>
    <row r="72" spans="1:22" x14ac:dyDescent="0.35">
      <c r="A72" s="2">
        <v>44022</v>
      </c>
      <c r="B72" s="3">
        <v>16.282862553344099</v>
      </c>
      <c r="C72" s="3">
        <v>15.030248336864201</v>
      </c>
      <c r="D72" s="3">
        <v>16.3808709961584</v>
      </c>
      <c r="E72" s="3">
        <v>15.626786094101501</v>
      </c>
      <c r="F72" s="3">
        <v>12.5039405067348</v>
      </c>
      <c r="G72" s="3">
        <v>19.7876824875373</v>
      </c>
      <c r="H72" s="3">
        <v>19.955147682288899</v>
      </c>
      <c r="I72" s="3">
        <v>16.862907750584998</v>
      </c>
      <c r="J72" s="3">
        <v>16.305792943166601</v>
      </c>
      <c r="K72" s="3">
        <v>12.5771086713327</v>
      </c>
      <c r="L72" s="3">
        <v>26.821676917538198</v>
      </c>
      <c r="M72" s="3">
        <v>11.669168365689</v>
      </c>
      <c r="N72" s="3">
        <v>13.2572266707589</v>
      </c>
      <c r="O72" s="3">
        <v>23.177923625427201</v>
      </c>
      <c r="P72" s="3">
        <v>15.6300560383551</v>
      </c>
      <c r="Q72" s="3">
        <v>14.9075694179968</v>
      </c>
      <c r="R72" s="3">
        <v>19.411208152822201</v>
      </c>
      <c r="S72" s="3">
        <v>8.2933513561629404</v>
      </c>
      <c r="T72" s="3">
        <v>16.527664519568098</v>
      </c>
      <c r="U72" s="3">
        <v>14.9948496070561</v>
      </c>
      <c r="V72" s="3">
        <v>19.495906069589701</v>
      </c>
    </row>
    <row r="73" spans="1:22" x14ac:dyDescent="0.35">
      <c r="A73" s="2">
        <v>44055</v>
      </c>
      <c r="B73" s="3">
        <v>15.645640421774401</v>
      </c>
      <c r="C73" s="3">
        <v>15.9241012091701</v>
      </c>
      <c r="D73" s="3">
        <v>16.891912323518799</v>
      </c>
      <c r="E73" s="3">
        <v>15.6613461946207</v>
      </c>
      <c r="F73" s="3">
        <v>12.4885668193656</v>
      </c>
      <c r="G73" s="3">
        <v>20.4241885560774</v>
      </c>
      <c r="H73" s="3">
        <v>18.6983641515634</v>
      </c>
      <c r="I73" s="3">
        <v>16.669540788921498</v>
      </c>
      <c r="J73" s="3">
        <v>17.5938896756719</v>
      </c>
      <c r="K73" s="3">
        <v>13.6384739747021</v>
      </c>
      <c r="L73" s="3">
        <v>25.552446403731299</v>
      </c>
      <c r="M73" s="3">
        <v>11.3465162946578</v>
      </c>
      <c r="N73" s="3">
        <v>12.266627488968201</v>
      </c>
      <c r="O73" s="3">
        <v>23.811454898165099</v>
      </c>
      <c r="P73" s="3">
        <v>14.9060919854992</v>
      </c>
      <c r="Q73" s="3">
        <v>15.1914078513652</v>
      </c>
      <c r="R73" s="3">
        <v>19.435980500905998</v>
      </c>
      <c r="S73" s="3">
        <v>7.7349295144869297</v>
      </c>
      <c r="T73" s="3">
        <v>13.096298267473999</v>
      </c>
      <c r="U73" s="3">
        <v>14.685272943233</v>
      </c>
      <c r="V73" s="3">
        <v>19.834540915183499</v>
      </c>
    </row>
    <row r="74" spans="1:22" x14ac:dyDescent="0.35">
      <c r="A74" s="2">
        <v>44085</v>
      </c>
      <c r="B74" s="3">
        <v>15.8967961765492</v>
      </c>
      <c r="C74" s="3">
        <v>14.4596529241414</v>
      </c>
      <c r="D74" s="3">
        <v>15.773346526570601</v>
      </c>
      <c r="E74" s="3">
        <v>16.0075511831146</v>
      </c>
      <c r="F74" s="3">
        <v>12.0160682978153</v>
      </c>
      <c r="G74" s="3">
        <v>21.344249603894799</v>
      </c>
      <c r="H74" s="3">
        <v>18.108936798089299</v>
      </c>
      <c r="I74" s="3">
        <v>15.635689018412201</v>
      </c>
      <c r="J74" s="3">
        <v>15.4006306864386</v>
      </c>
      <c r="K74" s="3">
        <v>12.823887573424299</v>
      </c>
      <c r="L74" s="3">
        <v>20.947051484016502</v>
      </c>
      <c r="M74" s="3">
        <v>11.036081022111899</v>
      </c>
      <c r="N74" s="3">
        <v>12.102800727656399</v>
      </c>
      <c r="O74" s="3">
        <v>23.176804187624199</v>
      </c>
      <c r="P74" s="3">
        <v>14.8332323113365</v>
      </c>
      <c r="Q74" s="3">
        <v>14.9309994323068</v>
      </c>
      <c r="R74" s="3">
        <v>18.653749652317799</v>
      </c>
      <c r="S74" s="3">
        <v>7.5677622048287603</v>
      </c>
      <c r="T74" s="3">
        <v>13.2037572624745</v>
      </c>
      <c r="U74" s="3">
        <v>15.505845305568499</v>
      </c>
      <c r="V74" s="3">
        <v>21.459817302617299</v>
      </c>
    </row>
    <row r="75" spans="1:22" x14ac:dyDescent="0.35">
      <c r="A75" s="2">
        <v>44116</v>
      </c>
      <c r="B75" s="3">
        <v>16.3726327750751</v>
      </c>
      <c r="C75" s="3">
        <v>13.869898929172599</v>
      </c>
      <c r="D75" s="3">
        <v>15.64519067182</v>
      </c>
      <c r="E75" s="3">
        <v>15.7342684699708</v>
      </c>
      <c r="F75" s="3">
        <v>11.7381738866469</v>
      </c>
      <c r="G75" s="3">
        <v>19.692174857003</v>
      </c>
      <c r="H75" s="3">
        <v>17.4331516598128</v>
      </c>
      <c r="I75" s="3">
        <v>15.485220306843001</v>
      </c>
      <c r="J75" s="3">
        <v>15.3356739770642</v>
      </c>
      <c r="K75" s="3">
        <v>12.4621027586234</v>
      </c>
      <c r="L75" s="3">
        <v>16.724572053040902</v>
      </c>
      <c r="M75" s="3">
        <v>10.4229568639915</v>
      </c>
      <c r="N75" s="3">
        <v>11.120111149784201</v>
      </c>
      <c r="O75" s="3">
        <v>23.3273667429083</v>
      </c>
      <c r="P75" s="3">
        <v>15.5591122593443</v>
      </c>
      <c r="Q75" s="3">
        <v>15.6830218444082</v>
      </c>
      <c r="R75" s="3">
        <v>18.507111283070198</v>
      </c>
      <c r="S75" s="3">
        <v>7.6298680842255404</v>
      </c>
      <c r="T75" s="3">
        <v>12.4547291346994</v>
      </c>
      <c r="U75" s="3">
        <v>15.711538900171099</v>
      </c>
      <c r="V75" s="3">
        <v>21.774843792861699</v>
      </c>
    </row>
    <row r="76" spans="1:22" x14ac:dyDescent="0.35">
      <c r="A76" s="2">
        <v>44147</v>
      </c>
      <c r="B76" s="3">
        <v>16.177397097923102</v>
      </c>
      <c r="C76" s="3">
        <v>14.5098196948822</v>
      </c>
      <c r="D76" s="3">
        <v>16.978614767753601</v>
      </c>
      <c r="E76" s="3">
        <v>18.0400232360752</v>
      </c>
      <c r="F76" s="3">
        <v>13.4183766816729</v>
      </c>
      <c r="G76" s="3">
        <v>17.357110075918701</v>
      </c>
      <c r="H76" s="3">
        <v>16.515878221769999</v>
      </c>
      <c r="I76" s="3">
        <v>15.0935232240248</v>
      </c>
      <c r="J76" s="3">
        <v>15.1504734253891</v>
      </c>
      <c r="K76" s="3">
        <v>12.274053439100999</v>
      </c>
      <c r="L76" s="3">
        <v>14.554365668010099</v>
      </c>
      <c r="M76" s="3">
        <v>10.5124033022996</v>
      </c>
      <c r="N76" s="3">
        <v>10.2020310712544</v>
      </c>
      <c r="O76" s="3">
        <v>22.8042420041544</v>
      </c>
      <c r="P76" s="3">
        <v>15.3568816550529</v>
      </c>
      <c r="Q76" s="3">
        <v>15.2506232202989</v>
      </c>
      <c r="R76" s="3">
        <v>18.349699494703099</v>
      </c>
      <c r="S76" s="3">
        <v>8.0462060062536498</v>
      </c>
      <c r="T76" s="3">
        <v>15.9601636247461</v>
      </c>
      <c r="U76" s="3">
        <v>15.278134978928399</v>
      </c>
      <c r="V76" s="3">
        <v>20.9427627335544</v>
      </c>
    </row>
    <row r="77" spans="1:22" x14ac:dyDescent="0.35">
      <c r="A77" s="2">
        <v>44176</v>
      </c>
      <c r="B77" s="3">
        <v>16.226489134343399</v>
      </c>
      <c r="C77" s="3">
        <v>14.0928345556922</v>
      </c>
      <c r="D77" s="3">
        <v>18.0675302812325</v>
      </c>
      <c r="E77" s="3">
        <v>17.142494140482501</v>
      </c>
      <c r="F77" s="3">
        <v>13.753985891452899</v>
      </c>
      <c r="G77" s="3">
        <v>16.000125024482699</v>
      </c>
      <c r="H77" s="3">
        <v>15.952174353921301</v>
      </c>
      <c r="I77" s="3">
        <v>15.6814839577117</v>
      </c>
      <c r="J77" s="3">
        <v>15.4185820732498</v>
      </c>
      <c r="K77" s="3">
        <v>13.412904887257501</v>
      </c>
      <c r="L77" s="3">
        <v>13.719381954889901</v>
      </c>
      <c r="M77" s="3">
        <v>9.87059263006112</v>
      </c>
      <c r="N77" s="3">
        <v>11.9284585259546</v>
      </c>
      <c r="O77" s="3">
        <v>24.0673131677264</v>
      </c>
      <c r="P77" s="3">
        <v>15.2516804091052</v>
      </c>
      <c r="Q77" s="3">
        <v>14.686440933551699</v>
      </c>
      <c r="R77" s="3">
        <v>19.764867175338502</v>
      </c>
      <c r="S77" s="3">
        <v>7.7599436725386504</v>
      </c>
      <c r="T77" s="3">
        <v>15.6458525680512</v>
      </c>
      <c r="U77" s="3">
        <v>15.758294409089601</v>
      </c>
      <c r="V77" s="3">
        <v>19.6155289044295</v>
      </c>
    </row>
    <row r="78" spans="1:22" x14ac:dyDescent="0.35">
      <c r="A78" s="2">
        <v>44208</v>
      </c>
      <c r="B78" s="3">
        <v>18.462035364372099</v>
      </c>
      <c r="C78" s="3">
        <v>15.0528472838557</v>
      </c>
      <c r="D78" s="3">
        <v>18.281313338029801</v>
      </c>
      <c r="E78" s="3">
        <v>16.745075796933101</v>
      </c>
      <c r="F78" s="3">
        <v>13.481102406047</v>
      </c>
      <c r="G78" s="3">
        <v>14.570536513125999</v>
      </c>
      <c r="H78" s="3">
        <v>14.7215499264081</v>
      </c>
      <c r="I78" s="3">
        <v>16.585071595765999</v>
      </c>
      <c r="J78" s="3">
        <v>15.3694889825535</v>
      </c>
      <c r="K78" s="3">
        <v>14.694738130212601</v>
      </c>
      <c r="L78" s="3">
        <v>12.960490227983099</v>
      </c>
      <c r="M78" s="3">
        <v>9.9178512725541506</v>
      </c>
      <c r="N78" s="3">
        <v>11.468865334537799</v>
      </c>
      <c r="O78" s="3">
        <v>24.8859667244025</v>
      </c>
      <c r="P78" s="3">
        <v>16.5101376661333</v>
      </c>
      <c r="Q78" s="3">
        <v>14.551081089346001</v>
      </c>
      <c r="R78" s="3">
        <v>20.445136966290502</v>
      </c>
      <c r="S78" s="3">
        <v>8.0373682650840905</v>
      </c>
      <c r="T78" s="3">
        <v>15.7133778424325</v>
      </c>
      <c r="U78" s="3">
        <v>17.6852033655999</v>
      </c>
      <c r="V78" s="3">
        <v>19.382941793713901</v>
      </c>
    </row>
    <row r="79" spans="1:22" x14ac:dyDescent="0.35">
      <c r="A79" s="2">
        <v>44239</v>
      </c>
      <c r="B79" s="3">
        <v>19.0328398508601</v>
      </c>
      <c r="C79" s="3">
        <v>14.650860757256201</v>
      </c>
      <c r="D79" s="3">
        <v>17.440272940756401</v>
      </c>
      <c r="E79" s="3">
        <v>16.107519010776201</v>
      </c>
      <c r="F79" s="3">
        <v>11.0747359103528</v>
      </c>
      <c r="G79" s="3">
        <v>15.2847885896257</v>
      </c>
      <c r="H79" s="3">
        <v>14.375587305282201</v>
      </c>
      <c r="I79" s="3">
        <v>15.826484435387201</v>
      </c>
      <c r="J79" s="3">
        <v>14.374036288338701</v>
      </c>
      <c r="K79" s="3">
        <v>13.898356295392899</v>
      </c>
      <c r="L79" s="3">
        <v>11.0695939420937</v>
      </c>
      <c r="M79" s="3">
        <v>10.531184063611301</v>
      </c>
      <c r="N79" s="3">
        <v>11.3856133428714</v>
      </c>
      <c r="O79" s="3">
        <v>23.8360284874081</v>
      </c>
      <c r="P79" s="3">
        <v>18.7289231947762</v>
      </c>
      <c r="Q79" s="3">
        <v>13.8511881242193</v>
      </c>
      <c r="R79" s="3">
        <v>19.407888619293502</v>
      </c>
      <c r="S79" s="3">
        <v>7.4540410342818797</v>
      </c>
      <c r="T79" s="3">
        <v>15.6167945956126</v>
      </c>
      <c r="U79" s="3">
        <v>16.538758888920199</v>
      </c>
      <c r="V79" s="3">
        <v>18.7839827217094</v>
      </c>
    </row>
    <row r="80" spans="1:22" x14ac:dyDescent="0.35">
      <c r="A80" s="2">
        <v>44267</v>
      </c>
      <c r="B80" s="3">
        <v>16.460419986862</v>
      </c>
      <c r="C80" s="3">
        <v>15.0858873669451</v>
      </c>
      <c r="D80" s="3">
        <v>16.982796207853099</v>
      </c>
      <c r="E80" s="3">
        <v>15.495648145029801</v>
      </c>
      <c r="F80" s="3">
        <v>11.816754908656</v>
      </c>
      <c r="G80" s="3">
        <v>14.7045839104502</v>
      </c>
      <c r="H80" s="3">
        <v>14.3657069665609</v>
      </c>
      <c r="I80" s="3">
        <v>15.522557542890199</v>
      </c>
      <c r="J80" s="3">
        <v>14.9580901309278</v>
      </c>
      <c r="K80" s="3">
        <v>13.4192598313346</v>
      </c>
      <c r="L80" s="3">
        <v>9.7696201373820308</v>
      </c>
      <c r="M80" s="3">
        <v>10.367270988422201</v>
      </c>
      <c r="N80" s="3">
        <v>12.267812859118401</v>
      </c>
      <c r="O80" s="3">
        <v>23.553630687754101</v>
      </c>
      <c r="P80" s="3">
        <v>16.707848546155301</v>
      </c>
      <c r="Q80" s="3">
        <v>13.387022445644201</v>
      </c>
      <c r="R80" s="3">
        <v>19.6431910971287</v>
      </c>
      <c r="S80" s="3">
        <v>7.2887519572338197</v>
      </c>
      <c r="T80" s="3">
        <v>14.8434495435</v>
      </c>
      <c r="U80" s="3">
        <v>16.9332610296428</v>
      </c>
      <c r="V80" s="3">
        <v>19.009865416134701</v>
      </c>
    </row>
    <row r="81" spans="1:22" x14ac:dyDescent="0.35">
      <c r="A81" s="2">
        <v>44298</v>
      </c>
      <c r="B81" s="3">
        <v>15.756154469717099</v>
      </c>
      <c r="C81" s="3">
        <v>14.0468910220709</v>
      </c>
      <c r="D81" s="3">
        <v>15.7111421873207</v>
      </c>
      <c r="E81" s="3">
        <v>14.837633610315001</v>
      </c>
      <c r="F81" s="3">
        <v>12.0839933962669</v>
      </c>
      <c r="G81" s="3">
        <v>11.8996449297015</v>
      </c>
      <c r="H81" s="3">
        <v>14.3308211672799</v>
      </c>
      <c r="I81" s="3">
        <v>15.131514398021199</v>
      </c>
      <c r="J81" s="3">
        <v>14.7829480421015</v>
      </c>
      <c r="K81" s="3">
        <v>12.9842103200743</v>
      </c>
      <c r="L81" s="3">
        <v>9.2860463657835908</v>
      </c>
      <c r="M81" s="3">
        <v>9.6869038476437801</v>
      </c>
      <c r="N81" s="3">
        <v>12.2186574554107</v>
      </c>
      <c r="O81" s="3">
        <v>22.063152206409299</v>
      </c>
      <c r="P81" s="3">
        <v>16.014618267340101</v>
      </c>
      <c r="Q81" s="3">
        <v>13.7751095914732</v>
      </c>
      <c r="R81" s="3">
        <v>18.727689245992501</v>
      </c>
      <c r="S81" s="3">
        <v>6.2558531663194703</v>
      </c>
      <c r="T81" s="3">
        <v>14.133285783594101</v>
      </c>
      <c r="U81" s="3">
        <v>16.8982581282709</v>
      </c>
      <c r="V81" s="3">
        <v>19.049853254771101</v>
      </c>
    </row>
    <row r="82" spans="1:22" x14ac:dyDescent="0.35">
      <c r="A82" s="2">
        <v>44328</v>
      </c>
      <c r="B82" s="3">
        <v>15.860962370857401</v>
      </c>
      <c r="C82" s="3">
        <v>12.324747847693001</v>
      </c>
      <c r="D82" s="3">
        <v>15.665667539615001</v>
      </c>
      <c r="E82" s="3">
        <v>14.4151347312926</v>
      </c>
      <c r="F82" s="3">
        <v>12.658153607489799</v>
      </c>
      <c r="G82" s="3">
        <v>11.965654158447199</v>
      </c>
      <c r="H82" s="3">
        <v>13.988623796407801</v>
      </c>
      <c r="I82" s="3">
        <v>13.0191134728294</v>
      </c>
      <c r="J82" s="3">
        <v>14.6695210876898</v>
      </c>
      <c r="K82" s="3">
        <v>11.091700495827199</v>
      </c>
      <c r="L82" s="3">
        <v>8.8225444223529106</v>
      </c>
      <c r="M82" s="3">
        <v>9.5556469136643898</v>
      </c>
      <c r="N82" s="3">
        <v>6.6272764299431302</v>
      </c>
      <c r="O82" s="3">
        <v>22.279470232482101</v>
      </c>
      <c r="P82" s="3">
        <v>15.070794756463201</v>
      </c>
      <c r="Q82" s="3">
        <v>13.9325082617794</v>
      </c>
      <c r="R82" s="3">
        <v>18.2991834665144</v>
      </c>
      <c r="S82" s="3">
        <v>6.2676013799743702</v>
      </c>
      <c r="T82" s="3">
        <v>13.791157454998601</v>
      </c>
      <c r="U82" s="3">
        <v>16.304098933235899</v>
      </c>
      <c r="V82" s="3">
        <v>19.081533333883002</v>
      </c>
    </row>
    <row r="83" spans="1:22" x14ac:dyDescent="0.35">
      <c r="A83" s="2">
        <v>44358</v>
      </c>
      <c r="B83" s="3">
        <v>16.640451705664798</v>
      </c>
      <c r="C83" s="3">
        <v>11.47000863065</v>
      </c>
      <c r="D83" s="3">
        <v>15.9642814434588</v>
      </c>
      <c r="E83" s="3">
        <v>16.580663370401101</v>
      </c>
      <c r="F83" s="3">
        <v>12.633881591717699</v>
      </c>
      <c r="G83" s="3">
        <v>9.4173068364855901</v>
      </c>
      <c r="H83" s="3">
        <v>13.958643157137301</v>
      </c>
      <c r="I83" s="3">
        <v>13.835969897445199</v>
      </c>
      <c r="J83" s="3">
        <v>15.402574112382901</v>
      </c>
      <c r="K83" s="3">
        <v>11.2604682609685</v>
      </c>
      <c r="L83" s="3">
        <v>9.5127484357225001</v>
      </c>
      <c r="M83" s="3">
        <v>9.7849620161920701</v>
      </c>
      <c r="N83" s="3">
        <v>13.346713359221599</v>
      </c>
      <c r="O83" s="3">
        <v>23.5877590048473</v>
      </c>
      <c r="P83" s="3">
        <v>15.94706111559</v>
      </c>
      <c r="Q83" s="3">
        <v>13.4804050841324</v>
      </c>
      <c r="R83" s="3">
        <v>18.167552111706101</v>
      </c>
      <c r="S83" s="3">
        <v>6.1596700891087002</v>
      </c>
      <c r="T83" s="3">
        <v>15.2234991703248</v>
      </c>
      <c r="U83" s="3">
        <v>17.713097605895801</v>
      </c>
      <c r="V83" s="3">
        <v>19.359107738750101</v>
      </c>
    </row>
    <row r="84" spans="1:22" x14ac:dyDescent="0.35">
      <c r="A84" s="2">
        <v>44389</v>
      </c>
      <c r="B84" s="3">
        <v>16.300784918666199</v>
      </c>
      <c r="C84" s="3">
        <v>10.890194549688299</v>
      </c>
      <c r="D84" s="3">
        <v>14.729877080306499</v>
      </c>
      <c r="E84" s="3">
        <v>16.112401817141301</v>
      </c>
      <c r="F84" s="3">
        <v>12.0447809256305</v>
      </c>
      <c r="G84" s="3">
        <v>9.53497794253542</v>
      </c>
      <c r="H84" s="3">
        <v>13.389235200854801</v>
      </c>
      <c r="I84" s="3">
        <v>13.8656709462895</v>
      </c>
      <c r="J84" s="3">
        <v>14.6059615775615</v>
      </c>
      <c r="K84" s="3">
        <v>10.9712519459896</v>
      </c>
      <c r="L84" s="3">
        <v>8.9013737251282095</v>
      </c>
      <c r="M84" s="3">
        <v>9.4301403961810699</v>
      </c>
      <c r="N84" s="3">
        <v>11.8596506970182</v>
      </c>
      <c r="O84" s="3">
        <v>22.987290191574299</v>
      </c>
      <c r="P84" s="3">
        <v>15.049441268627501</v>
      </c>
      <c r="Q84" s="3">
        <v>13.2523655059581</v>
      </c>
      <c r="R84" s="3">
        <v>16.871317753647499</v>
      </c>
      <c r="S84" s="3">
        <v>5.5654300391589597</v>
      </c>
      <c r="T84" s="3">
        <v>14.3068561404114</v>
      </c>
      <c r="U84" s="3">
        <v>16.651748313342601</v>
      </c>
      <c r="V84" s="3">
        <v>18.8152862784932</v>
      </c>
    </row>
    <row r="85" spans="1:22" x14ac:dyDescent="0.35">
      <c r="A85" s="2">
        <v>44420</v>
      </c>
      <c r="B85" s="3">
        <v>15.649706345817201</v>
      </c>
      <c r="C85" s="3">
        <v>10.2296103267247</v>
      </c>
      <c r="D85" s="3">
        <v>14.846154479129799</v>
      </c>
      <c r="E85" s="3">
        <v>15.038974223010401</v>
      </c>
      <c r="F85" s="3">
        <v>12.022870107970601</v>
      </c>
      <c r="G85" s="3">
        <v>8.5373662007665203</v>
      </c>
      <c r="H85" s="3">
        <v>13.408255314279501</v>
      </c>
      <c r="I85" s="3">
        <v>13.083373824617301</v>
      </c>
      <c r="J85" s="3">
        <v>14.3466844998598</v>
      </c>
      <c r="K85" s="3">
        <v>10.461727301832299</v>
      </c>
      <c r="L85" s="3">
        <v>8.1044926116149707</v>
      </c>
      <c r="M85" s="3">
        <v>9.5145676838588695</v>
      </c>
      <c r="N85" s="3">
        <v>11.0308093316184</v>
      </c>
      <c r="O85" s="3">
        <v>23.601859060431501</v>
      </c>
      <c r="P85" s="3">
        <v>14.1061601681073</v>
      </c>
      <c r="Q85" s="3">
        <v>13.3338612805981</v>
      </c>
      <c r="R85" s="3">
        <v>16.584509385931302</v>
      </c>
      <c r="S85" s="3">
        <v>5.6120633474585597</v>
      </c>
      <c r="T85" s="3">
        <v>14.298564275101899</v>
      </c>
      <c r="U85" s="3">
        <v>16.858491357345699</v>
      </c>
      <c r="V85" s="3">
        <v>19.2556872091209</v>
      </c>
    </row>
    <row r="86" spans="1:22" x14ac:dyDescent="0.35">
      <c r="A86" s="2">
        <v>44449</v>
      </c>
      <c r="B86" s="3">
        <v>15.8147465920773</v>
      </c>
      <c r="C86" s="3">
        <v>10.259412864960099</v>
      </c>
      <c r="D86" s="3">
        <v>15.0478145165601</v>
      </c>
      <c r="E86" s="3">
        <v>16.082410356222201</v>
      </c>
      <c r="F86" s="3">
        <v>11.668573421751301</v>
      </c>
      <c r="G86" s="3">
        <v>8.9691855407164596</v>
      </c>
      <c r="H86" s="3">
        <v>14.054750046588101</v>
      </c>
      <c r="I86" s="3">
        <v>13.2689973139783</v>
      </c>
      <c r="J86" s="3">
        <v>14.1262913016363</v>
      </c>
      <c r="K86" s="3">
        <v>10.2449862361677</v>
      </c>
      <c r="L86" s="3">
        <v>7.6739070852987297</v>
      </c>
      <c r="M86" s="3">
        <v>8.8244469281488698</v>
      </c>
      <c r="N86" s="3">
        <v>10.477824840604301</v>
      </c>
      <c r="O86" s="3">
        <v>24.664150316805699</v>
      </c>
      <c r="P86" s="3">
        <v>14.097800038346101</v>
      </c>
      <c r="Q86" s="3">
        <v>13.261053388306999</v>
      </c>
      <c r="R86" s="3">
        <v>17.713201071935298</v>
      </c>
      <c r="S86" s="3">
        <v>5.3313864763967</v>
      </c>
      <c r="T86" s="3">
        <v>14.5703290483271</v>
      </c>
      <c r="U86" s="3">
        <v>16.279268688267699</v>
      </c>
      <c r="V86" s="3">
        <v>19.079522626946002</v>
      </c>
    </row>
    <row r="87" spans="1:22" x14ac:dyDescent="0.35">
      <c r="A87" s="2">
        <v>44481</v>
      </c>
      <c r="B87" s="3">
        <v>15.197388789560801</v>
      </c>
      <c r="C87" s="3">
        <v>9.3502195541168103</v>
      </c>
      <c r="D87" s="3">
        <v>15.425210206322401</v>
      </c>
      <c r="E87" s="3">
        <v>16.3612238481665</v>
      </c>
      <c r="F87" s="3">
        <v>12.3439581868678</v>
      </c>
      <c r="G87" s="3">
        <v>9.7436538997680699</v>
      </c>
      <c r="H87" s="3">
        <v>14.543281249153999</v>
      </c>
      <c r="I87" s="3">
        <v>12.4957146949037</v>
      </c>
      <c r="J87" s="3">
        <v>13.865901475010499</v>
      </c>
      <c r="K87" s="3">
        <v>9.6716501068323097</v>
      </c>
      <c r="L87" s="3">
        <v>7.8876182946264199</v>
      </c>
      <c r="M87" s="3">
        <v>9.5325055825015301</v>
      </c>
      <c r="N87" s="3">
        <v>10.4891110087309</v>
      </c>
      <c r="O87" s="3">
        <v>24.624678455941801</v>
      </c>
      <c r="P87" s="3">
        <v>13.389428208322499</v>
      </c>
      <c r="Q87" s="3">
        <v>13.3697137020333</v>
      </c>
      <c r="R87" s="3">
        <v>17.4775405211677</v>
      </c>
      <c r="S87" s="3">
        <v>5.1538319904672703</v>
      </c>
      <c r="T87" s="3">
        <v>14.635711209966701</v>
      </c>
      <c r="U87" s="3">
        <v>16.236689710336499</v>
      </c>
      <c r="V87" s="3">
        <v>19.025590109484</v>
      </c>
    </row>
    <row r="88" spans="1:22" x14ac:dyDescent="0.35">
      <c r="A88" s="2">
        <v>44512</v>
      </c>
      <c r="B88" s="3">
        <v>15.2725053670238</v>
      </c>
      <c r="C88" s="3">
        <v>9.8513666147253094</v>
      </c>
      <c r="D88" s="3">
        <v>15.2249570321063</v>
      </c>
      <c r="E88" s="3">
        <v>16.6705108557112</v>
      </c>
      <c r="F88" s="3">
        <v>11.8187774958507</v>
      </c>
      <c r="G88" s="3">
        <v>10.104794104800099</v>
      </c>
      <c r="H88" s="3">
        <v>14.309424294229499</v>
      </c>
      <c r="I88" s="3">
        <v>13.185668155291401</v>
      </c>
      <c r="J88" s="3">
        <v>13.6522488895585</v>
      </c>
      <c r="K88" s="3">
        <v>9.9944126693225996</v>
      </c>
      <c r="L88" s="3">
        <v>7.5005045242754402</v>
      </c>
      <c r="M88" s="3">
        <v>9.6026796888292694</v>
      </c>
      <c r="N88" s="3">
        <v>11.069902310691001</v>
      </c>
      <c r="O88" s="3">
        <v>24.261415451199898</v>
      </c>
      <c r="P88" s="3">
        <v>13.4843147471679</v>
      </c>
      <c r="Q88" s="3">
        <v>13.639150780664499</v>
      </c>
      <c r="R88" s="3">
        <v>17.473126768217501</v>
      </c>
      <c r="S88" s="3">
        <v>5.6334261469850899</v>
      </c>
      <c r="T88" s="3">
        <v>15.621235777292</v>
      </c>
      <c r="U88" s="3">
        <v>16.118591845224699</v>
      </c>
      <c r="V88" s="3">
        <v>19.001244076579599</v>
      </c>
    </row>
    <row r="89" spans="1:22" x14ac:dyDescent="0.35">
      <c r="A89" s="2">
        <v>44540</v>
      </c>
      <c r="B89" s="3">
        <v>15.863275450920201</v>
      </c>
      <c r="C89" s="3">
        <v>9.6877613259870099</v>
      </c>
      <c r="D89" s="3">
        <v>14.848594033056401</v>
      </c>
      <c r="E89" s="3">
        <v>15.540002826145701</v>
      </c>
      <c r="F89" s="3">
        <v>10.246359186851</v>
      </c>
      <c r="G89" s="3">
        <v>9.8098561603862002</v>
      </c>
      <c r="H89" s="3">
        <v>14.9444630544281</v>
      </c>
      <c r="I89" s="3">
        <v>13.3912473420138</v>
      </c>
      <c r="J89" s="3">
        <v>13.3737652631839</v>
      </c>
      <c r="K89" s="3">
        <v>10.329255434970401</v>
      </c>
      <c r="L89" s="3">
        <v>7.9821575296072602</v>
      </c>
      <c r="M89" s="3">
        <v>9.4932253687339792</v>
      </c>
      <c r="N89" s="3">
        <v>9.9266941101293806</v>
      </c>
      <c r="O89" s="3">
        <v>23.5363020670171</v>
      </c>
      <c r="P89" s="3">
        <v>12.871340039764901</v>
      </c>
      <c r="Q89" s="3">
        <v>13.1150051253125</v>
      </c>
      <c r="R89" s="3">
        <v>16.933667740532499</v>
      </c>
      <c r="S89" s="3">
        <v>6.4560416919792898</v>
      </c>
      <c r="T89" s="3">
        <v>16.502996021500699</v>
      </c>
      <c r="U89" s="3">
        <v>16.6340410868698</v>
      </c>
      <c r="V89" s="3">
        <v>17.192377469532701</v>
      </c>
    </row>
    <row r="90" spans="1:22" x14ac:dyDescent="0.35">
      <c r="A90" s="2">
        <v>44573</v>
      </c>
      <c r="B90" s="3">
        <v>14.8823053219865</v>
      </c>
      <c r="C90" s="3">
        <v>9.8003884809156396</v>
      </c>
      <c r="D90" s="3">
        <v>14.736145199307799</v>
      </c>
      <c r="E90" s="3">
        <v>15.203510685985201</v>
      </c>
      <c r="F90" s="3">
        <v>11.2051619526293</v>
      </c>
      <c r="G90" s="3">
        <v>11.370191144244799</v>
      </c>
      <c r="H90" s="3">
        <v>15.720643426127699</v>
      </c>
      <c r="I90" s="3">
        <v>13.626495826726099</v>
      </c>
      <c r="J90" s="3">
        <v>13.9539117364654</v>
      </c>
      <c r="K90" s="3">
        <v>10.0924673442413</v>
      </c>
      <c r="L90" s="3">
        <v>7.78290034481733</v>
      </c>
      <c r="M90" s="3">
        <v>10.070007730162301</v>
      </c>
      <c r="N90" s="3">
        <v>10.2288575519558</v>
      </c>
      <c r="O90" s="3">
        <v>23.981315416954899</v>
      </c>
      <c r="P90" s="3">
        <v>12.838624933666599</v>
      </c>
      <c r="Q90" s="3">
        <v>13.5240348808537</v>
      </c>
      <c r="R90" s="3">
        <v>17.516768355308098</v>
      </c>
      <c r="S90" s="3">
        <v>5.9259781703934298</v>
      </c>
      <c r="T90" s="3">
        <v>15.392740573796599</v>
      </c>
      <c r="U90" s="3">
        <v>15.8719444140521</v>
      </c>
      <c r="V90" s="3">
        <v>18.7114824058553</v>
      </c>
    </row>
    <row r="91" spans="1:22" x14ac:dyDescent="0.35">
      <c r="A91" s="2">
        <v>44603</v>
      </c>
      <c r="B91" s="3">
        <v>13.775046414826599</v>
      </c>
      <c r="C91" s="3">
        <v>10.186721245990899</v>
      </c>
      <c r="D91" s="3">
        <v>15.1939669823815</v>
      </c>
      <c r="E91" s="3">
        <v>15.0784411020369</v>
      </c>
      <c r="F91" s="3">
        <v>10.0949779212315</v>
      </c>
      <c r="G91" s="3">
        <v>10.976005814228101</v>
      </c>
      <c r="H91" s="3">
        <v>15.6402284999737</v>
      </c>
      <c r="I91" s="3">
        <v>12.9708770338438</v>
      </c>
      <c r="J91" s="3">
        <v>13.697352495749</v>
      </c>
      <c r="K91" s="3">
        <v>9.4281690856031393</v>
      </c>
      <c r="L91" s="3">
        <v>8.1562706559973606</v>
      </c>
      <c r="M91" s="3">
        <v>10.0321240460414</v>
      </c>
      <c r="N91" s="3">
        <v>10.410443339699</v>
      </c>
      <c r="O91" s="3">
        <v>22.249694338997202</v>
      </c>
      <c r="P91" s="3">
        <v>12.347534352164899</v>
      </c>
      <c r="Q91" s="3">
        <v>13.7040384251651</v>
      </c>
      <c r="R91" s="3">
        <v>17.3829205355859</v>
      </c>
      <c r="S91" s="3">
        <v>4.6863288638287104</v>
      </c>
      <c r="T91" s="3">
        <v>15.914649683555499</v>
      </c>
      <c r="U91" s="3">
        <v>15.0378831405672</v>
      </c>
      <c r="V91" s="3">
        <v>18.869250606914701</v>
      </c>
    </row>
    <row r="92" spans="1:22" x14ac:dyDescent="0.35">
      <c r="A92" s="2">
        <v>44631</v>
      </c>
      <c r="B92" s="3">
        <v>12.9972292816728</v>
      </c>
      <c r="C92" s="3">
        <v>9.3807605135988403</v>
      </c>
      <c r="D92" s="3">
        <v>14.992924826788</v>
      </c>
      <c r="E92" s="3">
        <v>14.468481848234299</v>
      </c>
      <c r="F92" s="3">
        <v>9.2694589796704392</v>
      </c>
      <c r="G92" s="3">
        <v>11.545980842154099</v>
      </c>
      <c r="H92" s="3">
        <v>15.125729990655101</v>
      </c>
      <c r="I92" s="3">
        <v>12.2324996643524</v>
      </c>
      <c r="J92" s="3">
        <v>13.596917764410801</v>
      </c>
      <c r="K92" s="3">
        <v>9.1689996303703403</v>
      </c>
      <c r="L92" s="3">
        <v>7.6110847250064504</v>
      </c>
      <c r="M92" s="3">
        <v>9.8796838042350696</v>
      </c>
      <c r="N92" s="3">
        <v>9.1335009586969296</v>
      </c>
      <c r="O92" s="3">
        <v>21.237587967509501</v>
      </c>
      <c r="P92" s="3">
        <v>9.8511234239056797</v>
      </c>
      <c r="Q92" s="3">
        <v>14.3509009326874</v>
      </c>
      <c r="R92" s="3">
        <v>16.8899820064088</v>
      </c>
      <c r="S92" s="3">
        <v>4.4233739740179097</v>
      </c>
      <c r="T92" s="3">
        <v>16.343307171441001</v>
      </c>
      <c r="U92" s="3">
        <v>14.3016970424398</v>
      </c>
      <c r="V92" s="3">
        <v>19.185469673141</v>
      </c>
    </row>
    <row r="93" spans="1:22" x14ac:dyDescent="0.35">
      <c r="A93" s="2">
        <v>44663</v>
      </c>
      <c r="B93" s="3">
        <v>12.6183270051019</v>
      </c>
      <c r="C93" s="3">
        <v>9.3223223743898291</v>
      </c>
      <c r="D93" s="3">
        <v>14.8350907777975</v>
      </c>
      <c r="E93" s="3">
        <v>14.0283853755335</v>
      </c>
      <c r="F93" s="3">
        <v>8.9675474770337598</v>
      </c>
      <c r="G93" s="3">
        <v>10.0990458227072</v>
      </c>
      <c r="H93" s="3">
        <v>15.1712494292027</v>
      </c>
      <c r="I93" s="3">
        <v>11.894560900536399</v>
      </c>
      <c r="J93" s="3">
        <v>13.667862858419699</v>
      </c>
      <c r="K93" s="3">
        <v>9.0193739481055992</v>
      </c>
      <c r="L93" s="3">
        <v>7.5545161354706503</v>
      </c>
      <c r="M93" s="3">
        <v>9.6494701790218294</v>
      </c>
      <c r="N93" s="3">
        <v>10.3645756731612</v>
      </c>
      <c r="O93" s="3">
        <v>22.204068289511302</v>
      </c>
      <c r="P93" s="3">
        <v>10.4905490482549</v>
      </c>
      <c r="Q93" s="3">
        <v>14.225393374933001</v>
      </c>
      <c r="R93" s="3">
        <v>16.7041047777907</v>
      </c>
      <c r="S93" s="3">
        <v>5.1058045808156196</v>
      </c>
      <c r="T93" s="3">
        <v>16.627544597347001</v>
      </c>
      <c r="U93" s="3">
        <v>14.072187548539301</v>
      </c>
      <c r="V93" s="3">
        <v>19.643900317527098</v>
      </c>
    </row>
    <row r="94" spans="1:22" x14ac:dyDescent="0.35">
      <c r="A94" s="2">
        <v>44693</v>
      </c>
      <c r="B94" s="3">
        <v>12.368535126895299</v>
      </c>
      <c r="C94" s="3">
        <v>8.3548976479996</v>
      </c>
      <c r="D94" s="3">
        <v>13.182912581049001</v>
      </c>
      <c r="E94" s="3">
        <v>13.1925680704194</v>
      </c>
      <c r="F94" s="3">
        <v>6.5819230253701404</v>
      </c>
      <c r="G94" s="3">
        <v>7.5996893836172204</v>
      </c>
      <c r="H94" s="3">
        <v>14.430352607044099</v>
      </c>
      <c r="I94" s="3">
        <v>10.986361521029799</v>
      </c>
      <c r="J94" s="3">
        <v>12.299543164277001</v>
      </c>
      <c r="K94" s="3">
        <v>8.4562650334878402</v>
      </c>
      <c r="L94" s="3">
        <v>6.4782167020918298</v>
      </c>
      <c r="M94" s="3">
        <v>8.6754305759261907</v>
      </c>
      <c r="N94" s="3">
        <v>8.8639774402004594</v>
      </c>
      <c r="O94" s="3">
        <v>19.8656673053157</v>
      </c>
      <c r="P94" s="3">
        <v>10.0116921566526</v>
      </c>
      <c r="Q94" s="3">
        <v>13.261591257088201</v>
      </c>
      <c r="R94" s="3">
        <v>15.7247810438225</v>
      </c>
      <c r="S94" s="3">
        <v>4.30697122233149</v>
      </c>
      <c r="T94" s="3">
        <v>14.063598594103</v>
      </c>
      <c r="U94" s="3">
        <v>12.1874151457893</v>
      </c>
      <c r="V94" s="3">
        <v>17.655756754325498</v>
      </c>
    </row>
    <row r="95" spans="1:22" x14ac:dyDescent="0.35">
      <c r="A95" s="2">
        <v>44722</v>
      </c>
      <c r="B95" s="3">
        <v>13.1387597107774</v>
      </c>
      <c r="C95" s="3">
        <v>7.1470172238474099</v>
      </c>
      <c r="D95" s="3">
        <v>13.0526130997264</v>
      </c>
      <c r="E95" s="3">
        <v>13.2207516089929</v>
      </c>
      <c r="F95" s="3">
        <v>6.6418073832710602</v>
      </c>
      <c r="G95" s="3">
        <v>8.0599439365151806</v>
      </c>
      <c r="H95" s="3">
        <v>13.9646427324566</v>
      </c>
      <c r="I95" s="3">
        <v>11.5440085776989</v>
      </c>
      <c r="J95" s="3">
        <v>11.8363689380155</v>
      </c>
      <c r="K95" s="3">
        <v>8.7281680344606105</v>
      </c>
      <c r="L95" s="3">
        <v>6.3484752121393404</v>
      </c>
      <c r="M95" s="3">
        <v>8.4958076811011196</v>
      </c>
      <c r="N95" s="3">
        <v>8.9337791264152493</v>
      </c>
      <c r="O95" s="3">
        <v>20.51483332047</v>
      </c>
      <c r="P95" s="3">
        <v>11.7816531849653</v>
      </c>
      <c r="Q95" s="3">
        <v>12.6051366137615</v>
      </c>
      <c r="R95" s="3">
        <v>15.819116239990199</v>
      </c>
      <c r="S95" s="3">
        <v>4.7519671441243601</v>
      </c>
      <c r="T95" s="3">
        <v>13.9844840095367</v>
      </c>
      <c r="U95" s="3">
        <v>12.6984036057039</v>
      </c>
      <c r="V95" s="3">
        <v>16.972128376685401</v>
      </c>
    </row>
    <row r="96" spans="1:22" x14ac:dyDescent="0.35">
      <c r="A96" s="2">
        <v>44754</v>
      </c>
      <c r="B96" s="3">
        <v>13.2235664307597</v>
      </c>
      <c r="C96" s="3">
        <v>6.3173565806815404</v>
      </c>
      <c r="D96" s="3">
        <v>12.190968001081099</v>
      </c>
      <c r="E96" s="3">
        <v>12.797048502878001</v>
      </c>
      <c r="F96" s="3">
        <v>6.02459219515063</v>
      </c>
      <c r="G96" s="3">
        <v>6.9360089242291201</v>
      </c>
      <c r="H96" s="3">
        <v>13.280761172853</v>
      </c>
      <c r="I96" s="3">
        <v>9.8814541040026107</v>
      </c>
      <c r="J96" s="3">
        <v>11.5731648770877</v>
      </c>
      <c r="K96" s="3">
        <v>8.1464062255296401</v>
      </c>
      <c r="L96" s="3">
        <v>5.9433004513241503</v>
      </c>
      <c r="M96" s="3">
        <v>8.7353821296661494</v>
      </c>
      <c r="N96" s="3">
        <v>7.6125107349871204</v>
      </c>
      <c r="O96" s="3">
        <v>20.3352219651306</v>
      </c>
      <c r="P96" s="3">
        <v>11.421551178269899</v>
      </c>
      <c r="Q96" s="3">
        <v>12.161818846453301</v>
      </c>
      <c r="R96" s="3">
        <v>14.9856775849627</v>
      </c>
      <c r="S96" s="3">
        <v>4.2363095514920897</v>
      </c>
      <c r="T96" s="3">
        <v>12.5814091299466</v>
      </c>
      <c r="U96" s="3">
        <v>10.7402965689552</v>
      </c>
      <c r="V96" s="3">
        <v>15.6647600852371</v>
      </c>
    </row>
    <row r="97" spans="1:22" x14ac:dyDescent="0.35">
      <c r="A97" s="2">
        <v>44785</v>
      </c>
      <c r="B97" s="3">
        <v>12.865455329736101</v>
      </c>
      <c r="C97" s="3">
        <v>6.8289999329148001</v>
      </c>
      <c r="D97" s="3">
        <v>12.9252913670297</v>
      </c>
      <c r="E97" s="3">
        <v>13.095083108867501</v>
      </c>
      <c r="F97" s="3">
        <v>6.4217556472592401</v>
      </c>
      <c r="G97" s="3">
        <v>7.7929215686167401</v>
      </c>
      <c r="H97" s="3">
        <v>13.973621011078899</v>
      </c>
      <c r="I97" s="3">
        <v>11.1245532887529</v>
      </c>
      <c r="J97" s="3">
        <v>11.957460965346</v>
      </c>
      <c r="K97" s="3">
        <v>8.8752733739996597</v>
      </c>
      <c r="L97" s="3">
        <v>6.4195954613890596</v>
      </c>
      <c r="M97" s="3">
        <v>9.1167800933679999</v>
      </c>
      <c r="N97" s="3">
        <v>8.2179157263921692</v>
      </c>
      <c r="O97" s="3">
        <v>22.678166689065201</v>
      </c>
      <c r="P97" s="3">
        <v>10.841752334091501</v>
      </c>
      <c r="Q97" s="3">
        <v>13.9590183919693</v>
      </c>
      <c r="R97" s="3">
        <v>15.4607989123433</v>
      </c>
      <c r="S97" s="3">
        <v>4.3663561443326202</v>
      </c>
      <c r="T97" s="3">
        <v>13.6844375617782</v>
      </c>
      <c r="U97" s="3">
        <v>11.543558507756901</v>
      </c>
      <c r="V97" s="3">
        <v>16.549459775003101</v>
      </c>
    </row>
    <row r="98" spans="1:22" x14ac:dyDescent="0.35">
      <c r="A98" s="2">
        <v>44816</v>
      </c>
      <c r="B98" s="3">
        <v>12.6058703988829</v>
      </c>
      <c r="C98" s="3">
        <v>7.8365458784661799</v>
      </c>
      <c r="D98" s="3">
        <v>13.085151831789</v>
      </c>
      <c r="E98" s="3">
        <v>13.006488862768</v>
      </c>
      <c r="F98" s="3">
        <v>6.2835536388207096</v>
      </c>
      <c r="G98" s="3">
        <v>7.9877501333682099</v>
      </c>
      <c r="H98" s="3">
        <v>13.814717226483401</v>
      </c>
      <c r="I98" s="3">
        <v>10.9822362793176</v>
      </c>
      <c r="J98" s="3">
        <v>11.507464473474601</v>
      </c>
      <c r="K98" s="3">
        <v>8.5182024376608094</v>
      </c>
      <c r="L98" s="3">
        <v>6.5649776297775801</v>
      </c>
      <c r="M98" s="3">
        <v>8.6643790539319596</v>
      </c>
      <c r="N98" s="3">
        <v>6.9859104240050103</v>
      </c>
      <c r="O98" s="3">
        <v>22.830626119521401</v>
      </c>
      <c r="P98" s="3">
        <v>10.8841742945829</v>
      </c>
      <c r="Q98" s="3">
        <v>13.0213201884351</v>
      </c>
      <c r="R98" s="3">
        <v>15.775959607569201</v>
      </c>
      <c r="S98" s="3">
        <v>5.1354292485475703</v>
      </c>
      <c r="T98" s="3">
        <v>13.010953095794701</v>
      </c>
      <c r="U98" s="3">
        <v>11.189926046014699</v>
      </c>
      <c r="V98" s="3">
        <v>15.7057400452463</v>
      </c>
    </row>
    <row r="99" spans="1:22" x14ac:dyDescent="0.35">
      <c r="A99" s="2">
        <v>44846</v>
      </c>
      <c r="B99" s="3">
        <v>11.5280730867907</v>
      </c>
      <c r="C99" s="3">
        <v>6.9480344350532199</v>
      </c>
      <c r="D99" s="3">
        <v>12.4267361708099</v>
      </c>
      <c r="E99" s="3">
        <v>11.2819959262878</v>
      </c>
      <c r="F99" s="3">
        <v>6.38711861310773</v>
      </c>
      <c r="G99" s="3">
        <v>8.3023872498278397</v>
      </c>
      <c r="H99" s="3">
        <v>12.6240960685115</v>
      </c>
      <c r="I99" s="3">
        <v>10.174812391616401</v>
      </c>
      <c r="J99" s="3">
        <v>11.3886379444568</v>
      </c>
      <c r="K99" s="3">
        <v>8.6036948817392407</v>
      </c>
      <c r="L99" s="3">
        <v>6.9112917503095996</v>
      </c>
      <c r="M99" s="3">
        <v>8.0609342779753099</v>
      </c>
      <c r="N99" s="3">
        <v>6.6528709385752096</v>
      </c>
      <c r="O99" s="3">
        <v>21.416321699129099</v>
      </c>
      <c r="P99" s="3">
        <v>9.3143677550324</v>
      </c>
      <c r="Q99" s="3">
        <v>12.796660678511801</v>
      </c>
      <c r="R99" s="3">
        <v>14.841024073251299</v>
      </c>
      <c r="S99" s="3">
        <v>4.6777913549527597</v>
      </c>
      <c r="T99" s="3">
        <v>12.292933564372101</v>
      </c>
      <c r="U99" s="3">
        <v>10.470791062136801</v>
      </c>
      <c r="V99" s="3">
        <v>14.9795984109298</v>
      </c>
    </row>
    <row r="100" spans="1:22" x14ac:dyDescent="0.35">
      <c r="A100" s="2">
        <v>44876</v>
      </c>
      <c r="B100" s="3">
        <v>11.8085439476191</v>
      </c>
      <c r="C100" s="3">
        <v>7.8402232182542404</v>
      </c>
      <c r="D100" s="3">
        <v>12.759570019592999</v>
      </c>
      <c r="E100" s="3">
        <v>11.8752293651165</v>
      </c>
      <c r="F100" s="3">
        <v>7.3491928158809197</v>
      </c>
      <c r="G100" s="3">
        <v>9.8754080660126498</v>
      </c>
      <c r="H100" s="3">
        <v>13.292907438518</v>
      </c>
      <c r="I100" s="3">
        <v>11.8603680981279</v>
      </c>
      <c r="J100" s="3">
        <v>12.775994764345301</v>
      </c>
      <c r="K100" s="3">
        <v>10.7922185269636</v>
      </c>
      <c r="L100" s="3">
        <v>6.9041846419610797</v>
      </c>
      <c r="M100" s="3">
        <v>9.0427159009330804</v>
      </c>
      <c r="N100" s="3">
        <v>6.8744636581176701</v>
      </c>
      <c r="O100" s="3">
        <v>22.627882348749999</v>
      </c>
      <c r="P100" s="3">
        <v>9.6953292417108496</v>
      </c>
      <c r="Q100" s="3">
        <v>12.926313796147699</v>
      </c>
      <c r="R100" s="3">
        <v>15.7250125486502</v>
      </c>
      <c r="S100" s="3">
        <v>5.30152499786489</v>
      </c>
      <c r="T100" s="3">
        <v>12.7975822603395</v>
      </c>
      <c r="U100" s="3">
        <v>9.7532816544711292</v>
      </c>
      <c r="V100" s="3">
        <v>14.781059621283701</v>
      </c>
    </row>
    <row r="101" spans="1:22" x14ac:dyDescent="0.35">
      <c r="A101" s="2">
        <v>44907</v>
      </c>
      <c r="B101" s="3">
        <v>12.2646066080815</v>
      </c>
      <c r="C101" s="3">
        <v>7.2439722190137799</v>
      </c>
      <c r="D101" s="3">
        <v>12.2700816481627</v>
      </c>
      <c r="E101" s="3">
        <v>12.5138076881803</v>
      </c>
      <c r="F101" s="3">
        <v>7.4195703594516598</v>
      </c>
      <c r="G101" s="3">
        <v>9.2853233233362005</v>
      </c>
      <c r="H101" s="3">
        <v>13.434741055143601</v>
      </c>
      <c r="I101" s="3">
        <v>12.8423644339309</v>
      </c>
      <c r="J101" s="3">
        <v>12.202649551278499</v>
      </c>
      <c r="K101" s="3">
        <v>10.7635227520491</v>
      </c>
      <c r="L101" s="3">
        <v>6.5862513589991201</v>
      </c>
      <c r="M101" s="3">
        <v>8.9957425319101905</v>
      </c>
      <c r="N101" s="3">
        <v>6.6531277066412802</v>
      </c>
      <c r="O101" s="3">
        <v>22.666223348146701</v>
      </c>
      <c r="P101" s="3">
        <v>10.813856098438601</v>
      </c>
      <c r="Q101" s="3">
        <v>11.846359169471</v>
      </c>
      <c r="R101" s="3">
        <v>15.5378803192368</v>
      </c>
      <c r="S101" s="3">
        <v>5.6347921735006503</v>
      </c>
      <c r="T101" s="3">
        <v>11.6039756659069</v>
      </c>
      <c r="U101" s="3">
        <v>11.4936499875117</v>
      </c>
      <c r="V101" s="3">
        <v>13.661091494580701</v>
      </c>
    </row>
    <row r="102" spans="1:22" x14ac:dyDescent="0.35">
      <c r="A102" s="2">
        <v>44938</v>
      </c>
      <c r="B102" s="3">
        <v>12.1806488705821</v>
      </c>
      <c r="C102" s="3">
        <v>7.3533247174065899</v>
      </c>
      <c r="D102" s="3">
        <v>11.784448934957201</v>
      </c>
      <c r="E102" s="3">
        <v>13.0394053088335</v>
      </c>
      <c r="F102" s="3">
        <v>8.0617740921444998</v>
      </c>
      <c r="G102" s="3">
        <v>9.9903611867314801</v>
      </c>
      <c r="H102" s="3">
        <v>13.5220356216344</v>
      </c>
      <c r="I102" s="3">
        <v>13.5133219230873</v>
      </c>
      <c r="J102" s="3">
        <v>12.8326594551472</v>
      </c>
      <c r="K102" s="3">
        <v>11.2587264788068</v>
      </c>
      <c r="L102" s="3">
        <v>7.1062187473946699</v>
      </c>
      <c r="M102" s="3">
        <v>9.6105788348114292</v>
      </c>
      <c r="N102" s="3">
        <v>6.4812785314925403</v>
      </c>
      <c r="O102" s="3">
        <v>21.609106694510199</v>
      </c>
      <c r="P102" s="3">
        <v>11.6316817772882</v>
      </c>
      <c r="Q102" s="3">
        <v>11.413108662712601</v>
      </c>
      <c r="R102" s="3">
        <v>16.100405803062898</v>
      </c>
      <c r="S102" s="3">
        <v>5.1641364113069104</v>
      </c>
      <c r="T102" s="3">
        <v>11.9590456322628</v>
      </c>
      <c r="U102" s="3">
        <v>11.2315022730415</v>
      </c>
      <c r="V102" s="3">
        <v>14.9613457650809</v>
      </c>
    </row>
    <row r="103" spans="1:22" x14ac:dyDescent="0.35">
      <c r="A103" s="2">
        <v>44967</v>
      </c>
      <c r="B103" s="3">
        <v>12.406350951325701</v>
      </c>
      <c r="C103" s="3">
        <v>7.9134375479821397</v>
      </c>
      <c r="D103" s="3">
        <v>12.3537290474244</v>
      </c>
      <c r="E103" s="3">
        <v>12.8987566291335</v>
      </c>
      <c r="F103" s="3">
        <v>7.6793908780071902</v>
      </c>
      <c r="G103" s="3">
        <v>9.6967561764547003</v>
      </c>
      <c r="H103" s="3">
        <v>13.3423502514371</v>
      </c>
      <c r="I103" s="3">
        <v>14.4214573480473</v>
      </c>
      <c r="J103" s="3">
        <v>12.501378159528199</v>
      </c>
      <c r="K103" s="3">
        <v>12.7534576508053</v>
      </c>
      <c r="L103" s="3">
        <v>7.0487736502346703</v>
      </c>
      <c r="M103" s="3">
        <v>9.1297297512323503</v>
      </c>
      <c r="N103" s="3">
        <v>7.7366182805458399</v>
      </c>
      <c r="O103" s="3">
        <v>21.1118729911875</v>
      </c>
      <c r="P103" s="3">
        <v>11.3698563075857</v>
      </c>
      <c r="Q103" s="3">
        <v>11.076941748175001</v>
      </c>
      <c r="R103" s="3">
        <v>15.9231782865377</v>
      </c>
      <c r="S103" s="3">
        <v>4.5136948395602401</v>
      </c>
      <c r="T103" s="3">
        <v>12.2738931862839</v>
      </c>
      <c r="U103" s="3">
        <v>11.0510360829541</v>
      </c>
      <c r="V103" s="3">
        <v>14.4386874853867</v>
      </c>
    </row>
    <row r="104" spans="1:22" x14ac:dyDescent="0.35">
      <c r="A104" s="2">
        <v>44995</v>
      </c>
      <c r="B104" s="3">
        <v>11.879869983826801</v>
      </c>
      <c r="C104" s="3">
        <v>7.8050415148032402</v>
      </c>
      <c r="D104" s="3">
        <v>11.706387213803101</v>
      </c>
      <c r="E104" s="3">
        <v>11.8375880577725</v>
      </c>
      <c r="F104" s="3">
        <v>7.2150461793740996</v>
      </c>
      <c r="G104" s="3">
        <v>9.4221614437917403</v>
      </c>
      <c r="H104" s="3">
        <v>13.0576525263847</v>
      </c>
      <c r="I104" s="3">
        <v>14.4744446493673</v>
      </c>
      <c r="J104" s="3">
        <v>12.5731204825679</v>
      </c>
      <c r="K104" s="3">
        <v>12.677170255838</v>
      </c>
      <c r="L104" s="3">
        <v>6.6531119659533999</v>
      </c>
      <c r="M104" s="3">
        <v>8.7770949749625409</v>
      </c>
      <c r="N104" s="3">
        <v>7.3423269795600001</v>
      </c>
      <c r="O104" s="3">
        <v>20.176111009146801</v>
      </c>
      <c r="P104" s="3">
        <v>10.411088057831099</v>
      </c>
      <c r="Q104" s="3">
        <v>11.284221393579299</v>
      </c>
      <c r="R104" s="3">
        <v>15.685531003589499</v>
      </c>
      <c r="S104" s="3">
        <v>5.2039663301731398</v>
      </c>
      <c r="T104" s="3">
        <v>11.3264315892194</v>
      </c>
      <c r="U104" s="3">
        <v>12.538317124315199</v>
      </c>
      <c r="V104" s="3">
        <v>15.035974956571801</v>
      </c>
    </row>
    <row r="105" spans="1:22" x14ac:dyDescent="0.35">
      <c r="A105" s="2">
        <v>45028</v>
      </c>
      <c r="B105" s="3">
        <v>12.336404686793101</v>
      </c>
      <c r="C105" s="3">
        <v>7.5005783756558602</v>
      </c>
      <c r="D105" s="3">
        <v>12.0770898662629</v>
      </c>
      <c r="E105" s="3">
        <v>11.4620330372185</v>
      </c>
      <c r="F105" s="3">
        <v>7.00996402927679</v>
      </c>
      <c r="G105" s="3">
        <v>9.7746042181408104</v>
      </c>
      <c r="H105" s="3">
        <v>13.1692335070178</v>
      </c>
      <c r="I105" s="3">
        <v>15.084272822320401</v>
      </c>
      <c r="J105" s="3">
        <v>12.597360853011899</v>
      </c>
      <c r="K105" s="3">
        <v>14.045514762287899</v>
      </c>
      <c r="L105" s="3">
        <v>6.89474912127839</v>
      </c>
      <c r="M105" s="3">
        <v>9.0788168996754006</v>
      </c>
      <c r="N105" s="3">
        <v>7.2469457209714498</v>
      </c>
      <c r="O105" s="3">
        <v>20.299714102052299</v>
      </c>
      <c r="P105" s="3">
        <v>10.8256424879189</v>
      </c>
      <c r="Q105" s="3">
        <v>10.961515847711899</v>
      </c>
      <c r="R105" s="3">
        <v>15.786610325539399</v>
      </c>
      <c r="S105" s="3">
        <v>4.8452110795113903</v>
      </c>
      <c r="T105" s="3">
        <v>11.1127461098373</v>
      </c>
      <c r="U105" s="3">
        <v>13.9034130100616</v>
      </c>
      <c r="V105" s="3">
        <v>15.854649206710199</v>
      </c>
    </row>
    <row r="106" spans="1:22" x14ac:dyDescent="0.35">
      <c r="A106" s="2">
        <v>45058</v>
      </c>
      <c r="B106" s="3">
        <v>11.9968628656394</v>
      </c>
      <c r="C106" s="3">
        <v>8.5455811118268397</v>
      </c>
      <c r="D106" s="3">
        <v>11.880941026705599</v>
      </c>
      <c r="E106" s="3">
        <v>11.238859396047101</v>
      </c>
      <c r="F106" s="3">
        <v>7.2609484929806296</v>
      </c>
      <c r="G106" s="3">
        <v>9.6848610708234393</v>
      </c>
      <c r="H106" s="3">
        <v>13.0799034060552</v>
      </c>
      <c r="I106" s="3">
        <v>15.220601580727401</v>
      </c>
      <c r="J106" s="3">
        <v>12.350725712815199</v>
      </c>
      <c r="K106" s="3">
        <v>12.964341679740601</v>
      </c>
      <c r="L106" s="3">
        <v>7.0232884727747997</v>
      </c>
      <c r="M106" s="3">
        <v>8.91221042668389</v>
      </c>
      <c r="N106" s="3">
        <v>6.9445603647768896</v>
      </c>
      <c r="O106" s="3">
        <v>21.010955912098101</v>
      </c>
      <c r="P106" s="3">
        <v>10.3380286860229</v>
      </c>
      <c r="Q106" s="3">
        <v>11.511627267237101</v>
      </c>
      <c r="R106" s="3">
        <v>15.6849244081336</v>
      </c>
      <c r="S106" s="3">
        <v>4.4512603997416802</v>
      </c>
      <c r="T106" s="3">
        <v>11.185525967306001</v>
      </c>
      <c r="U106" s="3">
        <v>14.303678169665099</v>
      </c>
      <c r="V106" s="3">
        <v>16.648056792360901</v>
      </c>
    </row>
    <row r="107" spans="1:22" x14ac:dyDescent="0.35">
      <c r="A107" s="2">
        <v>45089</v>
      </c>
      <c r="B107" s="3">
        <v>11.8494765874986</v>
      </c>
      <c r="C107" s="3">
        <v>8.2902942522319893</v>
      </c>
      <c r="D107" s="3">
        <v>13.638301722295401</v>
      </c>
      <c r="E107" s="3">
        <v>10.2601564708174</v>
      </c>
      <c r="F107" s="3">
        <v>7.9233393505810099</v>
      </c>
      <c r="G107" s="3">
        <v>9.8401372551469297</v>
      </c>
      <c r="H107" s="3">
        <v>13.298939292434699</v>
      </c>
      <c r="I107" s="3">
        <v>16.374346496233599</v>
      </c>
      <c r="J107" s="3">
        <v>11.9373372654807</v>
      </c>
      <c r="K107" s="3">
        <v>12.935371293693301</v>
      </c>
      <c r="L107" s="3">
        <v>7.8050852057341498</v>
      </c>
      <c r="M107" s="3">
        <v>9.0290588313260702</v>
      </c>
      <c r="N107" s="3">
        <v>7.7497343045939502</v>
      </c>
      <c r="O107" s="3">
        <v>21.395260092972201</v>
      </c>
      <c r="P107" s="3">
        <v>10.3841198225743</v>
      </c>
      <c r="Q107" s="3">
        <v>11.0695218970644</v>
      </c>
      <c r="R107" s="3">
        <v>15.760478170797301</v>
      </c>
      <c r="S107" s="3">
        <v>4.972718294701</v>
      </c>
      <c r="T107" s="3">
        <v>10.997229581172499</v>
      </c>
      <c r="U107" s="3">
        <v>14.065057293756301</v>
      </c>
      <c r="V107" s="3">
        <v>16.944798936334401</v>
      </c>
    </row>
    <row r="108" spans="1:22" x14ac:dyDescent="0.35">
      <c r="A108" s="2">
        <v>45119</v>
      </c>
      <c r="B108" s="3">
        <v>11.754837361115101</v>
      </c>
      <c r="C108" s="3">
        <v>9.0640082593671796</v>
      </c>
      <c r="D108" s="3">
        <v>13.459719709852299</v>
      </c>
      <c r="E108" s="3">
        <v>10.0972503537979</v>
      </c>
      <c r="F108" s="3">
        <v>8.6830963731502493</v>
      </c>
      <c r="G108" s="3">
        <v>10.2148167318724</v>
      </c>
      <c r="H108" s="3">
        <v>13.372998191254901</v>
      </c>
      <c r="I108" s="3">
        <v>16.313205580018099</v>
      </c>
      <c r="J108" s="3">
        <v>11.8891402624345</v>
      </c>
      <c r="K108" s="3">
        <v>11.917571332162</v>
      </c>
      <c r="L108" s="3">
        <v>7.8598887904944199</v>
      </c>
      <c r="M108" s="3">
        <v>9.6662994146796901</v>
      </c>
      <c r="N108" s="3">
        <v>8.0907155322322009</v>
      </c>
      <c r="O108" s="3">
        <v>22.061214075252501</v>
      </c>
      <c r="P108" s="3">
        <v>10.3346629372564</v>
      </c>
      <c r="Q108" s="3">
        <v>11.035296863728901</v>
      </c>
      <c r="R108" s="3">
        <v>15.3755485657639</v>
      </c>
      <c r="S108" s="3">
        <v>5.45851763226697</v>
      </c>
      <c r="T108" s="3">
        <v>11.2979276171052</v>
      </c>
      <c r="U108" s="3">
        <v>13.410357798367199</v>
      </c>
      <c r="V108" s="3">
        <v>17.5074409539261</v>
      </c>
    </row>
    <row r="109" spans="1:22" x14ac:dyDescent="0.35">
      <c r="A109" s="2">
        <v>45149</v>
      </c>
      <c r="B109" s="3">
        <v>11.905188593280799</v>
      </c>
      <c r="C109" s="3">
        <v>9.2535712145146505</v>
      </c>
      <c r="D109" s="3">
        <v>13.6535361764538</v>
      </c>
      <c r="E109" s="3">
        <v>9.8248763552186595</v>
      </c>
      <c r="F109" s="3">
        <v>8.3380333242490696</v>
      </c>
      <c r="G109" s="3">
        <v>10.7795328696194</v>
      </c>
      <c r="H109" s="3">
        <v>13.8127715044924</v>
      </c>
      <c r="I109" s="3">
        <v>16.101109595091302</v>
      </c>
      <c r="J109" s="3">
        <v>11.785262075289401</v>
      </c>
      <c r="K109" s="3">
        <v>11.516853684118701</v>
      </c>
      <c r="L109" s="3">
        <v>8.0174933826534005</v>
      </c>
      <c r="M109" s="3">
        <v>9.9262154614281304</v>
      </c>
      <c r="N109" s="3">
        <v>7.4176789665264096</v>
      </c>
      <c r="O109" s="3">
        <v>20.8649911242141</v>
      </c>
      <c r="P109" s="3">
        <v>10.5326440641549</v>
      </c>
      <c r="Q109" s="3">
        <v>11.6181227101318</v>
      </c>
      <c r="R109" s="3">
        <v>15.839229053773501</v>
      </c>
      <c r="S109" s="3">
        <v>6.1689695585742701</v>
      </c>
      <c r="T109" s="3">
        <v>11.462371267359201</v>
      </c>
      <c r="U109" s="3">
        <v>14.7412101409426</v>
      </c>
      <c r="V109" s="3">
        <v>17.2223128179185</v>
      </c>
    </row>
    <row r="110" spans="1:22" x14ac:dyDescent="0.35">
      <c r="A110" s="2">
        <v>45181</v>
      </c>
      <c r="B110" s="3">
        <v>11.941068536375999</v>
      </c>
      <c r="C110" s="3">
        <v>8.7055865766616698</v>
      </c>
      <c r="D110" s="3">
        <v>13.415002253407801</v>
      </c>
      <c r="E110" s="3">
        <v>9.7681723733013808</v>
      </c>
      <c r="F110" s="3">
        <v>7.9344438660404402</v>
      </c>
      <c r="G110" s="3">
        <v>9.9948907592761298</v>
      </c>
      <c r="H110" s="3">
        <v>13.821176121961701</v>
      </c>
      <c r="I110" s="3">
        <v>15.591788053971401</v>
      </c>
      <c r="J110" s="3">
        <v>11.564199745038801</v>
      </c>
      <c r="K110" s="3">
        <v>11.0672771968043</v>
      </c>
      <c r="L110" s="3">
        <v>7.9714548105398801</v>
      </c>
      <c r="M110" s="3">
        <v>9.6561741351868804</v>
      </c>
      <c r="N110" s="3">
        <v>6.83964360957442</v>
      </c>
      <c r="O110" s="3">
        <v>20.910963989905898</v>
      </c>
      <c r="P110" s="3">
        <v>10.242700271747299</v>
      </c>
      <c r="Q110" s="3">
        <v>10.9819197873398</v>
      </c>
      <c r="R110" s="3">
        <v>15.9064183357597</v>
      </c>
      <c r="S110" s="3">
        <v>6.1072318830736103</v>
      </c>
      <c r="T110" s="3">
        <v>10.951519723010801</v>
      </c>
      <c r="U110" s="3">
        <v>15.312453663486901</v>
      </c>
      <c r="V110" s="3">
        <v>16.5588773290789</v>
      </c>
    </row>
    <row r="111" spans="1:22" x14ac:dyDescent="0.35">
      <c r="A111" s="2">
        <v>45211</v>
      </c>
      <c r="B111" s="3">
        <v>11.6180088706019</v>
      </c>
      <c r="C111" s="3">
        <v>8.7027111803800992</v>
      </c>
      <c r="D111" s="3">
        <v>12.9904092640957</v>
      </c>
      <c r="E111" s="3">
        <v>9.9068545690694698</v>
      </c>
      <c r="F111" s="3">
        <v>7.9873551809959302</v>
      </c>
      <c r="G111" s="3">
        <v>9.3251624590912296</v>
      </c>
      <c r="H111" s="3">
        <v>13.6730020596288</v>
      </c>
      <c r="I111" s="3">
        <v>15.654079853654199</v>
      </c>
      <c r="J111" s="3">
        <v>11.1164452351303</v>
      </c>
      <c r="K111" s="3">
        <v>10.4761722414374</v>
      </c>
      <c r="L111" s="3">
        <v>7.59336974359615</v>
      </c>
      <c r="M111" s="3">
        <v>9.5422116742889092</v>
      </c>
      <c r="N111" s="3">
        <v>6.5718396149964997</v>
      </c>
      <c r="O111" s="3">
        <v>20.6255439884726</v>
      </c>
      <c r="P111" s="3">
        <v>10.1176582351822</v>
      </c>
      <c r="Q111" s="3">
        <v>10.699720346800101</v>
      </c>
      <c r="R111" s="3">
        <v>14.8377810361707</v>
      </c>
      <c r="S111" s="3">
        <v>5.8732216260456198</v>
      </c>
      <c r="T111" s="3">
        <v>10.5002698924638</v>
      </c>
      <c r="U111" s="3">
        <v>14.0829520942667</v>
      </c>
      <c r="V111" s="3">
        <v>15.5787397119694</v>
      </c>
    </row>
    <row r="112" spans="1:22" x14ac:dyDescent="0.35">
      <c r="A112" s="2">
        <v>45240</v>
      </c>
      <c r="B112" s="3">
        <v>11.6501723919319</v>
      </c>
      <c r="C112" s="3">
        <v>8.2673747813531193</v>
      </c>
      <c r="D112" s="3">
        <v>12.3397111874428</v>
      </c>
      <c r="E112" s="3">
        <v>9.5459805579605899</v>
      </c>
      <c r="F112" s="3">
        <v>8.1713453131301197</v>
      </c>
      <c r="G112" s="3">
        <v>9.5997664827110398</v>
      </c>
      <c r="H112" s="3">
        <v>13.556010272851401</v>
      </c>
      <c r="I112" s="3">
        <v>15.2758663782321</v>
      </c>
      <c r="J112" s="3">
        <v>11.579554976099301</v>
      </c>
      <c r="K112" s="3">
        <v>10.0028401611166</v>
      </c>
      <c r="L112" s="3">
        <v>7.6562910843085996</v>
      </c>
      <c r="M112" s="3">
        <v>9.3852405355314197</v>
      </c>
      <c r="N112" s="3">
        <v>6.5171128845631303</v>
      </c>
      <c r="O112" s="3">
        <v>20.0372278318189</v>
      </c>
      <c r="P112" s="3">
        <v>9.6914127180986398</v>
      </c>
      <c r="Q112" s="3">
        <v>10.568800766504101</v>
      </c>
      <c r="R112" s="3">
        <v>14.2551266245645</v>
      </c>
      <c r="S112" s="3">
        <v>4.8098193325063603</v>
      </c>
      <c r="T112" s="3">
        <v>10.3067487433349</v>
      </c>
      <c r="U112" s="3">
        <v>13.8337244352011</v>
      </c>
      <c r="V112" s="3">
        <v>16.057259560359999</v>
      </c>
    </row>
    <row r="113" spans="1:37" x14ac:dyDescent="0.35">
      <c r="A113" s="2">
        <v>45272</v>
      </c>
      <c r="B113" s="3">
        <v>11.4139676011949</v>
      </c>
      <c r="C113" s="3">
        <v>9.11672785136982</v>
      </c>
      <c r="D113" s="3">
        <v>12.3739695024616</v>
      </c>
      <c r="E113" s="3">
        <v>9.1547195088561697</v>
      </c>
      <c r="F113" s="3">
        <v>8.8479042349465296</v>
      </c>
      <c r="G113" s="3">
        <v>10.3306871995735</v>
      </c>
      <c r="H113" s="3">
        <v>13.6019542868596</v>
      </c>
      <c r="I113" s="3">
        <v>15.7723686635362</v>
      </c>
      <c r="J113" s="3">
        <v>12.3488779374572</v>
      </c>
      <c r="K113" s="3">
        <v>10.1737367774664</v>
      </c>
      <c r="L113" s="3">
        <v>7.6197932604861398</v>
      </c>
      <c r="M113" s="3">
        <v>9.4654028731161794</v>
      </c>
      <c r="N113" s="3">
        <v>6.6258869703077803</v>
      </c>
      <c r="O113" s="3">
        <v>21.321557909835999</v>
      </c>
      <c r="P113" s="3">
        <v>9.2483823879079292</v>
      </c>
      <c r="Q113" s="3">
        <v>10.145813401726899</v>
      </c>
      <c r="R113" s="3">
        <v>14.1511836561221</v>
      </c>
      <c r="S113" s="3">
        <v>4.6162801278837504</v>
      </c>
      <c r="T113" s="3">
        <v>10.1333078161499</v>
      </c>
      <c r="U113" s="3">
        <v>14.6199164820056</v>
      </c>
      <c r="V113" s="3">
        <v>16.971291465832699</v>
      </c>
    </row>
    <row r="114" spans="1:37" x14ac:dyDescent="0.35">
      <c r="A114" s="2">
        <v>45303</v>
      </c>
      <c r="B114" s="3">
        <v>10.8260008778025</v>
      </c>
      <c r="C114" s="3">
        <v>9.4220315424440493</v>
      </c>
      <c r="D114" s="3">
        <v>13.015012289418101</v>
      </c>
      <c r="E114" s="3">
        <v>9.5723736296267692</v>
      </c>
      <c r="F114" s="3">
        <v>8.2374212132340894</v>
      </c>
      <c r="G114" s="3">
        <v>11.456945610632699</v>
      </c>
      <c r="H114" s="3">
        <v>13.7216477829396</v>
      </c>
      <c r="I114" s="3">
        <v>15.7395901010663</v>
      </c>
      <c r="J114" s="3">
        <v>12.481648576238101</v>
      </c>
      <c r="K114" s="3">
        <v>9.8132040512057301</v>
      </c>
      <c r="L114" s="3">
        <v>7.7520013758467297</v>
      </c>
      <c r="M114" s="3">
        <v>9.5876856262672003</v>
      </c>
      <c r="N114" s="3">
        <v>6.8617556750213797</v>
      </c>
      <c r="O114" s="3">
        <v>22.194457018961401</v>
      </c>
      <c r="P114" s="3">
        <v>8.9991076229807607</v>
      </c>
      <c r="Q114" s="3">
        <v>10.8396274262509</v>
      </c>
      <c r="R114" s="3">
        <v>14.5433262119793</v>
      </c>
      <c r="S114" s="3">
        <v>4.7320042300905696</v>
      </c>
      <c r="T114" s="3">
        <v>10.810551513599901</v>
      </c>
      <c r="U114" s="3">
        <v>14.3244887388379</v>
      </c>
      <c r="V114" s="3">
        <v>18.4664271982735</v>
      </c>
    </row>
    <row r="115" spans="1:37" x14ac:dyDescent="0.35">
      <c r="A115" s="2">
        <v>45334</v>
      </c>
      <c r="B115" s="3">
        <v>11.0576335921916</v>
      </c>
      <c r="C115" s="3">
        <v>9.5402094981643604</v>
      </c>
      <c r="D115" s="3">
        <v>13.085511985183</v>
      </c>
      <c r="E115" s="3">
        <v>9.8002199114302702</v>
      </c>
      <c r="F115" s="3">
        <v>8.9273798031439693</v>
      </c>
      <c r="G115" s="3">
        <v>11.6313265621716</v>
      </c>
      <c r="H115" s="3">
        <v>13.833289588725901</v>
      </c>
      <c r="I115" s="3">
        <v>16.019525903790399</v>
      </c>
      <c r="J115" s="3">
        <v>12.9777517028093</v>
      </c>
      <c r="K115" s="3">
        <v>10.4870629469288</v>
      </c>
      <c r="L115" s="3">
        <v>7.8352798991919501</v>
      </c>
      <c r="M115" s="3">
        <v>9.3907473005632696</v>
      </c>
      <c r="N115" s="3">
        <v>7.0326091960636399</v>
      </c>
      <c r="O115" s="3">
        <v>22.155763648291899</v>
      </c>
      <c r="P115" s="3">
        <v>8.7386816510426097</v>
      </c>
      <c r="Q115" s="3">
        <v>10.2958807756157</v>
      </c>
      <c r="R115" s="3">
        <v>14.345165339339101</v>
      </c>
      <c r="S115" s="3">
        <v>5.3254103303045399</v>
      </c>
      <c r="T115" s="3">
        <v>10.0293613664926</v>
      </c>
      <c r="U115" s="3">
        <v>14.6712594741992</v>
      </c>
      <c r="V115" s="3">
        <v>18.648734130587201</v>
      </c>
    </row>
    <row r="116" spans="1:37" x14ac:dyDescent="0.35">
      <c r="A116" s="2">
        <v>45363</v>
      </c>
      <c r="B116" s="3">
        <v>11.784041898144901</v>
      </c>
      <c r="C116" s="3">
        <v>10.2922047818134</v>
      </c>
      <c r="D116" s="3">
        <v>13.1929088742458</v>
      </c>
      <c r="E116" s="3">
        <v>9.8365895033859498</v>
      </c>
      <c r="F116" s="3">
        <v>9.4465633016530095</v>
      </c>
      <c r="G116" s="3">
        <v>12.2626552222842</v>
      </c>
      <c r="H116" s="3">
        <v>14.052104138139899</v>
      </c>
      <c r="I116" s="3">
        <v>17.383495681150102</v>
      </c>
      <c r="J116" s="3">
        <v>12.2814388080235</v>
      </c>
      <c r="K116" s="3">
        <v>10.563569556647799</v>
      </c>
      <c r="L116" s="3">
        <v>7.79618569463456</v>
      </c>
      <c r="M116" s="3">
        <v>9.4126592729633103</v>
      </c>
      <c r="N116" s="3">
        <v>6.9363355938365903</v>
      </c>
      <c r="O116" s="3">
        <v>22.477584934545</v>
      </c>
      <c r="P116" s="3">
        <v>9.4103178624585802</v>
      </c>
      <c r="Q116" s="3">
        <v>10.4678806317966</v>
      </c>
      <c r="R116" s="3">
        <v>14.3057277069771</v>
      </c>
      <c r="S116" s="3">
        <v>5.1982695992889001</v>
      </c>
      <c r="T116" s="3">
        <v>9.7175457597524897</v>
      </c>
      <c r="U116" s="3">
        <v>16.283812817914399</v>
      </c>
      <c r="V116" s="3">
        <v>18.377095777892499</v>
      </c>
    </row>
    <row r="117" spans="1:37" x14ac:dyDescent="0.35">
      <c r="A117" s="2">
        <v>45394</v>
      </c>
      <c r="B117" s="3">
        <v>11.989402683497101</v>
      </c>
      <c r="C117" s="3">
        <v>10.042865151280701</v>
      </c>
      <c r="D117" s="3">
        <v>12.636604038061201</v>
      </c>
      <c r="E117" s="3">
        <v>9.0544287640824592</v>
      </c>
      <c r="F117" s="3">
        <v>8.5622938295779996</v>
      </c>
      <c r="G117" s="3">
        <v>12.9313233363488</v>
      </c>
      <c r="H117" s="3">
        <v>14.0032452283354</v>
      </c>
      <c r="I117" s="3">
        <v>17.578206554446801</v>
      </c>
      <c r="J117" s="3">
        <v>12.5501691921672</v>
      </c>
      <c r="K117" s="3">
        <v>10.2689091212865</v>
      </c>
      <c r="L117" s="3">
        <v>7.6312517012076997</v>
      </c>
      <c r="M117" s="3">
        <v>9.5812119362794093</v>
      </c>
      <c r="N117" s="3">
        <v>6.9297493962527197</v>
      </c>
      <c r="O117" s="3">
        <v>22.683275151721599</v>
      </c>
      <c r="P117" s="3">
        <v>9.3394037668675303</v>
      </c>
      <c r="Q117" s="3">
        <v>10.170322010058699</v>
      </c>
      <c r="R117" s="3">
        <v>14.4700385202653</v>
      </c>
      <c r="S117" s="3">
        <v>5.57777898392564</v>
      </c>
      <c r="T117" s="3">
        <v>9.5081555907233497</v>
      </c>
      <c r="U117" s="3">
        <v>16.474027465354801</v>
      </c>
      <c r="V117" s="3">
        <v>18.372584690335898</v>
      </c>
    </row>
    <row r="118" spans="1:37" x14ac:dyDescent="0.35">
      <c r="A118" s="2">
        <v>45422</v>
      </c>
      <c r="B118" s="3">
        <v>12.964462839123</v>
      </c>
      <c r="C118" s="3">
        <v>10.250862623701799</v>
      </c>
      <c r="D118" s="3">
        <v>11.7336730367089</v>
      </c>
      <c r="E118" s="3">
        <v>8.8822131737710794</v>
      </c>
      <c r="F118" s="3">
        <v>8.9009198482670193</v>
      </c>
      <c r="G118" s="3">
        <v>13.704898419342101</v>
      </c>
      <c r="H118" s="3">
        <v>14.3505413051767</v>
      </c>
      <c r="I118" s="3">
        <v>17.556728377765399</v>
      </c>
      <c r="J118" s="3">
        <v>12.6358788683896</v>
      </c>
      <c r="K118" s="3">
        <v>9.9178922710373101</v>
      </c>
      <c r="L118" s="3">
        <v>7.5788738533441702</v>
      </c>
      <c r="M118" s="3">
        <v>9.8002287526060705</v>
      </c>
      <c r="N118" s="3">
        <v>7.2467932757561799</v>
      </c>
      <c r="O118" s="3">
        <v>22.160322861367799</v>
      </c>
      <c r="P118" s="3">
        <v>10.506556733571299</v>
      </c>
      <c r="Q118" s="3">
        <v>9.9047195692969794</v>
      </c>
      <c r="R118" s="3">
        <v>14.2142788053609</v>
      </c>
      <c r="S118" s="3">
        <v>5.67392950224</v>
      </c>
      <c r="T118" s="3">
        <v>8.9826058200761292</v>
      </c>
      <c r="U118" s="3">
        <v>15.6267162659551</v>
      </c>
      <c r="V118" s="3">
        <v>17.3347870502032</v>
      </c>
    </row>
    <row r="119" spans="1:37" x14ac:dyDescent="0.35">
      <c r="A119" s="2">
        <v>45455</v>
      </c>
      <c r="B119" s="3">
        <v>12.369373491128799</v>
      </c>
      <c r="C119" s="3">
        <v>10.0262214766807</v>
      </c>
      <c r="D119" s="3">
        <v>11.7911142556434</v>
      </c>
      <c r="E119" s="3">
        <v>8.8182922356206106</v>
      </c>
      <c r="F119" s="3">
        <v>8.7005080112020092</v>
      </c>
      <c r="G119" s="3">
        <v>11.6529606346402</v>
      </c>
      <c r="H119" s="3">
        <v>14.116920812400901</v>
      </c>
      <c r="I119" s="3">
        <v>17.752554817486299</v>
      </c>
      <c r="J119" s="3">
        <v>11.347643027735201</v>
      </c>
      <c r="K119" s="3">
        <v>9.6551078722462904</v>
      </c>
      <c r="L119" s="3">
        <v>6.94791521918643</v>
      </c>
      <c r="M119" s="3">
        <v>9.3865146323549293</v>
      </c>
      <c r="N119" s="3">
        <v>7.1448302787912397</v>
      </c>
      <c r="O119" s="3">
        <v>23.248334975691801</v>
      </c>
      <c r="P119" s="3">
        <v>9.8198383748351397</v>
      </c>
      <c r="Q119" s="3">
        <v>9.8290020943045793</v>
      </c>
      <c r="R119" s="3">
        <v>13.549633104518501</v>
      </c>
      <c r="S119" s="3">
        <v>5.7157812608258496</v>
      </c>
      <c r="T119" s="3">
        <v>8.3899719429589403</v>
      </c>
      <c r="U119" s="3">
        <v>15.805384010795599</v>
      </c>
      <c r="V119" s="3">
        <v>16.696636240002999</v>
      </c>
    </row>
    <row r="120" spans="1:37" x14ac:dyDescent="0.35">
      <c r="A120" s="2">
        <v>45485</v>
      </c>
      <c r="B120" s="3">
        <v>11.9339953873012</v>
      </c>
      <c r="C120" s="3">
        <v>9.8295870834485495</v>
      </c>
      <c r="D120" s="3">
        <v>12.4129711165372</v>
      </c>
      <c r="E120" s="3">
        <v>9.44899151005745</v>
      </c>
      <c r="F120" s="3">
        <v>8.8740177396113893</v>
      </c>
      <c r="G120" s="3">
        <v>11.7124288627525</v>
      </c>
      <c r="H120" s="3">
        <v>14.1814033785682</v>
      </c>
      <c r="I120" s="3">
        <v>18.5708319938153</v>
      </c>
      <c r="J120" s="3">
        <v>11.785363773390401</v>
      </c>
      <c r="K120" s="3">
        <v>9.6592669093294603</v>
      </c>
      <c r="L120" s="3">
        <v>7.3102497063518497</v>
      </c>
      <c r="M120" s="3">
        <v>9.9920607290028194</v>
      </c>
      <c r="N120" s="3">
        <v>7.1425452497149404</v>
      </c>
      <c r="O120" s="3">
        <v>24.144923812701201</v>
      </c>
      <c r="P120" s="3">
        <v>9.8109239200159095</v>
      </c>
      <c r="Q120" s="3">
        <v>10.4095783509885</v>
      </c>
      <c r="R120" s="3">
        <v>13.707013025541</v>
      </c>
      <c r="S120" s="3">
        <v>6.3307320966980702</v>
      </c>
      <c r="T120" s="3">
        <v>8.6888396659372802</v>
      </c>
      <c r="U120" s="3">
        <v>14.5992719227271</v>
      </c>
      <c r="V120" s="3">
        <v>16.747325825754501</v>
      </c>
    </row>
    <row r="121" spans="1:37" x14ac:dyDescent="0.35">
      <c r="A121" s="2">
        <v>45516</v>
      </c>
      <c r="B121" s="3">
        <v>11.326895509021901</v>
      </c>
      <c r="C121" s="3">
        <v>9.1646906569308708</v>
      </c>
      <c r="D121" s="3">
        <v>12.452278456757</v>
      </c>
      <c r="E121" s="3">
        <v>9.3387604962405106</v>
      </c>
      <c r="F121" s="3">
        <v>7.9943281108290503</v>
      </c>
      <c r="G121" s="3">
        <v>10.4170142965234</v>
      </c>
      <c r="H121" s="3">
        <v>13.958179776055299</v>
      </c>
      <c r="I121" s="3">
        <v>16.396682379142</v>
      </c>
      <c r="J121" s="3">
        <v>10.950611045997301</v>
      </c>
      <c r="K121" s="3">
        <v>8.4038350153521808</v>
      </c>
      <c r="L121" s="3">
        <v>7.3796447179687901</v>
      </c>
      <c r="M121" s="3">
        <v>9.9416706373584098</v>
      </c>
      <c r="N121" s="3">
        <v>6.7811729163723902</v>
      </c>
      <c r="O121" s="3">
        <v>23.7130805981488</v>
      </c>
      <c r="P121" s="3">
        <v>9.1521672461768109</v>
      </c>
      <c r="Q121" s="3">
        <v>10.525911658000201</v>
      </c>
      <c r="R121" s="3">
        <v>13.435055009345801</v>
      </c>
      <c r="S121" s="3">
        <v>5.5842808608627799</v>
      </c>
      <c r="T121" s="3">
        <v>8.8599415884141894</v>
      </c>
      <c r="U121" s="3">
        <v>13.4088302355417</v>
      </c>
      <c r="V121" s="3">
        <v>16.5303064885168</v>
      </c>
    </row>
    <row r="122" spans="1:37" x14ac:dyDescent="0.35">
      <c r="A122" s="2">
        <v>45546</v>
      </c>
      <c r="B122" s="3">
        <v>11.0737587024636</v>
      </c>
      <c r="C122" s="3">
        <v>9.1758546326711592</v>
      </c>
      <c r="D122" s="3">
        <v>13.495252000833499</v>
      </c>
      <c r="E122" s="3">
        <v>9.8875379919193893</v>
      </c>
      <c r="F122" s="3">
        <v>7.7476667974855697</v>
      </c>
      <c r="G122" s="3">
        <v>10.432545057428699</v>
      </c>
      <c r="H122" s="3">
        <v>14.256088696903999</v>
      </c>
      <c r="I122" s="3">
        <v>15.346605468009001</v>
      </c>
      <c r="J122" s="3">
        <v>10.5551589936632</v>
      </c>
      <c r="K122" s="3">
        <v>7.89171810060932</v>
      </c>
      <c r="L122" s="3">
        <v>8.2754113756481402</v>
      </c>
      <c r="M122" s="3">
        <v>9.8559244337091307</v>
      </c>
      <c r="N122" s="3">
        <v>6.8328210084801801</v>
      </c>
      <c r="O122" s="3">
        <v>24.5212043267368</v>
      </c>
      <c r="P122" s="3">
        <v>8.6714805164999493</v>
      </c>
      <c r="Q122" s="3">
        <v>10.523428047223501</v>
      </c>
      <c r="R122" s="3">
        <v>14.7783971045339</v>
      </c>
      <c r="S122" s="3">
        <v>5.6732777932223204</v>
      </c>
      <c r="T122" s="3">
        <v>9.3825666837901203</v>
      </c>
      <c r="U122" s="3">
        <v>13.168271969043801</v>
      </c>
      <c r="V122" s="3">
        <v>16.832885484014</v>
      </c>
    </row>
    <row r="124" spans="1:37" x14ac:dyDescent="0.35">
      <c r="A124" s="2" t="s">
        <v>91</v>
      </c>
      <c r="B124" s="3" cm="1">
        <f t="array" ref="B124">MIN(_xlfn._xlws.FILTER(B1:B122, ISNUMBER(B1:B122)))</f>
        <v>9.6967721758412804</v>
      </c>
      <c r="C124" s="3" cm="1">
        <f t="array" ref="C124">MIN(_xlfn._xlws.FILTER(C1:C122, ISNUMBER(C1:C122)))</f>
        <v>6.3173565806815404</v>
      </c>
      <c r="D124" s="3" cm="1">
        <f t="array" ref="D124">MIN(_xlfn._xlws.FILTER(D1:D122, ISNUMBER(D1:D122)))</f>
        <v>11.051486515973799</v>
      </c>
      <c r="E124" s="3" cm="1">
        <f t="array" ref="E124">MIN(_xlfn._xlws.FILTER(E1:E122, ISNUMBER(E1:E122)))</f>
        <v>8.8182922356206106</v>
      </c>
      <c r="F124" s="3" cm="1">
        <f t="array" ref="F124">MIN(_xlfn._xlws.FILTER(F1:F122, ISNUMBER(F1:F122)))</f>
        <v>6.02459219515063</v>
      </c>
      <c r="G124" s="3" cm="1">
        <f t="array" ref="G124">MIN(_xlfn._xlws.FILTER(G1:G122, ISNUMBER(G1:G122)))</f>
        <v>6.9360089242291201</v>
      </c>
      <c r="H124" s="3" cm="1">
        <f t="array" ref="H124">MIN(_xlfn._xlws.FILTER(H1:H122, ISNUMBER(H1:H122)))</f>
        <v>12.6240960685115</v>
      </c>
      <c r="I124" s="3" cm="1">
        <f t="array" ref="I124">MIN(_xlfn._xlws.FILTER(I1:I122, ISNUMBER(I1:I122)))</f>
        <v>9.8814541040026107</v>
      </c>
      <c r="J124" s="3" cm="1">
        <f t="array" ref="J124">MIN(_xlfn._xlws.FILTER(J1:J122, ISNUMBER(J1:J122)))</f>
        <v>10.5551589936632</v>
      </c>
      <c r="K124" s="3" cm="1">
        <f t="array" ref="K124">MIN(_xlfn._xlws.FILTER(K1:K122, ISNUMBER(K1:K122)))</f>
        <v>7.87328831054832</v>
      </c>
      <c r="L124" s="3" cm="1">
        <f t="array" ref="L124">MIN(_xlfn._xlws.FILTER(L1:L122, ISNUMBER(L1:L122)))</f>
        <v>5.9433004513241503</v>
      </c>
      <c r="M124" s="3" cm="1">
        <f t="array" ref="M124">MIN(_xlfn._xlws.FILTER(M1:M122, ISNUMBER(M1:M122)))</f>
        <v>8.0609342779753099</v>
      </c>
      <c r="N124" s="3" cm="1">
        <f t="array" ref="N124">MIN(_xlfn._xlws.FILTER(N1:N122, ISNUMBER(N1:N122)))</f>
        <v>3.7010016363759202</v>
      </c>
      <c r="O124" s="3" cm="1">
        <f t="array" ref="O124">MIN(_xlfn._xlws.FILTER(O1:O122, ISNUMBER(O1:O122)))</f>
        <v>15.1899538655898</v>
      </c>
      <c r="P124" s="3" cm="1">
        <f t="array" ref="P124">MIN(_xlfn._xlws.FILTER(P1:P122, ISNUMBER(P1:P122)))</f>
        <v>8.4468733717020097</v>
      </c>
      <c r="Q124" s="3" cm="1">
        <f t="array" ref="Q124">MIN(_xlfn._xlws.FILTER(Q1:Q122, ISNUMBER(Q1:Q122)))</f>
        <v>9.8290020943045793</v>
      </c>
      <c r="R124" s="3" cm="1">
        <f t="array" ref="R124">MIN(_xlfn._xlws.FILTER(R1:R122, ISNUMBER(R1:R122)))</f>
        <v>11.8355110193947</v>
      </c>
      <c r="S124" s="3" cm="1">
        <f t="array" ref="S124">MIN(_xlfn._xlws.FILTER(S1:S122, ISNUMBER(S1:S122)))</f>
        <v>4.2363095514920897</v>
      </c>
      <c r="T124" s="3" cm="1">
        <f t="array" ref="T124">MIN(_xlfn._xlws.FILTER(T1:T122, ISNUMBER(T1:T122)))</f>
        <v>8.3899719429589403</v>
      </c>
      <c r="U124" s="3" cm="1">
        <f t="array" ref="U124">MIN(_xlfn._xlws.FILTER(U1:U122, ISNUMBER(U1:U122)))</f>
        <v>9.7532816544711292</v>
      </c>
      <c r="V124" s="3" cm="1">
        <f t="array" ref="V124">MIN(_xlfn._xlws.FILTER(V1:V122, ISNUMBER(V1:V122)))</f>
        <v>11.0804193027128</v>
      </c>
    </row>
    <row r="125" spans="1:37" x14ac:dyDescent="0.35">
      <c r="A125" s="2" t="s">
        <v>92</v>
      </c>
      <c r="B125" s="3" cm="1">
        <f t="array" ref="B125">MAX(_xlfn._xlws.FILTER(B1:B122, ISNUMBER(B1:B122)))</f>
        <v>19.0328398508601</v>
      </c>
      <c r="C125" s="3" cm="1">
        <f t="array" ref="C125">MAX(_xlfn._xlws.FILTER(C1:C122, ISNUMBER(C1:C122)))</f>
        <v>18.750225017425102</v>
      </c>
      <c r="D125" s="3" cm="1">
        <f t="array" ref="D125">MAX(_xlfn._xlws.FILTER(D1:D122, ISNUMBER(D1:D122)))</f>
        <v>18.281313338029801</v>
      </c>
      <c r="E125" s="3" cm="1">
        <f t="array" ref="E125">MAX(_xlfn._xlws.FILTER(E1:E122, ISNUMBER(E1:E122)))</f>
        <v>18.787055617224901</v>
      </c>
      <c r="F125" s="3" cm="1">
        <f t="array" ref="F125">MAX(_xlfn._xlws.FILTER(F1:F122, ISNUMBER(F1:F122)))</f>
        <v>14.756377215893901</v>
      </c>
      <c r="G125" s="3" cm="1">
        <f t="array" ref="G125">MAX(_xlfn._xlws.FILTER(G1:G122, ISNUMBER(G1:G122)))</f>
        <v>21.344249603894799</v>
      </c>
      <c r="H125" s="3" cm="1">
        <f t="array" ref="H125">MAX(_xlfn._xlws.FILTER(H1:H122, ISNUMBER(H1:H122)))</f>
        <v>19.955147682288899</v>
      </c>
      <c r="I125" s="3" cm="1">
        <f t="array" ref="I125">MAX(_xlfn._xlws.FILTER(I1:I122, ISNUMBER(I1:I122)))</f>
        <v>18.5708319938153</v>
      </c>
      <c r="J125" s="3" cm="1">
        <f t="array" ref="J125">MAX(_xlfn._xlws.FILTER(J1:J122, ISNUMBER(J1:J122)))</f>
        <v>19.699168469141899</v>
      </c>
      <c r="K125" s="3" cm="1">
        <f t="array" ref="K125">MAX(_xlfn._xlws.FILTER(K1:K122, ISNUMBER(K1:K122)))</f>
        <v>14.694738130212601</v>
      </c>
      <c r="L125" s="3" cm="1">
        <f t="array" ref="L125">MAX(_xlfn._xlws.FILTER(L1:L122, ISNUMBER(L1:L122)))</f>
        <v>26.821676917538198</v>
      </c>
      <c r="M125" s="3" cm="1">
        <f t="array" ref="M125">MAX(_xlfn._xlws.FILTER(M1:M122, ISNUMBER(M1:M122)))</f>
        <v>17.645850693186201</v>
      </c>
      <c r="N125" s="3" cm="1">
        <f t="array" ref="N125">MAX(_xlfn._xlws.FILTER(N1:N122, ISNUMBER(N1:N122)))</f>
        <v>15.134182901905699</v>
      </c>
      <c r="O125" s="3" cm="1">
        <f t="array" ref="O125">MAX(_xlfn._xlws.FILTER(O1:O122, ISNUMBER(O1:O122)))</f>
        <v>24.8859667244025</v>
      </c>
      <c r="P125" s="3" cm="1">
        <f t="array" ref="P125">MAX(_xlfn._xlws.FILTER(P1:P122, ISNUMBER(P1:P122)))</f>
        <v>18.7289231947762</v>
      </c>
      <c r="Q125" s="3" cm="1">
        <f t="array" ref="Q125">MAX(_xlfn._xlws.FILTER(Q1:Q122, ISNUMBER(Q1:Q122)))</f>
        <v>15.8099939088822</v>
      </c>
      <c r="R125" s="3" cm="1">
        <f t="array" ref="R125">MAX(_xlfn._xlws.FILTER(R1:R122, ISNUMBER(R1:R122)))</f>
        <v>20.445136966290502</v>
      </c>
      <c r="S125" s="3" cm="1">
        <f t="array" ref="S125">MAX(_xlfn._xlws.FILTER(S1:S122, ISNUMBER(S1:S122)))</f>
        <v>10.774808060026</v>
      </c>
      <c r="T125" s="3" cm="1">
        <f t="array" ref="T125">MAX(_xlfn._xlws.FILTER(T1:T122, ISNUMBER(T1:T122)))</f>
        <v>17.015771694843</v>
      </c>
      <c r="U125" s="3" cm="1">
        <f t="array" ref="U125">MAX(_xlfn._xlws.FILTER(U1:U122, ISNUMBER(U1:U122)))</f>
        <v>21.609835631069199</v>
      </c>
      <c r="V125" s="3" cm="1">
        <f t="array" ref="V125">MAX(_xlfn._xlws.FILTER(V1:V122, ISNUMBER(V1:V122)))</f>
        <v>21.774843792861699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0.11</v>
      </c>
      <c r="C127" s="9" cm="1">
        <f t="array" ref="C127">_xlfn.PERCENTRANK.EXC(_xlfn._xlws.FILTER(C1:C122, ISNUMBER(C1:C122)),C122)</f>
        <v>0.27</v>
      </c>
      <c r="D127" s="9" cm="1">
        <f t="array" ref="D127">_xlfn.PERCENTRANK.EXC(_xlfn._xlws.FILTER(D1:D122, ISNUMBER(D1:D122)),D122)</f>
        <v>0.311</v>
      </c>
      <c r="E127" s="9" cm="1">
        <f t="array" ref="E127">_xlfn.PERCENTRANK.EXC(_xlfn._xlws.FILTER(E1:E122, ISNUMBER(E1:E122)),E122)</f>
        <v>0.106</v>
      </c>
      <c r="F127" s="9" cm="1">
        <f t="array" ref="F127">_xlfn.PERCENTRANK.EXC(_xlfn._xlws.FILTER(F1:F122, ISNUMBER(F1:F122)),F122)</f>
        <v>0.114</v>
      </c>
      <c r="G127" s="9" cm="1">
        <f t="array" ref="G127">_xlfn.PERCENTRANK.EXC(_xlfn._xlws.FILTER(G1:G122, ISNUMBER(G1:G122)),G122)</f>
        <v>0.26200000000000001</v>
      </c>
      <c r="H127" s="9" cm="1">
        <f t="array" ref="H127">_xlfn.PERCENTRANK.EXC(_xlfn._xlws.FILTER(H1:H122, ISNUMBER(H1:H122)),H122)</f>
        <v>0.27</v>
      </c>
      <c r="I127" s="9" cm="1">
        <f t="array" ref="I127">_xlfn.PERCENTRANK.EXC(_xlfn._xlws.FILTER(I1:I122, ISNUMBER(I1:I122)),I122)</f>
        <v>0.77800000000000002</v>
      </c>
      <c r="J127" s="9" cm="1">
        <f t="array" ref="J127">_xlfn.PERCENTRANK.EXC(_xlfn._xlws.FILTER(J1:J122, ISNUMBER(J1:J122)),J122)</f>
        <v>8.9999999999999993E-3</v>
      </c>
      <c r="K127" s="9" cm="1">
        <f t="array" ref="K127">_xlfn.PERCENTRANK.EXC(_xlfn._xlws.FILTER(K1:K122, ISNUMBER(K1:K122)),K122)</f>
        <v>1.6E-2</v>
      </c>
      <c r="L127" s="9" cm="1">
        <f t="array" ref="L127">_xlfn.PERCENTRANK.EXC(_xlfn._xlws.FILTER(L1:L122, ISNUMBER(L1:L122)),L122)</f>
        <v>0.311</v>
      </c>
      <c r="M127" s="9" cm="1">
        <f t="array" ref="M127">_xlfn.PERCENTRANK.EXC(_xlfn._xlws.FILTER(M1:M122, ISNUMBER(M1:M122)),M122)</f>
        <v>0.311</v>
      </c>
      <c r="N127" s="9" cm="1">
        <f t="array" ref="N127">_xlfn.PERCENTRANK.EXC(_xlfn._xlws.FILTER(N1:N122, ISNUMBER(N1:N122)),N122)</f>
        <v>0.20399999999999999</v>
      </c>
      <c r="O127" s="9" cm="1">
        <f t="array" ref="O127">_xlfn.PERCENTRANK.EXC(_xlfn._xlws.FILTER(O1:O122, ISNUMBER(O1:O122)),O122)</f>
        <v>0.96699999999999997</v>
      </c>
      <c r="P127" s="9" cm="1">
        <f t="array" ref="P127">_xlfn.PERCENTRANK.EXC(_xlfn._xlws.FILTER(P1:P122, ISNUMBER(P1:P122)),P122)</f>
        <v>2.4E-2</v>
      </c>
      <c r="Q127" s="9" cm="1">
        <f t="array" ref="Q127">_xlfn.PERCENTRANK.EXC(_xlfn._xlws.FILTER(Q1:Q122, ISNUMBER(Q1:Q122)),Q122)</f>
        <v>7.2999999999999995E-2</v>
      </c>
      <c r="R127" s="9" cm="1">
        <f t="array" ref="R127">_xlfn.PERCENTRANK.EXC(_xlfn._xlws.FILTER(R1:R122, ISNUMBER(R1:R122)),R122)</f>
        <v>0.32700000000000001</v>
      </c>
      <c r="S127" s="9" cm="1">
        <f t="array" ref="S127">_xlfn.PERCENTRANK.EXC(_xlfn._xlws.FILTER(S1:S122, ISNUMBER(S1:S122)),S122)</f>
        <v>0.27800000000000002</v>
      </c>
      <c r="T127" s="9" cm="1">
        <f t="array" ref="T127">_xlfn.PERCENTRANK.EXC(_xlfn._xlws.FILTER(T1:T122, ISNUMBER(T1:T122)),T122)</f>
        <v>0.04</v>
      </c>
      <c r="U127" s="9" cm="1">
        <f t="array" ref="U127">_xlfn.PERCENTRANK.EXC(_xlfn._xlws.FILTER(U1:U122, ISNUMBER(U1:U122)),U122)</f>
        <v>0.25600000000000001</v>
      </c>
      <c r="V127" s="9" cm="1">
        <f t="array" ref="V127">_xlfn.PERCENTRANK.EXC(_xlfn._xlws.FILTER(V1:V122, ISNUMBER(V1:V122)),V122)</f>
        <v>0.64200000000000002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41894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3.0702343498871301</v>
      </c>
      <c r="D2" s="3" cm="1">
        <f t="array" ref="D2:D122">_xll.FDS(D1,"FMA_DIV_YLD(NTMA,-10AY,0,AM,""PORTAGG"",""MEANR"")")</f>
        <v>2.55204084830015</v>
      </c>
      <c r="E2" s="3" cm="1">
        <f t="array" ref="E2:E122">_xll.FDS(E1,"FMA_DIV_YLD(NTMA,-10AY,0,AM,""PORTAGG"",""MEANR"")")</f>
        <v>1.95890486614023</v>
      </c>
      <c r="F2" s="3" cm="1">
        <f t="array" ref="F2:F122">_xll.FDS(F1,"FMA_DIV_YLD(NTMA,-10AY,0,AM,""PORTAGG"",""MEANR"")")</f>
        <v>4.1562124907431297</v>
      </c>
      <c r="G2" s="3" cm="1">
        <f t="array" ref="G2:G122">_xll.FDS(G1,"FMA_DIV_YLD(NTMA,-10AY,0,AM,""PORTAGG"",""MEANR"")")</f>
        <v>2.1495707137552702</v>
      </c>
      <c r="H2" s="3" cm="1">
        <f t="array" ref="H2:H122">_xll.FDS(H1,"FMA_DIV_YLD(NTMA,-10AY,0,AM,""PORTAGG"",""MEANR"")")</f>
        <v>3.1838336721815499</v>
      </c>
      <c r="I2" s="3" cm="1">
        <f t="array" ref="I2:I122">_xll.FDS(I1,"FMA_DIV_YLD(NTMA,-10AY,0,AM,""PORTAGG"",""MEANR"")")</f>
        <v>3.3218508514062601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1.3089746657438399</v>
      </c>
      <c r="L2" s="3" cm="1">
        <f t="array" ref="L2:L122">_xll.FDS(L1,"FMA_DIV_YLD(NTMA,-10AY,0,AM,""PORTAGG"",""MEANR"")")</f>
        <v>3.7748665658474998</v>
      </c>
      <c r="M2" s="3" cm="1">
        <f t="array" ref="M2:M122">_xll.FDS(M1,"FMA_DIV_YLD(NTMA,-10AY,0,AM,""PORTAGG"",""MEANR"")")</f>
        <v>3.3085838877345801</v>
      </c>
      <c r="N2" s="3" cm="1">
        <f t="array" ref="N2:N122">_xll.FDS(N1,"FMA_DIV_YLD(NTMA,-10AY,0,AM,""PORTAGG"",""MEANR"")")</f>
        <v>2.1178831508958802</v>
      </c>
      <c r="O2" s="3" cm="1">
        <f t="array" ref="O2:O122">_xll.FDS(O1,"FMA_DIV_YLD(NTMA,-10AY,0,AM,""PORTAGG"",""MEANR"")")</f>
        <v>1.5437224613443801</v>
      </c>
      <c r="P2" s="3" cm="1">
        <f t="array" ref="P2:P122">_xll.FDS(P1,"FMA_DIV_YLD(NTMA,-10AY,0,AM,""PORTAGG"",""MEANR"")")</f>
        <v>3.5225107982106301</v>
      </c>
      <c r="Q2" s="3" cm="1">
        <f t="array" ref="Q2:Q122">_xll.FDS(Q1,"FMA_DIV_YLD(NTMA,-10AY,0,AM,""PORTAGG"",""MEANR"")")</f>
        <v>3.9649373050045398</v>
      </c>
      <c r="R2" s="3" cm="1">
        <f t="array" ref="R2:R122">_xll.FDS(R1,"FMA_DIV_YLD(NTMA,-10AY,0,AM,""PORTAGG"",""MEANR"")")</f>
        <v>3.3466771715289201</v>
      </c>
      <c r="S2" s="3" cm="1">
        <f t="array" ref="S2:S122">_xll.FDS(S1,"FMA_DIV_YLD(NTMA,-10AY,0,AM,""PORTAGG"",""MEANR"")")</f>
        <v>3.1055176470594201</v>
      </c>
      <c r="T2" s="3" cm="1">
        <f t="array" ref="T2:T122">_xll.FDS(T1,"FMA_DIV_YLD(NTMA,-10AY,0,AM,""PORTAGG"",""MEANR"")")</f>
        <v>2.5190121575942301</v>
      </c>
      <c r="U2" s="3" cm="1">
        <f t="array" ref="U2:U122">_xll.FDS(U1,"FMA_DIV_YLD(NTMA,-10AY,0,AM,""PORTAGG"",""MEANR"")")</f>
        <v>2.9767391731549799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41922</v>
      </c>
      <c r="B3" s="3" t="e">
        <v>#N/A</v>
      </c>
      <c r="C3" s="3">
        <v>3.2382166976492401</v>
      </c>
      <c r="D3" s="3">
        <v>2.6429101274679199</v>
      </c>
      <c r="E3" s="3">
        <v>2.2218241153284701</v>
      </c>
      <c r="F3" s="3">
        <v>4.1475315441532201</v>
      </c>
      <c r="G3" s="3">
        <v>2.3104767818339602</v>
      </c>
      <c r="H3" s="3">
        <v>3.2728968133438601</v>
      </c>
      <c r="I3" s="3">
        <v>3.47119326215793</v>
      </c>
      <c r="J3" s="3" t="e">
        <v>#N/A</v>
      </c>
      <c r="K3" s="3">
        <v>1.4478796914394501</v>
      </c>
      <c r="L3" s="3">
        <v>3.7905688459025901</v>
      </c>
      <c r="M3" s="3">
        <v>3.60799647731633</v>
      </c>
      <c r="N3" s="3">
        <v>2.45163517119081</v>
      </c>
      <c r="O3" s="3">
        <v>1.61273533440135</v>
      </c>
      <c r="P3" s="3">
        <v>3.76808597581336</v>
      </c>
      <c r="Q3" s="3">
        <v>4.0105317427848197</v>
      </c>
      <c r="R3" s="3">
        <v>3.4370700470597799</v>
      </c>
      <c r="S3" s="3">
        <v>3.2701121160720499</v>
      </c>
      <c r="T3" s="3">
        <v>2.6578896626019799</v>
      </c>
      <c r="U3" s="3">
        <v>2.9252130944437198</v>
      </c>
      <c r="V3" s="3" t="e">
        <v>#N/A</v>
      </c>
    </row>
    <row r="4" spans="1:22" x14ac:dyDescent="0.35">
      <c r="A4" s="2">
        <v>41955</v>
      </c>
      <c r="B4" s="3" t="e">
        <v>#N/A</v>
      </c>
      <c r="C4" s="3">
        <v>3.0193601033388302</v>
      </c>
      <c r="D4" s="3">
        <v>2.56247545791084</v>
      </c>
      <c r="E4" s="3">
        <v>2.11959299706194</v>
      </c>
      <c r="F4" s="3">
        <v>4.02789347904673</v>
      </c>
      <c r="G4" s="3">
        <v>2.2680773843142199</v>
      </c>
      <c r="H4" s="3">
        <v>3.2558742089438701</v>
      </c>
      <c r="I4" s="3">
        <v>3.48986776386058</v>
      </c>
      <c r="J4" s="3" t="e">
        <v>#N/A</v>
      </c>
      <c r="K4" s="3">
        <v>1.3947315852022799</v>
      </c>
      <c r="L4" s="3">
        <v>3.8038691263328301</v>
      </c>
      <c r="M4" s="3">
        <v>3.3212297616568498</v>
      </c>
      <c r="N4" s="3">
        <v>2.8268311973845299</v>
      </c>
      <c r="O4" s="3">
        <v>1.545414248977</v>
      </c>
      <c r="P4" s="3">
        <v>3.6345298517406901</v>
      </c>
      <c r="Q4" s="3">
        <v>4.0315554325826204</v>
      </c>
      <c r="R4" s="3">
        <v>3.38167928572889</v>
      </c>
      <c r="S4" s="3">
        <v>2.9405719525174701</v>
      </c>
      <c r="T4" s="3">
        <v>2.89988061335962</v>
      </c>
      <c r="U4" s="3">
        <v>2.92321713335045</v>
      </c>
      <c r="V4" s="3" t="e">
        <v>#N/A</v>
      </c>
    </row>
    <row r="5" spans="1:22" x14ac:dyDescent="0.35">
      <c r="A5" s="2">
        <v>41985</v>
      </c>
      <c r="B5" s="3" t="e">
        <v>#N/A</v>
      </c>
      <c r="C5" s="3">
        <v>3.1762001452237598</v>
      </c>
      <c r="D5" s="3">
        <v>2.48510706264369</v>
      </c>
      <c r="E5" s="3">
        <v>2.1578469537328102</v>
      </c>
      <c r="F5" s="3">
        <v>3.97874476882942</v>
      </c>
      <c r="G5" s="3">
        <v>2.11131408431782</v>
      </c>
      <c r="H5" s="3">
        <v>3.3761825298150798</v>
      </c>
      <c r="I5" s="3">
        <v>3.45180064753866</v>
      </c>
      <c r="J5" s="3" t="e">
        <v>#N/A</v>
      </c>
      <c r="K5" s="3">
        <v>1.4096892928014799</v>
      </c>
      <c r="L5" s="3">
        <v>4.3764873676391902</v>
      </c>
      <c r="M5" s="3">
        <v>3.5291139041558699</v>
      </c>
      <c r="N5" s="3">
        <v>2.9177627367097099</v>
      </c>
      <c r="O5" s="3">
        <v>1.5961236507149501</v>
      </c>
      <c r="P5" s="3">
        <v>3.5222807696991101</v>
      </c>
      <c r="Q5" s="3">
        <v>4.6468393559861898</v>
      </c>
      <c r="R5" s="3">
        <v>3.4978584233191201</v>
      </c>
      <c r="S5" s="3">
        <v>2.79762152710423</v>
      </c>
      <c r="T5" s="3">
        <v>3.5409201085690598</v>
      </c>
      <c r="U5" s="3">
        <v>3.2032769336619</v>
      </c>
      <c r="V5" s="3" t="e">
        <v>#N/A</v>
      </c>
    </row>
    <row r="6" spans="1:22" x14ac:dyDescent="0.35">
      <c r="A6" s="2">
        <v>42016</v>
      </c>
      <c r="B6" s="3" t="e">
        <v>#N/A</v>
      </c>
      <c r="C6" s="3">
        <v>3.2914808464750802</v>
      </c>
      <c r="D6" s="3">
        <v>2.5198946880082</v>
      </c>
      <c r="E6" s="3">
        <v>2.1355825787815799</v>
      </c>
      <c r="F6" s="3">
        <v>3.99345854606505</v>
      </c>
      <c r="G6" s="3">
        <v>2.1696175011963299</v>
      </c>
      <c r="H6" s="3">
        <v>3.3522225181549699</v>
      </c>
      <c r="I6" s="3">
        <v>3.5300496454029902</v>
      </c>
      <c r="J6" s="3" t="e">
        <v>#N/A</v>
      </c>
      <c r="K6" s="3">
        <v>1.52217571771291</v>
      </c>
      <c r="L6" s="3">
        <v>4.2035941815776097</v>
      </c>
      <c r="M6" s="3">
        <v>3.38017036863722</v>
      </c>
      <c r="N6" s="3">
        <v>3.5151266317071901</v>
      </c>
      <c r="O6" s="3">
        <v>1.57639748791217</v>
      </c>
      <c r="P6" s="3">
        <v>3.26565364592674</v>
      </c>
      <c r="Q6" s="3">
        <v>4.7302587672343499</v>
      </c>
      <c r="R6" s="3">
        <v>3.4103964301747101</v>
      </c>
      <c r="S6" s="3">
        <v>2.6672568700164798</v>
      </c>
      <c r="T6" s="3">
        <v>3.4629461732213702</v>
      </c>
      <c r="U6" s="3">
        <v>3.0674884168182599</v>
      </c>
      <c r="V6" s="3" t="e">
        <v>#N/A</v>
      </c>
    </row>
    <row r="7" spans="1:22" x14ac:dyDescent="0.35">
      <c r="A7" s="2">
        <v>42047</v>
      </c>
      <c r="B7" s="3" t="e">
        <v>#N/A</v>
      </c>
      <c r="C7" s="3">
        <v>3.16594278998511</v>
      </c>
      <c r="D7" s="3">
        <v>2.3547966469747101</v>
      </c>
      <c r="E7" s="3">
        <v>2.0042539309106902</v>
      </c>
      <c r="F7" s="3">
        <v>3.8250012358905798</v>
      </c>
      <c r="G7" s="3">
        <v>2.1484079623672998</v>
      </c>
      <c r="H7" s="3">
        <v>3.2426137814099101</v>
      </c>
      <c r="I7" s="3">
        <v>3.4301169406951102</v>
      </c>
      <c r="J7" s="3" t="e">
        <v>#N/A</v>
      </c>
      <c r="K7" s="3">
        <v>1.60418742220175</v>
      </c>
      <c r="L7" s="3">
        <v>4.0821948124846896</v>
      </c>
      <c r="M7" s="3">
        <v>3.1363108863537401</v>
      </c>
      <c r="N7" s="3">
        <v>3.3191445518707399</v>
      </c>
      <c r="O7" s="3">
        <v>1.4938044867979801</v>
      </c>
      <c r="P7" s="3">
        <v>3.1463847829620399</v>
      </c>
      <c r="Q7" s="3">
        <v>4.1227221340997797</v>
      </c>
      <c r="R7" s="3">
        <v>3.13701872009191</v>
      </c>
      <c r="S7" s="3">
        <v>2.8729507726803898</v>
      </c>
      <c r="T7" s="3">
        <v>3.4088067582442001</v>
      </c>
      <c r="U7" s="3">
        <v>3.0278816311727299</v>
      </c>
      <c r="V7" s="3" t="e">
        <v>#N/A</v>
      </c>
    </row>
    <row r="8" spans="1:22" x14ac:dyDescent="0.35">
      <c r="A8" s="2">
        <v>42075</v>
      </c>
      <c r="B8" s="3" t="e">
        <v>#N/A</v>
      </c>
      <c r="C8" s="3">
        <v>3.2911062558088502</v>
      </c>
      <c r="D8" s="3">
        <v>2.3128187829196101</v>
      </c>
      <c r="E8" s="3">
        <v>1.9123377803021799</v>
      </c>
      <c r="F8" s="3">
        <v>3.7342768088431399</v>
      </c>
      <c r="G8" s="3">
        <v>2.3441759971022802</v>
      </c>
      <c r="H8" s="3">
        <v>3.2269831405415101</v>
      </c>
      <c r="I8" s="3">
        <v>3.3922047851784698</v>
      </c>
      <c r="J8" s="3" t="e">
        <v>#N/A</v>
      </c>
      <c r="K8" s="3">
        <v>1.57976472749022</v>
      </c>
      <c r="L8" s="3">
        <v>4.14691652564757</v>
      </c>
      <c r="M8" s="3">
        <v>3.0905386103171502</v>
      </c>
      <c r="N8" s="3">
        <v>3.3695925870392598</v>
      </c>
      <c r="O8" s="3">
        <v>1.48723829763669</v>
      </c>
      <c r="P8" s="3">
        <v>3.20024246813021</v>
      </c>
      <c r="Q8" s="3">
        <v>4.31159731602453</v>
      </c>
      <c r="R8" s="3">
        <v>3.3736695342235099</v>
      </c>
      <c r="S8" s="3">
        <v>3.1159236654726898</v>
      </c>
      <c r="T8" s="3">
        <v>3.6575828451322399</v>
      </c>
      <c r="U8" s="3">
        <v>3.0271925485685802</v>
      </c>
      <c r="V8" s="3" t="e">
        <v>#N/A</v>
      </c>
    </row>
    <row r="9" spans="1:22" x14ac:dyDescent="0.35">
      <c r="A9" s="2">
        <v>42104</v>
      </c>
      <c r="B9" s="3" t="e">
        <v>#N/A</v>
      </c>
      <c r="C9" s="3">
        <v>3.1579216158637902</v>
      </c>
      <c r="D9" s="3">
        <v>2.28931532162128</v>
      </c>
      <c r="E9" s="3">
        <v>1.8442796766565901</v>
      </c>
      <c r="F9" s="3">
        <v>3.4304257035093699</v>
      </c>
      <c r="G9" s="3">
        <v>2.37817416127278</v>
      </c>
      <c r="H9" s="3">
        <v>3.13386843335911</v>
      </c>
      <c r="I9" s="3">
        <v>3.5296204809444198</v>
      </c>
      <c r="J9" s="3" t="e">
        <v>#N/A</v>
      </c>
      <c r="K9" s="3">
        <v>1.5264154252541</v>
      </c>
      <c r="L9" s="3">
        <v>3.6152315074724499</v>
      </c>
      <c r="M9" s="3">
        <v>2.94591454273491</v>
      </c>
      <c r="N9" s="3">
        <v>3.3992465638443501</v>
      </c>
      <c r="O9" s="3">
        <v>1.5048580865557299</v>
      </c>
      <c r="P9" s="3">
        <v>2.5864354612009302</v>
      </c>
      <c r="Q9" s="3">
        <v>4.5541367983701102</v>
      </c>
      <c r="R9" s="3">
        <v>3.3682561261765902</v>
      </c>
      <c r="S9" s="3">
        <v>2.94192172638793</v>
      </c>
      <c r="T9" s="3">
        <v>3.3093315447406999</v>
      </c>
      <c r="U9" s="3">
        <v>2.92335874066594</v>
      </c>
      <c r="V9" s="3" t="e">
        <v>#N/A</v>
      </c>
    </row>
    <row r="10" spans="1:22" x14ac:dyDescent="0.35">
      <c r="A10" s="2">
        <v>42136</v>
      </c>
      <c r="B10" s="3" t="e">
        <v>#N/A</v>
      </c>
      <c r="C10" s="3">
        <v>3.1584144968770098</v>
      </c>
      <c r="D10" s="3">
        <v>2.36764902550083</v>
      </c>
      <c r="E10" s="3">
        <v>1.9361171616889099</v>
      </c>
      <c r="F10" s="3">
        <v>3.2693012434191999</v>
      </c>
      <c r="G10" s="3">
        <v>1.90521175084376</v>
      </c>
      <c r="H10" s="3">
        <v>3.17574876336348</v>
      </c>
      <c r="I10" s="3">
        <v>3.5737778683972099</v>
      </c>
      <c r="J10" s="3" t="e">
        <v>#N/A</v>
      </c>
      <c r="K10" s="3">
        <v>1.5708899927194699</v>
      </c>
      <c r="L10" s="3">
        <v>3.5761766625363398</v>
      </c>
      <c r="M10" s="3">
        <v>3.0998242780151402</v>
      </c>
      <c r="N10" s="3">
        <v>3.1681321752038398</v>
      </c>
      <c r="O10" s="3">
        <v>1.68617207638231</v>
      </c>
      <c r="P10" s="3">
        <v>2.5916232786878601</v>
      </c>
      <c r="Q10" s="3">
        <v>4.4580231126660097</v>
      </c>
      <c r="R10" s="3">
        <v>3.4711258705154102</v>
      </c>
      <c r="S10" s="3">
        <v>2.8176676087437902</v>
      </c>
      <c r="T10" s="3">
        <v>3.2167315856304501</v>
      </c>
      <c r="U10" s="3">
        <v>2.97337862900768</v>
      </c>
      <c r="V10" s="3" t="e">
        <v>#N/A</v>
      </c>
    </row>
    <row r="11" spans="1:22" x14ac:dyDescent="0.35">
      <c r="A11" s="2">
        <v>42167</v>
      </c>
      <c r="B11" s="3" t="e">
        <v>#N/A</v>
      </c>
      <c r="C11" s="3">
        <v>3.3991696983353998</v>
      </c>
      <c r="D11" s="3">
        <v>2.51282427943528</v>
      </c>
      <c r="E11" s="3">
        <v>1.9942239454144901</v>
      </c>
      <c r="F11" s="3">
        <v>3.5547135924091902</v>
      </c>
      <c r="G11" s="3">
        <v>2.0318953826643602</v>
      </c>
      <c r="H11" s="3">
        <v>3.2389990845782899</v>
      </c>
      <c r="I11" s="3">
        <v>3.8441672042039001</v>
      </c>
      <c r="J11" s="3" t="e">
        <v>#N/A</v>
      </c>
      <c r="K11" s="3">
        <v>1.65914795788625</v>
      </c>
      <c r="L11" s="3">
        <v>3.8998296508807</v>
      </c>
      <c r="M11" s="3">
        <v>3.2504039235628999</v>
      </c>
      <c r="N11" s="3">
        <v>3.53782357795729</v>
      </c>
      <c r="O11" s="3">
        <v>1.7342492732863899</v>
      </c>
      <c r="P11" s="3">
        <v>2.6624280443986699</v>
      </c>
      <c r="Q11" s="3">
        <v>4.67417106619338</v>
      </c>
      <c r="R11" s="3">
        <v>3.4230646614889899</v>
      </c>
      <c r="S11" s="3">
        <v>3.06337034217976</v>
      </c>
      <c r="T11" s="3">
        <v>3.46100746433188</v>
      </c>
      <c r="U11" s="3">
        <v>2.75580839883111</v>
      </c>
      <c r="V11" s="3" t="e">
        <v>#N/A</v>
      </c>
    </row>
    <row r="12" spans="1:22" x14ac:dyDescent="0.35">
      <c r="A12" s="2">
        <v>42195</v>
      </c>
      <c r="B12" s="3" t="e">
        <v>#N/A</v>
      </c>
      <c r="C12" s="3">
        <v>3.5830871849974102</v>
      </c>
      <c r="D12" s="3">
        <v>2.4819997372168299</v>
      </c>
      <c r="E12" s="3">
        <v>1.9549325411906799</v>
      </c>
      <c r="F12" s="3">
        <v>3.6616139440970099</v>
      </c>
      <c r="G12" s="3">
        <v>1.96401313955226</v>
      </c>
      <c r="H12" s="3">
        <v>3.2976012307505602</v>
      </c>
      <c r="I12" s="3">
        <v>4.0805191345341401</v>
      </c>
      <c r="J12" s="3" t="e">
        <v>#N/A</v>
      </c>
      <c r="K12" s="3">
        <v>1.7024042288411401</v>
      </c>
      <c r="L12" s="3">
        <v>3.8501777447263099</v>
      </c>
      <c r="M12" s="3">
        <v>3.2024242604608499</v>
      </c>
      <c r="N12" s="3">
        <v>3.2574578252736499</v>
      </c>
      <c r="O12" s="3">
        <v>1.58725079262214</v>
      </c>
      <c r="P12" s="3">
        <v>3.0994041740387699</v>
      </c>
      <c r="Q12" s="3">
        <v>4.6993689272917001</v>
      </c>
      <c r="R12" s="3">
        <v>3.4524540859802402</v>
      </c>
      <c r="S12" s="3">
        <v>2.9994862455281299</v>
      </c>
      <c r="T12" s="3">
        <v>3.5954710015101399</v>
      </c>
      <c r="U12" s="3">
        <v>4.1050222147524096</v>
      </c>
      <c r="V12" s="3" t="e">
        <v>#N/A</v>
      </c>
    </row>
    <row r="13" spans="1:22" x14ac:dyDescent="0.35">
      <c r="A13" s="2">
        <v>42228</v>
      </c>
      <c r="B13" s="3" t="e">
        <v>#N/A</v>
      </c>
      <c r="C13" s="3">
        <v>3.5815425247650099</v>
      </c>
      <c r="D13" s="3">
        <v>2.68513502488203</v>
      </c>
      <c r="E13" s="3">
        <v>1.94315785811768</v>
      </c>
      <c r="F13" s="3">
        <v>3.6738302760458601</v>
      </c>
      <c r="G13" s="3">
        <v>2.1451942788829101</v>
      </c>
      <c r="H13" s="3">
        <v>3.51309370518296</v>
      </c>
      <c r="I13" s="3">
        <v>4.31521333586356</v>
      </c>
      <c r="J13" s="3" t="e">
        <v>#N/A</v>
      </c>
      <c r="K13" s="3">
        <v>1.7987528375885899</v>
      </c>
      <c r="L13" s="3">
        <v>3.9731465070330798</v>
      </c>
      <c r="M13" s="3">
        <v>3.3410928411630101</v>
      </c>
      <c r="N13" s="3">
        <v>4.0535492605205903</v>
      </c>
      <c r="O13" s="3">
        <v>1.57050837683871</v>
      </c>
      <c r="P13" s="3">
        <v>3.22300119453159</v>
      </c>
      <c r="Q13" s="3">
        <v>4.7717934317934496</v>
      </c>
      <c r="R13" s="3">
        <v>3.6105645453103699</v>
      </c>
      <c r="S13" s="3">
        <v>3.1758710415706699</v>
      </c>
      <c r="T13" s="3">
        <v>3.56900899627894</v>
      </c>
      <c r="U13" s="3">
        <v>3.7986649201715799</v>
      </c>
      <c r="V13" s="3" t="e">
        <v>#N/A</v>
      </c>
    </row>
    <row r="14" spans="1:22" x14ac:dyDescent="0.35">
      <c r="A14" s="2">
        <v>42258</v>
      </c>
      <c r="B14" s="3" t="e">
        <v>#N/A</v>
      </c>
      <c r="C14" s="3">
        <v>3.6449722977619299</v>
      </c>
      <c r="D14" s="3">
        <v>2.7482352976556901</v>
      </c>
      <c r="E14" s="3">
        <v>2.1024213971822001</v>
      </c>
      <c r="F14" s="3">
        <v>3.6409212522299299</v>
      </c>
      <c r="G14" s="3">
        <v>2.5336783998552401</v>
      </c>
      <c r="H14" s="3">
        <v>3.4773976734639298</v>
      </c>
      <c r="I14" s="3">
        <v>4.2801231406550597</v>
      </c>
      <c r="J14" s="3" t="e">
        <v>#N/A</v>
      </c>
      <c r="K14" s="3">
        <v>1.83961314890066</v>
      </c>
      <c r="L14" s="3">
        <v>4.3717161622715501</v>
      </c>
      <c r="M14" s="3">
        <v>3.50589062994765</v>
      </c>
      <c r="N14" s="3">
        <v>3.5698626563025702</v>
      </c>
      <c r="O14" s="3">
        <v>1.6932537442789299</v>
      </c>
      <c r="P14" s="3">
        <v>3.4825720043590098</v>
      </c>
      <c r="Q14" s="3">
        <v>4.7592820737722299</v>
      </c>
      <c r="R14" s="3">
        <v>3.6437164343878701</v>
      </c>
      <c r="S14" s="3">
        <v>3.5050930484074301</v>
      </c>
      <c r="T14" s="3">
        <v>4.0548025515031902</v>
      </c>
      <c r="U14" s="3">
        <v>3.5849528345092398</v>
      </c>
      <c r="V14" s="3" t="e">
        <v>#N/A</v>
      </c>
    </row>
    <row r="15" spans="1:22" x14ac:dyDescent="0.35">
      <c r="A15" s="2">
        <v>42289</v>
      </c>
      <c r="B15" s="3" t="e">
        <v>#N/A</v>
      </c>
      <c r="C15" s="3">
        <v>3.6929788984881098</v>
      </c>
      <c r="D15" s="3">
        <v>2.5369769585520698</v>
      </c>
      <c r="E15" s="3">
        <v>1.98759208335527</v>
      </c>
      <c r="F15" s="3">
        <v>3.6937599791843301</v>
      </c>
      <c r="G15" s="3">
        <v>2.36411467251326</v>
      </c>
      <c r="H15" s="3">
        <v>3.2434210580617702</v>
      </c>
      <c r="I15" s="3">
        <v>4.1203743993165496</v>
      </c>
      <c r="J15" s="3" t="e">
        <v>#N/A</v>
      </c>
      <c r="K15" s="3">
        <v>1.72990758495895</v>
      </c>
      <c r="L15" s="3">
        <v>3.88403155486824</v>
      </c>
      <c r="M15" s="3">
        <v>3.2459967328569999</v>
      </c>
      <c r="N15" s="3">
        <v>2.95770469188846</v>
      </c>
      <c r="O15" s="3">
        <v>1.65253075246271</v>
      </c>
      <c r="P15" s="3">
        <v>3.2194010719311099</v>
      </c>
      <c r="Q15" s="3">
        <v>4.8033900970478003</v>
      </c>
      <c r="R15" s="3">
        <v>3.5879036233103001</v>
      </c>
      <c r="S15" s="3">
        <v>3.1649853848333902</v>
      </c>
      <c r="T15" s="3">
        <v>3.8112103195037599</v>
      </c>
      <c r="U15" s="3">
        <v>3.14087135985771</v>
      </c>
      <c r="V15" s="3">
        <v>4.2537621280666702</v>
      </c>
    </row>
    <row r="16" spans="1:22" x14ac:dyDescent="0.35">
      <c r="A16" s="2">
        <v>42320</v>
      </c>
      <c r="B16" s="3" t="e">
        <v>#N/A</v>
      </c>
      <c r="C16" s="3">
        <v>3.74252106559543</v>
      </c>
      <c r="D16" s="3">
        <v>2.60869191108997</v>
      </c>
      <c r="E16" s="3">
        <v>2.0621540493803199</v>
      </c>
      <c r="F16" s="3">
        <v>3.8609008472353601</v>
      </c>
      <c r="G16" s="3">
        <v>2.3964945022941699</v>
      </c>
      <c r="H16" s="3">
        <v>3.3239843957850899</v>
      </c>
      <c r="I16" s="3">
        <v>4.1465001532502503</v>
      </c>
      <c r="J16" s="3" t="e">
        <v>#N/A</v>
      </c>
      <c r="K16" s="3">
        <v>1.8660384235028</v>
      </c>
      <c r="L16" s="3">
        <v>4.0270186853746202</v>
      </c>
      <c r="M16" s="3">
        <v>3.3483844135954799</v>
      </c>
      <c r="N16" s="3">
        <v>3.1926967720917401</v>
      </c>
      <c r="O16" s="3">
        <v>1.7326265704155801</v>
      </c>
      <c r="P16" s="3">
        <v>3.1608923384041501</v>
      </c>
      <c r="Q16" s="3">
        <v>5.19017636495178</v>
      </c>
      <c r="R16" s="3">
        <v>3.6475254441329601</v>
      </c>
      <c r="S16" s="3">
        <v>3.1135421835389399</v>
      </c>
      <c r="T16" s="3">
        <v>4.40348381632682</v>
      </c>
      <c r="U16" s="3">
        <v>3.28887403463228</v>
      </c>
      <c r="V16" s="3">
        <v>4.6739048239001502</v>
      </c>
    </row>
    <row r="17" spans="1:22" x14ac:dyDescent="0.35">
      <c r="A17" s="2">
        <v>42349</v>
      </c>
      <c r="B17" s="3" t="e">
        <v>#N/A</v>
      </c>
      <c r="C17" s="3">
        <v>3.8652683612674301</v>
      </c>
      <c r="D17" s="3">
        <v>2.6041468691598801</v>
      </c>
      <c r="E17" s="3">
        <v>2.0074843883458802</v>
      </c>
      <c r="F17" s="3">
        <v>4.3346019183042399</v>
      </c>
      <c r="G17" s="3">
        <v>2.6325055152824901</v>
      </c>
      <c r="H17" s="3">
        <v>3.3359292736520501</v>
      </c>
      <c r="I17" s="3">
        <v>4.2937168737840796</v>
      </c>
      <c r="J17" s="3" t="e">
        <v>#N/A</v>
      </c>
      <c r="K17" s="3">
        <v>1.9380925942411</v>
      </c>
      <c r="L17" s="3">
        <v>4.03294516141694</v>
      </c>
      <c r="M17" s="3">
        <v>3.8300745992866001</v>
      </c>
      <c r="N17" s="3">
        <v>3.3929422833807799</v>
      </c>
      <c r="O17" s="3">
        <v>1.7754395862707</v>
      </c>
      <c r="P17" s="3">
        <v>3.3572666286963999</v>
      </c>
      <c r="Q17" s="3">
        <v>5.6484547359843003</v>
      </c>
      <c r="R17" s="3">
        <v>3.95711631392598</v>
      </c>
      <c r="S17" s="3">
        <v>3.6688628393743001</v>
      </c>
      <c r="T17" s="3">
        <v>4.6722577904221199</v>
      </c>
      <c r="U17" s="3">
        <v>2.79285592179107</v>
      </c>
      <c r="V17" s="3">
        <v>4.6538184529278697</v>
      </c>
    </row>
    <row r="18" spans="1:22" x14ac:dyDescent="0.35">
      <c r="A18" s="2">
        <v>42381</v>
      </c>
      <c r="B18" s="3" t="e">
        <v>#N/A</v>
      </c>
      <c r="C18" s="3">
        <v>4.0105091224599603</v>
      </c>
      <c r="D18" s="3">
        <v>2.5313047318912401</v>
      </c>
      <c r="E18" s="3">
        <v>2.1521359259389001</v>
      </c>
      <c r="F18" s="3">
        <v>4.2707876455957399</v>
      </c>
      <c r="G18" s="3">
        <v>2.6971215519811</v>
      </c>
      <c r="H18" s="3">
        <v>3.3362797520882901</v>
      </c>
      <c r="I18" s="3">
        <v>4.6330647559971601</v>
      </c>
      <c r="J18" s="3">
        <v>2.1911503200547302</v>
      </c>
      <c r="K18" s="3">
        <v>2.0439760101503901</v>
      </c>
      <c r="L18" s="3">
        <v>4.7428055082734399</v>
      </c>
      <c r="M18" s="3">
        <v>3.6712324543927299</v>
      </c>
      <c r="N18" s="3">
        <v>2.7191622064076402</v>
      </c>
      <c r="O18" s="3">
        <v>1.7696642614859199</v>
      </c>
      <c r="P18" s="3">
        <v>3.2159617275086099</v>
      </c>
      <c r="Q18" s="3">
        <v>5.87813487682741</v>
      </c>
      <c r="R18" s="3">
        <v>3.8676248432303599</v>
      </c>
      <c r="S18" s="3">
        <v>3.5787112379025299</v>
      </c>
      <c r="T18" s="3">
        <v>4.6253931130150399</v>
      </c>
      <c r="U18" s="3" t="e">
        <v>#N/A</v>
      </c>
      <c r="V18" s="3">
        <v>5.1506249003066999</v>
      </c>
    </row>
    <row r="19" spans="1:22" x14ac:dyDescent="0.35">
      <c r="A19" s="2">
        <v>42412</v>
      </c>
      <c r="B19" s="3" t="e">
        <v>#N/A</v>
      </c>
      <c r="C19" s="3">
        <v>3.7450862457207199</v>
      </c>
      <c r="D19" s="3">
        <v>2.4273757805517402</v>
      </c>
      <c r="E19" s="3">
        <v>2.0437226178728598</v>
      </c>
      <c r="F19" s="3">
        <v>4.19524165241614</v>
      </c>
      <c r="G19" s="3">
        <v>2.48170153179296</v>
      </c>
      <c r="H19" s="3">
        <v>3.2580504998703801</v>
      </c>
      <c r="I19" s="3">
        <v>4.41052456070702</v>
      </c>
      <c r="J19" s="3">
        <v>2.1721650897087499</v>
      </c>
      <c r="K19" s="3">
        <v>2.03525749027914</v>
      </c>
      <c r="L19" s="3">
        <v>4.4550301617043297</v>
      </c>
      <c r="M19" s="3">
        <v>3.6357550384307298</v>
      </c>
      <c r="N19" s="3">
        <v>3.0562921593429602</v>
      </c>
      <c r="O19" s="3">
        <v>1.88295515939835</v>
      </c>
      <c r="P19" s="3">
        <v>3.4764448775789201</v>
      </c>
      <c r="Q19" s="3">
        <v>5.5867322537687398</v>
      </c>
      <c r="R19" s="3">
        <v>3.7305668861253101</v>
      </c>
      <c r="S19" s="3">
        <v>3.6519282462130702</v>
      </c>
      <c r="T19" s="3">
        <v>4.6510559568722103</v>
      </c>
      <c r="U19" s="3" t="e">
        <v>#N/A</v>
      </c>
      <c r="V19" s="3">
        <v>5.4021046204993901</v>
      </c>
    </row>
    <row r="20" spans="1:22" x14ac:dyDescent="0.35">
      <c r="A20" s="2">
        <v>42440</v>
      </c>
      <c r="B20" s="3" t="e">
        <v>#N/A</v>
      </c>
      <c r="C20" s="3">
        <v>3.4807355580561898</v>
      </c>
      <c r="D20" s="3">
        <v>2.38602637910647</v>
      </c>
      <c r="E20" s="3">
        <v>1.86043187974265</v>
      </c>
      <c r="F20" s="3">
        <v>3.8464284169338501</v>
      </c>
      <c r="G20" s="3">
        <v>2.1496581077561299</v>
      </c>
      <c r="H20" s="3">
        <v>3.1164480102021299</v>
      </c>
      <c r="I20" s="3">
        <v>4.1585655093730898</v>
      </c>
      <c r="J20" s="3">
        <v>2.1055465978778698</v>
      </c>
      <c r="K20" s="3">
        <v>1.9237045752161099</v>
      </c>
      <c r="L20" s="3">
        <v>3.3701340351417302</v>
      </c>
      <c r="M20" s="3">
        <v>3.3753495609141702</v>
      </c>
      <c r="N20" s="3">
        <v>3.3003402617192301</v>
      </c>
      <c r="O20" s="3">
        <v>1.75406113757325</v>
      </c>
      <c r="P20" s="3">
        <v>3.0957997267496302</v>
      </c>
      <c r="Q20" s="3">
        <v>4.4274359154886804</v>
      </c>
      <c r="R20" s="3">
        <v>3.3804601858830101</v>
      </c>
      <c r="S20" s="3">
        <v>3.2081966664546302</v>
      </c>
      <c r="T20" s="3">
        <v>3.9174582841998902</v>
      </c>
      <c r="U20" s="3">
        <v>2.7161764797519101</v>
      </c>
      <c r="V20" s="3">
        <v>4.6556116714907301</v>
      </c>
    </row>
    <row r="21" spans="1:22" x14ac:dyDescent="0.35">
      <c r="A21" s="2">
        <v>42472</v>
      </c>
      <c r="B21" s="3" t="e">
        <v>#N/A</v>
      </c>
      <c r="C21" s="3">
        <v>3.4839395865024101</v>
      </c>
      <c r="D21" s="3">
        <v>2.3966859109338099</v>
      </c>
      <c r="E21" s="3">
        <v>1.76589057675432</v>
      </c>
      <c r="F21" s="3">
        <v>3.7130600350178602</v>
      </c>
      <c r="G21" s="3">
        <v>1.94624912645913</v>
      </c>
      <c r="H21" s="3">
        <v>3.0549725518481399</v>
      </c>
      <c r="I21" s="3">
        <v>4.30817757493306</v>
      </c>
      <c r="J21" s="3">
        <v>2.06243193162772</v>
      </c>
      <c r="K21" s="3">
        <v>1.93058834290995</v>
      </c>
      <c r="L21" s="3">
        <v>3.1425924981472102</v>
      </c>
      <c r="M21" s="3">
        <v>3.2404323161495898</v>
      </c>
      <c r="N21" s="3">
        <v>3.4886816574072901</v>
      </c>
      <c r="O21" s="3">
        <v>1.7499281106125799</v>
      </c>
      <c r="P21" s="3">
        <v>2.9265140423438099</v>
      </c>
      <c r="Q21" s="3">
        <v>4.22807323304768</v>
      </c>
      <c r="R21" s="3">
        <v>3.4246529365588998</v>
      </c>
      <c r="S21" s="3">
        <v>3.2136905472240298</v>
      </c>
      <c r="T21" s="3">
        <v>3.8831604749591802</v>
      </c>
      <c r="U21" s="3">
        <v>3.0795896708497899</v>
      </c>
      <c r="V21" s="3">
        <v>4.5928864195310499</v>
      </c>
    </row>
    <row r="22" spans="1:22" x14ac:dyDescent="0.35">
      <c r="A22" s="2">
        <v>42502</v>
      </c>
      <c r="B22" s="3" t="e">
        <v>#N/A</v>
      </c>
      <c r="C22" s="3">
        <v>3.2271255530536198</v>
      </c>
      <c r="D22" s="3">
        <v>2.4175053602903902</v>
      </c>
      <c r="E22" s="3">
        <v>1.7815597463408499</v>
      </c>
      <c r="F22" s="3">
        <v>3.8719210353078002</v>
      </c>
      <c r="G22" s="3">
        <v>1.72087801098134</v>
      </c>
      <c r="H22" s="3">
        <v>3.1866035656592699</v>
      </c>
      <c r="I22" s="3">
        <v>4.5799037018061499</v>
      </c>
      <c r="J22" s="3">
        <v>2.0732787922374198</v>
      </c>
      <c r="K22" s="3">
        <v>1.9764383595747199</v>
      </c>
      <c r="L22" s="3">
        <v>3.3075610663271999</v>
      </c>
      <c r="M22" s="3">
        <v>3.4204005641020099</v>
      </c>
      <c r="N22" s="3">
        <v>2.28384648761303</v>
      </c>
      <c r="O22" s="3">
        <v>1.68714159312723</v>
      </c>
      <c r="P22" s="3">
        <v>3.0665571644312299</v>
      </c>
      <c r="Q22" s="3">
        <v>4.3276936557947598</v>
      </c>
      <c r="R22" s="3">
        <v>3.42027251387815</v>
      </c>
      <c r="S22" s="3">
        <v>3.4436768604205699</v>
      </c>
      <c r="T22" s="3">
        <v>4.1292230177398102</v>
      </c>
      <c r="U22" s="3">
        <v>3.1398061185037198</v>
      </c>
      <c r="V22" s="3">
        <v>4.1623196642870504</v>
      </c>
    </row>
    <row r="23" spans="1:22" x14ac:dyDescent="0.35">
      <c r="A23" s="2">
        <v>42531</v>
      </c>
      <c r="B23" s="3" t="e">
        <v>#N/A</v>
      </c>
      <c r="C23" s="3">
        <v>3.21375935280511</v>
      </c>
      <c r="D23" s="3">
        <v>2.3855073223145302</v>
      </c>
      <c r="E23" s="3">
        <v>1.7057899059747399</v>
      </c>
      <c r="F23" s="3">
        <v>3.81694214409189</v>
      </c>
      <c r="G23" s="3">
        <v>1.7972498236121699</v>
      </c>
      <c r="H23" s="3">
        <v>3.07872245411719</v>
      </c>
      <c r="I23" s="3">
        <v>4.1535573800582304</v>
      </c>
      <c r="J23" s="3">
        <v>2.1225845964176102</v>
      </c>
      <c r="K23" s="3">
        <v>1.9315684594315501</v>
      </c>
      <c r="L23" s="3">
        <v>3.4643682682667301</v>
      </c>
      <c r="M23" s="3">
        <v>3.1513842225843698</v>
      </c>
      <c r="N23" s="3">
        <v>2.51687277239408</v>
      </c>
      <c r="O23" s="3">
        <v>1.61314686988943</v>
      </c>
      <c r="P23" s="3">
        <v>2.60943513156555</v>
      </c>
      <c r="Q23" s="3">
        <v>4.2161851365208198</v>
      </c>
      <c r="R23" s="3">
        <v>3.3312952009631398</v>
      </c>
      <c r="S23" s="3">
        <v>3.5603938336725598</v>
      </c>
      <c r="T23" s="3">
        <v>3.9554655643401802</v>
      </c>
      <c r="U23" s="3">
        <v>3.6376126798530599</v>
      </c>
      <c r="V23" s="3">
        <v>4.0405296659972496</v>
      </c>
    </row>
    <row r="24" spans="1:22" x14ac:dyDescent="0.35">
      <c r="A24" s="2">
        <v>42563</v>
      </c>
      <c r="B24" s="3">
        <v>2.1681371563290699</v>
      </c>
      <c r="C24" s="3">
        <v>2.9214395798894199</v>
      </c>
      <c r="D24" s="3">
        <v>2.2276144876897002</v>
      </c>
      <c r="E24" s="3">
        <v>1.6471330793533701</v>
      </c>
      <c r="F24" s="3">
        <v>3.74745014938479</v>
      </c>
      <c r="G24" s="3">
        <v>1.87996693681702</v>
      </c>
      <c r="H24" s="3">
        <v>3.04030798099356</v>
      </c>
      <c r="I24" s="3">
        <v>4.1064100907021102</v>
      </c>
      <c r="J24" s="3">
        <v>2.07735059401509</v>
      </c>
      <c r="K24" s="3">
        <v>1.95938309394035</v>
      </c>
      <c r="L24" s="3">
        <v>3.09045098322501</v>
      </c>
      <c r="M24" s="3">
        <v>3.0300800955067002</v>
      </c>
      <c r="N24" s="3">
        <v>2.9599092549919699</v>
      </c>
      <c r="O24" s="3">
        <v>1.55032558112123</v>
      </c>
      <c r="P24" s="3">
        <v>2.5173061032290001</v>
      </c>
      <c r="Q24" s="3">
        <v>4.1563828023486904</v>
      </c>
      <c r="R24" s="3">
        <v>3.2360704521348098</v>
      </c>
      <c r="S24" s="3">
        <v>3.4034250827703798</v>
      </c>
      <c r="T24" s="3">
        <v>3.89580136334077</v>
      </c>
      <c r="U24" s="3">
        <v>3.19785565977203</v>
      </c>
      <c r="V24" s="3">
        <v>4.2087990691966199</v>
      </c>
    </row>
    <row r="25" spans="1:22" x14ac:dyDescent="0.35">
      <c r="A25" s="2">
        <v>42594</v>
      </c>
      <c r="B25" s="3">
        <v>2.2162970153138701</v>
      </c>
      <c r="C25" s="3">
        <v>2.8659393781570599</v>
      </c>
      <c r="D25" s="3">
        <v>2.15819790513306</v>
      </c>
      <c r="E25" s="3">
        <v>1.6031382658053599</v>
      </c>
      <c r="F25" s="3">
        <v>3.45405512664964</v>
      </c>
      <c r="G25" s="3">
        <v>1.61608409564137</v>
      </c>
      <c r="H25" s="3">
        <v>2.9486201794279001</v>
      </c>
      <c r="I25" s="3">
        <v>3.9943700277935998</v>
      </c>
      <c r="J25" s="3">
        <v>2.0126991932106599</v>
      </c>
      <c r="K25" s="3">
        <v>1.89227041553592</v>
      </c>
      <c r="L25" s="3">
        <v>3.0218915358060201</v>
      </c>
      <c r="M25" s="3">
        <v>2.9281737672966499</v>
      </c>
      <c r="N25" s="3">
        <v>2.9327346664160698</v>
      </c>
      <c r="O25" s="3">
        <v>1.5318306665916701</v>
      </c>
      <c r="P25" s="3">
        <v>2.3433926082352801</v>
      </c>
      <c r="Q25" s="3">
        <v>3.80029362800013</v>
      </c>
      <c r="R25" s="3">
        <v>3.08936402581512</v>
      </c>
      <c r="S25" s="3">
        <v>3.4189740821601702</v>
      </c>
      <c r="T25" s="3">
        <v>3.77743177030132</v>
      </c>
      <c r="U25" s="3">
        <v>3.0766616170288299</v>
      </c>
      <c r="V25" s="3">
        <v>4.4511971767344303</v>
      </c>
    </row>
    <row r="26" spans="1:22" x14ac:dyDescent="0.35">
      <c r="A26" s="2">
        <v>42625</v>
      </c>
      <c r="B26" s="3">
        <v>2.2330194288760601</v>
      </c>
      <c r="C26" s="3">
        <v>3.1041391560284501</v>
      </c>
      <c r="D26" s="3">
        <v>2.25591807249014</v>
      </c>
      <c r="E26" s="3">
        <v>1.6717045966917401</v>
      </c>
      <c r="F26" s="3">
        <v>3.67024875819846</v>
      </c>
      <c r="G26" s="3">
        <v>1.4941320626213199</v>
      </c>
      <c r="H26" s="3">
        <v>2.9228233356805502</v>
      </c>
      <c r="I26" s="3">
        <v>4.1635958415088803</v>
      </c>
      <c r="J26" s="3">
        <v>2.0997027614602</v>
      </c>
      <c r="K26" s="3">
        <v>1.9251240357538</v>
      </c>
      <c r="L26" s="3">
        <v>3.0990281779194002</v>
      </c>
      <c r="M26" s="3">
        <v>3.1049666123348199</v>
      </c>
      <c r="N26" s="3">
        <v>3.3128825886391602</v>
      </c>
      <c r="O26" s="3">
        <v>1.5374200825265401</v>
      </c>
      <c r="P26" s="3">
        <v>2.2731135936593501</v>
      </c>
      <c r="Q26" s="3">
        <v>3.8947172302258699</v>
      </c>
      <c r="R26" s="3">
        <v>3.4607594109472202</v>
      </c>
      <c r="S26" s="3">
        <v>3.5420559939732499</v>
      </c>
      <c r="T26" s="3">
        <v>3.7256832304283001</v>
      </c>
      <c r="U26" s="3">
        <v>3.1841893958540002</v>
      </c>
      <c r="V26" s="3">
        <v>4.62387387891728</v>
      </c>
    </row>
    <row r="27" spans="1:22" x14ac:dyDescent="0.35">
      <c r="A27" s="2">
        <v>42655</v>
      </c>
      <c r="B27" s="3">
        <v>2.2759245397919101</v>
      </c>
      <c r="C27" s="3">
        <v>2.7626404426393201</v>
      </c>
      <c r="D27" s="3">
        <v>2.2656083263640401</v>
      </c>
      <c r="E27" s="3">
        <v>1.68284405694533</v>
      </c>
      <c r="F27" s="3">
        <v>3.4575912975847798</v>
      </c>
      <c r="G27" s="3">
        <v>1.59730137223082</v>
      </c>
      <c r="H27" s="3">
        <v>2.9477094354003199</v>
      </c>
      <c r="I27" s="3">
        <v>3.9893366081655199</v>
      </c>
      <c r="J27" s="3">
        <v>2.0788674995199199</v>
      </c>
      <c r="K27" s="3">
        <v>1.9178643715519501</v>
      </c>
      <c r="L27" s="3">
        <v>3.01076445843576</v>
      </c>
      <c r="M27" s="3">
        <v>3.2429441453974199</v>
      </c>
      <c r="N27" s="3">
        <v>2.96814852976626</v>
      </c>
      <c r="O27" s="3">
        <v>1.53309846053109</v>
      </c>
      <c r="P27" s="3">
        <v>2.2614340377986402</v>
      </c>
      <c r="Q27" s="3">
        <v>3.9651539500946398</v>
      </c>
      <c r="R27" s="3">
        <v>3.4920453808621201</v>
      </c>
      <c r="S27" s="3">
        <v>3.6218622679822898</v>
      </c>
      <c r="T27" s="3">
        <v>3.7579815816582398</v>
      </c>
      <c r="U27" s="3">
        <v>2.5655691486321301</v>
      </c>
      <c r="V27" s="3">
        <v>4.8996601332329801</v>
      </c>
    </row>
    <row r="28" spans="1:22" x14ac:dyDescent="0.35">
      <c r="A28" s="2">
        <v>42685</v>
      </c>
      <c r="B28" s="3">
        <v>2.23142915142662</v>
      </c>
      <c r="C28" s="3">
        <v>2.75102474250034</v>
      </c>
      <c r="D28" s="3">
        <v>2.4057798663856</v>
      </c>
      <c r="E28" s="3">
        <v>1.7855667590231401</v>
      </c>
      <c r="F28" s="3">
        <v>3.4013078931226</v>
      </c>
      <c r="G28" s="3">
        <v>1.8832998175358899</v>
      </c>
      <c r="H28" s="3">
        <v>3.0331807791712202</v>
      </c>
      <c r="I28" s="3">
        <v>4.2189194021005001</v>
      </c>
      <c r="J28" s="3">
        <v>2.30689186349275</v>
      </c>
      <c r="K28" s="3">
        <v>1.98729949155246</v>
      </c>
      <c r="L28" s="3">
        <v>3.2071879926042501</v>
      </c>
      <c r="M28" s="3">
        <v>3.4203630228939099</v>
      </c>
      <c r="N28" s="3">
        <v>3.04702730579544</v>
      </c>
      <c r="O28" s="3">
        <v>1.6735978686578601</v>
      </c>
      <c r="P28" s="3">
        <v>2.3683267706592499</v>
      </c>
      <c r="Q28" s="3">
        <v>4.0803702189064301</v>
      </c>
      <c r="R28" s="3">
        <v>3.2765362238388001</v>
      </c>
      <c r="S28" s="3">
        <v>3.7103669680863902</v>
      </c>
      <c r="T28" s="3">
        <v>3.87497433264577</v>
      </c>
      <c r="U28" s="3">
        <v>2.6689966781214198</v>
      </c>
      <c r="V28" s="3">
        <v>4.3341973140911003</v>
      </c>
    </row>
    <row r="29" spans="1:22" x14ac:dyDescent="0.35">
      <c r="A29" s="2">
        <v>42716</v>
      </c>
      <c r="B29" s="3">
        <v>2.2359459174036602</v>
      </c>
      <c r="C29" s="3">
        <v>2.8073404210194899</v>
      </c>
      <c r="D29" s="3">
        <v>2.4312156372343598</v>
      </c>
      <c r="E29" s="3">
        <v>1.74588019174467</v>
      </c>
      <c r="F29" s="3">
        <v>3.1332590417042798</v>
      </c>
      <c r="G29" s="3">
        <v>2.1185587771150298</v>
      </c>
      <c r="H29" s="3">
        <v>3.00854320621186</v>
      </c>
      <c r="I29" s="3">
        <v>4.1390152233180002</v>
      </c>
      <c r="J29" s="3">
        <v>2.3066531783047699</v>
      </c>
      <c r="K29" s="3">
        <v>1.9411652205029899</v>
      </c>
      <c r="L29" s="3">
        <v>3.58585234114615</v>
      </c>
      <c r="M29" s="3">
        <v>3.3177093692926398</v>
      </c>
      <c r="N29" s="3">
        <v>2.7005917156538</v>
      </c>
      <c r="O29" s="3">
        <v>1.67625973766687</v>
      </c>
      <c r="P29" s="3">
        <v>2.35999595931768</v>
      </c>
      <c r="Q29" s="3">
        <v>3.9304510383534899</v>
      </c>
      <c r="R29" s="3">
        <v>3.2328987503605902</v>
      </c>
      <c r="S29" s="3">
        <v>3.86823306319465</v>
      </c>
      <c r="T29" s="3">
        <v>3.97139355714756</v>
      </c>
      <c r="U29" s="3">
        <v>3.00198652309864</v>
      </c>
      <c r="V29" s="3">
        <v>3.77626565175356</v>
      </c>
    </row>
    <row r="30" spans="1:22" x14ac:dyDescent="0.35">
      <c r="A30" s="2">
        <v>42747</v>
      </c>
      <c r="B30" s="3">
        <v>2.3168603296105501</v>
      </c>
      <c r="C30" s="3">
        <v>2.9271200232311898</v>
      </c>
      <c r="D30" s="3">
        <v>2.4405217380892301</v>
      </c>
      <c r="E30" s="3">
        <v>1.6505044968681899</v>
      </c>
      <c r="F30" s="3">
        <v>2.9056566529843901</v>
      </c>
      <c r="G30" s="3">
        <v>2.2054147142834699</v>
      </c>
      <c r="H30" s="3">
        <v>2.9854275870520701</v>
      </c>
      <c r="I30" s="3">
        <v>4.1576380907496704</v>
      </c>
      <c r="J30" s="3">
        <v>2.3888642337260899</v>
      </c>
      <c r="K30" s="3">
        <v>1.92905994112919</v>
      </c>
      <c r="L30" s="3">
        <v>3.3506818577900699</v>
      </c>
      <c r="M30" s="3">
        <v>3.1734132053903501</v>
      </c>
      <c r="N30" s="3">
        <v>2.8350572284664599</v>
      </c>
      <c r="O30" s="3">
        <v>1.65613938495159</v>
      </c>
      <c r="P30" s="3">
        <v>2.3477692082049102</v>
      </c>
      <c r="Q30" s="3">
        <v>3.7471674612727401</v>
      </c>
      <c r="R30" s="3">
        <v>3.1552956501538398</v>
      </c>
      <c r="S30" s="3">
        <v>3.7137899185278398</v>
      </c>
      <c r="T30" s="3">
        <v>3.9588136013364199</v>
      </c>
      <c r="U30" s="3">
        <v>2.8439034093156601</v>
      </c>
      <c r="V30" s="3">
        <v>3.86064164339601</v>
      </c>
    </row>
    <row r="31" spans="1:22" x14ac:dyDescent="0.35">
      <c r="A31" s="2">
        <v>42776</v>
      </c>
      <c r="B31" s="3">
        <v>2.2969419834414899</v>
      </c>
      <c r="C31" s="3">
        <v>2.78082761197739</v>
      </c>
      <c r="D31" s="3">
        <v>2.4200026952499698</v>
      </c>
      <c r="E31" s="3">
        <v>1.6367578467320201</v>
      </c>
      <c r="F31" s="3">
        <v>2.6319741035295499</v>
      </c>
      <c r="G31" s="3">
        <v>1.9473535524738199</v>
      </c>
      <c r="H31" s="3">
        <v>2.9708605713262699</v>
      </c>
      <c r="I31" s="3">
        <v>4.0858528296436596</v>
      </c>
      <c r="J31" s="3">
        <v>2.3409810877131401</v>
      </c>
      <c r="K31" s="3">
        <v>1.9319865848551001</v>
      </c>
      <c r="L31" s="3">
        <v>3.3248412432930099</v>
      </c>
      <c r="M31" s="3">
        <v>3.1449511267566401</v>
      </c>
      <c r="N31" s="3">
        <v>3.06621088145359</v>
      </c>
      <c r="O31" s="3">
        <v>1.60039411522956</v>
      </c>
      <c r="P31" s="3">
        <v>2.2693088887070201</v>
      </c>
      <c r="Q31" s="3">
        <v>3.7885115979839901</v>
      </c>
      <c r="R31" s="3">
        <v>3.1073544696230302</v>
      </c>
      <c r="S31" s="3">
        <v>3.5419598362542799</v>
      </c>
      <c r="T31" s="3">
        <v>4.0637004139567301</v>
      </c>
      <c r="U31" s="3">
        <v>3.0326676389998801</v>
      </c>
      <c r="V31" s="3">
        <v>3.8472785933785199</v>
      </c>
    </row>
    <row r="32" spans="1:22" x14ac:dyDescent="0.35">
      <c r="A32" s="2">
        <v>42804</v>
      </c>
      <c r="B32" s="3">
        <v>2.3145377147387798</v>
      </c>
      <c r="C32" s="3">
        <v>2.7554814619831598</v>
      </c>
      <c r="D32" s="3">
        <v>2.4667655158294202</v>
      </c>
      <c r="E32" s="3">
        <v>1.67459289603591</v>
      </c>
      <c r="F32" s="3">
        <v>2.4673037760479102</v>
      </c>
      <c r="G32" s="3">
        <v>2.2135612448023299</v>
      </c>
      <c r="H32" s="3">
        <v>2.99639343088556</v>
      </c>
      <c r="I32" s="3">
        <v>4.1986532302689401</v>
      </c>
      <c r="J32" s="3">
        <v>2.4633282755189199</v>
      </c>
      <c r="K32" s="3">
        <v>1.92304211320381</v>
      </c>
      <c r="L32" s="3">
        <v>3.58711507754529</v>
      </c>
      <c r="M32" s="3">
        <v>3.1966178762918802</v>
      </c>
      <c r="N32" s="3">
        <v>2.95442851538614</v>
      </c>
      <c r="O32" s="3">
        <v>1.58406928884569</v>
      </c>
      <c r="P32" s="3">
        <v>2.27678892006502</v>
      </c>
      <c r="Q32" s="3">
        <v>3.8888061025316101</v>
      </c>
      <c r="R32" s="3">
        <v>3.2015427476342602</v>
      </c>
      <c r="S32" s="3">
        <v>3.5146782163438401</v>
      </c>
      <c r="T32" s="3">
        <v>4.1335171307739396</v>
      </c>
      <c r="U32" s="3">
        <v>3.1912677059180301</v>
      </c>
      <c r="V32" s="3">
        <v>3.8715464427777402</v>
      </c>
    </row>
    <row r="33" spans="1:22" x14ac:dyDescent="0.35">
      <c r="A33" s="2">
        <v>42837</v>
      </c>
      <c r="B33" s="3">
        <v>2.2492635104387899</v>
      </c>
      <c r="C33" s="3">
        <v>2.4330642034837702</v>
      </c>
      <c r="D33" s="3">
        <v>2.4063529855773602</v>
      </c>
      <c r="E33" s="3">
        <v>1.5891849232892801</v>
      </c>
      <c r="F33" s="3">
        <v>2.52371977845005</v>
      </c>
      <c r="G33" s="3">
        <v>2.0432434306566201</v>
      </c>
      <c r="H33" s="3">
        <v>2.9824745555626402</v>
      </c>
      <c r="I33" s="3">
        <v>4.1408648280078797</v>
      </c>
      <c r="J33" s="3">
        <v>2.3932099886677398</v>
      </c>
      <c r="K33" s="3">
        <v>1.95476837604818</v>
      </c>
      <c r="L33" s="3">
        <v>3.66710803742586</v>
      </c>
      <c r="M33" s="3">
        <v>3.1391976930296601</v>
      </c>
      <c r="N33" s="3">
        <v>2.5829425608611598</v>
      </c>
      <c r="O33" s="3">
        <v>1.55899626562031</v>
      </c>
      <c r="P33" s="3">
        <v>2.2804821535298099</v>
      </c>
      <c r="Q33" s="3">
        <v>3.8510408939513199</v>
      </c>
      <c r="R33" s="3">
        <v>3.1011646434193998</v>
      </c>
      <c r="S33" s="3">
        <v>3.6134640268905902</v>
      </c>
      <c r="T33" s="3">
        <v>3.9879604235922801</v>
      </c>
      <c r="U33" s="3">
        <v>2.6237824218125101</v>
      </c>
      <c r="V33" s="3">
        <v>3.9200997765002801</v>
      </c>
    </row>
    <row r="34" spans="1:22" x14ac:dyDescent="0.35">
      <c r="A34" s="2">
        <v>42867</v>
      </c>
      <c r="B34" s="3">
        <v>2.2684845836057699</v>
      </c>
      <c r="C34" s="3">
        <v>2.47331107811701</v>
      </c>
      <c r="D34" s="3">
        <v>2.4887438750384301</v>
      </c>
      <c r="E34" s="3">
        <v>1.55123049851669</v>
      </c>
      <c r="F34" s="3">
        <v>2.4483514398951498</v>
      </c>
      <c r="G34" s="3">
        <v>2.1352555270462998</v>
      </c>
      <c r="H34" s="3">
        <v>2.9381099839840501</v>
      </c>
      <c r="I34" s="3">
        <v>4.07283398201632</v>
      </c>
      <c r="J34" s="3">
        <v>2.4204023194083799</v>
      </c>
      <c r="K34" s="3">
        <v>1.82743434348034</v>
      </c>
      <c r="L34" s="3">
        <v>3.4742678377029899</v>
      </c>
      <c r="M34" s="3">
        <v>3.04664051568232</v>
      </c>
      <c r="N34" s="3">
        <v>2.5567552488069301</v>
      </c>
      <c r="O34" s="3">
        <v>1.55411992462682</v>
      </c>
      <c r="P34" s="3">
        <v>2.2208994014029702</v>
      </c>
      <c r="Q34" s="3">
        <v>3.8832777058389101</v>
      </c>
      <c r="R34" s="3">
        <v>3.2195386295072099</v>
      </c>
      <c r="S34" s="3">
        <v>3.68729271935752</v>
      </c>
      <c r="T34" s="3">
        <v>3.8680373142187698</v>
      </c>
      <c r="U34" s="3">
        <v>2.4764821061079401</v>
      </c>
      <c r="V34" s="3">
        <v>4.1036834157404902</v>
      </c>
    </row>
    <row r="35" spans="1:22" x14ac:dyDescent="0.35">
      <c r="A35" s="2">
        <v>42898</v>
      </c>
      <c r="B35" s="3">
        <v>2.1206928867648598</v>
      </c>
      <c r="C35" s="3">
        <v>2.6354555178805499</v>
      </c>
      <c r="D35" s="3">
        <v>2.5467596743463901</v>
      </c>
      <c r="E35" s="3">
        <v>1.52248238528889</v>
      </c>
      <c r="F35" s="3">
        <v>2.4980334187136699</v>
      </c>
      <c r="G35" s="3">
        <v>2.2810136322936398</v>
      </c>
      <c r="H35" s="3">
        <v>2.9895122744570499</v>
      </c>
      <c r="I35" s="3">
        <v>4.0758133443546001</v>
      </c>
      <c r="J35" s="3">
        <v>2.4792804261827102</v>
      </c>
      <c r="K35" s="3">
        <v>1.7767136752185599</v>
      </c>
      <c r="L35" s="3">
        <v>3.6807785652586298</v>
      </c>
      <c r="M35" s="3">
        <v>3.3890984149127998</v>
      </c>
      <c r="N35" s="3">
        <v>2.7768364623358299</v>
      </c>
      <c r="O35" s="3">
        <v>1.6045063913644</v>
      </c>
      <c r="P35" s="3">
        <v>2.1752010633574099</v>
      </c>
      <c r="Q35" s="3">
        <v>4.4026350455109897</v>
      </c>
      <c r="R35" s="3">
        <v>3.2242054687135502</v>
      </c>
      <c r="S35" s="3">
        <v>3.5645650473449502</v>
      </c>
      <c r="T35" s="3">
        <v>4.0717830435299298</v>
      </c>
      <c r="U35" s="3">
        <v>2.0306167433030202</v>
      </c>
      <c r="V35" s="3">
        <v>4.0006155428033701</v>
      </c>
    </row>
    <row r="36" spans="1:22" x14ac:dyDescent="0.35">
      <c r="A36" s="2">
        <v>42928</v>
      </c>
      <c r="B36" s="3">
        <v>2.1450008962011999</v>
      </c>
      <c r="C36" s="3">
        <v>2.6087124551463599</v>
      </c>
      <c r="D36" s="3">
        <v>2.55066830820265</v>
      </c>
      <c r="E36" s="3">
        <v>1.55833557166698</v>
      </c>
      <c r="F36" s="3">
        <v>2.4354953319791099</v>
      </c>
      <c r="G36" s="3">
        <v>2.2728013973374299</v>
      </c>
      <c r="H36" s="3">
        <v>3.0553276695449099</v>
      </c>
      <c r="I36" s="3">
        <v>3.9644993773339401</v>
      </c>
      <c r="J36" s="3">
        <v>2.4018031864299099</v>
      </c>
      <c r="K36" s="3">
        <v>1.77061053479094</v>
      </c>
      <c r="L36" s="3">
        <v>3.5421854472715499</v>
      </c>
      <c r="M36" s="3">
        <v>3.30528338056653</v>
      </c>
      <c r="N36" s="3">
        <v>2.4662991915864598</v>
      </c>
      <c r="O36" s="3">
        <v>1.5774948382346199</v>
      </c>
      <c r="P36" s="3">
        <v>2.1687984698328</v>
      </c>
      <c r="Q36" s="3">
        <v>4.3219619057111602</v>
      </c>
      <c r="R36" s="3">
        <v>3.2513028039388399</v>
      </c>
      <c r="S36" s="3">
        <v>3.5449186736737399</v>
      </c>
      <c r="T36" s="3">
        <v>4.0632358688192296</v>
      </c>
      <c r="U36" s="3">
        <v>1.75747875016391</v>
      </c>
      <c r="V36" s="3">
        <v>3.7127604705022401</v>
      </c>
    </row>
    <row r="37" spans="1:22" x14ac:dyDescent="0.35">
      <c r="A37" s="2">
        <v>42958</v>
      </c>
      <c r="B37" s="3">
        <v>2.2301659395870899</v>
      </c>
      <c r="C37" s="3">
        <v>2.63215646928403</v>
      </c>
      <c r="D37" s="3">
        <v>2.5700259551502098</v>
      </c>
      <c r="E37" s="3">
        <v>1.5806074649331301</v>
      </c>
      <c r="F37" s="3">
        <v>2.4049295416976899</v>
      </c>
      <c r="G37" s="3">
        <v>2.3239134177512701</v>
      </c>
      <c r="H37" s="3">
        <v>3.04968664066925</v>
      </c>
      <c r="I37" s="3">
        <v>4.0299440856300102</v>
      </c>
      <c r="J37" s="3">
        <v>2.4189663710776199</v>
      </c>
      <c r="K37" s="3">
        <v>1.86536612077478</v>
      </c>
      <c r="L37" s="3">
        <v>3.4133443566914199</v>
      </c>
      <c r="M37" s="3">
        <v>3.2101853053241798</v>
      </c>
      <c r="N37" s="3">
        <v>2.5947821079278901</v>
      </c>
      <c r="O37" s="3">
        <v>1.5748030911087001</v>
      </c>
      <c r="P37" s="3">
        <v>2.1916283081999901</v>
      </c>
      <c r="Q37" s="3">
        <v>4.18082873402685</v>
      </c>
      <c r="R37" s="3">
        <v>3.2636332049495498</v>
      </c>
      <c r="S37" s="3">
        <v>3.77213119377245</v>
      </c>
      <c r="T37" s="3">
        <v>3.9387284519766901</v>
      </c>
      <c r="U37" s="3">
        <v>1.7563642532427199</v>
      </c>
      <c r="V37" s="3">
        <v>3.8066640783854</v>
      </c>
    </row>
    <row r="38" spans="1:22" x14ac:dyDescent="0.35">
      <c r="A38" s="2">
        <v>42990</v>
      </c>
      <c r="B38" s="3">
        <v>2.1322080792598199</v>
      </c>
      <c r="C38" s="3">
        <v>2.4851586903961498</v>
      </c>
      <c r="D38" s="3">
        <v>2.59119911715656</v>
      </c>
      <c r="E38" s="3">
        <v>1.5445470273814801</v>
      </c>
      <c r="F38" s="3">
        <v>2.5724496423304499</v>
      </c>
      <c r="G38" s="3">
        <v>2.11230128894816</v>
      </c>
      <c r="H38" s="3">
        <v>2.9907378971975298</v>
      </c>
      <c r="I38" s="3">
        <v>4.0336622177552099</v>
      </c>
      <c r="J38" s="3">
        <v>2.4648096616508899</v>
      </c>
      <c r="K38" s="3">
        <v>1.8346853685224001</v>
      </c>
      <c r="L38" s="3">
        <v>3.1495886693591202</v>
      </c>
      <c r="M38" s="3">
        <v>3.2838755651721199</v>
      </c>
      <c r="N38" s="3">
        <v>2.6213258985717598</v>
      </c>
      <c r="O38" s="3">
        <v>1.51635984343509</v>
      </c>
      <c r="P38" s="3">
        <v>2.12438412635563</v>
      </c>
      <c r="Q38" s="3">
        <v>4.6980733942057702</v>
      </c>
      <c r="R38" s="3">
        <v>3.0814475659882801</v>
      </c>
      <c r="S38" s="3">
        <v>3.8705041534748101</v>
      </c>
      <c r="T38" s="3">
        <v>4.11286251108287</v>
      </c>
      <c r="U38" s="3">
        <v>1.7244262893640101</v>
      </c>
      <c r="V38" s="3">
        <v>4.2005643353203101</v>
      </c>
    </row>
    <row r="39" spans="1:22" x14ac:dyDescent="0.35">
      <c r="A39" s="2">
        <v>43020</v>
      </c>
      <c r="B39" s="3">
        <v>2.1425840433830099</v>
      </c>
      <c r="C39" s="3">
        <v>2.81852000719392</v>
      </c>
      <c r="D39" s="3">
        <v>2.55332072411578</v>
      </c>
      <c r="E39" s="3">
        <v>1.4479896850276299</v>
      </c>
      <c r="F39" s="3">
        <v>2.4443998635692301</v>
      </c>
      <c r="G39" s="3">
        <v>2.2233331361544799</v>
      </c>
      <c r="H39" s="3">
        <v>3.0981736130181199</v>
      </c>
      <c r="I39" s="3">
        <v>4.0059102034532099</v>
      </c>
      <c r="J39" s="3">
        <v>2.4894480998781501</v>
      </c>
      <c r="K39" s="3">
        <v>1.7259498629171</v>
      </c>
      <c r="L39" s="3">
        <v>3.0991901370825401</v>
      </c>
      <c r="M39" s="3">
        <v>3.22917869239769</v>
      </c>
      <c r="N39" s="3">
        <v>2.84802704908688</v>
      </c>
      <c r="O39" s="3">
        <v>1.5332654701244099</v>
      </c>
      <c r="P39" s="3">
        <v>2.0662609799209899</v>
      </c>
      <c r="Q39" s="3">
        <v>4.6605520777175498</v>
      </c>
      <c r="R39" s="3">
        <v>2.9776338884167299</v>
      </c>
      <c r="S39" s="3">
        <v>4.1803035400441999</v>
      </c>
      <c r="T39" s="3">
        <v>4.1714696840689296</v>
      </c>
      <c r="U39" s="3">
        <v>1.8692855257211001</v>
      </c>
      <c r="V39" s="3">
        <v>4.3970856552475102</v>
      </c>
    </row>
    <row r="40" spans="1:22" x14ac:dyDescent="0.35">
      <c r="A40" s="2">
        <v>43049</v>
      </c>
      <c r="B40" s="3">
        <v>2.0668300394709598</v>
      </c>
      <c r="C40" s="3">
        <v>2.9110645470943601</v>
      </c>
      <c r="D40" s="3">
        <v>2.5944355145789801</v>
      </c>
      <c r="E40" s="3">
        <v>1.4596170337430201</v>
      </c>
      <c r="F40" s="3">
        <v>2.4154143011471101</v>
      </c>
      <c r="G40" s="3">
        <v>2.5571572228146602</v>
      </c>
      <c r="H40" s="3">
        <v>3.2262338780425601</v>
      </c>
      <c r="I40" s="3">
        <v>4.0804438673385102</v>
      </c>
      <c r="J40" s="3">
        <v>2.5546610360827402</v>
      </c>
      <c r="K40" s="3">
        <v>1.9558029629803699</v>
      </c>
      <c r="L40" s="3">
        <v>3.49406110306687</v>
      </c>
      <c r="M40" s="3">
        <v>3.2217104470807199</v>
      </c>
      <c r="N40" s="3">
        <v>3.0520287250851399</v>
      </c>
      <c r="O40" s="3">
        <v>1.52470188789031</v>
      </c>
      <c r="P40" s="3">
        <v>2.0094212159413898</v>
      </c>
      <c r="Q40" s="3">
        <v>4.6368940994620296</v>
      </c>
      <c r="R40" s="3">
        <v>3.0557690851983699</v>
      </c>
      <c r="S40" s="3">
        <v>4.1924075561903198</v>
      </c>
      <c r="T40" s="3">
        <v>4.4073529452330202</v>
      </c>
      <c r="U40" s="3">
        <v>2.02635798595169</v>
      </c>
      <c r="V40" s="3">
        <v>4.34702153978645</v>
      </c>
    </row>
    <row r="41" spans="1:22" x14ac:dyDescent="0.35">
      <c r="A41" s="2">
        <v>43081</v>
      </c>
      <c r="B41" s="3">
        <v>2.2157540379398299</v>
      </c>
      <c r="C41" s="3">
        <v>3.2673641855687801</v>
      </c>
      <c r="D41" s="3">
        <v>2.6495386756614501</v>
      </c>
      <c r="E41" s="3">
        <v>1.5867657361571399</v>
      </c>
      <c r="F41" s="3">
        <v>2.78709903114679</v>
      </c>
      <c r="G41" s="3">
        <v>2.8532909038098899</v>
      </c>
      <c r="H41" s="3">
        <v>3.27671847044128</v>
      </c>
      <c r="I41" s="3">
        <v>4.1982360589388801</v>
      </c>
      <c r="J41" s="3">
        <v>2.5796781700123801</v>
      </c>
      <c r="K41" s="3">
        <v>2.0496841385226299</v>
      </c>
      <c r="L41" s="3">
        <v>3.5744839215393398</v>
      </c>
      <c r="M41" s="3">
        <v>3.5592792976510599</v>
      </c>
      <c r="N41" s="3">
        <v>2.8572584774921199</v>
      </c>
      <c r="O41" s="3">
        <v>1.53266007687338</v>
      </c>
      <c r="P41" s="3">
        <v>2.1069749053543001</v>
      </c>
      <c r="Q41" s="3">
        <v>4.5825291596513997</v>
      </c>
      <c r="R41" s="3">
        <v>3.0587770136094599</v>
      </c>
      <c r="S41" s="3">
        <v>4.2210580870634899</v>
      </c>
      <c r="T41" s="3">
        <v>4.4398837212669502</v>
      </c>
      <c r="U41" s="3">
        <v>1.84755339809877</v>
      </c>
      <c r="V41" s="3">
        <v>4.2872039294878297</v>
      </c>
    </row>
    <row r="42" spans="1:22" x14ac:dyDescent="0.35">
      <c r="A42" s="2">
        <v>43112</v>
      </c>
      <c r="B42" s="3">
        <v>2.1120890605799798</v>
      </c>
      <c r="C42" s="3">
        <v>2.80589035597438</v>
      </c>
      <c r="D42" s="3">
        <v>2.51214813977289</v>
      </c>
      <c r="E42" s="3">
        <v>1.53550079769237</v>
      </c>
      <c r="F42" s="3">
        <v>2.76722423764499</v>
      </c>
      <c r="G42" s="3">
        <v>2.5946575472006699</v>
      </c>
      <c r="H42" s="3">
        <v>3.1081863646540402</v>
      </c>
      <c r="I42" s="3">
        <v>4.1380978877114298</v>
      </c>
      <c r="J42" s="3">
        <v>2.5006082998027699</v>
      </c>
      <c r="K42" s="3">
        <v>2.01784460328874</v>
      </c>
      <c r="L42" s="3">
        <v>3.3358513582382301</v>
      </c>
      <c r="M42" s="3">
        <v>3.3791591641218099</v>
      </c>
      <c r="N42" s="3">
        <v>2.4892084693442502</v>
      </c>
      <c r="O42" s="3">
        <v>1.4786918164823699</v>
      </c>
      <c r="P42" s="3">
        <v>1.9740853965646099</v>
      </c>
      <c r="Q42" s="3">
        <v>4.0198743642397696</v>
      </c>
      <c r="R42" s="3">
        <v>2.8941125356675799</v>
      </c>
      <c r="S42" s="3">
        <v>4.1130226391121898</v>
      </c>
      <c r="T42" s="3">
        <v>4.3153413270410299</v>
      </c>
      <c r="U42" s="3">
        <v>1.5675060628794799</v>
      </c>
      <c r="V42" s="3">
        <v>4.2904275663311502</v>
      </c>
    </row>
    <row r="43" spans="1:22" x14ac:dyDescent="0.35">
      <c r="A43" s="2">
        <v>43143</v>
      </c>
      <c r="B43" s="3">
        <v>2.3636129709820901</v>
      </c>
      <c r="C43" s="3">
        <v>2.99013770873839</v>
      </c>
      <c r="D43" s="3">
        <v>2.4839958505264099</v>
      </c>
      <c r="E43" s="3">
        <v>1.5815657065414701</v>
      </c>
      <c r="F43" s="3">
        <v>2.9729347509736002</v>
      </c>
      <c r="G43" s="3">
        <v>2.6451391395492401</v>
      </c>
      <c r="H43" s="3">
        <v>3.1437854856317502</v>
      </c>
      <c r="I43" s="3">
        <v>4.30338668249283</v>
      </c>
      <c r="J43" s="3">
        <v>2.6138677803465802</v>
      </c>
      <c r="K43" s="3">
        <v>2.1845596451531901</v>
      </c>
      <c r="L43" s="3">
        <v>3.4513553280520299</v>
      </c>
      <c r="M43" s="3">
        <v>3.4941684679277998</v>
      </c>
      <c r="N43" s="3">
        <v>2.76571180168495</v>
      </c>
      <c r="O43" s="3">
        <v>1.54932870588392</v>
      </c>
      <c r="P43" s="3">
        <v>2.21625416989085</v>
      </c>
      <c r="Q43" s="3">
        <v>4.5354811637597203</v>
      </c>
      <c r="R43" s="3">
        <v>2.9622853753116698</v>
      </c>
      <c r="S43" s="3">
        <v>4.1827592658120798</v>
      </c>
      <c r="T43" s="3">
        <v>4.36623088787693</v>
      </c>
      <c r="U43" s="3">
        <v>1.86109361827082</v>
      </c>
      <c r="V43" s="3">
        <v>4.2636199422115597</v>
      </c>
    </row>
    <row r="44" spans="1:22" x14ac:dyDescent="0.35">
      <c r="A44" s="2">
        <v>43171</v>
      </c>
      <c r="B44" s="3">
        <v>2.2514841299441799</v>
      </c>
      <c r="C44" s="3">
        <v>2.9793806829806999</v>
      </c>
      <c r="D44" s="3">
        <v>2.5224021830133201</v>
      </c>
      <c r="E44" s="3">
        <v>1.5693446588862701</v>
      </c>
      <c r="F44" s="3">
        <v>2.9828615389258202</v>
      </c>
      <c r="G44" s="3">
        <v>2.32407139357597</v>
      </c>
      <c r="H44" s="3">
        <v>3.1870421494744399</v>
      </c>
      <c r="I44" s="3">
        <v>4.12544200039786</v>
      </c>
      <c r="J44" s="3">
        <v>2.5458197683646002</v>
      </c>
      <c r="K44" s="3">
        <v>2.16068296420818</v>
      </c>
      <c r="L44" s="3">
        <v>3.36161553811406</v>
      </c>
      <c r="M44" s="3">
        <v>3.16665276771807</v>
      </c>
      <c r="N44" s="3">
        <v>3.0576946282376198</v>
      </c>
      <c r="O44" s="3">
        <v>1.5705413067801799</v>
      </c>
      <c r="P44" s="3">
        <v>2.0636255053082002</v>
      </c>
      <c r="Q44" s="3">
        <v>4.8969302869077103</v>
      </c>
      <c r="R44" s="3">
        <v>2.9957137019013498</v>
      </c>
      <c r="S44" s="3">
        <v>4.2419875470783603</v>
      </c>
      <c r="T44" s="3">
        <v>4.4611436791524302</v>
      </c>
      <c r="U44" s="3">
        <v>1.6863863329803701</v>
      </c>
      <c r="V44" s="3">
        <v>4.0058295165059601</v>
      </c>
    </row>
    <row r="45" spans="1:22" x14ac:dyDescent="0.35">
      <c r="A45" s="2">
        <v>43202</v>
      </c>
      <c r="B45" s="3">
        <v>2.4380269082563899</v>
      </c>
      <c r="C45" s="3">
        <v>3.0963107453375098</v>
      </c>
      <c r="D45" s="3">
        <v>2.6557283114788199</v>
      </c>
      <c r="E45" s="3">
        <v>1.6781645933859</v>
      </c>
      <c r="F45" s="3">
        <v>3.0559094994495899</v>
      </c>
      <c r="G45" s="3">
        <v>2.09111049470707</v>
      </c>
      <c r="H45" s="3">
        <v>3.1598296855769701</v>
      </c>
      <c r="I45" s="3">
        <v>4.1758555082101099</v>
      </c>
      <c r="J45" s="3">
        <v>2.5919804612614801</v>
      </c>
      <c r="K45" s="3">
        <v>2.2313095135633398</v>
      </c>
      <c r="L45" s="3">
        <v>3.5621756059479002</v>
      </c>
      <c r="M45" s="3">
        <v>3.3194894785282498</v>
      </c>
      <c r="N45" s="3">
        <v>3.1372947905004902</v>
      </c>
      <c r="O45" s="3">
        <v>1.57336359786171</v>
      </c>
      <c r="P45" s="3">
        <v>2.2652321037488199</v>
      </c>
      <c r="Q45" s="3">
        <v>4.7927094324358297</v>
      </c>
      <c r="R45" s="3">
        <v>3.0779396676142601</v>
      </c>
      <c r="S45" s="3">
        <v>4.7683149897434696</v>
      </c>
      <c r="T45" s="3">
        <v>4.77984361813043</v>
      </c>
      <c r="U45" s="3">
        <v>1.84729756467283</v>
      </c>
      <c r="V45" s="3">
        <v>3.95527612872249</v>
      </c>
    </row>
    <row r="46" spans="1:22" x14ac:dyDescent="0.35">
      <c r="A46" s="2">
        <v>43231</v>
      </c>
      <c r="B46" s="3">
        <v>2.6532357694294499</v>
      </c>
      <c r="C46" s="3">
        <v>3.1522934564185401</v>
      </c>
      <c r="D46" s="3">
        <v>2.9565762905830399</v>
      </c>
      <c r="E46" s="3">
        <v>1.7291321006625</v>
      </c>
      <c r="F46" s="3">
        <v>2.96558547340305</v>
      </c>
      <c r="G46" s="3">
        <v>4.7755999310420503</v>
      </c>
      <c r="H46" s="3">
        <v>3.2161649426441001</v>
      </c>
      <c r="I46" s="3">
        <v>4.3227956438824204</v>
      </c>
      <c r="J46" s="3">
        <v>2.86447042092261</v>
      </c>
      <c r="K46" s="3">
        <v>2.2227234934848799</v>
      </c>
      <c r="L46" s="3">
        <v>3.71260941200793</v>
      </c>
      <c r="M46" s="3">
        <v>3.2844320434360799</v>
      </c>
      <c r="N46" s="3">
        <v>3.06600858923944</v>
      </c>
      <c r="O46" s="3">
        <v>1.59928585186767</v>
      </c>
      <c r="P46" s="3">
        <v>2.24588612143982</v>
      </c>
      <c r="Q46" s="3">
        <v>4.89094545010256</v>
      </c>
      <c r="R46" s="3">
        <v>3.0815740805964298</v>
      </c>
      <c r="S46" s="3">
        <v>5.2272500294696496</v>
      </c>
      <c r="T46" s="3">
        <v>5.0063924452224704</v>
      </c>
      <c r="U46" s="3" t="e">
        <v>#N/A</v>
      </c>
      <c r="V46" s="3">
        <v>3.92232315087751</v>
      </c>
    </row>
    <row r="47" spans="1:22" x14ac:dyDescent="0.35">
      <c r="A47" s="2">
        <v>43263</v>
      </c>
      <c r="B47" s="3">
        <v>2.7009872363298699</v>
      </c>
      <c r="C47" s="3">
        <v>3.18963858396515</v>
      </c>
      <c r="D47" s="3">
        <v>2.9798882223382002</v>
      </c>
      <c r="E47" s="3">
        <v>1.72769109575501</v>
      </c>
      <c r="F47" s="3">
        <v>3.1167967400582799</v>
      </c>
      <c r="G47" s="3">
        <v>1.9071999046869199</v>
      </c>
      <c r="H47" s="3">
        <v>3.24127901674811</v>
      </c>
      <c r="I47" s="3">
        <v>4.2774719771633301</v>
      </c>
      <c r="J47" s="3">
        <v>2.8846252248128601</v>
      </c>
      <c r="K47" s="3">
        <v>2.2069300764487099</v>
      </c>
      <c r="L47" s="3">
        <v>4.3749233412744299</v>
      </c>
      <c r="M47" s="3">
        <v>3.4493933061740099</v>
      </c>
      <c r="N47" s="3">
        <v>3.4399368526503999</v>
      </c>
      <c r="O47" s="3">
        <v>1.58536162767639</v>
      </c>
      <c r="P47" s="3">
        <v>2.2252970061478301</v>
      </c>
      <c r="Q47" s="3">
        <v>4.8006201441707903</v>
      </c>
      <c r="R47" s="3">
        <v>3.1829802183915499</v>
      </c>
      <c r="S47" s="3">
        <v>5.5203971625131203</v>
      </c>
      <c r="T47" s="3">
        <v>4.6865517205718801</v>
      </c>
      <c r="U47" s="3">
        <v>1.5626634721856101</v>
      </c>
      <c r="V47" s="3">
        <v>3.7374957269282398</v>
      </c>
    </row>
    <row r="48" spans="1:22" x14ac:dyDescent="0.35">
      <c r="A48" s="2">
        <v>43293</v>
      </c>
      <c r="B48" s="3">
        <v>3.0145134087840599</v>
      </c>
      <c r="C48" s="3">
        <v>3.4263944079023099</v>
      </c>
      <c r="D48" s="3">
        <v>3.08681029456225</v>
      </c>
      <c r="E48" s="3">
        <v>1.8081762750494099</v>
      </c>
      <c r="F48" s="3">
        <v>3.0748411330493499</v>
      </c>
      <c r="G48" s="3">
        <v>2.1153006827874501</v>
      </c>
      <c r="H48" s="3">
        <v>3.3649696333367798</v>
      </c>
      <c r="I48" s="3">
        <v>4.4925316373057003</v>
      </c>
      <c r="J48" s="3">
        <v>2.7071570384628298</v>
      </c>
      <c r="K48" s="3">
        <v>2.3966013961821102</v>
      </c>
      <c r="L48" s="3">
        <v>4.3192286526663004</v>
      </c>
      <c r="M48" s="3">
        <v>3.5713274962795598</v>
      </c>
      <c r="N48" s="3">
        <v>3.4583565825214402</v>
      </c>
      <c r="O48" s="3">
        <v>1.5825362029719701</v>
      </c>
      <c r="P48" s="3">
        <v>2.4240260655042301</v>
      </c>
      <c r="Q48" s="3">
        <v>4.72358107516982</v>
      </c>
      <c r="R48" s="3">
        <v>3.37672200249914</v>
      </c>
      <c r="S48" s="3">
        <v>5.8303998827849801</v>
      </c>
      <c r="T48" s="3">
        <v>4.87998071708643</v>
      </c>
      <c r="U48" s="3">
        <v>1.78390264920425</v>
      </c>
      <c r="V48" s="3">
        <v>3.8059654009733199</v>
      </c>
    </row>
    <row r="49" spans="1:22" x14ac:dyDescent="0.35">
      <c r="A49" s="2">
        <v>43322</v>
      </c>
      <c r="B49" s="3">
        <v>3.1490919728617301</v>
      </c>
      <c r="C49" s="3">
        <v>3.3745029390329102</v>
      </c>
      <c r="D49" s="3">
        <v>2.9282889939824099</v>
      </c>
      <c r="E49" s="3">
        <v>1.72434186921537</v>
      </c>
      <c r="F49" s="3">
        <v>2.88703600203536</v>
      </c>
      <c r="G49" s="3">
        <v>4.3480985628079996</v>
      </c>
      <c r="H49" s="3">
        <v>3.1695744031344399</v>
      </c>
      <c r="I49" s="3">
        <v>4.3614759695777696</v>
      </c>
      <c r="J49" s="3">
        <v>2.7709246127600999</v>
      </c>
      <c r="K49" s="3">
        <v>2.4034086137453499</v>
      </c>
      <c r="L49" s="3">
        <v>4.3849728821670801</v>
      </c>
      <c r="M49" s="3">
        <v>3.60410594688457</v>
      </c>
      <c r="N49" s="3">
        <v>3.5360847767050001</v>
      </c>
      <c r="O49" s="3">
        <v>1.51125576802699</v>
      </c>
      <c r="P49" s="3">
        <v>2.4605045038202999</v>
      </c>
      <c r="Q49" s="3">
        <v>4.3391043730875198</v>
      </c>
      <c r="R49" s="3">
        <v>3.2509399310158398</v>
      </c>
      <c r="S49" s="3">
        <v>5.4999602943095098</v>
      </c>
      <c r="T49" s="3">
        <v>4.7087635939812502</v>
      </c>
      <c r="U49" s="3">
        <v>1.7264906777531299</v>
      </c>
      <c r="V49" s="3">
        <v>3.9417481129125398</v>
      </c>
    </row>
    <row r="50" spans="1:22" x14ac:dyDescent="0.35">
      <c r="A50" s="2">
        <v>43355</v>
      </c>
      <c r="B50" s="3">
        <v>3.2935357604127602</v>
      </c>
      <c r="C50" s="3">
        <v>3.5142803029122698</v>
      </c>
      <c r="D50" s="3">
        <v>3.11825483051497</v>
      </c>
      <c r="E50" s="3">
        <v>1.8075264854420501</v>
      </c>
      <c r="F50" s="3">
        <v>3.0079075208626702</v>
      </c>
      <c r="G50" s="3">
        <v>2.4819365569179501</v>
      </c>
      <c r="H50" s="3">
        <v>3.2222632248634602</v>
      </c>
      <c r="I50" s="3">
        <v>4.4855207726015998</v>
      </c>
      <c r="J50" s="3">
        <v>2.8117638564940299</v>
      </c>
      <c r="K50" s="3">
        <v>2.43552511921665</v>
      </c>
      <c r="L50" s="3">
        <v>4.5137718932917599</v>
      </c>
      <c r="M50" s="3">
        <v>3.7457539769239201</v>
      </c>
      <c r="N50" s="3">
        <v>3.8820184522527499</v>
      </c>
      <c r="O50" s="3">
        <v>1.5053098273041801</v>
      </c>
      <c r="P50" s="3">
        <v>2.7366318521003499</v>
      </c>
      <c r="Q50" s="3">
        <v>4.1964980862649304</v>
      </c>
      <c r="R50" s="3">
        <v>3.34387846324223</v>
      </c>
      <c r="S50" s="3">
        <v>5.8399061218122004</v>
      </c>
      <c r="T50" s="3">
        <v>4.7373390052622302</v>
      </c>
      <c r="U50" s="3">
        <v>1.6406993261507901</v>
      </c>
      <c r="V50" s="3">
        <v>4.3831817152371801</v>
      </c>
    </row>
    <row r="51" spans="1:22" x14ac:dyDescent="0.35">
      <c r="A51" s="2">
        <v>43385</v>
      </c>
      <c r="B51" s="3">
        <v>3.3399002991658802</v>
      </c>
      <c r="C51" s="3">
        <v>3.0513061901613399</v>
      </c>
      <c r="D51" s="3">
        <v>3.0924008923383601</v>
      </c>
      <c r="E51" s="3">
        <v>1.93514785891136</v>
      </c>
      <c r="F51" s="3">
        <v>3.13813120041879</v>
      </c>
      <c r="G51" s="3">
        <v>2.3215433431353598</v>
      </c>
      <c r="H51" s="3">
        <v>3.3618536809437498</v>
      </c>
      <c r="I51" s="3">
        <v>4.8397761757985398</v>
      </c>
      <c r="J51" s="3">
        <v>2.9023895044516701</v>
      </c>
      <c r="K51" s="3">
        <v>2.5543366065900099</v>
      </c>
      <c r="L51" s="3">
        <v>4.1401429302020398</v>
      </c>
      <c r="M51" s="3">
        <v>4.0064101466122697</v>
      </c>
      <c r="N51" s="3">
        <v>4.1783944402625197</v>
      </c>
      <c r="O51" s="3">
        <v>1.6785666346263901</v>
      </c>
      <c r="P51" s="3">
        <v>2.8299623523049302</v>
      </c>
      <c r="Q51" s="3">
        <v>4.3464341044788597</v>
      </c>
      <c r="R51" s="3">
        <v>3.3203580700160602</v>
      </c>
      <c r="S51" s="3">
        <v>5.4007417729192104</v>
      </c>
      <c r="T51" s="3">
        <v>4.9040698378999599</v>
      </c>
      <c r="U51" s="3">
        <v>1.7022637073508899</v>
      </c>
      <c r="V51" s="3">
        <v>4.4511257681007503</v>
      </c>
    </row>
    <row r="52" spans="1:22" x14ac:dyDescent="0.35">
      <c r="A52" s="2">
        <v>43416</v>
      </c>
      <c r="B52" s="3">
        <v>3.2756127629875502</v>
      </c>
      <c r="C52" s="3">
        <v>3.0534494138786199</v>
      </c>
      <c r="D52" s="3">
        <v>3.08505978665396</v>
      </c>
      <c r="E52" s="3">
        <v>1.9477787420194499</v>
      </c>
      <c r="F52" s="3">
        <v>3.1304799986179601</v>
      </c>
      <c r="G52" s="3">
        <v>2.6155370844299202</v>
      </c>
      <c r="H52" s="3">
        <v>3.3984887668354902</v>
      </c>
      <c r="I52" s="3">
        <v>4.8830998964883099</v>
      </c>
      <c r="J52" s="3">
        <v>3.35525092268148</v>
      </c>
      <c r="K52" s="3">
        <v>2.6078700325857498</v>
      </c>
      <c r="L52" s="3">
        <v>3.9746634759841299</v>
      </c>
      <c r="M52" s="3">
        <v>4.0828413094900702</v>
      </c>
      <c r="N52" s="3">
        <v>4.2424468603165497</v>
      </c>
      <c r="O52" s="3">
        <v>1.6733935142020999</v>
      </c>
      <c r="P52" s="3">
        <v>2.8490905560878601</v>
      </c>
      <c r="Q52" s="3">
        <v>4.3130240266335598</v>
      </c>
      <c r="R52" s="3">
        <v>3.3993004732150101</v>
      </c>
      <c r="S52" s="3">
        <v>5.45171218248798</v>
      </c>
      <c r="T52" s="3">
        <v>4.8684528985528202</v>
      </c>
      <c r="U52" s="3">
        <v>1.899460182603</v>
      </c>
      <c r="V52" s="3">
        <v>4.3282239911431004</v>
      </c>
    </row>
    <row r="53" spans="1:22" x14ac:dyDescent="0.35">
      <c r="A53" s="2">
        <v>43446</v>
      </c>
      <c r="B53" s="3">
        <v>3.2254145556060299</v>
      </c>
      <c r="C53" s="3">
        <v>3.05911987998102</v>
      </c>
      <c r="D53" s="3">
        <v>2.86656690178495</v>
      </c>
      <c r="E53" s="3">
        <v>1.7914762859366899</v>
      </c>
      <c r="F53" s="3">
        <v>3.1258592414095898</v>
      </c>
      <c r="G53" s="3">
        <v>2.34948987063009</v>
      </c>
      <c r="H53" s="3">
        <v>3.3491666609074802</v>
      </c>
      <c r="I53" s="3">
        <v>4.9094286347970799</v>
      </c>
      <c r="J53" s="3">
        <v>3.4898010218647899</v>
      </c>
      <c r="K53" s="3">
        <v>2.60114741887209</v>
      </c>
      <c r="L53" s="3">
        <v>3.97685949561617</v>
      </c>
      <c r="M53" s="3">
        <v>3.9249975084920199</v>
      </c>
      <c r="N53" s="3">
        <v>4.14284960072691</v>
      </c>
      <c r="O53" s="3">
        <v>1.65254628955484</v>
      </c>
      <c r="P53" s="3">
        <v>2.7370435535483999</v>
      </c>
      <c r="Q53" s="3">
        <v>4.4052683735502898</v>
      </c>
      <c r="R53" s="3">
        <v>3.4620241806820502</v>
      </c>
      <c r="S53" s="3">
        <v>5.5261334039483403</v>
      </c>
      <c r="T53" s="3">
        <v>5.2321345240065398</v>
      </c>
      <c r="U53" s="3">
        <v>1.6181660288139099</v>
      </c>
      <c r="V53" s="3">
        <v>4.1951161818492304</v>
      </c>
    </row>
    <row r="54" spans="1:22" x14ac:dyDescent="0.35">
      <c r="A54" s="2">
        <v>43476</v>
      </c>
      <c r="B54" s="3">
        <v>3.3036886443954701</v>
      </c>
      <c r="C54" s="3">
        <v>3.8464597453611402</v>
      </c>
      <c r="D54" s="3">
        <v>2.8020371203691798</v>
      </c>
      <c r="E54" s="3">
        <v>1.68335833293077</v>
      </c>
      <c r="F54" s="3">
        <v>3.0850465642309</v>
      </c>
      <c r="G54" s="3">
        <v>2.3207931976012399</v>
      </c>
      <c r="H54" s="3">
        <v>3.2821633740712799</v>
      </c>
      <c r="I54" s="3">
        <v>4.8271977040047496</v>
      </c>
      <c r="J54" s="3">
        <v>3.3009048062955699</v>
      </c>
      <c r="K54" s="3">
        <v>2.62521795884274</v>
      </c>
      <c r="L54" s="3">
        <v>3.7992294086200902</v>
      </c>
      <c r="M54" s="3">
        <v>3.7161531903312301</v>
      </c>
      <c r="N54" s="3">
        <v>4.1821930996055903</v>
      </c>
      <c r="O54" s="3">
        <v>1.6619055435747301</v>
      </c>
      <c r="P54" s="3">
        <v>2.7471401564831801</v>
      </c>
      <c r="Q54" s="3">
        <v>4.4039152800214296</v>
      </c>
      <c r="R54" s="3">
        <v>3.4755385273478501</v>
      </c>
      <c r="S54" s="3">
        <v>5.2503029992157897</v>
      </c>
      <c r="T54" s="3">
        <v>5.1367792683788904</v>
      </c>
      <c r="U54" s="3">
        <v>1.7931972693795299</v>
      </c>
      <c r="V54" s="3">
        <v>4.0493594611014503</v>
      </c>
    </row>
    <row r="55" spans="1:22" x14ac:dyDescent="0.35">
      <c r="A55" s="2">
        <v>43508</v>
      </c>
      <c r="B55" s="3">
        <v>3.0637576088374301</v>
      </c>
      <c r="C55" s="3">
        <v>3.7904372460284499</v>
      </c>
      <c r="D55" s="3">
        <v>2.8346782964070401</v>
      </c>
      <c r="E55" s="3">
        <v>1.66707711920339</v>
      </c>
      <c r="F55" s="3">
        <v>3.0083918347982901</v>
      </c>
      <c r="G55" s="3">
        <v>2.20455668923264</v>
      </c>
      <c r="H55" s="3">
        <v>3.2755350189947601</v>
      </c>
      <c r="I55" s="3">
        <v>4.5529587934636702</v>
      </c>
      <c r="J55" s="3">
        <v>3.3303406434366098</v>
      </c>
      <c r="K55" s="3">
        <v>2.4721025374688401</v>
      </c>
      <c r="L55" s="3">
        <v>3.4976840296714902</v>
      </c>
      <c r="M55" s="3">
        <v>3.82208679995408</v>
      </c>
      <c r="N55" s="3">
        <v>4.3103086416951903</v>
      </c>
      <c r="O55" s="3">
        <v>1.6480786151787801</v>
      </c>
      <c r="P55" s="3">
        <v>2.5332477702078999</v>
      </c>
      <c r="Q55" s="3">
        <v>4.5160284799472104</v>
      </c>
      <c r="R55" s="3">
        <v>3.3454655268283502</v>
      </c>
      <c r="S55" s="3">
        <v>4.4476478085482096</v>
      </c>
      <c r="T55" s="3">
        <v>5.3123409263260104</v>
      </c>
      <c r="U55" s="3">
        <v>1.677822213904</v>
      </c>
      <c r="V55" s="3">
        <v>3.9264895030301799</v>
      </c>
    </row>
    <row r="56" spans="1:22" x14ac:dyDescent="0.35">
      <c r="A56" s="2">
        <v>43536</v>
      </c>
      <c r="B56" s="3">
        <v>2.80053411911745</v>
      </c>
      <c r="C56" s="3">
        <v>3.8988932513582899</v>
      </c>
      <c r="D56" s="3">
        <v>2.8723335209987999</v>
      </c>
      <c r="E56" s="3">
        <v>1.77645300595125</v>
      </c>
      <c r="F56" s="3">
        <v>3.06163873566984</v>
      </c>
      <c r="G56" s="3">
        <v>2.2645603240961898</v>
      </c>
      <c r="H56" s="3">
        <v>3.3353237772450002</v>
      </c>
      <c r="I56" s="3">
        <v>4.4498059106815404</v>
      </c>
      <c r="J56" s="3">
        <v>3.4944834805744298</v>
      </c>
      <c r="K56" s="3">
        <v>2.52697299692514</v>
      </c>
      <c r="L56" s="3">
        <v>3.4612927715289099</v>
      </c>
      <c r="M56" s="3">
        <v>3.9296451788475801</v>
      </c>
      <c r="N56" s="3">
        <v>3.8724523484657398</v>
      </c>
      <c r="O56" s="3">
        <v>1.59245864147858</v>
      </c>
      <c r="P56" s="3">
        <v>2.4471050994186201</v>
      </c>
      <c r="Q56" s="3">
        <v>4.7332561427813804</v>
      </c>
      <c r="R56" s="3">
        <v>3.3256226573577901</v>
      </c>
      <c r="S56" s="3">
        <v>4.5552775549527498</v>
      </c>
      <c r="T56" s="3">
        <v>5.3442294578982601</v>
      </c>
      <c r="U56" s="3">
        <v>1.5793327962403401</v>
      </c>
      <c r="V56" s="3">
        <v>3.9342140874094098</v>
      </c>
    </row>
    <row r="57" spans="1:22" x14ac:dyDescent="0.35">
      <c r="A57" s="2">
        <v>43567</v>
      </c>
      <c r="B57" s="3">
        <v>2.6543958511420902</v>
      </c>
      <c r="C57" s="3">
        <v>4.0518822724430796</v>
      </c>
      <c r="D57" s="3">
        <v>2.84712902168397</v>
      </c>
      <c r="E57" s="3">
        <v>1.7371266747766101</v>
      </c>
      <c r="F57" s="3">
        <v>3.03570705022236</v>
      </c>
      <c r="G57" s="3">
        <v>2.2090063872125798</v>
      </c>
      <c r="H57" s="3">
        <v>3.4120250796297098</v>
      </c>
      <c r="I57" s="3">
        <v>4.19145574262427</v>
      </c>
      <c r="J57" s="3">
        <v>3.3257847719704801</v>
      </c>
      <c r="K57" s="3">
        <v>2.4447396931579402</v>
      </c>
      <c r="L57" s="3">
        <v>3.5219949528078001</v>
      </c>
      <c r="M57" s="3">
        <v>3.70178003874239</v>
      </c>
      <c r="N57" s="3">
        <v>3.5169203593974401</v>
      </c>
      <c r="O57" s="3">
        <v>1.5887285871668699</v>
      </c>
      <c r="P57" s="3">
        <v>2.3295973259862102</v>
      </c>
      <c r="Q57" s="3">
        <v>4.3442461432922999</v>
      </c>
      <c r="R57" s="3">
        <v>3.2731378279008898</v>
      </c>
      <c r="S57" s="3">
        <v>5.0398942910998104</v>
      </c>
      <c r="T57" s="3">
        <v>4.9714116667635304</v>
      </c>
      <c r="U57" s="3">
        <v>1.5778787595627599</v>
      </c>
      <c r="V57" s="3">
        <v>3.6946567052415098</v>
      </c>
    </row>
    <row r="58" spans="1:22" x14ac:dyDescent="0.35">
      <c r="A58" s="2">
        <v>43595</v>
      </c>
      <c r="B58" s="3">
        <v>2.8293862044837699</v>
      </c>
      <c r="C58" s="3">
        <v>4.0461442325310797</v>
      </c>
      <c r="D58" s="3">
        <v>2.9741385551085902</v>
      </c>
      <c r="E58" s="3">
        <v>1.8030457673428</v>
      </c>
      <c r="F58" s="3">
        <v>3.37815255783589</v>
      </c>
      <c r="G58" s="3">
        <v>2.5969627601386498</v>
      </c>
      <c r="H58" s="3">
        <v>3.4626868057903901</v>
      </c>
      <c r="I58" s="3">
        <v>4.3088827283497704</v>
      </c>
      <c r="J58" s="3">
        <v>3.4696846814593898</v>
      </c>
      <c r="K58" s="3">
        <v>2.5512151203509501</v>
      </c>
      <c r="L58" s="3">
        <v>3.4815378184307701</v>
      </c>
      <c r="M58" s="3">
        <v>3.8242021338622001</v>
      </c>
      <c r="N58" s="3">
        <v>3.79304901409802</v>
      </c>
      <c r="O58" s="3">
        <v>1.7134839579430201</v>
      </c>
      <c r="P58" s="3">
        <v>2.4746627851577099</v>
      </c>
      <c r="Q58" s="3">
        <v>4.3465766436633597</v>
      </c>
      <c r="R58" s="3">
        <v>3.2980474375135</v>
      </c>
      <c r="S58" s="3">
        <v>5.4523796319539102</v>
      </c>
      <c r="T58" s="3">
        <v>5.1429428225374298</v>
      </c>
      <c r="U58" s="3">
        <v>1.5241446516158099</v>
      </c>
      <c r="V58" s="3">
        <v>3.8060684155710098</v>
      </c>
    </row>
    <row r="59" spans="1:22" x14ac:dyDescent="0.35">
      <c r="A59" s="2">
        <v>43628</v>
      </c>
      <c r="B59" s="3">
        <v>2.7714575217559001</v>
      </c>
      <c r="C59" s="3">
        <v>4.3657385438760299</v>
      </c>
      <c r="D59" s="3">
        <v>2.8277591331426302</v>
      </c>
      <c r="E59" s="3">
        <v>1.7502225297835301</v>
      </c>
      <c r="F59" s="3">
        <v>3.2682610984504699</v>
      </c>
      <c r="G59" s="3">
        <v>2.6849224993052099</v>
      </c>
      <c r="H59" s="3">
        <v>3.3219726229688802</v>
      </c>
      <c r="I59" s="3">
        <v>4.4289062505413801</v>
      </c>
      <c r="J59" s="3">
        <v>3.48528841622639</v>
      </c>
      <c r="K59" s="3">
        <v>2.53483673174921</v>
      </c>
      <c r="L59" s="3">
        <v>3.1629194943797501</v>
      </c>
      <c r="M59" s="3">
        <v>3.7528858986523002</v>
      </c>
      <c r="N59" s="3">
        <v>3.29407297045007</v>
      </c>
      <c r="O59" s="3">
        <v>1.6648188152236101</v>
      </c>
      <c r="P59" s="3">
        <v>2.5779735180200301</v>
      </c>
      <c r="Q59" s="3">
        <v>4.0592380100784302</v>
      </c>
      <c r="R59" s="3">
        <v>3.2220523057547501</v>
      </c>
      <c r="S59" s="3">
        <v>4.97589027009482</v>
      </c>
      <c r="T59" s="3">
        <v>5.1557633293493002</v>
      </c>
      <c r="U59" s="3">
        <v>1.59188259968992</v>
      </c>
      <c r="V59" s="3">
        <v>3.7108416058292999</v>
      </c>
    </row>
    <row r="60" spans="1:22" x14ac:dyDescent="0.35">
      <c r="A60" s="2">
        <v>43658</v>
      </c>
      <c r="B60" s="3">
        <v>2.69655856290608</v>
      </c>
      <c r="C60" s="3">
        <v>3.87086137283874</v>
      </c>
      <c r="D60" s="3">
        <v>2.7219017558760399</v>
      </c>
      <c r="E60" s="3">
        <v>1.7081022820548799</v>
      </c>
      <c r="F60" s="3">
        <v>3.2907113152441099</v>
      </c>
      <c r="G60" s="3">
        <v>2.68467242179476</v>
      </c>
      <c r="H60" s="3">
        <v>3.42657168445474</v>
      </c>
      <c r="I60" s="3">
        <v>4.3052170274041801</v>
      </c>
      <c r="J60" s="3">
        <v>3.5925228182397202</v>
      </c>
      <c r="K60" s="3">
        <v>2.53233775905414</v>
      </c>
      <c r="L60" s="3">
        <v>3.0831263859262301</v>
      </c>
      <c r="M60" s="3">
        <v>3.8434924579758198</v>
      </c>
      <c r="N60" s="3">
        <v>3.3534695519426299</v>
      </c>
      <c r="O60" s="3">
        <v>1.7593561732307501</v>
      </c>
      <c r="P60" s="3">
        <v>2.5069596910090701</v>
      </c>
      <c r="Q60" s="3">
        <v>4.1213077725039602</v>
      </c>
      <c r="R60" s="3">
        <v>3.1150895707083599</v>
      </c>
      <c r="S60" s="3">
        <v>4.6110548981716901</v>
      </c>
      <c r="T60" s="3">
        <v>5.1039558257667599</v>
      </c>
      <c r="U60" s="3">
        <v>1.75782959951996</v>
      </c>
      <c r="V60" s="3">
        <v>3.8391895509462199</v>
      </c>
    </row>
    <row r="61" spans="1:22" x14ac:dyDescent="0.35">
      <c r="A61" s="2">
        <v>43689</v>
      </c>
      <c r="B61" s="3">
        <v>2.8009047199969999</v>
      </c>
      <c r="C61" s="3">
        <v>4.2285098099069502</v>
      </c>
      <c r="D61" s="3">
        <v>2.8179745830335201</v>
      </c>
      <c r="E61" s="3">
        <v>1.82553933867725</v>
      </c>
      <c r="F61" s="3">
        <v>3.6834620605592399</v>
      </c>
      <c r="G61" s="3">
        <v>3.0383613618728398</v>
      </c>
      <c r="H61" s="3">
        <v>3.4932724674608502</v>
      </c>
      <c r="I61" s="3">
        <v>4.4546102660409304</v>
      </c>
      <c r="J61" s="3">
        <v>3.9171562824959301</v>
      </c>
      <c r="K61" s="3">
        <v>2.69630192512117</v>
      </c>
      <c r="L61" s="3">
        <v>3.2803303239002499</v>
      </c>
      <c r="M61" s="3">
        <v>4.0351347967948898</v>
      </c>
      <c r="N61" s="3">
        <v>3.3575208590560401</v>
      </c>
      <c r="O61" s="3">
        <v>1.8106208961519701</v>
      </c>
      <c r="P61" s="3">
        <v>2.6389179917577099</v>
      </c>
      <c r="Q61" s="3">
        <v>4.3822711516550497</v>
      </c>
      <c r="R61" s="3">
        <v>3.2797798992483802</v>
      </c>
      <c r="S61" s="3">
        <v>4.7098925178357902</v>
      </c>
      <c r="T61" s="3">
        <v>5.0141893841007601</v>
      </c>
      <c r="U61" s="3">
        <v>1.95421095215189</v>
      </c>
      <c r="V61" s="3">
        <v>3.9915105515799301</v>
      </c>
    </row>
    <row r="62" spans="1:22" x14ac:dyDescent="0.35">
      <c r="A62" s="2">
        <v>43720</v>
      </c>
      <c r="B62" s="3">
        <v>2.6167903994624502</v>
      </c>
      <c r="C62" s="3">
        <v>4.0144190989597002</v>
      </c>
      <c r="D62" s="3">
        <v>2.77974263637938</v>
      </c>
      <c r="E62" s="3">
        <v>1.8411826879395501</v>
      </c>
      <c r="F62" s="3">
        <v>3.6506209773256701</v>
      </c>
      <c r="G62" s="3">
        <v>2.8947036007546698</v>
      </c>
      <c r="H62" s="3">
        <v>3.4916260220267001</v>
      </c>
      <c r="I62" s="3">
        <v>4.2547109720272704</v>
      </c>
      <c r="J62" s="3">
        <v>3.62229358546369</v>
      </c>
      <c r="K62" s="3">
        <v>2.5295663251810301</v>
      </c>
      <c r="L62" s="3">
        <v>3.2620695793969001</v>
      </c>
      <c r="M62" s="3">
        <v>4.1773234476116103</v>
      </c>
      <c r="N62" s="3">
        <v>3.4523642943653901</v>
      </c>
      <c r="O62" s="3">
        <v>1.81748891548028</v>
      </c>
      <c r="P62" s="3">
        <v>2.4470863039807198</v>
      </c>
      <c r="Q62" s="3">
        <v>4.1337440977815998</v>
      </c>
      <c r="R62" s="3">
        <v>3.2245638979360201</v>
      </c>
      <c r="S62" s="3">
        <v>4.9094622485314297</v>
      </c>
      <c r="T62" s="3">
        <v>4.7842098417127197</v>
      </c>
      <c r="U62" s="3">
        <v>1.92793705491876</v>
      </c>
      <c r="V62" s="3">
        <v>4.3057547832397702</v>
      </c>
    </row>
    <row r="63" spans="1:22" x14ac:dyDescent="0.35">
      <c r="A63" s="2">
        <v>43749</v>
      </c>
      <c r="B63" s="3">
        <v>2.6803369155793</v>
      </c>
      <c r="C63" s="3">
        <v>4.17533257201198</v>
      </c>
      <c r="D63" s="3">
        <v>2.8619518722422601</v>
      </c>
      <c r="E63" s="3">
        <v>1.8631303483846999</v>
      </c>
      <c r="F63" s="3">
        <v>3.5470526218318401</v>
      </c>
      <c r="G63" s="3">
        <v>3.06827054160276</v>
      </c>
      <c r="H63" s="3">
        <v>3.5973139231867401</v>
      </c>
      <c r="I63" s="3">
        <v>4.2712754886323401</v>
      </c>
      <c r="J63" s="3">
        <v>3.5426926020255798</v>
      </c>
      <c r="K63" s="3">
        <v>2.5293229758069899</v>
      </c>
      <c r="L63" s="3">
        <v>3.2633761019690799</v>
      </c>
      <c r="M63" s="3">
        <v>4.2461396873976502</v>
      </c>
      <c r="N63" s="3">
        <v>3.1802420018170401</v>
      </c>
      <c r="O63" s="3">
        <v>1.8369444373094099</v>
      </c>
      <c r="P63" s="3">
        <v>2.5129529411574398</v>
      </c>
      <c r="Q63" s="3">
        <v>4.1785806643883596</v>
      </c>
      <c r="R63" s="3">
        <v>3.2682899883723402</v>
      </c>
      <c r="S63" s="3">
        <v>5.2050897076093596</v>
      </c>
      <c r="T63" s="3">
        <v>4.7072425314900403</v>
      </c>
      <c r="U63" s="3">
        <v>1.6402827783723599</v>
      </c>
      <c r="V63" s="3">
        <v>4.3603313609553602</v>
      </c>
    </row>
    <row r="64" spans="1:22" x14ac:dyDescent="0.35">
      <c r="A64" s="2">
        <v>43781</v>
      </c>
      <c r="B64" s="3">
        <v>2.7696652065565299</v>
      </c>
      <c r="C64" s="3">
        <v>4.9770311546380004</v>
      </c>
      <c r="D64" s="3">
        <v>2.7759679859287401</v>
      </c>
      <c r="E64" s="3">
        <v>1.8274161441866701</v>
      </c>
      <c r="F64" s="3">
        <v>3.34764546617432</v>
      </c>
      <c r="G64" s="3">
        <v>2.9612328435782498</v>
      </c>
      <c r="H64" s="3">
        <v>3.4682622685557201</v>
      </c>
      <c r="I64" s="3">
        <v>4.0618961505428999</v>
      </c>
      <c r="J64" s="3">
        <v>3.5414188836129599</v>
      </c>
      <c r="K64" s="3">
        <v>2.40588854460109</v>
      </c>
      <c r="L64" s="3">
        <v>3.3276205083385402</v>
      </c>
      <c r="M64" s="3">
        <v>4.1588997932891303</v>
      </c>
      <c r="N64" s="3">
        <v>3.3066672076525299</v>
      </c>
      <c r="O64" s="3">
        <v>1.7584462813519299</v>
      </c>
      <c r="P64" s="3">
        <v>2.4589190487452899</v>
      </c>
      <c r="Q64" s="3">
        <v>4.1264853989187102</v>
      </c>
      <c r="R64" s="3">
        <v>3.1922135142532899</v>
      </c>
      <c r="S64" s="3">
        <v>4.5316958581267901</v>
      </c>
      <c r="T64" s="3">
        <v>4.7768990572525301</v>
      </c>
      <c r="U64" s="3">
        <v>1.5840590077391401</v>
      </c>
      <c r="V64" s="3">
        <v>4.1324232074733702</v>
      </c>
    </row>
    <row r="65" spans="1:22" x14ac:dyDescent="0.35">
      <c r="A65" s="2">
        <v>43811</v>
      </c>
      <c r="B65" s="3">
        <v>2.5524134966178802</v>
      </c>
      <c r="C65" s="3">
        <v>4.47648265933723</v>
      </c>
      <c r="D65" s="3">
        <v>2.87135299797152</v>
      </c>
      <c r="E65" s="3">
        <v>1.8881682532992401</v>
      </c>
      <c r="F65" s="3">
        <v>3.5523219865567901</v>
      </c>
      <c r="G65" s="3">
        <v>2.7623087217557298</v>
      </c>
      <c r="H65" s="3">
        <v>3.5271263982276002</v>
      </c>
      <c r="I65" s="3">
        <v>4.0293121495213704</v>
      </c>
      <c r="J65" s="3">
        <v>3.52819467014888</v>
      </c>
      <c r="K65" s="3">
        <v>2.3860809376274901</v>
      </c>
      <c r="L65" s="3">
        <v>3.1545342811122801</v>
      </c>
      <c r="M65" s="3">
        <v>3.8867613408005002</v>
      </c>
      <c r="N65" s="3">
        <v>2.9892904559206599</v>
      </c>
      <c r="O65" s="3">
        <v>1.69096831948528</v>
      </c>
      <c r="P65" s="3">
        <v>2.3467763977643301</v>
      </c>
      <c r="Q65" s="3">
        <v>4.0917477095813997</v>
      </c>
      <c r="R65" s="3">
        <v>3.2932437290082799</v>
      </c>
      <c r="S65" s="3">
        <v>4.4829181156957896</v>
      </c>
      <c r="T65" s="3">
        <v>5.0168801542719796</v>
      </c>
      <c r="U65" s="3">
        <v>1.59460534040951</v>
      </c>
      <c r="V65" s="3">
        <v>4.1766025329560597</v>
      </c>
    </row>
    <row r="66" spans="1:22" x14ac:dyDescent="0.35">
      <c r="A66" s="2">
        <v>43840</v>
      </c>
      <c r="B66" s="3">
        <v>2.4087772753732302</v>
      </c>
      <c r="C66" s="3">
        <v>4.0148592496949203</v>
      </c>
      <c r="D66" s="3">
        <v>2.7417166651884002</v>
      </c>
      <c r="E66" s="3">
        <v>1.8399569536454701</v>
      </c>
      <c r="F66" s="3">
        <v>3.5957442340345001</v>
      </c>
      <c r="G66" s="3">
        <v>2.62102875564034</v>
      </c>
      <c r="H66" s="3">
        <v>3.4776693527339599</v>
      </c>
      <c r="I66" s="3">
        <v>3.9881228206602701</v>
      </c>
      <c r="J66" s="3">
        <v>3.4501552752262401</v>
      </c>
      <c r="K66" s="3">
        <v>2.32323057283504</v>
      </c>
      <c r="L66" s="3">
        <v>3.1410231982369701</v>
      </c>
      <c r="M66" s="3">
        <v>3.7384123162848302</v>
      </c>
      <c r="N66" s="3">
        <v>3.0392872780618898</v>
      </c>
      <c r="O66" s="3">
        <v>1.66205086001126</v>
      </c>
      <c r="P66" s="3">
        <v>2.20375355224113</v>
      </c>
      <c r="Q66" s="3">
        <v>4.02567416496764</v>
      </c>
      <c r="R66" s="3">
        <v>3.22977954895949</v>
      </c>
      <c r="S66" s="3">
        <v>4.4296810335385102</v>
      </c>
      <c r="T66" s="3">
        <v>5.3014696476554501</v>
      </c>
      <c r="U66" s="3">
        <v>1.4925722800060199</v>
      </c>
      <c r="V66" s="3">
        <v>4.0409710885047403</v>
      </c>
    </row>
    <row r="67" spans="1:22" x14ac:dyDescent="0.35">
      <c r="A67" s="2">
        <v>43873</v>
      </c>
      <c r="B67" s="3">
        <v>2.4864610025809202</v>
      </c>
      <c r="C67" s="3">
        <v>4.6752870550399903</v>
      </c>
      <c r="D67" s="3">
        <v>2.8913371037255802</v>
      </c>
      <c r="E67" s="3">
        <v>1.8929992533995601</v>
      </c>
      <c r="F67" s="3">
        <v>3.6645051672664501</v>
      </c>
      <c r="G67" s="3">
        <v>2.9944495672566802</v>
      </c>
      <c r="H67" s="3">
        <v>3.6049015463325902</v>
      </c>
      <c r="I67" s="3">
        <v>4.0406135471453304</v>
      </c>
      <c r="J67" s="3">
        <v>3.3220777695663402</v>
      </c>
      <c r="K67" s="3">
        <v>2.2341422231212502</v>
      </c>
      <c r="L67" s="3">
        <v>3.03592733279952</v>
      </c>
      <c r="M67" s="3">
        <v>3.7433627497887398</v>
      </c>
      <c r="N67" s="3">
        <v>2.8138087214118701</v>
      </c>
      <c r="O67" s="3">
        <v>1.6489672863887299</v>
      </c>
      <c r="P67" s="3">
        <v>2.2268244451780199</v>
      </c>
      <c r="Q67" s="3">
        <v>4.37188934637709</v>
      </c>
      <c r="R67" s="3">
        <v>3.3127400680419701</v>
      </c>
      <c r="S67" s="3">
        <v>4.3096365342091403</v>
      </c>
      <c r="T67" s="3">
        <v>5.3637961943150803</v>
      </c>
      <c r="U67" s="3">
        <v>1.53411183742116</v>
      </c>
      <c r="V67" s="3">
        <v>4.3709275186671297</v>
      </c>
    </row>
    <row r="68" spans="1:22" x14ac:dyDescent="0.35">
      <c r="A68" s="2">
        <v>43902</v>
      </c>
      <c r="B68" s="3">
        <v>2.48424452440746</v>
      </c>
      <c r="C68" s="3">
        <v>5.7877774550155596</v>
      </c>
      <c r="D68" s="3">
        <v>3.7296008745261502</v>
      </c>
      <c r="E68" s="3">
        <v>2.4510620232062998</v>
      </c>
      <c r="F68" s="3">
        <v>5.4557968680724596</v>
      </c>
      <c r="G68" s="3">
        <v>4.1110664409093802</v>
      </c>
      <c r="H68" s="3">
        <v>3.9129923042331298</v>
      </c>
      <c r="I68" s="3">
        <v>4.5526223594710604</v>
      </c>
      <c r="J68" s="3">
        <v>4.1502953135066898</v>
      </c>
      <c r="K68" s="3">
        <v>2.7411136061877501</v>
      </c>
      <c r="L68" s="3">
        <v>4.9976144886006297</v>
      </c>
      <c r="M68" s="3">
        <v>4.9605792582229302</v>
      </c>
      <c r="N68" s="3">
        <v>5.2428318215724596</v>
      </c>
      <c r="O68" s="3">
        <v>2.10630481531074</v>
      </c>
      <c r="P68" s="3">
        <v>2.4575888447394698</v>
      </c>
      <c r="Q68" s="3">
        <v>4.9105539066048403</v>
      </c>
      <c r="R68" s="3">
        <v>4.3852738863710004</v>
      </c>
      <c r="S68" s="3">
        <v>5.4071027576101596</v>
      </c>
      <c r="T68" s="3">
        <v>6.7538586733442996</v>
      </c>
      <c r="U68" s="3">
        <v>1.97166430123048</v>
      </c>
      <c r="V68" s="3">
        <v>5.4586723774935004</v>
      </c>
    </row>
    <row r="69" spans="1:22" x14ac:dyDescent="0.35">
      <c r="A69" s="2">
        <v>43930</v>
      </c>
      <c r="B69" s="3">
        <v>2.5112207382118501</v>
      </c>
      <c r="C69" s="3">
        <v>4.91171263871904</v>
      </c>
      <c r="D69" s="3">
        <v>3.8380768431974599</v>
      </c>
      <c r="E69" s="3">
        <v>2.5784232746578399</v>
      </c>
      <c r="F69" s="3">
        <v>3.85495608645512</v>
      </c>
      <c r="G69" s="3">
        <v>4.3963939222859896</v>
      </c>
      <c r="H69" s="3">
        <v>3.9399040122729998</v>
      </c>
      <c r="I69" s="3">
        <v>4.4922230362391797</v>
      </c>
      <c r="J69" s="3">
        <v>4.42562920669722</v>
      </c>
      <c r="K69" s="3">
        <v>2.6863008516465201</v>
      </c>
      <c r="L69" s="3">
        <v>4.1979484795547002</v>
      </c>
      <c r="M69" s="3">
        <v>4.6314555214235096</v>
      </c>
      <c r="N69" s="3">
        <v>4.5927383637302501</v>
      </c>
      <c r="O69" s="3">
        <v>2.1348254690038599</v>
      </c>
      <c r="P69" s="3">
        <v>2.2723076665435902</v>
      </c>
      <c r="Q69" s="3">
        <v>4.2911824372707903</v>
      </c>
      <c r="R69" s="3">
        <v>3.6423098113750498</v>
      </c>
      <c r="S69" s="3">
        <v>5.3992250896646699</v>
      </c>
      <c r="T69" s="3">
        <v>6.1399679556117901</v>
      </c>
      <c r="U69" s="3">
        <v>1.91392715666758</v>
      </c>
      <c r="V69" s="3">
        <v>4.6945680763855604</v>
      </c>
    </row>
    <row r="70" spans="1:22" x14ac:dyDescent="0.35">
      <c r="A70" s="2">
        <v>43963</v>
      </c>
      <c r="B70" s="3">
        <v>2.3064399017261401</v>
      </c>
      <c r="C70" s="3">
        <v>3.9858643980423598</v>
      </c>
      <c r="D70" s="3">
        <v>3.82235617464208</v>
      </c>
      <c r="E70" s="3">
        <v>2.3965892974935499</v>
      </c>
      <c r="F70" s="3">
        <v>3.2925747500979599</v>
      </c>
      <c r="G70" s="3">
        <v>3.2631969624106101</v>
      </c>
      <c r="H70" s="3">
        <v>3.7313362361076701</v>
      </c>
      <c r="I70" s="3">
        <v>4.1187517202139503</v>
      </c>
      <c r="J70" s="3">
        <v>3.5792533344400099</v>
      </c>
      <c r="K70" s="3">
        <v>2.49425965701362</v>
      </c>
      <c r="L70" s="3">
        <v>3.8004951298448102</v>
      </c>
      <c r="M70" s="3">
        <v>3.5381038022288598</v>
      </c>
      <c r="N70" s="3">
        <v>4.6310798167625897</v>
      </c>
      <c r="O70" s="3">
        <v>1.94066675015875</v>
      </c>
      <c r="P70" s="3">
        <v>2.17045437857259</v>
      </c>
      <c r="Q70" s="3">
        <v>4.1932795545510402</v>
      </c>
      <c r="R70" s="3">
        <v>3.2407167176269498</v>
      </c>
      <c r="S70" s="3">
        <v>4.1207392411709902</v>
      </c>
      <c r="T70" s="3">
        <v>4.6506682636624399</v>
      </c>
      <c r="U70" s="3">
        <v>1.55973213608924</v>
      </c>
      <c r="V70" s="3">
        <v>4.6090165717243403</v>
      </c>
    </row>
    <row r="71" spans="1:22" x14ac:dyDescent="0.35">
      <c r="A71" s="2">
        <v>43994</v>
      </c>
      <c r="B71" s="3">
        <v>2.2220454649605301</v>
      </c>
      <c r="C71" s="3">
        <v>3.2907122235980699</v>
      </c>
      <c r="D71" s="3">
        <v>3.2578378052471302</v>
      </c>
      <c r="E71" s="3">
        <v>2.03401804488034</v>
      </c>
      <c r="F71" s="3">
        <v>2.4369549004800501</v>
      </c>
      <c r="G71" s="3">
        <v>3.1329391451437401</v>
      </c>
      <c r="H71" s="3">
        <v>3.0481821669753799</v>
      </c>
      <c r="I71" s="3">
        <v>3.9576003332085201</v>
      </c>
      <c r="J71" s="3">
        <v>3.0894611075231202</v>
      </c>
      <c r="K71" s="3">
        <v>2.2668479736011902</v>
      </c>
      <c r="L71" s="3">
        <v>2.96340142925804</v>
      </c>
      <c r="M71" s="3">
        <v>3.41811941750343</v>
      </c>
      <c r="N71" s="3">
        <v>3.7337265579603298</v>
      </c>
      <c r="O71" s="3">
        <v>1.7136776274673</v>
      </c>
      <c r="P71" s="3">
        <v>1.97495104924441</v>
      </c>
      <c r="Q71" s="3">
        <v>3.9377695811501501</v>
      </c>
      <c r="R71" s="3">
        <v>3.0024099178166499</v>
      </c>
      <c r="S71" s="3">
        <v>3.2704974452328002</v>
      </c>
      <c r="T71" s="3">
        <v>4.3077223545291004</v>
      </c>
      <c r="U71" s="3">
        <v>1.37430441878389</v>
      </c>
      <c r="V71" s="3">
        <v>3.97232310637723</v>
      </c>
    </row>
    <row r="72" spans="1:22" x14ac:dyDescent="0.35">
      <c r="A72" s="2">
        <v>44022</v>
      </c>
      <c r="B72" s="3">
        <v>1.8861364701554999</v>
      </c>
      <c r="C72" s="3">
        <v>3.3198800413271301</v>
      </c>
      <c r="D72" s="3">
        <v>2.8903528787958299</v>
      </c>
      <c r="E72" s="3">
        <v>2.0768247911287601</v>
      </c>
      <c r="F72" s="3">
        <v>2.4690398732382901</v>
      </c>
      <c r="G72" s="3">
        <v>3.1034791093092502</v>
      </c>
      <c r="H72" s="3">
        <v>2.9717277478124999</v>
      </c>
      <c r="I72" s="3">
        <v>3.7590741481336098</v>
      </c>
      <c r="J72" s="3">
        <v>3.1764387107832501</v>
      </c>
      <c r="K72" s="3">
        <v>2.2522322585070902</v>
      </c>
      <c r="L72" s="3">
        <v>2.71451346667802</v>
      </c>
      <c r="M72" s="3">
        <v>3.4347004476532499</v>
      </c>
      <c r="N72" s="3">
        <v>3.7021062053408</v>
      </c>
      <c r="O72" s="3">
        <v>1.58140625368301</v>
      </c>
      <c r="P72" s="3">
        <v>1.7283162660168601</v>
      </c>
      <c r="Q72" s="3">
        <v>3.8350109952965301</v>
      </c>
      <c r="R72" s="3">
        <v>3.0235137859489001</v>
      </c>
      <c r="S72" s="3">
        <v>3.4639496802377701</v>
      </c>
      <c r="T72" s="3">
        <v>4.6403829246980299</v>
      </c>
      <c r="U72" s="3">
        <v>1.3872251142194001</v>
      </c>
      <c r="V72" s="3">
        <v>3.8199398126146602</v>
      </c>
    </row>
    <row r="73" spans="1:22" x14ac:dyDescent="0.35">
      <c r="A73" s="2">
        <v>44055</v>
      </c>
      <c r="B73" s="3">
        <v>1.99502667585935</v>
      </c>
      <c r="C73" s="3">
        <v>3.3561919293389701</v>
      </c>
      <c r="D73" s="3">
        <v>2.7717876440934899</v>
      </c>
      <c r="E73" s="3">
        <v>2.1040024333190099</v>
      </c>
      <c r="F73" s="3">
        <v>2.6276771464987498</v>
      </c>
      <c r="G73" s="3">
        <v>2.7440801158185502</v>
      </c>
      <c r="H73" s="3">
        <v>3.1557868333855499</v>
      </c>
      <c r="I73" s="3">
        <v>3.6747641176465198</v>
      </c>
      <c r="J73" s="3">
        <v>2.9726873056102501</v>
      </c>
      <c r="K73" s="3">
        <v>2.02500355982948</v>
      </c>
      <c r="L73" s="3">
        <v>2.7963030307450301</v>
      </c>
      <c r="M73" s="3">
        <v>3.4075950057359301</v>
      </c>
      <c r="N73" s="3">
        <v>3.5664264813949802</v>
      </c>
      <c r="O73" s="3">
        <v>1.51461274538475</v>
      </c>
      <c r="P73" s="3">
        <v>1.7998855230377899</v>
      </c>
      <c r="Q73" s="3">
        <v>3.6796085609047502</v>
      </c>
      <c r="R73" s="3">
        <v>3.0587318320511798</v>
      </c>
      <c r="S73" s="3">
        <v>4.0289918342761002</v>
      </c>
      <c r="T73" s="3">
        <v>4.6751523530124803</v>
      </c>
      <c r="U73" s="3">
        <v>1.37337583691966</v>
      </c>
      <c r="V73" s="3">
        <v>3.67766123191053</v>
      </c>
    </row>
    <row r="74" spans="1:22" x14ac:dyDescent="0.35">
      <c r="A74" s="2">
        <v>44085</v>
      </c>
      <c r="B74" s="3">
        <v>1.95807328264813</v>
      </c>
      <c r="C74" s="3">
        <v>3.8459139855910101</v>
      </c>
      <c r="D74" s="3">
        <v>2.9099333874053799</v>
      </c>
      <c r="E74" s="3">
        <v>2.0819520825054498</v>
      </c>
      <c r="F74" s="3">
        <v>2.8903236862198498</v>
      </c>
      <c r="G74" s="3">
        <v>2.5728250518667299</v>
      </c>
      <c r="H74" s="3">
        <v>3.21521747181295</v>
      </c>
      <c r="I74" s="3">
        <v>3.8401428114229499</v>
      </c>
      <c r="J74" s="3">
        <v>3.2663877532772401</v>
      </c>
      <c r="K74" s="3">
        <v>2.1182502146865199</v>
      </c>
      <c r="L74" s="3">
        <v>3.2477710311093499</v>
      </c>
      <c r="M74" s="3">
        <v>3.3555590247215501</v>
      </c>
      <c r="N74" s="3">
        <v>3.6687589121644901</v>
      </c>
      <c r="O74" s="3">
        <v>1.5238953045558501</v>
      </c>
      <c r="P74" s="3">
        <v>1.7881545235574601</v>
      </c>
      <c r="Q74" s="3">
        <v>3.5566935922744198</v>
      </c>
      <c r="R74" s="3">
        <v>3.1760988493294202</v>
      </c>
      <c r="S74" s="3">
        <v>4.4578053392861303</v>
      </c>
      <c r="T74" s="3">
        <v>4.4081998549676902</v>
      </c>
      <c r="U74" s="3">
        <v>1.30730605730387</v>
      </c>
      <c r="V74" s="3">
        <v>3.4418701773323601</v>
      </c>
    </row>
    <row r="75" spans="1:22" x14ac:dyDescent="0.35">
      <c r="A75" s="2">
        <v>44116</v>
      </c>
      <c r="B75" s="3">
        <v>1.9138834033293799</v>
      </c>
      <c r="C75" s="3">
        <v>3.8186161204291902</v>
      </c>
      <c r="D75" s="3">
        <v>2.88406900855168</v>
      </c>
      <c r="E75" s="3">
        <v>1.9909207165582099</v>
      </c>
      <c r="F75" s="3">
        <v>3.2072736181564201</v>
      </c>
      <c r="G75" s="3">
        <v>2.5784114232378701</v>
      </c>
      <c r="H75" s="3">
        <v>3.2634305735154401</v>
      </c>
      <c r="I75" s="3">
        <v>3.7998220504694098</v>
      </c>
      <c r="J75" s="3">
        <v>3.2794542246690299</v>
      </c>
      <c r="K75" s="3">
        <v>2.0917237652549301</v>
      </c>
      <c r="L75" s="3">
        <v>3.4738473597894499</v>
      </c>
      <c r="M75" s="3">
        <v>3.5302415322435898</v>
      </c>
      <c r="N75" s="3">
        <v>3.67078285402836</v>
      </c>
      <c r="O75" s="3">
        <v>1.48465061271628</v>
      </c>
      <c r="P75" s="3">
        <v>1.70157340193099</v>
      </c>
      <c r="Q75" s="3">
        <v>3.4883531605154601</v>
      </c>
      <c r="R75" s="3">
        <v>3.0892438558452202</v>
      </c>
      <c r="S75" s="3">
        <v>4.4518605539732201</v>
      </c>
      <c r="T75" s="3">
        <v>4.38401237354977</v>
      </c>
      <c r="U75" s="3">
        <v>1.3422639630670601</v>
      </c>
      <c r="V75" s="3">
        <v>3.2915156782753598</v>
      </c>
    </row>
    <row r="76" spans="1:22" x14ac:dyDescent="0.35">
      <c r="A76" s="2">
        <v>44147</v>
      </c>
      <c r="B76" s="3">
        <v>1.9303258037162301</v>
      </c>
      <c r="C76" s="3">
        <v>3.4537814274348699</v>
      </c>
      <c r="D76" s="3">
        <v>2.56131872677908</v>
      </c>
      <c r="E76" s="3">
        <v>1.6404506980095099</v>
      </c>
      <c r="F76" s="3">
        <v>2.5785171730154399</v>
      </c>
      <c r="G76" s="3">
        <v>2.3052303177066702</v>
      </c>
      <c r="H76" s="3">
        <v>3.3830314508021302</v>
      </c>
      <c r="I76" s="3">
        <v>3.8532858827732701</v>
      </c>
      <c r="J76" s="3">
        <v>3.34224761320618</v>
      </c>
      <c r="K76" s="3">
        <v>2.0570029580729998</v>
      </c>
      <c r="L76" s="3">
        <v>3.4948199475275099</v>
      </c>
      <c r="M76" s="3">
        <v>3.4852084577950699</v>
      </c>
      <c r="N76" s="3">
        <v>3.9743937482276901</v>
      </c>
      <c r="O76" s="3">
        <v>1.47467218929351</v>
      </c>
      <c r="P76" s="3">
        <v>1.7066758964366</v>
      </c>
      <c r="Q76" s="3">
        <v>3.66886108665663</v>
      </c>
      <c r="R76" s="3">
        <v>2.9374095410805401</v>
      </c>
      <c r="S76" s="3">
        <v>4.0859821721398903</v>
      </c>
      <c r="T76" s="3">
        <v>4.72743761307831</v>
      </c>
      <c r="U76" s="3">
        <v>1.3192989292750099</v>
      </c>
      <c r="V76" s="3">
        <v>3.4237742849970099</v>
      </c>
    </row>
    <row r="77" spans="1:22" x14ac:dyDescent="0.35">
      <c r="A77" s="2">
        <v>44176</v>
      </c>
      <c r="B77" s="3">
        <v>1.8944091458209</v>
      </c>
      <c r="C77" s="3">
        <v>3.26172411830155</v>
      </c>
      <c r="D77" s="3">
        <v>2.3152829777108299</v>
      </c>
      <c r="E77" s="3">
        <v>1.6663804631117101</v>
      </c>
      <c r="F77" s="3">
        <v>2.7887789746835701</v>
      </c>
      <c r="G77" s="3">
        <v>1.8091457148394099</v>
      </c>
      <c r="H77" s="3">
        <v>3.4197451437611099</v>
      </c>
      <c r="I77" s="3">
        <v>3.68355284393648</v>
      </c>
      <c r="J77" s="3">
        <v>3.41790353386879</v>
      </c>
      <c r="K77" s="3">
        <v>1.82613425091696</v>
      </c>
      <c r="L77" s="3">
        <v>3.3745618981155898</v>
      </c>
      <c r="M77" s="3">
        <v>3.8689766474651499</v>
      </c>
      <c r="N77" s="3">
        <v>3.36168008812299</v>
      </c>
      <c r="O77" s="3">
        <v>1.3600900500371</v>
      </c>
      <c r="P77" s="3">
        <v>1.6978747859525101</v>
      </c>
      <c r="Q77" s="3">
        <v>3.61221843157823</v>
      </c>
      <c r="R77" s="3">
        <v>2.7116294524995999</v>
      </c>
      <c r="S77" s="3">
        <v>3.7541264950559898</v>
      </c>
      <c r="T77" s="3">
        <v>4.3878859284070497</v>
      </c>
      <c r="U77" s="3">
        <v>1.1784920722560399</v>
      </c>
      <c r="V77" s="3">
        <v>3.4833910889333199</v>
      </c>
    </row>
    <row r="78" spans="1:22" x14ac:dyDescent="0.35">
      <c r="A78" s="2">
        <v>44208</v>
      </c>
      <c r="B78" s="3">
        <v>1.6470719451423701</v>
      </c>
      <c r="C78" s="3">
        <v>3.0275264515689999</v>
      </c>
      <c r="D78" s="3">
        <v>2.2153440524726</v>
      </c>
      <c r="E78" s="3">
        <v>1.68307217773275</v>
      </c>
      <c r="F78" s="3">
        <v>2.6854076970827698</v>
      </c>
      <c r="G78" s="3">
        <v>1.6222879143646001</v>
      </c>
      <c r="H78" s="3">
        <v>3.6638576473438902</v>
      </c>
      <c r="I78" s="3">
        <v>3.4638920958558699</v>
      </c>
      <c r="J78" s="3">
        <v>3.35270276756872</v>
      </c>
      <c r="K78" s="3">
        <v>1.6291164354908301</v>
      </c>
      <c r="L78" s="3">
        <v>3.2989852417426002</v>
      </c>
      <c r="M78" s="3">
        <v>3.7825711693756001</v>
      </c>
      <c r="N78" s="3">
        <v>3.1513404613298501</v>
      </c>
      <c r="O78" s="3">
        <v>1.2870812349651699</v>
      </c>
      <c r="P78" s="3">
        <v>1.51317972009324</v>
      </c>
      <c r="Q78" s="3">
        <v>3.7015946778443798</v>
      </c>
      <c r="R78" s="3">
        <v>2.65195077046367</v>
      </c>
      <c r="S78" s="3">
        <v>3.6615219757343498</v>
      </c>
      <c r="T78" s="3">
        <v>4.2833602576157697</v>
      </c>
      <c r="U78" s="3">
        <v>1.1303379819952599</v>
      </c>
      <c r="V78" s="3">
        <v>3.47910835259081</v>
      </c>
    </row>
    <row r="79" spans="1:22" x14ac:dyDescent="0.35">
      <c r="A79" s="2">
        <v>44239</v>
      </c>
      <c r="B79" s="3">
        <v>1.5921041966720599</v>
      </c>
      <c r="C79" s="3">
        <v>3.0778821051930998</v>
      </c>
      <c r="D79" s="3">
        <v>2.4356048943476698</v>
      </c>
      <c r="E79" s="3">
        <v>1.7680490827570901</v>
      </c>
      <c r="F79" s="3">
        <v>2.8440639984623401</v>
      </c>
      <c r="G79" s="3">
        <v>1.69964073609846</v>
      </c>
      <c r="H79" s="3">
        <v>3.7939177898468399</v>
      </c>
      <c r="I79" s="3">
        <v>3.5502841633661699</v>
      </c>
      <c r="J79" s="3">
        <v>3.48138195551536</v>
      </c>
      <c r="K79" s="3">
        <v>1.64409902096544</v>
      </c>
      <c r="L79" s="3">
        <v>3.7224661818964799</v>
      </c>
      <c r="M79" s="3">
        <v>3.7400544005200298</v>
      </c>
      <c r="N79" s="3">
        <v>3.3830511191934698</v>
      </c>
      <c r="O79" s="3">
        <v>1.31783396118153</v>
      </c>
      <c r="P79" s="3">
        <v>1.3179608399501801</v>
      </c>
      <c r="Q79" s="3">
        <v>3.6986595040344601</v>
      </c>
      <c r="R79" s="3">
        <v>2.74583432318853</v>
      </c>
      <c r="S79" s="3">
        <v>4.23796113652734</v>
      </c>
      <c r="T79" s="3">
        <v>4.4166913719979402</v>
      </c>
      <c r="U79" s="3">
        <v>1.25120710256728</v>
      </c>
      <c r="V79" s="3">
        <v>3.52716522213308</v>
      </c>
    </row>
    <row r="80" spans="1:22" x14ac:dyDescent="0.35">
      <c r="A80" s="2">
        <v>44267</v>
      </c>
      <c r="B80" s="3">
        <v>1.8511659955188</v>
      </c>
      <c r="C80" s="3">
        <v>2.78342595192029</v>
      </c>
      <c r="D80" s="3">
        <v>2.5194201136563499</v>
      </c>
      <c r="E80" s="3">
        <v>1.8346796900429201</v>
      </c>
      <c r="F80" s="3">
        <v>2.8811171685421102</v>
      </c>
      <c r="G80" s="3">
        <v>1.9349837822146601</v>
      </c>
      <c r="H80" s="3">
        <v>3.9892536250728301</v>
      </c>
      <c r="I80" s="3">
        <v>3.6028541553517801</v>
      </c>
      <c r="J80" s="3">
        <v>3.3493470790797799</v>
      </c>
      <c r="K80" s="3">
        <v>1.67294520784395</v>
      </c>
      <c r="L80" s="3">
        <v>4.1977330787817904</v>
      </c>
      <c r="M80" s="3">
        <v>3.79234344244278</v>
      </c>
      <c r="N80" s="3">
        <v>3.21035353706751</v>
      </c>
      <c r="O80" s="3">
        <v>1.34181647699448</v>
      </c>
      <c r="P80" s="3">
        <v>1.4883889141594</v>
      </c>
      <c r="Q80" s="3">
        <v>3.8909435174886302</v>
      </c>
      <c r="R80" s="3">
        <v>2.7394359589222099</v>
      </c>
      <c r="S80" s="3">
        <v>4.5194392530762899</v>
      </c>
      <c r="T80" s="3">
        <v>4.6136561936049603</v>
      </c>
      <c r="U80" s="3">
        <v>1.2402165681180899</v>
      </c>
      <c r="V80" s="3">
        <v>3.4145760504140799</v>
      </c>
    </row>
    <row r="81" spans="1:22" x14ac:dyDescent="0.35">
      <c r="A81" s="2">
        <v>44298</v>
      </c>
      <c r="B81" s="3">
        <v>1.9602111297531799</v>
      </c>
      <c r="C81" s="3">
        <v>2.9643261949964099</v>
      </c>
      <c r="D81" s="3">
        <v>2.7902956092049198</v>
      </c>
      <c r="E81" s="3">
        <v>1.9380097927053801</v>
      </c>
      <c r="F81" s="3">
        <v>2.84544304929197</v>
      </c>
      <c r="G81" s="3">
        <v>2.1317422731183302</v>
      </c>
      <c r="H81" s="3">
        <v>3.96856804532232</v>
      </c>
      <c r="I81" s="3">
        <v>3.6775089225211501</v>
      </c>
      <c r="J81" s="3">
        <v>3.34596394790174</v>
      </c>
      <c r="K81" s="3">
        <v>1.6821840540345601</v>
      </c>
      <c r="L81" s="3">
        <v>4.4130544414778301</v>
      </c>
      <c r="M81" s="3">
        <v>4.2227222126952997</v>
      </c>
      <c r="N81" s="3">
        <v>3.3592553522556798</v>
      </c>
      <c r="O81" s="3">
        <v>1.4172232730500101</v>
      </c>
      <c r="P81" s="3">
        <v>1.6075952539838301</v>
      </c>
      <c r="Q81" s="3">
        <v>3.7968560342504598</v>
      </c>
      <c r="R81" s="3">
        <v>2.8730994014124498</v>
      </c>
      <c r="S81" s="3">
        <v>5.3815778111308097</v>
      </c>
      <c r="T81" s="3">
        <v>4.4216319508641</v>
      </c>
      <c r="U81" s="3">
        <v>1.1218692866273301</v>
      </c>
      <c r="V81" s="3">
        <v>3.3578471929756701</v>
      </c>
    </row>
    <row r="82" spans="1:22" x14ac:dyDescent="0.35">
      <c r="A82" s="2">
        <v>44328</v>
      </c>
      <c r="B82" s="3">
        <v>1.92669542369419</v>
      </c>
      <c r="C82" s="3">
        <v>3.6432604383046998</v>
      </c>
      <c r="D82" s="3">
        <v>2.8028964172305</v>
      </c>
      <c r="E82" s="3">
        <v>2.0647877875989402</v>
      </c>
      <c r="F82" s="3">
        <v>2.8556521854076902</v>
      </c>
      <c r="G82" s="3">
        <v>2.22093834546647</v>
      </c>
      <c r="H82" s="3">
        <v>4.0424181331174198</v>
      </c>
      <c r="I82" s="3">
        <v>4.2682101209974501</v>
      </c>
      <c r="J82" s="3">
        <v>3.18160882262822</v>
      </c>
      <c r="K82" s="3">
        <v>1.7578773555210601</v>
      </c>
      <c r="L82" s="3">
        <v>4.8356701729939999</v>
      </c>
      <c r="M82" s="3">
        <v>4.3764386334362602</v>
      </c>
      <c r="N82" s="3">
        <v>3.1330065594781198</v>
      </c>
      <c r="O82" s="3">
        <v>1.4234095981285</v>
      </c>
      <c r="P82" s="3">
        <v>1.70682181757704</v>
      </c>
      <c r="Q82" s="3">
        <v>3.75159031885413</v>
      </c>
      <c r="R82" s="3">
        <v>2.8965791435110502</v>
      </c>
      <c r="S82" s="3">
        <v>5.3496860162164799</v>
      </c>
      <c r="T82" s="3">
        <v>4.4975210334802398</v>
      </c>
      <c r="U82" s="3">
        <v>1.2119103945612699</v>
      </c>
      <c r="V82" s="3">
        <v>3.3117150993950002</v>
      </c>
    </row>
    <row r="83" spans="1:22" x14ac:dyDescent="0.35">
      <c r="A83" s="2">
        <v>44358</v>
      </c>
      <c r="B83" s="3">
        <v>1.8318309677886</v>
      </c>
      <c r="C83" s="3">
        <v>3.8125468852939801</v>
      </c>
      <c r="D83" s="3">
        <v>2.8058023332508699</v>
      </c>
      <c r="E83" s="3">
        <v>1.8673973389332901</v>
      </c>
      <c r="F83" s="3">
        <v>3.0034590018537002</v>
      </c>
      <c r="G83" s="3">
        <v>2.7048110036931998</v>
      </c>
      <c r="H83" s="3">
        <v>4.1212060773545298</v>
      </c>
      <c r="I83" s="3">
        <v>4.0216989904484803</v>
      </c>
      <c r="J83" s="3">
        <v>3.08681044227365</v>
      </c>
      <c r="K83" s="3">
        <v>1.6808008591447099</v>
      </c>
      <c r="L83" s="3">
        <v>4.6392274099208803</v>
      </c>
      <c r="M83" s="3">
        <v>4.1482008311389302</v>
      </c>
      <c r="N83" s="3">
        <v>2.9800746279042101</v>
      </c>
      <c r="O83" s="3">
        <v>1.38155755977701</v>
      </c>
      <c r="P83" s="3">
        <v>1.6257938607362501</v>
      </c>
      <c r="Q83" s="3">
        <v>3.8459934976611998</v>
      </c>
      <c r="R83" s="3">
        <v>2.7852825911242398</v>
      </c>
      <c r="S83" s="3">
        <v>5.5183132762000797</v>
      </c>
      <c r="T83" s="3">
        <v>4.3325300886055302</v>
      </c>
      <c r="U83" s="3">
        <v>1.16849768825145</v>
      </c>
      <c r="V83" s="3">
        <v>3.22663514601367</v>
      </c>
    </row>
    <row r="84" spans="1:22" x14ac:dyDescent="0.35">
      <c r="A84" s="2">
        <v>44389</v>
      </c>
      <c r="B84" s="3">
        <v>1.8317377321680299</v>
      </c>
      <c r="C84" s="3">
        <v>4.1089721210939096</v>
      </c>
      <c r="D84" s="3">
        <v>3.0483235475442401</v>
      </c>
      <c r="E84" s="3">
        <v>1.92419440602119</v>
      </c>
      <c r="F84" s="3">
        <v>3.0703389562921299</v>
      </c>
      <c r="G84" s="3">
        <v>2.9077814152077401</v>
      </c>
      <c r="H84" s="3">
        <v>4.2712794449967104</v>
      </c>
      <c r="I84" s="3">
        <v>4.0250441647504402</v>
      </c>
      <c r="J84" s="3">
        <v>3.15964890781125</v>
      </c>
      <c r="K84" s="3">
        <v>1.6990093070519601</v>
      </c>
      <c r="L84" s="3">
        <v>5.1518077227100196</v>
      </c>
      <c r="M84" s="3">
        <v>4.4906333193631598</v>
      </c>
      <c r="N84" s="3">
        <v>3.15986142098857</v>
      </c>
      <c r="O84" s="3">
        <v>1.39998927111487</v>
      </c>
      <c r="P84" s="3">
        <v>1.6971618167843301</v>
      </c>
      <c r="Q84" s="3">
        <v>3.80468093128873</v>
      </c>
      <c r="R84" s="3">
        <v>2.9783766873341699</v>
      </c>
      <c r="S84" s="3">
        <v>5.8850531951098297</v>
      </c>
      <c r="T84" s="3">
        <v>4.6872886933322002</v>
      </c>
      <c r="U84" s="3">
        <v>1.42987700583869</v>
      </c>
      <c r="V84" s="3">
        <v>3.3055841069801999</v>
      </c>
    </row>
    <row r="85" spans="1:22" x14ac:dyDescent="0.35">
      <c r="A85" s="2">
        <v>44420</v>
      </c>
      <c r="B85" s="3">
        <v>1.9456063457127599</v>
      </c>
      <c r="C85" s="3">
        <v>4.6702519388594501</v>
      </c>
      <c r="D85" s="3">
        <v>3.0602485997059801</v>
      </c>
      <c r="E85" s="3">
        <v>2.0298516681263798</v>
      </c>
      <c r="F85" s="3">
        <v>2.9459714254532501</v>
      </c>
      <c r="G85" s="3">
        <v>3.4359390347245098</v>
      </c>
      <c r="H85" s="3">
        <v>4.26046145995078</v>
      </c>
      <c r="I85" s="3">
        <v>4.2470795333711404</v>
      </c>
      <c r="J85" s="3">
        <v>3.1776409460022301</v>
      </c>
      <c r="K85" s="3">
        <v>1.7776196752409601</v>
      </c>
      <c r="L85" s="3">
        <v>5.7651287903508699</v>
      </c>
      <c r="M85" s="3">
        <v>4.5257008659248701</v>
      </c>
      <c r="N85" s="3">
        <v>3.0611477316770599</v>
      </c>
      <c r="O85" s="3">
        <v>1.35813661592627</v>
      </c>
      <c r="P85" s="3">
        <v>1.84805774007498</v>
      </c>
      <c r="Q85" s="3">
        <v>3.8905599641916302</v>
      </c>
      <c r="R85" s="3">
        <v>3.0196883701951598</v>
      </c>
      <c r="S85" s="3">
        <v>5.9355523400755699</v>
      </c>
      <c r="T85" s="3">
        <v>4.5467614001080197</v>
      </c>
      <c r="U85" s="3">
        <v>1.3937865709886099</v>
      </c>
      <c r="V85" s="3">
        <v>3.0985577539702098</v>
      </c>
    </row>
    <row r="86" spans="1:22" x14ac:dyDescent="0.35">
      <c r="A86" s="2">
        <v>44449</v>
      </c>
      <c r="B86" s="3">
        <v>1.93031107743199</v>
      </c>
      <c r="C86" s="3">
        <v>4.5687743708026396</v>
      </c>
      <c r="D86" s="3">
        <v>3.0813649045992002</v>
      </c>
      <c r="E86" s="3">
        <v>1.8558508779406</v>
      </c>
      <c r="F86" s="3">
        <v>2.9396427530126399</v>
      </c>
      <c r="G86" s="3">
        <v>3.5732382567148999</v>
      </c>
      <c r="H86" s="3">
        <v>4.0541693295450703</v>
      </c>
      <c r="I86" s="3">
        <v>4.1902054227027401</v>
      </c>
      <c r="J86" s="3">
        <v>3.1393930702885702</v>
      </c>
      <c r="K86" s="3">
        <v>1.84362901047738</v>
      </c>
      <c r="L86" s="3">
        <v>6.3261808957013903</v>
      </c>
      <c r="M86" s="3">
        <v>5.1421350872035996</v>
      </c>
      <c r="N86" s="3">
        <v>3.0203375323127202</v>
      </c>
      <c r="O86" s="3">
        <v>1.28354337029819</v>
      </c>
      <c r="P86" s="3">
        <v>1.8417078935136799</v>
      </c>
      <c r="Q86" s="3">
        <v>4.0831455955509997</v>
      </c>
      <c r="R86" s="3">
        <v>2.8241019723593199</v>
      </c>
      <c r="S86" s="3">
        <v>6.0465602012227704</v>
      </c>
      <c r="T86" s="3">
        <v>4.2323665604355698</v>
      </c>
      <c r="U86" s="3">
        <v>1.3930725961040999</v>
      </c>
      <c r="V86" s="3">
        <v>3.0665347808854801</v>
      </c>
    </row>
    <row r="87" spans="1:22" x14ac:dyDescent="0.35">
      <c r="A87" s="2">
        <v>44481</v>
      </c>
      <c r="B87" s="3">
        <v>2.0090579652857299</v>
      </c>
      <c r="C87" s="3">
        <v>5.0357907092435603</v>
      </c>
      <c r="D87" s="3">
        <v>2.9544923869937301</v>
      </c>
      <c r="E87" s="3">
        <v>1.8266216336721199</v>
      </c>
      <c r="F87" s="3">
        <v>2.9518252448076399</v>
      </c>
      <c r="G87" s="3">
        <v>3.5180067573703901</v>
      </c>
      <c r="H87" s="3">
        <v>3.92431280343822</v>
      </c>
      <c r="I87" s="3">
        <v>4.5260356807074196</v>
      </c>
      <c r="J87" s="3">
        <v>3.3162893770865098</v>
      </c>
      <c r="K87" s="3">
        <v>2.0005522938717202</v>
      </c>
      <c r="L87" s="3">
        <v>6.5771030569281503</v>
      </c>
      <c r="M87" s="3">
        <v>4.6838056460675999</v>
      </c>
      <c r="N87" s="3">
        <v>3.0703282823771998</v>
      </c>
      <c r="O87" s="3">
        <v>1.27000240175915</v>
      </c>
      <c r="P87" s="3">
        <v>1.95202582780277</v>
      </c>
      <c r="Q87" s="3">
        <v>3.8476481312575301</v>
      </c>
      <c r="R87" s="3">
        <v>2.8191355622163599</v>
      </c>
      <c r="S87" s="3">
        <v>6.1149845888712804</v>
      </c>
      <c r="T87" s="3">
        <v>4.1738929505439</v>
      </c>
      <c r="U87" s="3">
        <v>1.4210893204586501</v>
      </c>
      <c r="V87" s="3">
        <v>2.9154559006429501</v>
      </c>
    </row>
    <row r="88" spans="1:22" x14ac:dyDescent="0.35">
      <c r="A88" s="2">
        <v>44512</v>
      </c>
      <c r="B88" s="3">
        <v>1.9899429610664301</v>
      </c>
      <c r="C88" s="3">
        <v>4.6117957175662898</v>
      </c>
      <c r="D88" s="3">
        <v>3.0041466297094601</v>
      </c>
      <c r="E88" s="3">
        <v>1.7427185552434401</v>
      </c>
      <c r="F88" s="3">
        <v>3.07321249115371</v>
      </c>
      <c r="G88" s="3">
        <v>3.59867097929062</v>
      </c>
      <c r="H88" s="3">
        <v>3.9663685805639801</v>
      </c>
      <c r="I88" s="3">
        <v>4.2951097731778001</v>
      </c>
      <c r="J88" s="3">
        <v>3.4834779782107299</v>
      </c>
      <c r="K88" s="3">
        <v>1.9835173369694099</v>
      </c>
      <c r="L88" s="3">
        <v>7.5056552911613101</v>
      </c>
      <c r="M88" s="3">
        <v>4.5848614279972004</v>
      </c>
      <c r="N88" s="3">
        <v>2.95786515659004</v>
      </c>
      <c r="O88" s="3">
        <v>1.32293349870183</v>
      </c>
      <c r="P88" s="3">
        <v>1.9330002352792901</v>
      </c>
      <c r="Q88" s="3">
        <v>3.7760299458672999</v>
      </c>
      <c r="R88" s="3">
        <v>2.8151347198414598</v>
      </c>
      <c r="S88" s="3">
        <v>5.46623219773348</v>
      </c>
      <c r="T88" s="3">
        <v>3.8325968146537801</v>
      </c>
      <c r="U88" s="3">
        <v>1.31018268861177</v>
      </c>
      <c r="V88" s="3">
        <v>2.98119452020787</v>
      </c>
    </row>
    <row r="89" spans="1:22" x14ac:dyDescent="0.35">
      <c r="A89" s="2">
        <v>44540</v>
      </c>
      <c r="B89" s="3">
        <v>1.9218677687699901</v>
      </c>
      <c r="C89" s="3">
        <v>5.04858198767083</v>
      </c>
      <c r="D89" s="3">
        <v>3.1128483519505701</v>
      </c>
      <c r="E89" s="3">
        <v>1.7801707888921401</v>
      </c>
      <c r="F89" s="3">
        <v>3.39584851658811</v>
      </c>
      <c r="G89" s="3">
        <v>4.2118547881775799</v>
      </c>
      <c r="H89" s="3">
        <v>3.9327851699039602</v>
      </c>
      <c r="I89" s="3">
        <v>4.2324941382661603</v>
      </c>
      <c r="J89" s="3">
        <v>3.48232574007534</v>
      </c>
      <c r="K89" s="3">
        <v>1.9254652467420099</v>
      </c>
      <c r="L89" s="3">
        <v>7.5307823615534399</v>
      </c>
      <c r="M89" s="3">
        <v>4.6844233853767996</v>
      </c>
      <c r="N89" s="3">
        <v>3.1775877891955102</v>
      </c>
      <c r="O89" s="3">
        <v>1.3494672225892701</v>
      </c>
      <c r="P89" s="3">
        <v>2.06549070091953</v>
      </c>
      <c r="Q89" s="3">
        <v>3.9642511958612801</v>
      </c>
      <c r="R89" s="3">
        <v>2.91109912841846</v>
      </c>
      <c r="S89" s="3">
        <v>4.67368165284197</v>
      </c>
      <c r="T89" s="3">
        <v>4.1419014263538996</v>
      </c>
      <c r="U89" s="3">
        <v>1.5229098363959901</v>
      </c>
      <c r="V89" s="3">
        <v>3.29231933934572</v>
      </c>
    </row>
    <row r="90" spans="1:22" x14ac:dyDescent="0.35">
      <c r="A90" s="2">
        <v>44573</v>
      </c>
      <c r="B90" s="3">
        <v>2.0439477458341</v>
      </c>
      <c r="C90" s="3">
        <v>4.7203380988147403</v>
      </c>
      <c r="D90" s="3">
        <v>3.1425427533448298</v>
      </c>
      <c r="E90" s="3">
        <v>1.80640267248354</v>
      </c>
      <c r="F90" s="3">
        <v>3.0088879632914902</v>
      </c>
      <c r="G90" s="3">
        <v>3.6753038645956702</v>
      </c>
      <c r="H90" s="3">
        <v>3.7252768250598201</v>
      </c>
      <c r="I90" s="3">
        <v>4.1631945856051997</v>
      </c>
      <c r="J90" s="3">
        <v>3.3842953740828401</v>
      </c>
      <c r="K90" s="3">
        <v>1.9550559459450401</v>
      </c>
      <c r="L90" s="3">
        <v>7.3860629873628696</v>
      </c>
      <c r="M90" s="3">
        <v>4.3950035065866597</v>
      </c>
      <c r="N90" s="3">
        <v>3.0932536120473602</v>
      </c>
      <c r="O90" s="3">
        <v>1.3077324649919899</v>
      </c>
      <c r="P90" s="3">
        <v>2.09294584443276</v>
      </c>
      <c r="Q90" s="3">
        <v>3.9013073557380902</v>
      </c>
      <c r="R90" s="3">
        <v>2.8100207588116599</v>
      </c>
      <c r="S90" s="3">
        <v>5.1116728675595997</v>
      </c>
      <c r="T90" s="3">
        <v>4.4058773253398096</v>
      </c>
      <c r="U90" s="3">
        <v>1.5300789282238501</v>
      </c>
      <c r="V90" s="3">
        <v>3.05044956375722</v>
      </c>
    </row>
    <row r="91" spans="1:22" x14ac:dyDescent="0.35">
      <c r="A91" s="2">
        <v>44603</v>
      </c>
      <c r="B91" s="3">
        <v>2.2127253870963899</v>
      </c>
      <c r="C91" s="3">
        <v>4.6833710692606996</v>
      </c>
      <c r="D91" s="3">
        <v>3.10501001106597</v>
      </c>
      <c r="E91" s="3">
        <v>1.8384060137312901</v>
      </c>
      <c r="F91" s="3">
        <v>3.33362935454466</v>
      </c>
      <c r="G91" s="3">
        <v>3.5374417160120002</v>
      </c>
      <c r="H91" s="3">
        <v>3.74897494818322</v>
      </c>
      <c r="I91" s="3">
        <v>4.2610634852215501</v>
      </c>
      <c r="J91" s="3">
        <v>3.6000350795954801</v>
      </c>
      <c r="K91" s="3">
        <v>2.2083618427438698</v>
      </c>
      <c r="L91" s="3">
        <v>6.7811662477169801</v>
      </c>
      <c r="M91" s="3">
        <v>4.3288097386668296</v>
      </c>
      <c r="N91" s="3">
        <v>2.8581070041124801</v>
      </c>
      <c r="O91" s="3">
        <v>1.42954602368274</v>
      </c>
      <c r="P91" s="3">
        <v>2.1755302563522299</v>
      </c>
      <c r="Q91" s="3">
        <v>3.7853784328871698</v>
      </c>
      <c r="R91" s="3">
        <v>2.8385539962392499</v>
      </c>
      <c r="S91" s="3">
        <v>5.8629193256086198</v>
      </c>
      <c r="T91" s="3">
        <v>4.1740196811067296</v>
      </c>
      <c r="U91" s="3">
        <v>1.6807100326948801</v>
      </c>
      <c r="V91" s="3">
        <v>3.0416400458897201</v>
      </c>
    </row>
    <row r="92" spans="1:22" x14ac:dyDescent="0.35">
      <c r="A92" s="2">
        <v>44631</v>
      </c>
      <c r="B92" s="3">
        <v>2.34841847353582</v>
      </c>
      <c r="C92" s="3">
        <v>4.8752451339696004</v>
      </c>
      <c r="D92" s="3">
        <v>3.16682652389769</v>
      </c>
      <c r="E92" s="3">
        <v>1.94965034753327</v>
      </c>
      <c r="F92" s="3">
        <v>3.6077399783757098</v>
      </c>
      <c r="G92" s="3">
        <v>3.4351935408243701</v>
      </c>
      <c r="H92" s="3">
        <v>3.8518666964367698</v>
      </c>
      <c r="I92" s="3">
        <v>4.5430078536260297</v>
      </c>
      <c r="J92" s="3">
        <v>3.6077086202457198</v>
      </c>
      <c r="K92" s="3">
        <v>2.28096397385365</v>
      </c>
      <c r="L92" s="3">
        <v>8.8348791605238404</v>
      </c>
      <c r="M92" s="3">
        <v>4.4362066295963301</v>
      </c>
      <c r="N92" s="3">
        <v>3.3478911351771101</v>
      </c>
      <c r="O92" s="3">
        <v>1.51141413084139</v>
      </c>
      <c r="P92" s="3">
        <v>2.7453065495315201</v>
      </c>
      <c r="Q92" s="3">
        <v>3.67674879508716</v>
      </c>
      <c r="R92" s="3">
        <v>2.9502417808564001</v>
      </c>
      <c r="S92" s="3">
        <v>6.3099494835499801</v>
      </c>
      <c r="T92" s="3">
        <v>3.6722785297154901</v>
      </c>
      <c r="U92" s="3">
        <v>1.8599203361632499</v>
      </c>
      <c r="V92" s="3">
        <v>2.89658219154733</v>
      </c>
    </row>
    <row r="93" spans="1:22" x14ac:dyDescent="0.35">
      <c r="A93" s="2">
        <v>44663</v>
      </c>
      <c r="B93" s="3">
        <v>2.4338267160696501</v>
      </c>
      <c r="C93" s="3">
        <v>4.8054939484414403</v>
      </c>
      <c r="D93" s="3">
        <v>3.3123521551563302</v>
      </c>
      <c r="E93" s="3">
        <v>2.10740803579976</v>
      </c>
      <c r="F93" s="3">
        <v>3.46776627757801</v>
      </c>
      <c r="G93" s="3">
        <v>3.81790200700372</v>
      </c>
      <c r="H93" s="3">
        <v>3.8033964713248198</v>
      </c>
      <c r="I93" s="3">
        <v>4.6420162753299099</v>
      </c>
      <c r="J93" s="3">
        <v>3.5470226828587199</v>
      </c>
      <c r="K93" s="3">
        <v>2.2830641448333102</v>
      </c>
      <c r="L93" s="3">
        <v>8.4827010924111192</v>
      </c>
      <c r="M93" s="3">
        <v>4.5016183542614101</v>
      </c>
      <c r="N93" s="3">
        <v>3.1407121928194202</v>
      </c>
      <c r="O93" s="3">
        <v>1.45806762932013</v>
      </c>
      <c r="P93" s="3">
        <v>2.6221193913825398</v>
      </c>
      <c r="Q93" s="3">
        <v>3.67375346967177</v>
      </c>
      <c r="R93" s="3">
        <v>2.9810878130926399</v>
      </c>
      <c r="S93" s="3">
        <v>5.3005175658250998</v>
      </c>
      <c r="T93" s="3">
        <v>3.4156209616334601</v>
      </c>
      <c r="U93" s="3">
        <v>1.6016464764329099</v>
      </c>
      <c r="V93" s="3">
        <v>2.72171584412837</v>
      </c>
    </row>
    <row r="94" spans="1:22" x14ac:dyDescent="0.35">
      <c r="A94" s="2">
        <v>44693</v>
      </c>
      <c r="B94" s="3">
        <v>2.5027661944799702</v>
      </c>
      <c r="C94" s="3">
        <v>5.7532469626201399</v>
      </c>
      <c r="D94" s="3">
        <v>3.5796782774345499</v>
      </c>
      <c r="E94" s="3">
        <v>2.3625342266319098</v>
      </c>
      <c r="F94" s="3">
        <v>4.1324446845985801</v>
      </c>
      <c r="G94" s="3">
        <v>4.6979585115266396</v>
      </c>
      <c r="H94" s="3">
        <v>3.9900837642025899</v>
      </c>
      <c r="I94" s="3">
        <v>5.0167194479065804</v>
      </c>
      <c r="J94" s="3">
        <v>3.8915878664636798</v>
      </c>
      <c r="K94" s="3">
        <v>2.41849604576668</v>
      </c>
      <c r="L94" s="3">
        <v>9.2279810083411693</v>
      </c>
      <c r="M94" s="3">
        <v>5.0602320305232604</v>
      </c>
      <c r="N94" s="3">
        <v>3.68232922036466</v>
      </c>
      <c r="O94" s="3">
        <v>1.68945332373306</v>
      </c>
      <c r="P94" s="3">
        <v>2.7469268448083102</v>
      </c>
      <c r="Q94" s="3">
        <v>3.97882545067091</v>
      </c>
      <c r="R94" s="3">
        <v>3.14325708460483</v>
      </c>
      <c r="S94" s="3">
        <v>5.7046735078541904</v>
      </c>
      <c r="T94" s="3">
        <v>4.0859277112419701</v>
      </c>
      <c r="U94" s="3">
        <v>1.8429618389862099</v>
      </c>
      <c r="V94" s="3">
        <v>2.8475956631123598</v>
      </c>
    </row>
    <row r="95" spans="1:22" x14ac:dyDescent="0.35">
      <c r="A95" s="2">
        <v>44722</v>
      </c>
      <c r="B95" s="3">
        <v>2.3433366640019901</v>
      </c>
      <c r="C95" s="3">
        <v>6.51888676259777</v>
      </c>
      <c r="D95" s="3">
        <v>3.5147352855772902</v>
      </c>
      <c r="E95" s="3">
        <v>2.2481794024098098</v>
      </c>
      <c r="F95" s="3">
        <v>4.2641989279912096</v>
      </c>
      <c r="G95" s="3">
        <v>4.6954946565276598</v>
      </c>
      <c r="H95" s="3">
        <v>4.0757558762059896</v>
      </c>
      <c r="I95" s="3">
        <v>4.6997766038543398</v>
      </c>
      <c r="J95" s="3">
        <v>4.0695697474430199</v>
      </c>
      <c r="K95" s="3">
        <v>2.3835635192139302</v>
      </c>
      <c r="L95" s="3">
        <v>10.4091601315698</v>
      </c>
      <c r="M95" s="3">
        <v>5.1581377807316304</v>
      </c>
      <c r="N95" s="3">
        <v>3.9736254224124901</v>
      </c>
      <c r="O95" s="3">
        <v>1.63897817017324</v>
      </c>
      <c r="P95" s="3">
        <v>2.3812551089017</v>
      </c>
      <c r="Q95" s="3">
        <v>4.2525868066131496</v>
      </c>
      <c r="R95" s="3">
        <v>3.05690528082713</v>
      </c>
      <c r="S95" s="3">
        <v>5.4716720462410704</v>
      </c>
      <c r="T95" s="3">
        <v>4.1018365560487497</v>
      </c>
      <c r="U95" s="3">
        <v>1.7806817508065</v>
      </c>
      <c r="V95" s="3">
        <v>2.9612259973200801</v>
      </c>
    </row>
    <row r="96" spans="1:22" x14ac:dyDescent="0.35">
      <c r="A96" s="2">
        <v>44754</v>
      </c>
      <c r="B96" s="3">
        <v>2.3554103961176098</v>
      </c>
      <c r="C96" s="3">
        <v>7.7454110055565497</v>
      </c>
      <c r="D96" s="3">
        <v>3.72056848460418</v>
      </c>
      <c r="E96" s="3">
        <v>2.4200732995305798</v>
      </c>
      <c r="F96" s="3">
        <v>4.1100216316073404</v>
      </c>
      <c r="G96" s="3">
        <v>5.3614595680449399</v>
      </c>
      <c r="H96" s="3">
        <v>4.2376546109987201</v>
      </c>
      <c r="I96" s="3">
        <v>5.4868961019128202</v>
      </c>
      <c r="J96" s="3">
        <v>4.0609113762101501</v>
      </c>
      <c r="K96" s="3">
        <v>2.6846444636153102</v>
      </c>
      <c r="L96" s="3">
        <v>11.448920186786101</v>
      </c>
      <c r="M96" s="3">
        <v>4.9026570791652597</v>
      </c>
      <c r="N96" s="3">
        <v>4.4502258022982</v>
      </c>
      <c r="O96" s="3">
        <v>1.6528196406586899</v>
      </c>
      <c r="P96" s="3">
        <v>2.44814275851934</v>
      </c>
      <c r="Q96" s="3">
        <v>4.3583315265266096</v>
      </c>
      <c r="R96" s="3">
        <v>3.1948028264151298</v>
      </c>
      <c r="S96" s="3">
        <v>6.1364638568056797</v>
      </c>
      <c r="T96" s="3">
        <v>4.4857161339103104</v>
      </c>
      <c r="U96" s="3">
        <v>1.9614842750797601</v>
      </c>
      <c r="V96" s="3">
        <v>3.3651675640620198</v>
      </c>
    </row>
    <row r="97" spans="1:22" x14ac:dyDescent="0.35">
      <c r="A97" s="2">
        <v>44785</v>
      </c>
      <c r="B97" s="3">
        <v>2.3740640895334102</v>
      </c>
      <c r="C97" s="3">
        <v>7.0211057266811601</v>
      </c>
      <c r="D97" s="3">
        <v>3.61590269526936</v>
      </c>
      <c r="E97" s="3">
        <v>2.26765589588803</v>
      </c>
      <c r="F97" s="3">
        <v>4.1562466053638696</v>
      </c>
      <c r="G97" s="3">
        <v>5.0063202395186304</v>
      </c>
      <c r="H97" s="3">
        <v>4.0286756121152401</v>
      </c>
      <c r="I97" s="3">
        <v>4.9395772492063799</v>
      </c>
      <c r="J97" s="3">
        <v>3.9350274955034998</v>
      </c>
      <c r="K97" s="3">
        <v>2.4693132310195298</v>
      </c>
      <c r="L97" s="3">
        <v>10.542407103950501</v>
      </c>
      <c r="M97" s="3">
        <v>4.8195910367449502</v>
      </c>
      <c r="N97" s="3">
        <v>3.9852960878911001</v>
      </c>
      <c r="O97" s="3">
        <v>1.4669075063277901</v>
      </c>
      <c r="P97" s="3">
        <v>2.5488318023043299</v>
      </c>
      <c r="Q97" s="3">
        <v>3.7699087688683002</v>
      </c>
      <c r="R97" s="3">
        <v>3.1079791414966902</v>
      </c>
      <c r="S97" s="3">
        <v>5.2327801515294601</v>
      </c>
      <c r="T97" s="3">
        <v>3.9885054839895999</v>
      </c>
      <c r="U97" s="3">
        <v>1.8628244348895699</v>
      </c>
      <c r="V97" s="3">
        <v>3.0777684173864199</v>
      </c>
    </row>
    <row r="98" spans="1:22" x14ac:dyDescent="0.35">
      <c r="A98" s="2">
        <v>44816</v>
      </c>
      <c r="B98" s="3">
        <v>2.47332476779096</v>
      </c>
      <c r="C98" s="3">
        <v>6.4298239901579102</v>
      </c>
      <c r="D98" s="3">
        <v>3.5694393642483102</v>
      </c>
      <c r="E98" s="3">
        <v>2.2741183243415599</v>
      </c>
      <c r="F98" s="3">
        <v>4.4508908379093803</v>
      </c>
      <c r="G98" s="3">
        <v>4.85588770597814</v>
      </c>
      <c r="H98" s="3">
        <v>4.1085110825409696</v>
      </c>
      <c r="I98" s="3">
        <v>5.0148179304718798</v>
      </c>
      <c r="J98" s="3">
        <v>4.0249073202542398</v>
      </c>
      <c r="K98" s="3">
        <v>2.6517476222525902</v>
      </c>
      <c r="L98" s="3">
        <v>10.185064375687899</v>
      </c>
      <c r="M98" s="3">
        <v>5.0692035698007603</v>
      </c>
      <c r="N98" s="3">
        <v>4.2136240256109501</v>
      </c>
      <c r="O98" s="3">
        <v>1.46425237554428</v>
      </c>
      <c r="P98" s="3">
        <v>2.5154282902799201</v>
      </c>
      <c r="Q98" s="3">
        <v>3.9143548795348599</v>
      </c>
      <c r="R98" s="3">
        <v>3.0330685847130399</v>
      </c>
      <c r="S98" s="3">
        <v>4.2854389691641099</v>
      </c>
      <c r="T98" s="3">
        <v>4.2394060907084397</v>
      </c>
      <c r="U98" s="3">
        <v>1.96641063540082</v>
      </c>
      <c r="V98" s="3">
        <v>3.2515271637813701</v>
      </c>
    </row>
    <row r="99" spans="1:22" x14ac:dyDescent="0.35">
      <c r="A99" s="2">
        <v>44846</v>
      </c>
      <c r="B99" s="3">
        <v>2.6961555107653998</v>
      </c>
      <c r="C99" s="3">
        <v>7.4556295844648703</v>
      </c>
      <c r="D99" s="3">
        <v>3.8386916339720498</v>
      </c>
      <c r="E99" s="3">
        <v>2.7388306356018801</v>
      </c>
      <c r="F99" s="3">
        <v>5.2999249670985904</v>
      </c>
      <c r="G99" s="3">
        <v>4.9939560116718598</v>
      </c>
      <c r="H99" s="3">
        <v>4.4766812644395904</v>
      </c>
      <c r="I99" s="3">
        <v>5.4276238149006497</v>
      </c>
      <c r="J99" s="3">
        <v>4.19141746095658</v>
      </c>
      <c r="K99" s="3">
        <v>2.7968528942223898</v>
      </c>
      <c r="L99" s="3">
        <v>9.5597274732816508</v>
      </c>
      <c r="M99" s="3">
        <v>5.5587161168600998</v>
      </c>
      <c r="N99" s="3">
        <v>4.67977813918802</v>
      </c>
      <c r="O99" s="3">
        <v>1.5572945326796701</v>
      </c>
      <c r="P99" s="3">
        <v>2.9083899895974001</v>
      </c>
      <c r="Q99" s="3">
        <v>3.9708215260344302</v>
      </c>
      <c r="R99" s="3">
        <v>3.2291688365279598</v>
      </c>
      <c r="S99" s="3">
        <v>5.1665173666890398</v>
      </c>
      <c r="T99" s="3">
        <v>4.4365603729423002</v>
      </c>
      <c r="U99" s="3">
        <v>2.4727478891759098</v>
      </c>
      <c r="V99" s="3">
        <v>3.4270429728938399</v>
      </c>
    </row>
    <row r="100" spans="1:22" x14ac:dyDescent="0.35">
      <c r="A100" s="2">
        <v>44876</v>
      </c>
      <c r="B100" s="3">
        <v>2.6066355712213798</v>
      </c>
      <c r="C100" s="3">
        <v>6.8842539829625302</v>
      </c>
      <c r="D100" s="3">
        <v>3.88506622831938</v>
      </c>
      <c r="E100" s="3">
        <v>2.5499583446132599</v>
      </c>
      <c r="F100" s="3">
        <v>4.2513954766089999</v>
      </c>
      <c r="G100" s="3">
        <v>3.6894606383111599</v>
      </c>
      <c r="H100" s="3">
        <v>4.2130418990858898</v>
      </c>
      <c r="I100" s="3">
        <v>4.6630724787530102</v>
      </c>
      <c r="J100" s="3">
        <v>3.6249551820638999</v>
      </c>
      <c r="K100" s="3">
        <v>2.4661914950026098</v>
      </c>
      <c r="L100" s="3">
        <v>8.3676597993418795</v>
      </c>
      <c r="M100" s="3">
        <v>4.9368101700446196</v>
      </c>
      <c r="N100" s="3">
        <v>4.4686337347916201</v>
      </c>
      <c r="O100" s="3">
        <v>1.48495670291408</v>
      </c>
      <c r="P100" s="3">
        <v>2.7792779340095999</v>
      </c>
      <c r="Q100" s="3">
        <v>4.0042412351520102</v>
      </c>
      <c r="R100" s="3">
        <v>3.0360482067368602</v>
      </c>
      <c r="S100" s="3">
        <v>5.0037838390709197</v>
      </c>
      <c r="T100" s="3">
        <v>4.2818856012353503</v>
      </c>
      <c r="U100" s="3">
        <v>2.6467150828829702</v>
      </c>
      <c r="V100" s="3">
        <v>3.4855798691568101</v>
      </c>
    </row>
    <row r="101" spans="1:22" x14ac:dyDescent="0.35">
      <c r="A101" s="2">
        <v>44907</v>
      </c>
      <c r="B101" s="3">
        <v>2.4815934354401099</v>
      </c>
      <c r="C101" s="3">
        <v>8.6222497147316108</v>
      </c>
      <c r="D101" s="3">
        <v>4.0313905253702504</v>
      </c>
      <c r="E101" s="3">
        <v>2.36800499638569</v>
      </c>
      <c r="F101" s="3">
        <v>4.1558335023348398</v>
      </c>
      <c r="G101" s="3">
        <v>3.8729538139072801</v>
      </c>
      <c r="H101" s="3">
        <v>4.1986798310292004</v>
      </c>
      <c r="I101" s="3">
        <v>4.3955857299727201</v>
      </c>
      <c r="J101" s="3">
        <v>3.8445761410740902</v>
      </c>
      <c r="K101" s="3">
        <v>2.5238606119453002</v>
      </c>
      <c r="L101" s="3">
        <v>7.2729517358326001</v>
      </c>
      <c r="M101" s="3">
        <v>4.8939337553581499</v>
      </c>
      <c r="N101" s="3">
        <v>4.4392594909984098</v>
      </c>
      <c r="O101" s="3">
        <v>1.4515409364437899</v>
      </c>
      <c r="P101" s="3">
        <v>2.4676666028679199</v>
      </c>
      <c r="Q101" s="3">
        <v>4.5061409887694701</v>
      </c>
      <c r="R101" s="3">
        <v>3.0526803683347099</v>
      </c>
      <c r="S101" s="3">
        <v>4.7435476797913303</v>
      </c>
      <c r="T101" s="3">
        <v>4.5823042586381799</v>
      </c>
      <c r="U101" s="3">
        <v>2.6428218993594101</v>
      </c>
      <c r="V101" s="3">
        <v>3.8891080118898098</v>
      </c>
    </row>
    <row r="102" spans="1:22" x14ac:dyDescent="0.35">
      <c r="A102" s="2">
        <v>44938</v>
      </c>
      <c r="B102" s="3">
        <v>2.4625892888892</v>
      </c>
      <c r="C102" s="3">
        <v>7.92737800101657</v>
      </c>
      <c r="D102" s="3">
        <v>4.2662616897255203</v>
      </c>
      <c r="E102" s="3">
        <v>2.2726557131997498</v>
      </c>
      <c r="F102" s="3">
        <v>3.9033227265288901</v>
      </c>
      <c r="G102" s="3">
        <v>3.6521043591260098</v>
      </c>
      <c r="H102" s="3">
        <v>4.2032810364011199</v>
      </c>
      <c r="I102" s="3">
        <v>4.3149107922539702</v>
      </c>
      <c r="J102" s="3">
        <v>3.6284542939592899</v>
      </c>
      <c r="K102" s="3">
        <v>2.53622116697627</v>
      </c>
      <c r="L102" s="3">
        <v>6.6479943030094697</v>
      </c>
      <c r="M102" s="3">
        <v>4.5513613901724499</v>
      </c>
      <c r="N102" s="3">
        <v>4.5121500610298799</v>
      </c>
      <c r="O102" s="3">
        <v>1.5156581460159799</v>
      </c>
      <c r="P102" s="3">
        <v>2.2569335391265701</v>
      </c>
      <c r="Q102" s="3">
        <v>4.6951917705258301</v>
      </c>
      <c r="R102" s="3">
        <v>2.9489878528372899</v>
      </c>
      <c r="S102" s="3">
        <v>4.59876473260615</v>
      </c>
      <c r="T102" s="3">
        <v>4.7979530903165699</v>
      </c>
      <c r="U102" s="3">
        <v>2.6566172300181701</v>
      </c>
      <c r="V102" s="3">
        <v>3.6499308185380599</v>
      </c>
    </row>
    <row r="103" spans="1:22" x14ac:dyDescent="0.35">
      <c r="A103" s="2">
        <v>44967</v>
      </c>
      <c r="B103" s="3">
        <v>2.40871538600065</v>
      </c>
      <c r="C103" s="3">
        <v>7.8099226540095801</v>
      </c>
      <c r="D103" s="3">
        <v>4.1256801656848801</v>
      </c>
      <c r="E103" s="3">
        <v>2.3084071148854899</v>
      </c>
      <c r="F103" s="3">
        <v>4.2440650899382497</v>
      </c>
      <c r="G103" s="3">
        <v>4.0934659954252002</v>
      </c>
      <c r="H103" s="3">
        <v>4.2733173529919899</v>
      </c>
      <c r="I103" s="3">
        <v>4.0402077576125599</v>
      </c>
      <c r="J103" s="3">
        <v>3.6601961645811101</v>
      </c>
      <c r="K103" s="3">
        <v>2.44863400850749</v>
      </c>
      <c r="L103" s="3">
        <v>6.59215079163413</v>
      </c>
      <c r="M103" s="3">
        <v>4.6749027109899099</v>
      </c>
      <c r="N103" s="3">
        <v>3.9977706028804398</v>
      </c>
      <c r="O103" s="3">
        <v>1.5387955358366601</v>
      </c>
      <c r="P103" s="3">
        <v>2.3048524635988201</v>
      </c>
      <c r="Q103" s="3">
        <v>4.7320417683595402</v>
      </c>
      <c r="R103" s="3">
        <v>3.0253827696179001</v>
      </c>
      <c r="S103" s="3">
        <v>5.7647563046883201</v>
      </c>
      <c r="T103" s="3">
        <v>4.6048046071539801</v>
      </c>
      <c r="U103" s="3">
        <v>2.4967005241014602</v>
      </c>
      <c r="V103" s="3">
        <v>3.7561310273376698</v>
      </c>
    </row>
    <row r="104" spans="1:22" x14ac:dyDescent="0.35">
      <c r="A104" s="2">
        <v>44995</v>
      </c>
      <c r="B104" s="3">
        <v>2.5095806955820699</v>
      </c>
      <c r="C104" s="3">
        <v>8.1211959642841105</v>
      </c>
      <c r="D104" s="3">
        <v>4.3098915944818703</v>
      </c>
      <c r="E104" s="3">
        <v>2.6656264742419502</v>
      </c>
      <c r="F104" s="3">
        <v>4.47833610210236</v>
      </c>
      <c r="G104" s="3">
        <v>4.7004749832255897</v>
      </c>
      <c r="H104" s="3">
        <v>4.4460155454453298</v>
      </c>
      <c r="I104" s="3">
        <v>3.98252667560081</v>
      </c>
      <c r="J104" s="3">
        <v>3.7527936755216298</v>
      </c>
      <c r="K104" s="3">
        <v>2.5044632435935701</v>
      </c>
      <c r="L104" s="3">
        <v>6.9757227498491403</v>
      </c>
      <c r="M104" s="3">
        <v>4.7815888860789899</v>
      </c>
      <c r="N104" s="3">
        <v>4.2564747981296502</v>
      </c>
      <c r="O104" s="3">
        <v>1.59994879754055</v>
      </c>
      <c r="P104" s="3">
        <v>2.5121415569578298</v>
      </c>
      <c r="Q104" s="3">
        <v>4.6945841776602997</v>
      </c>
      <c r="R104" s="3">
        <v>3.1223899138914302</v>
      </c>
      <c r="S104" s="3">
        <v>4.8699653038498898</v>
      </c>
      <c r="T104" s="3">
        <v>4.6872360081019604</v>
      </c>
      <c r="U104" s="3">
        <v>2.4758181895277098</v>
      </c>
      <c r="V104" s="3">
        <v>3.7665215612646801</v>
      </c>
    </row>
    <row r="105" spans="1:22" x14ac:dyDescent="0.35">
      <c r="A105" s="2">
        <v>45028</v>
      </c>
      <c r="B105" s="3">
        <v>2.46019393225854</v>
      </c>
      <c r="C105" s="3">
        <v>8.6968105965840898</v>
      </c>
      <c r="D105" s="3">
        <v>4.39224284168262</v>
      </c>
      <c r="E105" s="3">
        <v>2.7602028450741698</v>
      </c>
      <c r="F105" s="3">
        <v>4.5872581004985404</v>
      </c>
      <c r="G105" s="3">
        <v>4.7815732402079796</v>
      </c>
      <c r="H105" s="3">
        <v>4.3835153319719504</v>
      </c>
      <c r="I105" s="3">
        <v>3.8649286323349998</v>
      </c>
      <c r="J105" s="3">
        <v>3.6729207094577601</v>
      </c>
      <c r="K105" s="3">
        <v>2.3160433390730901</v>
      </c>
      <c r="L105" s="3">
        <v>6.4513528306666403</v>
      </c>
      <c r="M105" s="3">
        <v>4.5657942272774497</v>
      </c>
      <c r="N105" s="3">
        <v>4.3012679356260897</v>
      </c>
      <c r="O105" s="3">
        <v>1.58925381280698</v>
      </c>
      <c r="P105" s="3">
        <v>2.4650431899811802</v>
      </c>
      <c r="Q105" s="3">
        <v>4.8906961172033103</v>
      </c>
      <c r="R105" s="3">
        <v>3.10562660776954</v>
      </c>
      <c r="S105" s="3">
        <v>5.0609198382813299</v>
      </c>
      <c r="T105" s="3">
        <v>4.5079016313947404</v>
      </c>
      <c r="U105" s="3">
        <v>2.49479900801447</v>
      </c>
      <c r="V105" s="3">
        <v>3.5422198005776599</v>
      </c>
    </row>
    <row r="106" spans="1:22" x14ac:dyDescent="0.35">
      <c r="A106" s="2">
        <v>45058</v>
      </c>
      <c r="B106" s="3">
        <v>2.5480754387247599</v>
      </c>
      <c r="C106" s="3">
        <v>7.4176938313798697</v>
      </c>
      <c r="D106" s="3">
        <v>4.6065638795950798</v>
      </c>
      <c r="E106" s="3">
        <v>2.75461363190988</v>
      </c>
      <c r="F106" s="3">
        <v>4.31343034108653</v>
      </c>
      <c r="G106" s="3">
        <v>4.8585942170529099</v>
      </c>
      <c r="H106" s="3">
        <v>4.4189696694093703</v>
      </c>
      <c r="I106" s="3">
        <v>3.8024270926642401</v>
      </c>
      <c r="J106" s="3">
        <v>3.5826294933706899</v>
      </c>
      <c r="K106" s="3">
        <v>2.4564203010811299</v>
      </c>
      <c r="L106" s="3">
        <v>6.6425166996264497</v>
      </c>
      <c r="M106" s="3">
        <v>4.64378353625498</v>
      </c>
      <c r="N106" s="3">
        <v>4.3054772366846201</v>
      </c>
      <c r="O106" s="3">
        <v>1.5902758952801199</v>
      </c>
      <c r="P106" s="3">
        <v>2.5682037240117399</v>
      </c>
      <c r="Q106" s="3">
        <v>4.5651886209497397</v>
      </c>
      <c r="R106" s="3">
        <v>3.1393239164345301</v>
      </c>
      <c r="S106" s="3">
        <v>5.1078355056841396</v>
      </c>
      <c r="T106" s="3">
        <v>4.46132253222431</v>
      </c>
      <c r="U106" s="3">
        <v>2.5219091583536799</v>
      </c>
      <c r="V106" s="3">
        <v>3.44014949404318</v>
      </c>
    </row>
    <row r="107" spans="1:22" x14ac:dyDescent="0.35">
      <c r="A107" s="2">
        <v>45089</v>
      </c>
      <c r="B107" s="3">
        <v>2.5793495251207901</v>
      </c>
      <c r="C107" s="3">
        <v>7.1279051765405299</v>
      </c>
      <c r="D107" s="3">
        <v>4.2745291147819504</v>
      </c>
      <c r="E107" s="3">
        <v>2.93003100038871</v>
      </c>
      <c r="F107" s="3">
        <v>4.0023702931327803</v>
      </c>
      <c r="G107" s="3">
        <v>5.0205824534175996</v>
      </c>
      <c r="H107" s="3">
        <v>4.43017353700212</v>
      </c>
      <c r="I107" s="3">
        <v>3.49131089168635</v>
      </c>
      <c r="J107" s="3">
        <v>3.7105375251809898</v>
      </c>
      <c r="K107" s="3">
        <v>2.2828556864354002</v>
      </c>
      <c r="L107" s="3">
        <v>6.1279048863927601</v>
      </c>
      <c r="M107" s="3">
        <v>4.6181468151488696</v>
      </c>
      <c r="N107" s="3">
        <v>4.0483305817793704</v>
      </c>
      <c r="O107" s="3">
        <v>1.54942844773608</v>
      </c>
      <c r="P107" s="3">
        <v>2.50432180067207</v>
      </c>
      <c r="Q107" s="3">
        <v>4.72272798588281</v>
      </c>
      <c r="R107" s="3">
        <v>3.11928834464022</v>
      </c>
      <c r="S107" s="3">
        <v>4.6824853352795301</v>
      </c>
      <c r="T107" s="3">
        <v>4.5769146006998804</v>
      </c>
      <c r="U107" s="3">
        <v>2.5494533492859799</v>
      </c>
      <c r="V107" s="3">
        <v>3.4619494785775302</v>
      </c>
    </row>
    <row r="108" spans="1:22" x14ac:dyDescent="0.35">
      <c r="A108" s="2">
        <v>45119</v>
      </c>
      <c r="B108" s="3">
        <v>2.60571298792898</v>
      </c>
      <c r="C108" s="3">
        <v>6.49981365039433</v>
      </c>
      <c r="D108" s="3">
        <v>4.1863102505510801</v>
      </c>
      <c r="E108" s="3">
        <v>3.0088668899868298</v>
      </c>
      <c r="F108" s="3">
        <v>4.1572416588152699</v>
      </c>
      <c r="G108" s="3">
        <v>4.6959614194989996</v>
      </c>
      <c r="H108" s="3">
        <v>4.41798531760152</v>
      </c>
      <c r="I108" s="3">
        <v>3.4650578022838401</v>
      </c>
      <c r="J108" s="3">
        <v>3.8817773723165998</v>
      </c>
      <c r="K108" s="3">
        <v>2.36875431083944</v>
      </c>
      <c r="L108" s="3">
        <v>6.0976470331750301</v>
      </c>
      <c r="M108" s="3">
        <v>4.3129401317649299</v>
      </c>
      <c r="N108" s="3">
        <v>3.88920113805947</v>
      </c>
      <c r="O108" s="3">
        <v>1.4965434863745599</v>
      </c>
      <c r="P108" s="3">
        <v>2.4811319455384901</v>
      </c>
      <c r="Q108" s="3">
        <v>4.7803349143541398</v>
      </c>
      <c r="R108" s="3">
        <v>3.1951219437186702</v>
      </c>
      <c r="S108" s="3">
        <v>4.1516213514643203</v>
      </c>
      <c r="T108" s="3">
        <v>4.2935547922435804</v>
      </c>
      <c r="U108" s="3">
        <v>2.7079867285606301</v>
      </c>
      <c r="V108" s="3">
        <v>3.3772842669094301</v>
      </c>
    </row>
    <row r="109" spans="1:22" x14ac:dyDescent="0.35">
      <c r="A109" s="2">
        <v>45149</v>
      </c>
      <c r="B109" s="3">
        <v>2.57379660382411</v>
      </c>
      <c r="C109" s="3">
        <v>6.3014011351940304</v>
      </c>
      <c r="D109" s="3">
        <v>4.0806290380842398</v>
      </c>
      <c r="E109" s="3">
        <v>3.0248311922116602</v>
      </c>
      <c r="F109" s="3">
        <v>3.85924683859976</v>
      </c>
      <c r="G109" s="3">
        <v>4.3037281467132704</v>
      </c>
      <c r="H109" s="3">
        <v>4.2423475978841498</v>
      </c>
      <c r="I109" s="3">
        <v>3.5584251030568299</v>
      </c>
      <c r="J109" s="3">
        <v>3.9985442768116601</v>
      </c>
      <c r="K109" s="3">
        <v>2.3792195921716202</v>
      </c>
      <c r="L109" s="3">
        <v>5.8906715860163299</v>
      </c>
      <c r="M109" s="3">
        <v>4.2543147563183501</v>
      </c>
      <c r="N109" s="3">
        <v>4.4016693620788097</v>
      </c>
      <c r="O109" s="3">
        <v>1.5022155266147501</v>
      </c>
      <c r="P109" s="3">
        <v>2.4381176419166399</v>
      </c>
      <c r="Q109" s="3">
        <v>4.5085133386436498</v>
      </c>
      <c r="R109" s="3">
        <v>3.10947322898895</v>
      </c>
      <c r="S109" s="3">
        <v>3.6613227947063498</v>
      </c>
      <c r="T109" s="3">
        <v>4.1410919070216501</v>
      </c>
      <c r="U109" s="3">
        <v>2.4850064517158299</v>
      </c>
      <c r="V109" s="3">
        <v>3.5756918759001599</v>
      </c>
    </row>
    <row r="110" spans="1:22" x14ac:dyDescent="0.35">
      <c r="A110" s="2">
        <v>45181</v>
      </c>
      <c r="B110" s="3">
        <v>2.59115894811627</v>
      </c>
      <c r="C110" s="3">
        <v>6.7303824218667296</v>
      </c>
      <c r="D110" s="3">
        <v>4.1612434473695101</v>
      </c>
      <c r="E110" s="3">
        <v>2.8474405185451799</v>
      </c>
      <c r="F110" s="3">
        <v>4.2966805907622199</v>
      </c>
      <c r="G110" s="3">
        <v>4.8213704943249898</v>
      </c>
      <c r="H110" s="3">
        <v>4.2829986950618499</v>
      </c>
      <c r="I110" s="3">
        <v>3.6342574990187799</v>
      </c>
      <c r="J110" s="3">
        <v>4.1340353768077502</v>
      </c>
      <c r="K110" s="3">
        <v>2.4079901946651101</v>
      </c>
      <c r="L110" s="3">
        <v>5.87043758509712</v>
      </c>
      <c r="M110" s="3">
        <v>4.3743796951690896</v>
      </c>
      <c r="N110" s="3">
        <v>4.5764463927923504</v>
      </c>
      <c r="O110" s="3">
        <v>1.49731354304021</v>
      </c>
      <c r="P110" s="3">
        <v>2.4992994183257</v>
      </c>
      <c r="Q110" s="3">
        <v>4.6712407829272999</v>
      </c>
      <c r="R110" s="3">
        <v>3.1005253646154198</v>
      </c>
      <c r="S110" s="3">
        <v>3.5940564137406099</v>
      </c>
      <c r="T110" s="3">
        <v>4.3888642792704404</v>
      </c>
      <c r="U110" s="3">
        <v>2.5850034787047398</v>
      </c>
      <c r="V110" s="3">
        <v>3.6732552311407201</v>
      </c>
    </row>
    <row r="111" spans="1:22" x14ac:dyDescent="0.35">
      <c r="A111" s="2">
        <v>45211</v>
      </c>
      <c r="B111" s="3">
        <v>2.6475931973555</v>
      </c>
      <c r="C111" s="3">
        <v>6.9956488755795299</v>
      </c>
      <c r="D111" s="3">
        <v>4.1911576502372396</v>
      </c>
      <c r="E111" s="3">
        <v>2.8903952946366598</v>
      </c>
      <c r="F111" s="3">
        <v>4.3164819729289201</v>
      </c>
      <c r="G111" s="3">
        <v>5.2131015357450696</v>
      </c>
      <c r="H111" s="3">
        <v>4.2973053582913696</v>
      </c>
      <c r="I111" s="3">
        <v>3.5313120603059098</v>
      </c>
      <c r="J111" s="3">
        <v>4.3256231619570702</v>
      </c>
      <c r="K111" s="3">
        <v>2.4790072312789402</v>
      </c>
      <c r="L111" s="3">
        <v>6.1046983462543603</v>
      </c>
      <c r="M111" s="3">
        <v>4.4344993167472504</v>
      </c>
      <c r="N111" s="3">
        <v>5.0849333334683697</v>
      </c>
      <c r="O111" s="3">
        <v>1.5029345091713699</v>
      </c>
      <c r="P111" s="3">
        <v>2.5226740931984399</v>
      </c>
      <c r="Q111" s="3">
        <v>4.7568092112736604</v>
      </c>
      <c r="R111" s="3">
        <v>3.3133283079576001</v>
      </c>
      <c r="S111" s="3">
        <v>3.8230886471994898</v>
      </c>
      <c r="T111" s="3">
        <v>4.4694899317656098</v>
      </c>
      <c r="U111" s="3">
        <v>2.95426591282023</v>
      </c>
      <c r="V111" s="3">
        <v>3.9145786715468902</v>
      </c>
    </row>
    <row r="112" spans="1:22" x14ac:dyDescent="0.35">
      <c r="A112" s="2">
        <v>45240</v>
      </c>
      <c r="B112" s="3">
        <v>2.6934231494904601</v>
      </c>
      <c r="C112" s="3">
        <v>6.9566461199754599</v>
      </c>
      <c r="D112" s="3">
        <v>4.2658289654324504</v>
      </c>
      <c r="E112" s="3">
        <v>3.0368801838284201</v>
      </c>
      <c r="F112" s="3">
        <v>4.4384024088404699</v>
      </c>
      <c r="G112" s="3">
        <v>4.7617395218515499</v>
      </c>
      <c r="H112" s="3">
        <v>4.3255134941781499</v>
      </c>
      <c r="I112" s="3">
        <v>3.5516339984709</v>
      </c>
      <c r="J112" s="3">
        <v>4.2131748850125899</v>
      </c>
      <c r="K112" s="3">
        <v>2.5326980631378202</v>
      </c>
      <c r="L112" s="3">
        <v>6.3185349636987898</v>
      </c>
      <c r="M112" s="3">
        <v>4.5313250557406102</v>
      </c>
      <c r="N112" s="3">
        <v>4.7579301266774703</v>
      </c>
      <c r="O112" s="3">
        <v>1.5345600039919201</v>
      </c>
      <c r="P112" s="3">
        <v>2.62466901665216</v>
      </c>
      <c r="Q112" s="3">
        <v>4.9129535015235897</v>
      </c>
      <c r="R112" s="3">
        <v>3.4424175280894702</v>
      </c>
      <c r="S112" s="3">
        <v>4.4211385558882998</v>
      </c>
      <c r="T112" s="3">
        <v>4.6319789519465999</v>
      </c>
      <c r="U112" s="3">
        <v>2.9741728299392398</v>
      </c>
      <c r="V112" s="3">
        <v>3.8367453314426299</v>
      </c>
    </row>
    <row r="113" spans="1:37" x14ac:dyDescent="0.35">
      <c r="A113" s="2">
        <v>45272</v>
      </c>
      <c r="B113" s="3">
        <v>2.7674986329111801</v>
      </c>
      <c r="C113" s="3">
        <v>9.9679716863516798</v>
      </c>
      <c r="D113" s="3">
        <v>4.2442894263340598</v>
      </c>
      <c r="E113" s="3">
        <v>3.2799955464539599</v>
      </c>
      <c r="F113" s="3">
        <v>5.0055726115228296</v>
      </c>
      <c r="G113" s="3">
        <v>4.0299045028851301</v>
      </c>
      <c r="H113" s="3">
        <v>4.3295312459861304</v>
      </c>
      <c r="I113" s="3">
        <v>3.4065469593925699</v>
      </c>
      <c r="J113" s="3">
        <v>3.9686437748650998</v>
      </c>
      <c r="K113" s="3">
        <v>2.3378453509478501</v>
      </c>
      <c r="L113" s="3">
        <v>6.0881532871475299</v>
      </c>
      <c r="M113" s="3">
        <v>4.3497108491660601</v>
      </c>
      <c r="N113" s="3">
        <v>4.4619786691314598</v>
      </c>
      <c r="O113" s="3">
        <v>1.4200237928055801</v>
      </c>
      <c r="P113" s="3">
        <v>2.7318841633066602</v>
      </c>
      <c r="Q113" s="3">
        <v>5.0896073057655604</v>
      </c>
      <c r="R113" s="3">
        <v>3.4578907988813601</v>
      </c>
      <c r="S113" s="3">
        <v>4.8501060442566803</v>
      </c>
      <c r="T113" s="3">
        <v>4.7733232437279103</v>
      </c>
      <c r="U113" s="3">
        <v>2.8217277192492398</v>
      </c>
      <c r="V113" s="3">
        <v>3.6851996388055799</v>
      </c>
    </row>
    <row r="114" spans="1:37" x14ac:dyDescent="0.35">
      <c r="A114" s="2">
        <v>45303</v>
      </c>
      <c r="B114" s="3">
        <v>2.88849209314776</v>
      </c>
      <c r="C114" s="3">
        <v>10.5381898054071</v>
      </c>
      <c r="D114" s="3">
        <v>4.0197389845955804</v>
      </c>
      <c r="E114" s="3">
        <v>3.1046595122336802</v>
      </c>
      <c r="F114" s="3">
        <v>4.96377358931566</v>
      </c>
      <c r="G114" s="3">
        <v>3.5759563217625798</v>
      </c>
      <c r="H114" s="3">
        <v>4.2773672330762196</v>
      </c>
      <c r="I114" s="3">
        <v>3.3979800441362702</v>
      </c>
      <c r="J114" s="3">
        <v>3.8993243153916501</v>
      </c>
      <c r="K114" s="3">
        <v>2.3692487548783401</v>
      </c>
      <c r="L114" s="3">
        <v>5.7098913058168703</v>
      </c>
      <c r="M114" s="3">
        <v>4.2864987732809698</v>
      </c>
      <c r="N114" s="3">
        <v>4.5411414344082797</v>
      </c>
      <c r="O114" s="3">
        <v>1.3628265571764799</v>
      </c>
      <c r="P114" s="3">
        <v>2.7970150432973901</v>
      </c>
      <c r="Q114" s="3">
        <v>4.7724198931943604</v>
      </c>
      <c r="R114" s="3">
        <v>3.4101659550161099</v>
      </c>
      <c r="S114" s="3">
        <v>4.3686299636903296</v>
      </c>
      <c r="T114" s="3">
        <v>4.4801525252668899</v>
      </c>
      <c r="U114" s="3">
        <v>2.7932942020503302</v>
      </c>
      <c r="V114" s="3">
        <v>3.4234324609734399</v>
      </c>
    </row>
    <row r="115" spans="1:37" x14ac:dyDescent="0.35">
      <c r="A115" s="2">
        <v>45334</v>
      </c>
      <c r="B115" s="3">
        <v>2.8319558208815998</v>
      </c>
      <c r="C115" s="3">
        <v>10.7044308615668</v>
      </c>
      <c r="D115" s="3">
        <v>4.0520729024584803</v>
      </c>
      <c r="E115" s="3">
        <v>2.8082751561427699</v>
      </c>
      <c r="F115" s="3">
        <v>4.8409509551571901</v>
      </c>
      <c r="G115" s="3">
        <v>3.6767864856738401</v>
      </c>
      <c r="H115" s="3">
        <v>4.2439080646009302</v>
      </c>
      <c r="I115" s="3">
        <v>3.3658409249940502</v>
      </c>
      <c r="J115" s="3">
        <v>3.7548693455665201</v>
      </c>
      <c r="K115" s="3">
        <v>2.2362523085199402</v>
      </c>
      <c r="L115" s="3">
        <v>5.8894209845323502</v>
      </c>
      <c r="M115" s="3">
        <v>4.32960832620752</v>
      </c>
      <c r="N115" s="3">
        <v>4.4768392882569099</v>
      </c>
      <c r="O115" s="3">
        <v>1.3725324282297799</v>
      </c>
      <c r="P115" s="3">
        <v>2.9984938189387602</v>
      </c>
      <c r="Q115" s="3">
        <v>4.8270148424071104</v>
      </c>
      <c r="R115" s="3">
        <v>3.4880896454949899</v>
      </c>
      <c r="S115" s="3">
        <v>4.0943264341477299</v>
      </c>
      <c r="T115" s="3">
        <v>4.9067386631846199</v>
      </c>
      <c r="U115" s="3">
        <v>2.8453171532849</v>
      </c>
      <c r="V115" s="3">
        <v>3.3615716449016699</v>
      </c>
    </row>
    <row r="116" spans="1:37" x14ac:dyDescent="0.35">
      <c r="A116" s="2">
        <v>45363</v>
      </c>
      <c r="B116" s="3">
        <v>2.6881959336487502</v>
      </c>
      <c r="C116" s="3">
        <v>9.3242182664644293</v>
      </c>
      <c r="D116" s="3">
        <v>4.0130864443442</v>
      </c>
      <c r="E116" s="3">
        <v>2.8153229772758399</v>
      </c>
      <c r="F116" s="3">
        <v>4.8560310974368504</v>
      </c>
      <c r="G116" s="3">
        <v>3.52843975076865</v>
      </c>
      <c r="H116" s="3">
        <v>4.12095630765445</v>
      </c>
      <c r="I116" s="3">
        <v>3.1015729725177001</v>
      </c>
      <c r="J116" s="3">
        <v>4.1169099580876303</v>
      </c>
      <c r="K116" s="3">
        <v>2.2203314884596499</v>
      </c>
      <c r="L116" s="3">
        <v>6.2469330607286997</v>
      </c>
      <c r="M116" s="3">
        <v>4.2196151087812304</v>
      </c>
      <c r="N116" s="3">
        <v>4.9072296733022496</v>
      </c>
      <c r="O116" s="3">
        <v>1.3414671346828</v>
      </c>
      <c r="P116" s="3">
        <v>2.8460997079232899</v>
      </c>
      <c r="Q116" s="3">
        <v>4.8374492293769604</v>
      </c>
      <c r="R116" s="3">
        <v>3.4809171072865599</v>
      </c>
      <c r="S116" s="3">
        <v>4.2383033261652896</v>
      </c>
      <c r="T116" s="3">
        <v>5.1174115407795204</v>
      </c>
      <c r="U116" s="3">
        <v>2.3556740267148601</v>
      </c>
      <c r="V116" s="3">
        <v>3.3290640560756799</v>
      </c>
    </row>
    <row r="117" spans="1:37" x14ac:dyDescent="0.35">
      <c r="A117" s="2">
        <v>45394</v>
      </c>
      <c r="B117" s="3">
        <v>2.8437582855397499</v>
      </c>
      <c r="C117" s="3">
        <v>9.0716088215069295</v>
      </c>
      <c r="D117" s="3">
        <v>4.1775367431357502</v>
      </c>
      <c r="E117" s="3">
        <v>2.8245363691574199</v>
      </c>
      <c r="F117" s="3">
        <v>5.0072136198606296</v>
      </c>
      <c r="G117" s="3">
        <v>3.3510745322067899</v>
      </c>
      <c r="H117" s="3">
        <v>4.1489861521445901</v>
      </c>
      <c r="I117" s="3">
        <v>3.0562287505290202</v>
      </c>
      <c r="J117" s="3">
        <v>4.0618880676383302</v>
      </c>
      <c r="K117" s="3">
        <v>2.2040592238596499</v>
      </c>
      <c r="L117" s="3">
        <v>6.2270434037801303</v>
      </c>
      <c r="M117" s="3">
        <v>4.0712936805183704</v>
      </c>
      <c r="N117" s="3">
        <v>5.25405875355536</v>
      </c>
      <c r="O117" s="3">
        <v>1.3281229947658899</v>
      </c>
      <c r="P117" s="3">
        <v>3.0358868057644099</v>
      </c>
      <c r="Q117" s="3">
        <v>5.6576886736016396</v>
      </c>
      <c r="R117" s="3">
        <v>3.4738645254474201</v>
      </c>
      <c r="S117" s="3">
        <v>3.8880721895138501</v>
      </c>
      <c r="T117" s="3">
        <v>5.4109063601629197</v>
      </c>
      <c r="U117" s="3">
        <v>2.2173263399987402</v>
      </c>
      <c r="V117" s="3">
        <v>3.3383184792468099</v>
      </c>
    </row>
    <row r="118" spans="1:37" x14ac:dyDescent="0.35">
      <c r="A118" s="2">
        <v>45422</v>
      </c>
      <c r="B118" s="3">
        <v>2.7896609770116898</v>
      </c>
      <c r="C118" s="3">
        <v>8.6181126731950606</v>
      </c>
      <c r="D118" s="3">
        <v>4.5337310590930802</v>
      </c>
      <c r="E118" s="3">
        <v>2.9503311773030201</v>
      </c>
      <c r="F118" s="3">
        <v>5.02571825824492</v>
      </c>
      <c r="G118" s="3">
        <v>3.4859432995197599</v>
      </c>
      <c r="H118" s="3">
        <v>4.0528354769395403</v>
      </c>
      <c r="I118" s="3">
        <v>3.0958122977243199</v>
      </c>
      <c r="J118" s="3">
        <v>4.1258717803148501</v>
      </c>
      <c r="K118" s="3">
        <v>2.1668296144166499</v>
      </c>
      <c r="L118" s="3">
        <v>6.6695237370926002</v>
      </c>
      <c r="M118" s="3">
        <v>3.9793419377817201</v>
      </c>
      <c r="N118" s="3">
        <v>5.2744677481827997</v>
      </c>
      <c r="O118" s="3">
        <v>1.36694975505119</v>
      </c>
      <c r="P118" s="3">
        <v>2.7076343303577</v>
      </c>
      <c r="Q118" s="3">
        <v>5.8013285507491101</v>
      </c>
      <c r="R118" s="3">
        <v>3.6374065637115001</v>
      </c>
      <c r="S118" s="3">
        <v>4.1916965678266802</v>
      </c>
      <c r="T118" s="3">
        <v>5.6361219438608101</v>
      </c>
      <c r="U118" s="3">
        <v>2.3619082163859901</v>
      </c>
      <c r="V118" s="3">
        <v>3.5469893999548399</v>
      </c>
    </row>
    <row r="119" spans="1:37" x14ac:dyDescent="0.35">
      <c r="A119" s="2">
        <v>45455</v>
      </c>
      <c r="B119" s="3">
        <v>2.95194951902092</v>
      </c>
      <c r="C119" s="3">
        <v>5.1684179246123598</v>
      </c>
      <c r="D119" s="3">
        <v>4.6809185578471597</v>
      </c>
      <c r="E119" s="3">
        <v>3.2862429608047798</v>
      </c>
      <c r="F119" s="3">
        <v>5.2366202965326103</v>
      </c>
      <c r="G119" s="3">
        <v>4.0391868811815401</v>
      </c>
      <c r="H119" s="3">
        <v>4.0704162417997898</v>
      </c>
      <c r="I119" s="3">
        <v>3.0721505334925698</v>
      </c>
      <c r="J119" s="3">
        <v>4.5937752981578504</v>
      </c>
      <c r="K119" s="3">
        <v>2.14349760010959</v>
      </c>
      <c r="L119" s="3">
        <v>7.3850589065344296</v>
      </c>
      <c r="M119" s="3">
        <v>4.14875512550402</v>
      </c>
      <c r="N119" s="3">
        <v>5.9115233915340397</v>
      </c>
      <c r="O119" s="3">
        <v>1.2980685207734</v>
      </c>
      <c r="P119" s="3">
        <v>2.8672412443886901</v>
      </c>
      <c r="Q119" s="3">
        <v>5.7578814111962604</v>
      </c>
      <c r="R119" s="3">
        <v>3.8189831221625199</v>
      </c>
      <c r="S119" s="3">
        <v>4.0971078590253898</v>
      </c>
      <c r="T119" s="3">
        <v>5.9526234514074003</v>
      </c>
      <c r="U119" s="3">
        <v>1.90401973092747</v>
      </c>
      <c r="V119" s="3">
        <v>3.6194872516224299</v>
      </c>
    </row>
    <row r="120" spans="1:37" x14ac:dyDescent="0.35">
      <c r="A120" s="2">
        <v>45485</v>
      </c>
      <c r="B120" s="3">
        <v>3.0719282231062701</v>
      </c>
      <c r="C120" s="3">
        <v>5.3509154387776396</v>
      </c>
      <c r="D120" s="3">
        <v>4.3934875366909996</v>
      </c>
      <c r="E120" s="3">
        <v>3.27667578855104</v>
      </c>
      <c r="F120" s="3">
        <v>4.9881623935124004</v>
      </c>
      <c r="G120" s="3">
        <v>3.9487093718212298</v>
      </c>
      <c r="H120" s="3">
        <v>4.0700748277949801</v>
      </c>
      <c r="I120" s="3">
        <v>2.88358248499059</v>
      </c>
      <c r="J120" s="3">
        <v>4.3266831821840599</v>
      </c>
      <c r="K120" s="3">
        <v>2.0429722472451499</v>
      </c>
      <c r="L120" s="3">
        <v>6.6339380766161096</v>
      </c>
      <c r="M120" s="3">
        <v>3.8870466116564901</v>
      </c>
      <c r="N120" s="3">
        <v>5.7661081412758399</v>
      </c>
      <c r="O120" s="3">
        <v>1.2425623329879001</v>
      </c>
      <c r="P120" s="3">
        <v>2.8414171062391298</v>
      </c>
      <c r="Q120" s="3">
        <v>5.4434912373139799</v>
      </c>
      <c r="R120" s="3">
        <v>3.7398848039464299</v>
      </c>
      <c r="S120" s="3">
        <v>3.8756651001529798</v>
      </c>
      <c r="T120" s="3">
        <v>5.67558130944587</v>
      </c>
      <c r="U120" s="3">
        <v>1.90482569680158</v>
      </c>
      <c r="V120" s="3">
        <v>3.63845654221269</v>
      </c>
    </row>
    <row r="121" spans="1:37" x14ac:dyDescent="0.35">
      <c r="A121" s="2">
        <v>45516</v>
      </c>
      <c r="B121" s="3">
        <v>3.27408451937435</v>
      </c>
      <c r="C121" s="3">
        <v>5.5228012091749301</v>
      </c>
      <c r="D121" s="3">
        <v>4.3705924181372398</v>
      </c>
      <c r="E121" s="3">
        <v>3.2976174116324901</v>
      </c>
      <c r="F121" s="3">
        <v>5.5879894258263896</v>
      </c>
      <c r="G121" s="3">
        <v>4.2820055071252296</v>
      </c>
      <c r="H121" s="3">
        <v>4.1444835633409802</v>
      </c>
      <c r="I121" s="3">
        <v>3.25874696029741</v>
      </c>
      <c r="J121" s="3">
        <v>4.4780791602674004</v>
      </c>
      <c r="K121" s="3">
        <v>2.30427178926243</v>
      </c>
      <c r="L121" s="3">
        <v>6.5848061100855597</v>
      </c>
      <c r="M121" s="3">
        <v>3.9491540829211802</v>
      </c>
      <c r="N121" s="3">
        <v>6.4452539371783999</v>
      </c>
      <c r="O121" s="3">
        <v>1.2660014200129699</v>
      </c>
      <c r="P121" s="3">
        <v>3.0287086625804598</v>
      </c>
      <c r="Q121" s="3">
        <v>5.4974354810976402</v>
      </c>
      <c r="R121" s="3">
        <v>3.8639630821790298</v>
      </c>
      <c r="S121" s="3">
        <v>4.1965151201422701</v>
      </c>
      <c r="T121" s="3">
        <v>5.4990816515185896</v>
      </c>
      <c r="U121" s="3">
        <v>1.9836539445646799</v>
      </c>
      <c r="V121" s="3">
        <v>3.69096689635834</v>
      </c>
    </row>
    <row r="122" spans="1:37" x14ac:dyDescent="0.35">
      <c r="A122" s="2">
        <v>45546</v>
      </c>
      <c r="B122" s="3">
        <v>3.37065498817987</v>
      </c>
      <c r="C122" s="3">
        <v>4.9289569867927501</v>
      </c>
      <c r="D122" s="3">
        <v>4.0609565258816698</v>
      </c>
      <c r="E122" s="3">
        <v>3.2187837219385802</v>
      </c>
      <c r="F122" s="3">
        <v>5.85662189979245</v>
      </c>
      <c r="G122" s="3">
        <v>4.0340474087266598</v>
      </c>
      <c r="H122" s="3">
        <v>4.0542303276871303</v>
      </c>
      <c r="I122" s="3">
        <v>3.4910286807979598</v>
      </c>
      <c r="J122" s="3">
        <v>4.6664819727026501</v>
      </c>
      <c r="K122" s="3">
        <v>2.4365181586132101</v>
      </c>
      <c r="L122" s="3">
        <v>5.6785015147498497</v>
      </c>
      <c r="M122" s="3">
        <v>3.9825811966614602</v>
      </c>
      <c r="N122" s="3">
        <v>6.5623811449703204</v>
      </c>
      <c r="O122" s="3">
        <v>1.24532148106609</v>
      </c>
      <c r="P122" s="3">
        <v>3.1520023211450301</v>
      </c>
      <c r="Q122" s="3">
        <v>5.4884341619525099</v>
      </c>
      <c r="R122" s="3">
        <v>3.5438979108448501</v>
      </c>
      <c r="S122" s="3">
        <v>4.5092255945715696</v>
      </c>
      <c r="T122" s="3">
        <v>5.3104408811192796</v>
      </c>
      <c r="U122" s="3">
        <v>2.0264070918800599</v>
      </c>
      <c r="V122" s="3">
        <v>3.6542782930356101</v>
      </c>
    </row>
    <row r="125" spans="1:37" x14ac:dyDescent="0.35">
      <c r="A125" s="2" t="s">
        <v>91</v>
      </c>
      <c r="B125" s="3" cm="1">
        <f t="array" ref="B125">MIN(_xlfn._xlws.FILTER(B1:B122, ISNUMBER(B1:B122)))</f>
        <v>1.5921041966720599</v>
      </c>
      <c r="C125" s="3" cm="1">
        <f t="array" ref="C125">MIN(_xlfn._xlws.FILTER(C1:C122, ISNUMBER(C1:C122)))</f>
        <v>2.4330642034837702</v>
      </c>
      <c r="D125" s="3" cm="1">
        <f t="array" ref="D125">MIN(_xlfn._xlws.FILTER(D1:D122, ISNUMBER(D1:D122)))</f>
        <v>2.15819790513306</v>
      </c>
      <c r="E125" s="3" cm="1">
        <f t="array" ref="E125">MIN(_xlfn._xlws.FILTER(E1:E122, ISNUMBER(E1:E122)))</f>
        <v>1.4479896850276299</v>
      </c>
      <c r="F125" s="3" cm="1">
        <f t="array" ref="F125">MIN(_xlfn._xlws.FILTER(F1:F122, ISNUMBER(F1:F122)))</f>
        <v>2.4049295416976899</v>
      </c>
      <c r="G125" s="3" cm="1">
        <f t="array" ref="G125">MIN(_xlfn._xlws.FILTER(G1:G122, ISNUMBER(G1:G122)))</f>
        <v>1.4941320626213199</v>
      </c>
      <c r="H125" s="3" cm="1">
        <f t="array" ref="H125">MIN(_xlfn._xlws.FILTER(H1:H122, ISNUMBER(H1:H122)))</f>
        <v>2.9228233356805502</v>
      </c>
      <c r="I125" s="3" cm="1">
        <f t="array" ref="I125">MIN(_xlfn._xlws.FILTER(I1:I122, ISNUMBER(I1:I122)))</f>
        <v>2.88358248499059</v>
      </c>
      <c r="J125" s="3" cm="1">
        <f t="array" ref="J125">MIN(_xlfn._xlws.FILTER(J1:J122, ISNUMBER(J1:J122)))</f>
        <v>2.0126991932106599</v>
      </c>
      <c r="K125" s="3" cm="1">
        <f t="array" ref="K125">MIN(_xlfn._xlws.FILTER(K1:K122, ISNUMBER(K1:K122)))</f>
        <v>1.3089746657438399</v>
      </c>
      <c r="L125" s="3" cm="1">
        <f t="array" ref="L125">MIN(_xlfn._xlws.FILTER(L1:L122, ISNUMBER(L1:L122)))</f>
        <v>2.71451346667802</v>
      </c>
      <c r="M125" s="3" cm="1">
        <f t="array" ref="M125">MIN(_xlfn._xlws.FILTER(M1:M122, ISNUMBER(M1:M122)))</f>
        <v>2.9281737672966499</v>
      </c>
      <c r="N125" s="3" cm="1">
        <f t="array" ref="N125">MIN(_xlfn._xlws.FILTER(N1:N122, ISNUMBER(N1:N122)))</f>
        <v>2.1178831508958802</v>
      </c>
      <c r="O125" s="3" cm="1">
        <f t="array" ref="O125">MIN(_xlfn._xlws.FILTER(O1:O122, ISNUMBER(O1:O122)))</f>
        <v>1.2425623329879001</v>
      </c>
      <c r="P125" s="3" cm="1">
        <f t="array" ref="P125">MIN(_xlfn._xlws.FILTER(P1:P122, ISNUMBER(P1:P122)))</f>
        <v>1.3179608399501801</v>
      </c>
      <c r="Q125" s="3" cm="1">
        <f t="array" ref="Q125">MIN(_xlfn._xlws.FILTER(Q1:Q122, ISNUMBER(Q1:Q122)))</f>
        <v>3.4883531605154601</v>
      </c>
      <c r="R125" s="3" cm="1">
        <f t="array" ref="R125">MIN(_xlfn._xlws.FILTER(R1:R122, ISNUMBER(R1:R122)))</f>
        <v>2.65195077046367</v>
      </c>
      <c r="S125" s="3" cm="1">
        <f t="array" ref="S125">MIN(_xlfn._xlws.FILTER(S1:S122, ISNUMBER(S1:S122)))</f>
        <v>2.6672568700164798</v>
      </c>
      <c r="T125" s="3" cm="1">
        <f t="array" ref="T125">MIN(_xlfn._xlws.FILTER(T1:T122, ISNUMBER(T1:T122)))</f>
        <v>2.5190121575942301</v>
      </c>
      <c r="U125" s="3" cm="1">
        <f t="array" ref="U125">MIN(_xlfn._xlws.FILTER(U1:U122, ISNUMBER(U1:U122)))</f>
        <v>1.1218692866273301</v>
      </c>
      <c r="V125" s="3" cm="1">
        <f t="array" ref="V125">MIN(_xlfn._xlws.FILTER(V1:V122, ISNUMBER(V1:V122)))</f>
        <v>2.72171584412837</v>
      </c>
    </row>
    <row r="126" spans="1:37" x14ac:dyDescent="0.35">
      <c r="A126" s="2" t="s">
        <v>92</v>
      </c>
      <c r="B126" s="3" cm="1">
        <f t="array" ref="B126">MAX(_xlfn._xlws.FILTER(B1:B122, ISNUMBER(B1:B122)))</f>
        <v>3.37065498817987</v>
      </c>
      <c r="C126" s="3" cm="1">
        <f t="array" ref="C126">MAX(_xlfn._xlws.FILTER(C1:C122, ISNUMBER(C1:C122)))</f>
        <v>10.7044308615668</v>
      </c>
      <c r="D126" s="3" cm="1">
        <f t="array" ref="D126">MAX(_xlfn._xlws.FILTER(D1:D122, ISNUMBER(D1:D122)))</f>
        <v>4.6809185578471597</v>
      </c>
      <c r="E126" s="3" cm="1">
        <f t="array" ref="E126">MAX(_xlfn._xlws.FILTER(E1:E122, ISNUMBER(E1:E122)))</f>
        <v>3.2976174116324901</v>
      </c>
      <c r="F126" s="3" cm="1">
        <f t="array" ref="F126">MAX(_xlfn._xlws.FILTER(F1:F122, ISNUMBER(F1:F122)))</f>
        <v>5.85662189979245</v>
      </c>
      <c r="G126" s="3" cm="1">
        <f t="array" ref="G126">MAX(_xlfn._xlws.FILTER(G1:G122, ISNUMBER(G1:G122)))</f>
        <v>5.3614595680449399</v>
      </c>
      <c r="H126" s="3" cm="1">
        <f t="array" ref="H126">MAX(_xlfn._xlws.FILTER(H1:H122, ISNUMBER(H1:H122)))</f>
        <v>4.4766812644395904</v>
      </c>
      <c r="I126" s="3" cm="1">
        <f t="array" ref="I126">MAX(_xlfn._xlws.FILTER(I1:I122, ISNUMBER(I1:I122)))</f>
        <v>5.4868961019128202</v>
      </c>
      <c r="J126" s="3" cm="1">
        <f t="array" ref="J126">MAX(_xlfn._xlws.FILTER(J1:J122, ISNUMBER(J1:J122)))</f>
        <v>4.6664819727026501</v>
      </c>
      <c r="K126" s="3" cm="1">
        <f t="array" ref="K126">MAX(_xlfn._xlws.FILTER(K1:K122, ISNUMBER(K1:K122)))</f>
        <v>2.7968528942223898</v>
      </c>
      <c r="L126" s="3" cm="1">
        <f t="array" ref="L126">MAX(_xlfn._xlws.FILTER(L1:L122, ISNUMBER(L1:L122)))</f>
        <v>11.448920186786101</v>
      </c>
      <c r="M126" s="3" cm="1">
        <f t="array" ref="M126">MAX(_xlfn._xlws.FILTER(M1:M122, ISNUMBER(M1:M122)))</f>
        <v>5.5587161168600998</v>
      </c>
      <c r="N126" s="3" cm="1">
        <f t="array" ref="N126">MAX(_xlfn._xlws.FILTER(N1:N122, ISNUMBER(N1:N122)))</f>
        <v>6.5623811449703204</v>
      </c>
      <c r="O126" s="3" cm="1">
        <f t="array" ref="O126">MAX(_xlfn._xlws.FILTER(O1:O122, ISNUMBER(O1:O122)))</f>
        <v>2.1348254690038599</v>
      </c>
      <c r="P126" s="3" cm="1">
        <f t="array" ref="P126">MAX(_xlfn._xlws.FILTER(P1:P122, ISNUMBER(P1:P122)))</f>
        <v>3.76808597581336</v>
      </c>
      <c r="Q126" s="3" cm="1">
        <f t="array" ref="Q126">MAX(_xlfn._xlws.FILTER(Q1:Q122, ISNUMBER(Q1:Q122)))</f>
        <v>5.87813487682741</v>
      </c>
      <c r="R126" s="3" cm="1">
        <f t="array" ref="R126">MAX(_xlfn._xlws.FILTER(R1:R122, ISNUMBER(R1:R122)))</f>
        <v>4.3852738863710004</v>
      </c>
      <c r="S126" s="3" cm="1">
        <f t="array" ref="S126">MAX(_xlfn._xlws.FILTER(S1:S122, ISNUMBER(S1:S122)))</f>
        <v>6.3099494835499801</v>
      </c>
      <c r="T126" s="3" cm="1">
        <f t="array" ref="T126">MAX(_xlfn._xlws.FILTER(T1:T122, ISNUMBER(T1:T122)))</f>
        <v>6.7538586733442996</v>
      </c>
      <c r="U126" s="3" cm="1">
        <f t="array" ref="U126">MAX(_xlfn._xlws.FILTER(U1:U122, ISNUMBER(U1:U122)))</f>
        <v>4.1050222147524096</v>
      </c>
      <c r="V126" s="3" cm="1">
        <f t="array" ref="V126">MAX(_xlfn._xlws.FILTER(V1:V122, ISNUMBER(V1:V122)))</f>
        <v>5.4586723774935004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0.99</v>
      </c>
      <c r="C128" s="9" cm="1">
        <f t="array" ref="C128">_xlfn.PERCENTRANK.EXC(_xlfn._xlws.FILTER(C1:C122, ISNUMBER(C1:C122)),C122)</f>
        <v>0.72899999999999998</v>
      </c>
      <c r="D128" s="9" cm="1">
        <f t="array" ref="D128">_xlfn.PERCENTRANK.EXC(_xlfn._xlws.FILTER(D1:D122, ISNUMBER(D1:D122)),D122)</f>
        <v>0.85199999999999998</v>
      </c>
      <c r="E128" s="9" cm="1">
        <f t="array" ref="E128">_xlfn.PERCENTRANK.EXC(_xlfn._xlws.FILTER(E1:E122, ISNUMBER(E1:E122)),E122)</f>
        <v>0.95899999999999996</v>
      </c>
      <c r="F128" s="9" cm="1">
        <f t="array" ref="F128">_xlfn.PERCENTRANK.EXC(_xlfn._xlws.FILTER(F1:F122, ISNUMBER(F1:F122)),F122)</f>
        <v>0.99099999999999999</v>
      </c>
      <c r="G128" s="9" cm="1">
        <f t="array" ref="G128">_xlfn.PERCENTRANK.EXC(_xlfn._xlws.FILTER(G1:G122, ISNUMBER(G1:G122)),G122)</f>
        <v>0.80300000000000005</v>
      </c>
      <c r="H128" s="9" cm="1">
        <f t="array" ref="H128">_xlfn.PERCENTRANK.EXC(_xlfn._xlws.FILTER(H1:H122, ISNUMBER(H1:H122)),H122)</f>
        <v>0.76200000000000001</v>
      </c>
      <c r="I128" s="9" cm="1">
        <f t="array" ref="I128">_xlfn.PERCENTRANK.EXC(_xlfn._xlws.FILTER(I1:I122, ISNUMBER(I1:I122)),I122)</f>
        <v>0.14699999999999999</v>
      </c>
      <c r="J128" s="9" cm="1">
        <f t="array" ref="J128">_xlfn.PERCENTRANK.EXC(_xlfn._xlws.FILTER(J1:J122, ISNUMBER(J1:J122)),J122)</f>
        <v>0.99</v>
      </c>
      <c r="K128" s="9" cm="1">
        <f t="array" ref="K128">_xlfn.PERCENTRANK.EXC(_xlfn._xlws.FILTER(K1:K122, ISNUMBER(K1:K122)),K122)</f>
        <v>0.76200000000000001</v>
      </c>
      <c r="L128" s="9" cm="1">
        <f t="array" ref="L128">_xlfn.PERCENTRANK.EXC(_xlfn._xlws.FILTER(L1:L122, ISNUMBER(L1:L122)),L122)</f>
        <v>0.68799999999999994</v>
      </c>
      <c r="M128" s="9" cm="1">
        <f t="array" ref="M128">_xlfn.PERCENTRANK.EXC(_xlfn._xlws.FILTER(M1:M122, ISNUMBER(M1:M122)),M122)</f>
        <v>0.61399999999999999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1.6E-2</v>
      </c>
      <c r="P128" s="9" cm="1">
        <f t="array" ref="P128">_xlfn.PERCENTRANK.EXC(_xlfn._xlws.FILTER(P1:P122, ISNUMBER(P1:P122)),P122)</f>
        <v>0.88500000000000001</v>
      </c>
      <c r="Q128" s="9" cm="1">
        <f t="array" ref="Q128">_xlfn.PERCENTRANK.EXC(_xlfn._xlws.FILTER(Q1:Q122, ISNUMBER(Q1:Q122)),Q122)</f>
        <v>0.93400000000000005</v>
      </c>
      <c r="R128" s="9" cm="1">
        <f t="array" ref="R128">_xlfn.PERCENTRANK.EXC(_xlfn._xlws.FILTER(R1:R122, ISNUMBER(R1:R122)),R122)</f>
        <v>0.88500000000000001</v>
      </c>
      <c r="S128" s="9" cm="1">
        <f t="array" ref="S128">_xlfn.PERCENTRANK.EXC(_xlfn._xlws.FILTER(S1:S122, ISNUMBER(S1:S122)),S122)</f>
        <v>0.59</v>
      </c>
      <c r="T128" s="9" cm="1">
        <f t="array" ref="T128">_xlfn.PERCENTRANK.EXC(_xlfn._xlws.FILTER(T1:T122, ISNUMBER(T1:T122)),T122)</f>
        <v>0.90900000000000003</v>
      </c>
      <c r="U128" s="9" cm="1">
        <f t="array" ref="U128">_xlfn.PERCENTRANK.EXC(_xlfn._xlws.FILTER(U1:U122, ISNUMBER(U1:U122)),U122)</f>
        <v>0.55400000000000005</v>
      </c>
      <c r="V128" s="9" cm="1">
        <f t="array" ref="V128">_xlfn.PERCENTRANK.EXC(_xlfn._xlws.FILTER(V1:V122, ISNUMBER(V1:V122)),V122)</f>
        <v>0.376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41894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-1.9536614000000001E-2</v>
      </c>
      <c r="D2" s="24" cm="1">
        <f t="array" ref="D2:D122">_xll.FDS(D1,"FG_TOTAL_RETURNC(-10AY,0,AM)")/100</f>
        <v>-4.3702659999999997E-2</v>
      </c>
      <c r="E2" s="24" cm="1">
        <f t="array" ref="E2:E122">_xll.FDS(E1,"FG_TOTAL_RETURNC(-10AY,0,AM)")/100</f>
        <v>1.8852830000000001E-2</v>
      </c>
      <c r="F2" s="24" cm="1">
        <f t="array" ref="F2:F122">_xll.FDS(F1,"FG_TOTAL_RETURNC(-10AY,0,AM)")/100</f>
        <v>1.676774E-2</v>
      </c>
      <c r="G2" s="24" cm="1">
        <f t="array" ref="G2:G122">_xll.FDS(G1,"FG_TOTAL_RETURNC(-10AY,0,AM)")/100</f>
        <v>-2.1374285E-2</v>
      </c>
      <c r="H2" s="24" cm="1">
        <f t="array" ref="H2:H122">_xll.FDS(H1,"FG_TOTAL_RETURNC(-10AY,0,AM)")/100</f>
        <v>-6.3091516E-3</v>
      </c>
      <c r="I2" s="24" cm="1">
        <f t="array" ref="I2:I122">_xll.FDS(I1,"FG_TOTAL_RETURNC(-10AY,0,AM)")/100</f>
        <v>1.3307929000000001E-2</v>
      </c>
      <c r="J2" s="24" cm="1">
        <f t="array" ref="J2:J122">_xll.FDS(J1,"FG_TOTAL_RETURNC(-10AY,0,AM)")/100</f>
        <v>7.5359343999999995E-3</v>
      </c>
      <c r="K2" s="24" cm="1">
        <f t="array" ref="K2:K122">_xll.FDS(K1,"FG_TOTAL_RETURNC(-10AY,0,AM)")/100</f>
        <v>-2.7324080000000001E-2</v>
      </c>
      <c r="L2" s="24" cm="1">
        <f t="array" ref="L2:L122">_xll.FDS(L1,"FG_TOTAL_RETURNC(-10AY,0,AM)")/100</f>
        <v>-2.0888805E-2</v>
      </c>
      <c r="M2" s="24" cm="1">
        <f t="array" ref="M2:M122">_xll.FDS(M1,"FG_TOTAL_RETURNC(-10AY,0,AM)")/100</f>
        <v>-5.0424870000000004E-2</v>
      </c>
      <c r="N2" s="24" cm="1">
        <f t="array" ref="N2:N122">_xll.FDS(N1,"FG_TOTAL_RETURNC(-10AY,0,AM)")/100</f>
        <v>1.9412637E-2</v>
      </c>
      <c r="O2" s="24" cm="1">
        <f t="array" ref="O2:O122">_xll.FDS(O1,"FG_TOTAL_RETURNC(-10AY,0,AM)")/100</f>
        <v>4.0427685000000005E-2</v>
      </c>
      <c r="P2" s="24" cm="1">
        <f t="array" ref="P2:P122">_xll.FDS(P1,"FG_TOTAL_RETURNC(-10AY,0,AM)")/100</f>
        <v>-7.8600644999999997E-3</v>
      </c>
      <c r="Q2" s="24" cm="1">
        <f t="array" ref="Q2:Q122">_xll.FDS(Q1,"FG_TOTAL_RETURNC(-10AY,0,AM)")/100</f>
        <v>2.5009750999999997E-2</v>
      </c>
      <c r="R2" s="24" cm="1">
        <f t="array" ref="R2:R122">_xll.FDS(R1,"FG_TOTAL_RETURNC(-10AY,0,AM)")/100</f>
        <v>4.0156245000000007E-2</v>
      </c>
      <c r="S2" s="24" cm="1">
        <f t="array" ref="S2:S122">_xll.FDS(S1,"FG_TOTAL_RETURNC(-10AY,0,AM)")/100</f>
        <v>-3.3628939999999996E-2</v>
      </c>
      <c r="T2" s="24" cm="1">
        <f t="array" ref="T2:T122">_xll.FDS(T1,"FG_TOTAL_RETURNC(-10AY,0,AM)")/100</f>
        <v>1.8295288E-2</v>
      </c>
      <c r="U2" s="24" cm="1">
        <f t="array" ref="U2:U122">_xll.FDS(U1,"FG_TOTAL_RETURNC(-10AY,0,AM)")/100</f>
        <v>7.0726037000000005E-2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41922</v>
      </c>
      <c r="B3" s="24" t="e">
        <v>#N/A</v>
      </c>
      <c r="C3" s="24">
        <v>-4.5180740000000004E-2</v>
      </c>
      <c r="D3" s="24">
        <v>-7.6646329999999999E-2</v>
      </c>
      <c r="E3" s="24">
        <v>-3.7268697999999996E-2</v>
      </c>
      <c r="F3" s="24">
        <v>-5.333334E-2</v>
      </c>
      <c r="G3" s="24">
        <v>-7.7073517000000008E-2</v>
      </c>
      <c r="H3" s="24">
        <v>-4.5714319999999996E-2</v>
      </c>
      <c r="I3" s="24">
        <v>-6.7542194999999999E-2</v>
      </c>
      <c r="J3" s="24">
        <v>-6.4069985999999995E-2</v>
      </c>
      <c r="K3" s="24">
        <v>-0.11377901</v>
      </c>
      <c r="L3" s="24">
        <v>-6.3794254999999994E-2</v>
      </c>
      <c r="M3" s="24">
        <v>-8.3321039999999999E-2</v>
      </c>
      <c r="N3" s="24">
        <v>-0.15478510000000001</v>
      </c>
      <c r="O3" s="24">
        <v>-4.0462436999999997E-2</v>
      </c>
      <c r="P3" s="24">
        <v>-7.2093543999999996E-2</v>
      </c>
      <c r="Q3" s="24">
        <v>1.5249729E-2</v>
      </c>
      <c r="R3" s="24">
        <v>-1.811099E-2</v>
      </c>
      <c r="S3" s="24">
        <v>-8.5277259999999994E-2</v>
      </c>
      <c r="T3" s="24">
        <v>-3.7158011999999997E-2</v>
      </c>
      <c r="U3" s="24">
        <v>-6.2117220000000001E-2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41955</v>
      </c>
      <c r="B4" s="24" t="e">
        <v>#N/A</v>
      </c>
      <c r="C4" s="24">
        <v>1.7956852999999998E-2</v>
      </c>
      <c r="D4" s="24">
        <v>4.9883126999999999E-2</v>
      </c>
      <c r="E4" s="24">
        <v>3.9794325999999998E-2</v>
      </c>
      <c r="F4" s="24">
        <v>-1.8902897999999998E-2</v>
      </c>
      <c r="G4" s="24">
        <v>3.0267238999999999E-4</v>
      </c>
      <c r="H4" s="24">
        <v>-1.1310697000000001E-2</v>
      </c>
      <c r="I4" s="24">
        <v>4.0912150000000001E-2</v>
      </c>
      <c r="J4" s="24">
        <v>-4.3727756E-3</v>
      </c>
      <c r="K4" s="24">
        <v>1.3989686999999999E-2</v>
      </c>
      <c r="L4" s="24">
        <v>-9.4727400000000003E-2</v>
      </c>
      <c r="M4" s="24">
        <v>8.6413749999999998E-2</v>
      </c>
      <c r="N4" s="24">
        <v>-0.13402653</v>
      </c>
      <c r="O4" s="24">
        <v>6.7269087000000005E-2</v>
      </c>
      <c r="P4" s="24">
        <v>4.0128110000000002E-2</v>
      </c>
      <c r="Q4" s="24">
        <v>-1.0889947000000001E-2</v>
      </c>
      <c r="R4" s="24">
        <v>5.9959890000000002E-3</v>
      </c>
      <c r="S4" s="24">
        <v>0.10326088</v>
      </c>
      <c r="T4" s="24">
        <v>-2.9262125E-2</v>
      </c>
      <c r="U4" s="24">
        <v>-8.8619590000000008E-3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41985</v>
      </c>
      <c r="B5" s="24" t="e">
        <v>#N/A</v>
      </c>
      <c r="C5" s="24">
        <v>-7.2228909999999993E-2</v>
      </c>
      <c r="D5" s="24">
        <v>-1.6703783999999999E-2</v>
      </c>
      <c r="E5" s="24">
        <v>-1.2757122999999999E-2</v>
      </c>
      <c r="F5" s="24">
        <v>-4.9111842999999995E-3</v>
      </c>
      <c r="G5" s="24">
        <v>-3.0465423999999998E-2</v>
      </c>
      <c r="H5" s="24">
        <v>-0.10228801000000001</v>
      </c>
      <c r="I5" s="24">
        <v>-3.1572222999999996E-2</v>
      </c>
      <c r="J5" s="24">
        <v>-0.14538842000000002</v>
      </c>
      <c r="K5" s="24">
        <v>-4.1564759999999999E-2</v>
      </c>
      <c r="L5" s="24">
        <v>-0.12018751999999999</v>
      </c>
      <c r="M5" s="24">
        <v>-0.10178232</v>
      </c>
      <c r="N5" s="24">
        <v>-8.0720480000000011E-2</v>
      </c>
      <c r="O5" s="24">
        <v>-6.4283430000000003E-2</v>
      </c>
      <c r="P5" s="24">
        <v>-1.2107551000000001E-2</v>
      </c>
      <c r="Q5" s="24">
        <v>-0.15337891000000001</v>
      </c>
      <c r="R5" s="24">
        <v>-3.0140340000000002E-2</v>
      </c>
      <c r="S5" s="24">
        <v>1.1746883E-2</v>
      </c>
      <c r="T5" s="24">
        <v>-0.18960242999999999</v>
      </c>
      <c r="U5" s="24">
        <v>-8.0941139999999995E-2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42016</v>
      </c>
      <c r="B6" s="24" t="e">
        <v>#N/A</v>
      </c>
      <c r="C6" s="24">
        <v>-1.3748407000000002E-3</v>
      </c>
      <c r="D6" s="24">
        <v>2.9370784999999998E-3</v>
      </c>
      <c r="E6" s="24">
        <v>2.4936913999999998E-2</v>
      </c>
      <c r="F6" s="24">
        <v>-7.2076140000000011E-2</v>
      </c>
      <c r="G6" s="24">
        <v>-4.5357942999999998E-3</v>
      </c>
      <c r="H6" s="24">
        <v>-1.0258138000000002E-2</v>
      </c>
      <c r="I6" s="24">
        <v>-5.5837629999999996E-4</v>
      </c>
      <c r="J6" s="24">
        <v>4.3506144999999996E-2</v>
      </c>
      <c r="K6" s="24">
        <v>3.4319282E-2</v>
      </c>
      <c r="L6" s="24">
        <v>2.5781393000000002E-3</v>
      </c>
      <c r="M6" s="24">
        <v>7.5691700000000001E-2</v>
      </c>
      <c r="N6" s="24">
        <v>-5.0632534E-2</v>
      </c>
      <c r="O6" s="24">
        <v>3.2444595999999999E-2</v>
      </c>
      <c r="P6" s="24">
        <v>6.6100480000000003E-2</v>
      </c>
      <c r="Q6" s="24">
        <v>2.3766875E-2</v>
      </c>
      <c r="R6" s="24">
        <v>1.0733007999999999E-2</v>
      </c>
      <c r="S6" s="24">
        <v>6.7977429999999991E-2</v>
      </c>
      <c r="T6" s="24">
        <v>3.8449525999999998E-2</v>
      </c>
      <c r="U6" s="24">
        <v>-8.2104799999999992E-3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42047</v>
      </c>
      <c r="B7" s="24" t="e">
        <v>#N/A</v>
      </c>
      <c r="C7" s="24">
        <v>4.4060826000000004E-2</v>
      </c>
      <c r="D7" s="24">
        <v>4.0392637000000002E-2</v>
      </c>
      <c r="E7" s="24">
        <v>7.0691465999999994E-2</v>
      </c>
      <c r="F7" s="24">
        <v>-8.7902546000000002E-3</v>
      </c>
      <c r="G7" s="24">
        <v>-4.1246834000000003E-2</v>
      </c>
      <c r="H7" s="24">
        <v>3.8669704999999999E-2</v>
      </c>
      <c r="I7" s="24">
        <v>7.3319793000000008E-2</v>
      </c>
      <c r="J7" s="24">
        <v>7.1966649999999997E-3</v>
      </c>
      <c r="K7" s="24">
        <v>-9.0925099999999998E-3</v>
      </c>
      <c r="L7" s="24">
        <v>-2.3782550999999999E-2</v>
      </c>
      <c r="M7" s="24">
        <v>6.0849430000000003E-2</v>
      </c>
      <c r="N7" s="24">
        <v>2.314806E-3</v>
      </c>
      <c r="O7" s="24">
        <v>6.3049793000000007E-2</v>
      </c>
      <c r="P7" s="24">
        <v>1.8879056000000002E-2</v>
      </c>
      <c r="Q7" s="24">
        <v>6.5264939999999994E-2</v>
      </c>
      <c r="R7" s="24">
        <v>5.3676605000000002E-2</v>
      </c>
      <c r="S7" s="24">
        <v>-8.7147050000000004E-2</v>
      </c>
      <c r="T7" s="24">
        <v>3.6131739999999996E-2</v>
      </c>
      <c r="U7" s="24">
        <v>3.8196205999999996E-2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42075</v>
      </c>
      <c r="B8" s="24" t="e">
        <v>#N/A</v>
      </c>
      <c r="C8" s="24">
        <v>-3.9486705999999996E-2</v>
      </c>
      <c r="D8" s="24">
        <v>-3.5558760000000002E-2</v>
      </c>
      <c r="E8" s="24">
        <v>8.1927775999999994E-3</v>
      </c>
      <c r="F8" s="24">
        <v>-6.25E-2</v>
      </c>
      <c r="G8" s="24">
        <v>-6.9293919999999995E-2</v>
      </c>
      <c r="H8" s="24">
        <v>-3.6485552999999997E-2</v>
      </c>
      <c r="I8" s="24">
        <v>-8.2226395999999997E-3</v>
      </c>
      <c r="J8" s="24">
        <v>-2.1946192E-2</v>
      </c>
      <c r="K8" s="24">
        <v>1.7988681999999998E-4</v>
      </c>
      <c r="L8" s="24">
        <v>-0.11948956000000001</v>
      </c>
      <c r="M8" s="24">
        <v>-7.1335019999999999E-2</v>
      </c>
      <c r="N8" s="24">
        <v>-0.14703626</v>
      </c>
      <c r="O8" s="24">
        <v>7.2031020000000003E-3</v>
      </c>
      <c r="P8" s="24">
        <v>-2.0266414E-2</v>
      </c>
      <c r="Q8" s="24">
        <v>-2.0976543E-2</v>
      </c>
      <c r="R8" s="24">
        <v>-4.2804060000000005E-2</v>
      </c>
      <c r="S8" s="24">
        <v>-0.14252788</v>
      </c>
      <c r="T8" s="24">
        <v>-2.9871821E-2</v>
      </c>
      <c r="U8" s="24">
        <v>-5.6719484000000001E-2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42104</v>
      </c>
      <c r="B9" s="24" t="e">
        <v>#N/A</v>
      </c>
      <c r="C9" s="24">
        <v>7.0914745000000001E-2</v>
      </c>
      <c r="D9" s="24">
        <v>4.8156499999999998E-2</v>
      </c>
      <c r="E9" s="24">
        <v>2.6051639999999997E-2</v>
      </c>
      <c r="F9" s="24">
        <v>7.9279184000000003E-2</v>
      </c>
      <c r="G9" s="24">
        <v>3.2815813999999999E-2</v>
      </c>
      <c r="H9" s="24">
        <v>4.7913549999999999E-2</v>
      </c>
      <c r="I9" s="24">
        <v>2.0408154000000001E-2</v>
      </c>
      <c r="J9" s="24">
        <v>3.9311169999999999E-2</v>
      </c>
      <c r="K9" s="24">
        <v>7.2135210000000005E-2</v>
      </c>
      <c r="L9" s="24">
        <v>0.13471675</v>
      </c>
      <c r="M9" s="24">
        <v>0.10534573</v>
      </c>
      <c r="N9" s="24">
        <v>-9.0247389999999997E-4</v>
      </c>
      <c r="O9" s="24">
        <v>1.4303087999999999E-2</v>
      </c>
      <c r="P9" s="24">
        <v>0.22635936999999998</v>
      </c>
      <c r="Q9" s="24">
        <v>-7.089555E-3</v>
      </c>
      <c r="R9" s="24">
        <v>2.2598505000000001E-3</v>
      </c>
      <c r="S9" s="24">
        <v>6.4740179999999994E-2</v>
      </c>
      <c r="T9" s="24">
        <v>4.3486475999999996E-2</v>
      </c>
      <c r="U9" s="24">
        <v>-6.012994E-2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42136</v>
      </c>
      <c r="B10" s="24" t="e">
        <v>#N/A</v>
      </c>
      <c r="C10" s="24">
        <v>5.1103709999999997E-2</v>
      </c>
      <c r="D10" s="24">
        <v>-8.8298679999999991E-2</v>
      </c>
      <c r="E10" s="24">
        <v>-5.1945030000000003E-2</v>
      </c>
      <c r="F10" s="24">
        <v>6.9282174000000002E-2</v>
      </c>
      <c r="G10" s="24">
        <v>5.7396649999999994E-2</v>
      </c>
      <c r="H10" s="24">
        <v>-6.637156E-3</v>
      </c>
      <c r="I10" s="24">
        <v>1.7500043E-2</v>
      </c>
      <c r="J10" s="24">
        <v>-1.1882841999999999E-2</v>
      </c>
      <c r="K10" s="24">
        <v>-5.5368539999999999E-3</v>
      </c>
      <c r="L10" s="24">
        <v>6.0087084999999998E-2</v>
      </c>
      <c r="M10" s="24">
        <v>-3.6448716999999999E-2</v>
      </c>
      <c r="N10" s="24">
        <v>0.11111116000000001</v>
      </c>
      <c r="O10" s="24">
        <v>-0.11461150999999999</v>
      </c>
      <c r="P10" s="24">
        <v>-2.2168695999999998E-2</v>
      </c>
      <c r="Q10" s="24">
        <v>3.0645250999999998E-2</v>
      </c>
      <c r="R10" s="24">
        <v>-4.0127160000000002E-2</v>
      </c>
      <c r="S10" s="24">
        <v>1.5358686E-2</v>
      </c>
      <c r="T10" s="24">
        <v>4.8797845999999999E-2</v>
      </c>
      <c r="U10" s="24">
        <v>-1.3832867E-2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42167</v>
      </c>
      <c r="B11" s="24" t="e">
        <v>#N/A</v>
      </c>
      <c r="C11" s="24">
        <v>-8.7194680000000011E-2</v>
      </c>
      <c r="D11" s="24">
        <v>-7.086611000000001E-2</v>
      </c>
      <c r="E11" s="24">
        <v>-5.2334189999999996E-2</v>
      </c>
      <c r="F11" s="24">
        <v>-6.4402875999999998E-2</v>
      </c>
      <c r="G11" s="24">
        <v>-3.8102925000000003E-2</v>
      </c>
      <c r="H11" s="24">
        <v>-7.3496699999999998E-2</v>
      </c>
      <c r="I11" s="24">
        <v>-3.562659E-2</v>
      </c>
      <c r="J11" s="24">
        <v>-1.2872636E-2</v>
      </c>
      <c r="K11" s="24">
        <v>-6.5125704000000006E-2</v>
      </c>
      <c r="L11" s="24">
        <v>-8.6527939999999998E-2</v>
      </c>
      <c r="M11" s="24">
        <v>-6.3143969999999994E-2</v>
      </c>
      <c r="N11" s="24">
        <v>-4.1463429999999996E-2</v>
      </c>
      <c r="O11" s="24">
        <v>-3.1853616000000001E-2</v>
      </c>
      <c r="P11" s="24">
        <v>-2.0371258E-2</v>
      </c>
      <c r="Q11" s="24">
        <v>-5.2362680000000002E-2</v>
      </c>
      <c r="R11" s="24">
        <v>1.5150904999999999E-2</v>
      </c>
      <c r="S11" s="24">
        <v>-6.7965150000000002E-2</v>
      </c>
      <c r="T11" s="24">
        <v>-1.1659025999999999E-2</v>
      </c>
      <c r="U11" s="24">
        <v>6.0783150000000001E-2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42195</v>
      </c>
      <c r="B12" s="24" t="e">
        <v>#N/A</v>
      </c>
      <c r="C12" s="24">
        <v>-4.9719870000000006E-2</v>
      </c>
      <c r="D12" s="24">
        <v>6.302953E-3</v>
      </c>
      <c r="E12" s="24">
        <v>-5.2023529999999998E-3</v>
      </c>
      <c r="F12" s="24">
        <v>-4.4172049999999997E-2</v>
      </c>
      <c r="G12" s="24">
        <v>-2.9769957E-2</v>
      </c>
      <c r="H12" s="24">
        <v>-1.2079358E-2</v>
      </c>
      <c r="I12" s="24">
        <v>-2.6751578000000002E-2</v>
      </c>
      <c r="J12" s="24">
        <v>-7.9058410000000003E-3</v>
      </c>
      <c r="K12" s="24">
        <v>-3.3026515999999999E-2</v>
      </c>
      <c r="L12" s="24">
        <v>-2.0953952999999997E-2</v>
      </c>
      <c r="M12" s="24">
        <v>1.0139107999999999E-2</v>
      </c>
      <c r="N12" s="24">
        <v>-4.4953402999999996E-2</v>
      </c>
      <c r="O12" s="24">
        <v>7.0976496E-2</v>
      </c>
      <c r="P12" s="24">
        <v>-0.11415726</v>
      </c>
      <c r="Q12" s="24">
        <v>-7.6370240000000001E-3</v>
      </c>
      <c r="R12" s="24">
        <v>-1.5468419000000001E-2</v>
      </c>
      <c r="S12" s="24">
        <v>4.50809E-2</v>
      </c>
      <c r="T12" s="24">
        <v>-2.5112630000000001E-3</v>
      </c>
      <c r="U12" s="24">
        <v>4.9035906999999997E-2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42228</v>
      </c>
      <c r="B13" s="24" t="e">
        <v>#N/A</v>
      </c>
      <c r="C13" s="24">
        <v>-5.9011992999999999E-2</v>
      </c>
      <c r="D13" s="24">
        <v>-0.13438564</v>
      </c>
      <c r="E13" s="24">
        <v>-1.8610834999999999E-2</v>
      </c>
      <c r="F13" s="24">
        <v>-1.4090716999999999E-2</v>
      </c>
      <c r="G13" s="24">
        <v>-0.10425383000000001</v>
      </c>
      <c r="H13" s="24">
        <v>-0.12654066</v>
      </c>
      <c r="I13" s="24">
        <v>-0.10405760999999999</v>
      </c>
      <c r="J13" s="24">
        <v>-4.2327110000000001E-2</v>
      </c>
      <c r="K13" s="24">
        <v>-8.6039600000000008E-2</v>
      </c>
      <c r="L13" s="24">
        <v>-0.16469120000000001</v>
      </c>
      <c r="M13" s="24">
        <v>-6.0549020000000002E-2</v>
      </c>
      <c r="N13" s="24">
        <v>-9.2362400000000011E-2</v>
      </c>
      <c r="O13" s="24">
        <v>-2.1660626000000002E-2</v>
      </c>
      <c r="P13" s="24">
        <v>-5.6044397000000003E-2</v>
      </c>
      <c r="Q13" s="24">
        <v>-8.1484913999999992E-3</v>
      </c>
      <c r="R13" s="24">
        <v>-5.1572560000000003E-2</v>
      </c>
      <c r="S13" s="24">
        <v>-9.0592330000000013E-2</v>
      </c>
      <c r="T13" s="24">
        <v>1.2084603000000001E-2</v>
      </c>
      <c r="U13" s="24">
        <v>-7.8781485999999998E-2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42258</v>
      </c>
      <c r="B14" s="24" t="e">
        <v>#N/A</v>
      </c>
      <c r="C14" s="24">
        <v>-2.8376817999999998E-2</v>
      </c>
      <c r="D14" s="24">
        <v>-5.9635344000000007E-2</v>
      </c>
      <c r="E14" s="24">
        <v>-7.3183720000000008E-2</v>
      </c>
      <c r="F14" s="24">
        <v>-4.9128532000000001E-3</v>
      </c>
      <c r="G14" s="24">
        <v>-0.10354221000000001</v>
      </c>
      <c r="H14" s="24">
        <v>-6.7732870000000001E-2</v>
      </c>
      <c r="I14" s="24">
        <v>-3.6522745999999998E-3</v>
      </c>
      <c r="J14" s="24">
        <v>-5.6020317000000007E-2</v>
      </c>
      <c r="K14" s="24">
        <v>-7.9640745999999991E-3</v>
      </c>
      <c r="L14" s="24">
        <v>-0.14488429</v>
      </c>
      <c r="M14" s="24">
        <v>-9.3003809999999992E-2</v>
      </c>
      <c r="N14" s="24">
        <v>-4.8922895999999995E-3</v>
      </c>
      <c r="O14" s="24">
        <v>-7.1117043000000005E-2</v>
      </c>
      <c r="P14" s="24">
        <v>-9.0172179999999991E-2</v>
      </c>
      <c r="Q14" s="24">
        <v>1.7800092999999999E-2</v>
      </c>
      <c r="R14" s="24">
        <v>-1.8887757999999998E-2</v>
      </c>
      <c r="S14" s="24">
        <v>-0.16235632</v>
      </c>
      <c r="T14" s="24">
        <v>-0.1218906</v>
      </c>
      <c r="U14" s="24">
        <v>-9.2360380000000006E-2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42289</v>
      </c>
      <c r="B15" s="24" t="e">
        <v>#N/A</v>
      </c>
      <c r="C15" s="24">
        <v>4.9065350000000001E-2</v>
      </c>
      <c r="D15" s="24">
        <v>0.14675045</v>
      </c>
      <c r="E15" s="24">
        <v>4.9855946999999998E-2</v>
      </c>
      <c r="F15" s="24">
        <v>-1.3689399E-2</v>
      </c>
      <c r="G15" s="24">
        <v>3.2566190000000002E-2</v>
      </c>
      <c r="H15" s="24">
        <v>0.11099899000000001</v>
      </c>
      <c r="I15" s="24">
        <v>3.6656857000000001E-2</v>
      </c>
      <c r="J15" s="24">
        <v>5.3179144999999997E-2</v>
      </c>
      <c r="K15" s="24">
        <v>9.4894999999999993E-2</v>
      </c>
      <c r="L15" s="24">
        <v>7.8166010000000008E-2</v>
      </c>
      <c r="M15" s="24">
        <v>9.2967619999999987E-2</v>
      </c>
      <c r="N15" s="24">
        <v>8.8592770000000005E-3</v>
      </c>
      <c r="O15" s="24">
        <v>5.4893374000000002E-2</v>
      </c>
      <c r="P15" s="24">
        <v>6.0356379999999994E-2</v>
      </c>
      <c r="Q15" s="24">
        <v>-1.7264485E-2</v>
      </c>
      <c r="R15" s="24">
        <v>2.2269367999999998E-2</v>
      </c>
      <c r="S15" s="24">
        <v>0.14522589</v>
      </c>
      <c r="T15" s="24">
        <v>2.6628970000000002E-2</v>
      </c>
      <c r="U15" s="24">
        <v>0.10741198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42320</v>
      </c>
      <c r="B16" s="24" t="e">
        <v>#N/A</v>
      </c>
      <c r="C16" s="24">
        <v>-6.1803936999999996E-2</v>
      </c>
      <c r="D16" s="24">
        <v>-7.8153553000000001E-2</v>
      </c>
      <c r="E16" s="24">
        <v>-7.6585236000000001E-2</v>
      </c>
      <c r="F16" s="24">
        <v>-0.10534704</v>
      </c>
      <c r="G16" s="24">
        <v>-5.7719826999999994E-2</v>
      </c>
      <c r="H16" s="24">
        <v>-8.9010060000000002E-2</v>
      </c>
      <c r="I16" s="24">
        <v>-4.1018367E-2</v>
      </c>
      <c r="J16" s="24">
        <v>-2.2868632999999999E-2</v>
      </c>
      <c r="K16" s="24">
        <v>-1.7108499999999999E-2</v>
      </c>
      <c r="L16" s="24">
        <v>-4.0502253000000002E-2</v>
      </c>
      <c r="M16" s="24">
        <v>-9.5502740000000003E-2</v>
      </c>
      <c r="N16" s="24">
        <v>-9.0652050000000012E-2</v>
      </c>
      <c r="O16" s="24">
        <v>-7.5658980000000001E-2</v>
      </c>
      <c r="P16" s="24">
        <v>-1.3022423E-2</v>
      </c>
      <c r="Q16" s="24">
        <v>-9.3771400000000005E-2</v>
      </c>
      <c r="R16" s="24">
        <v>-1.9964694999999998E-2</v>
      </c>
      <c r="S16" s="24">
        <v>5.2421330000000002E-2</v>
      </c>
      <c r="T16" s="24">
        <v>-0.12426603</v>
      </c>
      <c r="U16" s="24">
        <v>-7.4305114999999991E-2</v>
      </c>
      <c r="V16" s="24">
        <v>-7.5700225999999995E-2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42349</v>
      </c>
      <c r="B17" s="24" t="e">
        <v>#N/A</v>
      </c>
      <c r="C17" s="24">
        <v>-7.9525230000000002E-2</v>
      </c>
      <c r="D17" s="24">
        <v>-4.2637587000000005E-2</v>
      </c>
      <c r="E17" s="24">
        <v>-3.3590971999999997E-2</v>
      </c>
      <c r="F17" s="24">
        <v>-0.12461852999999999</v>
      </c>
      <c r="G17" s="24">
        <v>-7.2686076000000002E-2</v>
      </c>
      <c r="H17" s="24">
        <v>4.9850939999999998E-3</v>
      </c>
      <c r="I17" s="24">
        <v>-5.3834860000000005E-2</v>
      </c>
      <c r="J17" s="24">
        <v>-7.7326354999999999E-2</v>
      </c>
      <c r="K17" s="24">
        <v>-5.0306024999999997E-2</v>
      </c>
      <c r="L17" s="24">
        <v>-5.1498594000000002E-2</v>
      </c>
      <c r="M17" s="24">
        <v>-0.20577282</v>
      </c>
      <c r="N17" s="24">
        <v>-0.13183270999999999</v>
      </c>
      <c r="O17" s="24">
        <v>-4.1111109999999999E-2</v>
      </c>
      <c r="P17" s="24">
        <v>-7.0866164999999995E-2</v>
      </c>
      <c r="Q17" s="24">
        <v>-8.5347409999999999E-2</v>
      </c>
      <c r="R17" s="24">
        <v>-7.4673653000000006E-2</v>
      </c>
      <c r="S17" s="24">
        <v>-0.17528461000000001</v>
      </c>
      <c r="T17" s="24">
        <v>-8.3077609999999996E-2</v>
      </c>
      <c r="U17" s="24">
        <v>-8.8848059999999993E-2</v>
      </c>
      <c r="V17" s="24">
        <v>-1.7612576000000001E-2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42381</v>
      </c>
      <c r="B18" s="24" t="e">
        <v>#N/A</v>
      </c>
      <c r="C18" s="24">
        <v>-3.0731259999999996E-2</v>
      </c>
      <c r="D18" s="24">
        <v>7.5058220000000009E-2</v>
      </c>
      <c r="E18" s="24">
        <v>-4.8858523000000001E-2</v>
      </c>
      <c r="F18" s="24">
        <v>-9.3952419999999998E-3</v>
      </c>
      <c r="G18" s="24">
        <v>-9.2137340000000012E-2</v>
      </c>
      <c r="H18" s="24">
        <v>-4.2070746000000001E-3</v>
      </c>
      <c r="I18" s="24">
        <v>-5.5888834000000005E-2</v>
      </c>
      <c r="J18" s="24">
        <v>-4.6574650000000002E-2</v>
      </c>
      <c r="K18" s="24">
        <v>-2.8647779999999998E-2</v>
      </c>
      <c r="L18" s="24">
        <v>-0.14404243</v>
      </c>
      <c r="M18" s="24">
        <v>-2.3509680999999998E-2</v>
      </c>
      <c r="N18" s="24">
        <v>-5.7788969999999995E-2</v>
      </c>
      <c r="O18" s="24">
        <v>1.0439156999999999E-2</v>
      </c>
      <c r="P18" s="24">
        <v>-7.2883009999999998E-2</v>
      </c>
      <c r="Q18" s="24">
        <v>-4.7564387000000007E-2</v>
      </c>
      <c r="R18" s="24">
        <v>-2.0001232999999997E-2</v>
      </c>
      <c r="S18" s="24">
        <v>3.1648874E-3</v>
      </c>
      <c r="T18" s="24">
        <v>1.7066716999999999E-2</v>
      </c>
      <c r="U18" s="24">
        <v>-1.9100010000000001E-2</v>
      </c>
      <c r="V18" s="24">
        <v>-0.11847031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42412</v>
      </c>
      <c r="B19" s="24" t="e">
        <v>#N/A</v>
      </c>
      <c r="C19" s="24">
        <v>9.445930000000001E-2</v>
      </c>
      <c r="D19" s="24">
        <v>9.1216329999999998E-2</v>
      </c>
      <c r="E19" s="24">
        <v>5.4527880000000001E-2</v>
      </c>
      <c r="F19" s="24">
        <v>3.8049935999999999E-2</v>
      </c>
      <c r="G19" s="24">
        <v>0.13735972999999999</v>
      </c>
      <c r="H19" s="24">
        <v>7.0652126999999995E-2</v>
      </c>
      <c r="I19" s="24">
        <v>3.3191562000000001E-2</v>
      </c>
      <c r="J19" s="24">
        <v>-2.3974120000000002E-2</v>
      </c>
      <c r="K19" s="24">
        <v>-1.358521E-2</v>
      </c>
      <c r="L19" s="24">
        <v>1.6824364999999997E-2</v>
      </c>
      <c r="M19" s="24">
        <v>8.6754680000000001E-2</v>
      </c>
      <c r="N19" s="24">
        <v>-0.22074455000000001</v>
      </c>
      <c r="O19" s="24">
        <v>-7.4316443999999995E-2</v>
      </c>
      <c r="P19" s="24">
        <v>-8.416825E-2</v>
      </c>
      <c r="Q19" s="24">
        <v>1.7351030999999999E-2</v>
      </c>
      <c r="R19" s="24">
        <v>1.6880393E-2</v>
      </c>
      <c r="S19" s="24">
        <v>3.4700394000000002E-2</v>
      </c>
      <c r="T19" s="24">
        <v>1.3568401E-3</v>
      </c>
      <c r="U19" s="24">
        <v>-5.4092526000000002E-2</v>
      </c>
      <c r="V19" s="24">
        <v>-3.5477756999999999E-2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42440</v>
      </c>
      <c r="B20" s="24" t="e">
        <v>#N/A</v>
      </c>
      <c r="C20" s="24">
        <v>8.4781885000000001E-2</v>
      </c>
      <c r="D20" s="24">
        <v>5.3958415999999995E-2</v>
      </c>
      <c r="E20" s="24">
        <v>9.2951539999999999E-2</v>
      </c>
      <c r="F20" s="24">
        <v>8.877444000000001E-2</v>
      </c>
      <c r="G20" s="24">
        <v>0.17011272000000002</v>
      </c>
      <c r="H20" s="24">
        <v>6.2182665000000005E-2</v>
      </c>
      <c r="I20" s="24">
        <v>0.12685335</v>
      </c>
      <c r="J20" s="24">
        <v>0.13454306000000002</v>
      </c>
      <c r="K20" s="24">
        <v>8.9950559999999999E-2</v>
      </c>
      <c r="L20" s="24">
        <v>0.35263706</v>
      </c>
      <c r="M20" s="24">
        <v>0.11873174</v>
      </c>
      <c r="N20" s="24">
        <v>0.26791786000000001</v>
      </c>
      <c r="O20" s="24">
        <v>9.5673800000000003E-2</v>
      </c>
      <c r="P20" s="24">
        <v>0.12992345999999999</v>
      </c>
      <c r="Q20" s="24">
        <v>0.10721992999999999</v>
      </c>
      <c r="R20" s="24">
        <v>9.1594929999999991E-2</v>
      </c>
      <c r="S20" s="24">
        <v>0.14800428999999998</v>
      </c>
      <c r="T20" s="24">
        <v>0.16192412999999997</v>
      </c>
      <c r="U20" s="24">
        <v>8.9540960000000003E-2</v>
      </c>
      <c r="V20" s="24">
        <v>0.10912216000000001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42472</v>
      </c>
      <c r="B21" s="24" t="e">
        <v>#N/A</v>
      </c>
      <c r="C21" s="24">
        <v>2.8113604E-2</v>
      </c>
      <c r="D21" s="24">
        <v>-6.7142250000000007E-3</v>
      </c>
      <c r="E21" s="24">
        <v>4.33681E-2</v>
      </c>
      <c r="F21" s="24">
        <v>1.9989490000000002E-2</v>
      </c>
      <c r="G21" s="24">
        <v>0.16465865999999998</v>
      </c>
      <c r="H21" s="24">
        <v>7.0489883000000003E-2</v>
      </c>
      <c r="I21" s="24">
        <v>-1.3157904E-2</v>
      </c>
      <c r="J21" s="24">
        <v>2.5355935E-2</v>
      </c>
      <c r="K21" s="24">
        <v>3.5735369000000003E-2</v>
      </c>
      <c r="L21" s="24">
        <v>7.4159026000000003E-2</v>
      </c>
      <c r="M21" s="24">
        <v>7.7587959999999997E-2</v>
      </c>
      <c r="N21" s="24">
        <v>-2.2880077000000002E-2</v>
      </c>
      <c r="O21" s="24">
        <v>2.6575565000000002E-2</v>
      </c>
      <c r="P21" s="24">
        <v>3.1711339999999998E-2</v>
      </c>
      <c r="Q21" s="24">
        <v>7.9071519999999989E-3</v>
      </c>
      <c r="R21" s="24">
        <v>-5.7341456000000006E-3</v>
      </c>
      <c r="S21" s="24">
        <v>8.0154660000000003E-2</v>
      </c>
      <c r="T21" s="24">
        <v>1.457727E-2</v>
      </c>
      <c r="U21" s="24">
        <v>-1.1049688E-2</v>
      </c>
      <c r="V21" s="24">
        <v>2.2662043999999999E-2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42502</v>
      </c>
      <c r="B22" s="24" t="e">
        <v>#N/A</v>
      </c>
      <c r="C22" s="24">
        <v>-5.4689646E-3</v>
      </c>
      <c r="D22" s="24">
        <v>-4.4359922000000003E-2</v>
      </c>
      <c r="E22" s="24">
        <v>-1.1335969E-2</v>
      </c>
      <c r="F22" s="24">
        <v>-8.3290340000000004E-2</v>
      </c>
      <c r="G22" s="24">
        <v>1.4137983E-2</v>
      </c>
      <c r="H22" s="24">
        <v>-8.8169629999999999E-2</v>
      </c>
      <c r="I22" s="24">
        <v>-7.4074087000000011E-2</v>
      </c>
      <c r="J22" s="24">
        <v>-2.0353794000000001E-2</v>
      </c>
      <c r="K22" s="24">
        <v>-3.5836755999999997E-2</v>
      </c>
      <c r="L22" s="24">
        <v>3.3452033999999999E-2</v>
      </c>
      <c r="M22" s="24">
        <v>-6.4167204000000005E-2</v>
      </c>
      <c r="N22" s="24">
        <v>0.17355370000000001</v>
      </c>
      <c r="O22" s="24">
        <v>0</v>
      </c>
      <c r="P22" s="24">
        <v>-6.1238884999999993E-2</v>
      </c>
      <c r="Q22" s="24">
        <v>-3.5404980000000003E-2</v>
      </c>
      <c r="R22" s="24">
        <v>1.0025859E-2</v>
      </c>
      <c r="S22" s="24">
        <v>-0.11309791000000001</v>
      </c>
      <c r="T22" s="24">
        <v>-4.2528750000000004E-2</v>
      </c>
      <c r="U22" s="24">
        <v>-3.4915804999999999E-3</v>
      </c>
      <c r="V22" s="24">
        <v>4.1184664000000003E-2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42531</v>
      </c>
      <c r="B23" s="24" t="e">
        <v>#N/A</v>
      </c>
      <c r="C23" s="24">
        <v>-9.0733767E-3</v>
      </c>
      <c r="D23" s="24">
        <v>1.2820481999999999E-2</v>
      </c>
      <c r="E23" s="24">
        <v>3.6309003999999999E-2</v>
      </c>
      <c r="F23" s="24">
        <v>-2.4472535E-2</v>
      </c>
      <c r="G23" s="24">
        <v>2.0061255E-2</v>
      </c>
      <c r="H23" s="24">
        <v>-1.9583820999999998E-2</v>
      </c>
      <c r="I23" s="24">
        <v>8.8799949999999989E-2</v>
      </c>
      <c r="J23" s="24">
        <v>-4.6407757000000001E-2</v>
      </c>
      <c r="K23" s="24">
        <v>2.313161E-2</v>
      </c>
      <c r="L23" s="24">
        <v>-6.3016595999999994E-2</v>
      </c>
      <c r="M23" s="24">
        <v>3.9266466999999999E-2</v>
      </c>
      <c r="N23" s="24">
        <v>-5.5751204000000006E-2</v>
      </c>
      <c r="O23" s="24">
        <v>2.1819472000000003E-2</v>
      </c>
      <c r="P23" s="24">
        <v>3.8990259999999999E-2</v>
      </c>
      <c r="Q23" s="24">
        <v>-1.6107738E-2</v>
      </c>
      <c r="R23" s="24">
        <v>2.1367549999999999E-2</v>
      </c>
      <c r="S23" s="24">
        <v>-4.5362709999999997E-3</v>
      </c>
      <c r="T23" s="24">
        <v>1.2004852E-2</v>
      </c>
      <c r="U23" s="24">
        <v>3.8542390000000003E-2</v>
      </c>
      <c r="V23" s="24">
        <v>-2.6370466000000002E-2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42563</v>
      </c>
      <c r="B24" s="24" t="e">
        <v>#N/A</v>
      </c>
      <c r="C24" s="24">
        <v>6.1628103000000004E-2</v>
      </c>
      <c r="D24" s="24">
        <v>0.11316383000000001</v>
      </c>
      <c r="E24" s="24">
        <v>5.1705599999999997E-2</v>
      </c>
      <c r="F24" s="24">
        <v>-1.7850041000000001E-2</v>
      </c>
      <c r="G24" s="24">
        <v>9.0438370000000004E-2</v>
      </c>
      <c r="H24" s="24">
        <v>5.7227135000000005E-2</v>
      </c>
      <c r="I24" s="24">
        <v>6.6862699999999997E-2</v>
      </c>
      <c r="J24" s="24">
        <v>4.7940015999999995E-2</v>
      </c>
      <c r="K24" s="24">
        <v>3.1884073999999998E-2</v>
      </c>
      <c r="L24" s="24">
        <v>0.14630175000000001</v>
      </c>
      <c r="M24" s="24">
        <v>7.5214744E-2</v>
      </c>
      <c r="N24" s="24">
        <v>-0.10627723</v>
      </c>
      <c r="O24" s="24">
        <v>5.3479789999999999E-2</v>
      </c>
      <c r="P24" s="24">
        <v>5.5501339999999996E-2</v>
      </c>
      <c r="Q24" s="24">
        <v>3.4794806999999997E-2</v>
      </c>
      <c r="R24" s="24">
        <v>3.1982780000000002E-2</v>
      </c>
      <c r="S24" s="24">
        <v>8.2218280000000005E-2</v>
      </c>
      <c r="T24" s="24">
        <v>3.6283849999999999E-2</v>
      </c>
      <c r="U24" s="24">
        <v>1.9568205000000002E-2</v>
      </c>
      <c r="V24" s="24">
        <v>9.0886353999999996E-3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42594</v>
      </c>
      <c r="B25" s="24">
        <v>6.0560703000000007E-3</v>
      </c>
      <c r="C25" s="24">
        <v>3.8871169999999997E-2</v>
      </c>
      <c r="D25" s="24">
        <v>4.2409780000000001E-2</v>
      </c>
      <c r="E25" s="24">
        <v>5.0282479999999997E-4</v>
      </c>
      <c r="F25" s="24">
        <v>0.11712766000000001</v>
      </c>
      <c r="G25" s="24">
        <v>8.3666560000000001E-2</v>
      </c>
      <c r="H25" s="24">
        <v>1.1961459999999999E-3</v>
      </c>
      <c r="I25" s="24">
        <v>6.8870544000000006E-2</v>
      </c>
      <c r="J25" s="24">
        <v>4.1085124000000001E-2</v>
      </c>
      <c r="K25" s="24">
        <v>7.1348309999999998E-2</v>
      </c>
      <c r="L25" s="24">
        <v>0.11304914000000001</v>
      </c>
      <c r="M25" s="24">
        <v>9.5938320000000007E-2</v>
      </c>
      <c r="N25" s="24">
        <v>1.6689896999999999E-2</v>
      </c>
      <c r="O25" s="24">
        <v>2.5578976E-2</v>
      </c>
      <c r="P25" s="24">
        <v>6.8870544000000006E-2</v>
      </c>
      <c r="Q25" s="24">
        <v>8.2302330000000007E-2</v>
      </c>
      <c r="R25" s="24">
        <v>5.2694320000000003E-2</v>
      </c>
      <c r="S25" s="24">
        <v>-5.668509E-2</v>
      </c>
      <c r="T25" s="24">
        <v>3.2948613000000002E-2</v>
      </c>
      <c r="U25" s="24">
        <v>-6.6179039999999991E-4</v>
      </c>
      <c r="V25" s="24">
        <v>-1.5118777999999999E-2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42625</v>
      </c>
      <c r="B26" s="24">
        <v>-2.5959373000000001E-2</v>
      </c>
      <c r="C26" s="24">
        <v>-5.9200470000000005E-2</v>
      </c>
      <c r="D26" s="24">
        <v>-4.6007575999999994E-2</v>
      </c>
      <c r="E26" s="24">
        <v>-7.5628100000000004E-2</v>
      </c>
      <c r="F26" s="24">
        <v>-5.6375146000000001E-2</v>
      </c>
      <c r="G26" s="24">
        <v>-5.0809026E-2</v>
      </c>
      <c r="H26" s="24">
        <v>-2.3894845999999997E-2</v>
      </c>
      <c r="I26" s="24">
        <v>-2.706188E-2</v>
      </c>
      <c r="J26" s="24">
        <v>-6.6087604000000008E-2</v>
      </c>
      <c r="K26" s="24">
        <v>-1.2585163E-2</v>
      </c>
      <c r="L26" s="24">
        <v>-2.0893693000000001E-2</v>
      </c>
      <c r="M26" s="24">
        <v>-7.5297713000000002E-2</v>
      </c>
      <c r="N26" s="24">
        <v>-1.2311935000000001E-2</v>
      </c>
      <c r="O26" s="24">
        <v>1.6851425000000001E-3</v>
      </c>
      <c r="P26" s="24">
        <v>3.8659810000000003E-2</v>
      </c>
      <c r="Q26" s="24">
        <v>-3.9264439999999998E-2</v>
      </c>
      <c r="R26" s="24">
        <v>-9.0677850000000004E-2</v>
      </c>
      <c r="S26" s="24">
        <v>-3.0933022000000001E-2</v>
      </c>
      <c r="T26" s="24">
        <v>-2.2426664999999998E-2</v>
      </c>
      <c r="U26" s="24">
        <v>-2.1192074000000002E-2</v>
      </c>
      <c r="V26" s="24">
        <v>-5.0877213000000004E-2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42655</v>
      </c>
      <c r="B27" s="24">
        <v>1.7767549000000001E-2</v>
      </c>
      <c r="C27" s="24">
        <v>1.6616702000000001E-2</v>
      </c>
      <c r="D27" s="24">
        <v>4.1849255999999994E-2</v>
      </c>
      <c r="E27" s="24">
        <v>-3.7782013000000003E-2</v>
      </c>
      <c r="F27" s="24">
        <v>1.4517069000000001E-2</v>
      </c>
      <c r="G27" s="24">
        <v>-4.3660283000000001E-2</v>
      </c>
      <c r="H27" s="24">
        <v>-2.0807862E-2</v>
      </c>
      <c r="I27" s="24">
        <v>4.172182E-2</v>
      </c>
      <c r="J27" s="24">
        <v>2.0622729999999999E-2</v>
      </c>
      <c r="K27" s="24">
        <v>-7.0809126000000002E-3</v>
      </c>
      <c r="L27" s="24">
        <v>5.0681710000000005E-2</v>
      </c>
      <c r="M27" s="24">
        <v>-4.1711989999999997E-2</v>
      </c>
      <c r="N27" s="24">
        <v>1.6620516999999998E-2</v>
      </c>
      <c r="O27" s="24">
        <v>-5.7200790000000003E-3</v>
      </c>
      <c r="P27" s="24">
        <v>4.1353703E-4</v>
      </c>
      <c r="Q27" s="24">
        <v>5.1733255000000001E-3</v>
      </c>
      <c r="R27" s="24">
        <v>-4.0159224999999996E-3</v>
      </c>
      <c r="S27" s="24">
        <v>-2.4856090000000001E-2</v>
      </c>
      <c r="T27" s="24">
        <v>-3.4800053000000004E-2</v>
      </c>
      <c r="U27" s="24">
        <v>0</v>
      </c>
      <c r="V27" s="24">
        <v>-4.2509199999999997E-2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42685</v>
      </c>
      <c r="B28" s="24">
        <v>1.6698360000000002E-2</v>
      </c>
      <c r="C28" s="24">
        <v>3.7512780000000003E-3</v>
      </c>
      <c r="D28" s="24">
        <v>-0.10596781999999999</v>
      </c>
      <c r="E28" s="24">
        <v>-8.0791000000000002E-2</v>
      </c>
      <c r="F28" s="24">
        <v>-3.8525105000000004E-2</v>
      </c>
      <c r="G28" s="24">
        <v>3.0956864000000001E-2</v>
      </c>
      <c r="H28" s="24">
        <v>-0.10718750999999999</v>
      </c>
      <c r="I28" s="24">
        <v>-5.4354725000000007E-2</v>
      </c>
      <c r="J28" s="24">
        <v>-0.14144212</v>
      </c>
      <c r="K28" s="24">
        <v>-5.7764349999999999E-2</v>
      </c>
      <c r="L28" s="24">
        <v>-8.3215830000000005E-2</v>
      </c>
      <c r="M28" s="24">
        <v>-6.7751764999999992E-2</v>
      </c>
      <c r="N28" s="24">
        <v>-1.4986276999999999E-2</v>
      </c>
      <c r="O28" s="24">
        <v>-0.10186118000000001</v>
      </c>
      <c r="P28" s="24">
        <v>-6.4076129999999995E-2</v>
      </c>
      <c r="Q28" s="24">
        <v>-7.4112233999999999E-2</v>
      </c>
      <c r="R28" s="24">
        <v>6.2829732999999999E-2</v>
      </c>
      <c r="S28" s="24">
        <v>-8.6933250000000004E-2</v>
      </c>
      <c r="T28" s="24">
        <v>-6.1151624000000002E-2</v>
      </c>
      <c r="U28" s="24">
        <v>-7.4424862999999994E-2</v>
      </c>
      <c r="V28" s="24">
        <v>0.11196375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42716</v>
      </c>
      <c r="B29" s="24">
        <v>-3.3109426000000004E-2</v>
      </c>
      <c r="C29" s="24">
        <v>5.1521660000000004E-2</v>
      </c>
      <c r="D29" s="24">
        <v>4.1078210000000004E-2</v>
      </c>
      <c r="E29" s="24">
        <v>-6.1464310000000004E-4</v>
      </c>
      <c r="F29" s="24">
        <v>3.1482576999999998E-2</v>
      </c>
      <c r="G29" s="24">
        <v>0</v>
      </c>
      <c r="H29" s="24">
        <v>4.9702524999999997E-2</v>
      </c>
      <c r="I29" s="24">
        <v>4.8403380000000003E-2</v>
      </c>
      <c r="J29" s="24">
        <v>6.6220520000000005E-2</v>
      </c>
      <c r="K29" s="24">
        <v>4.1816473E-2</v>
      </c>
      <c r="L29" s="24">
        <v>-2.1538137999999999E-3</v>
      </c>
      <c r="M29" s="24">
        <v>7.4705599999999997E-2</v>
      </c>
      <c r="N29" s="24">
        <v>0.13416301999999999</v>
      </c>
      <c r="O29" s="24">
        <v>2.3360967999999999E-2</v>
      </c>
      <c r="P29" s="24">
        <v>-2.208352E-4</v>
      </c>
      <c r="Q29" s="24">
        <v>2.7793169999999999E-2</v>
      </c>
      <c r="R29" s="24">
        <v>2.1270870000000001E-2</v>
      </c>
      <c r="S29" s="24">
        <v>-4.3784856999999996E-2</v>
      </c>
      <c r="T29" s="24">
        <v>0.12755609000000001</v>
      </c>
      <c r="U29" s="24">
        <v>-2.7777790000000004E-2</v>
      </c>
      <c r="V29" s="24">
        <v>0.1028645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42747</v>
      </c>
      <c r="B30" s="24">
        <v>-6.77526E-3</v>
      </c>
      <c r="C30" s="24">
        <v>-2.4489223999999997E-2</v>
      </c>
      <c r="D30" s="24">
        <v>7.6891184000000001E-3</v>
      </c>
      <c r="E30" s="24">
        <v>6.6072701999999997E-2</v>
      </c>
      <c r="F30" s="24">
        <v>8.8511830000000014E-2</v>
      </c>
      <c r="G30" s="24">
        <v>3.0179024000000002E-2</v>
      </c>
      <c r="H30" s="24">
        <v>1.7726898000000001E-2</v>
      </c>
      <c r="I30" s="24">
        <v>1.0921121000000001E-2</v>
      </c>
      <c r="J30" s="24">
        <v>-8.6303829999999998E-2</v>
      </c>
      <c r="K30" s="24">
        <v>4.2611119999999995E-2</v>
      </c>
      <c r="L30" s="24">
        <v>0.13722181</v>
      </c>
      <c r="M30" s="24">
        <v>4.9023630000000006E-2</v>
      </c>
      <c r="N30" s="24">
        <v>1.9734024999999999E-2</v>
      </c>
      <c r="O30" s="24">
        <v>2.1243333999999999E-2</v>
      </c>
      <c r="P30" s="24">
        <v>2.9780625999999998E-2</v>
      </c>
      <c r="Q30" s="24">
        <v>7.3553324000000003E-2</v>
      </c>
      <c r="R30" s="24">
        <v>2.7857900000000001E-2</v>
      </c>
      <c r="S30" s="24">
        <v>-2.4890900000000001E-2</v>
      </c>
      <c r="T30" s="24">
        <v>1.5728116E-2</v>
      </c>
      <c r="U30" s="24">
        <v>4.1580915000000003E-2</v>
      </c>
      <c r="V30" s="24">
        <v>-3.4813642999999998E-2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42776</v>
      </c>
      <c r="B31" s="24">
        <v>2.6388288000000003E-2</v>
      </c>
      <c r="C31" s="24">
        <v>6.8732141999999996E-2</v>
      </c>
      <c r="D31" s="24">
        <v>2.2458196E-2</v>
      </c>
      <c r="E31" s="24">
        <v>-1.1860013000000001E-2</v>
      </c>
      <c r="F31" s="24">
        <v>9.511435E-2</v>
      </c>
      <c r="G31" s="24">
        <v>7.4402094000000002E-2</v>
      </c>
      <c r="H31" s="24">
        <v>1.3009310000000001E-2</v>
      </c>
      <c r="I31" s="24">
        <v>4.8051953000000001E-2</v>
      </c>
      <c r="J31" s="24">
        <v>0.10920774</v>
      </c>
      <c r="K31" s="24">
        <v>2.4682639999999999E-2</v>
      </c>
      <c r="L31" s="24">
        <v>5.0796390000000004E-2</v>
      </c>
      <c r="M31" s="24">
        <v>1.5835524E-2</v>
      </c>
      <c r="N31" s="24">
        <v>-6.9512130000000005E-2</v>
      </c>
      <c r="O31" s="24">
        <v>6.5256714999999993E-2</v>
      </c>
      <c r="P31" s="24">
        <v>5.1115513000000001E-2</v>
      </c>
      <c r="Q31" s="24">
        <v>-5.5415630000000002E-3</v>
      </c>
      <c r="R31" s="24">
        <v>1.0453581999999999E-2</v>
      </c>
      <c r="S31" s="24">
        <v>0.10385108000000001</v>
      </c>
      <c r="T31" s="24">
        <v>8.0138445000000006E-3</v>
      </c>
      <c r="U31" s="24">
        <v>1.4792919E-2</v>
      </c>
      <c r="V31" s="24">
        <v>2.7750254000000002E-2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42804</v>
      </c>
      <c r="B32" s="24">
        <v>3.7989615999999998E-3</v>
      </c>
      <c r="C32" s="24">
        <v>-1.2180268999999999E-2</v>
      </c>
      <c r="D32" s="24">
        <v>-1.5974522000000001E-2</v>
      </c>
      <c r="E32" s="24">
        <v>-1.170963E-2</v>
      </c>
      <c r="F32" s="24">
        <v>7.5937509999999993E-3</v>
      </c>
      <c r="G32" s="24">
        <v>-0.10140144</v>
      </c>
      <c r="H32" s="24">
        <v>1.2166262000000001E-2</v>
      </c>
      <c r="I32" s="24">
        <v>-8.0544950000000001E-3</v>
      </c>
      <c r="J32" s="24">
        <v>1.9948482999999999E-2</v>
      </c>
      <c r="K32" s="24">
        <v>4.1294098E-3</v>
      </c>
      <c r="L32" s="24">
        <v>-3.0049682000000001E-2</v>
      </c>
      <c r="M32" s="24">
        <v>5.3751470000000003E-4</v>
      </c>
      <c r="N32" s="24">
        <v>3.5386682000000003E-2</v>
      </c>
      <c r="O32" s="24">
        <v>1.9854069000000002E-2</v>
      </c>
      <c r="P32" s="24">
        <v>1.4424323999999999E-3</v>
      </c>
      <c r="Q32" s="24">
        <v>-1.0891616E-2</v>
      </c>
      <c r="R32" s="24">
        <v>-2.859503E-2</v>
      </c>
      <c r="S32" s="24">
        <v>6.8629980000000004E-3</v>
      </c>
      <c r="T32" s="24">
        <v>-4.9965916000000006E-2</v>
      </c>
      <c r="U32" s="24">
        <v>-1.8221556999999999E-2</v>
      </c>
      <c r="V32" s="24">
        <v>-1.6377032E-2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42837</v>
      </c>
      <c r="B33" s="24">
        <v>3.4060836000000004E-2</v>
      </c>
      <c r="C33" s="24">
        <v>0.10850811</v>
      </c>
      <c r="D33" s="24">
        <v>6.6964389999999999E-2</v>
      </c>
      <c r="E33" s="24">
        <v>7.138622E-2</v>
      </c>
      <c r="F33" s="24">
        <v>1.9312263E-2</v>
      </c>
      <c r="G33" s="24">
        <v>3.9755343999999998E-2</v>
      </c>
      <c r="H33" s="24">
        <v>2.3706198000000001E-2</v>
      </c>
      <c r="I33" s="24">
        <v>3.9038061999999998E-2</v>
      </c>
      <c r="J33" s="24">
        <v>8.0757139999999991E-2</v>
      </c>
      <c r="K33" s="24">
        <v>2.2960900999999999E-2</v>
      </c>
      <c r="L33" s="24">
        <v>-5.3879619999999996E-3</v>
      </c>
      <c r="M33" s="24">
        <v>1.8266439999999998E-2</v>
      </c>
      <c r="N33" s="24">
        <v>3.4177183999999999E-2</v>
      </c>
      <c r="O33" s="24">
        <v>5.2911880000000001E-2</v>
      </c>
      <c r="P33" s="24">
        <v>3.2716036000000004E-2</v>
      </c>
      <c r="Q33" s="24">
        <v>2.0742655000000002E-2</v>
      </c>
      <c r="R33" s="24">
        <v>3.2203197000000003E-2</v>
      </c>
      <c r="S33" s="24">
        <v>5.5665969999999995E-2</v>
      </c>
      <c r="T33" s="24">
        <v>2.3902893000000001E-2</v>
      </c>
      <c r="U33" s="24">
        <v>4.5285820000000004E-2</v>
      </c>
      <c r="V33" s="24">
        <v>3.7701249999999999E-2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42867</v>
      </c>
      <c r="B34" s="24">
        <v>-4.6580370000000003E-2</v>
      </c>
      <c r="C34" s="24">
        <v>-4.3603954E-2</v>
      </c>
      <c r="D34" s="24">
        <v>1.521492E-2</v>
      </c>
      <c r="E34" s="24">
        <v>1.0229588000000001E-2</v>
      </c>
      <c r="F34" s="24">
        <v>9.9815130000000002E-2</v>
      </c>
      <c r="G34" s="24">
        <v>1.6764641E-2</v>
      </c>
      <c r="H34" s="24">
        <v>4.5335890000000004E-2</v>
      </c>
      <c r="I34" s="24">
        <v>3.5166740000000002E-2</v>
      </c>
      <c r="J34" s="24">
        <v>1.3426781E-2</v>
      </c>
      <c r="K34" s="24">
        <v>0.10351753000000001</v>
      </c>
      <c r="L34" s="24">
        <v>7.6381445000000006E-2</v>
      </c>
      <c r="M34" s="24">
        <v>4.1153670000000003E-2</v>
      </c>
      <c r="N34" s="24">
        <v>0.17013454</v>
      </c>
      <c r="O34" s="24">
        <v>2.8445005000000002E-2</v>
      </c>
      <c r="P34" s="24">
        <v>4.4231889999999996E-2</v>
      </c>
      <c r="Q34" s="24">
        <v>-4.9172106E-2</v>
      </c>
      <c r="R34" s="24">
        <v>-2.8663158000000001E-2</v>
      </c>
      <c r="S34" s="24">
        <v>6.4568279999999992E-2</v>
      </c>
      <c r="T34" s="24">
        <v>1.0507941E-2</v>
      </c>
      <c r="U34" s="24">
        <v>-7.1023106999999995E-3</v>
      </c>
      <c r="V34" s="24">
        <v>-1.9893885E-2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42898</v>
      </c>
      <c r="B35" s="24">
        <v>7.5998425000000008E-2</v>
      </c>
      <c r="C35" s="24">
        <v>1.7911077000000001E-2</v>
      </c>
      <c r="D35" s="24">
        <v>5.2453280000000005E-3</v>
      </c>
      <c r="E35" s="24">
        <v>1.8883348000000001E-2</v>
      </c>
      <c r="F35" s="24">
        <v>3.7815569999999996E-3</v>
      </c>
      <c r="G35" s="24">
        <v>-4.9175023999999999E-3</v>
      </c>
      <c r="H35" s="24">
        <v>2.2464990000000001E-2</v>
      </c>
      <c r="I35" s="24">
        <v>2.9037000000000004E-3</v>
      </c>
      <c r="J35" s="24">
        <v>2.8993845000000001E-2</v>
      </c>
      <c r="K35" s="24">
        <v>2.0491838000000002E-2</v>
      </c>
      <c r="L35" s="24">
        <v>-0.14821344</v>
      </c>
      <c r="M35" s="24">
        <v>-6.2499640000000002E-3</v>
      </c>
      <c r="N35" s="24">
        <v>0</v>
      </c>
      <c r="O35" s="24">
        <v>3.9949416999999999E-3</v>
      </c>
      <c r="P35" s="24">
        <v>4.1595100000000003E-2</v>
      </c>
      <c r="Q35" s="24">
        <v>-8.5488140000000004E-2</v>
      </c>
      <c r="R35" s="24">
        <v>1.2869716E-2</v>
      </c>
      <c r="S35" s="24">
        <v>6.7728043000000002E-2</v>
      </c>
      <c r="T35" s="24">
        <v>5.7768819999999999E-4</v>
      </c>
      <c r="U35" s="24">
        <v>3.1473516999999999E-2</v>
      </c>
      <c r="V35" s="24">
        <v>-1.3060331000000001E-2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42928</v>
      </c>
      <c r="B36" s="24">
        <v>2.5059103999999999E-2</v>
      </c>
      <c r="C36" s="24">
        <v>1.6489983E-2</v>
      </c>
      <c r="D36" s="24">
        <v>3.2612561999999998E-2</v>
      </c>
      <c r="E36" s="24">
        <v>-8.9347960000000001E-3</v>
      </c>
      <c r="F36" s="24">
        <v>3.9089918000000001E-2</v>
      </c>
      <c r="G36" s="24">
        <v>1.7093419999999998E-2</v>
      </c>
      <c r="H36" s="24">
        <v>-2.0469844000000001E-2</v>
      </c>
      <c r="I36" s="24">
        <v>5.5877210000000004E-2</v>
      </c>
      <c r="J36" s="24">
        <v>5.6889771999999998E-2</v>
      </c>
      <c r="K36" s="24">
        <v>2.186513E-2</v>
      </c>
      <c r="L36" s="24">
        <v>8.1122159999999999E-2</v>
      </c>
      <c r="M36" s="24">
        <v>-1.5857935E-2</v>
      </c>
      <c r="N36" s="24">
        <v>0.10564852</v>
      </c>
      <c r="O36" s="24">
        <v>3.2748103000000001E-2</v>
      </c>
      <c r="P36" s="24">
        <v>4.4527289999999997E-2</v>
      </c>
      <c r="Q36" s="24">
        <v>2.3562192999999999E-2</v>
      </c>
      <c r="R36" s="24">
        <v>7.1108339999999999E-3</v>
      </c>
      <c r="S36" s="24">
        <v>3.3029437000000002E-2</v>
      </c>
      <c r="T36" s="24">
        <v>1.0707378E-2</v>
      </c>
      <c r="U36" s="24">
        <v>2.6352285999999999E-2</v>
      </c>
      <c r="V36" s="24">
        <v>8.3505269999999993E-2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42958</v>
      </c>
      <c r="B37" s="24">
        <v>1.6662001999999999E-2</v>
      </c>
      <c r="C37" s="24">
        <v>3.2906770000000002E-2</v>
      </c>
      <c r="D37" s="24">
        <v>-2.6306212000000002E-2</v>
      </c>
      <c r="E37" s="24">
        <v>-3.7792264999999998E-2</v>
      </c>
      <c r="F37" s="24">
        <v>3.1123756999999998E-2</v>
      </c>
      <c r="G37" s="24">
        <v>4.3073297000000003E-2</v>
      </c>
      <c r="H37" s="24">
        <v>-1.5747547000000001E-3</v>
      </c>
      <c r="I37" s="24">
        <v>-3.0161737999999999E-3</v>
      </c>
      <c r="J37" s="24">
        <v>-1.7857552E-4</v>
      </c>
      <c r="K37" s="24">
        <v>-3.9010166999999998E-2</v>
      </c>
      <c r="L37" s="24">
        <v>4.7120450000000001E-2</v>
      </c>
      <c r="M37" s="24">
        <v>2.3511052000000001E-2</v>
      </c>
      <c r="N37" s="24">
        <v>-2.4597883000000001E-2</v>
      </c>
      <c r="O37" s="24">
        <v>-1.3091385000000001E-2</v>
      </c>
      <c r="P37" s="24">
        <v>3.1327010000000002E-2</v>
      </c>
      <c r="Q37" s="24">
        <v>7.6247454000000006E-3</v>
      </c>
      <c r="R37" s="24">
        <v>-8.6479782999999994E-3</v>
      </c>
      <c r="S37" s="24">
        <v>2.7484179000000001E-2</v>
      </c>
      <c r="T37" s="24">
        <v>3.3168912000000002E-2</v>
      </c>
      <c r="U37" s="24">
        <v>-3.2432437000000001E-2</v>
      </c>
      <c r="V37" s="24">
        <v>-3.4153760000000005E-2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42990</v>
      </c>
      <c r="B38" s="24">
        <v>7.9861163999999998E-2</v>
      </c>
      <c r="C38" s="24">
        <v>7.4115039999999993E-2</v>
      </c>
      <c r="D38" s="24">
        <v>1.5759825999999998E-2</v>
      </c>
      <c r="E38" s="24">
        <v>3.3342719999999999E-2</v>
      </c>
      <c r="F38" s="24">
        <v>7.5656651999999991E-2</v>
      </c>
      <c r="G38" s="24">
        <v>7.44977E-2</v>
      </c>
      <c r="H38" s="24">
        <v>3.8485764999999998E-2</v>
      </c>
      <c r="I38" s="24">
        <v>3.3278346E-2</v>
      </c>
      <c r="J38" s="24">
        <v>4.1065215999999995E-3</v>
      </c>
      <c r="K38" s="24">
        <v>3.4686446000000003E-2</v>
      </c>
      <c r="L38" s="24">
        <v>0.11500000999999999</v>
      </c>
      <c r="M38" s="24">
        <v>5.2237510000000001E-2</v>
      </c>
      <c r="N38" s="24">
        <v>-1.5518904E-2</v>
      </c>
      <c r="O38" s="24">
        <v>4.1905403000000001E-2</v>
      </c>
      <c r="P38" s="24">
        <v>7.5085399999999997E-2</v>
      </c>
      <c r="Q38" s="24">
        <v>-8.5564609999999999E-2</v>
      </c>
      <c r="R38" s="24">
        <v>5.2673696999999998E-2</v>
      </c>
      <c r="S38" s="24">
        <v>5.0983069999999998E-2</v>
      </c>
      <c r="T38" s="24">
        <v>1.5325070000000001E-2</v>
      </c>
      <c r="U38" s="24">
        <v>3.3519625999999997E-2</v>
      </c>
      <c r="V38" s="24">
        <v>4.1814327000000005E-2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43020</v>
      </c>
      <c r="B39" s="24">
        <v>9.0031624000000005E-3</v>
      </c>
      <c r="C39" s="24">
        <v>4.5829060000000005E-2</v>
      </c>
      <c r="D39" s="24">
        <v>-1.3668239E-2</v>
      </c>
      <c r="E39" s="24">
        <v>2.1602391999999998E-2</v>
      </c>
      <c r="F39" s="24">
        <v>2.9155016000000002E-3</v>
      </c>
      <c r="G39" s="24">
        <v>6.5437554999999994E-2</v>
      </c>
      <c r="H39" s="24">
        <v>-1.8225967999999999E-2</v>
      </c>
      <c r="I39" s="24">
        <v>-1.3308524999999999E-3</v>
      </c>
      <c r="J39" s="24">
        <v>-6.7567643999999996E-2</v>
      </c>
      <c r="K39" s="24">
        <v>5.7092667E-2</v>
      </c>
      <c r="L39" s="24">
        <v>9.2046260000000005E-3</v>
      </c>
      <c r="M39" s="24">
        <v>-4.5278072000000001E-3</v>
      </c>
      <c r="N39" s="24">
        <v>-7.6847258000000002E-2</v>
      </c>
      <c r="O39" s="24">
        <v>-1.3310253999999999E-2</v>
      </c>
      <c r="P39" s="24">
        <v>3.7777780999999996E-2</v>
      </c>
      <c r="Q39" s="24">
        <v>-9.5480084000000003E-3</v>
      </c>
      <c r="R39" s="24">
        <v>4.1939615999999999E-2</v>
      </c>
      <c r="S39" s="24">
        <v>-8.8753589999999993E-2</v>
      </c>
      <c r="T39" s="24">
        <v>1.3985633999999999E-3</v>
      </c>
      <c r="U39" s="24">
        <v>2.6351333000000001E-2</v>
      </c>
      <c r="V39" s="24">
        <v>-3.6674082000000004E-2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43049</v>
      </c>
      <c r="B40" s="24">
        <v>3.0592800000000003E-2</v>
      </c>
      <c r="C40" s="24">
        <v>-2.451998E-2</v>
      </c>
      <c r="D40" s="24">
        <v>3.7453174999999999E-3</v>
      </c>
      <c r="E40" s="24">
        <v>-2.1413565000000002E-3</v>
      </c>
      <c r="F40" s="24">
        <v>-2.8343022000000002E-2</v>
      </c>
      <c r="G40" s="24">
        <v>8.2865952999999996E-3</v>
      </c>
      <c r="H40" s="24">
        <v>-4.0223002000000004E-3</v>
      </c>
      <c r="I40" s="24">
        <v>1.0660887E-3</v>
      </c>
      <c r="J40" s="24">
        <v>-5.1296710000000002E-2</v>
      </c>
      <c r="K40" s="24">
        <v>3.0466795000000001E-2</v>
      </c>
      <c r="L40" s="24">
        <v>-9.190827E-2</v>
      </c>
      <c r="M40" s="24">
        <v>-4.0935698E-2</v>
      </c>
      <c r="N40" s="24">
        <v>-4.3756539999999997E-2</v>
      </c>
      <c r="O40" s="24">
        <v>1.7008901E-2</v>
      </c>
      <c r="P40" s="24">
        <v>3.0743360000000001E-2</v>
      </c>
      <c r="Q40" s="24">
        <v>-8.0655520000000008E-2</v>
      </c>
      <c r="R40" s="24">
        <v>-1.3547598999999999E-2</v>
      </c>
      <c r="S40" s="24">
        <v>-3.3659577000000003E-2</v>
      </c>
      <c r="T40" s="24">
        <v>-6.2569800000000009E-2</v>
      </c>
      <c r="U40" s="24">
        <v>6.2541127000000002E-2</v>
      </c>
      <c r="V40" s="24">
        <v>-2.2656261999999996E-2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43081</v>
      </c>
      <c r="B41" s="24">
        <v>-2.9372275E-2</v>
      </c>
      <c r="C41" s="24">
        <v>-0.10064608</v>
      </c>
      <c r="D41" s="24">
        <v>4.4776199999999999E-3</v>
      </c>
      <c r="E41" s="24">
        <v>-1.0728835999999999E-3</v>
      </c>
      <c r="F41" s="24">
        <v>-1.7202675000000001E-2</v>
      </c>
      <c r="G41" s="24">
        <v>-4.1334269999999999E-2</v>
      </c>
      <c r="H41" s="24">
        <v>2.5784492000000003E-2</v>
      </c>
      <c r="I41" s="24">
        <v>-3.2215177999999997E-2</v>
      </c>
      <c r="J41" s="24">
        <v>-6.0301423000000002E-3</v>
      </c>
      <c r="K41" s="24">
        <v>-6.7198279999999995E-4</v>
      </c>
      <c r="L41" s="24">
        <v>3.2449126000000002E-2</v>
      </c>
      <c r="M41" s="24">
        <v>1.4058231999999999E-2</v>
      </c>
      <c r="N41" s="24">
        <v>4.2410610000000001E-2</v>
      </c>
      <c r="O41" s="24">
        <v>6.9203377000000002E-3</v>
      </c>
      <c r="P41" s="24">
        <v>-2.99747E-2</v>
      </c>
      <c r="Q41" s="24">
        <v>2.3418426999999999E-2</v>
      </c>
      <c r="R41" s="24">
        <v>7.6304673999999994E-3</v>
      </c>
      <c r="S41" s="24">
        <v>4.4466256999999999E-3</v>
      </c>
      <c r="T41" s="24">
        <v>6.5553189999999996E-3</v>
      </c>
      <c r="U41" s="24">
        <v>1.3630748E-2</v>
      </c>
      <c r="V41" s="24">
        <v>2.0995140000000002E-2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43112</v>
      </c>
      <c r="B42" s="24">
        <v>8.3607669999999995E-2</v>
      </c>
      <c r="C42" s="24">
        <v>0.23632739999999999</v>
      </c>
      <c r="D42" s="24">
        <v>8.6997029999999989E-2</v>
      </c>
      <c r="E42" s="24">
        <v>6.4351797000000002E-2</v>
      </c>
      <c r="F42" s="24">
        <v>0.10138356999999999</v>
      </c>
      <c r="G42" s="24">
        <v>0.10471714</v>
      </c>
      <c r="H42" s="24">
        <v>9.8259450000000012E-2</v>
      </c>
      <c r="I42" s="24">
        <v>6.0290575000000006E-2</v>
      </c>
      <c r="J42" s="24">
        <v>3.561139E-2</v>
      </c>
      <c r="K42" s="24">
        <v>7.8901289999999999E-2</v>
      </c>
      <c r="L42" s="24">
        <v>8.9840890000000007E-2</v>
      </c>
      <c r="M42" s="24">
        <v>0.17239177999999999</v>
      </c>
      <c r="N42" s="24">
        <v>0.19964302</v>
      </c>
      <c r="O42" s="24">
        <v>7.1308730000000001E-2</v>
      </c>
      <c r="P42" s="24">
        <v>0.11557126000000001</v>
      </c>
      <c r="Q42" s="24">
        <v>0.18401013999999999</v>
      </c>
      <c r="R42" s="24">
        <v>6.346011E-2</v>
      </c>
      <c r="S42" s="24">
        <v>9.1902969999999987E-2</v>
      </c>
      <c r="T42" s="24">
        <v>6.1491965999999995E-2</v>
      </c>
      <c r="U42" s="24">
        <v>0.17968845000000003</v>
      </c>
      <c r="V42" s="24">
        <v>9.7011929999999996E-2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43143</v>
      </c>
      <c r="B43" s="24">
        <v>-6.1982210000000003E-2</v>
      </c>
      <c r="C43" s="24">
        <v>-3.2170116999999998E-2</v>
      </c>
      <c r="D43" s="24">
        <v>-1.1974037E-2</v>
      </c>
      <c r="E43" s="24">
        <v>-7.5233517E-2</v>
      </c>
      <c r="F43" s="24">
        <v>-3.9494454999999998E-2</v>
      </c>
      <c r="G43" s="24">
        <v>-5.7933865000000001E-2</v>
      </c>
      <c r="H43" s="24">
        <v>-2.8867722000000002E-3</v>
      </c>
      <c r="I43" s="24">
        <v>-3.0966341000000001E-2</v>
      </c>
      <c r="J43" s="24">
        <v>-1.3809204E-3</v>
      </c>
      <c r="K43" s="24">
        <v>-8.2156660000000006E-2</v>
      </c>
      <c r="L43" s="24">
        <v>1.2722611E-2</v>
      </c>
      <c r="M43" s="24">
        <v>-1.7831444999999998E-2</v>
      </c>
      <c r="N43" s="24">
        <v>-3.7374675000000003E-2</v>
      </c>
      <c r="O43" s="24">
        <v>-4.2822539999999999E-2</v>
      </c>
      <c r="P43" s="24">
        <v>-6.9454073999999991E-2</v>
      </c>
      <c r="Q43" s="24">
        <v>-6.9405259999999996E-2</v>
      </c>
      <c r="R43" s="24">
        <v>-5.9330462999999996E-3</v>
      </c>
      <c r="S43" s="24">
        <v>-1.6037941E-2</v>
      </c>
      <c r="T43" s="24">
        <v>-3.9601803000000005E-2</v>
      </c>
      <c r="U43" s="24">
        <v>-8.115190500000001E-2</v>
      </c>
      <c r="V43" s="24">
        <v>-1.8083155E-2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43171</v>
      </c>
      <c r="B44" s="24">
        <v>5.8508160000000003E-2</v>
      </c>
      <c r="C44" s="24">
        <v>1.4272213000000001E-2</v>
      </c>
      <c r="D44" s="24">
        <v>-1.0734080999999999E-2</v>
      </c>
      <c r="E44" s="24">
        <v>-5.733073E-3</v>
      </c>
      <c r="F44" s="24">
        <v>-1.6812919999999999E-2</v>
      </c>
      <c r="G44" s="24">
        <v>3.7540078000000004E-2</v>
      </c>
      <c r="H44" s="24">
        <v>2.7214765999999998E-2</v>
      </c>
      <c r="I44" s="24">
        <v>6.1432479999999998E-2</v>
      </c>
      <c r="J44" s="24">
        <v>2.8447269999999997E-2</v>
      </c>
      <c r="K44" s="24">
        <v>6.5734266999999999E-2</v>
      </c>
      <c r="L44" s="24">
        <v>5.5733322999999994E-2</v>
      </c>
      <c r="M44" s="24">
        <v>7.9941390000000001E-2</v>
      </c>
      <c r="N44" s="24">
        <v>-6.6287519999999999E-3</v>
      </c>
      <c r="O44" s="24">
        <v>-2.1102965000000001E-2</v>
      </c>
      <c r="P44" s="24">
        <v>8.060908E-2</v>
      </c>
      <c r="Q44" s="24">
        <v>4.3398142000000001E-3</v>
      </c>
      <c r="R44" s="24">
        <v>4.8351287999999997E-4</v>
      </c>
      <c r="S44" s="24">
        <v>1.446271E-2</v>
      </c>
      <c r="T44" s="24">
        <v>-3.3551036999999999E-2</v>
      </c>
      <c r="U44" s="24">
        <v>7.6923130000000006E-2</v>
      </c>
      <c r="V44" s="24">
        <v>5.8931827999999999E-2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43202</v>
      </c>
      <c r="B45" s="24">
        <v>-3.6495804999999999E-2</v>
      </c>
      <c r="C45" s="24">
        <v>1.2219906000000001E-2</v>
      </c>
      <c r="D45" s="24">
        <v>-3.2201588000000003E-2</v>
      </c>
      <c r="E45" s="24">
        <v>-4.5853853000000007E-2</v>
      </c>
      <c r="F45" s="24">
        <v>-2.8252779999999998E-2</v>
      </c>
      <c r="G45" s="24">
        <v>3.6181926999999996E-2</v>
      </c>
      <c r="H45" s="24">
        <v>2.5084496000000001E-2</v>
      </c>
      <c r="I45" s="24">
        <v>-1.038146E-2</v>
      </c>
      <c r="J45" s="24">
        <v>2.5931597000000001E-2</v>
      </c>
      <c r="K45" s="24">
        <v>-2.5065540999999997E-2</v>
      </c>
      <c r="L45" s="24">
        <v>-6.4041614999999996E-2</v>
      </c>
      <c r="M45" s="24">
        <v>-8.3785240000000011E-2</v>
      </c>
      <c r="N45" s="24">
        <v>-4.8617720000000003E-2</v>
      </c>
      <c r="O45" s="24">
        <v>4.024148E-3</v>
      </c>
      <c r="P45" s="24">
        <v>-4.5448303000000002E-2</v>
      </c>
      <c r="Q45" s="24">
        <v>4.3827056999999996E-2</v>
      </c>
      <c r="R45" s="24">
        <v>-1.8413365000000001E-2</v>
      </c>
      <c r="S45" s="24">
        <v>-0.119484005</v>
      </c>
      <c r="T45" s="24">
        <v>4.8367977000000001E-3</v>
      </c>
      <c r="U45" s="24">
        <v>4.4444440000000002E-2</v>
      </c>
      <c r="V45" s="24">
        <v>1.07826E-2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43231</v>
      </c>
      <c r="B46" s="24">
        <v>-1.6551672999999999E-2</v>
      </c>
      <c r="C46" s="24">
        <v>-2.7254402999999996E-2</v>
      </c>
      <c r="D46" s="24">
        <v>-8.3182629999999994E-2</v>
      </c>
      <c r="E46" s="24">
        <v>-2.7625858999999999E-2</v>
      </c>
      <c r="F46" s="24">
        <v>-4.6671750000000005E-2</v>
      </c>
      <c r="G46" s="24">
        <v>-4.594922E-4</v>
      </c>
      <c r="H46" s="24">
        <v>-0.10035735000000001</v>
      </c>
      <c r="I46" s="24">
        <v>-2.2029877E-2</v>
      </c>
      <c r="J46" s="24">
        <v>-9.9981310000000004E-2</v>
      </c>
      <c r="K46" s="24">
        <v>9.1533659999999996E-3</v>
      </c>
      <c r="L46" s="24">
        <v>-5.3629217E-2</v>
      </c>
      <c r="M46" s="24">
        <v>4.4391155000000002E-3</v>
      </c>
      <c r="N46" s="24">
        <v>2.8056144999999998E-2</v>
      </c>
      <c r="O46" s="24">
        <v>-2.2044122000000003E-2</v>
      </c>
      <c r="P46" s="24">
        <v>9.2619659999999999E-3</v>
      </c>
      <c r="Q46" s="24">
        <v>-1.7740965000000001E-2</v>
      </c>
      <c r="R46" s="24">
        <v>-7.0166590000000006E-4</v>
      </c>
      <c r="S46" s="24">
        <v>-0.11051142</v>
      </c>
      <c r="T46" s="24">
        <v>-3.5499393999999997E-2</v>
      </c>
      <c r="U46" s="24">
        <v>-9.5744670000000004E-2</v>
      </c>
      <c r="V46" s="24">
        <v>2.339983E-2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43263</v>
      </c>
      <c r="B47" s="24">
        <v>-1.7295598999999998E-2</v>
      </c>
      <c r="C47" s="24">
        <v>-5.9608936000000001E-2</v>
      </c>
      <c r="D47" s="24">
        <v>4.3392180000000006E-3</v>
      </c>
      <c r="E47" s="24">
        <v>-3.4921587000000004E-2</v>
      </c>
      <c r="F47" s="24">
        <v>-5.3370769999999998E-2</v>
      </c>
      <c r="G47" s="24">
        <v>-1.6777753999999999E-2</v>
      </c>
      <c r="H47" s="24">
        <v>1.314187E-2</v>
      </c>
      <c r="I47" s="24">
        <v>5.6315660000000002E-3</v>
      </c>
      <c r="J47" s="24">
        <v>-6.8649889999999991E-2</v>
      </c>
      <c r="K47" s="24">
        <v>-2.4943352000000002E-2</v>
      </c>
      <c r="L47" s="24">
        <v>-0.16560818000000002</v>
      </c>
      <c r="M47" s="24">
        <v>-0.11255150999999999</v>
      </c>
      <c r="N47" s="24">
        <v>-0.10428858000000001</v>
      </c>
      <c r="O47" s="24">
        <v>-2.9273630000000001E-3</v>
      </c>
      <c r="P47" s="24">
        <v>2.4232864E-2</v>
      </c>
      <c r="Q47" s="24">
        <v>5.0571919999999999E-2</v>
      </c>
      <c r="R47" s="24">
        <v>-2.1880805E-2</v>
      </c>
      <c r="S47" s="24">
        <v>-0.10661661</v>
      </c>
      <c r="T47" s="24">
        <v>6.5502167E-2</v>
      </c>
      <c r="U47" s="24">
        <v>-4.2577030000000002E-2</v>
      </c>
      <c r="V47" s="24">
        <v>4.4384600000000003E-2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43293</v>
      </c>
      <c r="B48" s="24">
        <v>-0.11882555</v>
      </c>
      <c r="C48" s="24">
        <v>-5.5080055999999995E-2</v>
      </c>
      <c r="D48" s="24">
        <v>-5.6883993000000001E-2</v>
      </c>
      <c r="E48" s="24">
        <v>-5.1138996999999999E-2</v>
      </c>
      <c r="F48" s="24">
        <v>-4.3731155000000001E-2</v>
      </c>
      <c r="G48" s="24">
        <v>-8.6529969999999998E-2</v>
      </c>
      <c r="H48" s="24">
        <v>-3.4138798999999997E-2</v>
      </c>
      <c r="I48" s="24">
        <v>-3.2266617000000004E-2</v>
      </c>
      <c r="J48" s="24">
        <v>0.14121055999999998</v>
      </c>
      <c r="K48" s="24">
        <v>-9.8358340000000002E-2</v>
      </c>
      <c r="L48" s="24">
        <v>-6.3827040000000003E-3</v>
      </c>
      <c r="M48" s="24">
        <v>-1.776576E-3</v>
      </c>
      <c r="N48" s="24">
        <v>1.0882616000000001E-3</v>
      </c>
      <c r="O48" s="24">
        <v>6.6783429999999998E-3</v>
      </c>
      <c r="P48" s="24">
        <v>-9.0009689999999989E-2</v>
      </c>
      <c r="Q48" s="24">
        <v>2.1486282000000002E-3</v>
      </c>
      <c r="R48" s="24">
        <v>-4.9997386999999997E-2</v>
      </c>
      <c r="S48" s="24">
        <v>-0.11819373999999999</v>
      </c>
      <c r="T48" s="24">
        <v>-5.7575345E-2</v>
      </c>
      <c r="U48" s="24">
        <v>-9.0111200000000002E-2</v>
      </c>
      <c r="V48" s="24">
        <v>3.7585497000000002E-3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43322</v>
      </c>
      <c r="B49" s="24">
        <v>-5.1143109999999999E-2</v>
      </c>
      <c r="C49" s="24">
        <v>-2.5237322E-2</v>
      </c>
      <c r="D49" s="24">
        <v>1.8243551E-2</v>
      </c>
      <c r="E49" s="24">
        <v>6.1972737E-2</v>
      </c>
      <c r="F49" s="24">
        <v>1.9077181999999998E-2</v>
      </c>
      <c r="G49" s="24">
        <v>2.0667315000000002E-3</v>
      </c>
      <c r="H49" s="24">
        <v>4.0140269999999999E-2</v>
      </c>
      <c r="I49" s="24">
        <v>2.8382420000000002E-2</v>
      </c>
      <c r="J49" s="24">
        <v>-1.6256928E-2</v>
      </c>
      <c r="K49" s="24">
        <v>-1.8206716000000001E-2</v>
      </c>
      <c r="L49" s="24">
        <v>1.3173580000000001E-2</v>
      </c>
      <c r="M49" s="24">
        <v>-5.4204700000000001E-2</v>
      </c>
      <c r="N49" s="24">
        <v>-3.5869538999999999E-2</v>
      </c>
      <c r="O49" s="24">
        <v>3.0665873999999999E-2</v>
      </c>
      <c r="P49" s="24">
        <v>-3.9258063000000003E-2</v>
      </c>
      <c r="Q49" s="24">
        <v>6.3956975999999999E-2</v>
      </c>
      <c r="R49" s="24">
        <v>3.9629935999999998E-2</v>
      </c>
      <c r="S49" s="24">
        <v>-0.18925058</v>
      </c>
      <c r="T49" s="24">
        <v>2.0752191999999999E-2</v>
      </c>
      <c r="U49" s="24">
        <v>3.8585186E-2</v>
      </c>
      <c r="V49" s="24">
        <v>-1.6186476000000002E-2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43355</v>
      </c>
      <c r="B50" s="24">
        <v>-2.9397428E-2</v>
      </c>
      <c r="C50" s="24">
        <v>-5.1781360000000005E-2</v>
      </c>
      <c r="D50" s="24">
        <v>-6.4166727000000007E-2</v>
      </c>
      <c r="E50" s="24">
        <v>-4.9190283000000001E-2</v>
      </c>
      <c r="F50" s="24">
        <v>1.7414093000000001E-3</v>
      </c>
      <c r="G50" s="24">
        <v>-8.7651489999999999E-2</v>
      </c>
      <c r="H50" s="24">
        <v>-1.6232848000000001E-2</v>
      </c>
      <c r="I50" s="24">
        <v>-1.8220782000000001E-2</v>
      </c>
      <c r="J50" s="24">
        <v>1.5517950000000001E-2</v>
      </c>
      <c r="K50" s="24">
        <v>1.3908267E-2</v>
      </c>
      <c r="L50" s="24">
        <v>-7.6536654999999995E-2</v>
      </c>
      <c r="M50" s="24">
        <v>-8.2663769999999998E-2</v>
      </c>
      <c r="N50" s="24">
        <v>-6.7643759999999997E-2</v>
      </c>
      <c r="O50" s="24">
        <v>-2.7769864000000002E-2</v>
      </c>
      <c r="P50" s="24">
        <v>-7.9150557999999996E-2</v>
      </c>
      <c r="Q50" s="24">
        <v>5.6179760000000002E-3</v>
      </c>
      <c r="R50" s="24">
        <v>-1.5574752999999998E-2</v>
      </c>
      <c r="S50" s="24">
        <v>-2.1475314999999998E-2</v>
      </c>
      <c r="T50" s="24">
        <v>-1.0165154999999999E-2</v>
      </c>
      <c r="U50" s="24">
        <v>3.9628506000000001E-2</v>
      </c>
      <c r="V50" s="24">
        <v>-6.8772609999999998E-2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43385</v>
      </c>
      <c r="B51" s="24">
        <v>-3.7251115000000001E-2</v>
      </c>
      <c r="C51" s="24">
        <v>4.9009322999999999E-3</v>
      </c>
      <c r="D51" s="24">
        <v>-4.4523596999999998E-2</v>
      </c>
      <c r="E51" s="24">
        <v>-7.3586169999999992E-2</v>
      </c>
      <c r="F51" s="24">
        <v>-1.8252908999999998E-2</v>
      </c>
      <c r="G51" s="24">
        <v>3.0234575E-2</v>
      </c>
      <c r="H51" s="24">
        <v>-3.5491884000000001E-2</v>
      </c>
      <c r="I51" s="24">
        <v>-7.6965036000000001E-2</v>
      </c>
      <c r="J51" s="24">
        <v>-3.3339977E-2</v>
      </c>
      <c r="K51" s="24">
        <v>-5.3497972000000005E-2</v>
      </c>
      <c r="L51" s="24">
        <v>0.23552000000000001</v>
      </c>
      <c r="M51" s="24">
        <v>-2.1798432E-2</v>
      </c>
      <c r="N51" s="24">
        <v>-8.3434159999999993E-2</v>
      </c>
      <c r="O51" s="24">
        <v>-0.108714695</v>
      </c>
      <c r="P51" s="24">
        <v>-3.7910579999999999E-2</v>
      </c>
      <c r="Q51" s="24">
        <v>-1.5642404999999998E-2</v>
      </c>
      <c r="R51" s="24">
        <v>9.9858046000000002E-3</v>
      </c>
      <c r="S51" s="24">
        <v>0.11975193000000001</v>
      </c>
      <c r="T51" s="24">
        <v>-3.4659803000000003E-2</v>
      </c>
      <c r="U51" s="24">
        <v>-7.0280019999999999E-2</v>
      </c>
      <c r="V51" s="24">
        <v>-1.6961097999999997E-2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43416</v>
      </c>
      <c r="B52" s="24">
        <v>-6.9901349999999998E-3</v>
      </c>
      <c r="C52" s="24">
        <v>-1.6720891000000002E-2</v>
      </c>
      <c r="D52" s="24">
        <v>4.2870520000000002E-2</v>
      </c>
      <c r="E52" s="24">
        <v>-5.5497885000000005E-3</v>
      </c>
      <c r="F52" s="24">
        <v>-1.5936255E-2</v>
      </c>
      <c r="G52" s="24">
        <v>-4.7449230000000002E-2</v>
      </c>
      <c r="H52" s="24">
        <v>-3.5829544000000005E-2</v>
      </c>
      <c r="I52" s="24">
        <v>-3.311646E-2</v>
      </c>
      <c r="J52" s="24">
        <v>-0.14801888999999999</v>
      </c>
      <c r="K52" s="24">
        <v>-5.7648897000000004E-2</v>
      </c>
      <c r="L52" s="24">
        <v>8.8059899999999997E-3</v>
      </c>
      <c r="M52" s="24">
        <v>-1.5916823999999998E-3</v>
      </c>
      <c r="N52" s="24">
        <v>-1.1873305000000001E-2</v>
      </c>
      <c r="O52" s="24">
        <v>7.5212719999999999E-3</v>
      </c>
      <c r="P52" s="24">
        <v>-3.3048867999999995E-2</v>
      </c>
      <c r="Q52" s="24">
        <v>6.7536829999999992E-2</v>
      </c>
      <c r="R52" s="24">
        <v>-2.4355053999999998E-2</v>
      </c>
      <c r="S52" s="24">
        <v>2.8120994999999999E-2</v>
      </c>
      <c r="T52" s="24">
        <v>-5.9840680000000004E-3</v>
      </c>
      <c r="U52" s="24">
        <v>-2.6905834999999999E-2</v>
      </c>
      <c r="V52" s="24">
        <v>3.0194163E-2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43446</v>
      </c>
      <c r="B53" s="24">
        <v>2.3225665000000003E-2</v>
      </c>
      <c r="C53" s="24">
        <v>1.3934851E-2</v>
      </c>
      <c r="D53" s="24">
        <v>0.10679186</v>
      </c>
      <c r="E53" s="24">
        <v>0.11405647000000001</v>
      </c>
      <c r="F53" s="24">
        <v>4.7233460000000005E-2</v>
      </c>
      <c r="G53" s="24">
        <v>2.6490092E-2</v>
      </c>
      <c r="H53" s="24">
        <v>-7.0304869999999993E-3</v>
      </c>
      <c r="I53" s="24">
        <v>9.4799995000000008E-3</v>
      </c>
      <c r="J53" s="24">
        <v>-1.9758998999999999E-2</v>
      </c>
      <c r="K53" s="24">
        <v>2.477789E-2</v>
      </c>
      <c r="L53" s="24">
        <v>-6.6753030000000005E-3</v>
      </c>
      <c r="M53" s="24">
        <v>4.0653705999999998E-2</v>
      </c>
      <c r="N53" s="24">
        <v>2.0026803000000003E-2</v>
      </c>
      <c r="O53" s="24">
        <v>4.9983739999999999E-2</v>
      </c>
      <c r="P53" s="24">
        <v>5.3708910000000006E-2</v>
      </c>
      <c r="Q53" s="24">
        <v>2.0738960000000001E-2</v>
      </c>
      <c r="R53" s="24">
        <v>-1.2067556E-2</v>
      </c>
      <c r="S53" s="24">
        <v>4.1441917E-3</v>
      </c>
      <c r="T53" s="24">
        <v>-6.2876225000000008E-2</v>
      </c>
      <c r="U53" s="24">
        <v>4.2791366999999997E-2</v>
      </c>
      <c r="V53" s="24">
        <v>2.1981834999999998E-2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43476</v>
      </c>
      <c r="B54" s="24">
        <v>2.866745E-3</v>
      </c>
      <c r="C54" s="24">
        <v>3.8788079999999996E-2</v>
      </c>
      <c r="D54" s="24">
        <v>7.0679306999999997E-2</v>
      </c>
      <c r="E54" s="24">
        <v>7.2713256000000004E-2</v>
      </c>
      <c r="F54" s="24">
        <v>3.4686208000000003E-2</v>
      </c>
      <c r="G54" s="24">
        <v>2.7011633E-2</v>
      </c>
      <c r="H54" s="24">
        <v>3.7588716000000001E-2</v>
      </c>
      <c r="I54" s="24">
        <v>-5.3612590000000002E-3</v>
      </c>
      <c r="J54" s="24">
        <v>9.8119020000000001E-2</v>
      </c>
      <c r="K54" s="24">
        <v>1.1495471E-2</v>
      </c>
      <c r="L54" s="24">
        <v>0.12257719</v>
      </c>
      <c r="M54" s="24">
        <v>6.5424559999999993E-2</v>
      </c>
      <c r="N54" s="24">
        <v>-2.3767589999999998E-2</v>
      </c>
      <c r="O54" s="24">
        <v>2.0236611000000002E-2</v>
      </c>
      <c r="P54" s="24">
        <v>-5.146444E-3</v>
      </c>
      <c r="Q54" s="24">
        <v>2.1061897E-2</v>
      </c>
      <c r="R54" s="24">
        <v>-2.3145437000000001E-2</v>
      </c>
      <c r="S54" s="24">
        <v>8.4834100000000003E-3</v>
      </c>
      <c r="T54" s="24">
        <v>1.5358328999999999E-2</v>
      </c>
      <c r="U54" s="24">
        <v>-2.6208580000000002E-2</v>
      </c>
      <c r="V54" s="24">
        <v>5.4000139999999995E-2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43508</v>
      </c>
      <c r="B55" s="24">
        <v>6.5027119999999994E-2</v>
      </c>
      <c r="C55" s="24">
        <v>2.6274443000000001E-2</v>
      </c>
      <c r="D55" s="24">
        <v>2.644539E-3</v>
      </c>
      <c r="E55" s="24">
        <v>1.0221958E-2</v>
      </c>
      <c r="F55" s="24">
        <v>-8.4139704999999995E-3</v>
      </c>
      <c r="G55" s="24">
        <v>2.9904008000000003E-2</v>
      </c>
      <c r="H55" s="24">
        <v>1.0251284000000001E-2</v>
      </c>
      <c r="I55" s="24">
        <v>3.4244417999999999E-2</v>
      </c>
      <c r="J55" s="24">
        <v>-6.3261986000000001E-3</v>
      </c>
      <c r="K55" s="24">
        <v>6.1319947E-2</v>
      </c>
      <c r="L55" s="24">
        <v>2.1505475E-2</v>
      </c>
      <c r="M55" s="24">
        <v>-1.156807E-2</v>
      </c>
      <c r="N55" s="24">
        <v>9.6153019999999992E-3</v>
      </c>
      <c r="O55" s="24">
        <v>3.0541420000000001E-4</v>
      </c>
      <c r="P55" s="24">
        <v>7.0369004999999998E-2</v>
      </c>
      <c r="Q55" s="24">
        <v>-4.1067720000000002E-2</v>
      </c>
      <c r="R55" s="24">
        <v>2.8458833999999999E-2</v>
      </c>
      <c r="S55" s="24">
        <v>0.159688</v>
      </c>
      <c r="T55" s="24">
        <v>-3.1095385999999999E-2</v>
      </c>
      <c r="U55" s="24">
        <v>4.6405196000000003E-2</v>
      </c>
      <c r="V55" s="24">
        <v>5.9190989999999999E-2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43536</v>
      </c>
      <c r="B56" s="24">
        <v>0.12974560000000002</v>
      </c>
      <c r="C56" s="24">
        <v>-2.2757113000000002E-2</v>
      </c>
      <c r="D56" s="24">
        <v>-5.0866604000000003E-2</v>
      </c>
      <c r="E56" s="24">
        <v>-3.6426662999999998E-2</v>
      </c>
      <c r="F56" s="24">
        <v>-2.2910415999999999E-2</v>
      </c>
      <c r="G56" s="24">
        <v>3.8359046000000001E-2</v>
      </c>
      <c r="H56" s="24">
        <v>-7.2013139999999995E-3</v>
      </c>
      <c r="I56" s="24">
        <v>1.4580846000000001E-2</v>
      </c>
      <c r="J56" s="24">
        <v>-3.2287360000000001E-2</v>
      </c>
      <c r="K56" s="24">
        <v>-2.9596984000000003E-2</v>
      </c>
      <c r="L56" s="24">
        <v>-9.611010599999999E-3</v>
      </c>
      <c r="M56" s="24">
        <v>-2.3035526000000001E-2</v>
      </c>
      <c r="N56" s="24">
        <v>6.2585114999999997E-2</v>
      </c>
      <c r="O56" s="24">
        <v>5.770993E-2</v>
      </c>
      <c r="P56" s="24">
        <v>4.2082189999999998E-2</v>
      </c>
      <c r="Q56" s="24">
        <v>-4.0149869999999997E-2</v>
      </c>
      <c r="R56" s="24">
        <v>-9.0715885E-3</v>
      </c>
      <c r="S56" s="24">
        <v>-5.5575190000000003E-2</v>
      </c>
      <c r="T56" s="24">
        <v>3.5740375999999997E-2</v>
      </c>
      <c r="U56" s="24">
        <v>6.1211704999999998E-2</v>
      </c>
      <c r="V56" s="24">
        <v>-1.7385899999999999E-2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43567</v>
      </c>
      <c r="B57" s="24">
        <v>7.3365689999999997E-2</v>
      </c>
      <c r="C57" s="24">
        <v>0</v>
      </c>
      <c r="D57" s="24">
        <v>2.500987E-2</v>
      </c>
      <c r="E57" s="24">
        <v>4.2304277000000001E-2</v>
      </c>
      <c r="F57" s="24">
        <v>2.9960870000000001E-2</v>
      </c>
      <c r="G57" s="24">
        <v>8.209348E-3</v>
      </c>
      <c r="H57" s="24">
        <v>-2.6376485999999998E-2</v>
      </c>
      <c r="I57" s="24">
        <v>6.3173532000000004E-2</v>
      </c>
      <c r="J57" s="24">
        <v>9.2810039999999996E-2</v>
      </c>
      <c r="K57" s="24">
        <v>3.7475704999999998E-2</v>
      </c>
      <c r="L57" s="24">
        <v>-6.8391857E-2</v>
      </c>
      <c r="M57" s="24">
        <v>8.3095665000000013E-2</v>
      </c>
      <c r="N57" s="24">
        <v>9.8591689999999996E-2</v>
      </c>
      <c r="O57" s="24">
        <v>2.2228599000000002E-2</v>
      </c>
      <c r="P57" s="24">
        <v>5.4654600000000005E-2</v>
      </c>
      <c r="Q57" s="24">
        <v>4.6848893000000003E-2</v>
      </c>
      <c r="R57" s="24">
        <v>2.0189404000000001E-2</v>
      </c>
      <c r="S57" s="24">
        <v>-0.10157424000000001</v>
      </c>
      <c r="T57" s="24">
        <v>5.2112699999999998E-2</v>
      </c>
      <c r="U57" s="24">
        <v>1.1183023E-2</v>
      </c>
      <c r="V57" s="24">
        <v>9.2575070000000009E-2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43595</v>
      </c>
      <c r="B58" s="24">
        <v>-0.10466164999999999</v>
      </c>
      <c r="C58" s="24">
        <v>-8.0609029999999998E-2</v>
      </c>
      <c r="D58" s="24">
        <v>-5.9256314999999997E-2</v>
      </c>
      <c r="E58" s="24">
        <v>-3.828442E-2</v>
      </c>
      <c r="F58" s="24">
        <v>-7.6306876999999995E-2</v>
      </c>
      <c r="G58" s="24">
        <v>-6.9465636999999997E-2</v>
      </c>
      <c r="H58" s="24">
        <v>-2.6752471999999999E-2</v>
      </c>
      <c r="I58" s="24">
        <v>-1.3235629E-2</v>
      </c>
      <c r="J58" s="24">
        <v>-4.1281404000000001E-2</v>
      </c>
      <c r="K58" s="24">
        <v>-9.6950769999999992E-2</v>
      </c>
      <c r="L58" s="24">
        <v>-1.7361045E-3</v>
      </c>
      <c r="M58" s="24">
        <v>-1.1938214000000001E-2</v>
      </c>
      <c r="N58" s="24">
        <v>-5.9440730000000004E-2</v>
      </c>
      <c r="O58" s="24">
        <v>-5.1962732999999997E-2</v>
      </c>
      <c r="P58" s="24">
        <v>-7.5349810000000003E-2</v>
      </c>
      <c r="Q58" s="24">
        <v>-3.6228059999999999E-2</v>
      </c>
      <c r="R58" s="24">
        <v>-7.0824030000000001E-3</v>
      </c>
      <c r="S58" s="24">
        <v>-8.8443869999999994E-2</v>
      </c>
      <c r="T58" s="24">
        <v>-2.5435029999999997E-2</v>
      </c>
      <c r="U58" s="24">
        <v>-5.1804360000000001E-2</v>
      </c>
      <c r="V58" s="24">
        <v>-2.805096E-2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43628</v>
      </c>
      <c r="B59" s="24">
        <v>-2.0904780000000001E-2</v>
      </c>
      <c r="C59" s="24">
        <v>-1.6317605999999998E-2</v>
      </c>
      <c r="D59" s="24">
        <v>4.8991322999999996E-2</v>
      </c>
      <c r="E59" s="24">
        <v>5.4774046E-2</v>
      </c>
      <c r="F59" s="24">
        <v>4.9749017E-2</v>
      </c>
      <c r="G59" s="24">
        <v>-2.7344227E-3</v>
      </c>
      <c r="H59" s="24">
        <v>2.9923440000000003E-2</v>
      </c>
      <c r="I59" s="24">
        <v>-4.0525200000000004E-2</v>
      </c>
      <c r="J59" s="24">
        <v>7.4007509999999997E-3</v>
      </c>
      <c r="K59" s="24">
        <v>-6.5801143999999999E-3</v>
      </c>
      <c r="L59" s="24">
        <v>6.2857150000000001E-2</v>
      </c>
      <c r="M59" s="24">
        <v>-4.7796725999999998E-2</v>
      </c>
      <c r="N59" s="24">
        <v>0.14374231999999998</v>
      </c>
      <c r="O59" s="24">
        <v>6.4045310000000008E-2</v>
      </c>
      <c r="P59" s="24">
        <v>-5.9704010000000002E-2</v>
      </c>
      <c r="Q59" s="24">
        <v>2.5268077999999999E-2</v>
      </c>
      <c r="R59" s="24">
        <v>1.359868E-2</v>
      </c>
      <c r="S59" s="24">
        <v>6.7276835000000007E-2</v>
      </c>
      <c r="T59" s="24">
        <v>-3.7884652999999997E-2</v>
      </c>
      <c r="U59" s="24">
        <v>-1.8416642999999999E-3</v>
      </c>
      <c r="V59" s="24">
        <v>2.5290012000000001E-2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43658</v>
      </c>
      <c r="B60" s="24">
        <v>4.1567564000000001E-2</v>
      </c>
      <c r="C60" s="24">
        <v>2.6982902999999999E-2</v>
      </c>
      <c r="D60" s="24">
        <v>4.9438120000000002E-2</v>
      </c>
      <c r="E60" s="24">
        <v>3.7209153000000002E-2</v>
      </c>
      <c r="F60" s="24">
        <v>1.8315554000000001E-2</v>
      </c>
      <c r="G60" s="24">
        <v>4.8312069999999999E-2</v>
      </c>
      <c r="H60" s="24">
        <v>2.6562214000000001E-2</v>
      </c>
      <c r="I60" s="24">
        <v>5.8001160000000003E-2</v>
      </c>
      <c r="J60" s="24">
        <v>-1.1647164999999999E-2</v>
      </c>
      <c r="K60" s="24">
        <v>4.1834115999999999E-3</v>
      </c>
      <c r="L60" s="24">
        <v>9.677398999999999E-2</v>
      </c>
      <c r="M60" s="24">
        <v>3.9583445000000002E-2</v>
      </c>
      <c r="N60" s="24">
        <v>2.9481172999999999E-2</v>
      </c>
      <c r="O60" s="24">
        <v>-1.9113302000000002E-2</v>
      </c>
      <c r="P60" s="24">
        <v>4.8545119999999997E-2</v>
      </c>
      <c r="Q60" s="24">
        <v>6.4607859999999996E-3</v>
      </c>
      <c r="R60" s="24">
        <v>3.6191463E-2</v>
      </c>
      <c r="S60" s="24">
        <v>7.462787600000001E-2</v>
      </c>
      <c r="T60" s="24">
        <v>-1.0264456E-2</v>
      </c>
      <c r="U60" s="24">
        <v>1.0455132000000001E-2</v>
      </c>
      <c r="V60" s="24">
        <v>-1.7768680999999998E-2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43689</v>
      </c>
      <c r="B61" s="24">
        <v>-5.6897399999999994E-2</v>
      </c>
      <c r="C61" s="24">
        <v>-0.10491401</v>
      </c>
      <c r="D61" s="24">
        <v>-6.5018950000000006E-2</v>
      </c>
      <c r="E61" s="24">
        <v>-8.044069999999999E-2</v>
      </c>
      <c r="F61" s="24">
        <v>-0.10607356</v>
      </c>
      <c r="G61" s="24">
        <v>-0.10125232000000001</v>
      </c>
      <c r="H61" s="24">
        <v>-6.4991654999999995E-2</v>
      </c>
      <c r="I61" s="24">
        <v>-4.7511935000000005E-2</v>
      </c>
      <c r="J61" s="24">
        <v>-9.2392500000000002E-2</v>
      </c>
      <c r="K61" s="24">
        <v>-0.10519009999999999</v>
      </c>
      <c r="L61" s="24">
        <v>-8.0725250000000012E-2</v>
      </c>
      <c r="M61" s="24">
        <v>-0.13433933000000001</v>
      </c>
      <c r="N61" s="24">
        <v>-6.448203000000001E-2</v>
      </c>
      <c r="O61" s="24">
        <v>-7.3444785999999998E-2</v>
      </c>
      <c r="P61" s="24">
        <v>-8.2668490000000011E-2</v>
      </c>
      <c r="Q61" s="24">
        <v>-6.8242369999999997E-2</v>
      </c>
      <c r="R61" s="24">
        <v>-4.6748933999999999E-2</v>
      </c>
      <c r="S61" s="24">
        <v>3.8493037000000001E-2</v>
      </c>
      <c r="T61" s="24">
        <v>2.9895306E-2</v>
      </c>
      <c r="U61" s="24">
        <v>-6.2690259999999998E-2</v>
      </c>
      <c r="V61" s="24">
        <v>-5.4545459999999997E-2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43720</v>
      </c>
      <c r="B62" s="24">
        <v>9.4959260000000004E-2</v>
      </c>
      <c r="C62" s="24">
        <v>3.8429855999999998E-2</v>
      </c>
      <c r="D62" s="24">
        <v>5.2866936000000003E-2</v>
      </c>
      <c r="E62" s="24">
        <v>3.6249280000000002E-2</v>
      </c>
      <c r="F62" s="24">
        <v>2.5837420999999999E-2</v>
      </c>
      <c r="G62" s="24">
        <v>2.8461337000000003E-2</v>
      </c>
      <c r="H62" s="24">
        <v>1.3256907E-2</v>
      </c>
      <c r="I62" s="24">
        <v>7.2609186000000006E-2</v>
      </c>
      <c r="J62" s="24">
        <v>8.3818669999999998E-2</v>
      </c>
      <c r="K62" s="24">
        <v>0.11425805</v>
      </c>
      <c r="L62" s="24">
        <v>9.3919039999999995E-3</v>
      </c>
      <c r="M62" s="24">
        <v>9.6726179999999995E-2</v>
      </c>
      <c r="N62" s="24">
        <v>4.4067740000000001E-2</v>
      </c>
      <c r="O62" s="24">
        <v>5.9062239999999998E-3</v>
      </c>
      <c r="P62" s="24">
        <v>9.8815680000000003E-2</v>
      </c>
      <c r="Q62" s="24">
        <v>6.6712737000000008E-2</v>
      </c>
      <c r="R62" s="24">
        <v>6.082535E-3</v>
      </c>
      <c r="S62" s="24">
        <v>2.2870659999999998E-2</v>
      </c>
      <c r="T62" s="24">
        <v>3.4107446999999999E-2</v>
      </c>
      <c r="U62" s="24">
        <v>2.1428585E-2</v>
      </c>
      <c r="V62" s="24">
        <v>-6.7465305000000003E-2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43749</v>
      </c>
      <c r="B63" s="24">
        <v>-1.1344075E-2</v>
      </c>
      <c r="C63" s="24">
        <v>2.6434064E-2</v>
      </c>
      <c r="D63" s="24">
        <v>-6.2572359999999994E-2</v>
      </c>
      <c r="E63" s="24">
        <v>-1.0118484000000001E-2</v>
      </c>
      <c r="F63" s="24">
        <v>-1.6791046E-2</v>
      </c>
      <c r="G63" s="24">
        <v>-5.7655572999999998E-4</v>
      </c>
      <c r="H63" s="24">
        <v>-2.4398863E-2</v>
      </c>
      <c r="I63" s="24">
        <v>3.4397364E-2</v>
      </c>
      <c r="J63" s="24">
        <v>3.0841112E-2</v>
      </c>
      <c r="K63" s="24">
        <v>6.6156389999999995E-3</v>
      </c>
      <c r="L63" s="24">
        <v>-1.7678559E-2</v>
      </c>
      <c r="M63" s="24">
        <v>-2.3454130000000004E-2</v>
      </c>
      <c r="N63" s="24">
        <v>2.4891733999999999E-2</v>
      </c>
      <c r="O63" s="24">
        <v>1.7614365E-2</v>
      </c>
      <c r="P63" s="24">
        <v>-2.3071766E-2</v>
      </c>
      <c r="Q63" s="24">
        <v>-3.2997727000000001E-3</v>
      </c>
      <c r="R63" s="24">
        <v>-2.0883024E-2</v>
      </c>
      <c r="S63" s="24">
        <v>-7.9414070000000003E-2</v>
      </c>
      <c r="T63" s="24">
        <v>-9.1227889999999992E-3</v>
      </c>
      <c r="U63" s="24">
        <v>2.7972101999999999E-2</v>
      </c>
      <c r="V63" s="24">
        <v>-2.1974265999999999E-2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43781</v>
      </c>
      <c r="B64" s="24">
        <v>1.7385482999999998E-3</v>
      </c>
      <c r="C64" s="24">
        <v>-0.19933044</v>
      </c>
      <c r="D64" s="24">
        <v>2.2661686E-2</v>
      </c>
      <c r="E64" s="24">
        <v>2.8329371999999998E-2</v>
      </c>
      <c r="F64" s="24">
        <v>4.1745663000000002E-2</v>
      </c>
      <c r="G64" s="24">
        <v>-7.4992179999999993E-3</v>
      </c>
      <c r="H64" s="24">
        <v>3.7332416E-2</v>
      </c>
      <c r="I64" s="24">
        <v>5.2673579999999998E-2</v>
      </c>
      <c r="J64" s="24">
        <v>-2.9464363999999999E-3</v>
      </c>
      <c r="K64" s="24">
        <v>4.2545795000000004E-2</v>
      </c>
      <c r="L64" s="24">
        <v>1.3260722000000001E-2</v>
      </c>
      <c r="M64" s="24">
        <v>3.9697885999999995E-3</v>
      </c>
      <c r="N64" s="24">
        <v>9.5037219999999992E-3</v>
      </c>
      <c r="O64" s="24">
        <v>3.6137223000000003E-2</v>
      </c>
      <c r="P64" s="24">
        <v>3.4304500000000002E-2</v>
      </c>
      <c r="Q64" s="24">
        <v>-1.2934923000000001E-2</v>
      </c>
      <c r="R64" s="24">
        <v>1.2302398999999999E-4</v>
      </c>
      <c r="S64" s="24">
        <v>8.0402009999999996E-2</v>
      </c>
      <c r="T64" s="24">
        <v>-3.3123254999999997E-2</v>
      </c>
      <c r="U64" s="24">
        <v>2.2881985000000001E-2</v>
      </c>
      <c r="V64" s="24">
        <v>3.4566164000000003E-2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43811</v>
      </c>
      <c r="B65" s="24">
        <v>2.2908688E-2</v>
      </c>
      <c r="C65" s="24">
        <v>7.8481792999999994E-2</v>
      </c>
      <c r="D65" s="24">
        <v>1.1281251999999999E-2</v>
      </c>
      <c r="E65" s="24">
        <v>-2.158475E-2</v>
      </c>
      <c r="F65" s="24">
        <v>-4.4171214E-2</v>
      </c>
      <c r="G65" s="24">
        <v>1.4821172000000001E-2</v>
      </c>
      <c r="H65" s="24">
        <v>-1.9217372E-2</v>
      </c>
      <c r="I65" s="24">
        <v>5.3575872999999996E-2</v>
      </c>
      <c r="J65" s="24">
        <v>2.6369571999999997E-2</v>
      </c>
      <c r="K65" s="24">
        <v>1.2441993E-2</v>
      </c>
      <c r="L65" s="24">
        <v>7.0343494000000006E-2</v>
      </c>
      <c r="M65" s="24">
        <v>-4.1518807E-3</v>
      </c>
      <c r="N65" s="24">
        <v>3.1380653000000001E-2</v>
      </c>
      <c r="O65" s="24">
        <v>2.6377559000000002E-2</v>
      </c>
      <c r="P65" s="24">
        <v>3.9000034000000003E-2</v>
      </c>
      <c r="Q65" s="24">
        <v>2.2707104999999998E-2</v>
      </c>
      <c r="R65" s="24">
        <v>-3.8340925999999997E-2</v>
      </c>
      <c r="S65" s="24">
        <v>4.8062085999999997E-2</v>
      </c>
      <c r="T65" s="24">
        <v>1.5880108E-2</v>
      </c>
      <c r="U65" s="24">
        <v>-2.1765469999999999E-2</v>
      </c>
      <c r="V65" s="24">
        <v>1.570332E-2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43840</v>
      </c>
      <c r="B66" s="24">
        <v>6.3415765999999998E-2</v>
      </c>
      <c r="C66" s="24">
        <v>3.1177760000000002E-2</v>
      </c>
      <c r="D66" s="24">
        <v>4.0530920000000005E-2</v>
      </c>
      <c r="E66" s="24">
        <v>-6.6443680000000003E-3</v>
      </c>
      <c r="F66" s="24">
        <v>4.5064089999999994E-2</v>
      </c>
      <c r="G66" s="24">
        <v>5.7890773E-2</v>
      </c>
      <c r="H66" s="24">
        <v>3.1776070000000003E-2</v>
      </c>
      <c r="I66" s="24">
        <v>1.0530114E-2</v>
      </c>
      <c r="J66" s="24">
        <v>3.7225245999999997E-2</v>
      </c>
      <c r="K66" s="24">
        <v>4.9471259999999996E-2</v>
      </c>
      <c r="L66" s="24">
        <v>2.5173903000000001E-2</v>
      </c>
      <c r="M66" s="24">
        <v>5.1071999999999999E-2</v>
      </c>
      <c r="N66" s="24">
        <v>2.8848767000000001E-2</v>
      </c>
      <c r="O66" s="24">
        <v>1.7796755000000001E-2</v>
      </c>
      <c r="P66" s="24">
        <v>7.6383114000000002E-2</v>
      </c>
      <c r="Q66" s="24">
        <v>-1.0549307000000001E-2</v>
      </c>
      <c r="R66" s="24">
        <v>1.0729908999999999E-2</v>
      </c>
      <c r="S66" s="24">
        <v>6.5411806000000003E-2</v>
      </c>
      <c r="T66" s="24">
        <v>-5.5093709999999997E-2</v>
      </c>
      <c r="U66" s="24">
        <v>-9.1592670000000004E-3</v>
      </c>
      <c r="V66" s="24">
        <v>2.6894330000000001E-2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43873</v>
      </c>
      <c r="B67" s="24">
        <v>-3.5403967000000001E-2</v>
      </c>
      <c r="C67" s="24">
        <v>-8.376807E-2</v>
      </c>
      <c r="D67" s="24">
        <v>-5.7537374000000002E-2</v>
      </c>
      <c r="E67" s="24">
        <v>-4.0947556000000003E-2</v>
      </c>
      <c r="F67" s="24">
        <v>-4.1997194000000002E-2</v>
      </c>
      <c r="G67" s="24">
        <v>-4.9726779999999998E-2</v>
      </c>
      <c r="H67" s="24">
        <v>-4.8533497000000002E-2</v>
      </c>
      <c r="I67" s="24">
        <v>-1.0462283999999999E-2</v>
      </c>
      <c r="J67" s="24">
        <v>3.1687856E-2</v>
      </c>
      <c r="K67" s="24">
        <v>3.3499001999999999E-3</v>
      </c>
      <c r="L67" s="24">
        <v>-4.6682540000000002E-2</v>
      </c>
      <c r="M67" s="24">
        <v>-2.1603702999999998E-2</v>
      </c>
      <c r="N67" s="24">
        <v>-5.8232964999999998E-2</v>
      </c>
      <c r="O67" s="24">
        <v>2.2464990000000003E-3</v>
      </c>
      <c r="P67" s="24">
        <v>-1.0678290999999999E-2</v>
      </c>
      <c r="Q67" s="24">
        <v>-3.3370674000000003E-2</v>
      </c>
      <c r="R67" s="24">
        <v>-2.5806189E-2</v>
      </c>
      <c r="S67" s="24">
        <v>-2.1762012999999997E-2</v>
      </c>
      <c r="T67" s="24">
        <v>-2.5944232999999997E-2</v>
      </c>
      <c r="U67" s="24">
        <v>-3.8340628000000002E-2</v>
      </c>
      <c r="V67" s="24">
        <v>-5.8041514999999995E-2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43902</v>
      </c>
      <c r="B68" s="24">
        <v>-4.7127129999999996E-2</v>
      </c>
      <c r="C68" s="24">
        <v>-0.28155649999999999</v>
      </c>
      <c r="D68" s="24">
        <v>-0.31542534</v>
      </c>
      <c r="E68" s="24">
        <v>-0.32692897999999998</v>
      </c>
      <c r="F68" s="24">
        <v>-0.37944473000000001</v>
      </c>
      <c r="G68" s="24">
        <v>-0.28550888000000002</v>
      </c>
      <c r="H68" s="24">
        <v>-0.20366966</v>
      </c>
      <c r="I68" s="24">
        <v>-0.18391937</v>
      </c>
      <c r="J68" s="24">
        <v>-0.30777263999999999</v>
      </c>
      <c r="K68" s="24">
        <v>-0.25818760000000002</v>
      </c>
      <c r="L68" s="24">
        <v>-0.43912950000000001</v>
      </c>
      <c r="M68" s="24">
        <v>-0.34118890000000002</v>
      </c>
      <c r="N68" s="24">
        <v>-0.44989333999999997</v>
      </c>
      <c r="O68" s="24">
        <v>-0.29644155999999999</v>
      </c>
      <c r="P68" s="24">
        <v>-0.15871083999999999</v>
      </c>
      <c r="Q68" s="24">
        <v>-0.21632725</v>
      </c>
      <c r="R68" s="24">
        <v>-0.27595722</v>
      </c>
      <c r="S68" s="24">
        <v>-0.24973095000000001</v>
      </c>
      <c r="T68" s="24">
        <v>-0.25264395000000001</v>
      </c>
      <c r="U68" s="24">
        <v>-0.27516341999999999</v>
      </c>
      <c r="V68" s="24">
        <v>-0.27194493999999997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43930</v>
      </c>
      <c r="B69" s="24">
        <v>-1.316607E-3</v>
      </c>
      <c r="C69" s="24">
        <v>6.2967896000000009E-2</v>
      </c>
      <c r="D69" s="24">
        <v>-8.5612350000000004E-2</v>
      </c>
      <c r="E69" s="24">
        <v>7.0231080000000001E-2</v>
      </c>
      <c r="F69" s="24">
        <v>0.12715852999999999</v>
      </c>
      <c r="G69" s="24">
        <v>-2.8973876999999999E-2</v>
      </c>
      <c r="H69" s="24">
        <v>6.3594460000000005E-2</v>
      </c>
      <c r="I69" s="24">
        <v>3.2238603000000005E-2</v>
      </c>
      <c r="J69" s="24">
        <v>-0.14699668000000002</v>
      </c>
      <c r="K69" s="24">
        <v>4.8864126000000001E-2</v>
      </c>
      <c r="L69" s="24">
        <v>3.6782503000000001E-2</v>
      </c>
      <c r="M69" s="24">
        <v>-1.8369376999999999E-2</v>
      </c>
      <c r="N69" s="24">
        <v>0.1569767</v>
      </c>
      <c r="O69" s="24">
        <v>1.3938664999999999E-2</v>
      </c>
      <c r="P69" s="24">
        <v>5.5113792000000002E-2</v>
      </c>
      <c r="Q69" s="24">
        <v>0.19497131000000001</v>
      </c>
      <c r="R69" s="24">
        <v>0.10146105</v>
      </c>
      <c r="S69" s="24">
        <v>-4.5432863000000004E-2</v>
      </c>
      <c r="T69" s="24">
        <v>4.4025182999999996E-2</v>
      </c>
      <c r="U69" s="24">
        <v>7.8899860000000002E-2</v>
      </c>
      <c r="V69" s="24">
        <v>0.16690313000000001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43963</v>
      </c>
      <c r="B70" s="24">
        <v>3.1556845E-2</v>
      </c>
      <c r="C70" s="24">
        <v>4.1425227999999994E-3</v>
      </c>
      <c r="D70" s="24">
        <v>4.7464250000000006E-2</v>
      </c>
      <c r="E70" s="24">
        <v>4.4030430000000002E-2</v>
      </c>
      <c r="F70" s="24">
        <v>1.6713142E-2</v>
      </c>
      <c r="G70" s="24">
        <v>7.9983472999999999E-2</v>
      </c>
      <c r="H70" s="24">
        <v>1.6897677999999999E-2</v>
      </c>
      <c r="I70" s="24">
        <v>7.9101086000000001E-2</v>
      </c>
      <c r="J70" s="24">
        <v>5.7324767000000006E-2</v>
      </c>
      <c r="K70" s="24">
        <v>2.9423833E-2</v>
      </c>
      <c r="L70" s="24">
        <v>-0.13801163999999999</v>
      </c>
      <c r="M70" s="24">
        <v>4.1037440000000001E-2</v>
      </c>
      <c r="N70" s="24">
        <v>-3.4058212999999997E-2</v>
      </c>
      <c r="O70" s="24">
        <v>7.5412392999999994E-2</v>
      </c>
      <c r="P70" s="24">
        <v>4.0589093999999999E-2</v>
      </c>
      <c r="Q70" s="24">
        <v>-1.2905777E-2</v>
      </c>
      <c r="R70" s="24">
        <v>5.8353542999999994E-2</v>
      </c>
      <c r="S70" s="24">
        <v>-1.302594E-2</v>
      </c>
      <c r="T70" s="24">
        <v>2.0079613E-3</v>
      </c>
      <c r="U70" s="24">
        <v>8.9009520000000009E-2</v>
      </c>
      <c r="V70" s="24">
        <v>-1.2155651999999999E-2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43994</v>
      </c>
      <c r="B71" s="24">
        <v>2.6815057000000003E-2</v>
      </c>
      <c r="C71" s="24">
        <v>0.10066008999999999</v>
      </c>
      <c r="D71" s="24">
        <v>0.14711356</v>
      </c>
      <c r="E71" s="24">
        <v>0.12043798</v>
      </c>
      <c r="F71" s="24">
        <v>0.1849314</v>
      </c>
      <c r="G71" s="24">
        <v>0.11511898000000001</v>
      </c>
      <c r="H71" s="24">
        <v>0.13677035999999998</v>
      </c>
      <c r="I71" s="24">
        <v>6.4646960000000003E-2</v>
      </c>
      <c r="J71" s="24">
        <v>0.10609101999999999</v>
      </c>
      <c r="K71" s="24">
        <v>0.14092885999999999</v>
      </c>
      <c r="L71" s="24">
        <v>0.37449109999999997</v>
      </c>
      <c r="M71" s="24">
        <v>0.15200257</v>
      </c>
      <c r="N71" s="24">
        <v>0.13583814999999999</v>
      </c>
      <c r="O71" s="24">
        <v>3.1409859999999998E-2</v>
      </c>
      <c r="P71" s="24">
        <v>4.953921E-2</v>
      </c>
      <c r="Q71" s="24">
        <v>9.3084573999999993E-3</v>
      </c>
      <c r="R71" s="24">
        <v>6.3761472999999999E-2</v>
      </c>
      <c r="S71" s="24">
        <v>0.14010143</v>
      </c>
      <c r="T71" s="24">
        <v>5.8116317000000001E-2</v>
      </c>
      <c r="U71" s="24">
        <v>5.525708E-2</v>
      </c>
      <c r="V71" s="24">
        <v>0.10090244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44022</v>
      </c>
      <c r="B72" s="24">
        <v>0.22055005999999999</v>
      </c>
      <c r="C72" s="24">
        <v>1.0721563999999999E-2</v>
      </c>
      <c r="D72" s="24">
        <v>3.8905501000000002E-2</v>
      </c>
      <c r="E72" s="24">
        <v>-3.1189322000000001E-3</v>
      </c>
      <c r="F72" s="24">
        <v>-9.5577836000000013E-3</v>
      </c>
      <c r="G72" s="24">
        <v>5.1971674000000001E-3</v>
      </c>
      <c r="H72" s="24">
        <v>4.1563033999999999E-2</v>
      </c>
      <c r="I72" s="24">
        <v>7.2408440000000004E-2</v>
      </c>
      <c r="J72" s="24">
        <v>-4.1464863000000005E-2</v>
      </c>
      <c r="K72" s="24">
        <v>1.6527534E-2</v>
      </c>
      <c r="L72" s="24">
        <v>2.5424123E-2</v>
      </c>
      <c r="M72" s="24">
        <v>5.3178669999999997E-2</v>
      </c>
      <c r="N72" s="24">
        <v>9.3032119999999999E-3</v>
      </c>
      <c r="O72" s="24">
        <v>9.2709899999999998E-2</v>
      </c>
      <c r="P72" s="24">
        <v>0.17056978</v>
      </c>
      <c r="Q72" s="24">
        <v>6.7767143000000002E-2</v>
      </c>
      <c r="R72" s="24">
        <v>-2.318889E-2</v>
      </c>
      <c r="S72" s="24">
        <v>2.7801632999999999E-2</v>
      </c>
      <c r="T72" s="24">
        <v>2.8970242000000003E-3</v>
      </c>
      <c r="U72" s="24">
        <v>3.4909009999999997E-2</v>
      </c>
      <c r="V72" s="24">
        <v>2.3169518E-2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44055</v>
      </c>
      <c r="B73" s="24">
        <v>-7.5008870000000004E-3</v>
      </c>
      <c r="C73" s="24">
        <v>4.536867E-3</v>
      </c>
      <c r="D73" s="24">
        <v>1.9463419999999999E-2</v>
      </c>
      <c r="E73" s="24">
        <v>-6.9393516000000001E-3</v>
      </c>
      <c r="F73" s="24">
        <v>8.3136920000000003E-2</v>
      </c>
      <c r="G73" s="24">
        <v>6.5294146999999997E-2</v>
      </c>
      <c r="H73" s="24">
        <v>-2.2050737999999999E-3</v>
      </c>
      <c r="I73" s="24">
        <v>7.5811385999999995E-2</v>
      </c>
      <c r="J73" s="24">
        <v>7.4461340000000001E-2</v>
      </c>
      <c r="K73" s="24">
        <v>0.14461743999999999</v>
      </c>
      <c r="L73" s="24">
        <v>9.7429750000000001E-4</v>
      </c>
      <c r="M73" s="24">
        <v>-2.0381152999999999E-2</v>
      </c>
      <c r="N73" s="24">
        <v>4.6700477999999997E-2</v>
      </c>
      <c r="O73" s="24">
        <v>7.9447627000000007E-2</v>
      </c>
      <c r="P73" s="24">
        <v>-2.0303905000000001E-2</v>
      </c>
      <c r="Q73" s="24">
        <v>3.3340453999999999E-2</v>
      </c>
      <c r="R73" s="24">
        <v>-1.0114788999999999E-2</v>
      </c>
      <c r="S73" s="24">
        <v>-9.0274750000000015E-2</v>
      </c>
      <c r="T73" s="24">
        <v>4.8804759999999996E-2</v>
      </c>
      <c r="U73" s="24">
        <v>3.5137056999999999E-2</v>
      </c>
      <c r="V73" s="24">
        <v>2.7957797000000003E-2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44085</v>
      </c>
      <c r="B74" s="24">
        <v>-5.2083135000000006E-3</v>
      </c>
      <c r="C74" s="24">
        <v>-5.4949164000000002E-2</v>
      </c>
      <c r="D74" s="24">
        <v>-8.1011349999999996E-2</v>
      </c>
      <c r="E74" s="24">
        <v>-1.5814662E-2</v>
      </c>
      <c r="F74" s="24">
        <v>-5.3347945000000001E-2</v>
      </c>
      <c r="G74" s="24">
        <v>-1.7836451999999999E-2</v>
      </c>
      <c r="H74" s="24">
        <v>-5.7458519999999999E-2</v>
      </c>
      <c r="I74" s="24">
        <v>-2.3342907E-2</v>
      </c>
      <c r="J74" s="24">
        <v>-1.0321378999999999E-2</v>
      </c>
      <c r="K74" s="24">
        <v>-3.5586060000000003E-2</v>
      </c>
      <c r="L74" s="24">
        <v>-2.3685932E-2</v>
      </c>
      <c r="M74" s="24">
        <v>3.4044862000000002E-2</v>
      </c>
      <c r="N74" s="24">
        <v>1.4548301999999999E-3</v>
      </c>
      <c r="O74" s="24">
        <v>2.0168542999999997E-2</v>
      </c>
      <c r="P74" s="24">
        <v>-1.7842053999999998E-3</v>
      </c>
      <c r="Q74" s="24">
        <v>1.1968612999999999E-2</v>
      </c>
      <c r="R74" s="24">
        <v>-4.2548122000000001E-2</v>
      </c>
      <c r="S74" s="24">
        <v>-3.4036457999999999E-2</v>
      </c>
      <c r="T74" s="24">
        <v>2.9439687999999999E-2</v>
      </c>
      <c r="U74" s="24">
        <v>4.0733814000000002E-3</v>
      </c>
      <c r="V74" s="24">
        <v>4.3948054E-2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44116</v>
      </c>
      <c r="B75" s="24">
        <v>6.7236065999999997E-2</v>
      </c>
      <c r="C75" s="24">
        <v>-3.7435293000000001E-2</v>
      </c>
      <c r="D75" s="24">
        <v>3.1443120000000005E-2</v>
      </c>
      <c r="E75" s="24">
        <v>0</v>
      </c>
      <c r="F75" s="24">
        <v>-4.6578464999999999E-2</v>
      </c>
      <c r="G75" s="24">
        <v>2.2388696999999999E-3</v>
      </c>
      <c r="H75" s="24">
        <v>4.3767094999999999E-2</v>
      </c>
      <c r="I75" s="24">
        <v>5.1860331999999995E-2</v>
      </c>
      <c r="J75" s="24">
        <v>5.9594750000000002E-2</v>
      </c>
      <c r="K75" s="24">
        <v>5.4108499999999997E-2</v>
      </c>
      <c r="L75" s="24">
        <v>-2.5589883000000001E-2</v>
      </c>
      <c r="M75" s="24">
        <v>5.4873229999999997E-3</v>
      </c>
      <c r="N75" s="24">
        <v>-1.5980601000000001E-2</v>
      </c>
      <c r="O75" s="24">
        <v>4.5145989999999997E-2</v>
      </c>
      <c r="P75" s="24">
        <v>7.6722025999999999E-2</v>
      </c>
      <c r="Q75" s="24">
        <v>4.9575090000000002E-2</v>
      </c>
      <c r="R75" s="24">
        <v>-5.1016209999999998E-3</v>
      </c>
      <c r="S75" s="24">
        <v>-9.4293355999999998E-3</v>
      </c>
      <c r="T75" s="24">
        <v>-1.3837695000000001E-2</v>
      </c>
      <c r="U75" s="24">
        <v>2.7721404999999998E-2</v>
      </c>
      <c r="V75" s="24">
        <v>5.6245684999999997E-2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44147</v>
      </c>
      <c r="B76" s="24">
        <v>1.8332004999999998E-2</v>
      </c>
      <c r="C76" s="24">
        <v>9.3504310000000007E-2</v>
      </c>
      <c r="D76" s="24">
        <v>0.14861178</v>
      </c>
      <c r="E76" s="24">
        <v>0.17712997000000003</v>
      </c>
      <c r="F76" s="24">
        <v>1.3872147E-2</v>
      </c>
      <c r="G76" s="24">
        <v>-6.5488815000000001E-3</v>
      </c>
      <c r="H76" s="24">
        <v>2.69562E-2</v>
      </c>
      <c r="I76" s="24">
        <v>2.6366591000000002E-2</v>
      </c>
      <c r="J76" s="24">
        <v>7.3959469999999999E-2</v>
      </c>
      <c r="K76" s="24">
        <v>5.6184770000000002E-2</v>
      </c>
      <c r="L76" s="24">
        <v>4.8431160000000001E-2</v>
      </c>
      <c r="M76" s="24">
        <v>8.2640290000000005E-2</v>
      </c>
      <c r="N76" s="24">
        <v>-7.8740119999999997E-3</v>
      </c>
      <c r="O76" s="24">
        <v>9.316801999999999E-3</v>
      </c>
      <c r="P76" s="24">
        <v>1.8260716999999999E-2</v>
      </c>
      <c r="Q76" s="24">
        <v>-2.1869957000000002E-2</v>
      </c>
      <c r="R76" s="24">
        <v>4.9378394999999999E-2</v>
      </c>
      <c r="S76" s="24">
        <v>0.12074161</v>
      </c>
      <c r="T76" s="24">
        <v>2.0580053000000001E-2</v>
      </c>
      <c r="U76" s="24">
        <v>2.2368429999999998E-2</v>
      </c>
      <c r="V76" s="24">
        <v>-1.3394296000000002E-2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44176</v>
      </c>
      <c r="B77" s="24">
        <v>1.8002152E-2</v>
      </c>
      <c r="C77" s="24">
        <v>8.4373839999999992E-2</v>
      </c>
      <c r="D77" s="24">
        <v>9.668243E-2</v>
      </c>
      <c r="E77" s="24">
        <v>4.5079349999999997E-2</v>
      </c>
      <c r="F77" s="24">
        <v>0.14098751000000001</v>
      </c>
      <c r="G77" s="24">
        <v>0.12963580999999999</v>
      </c>
      <c r="H77" s="24">
        <v>7.6923130000000006E-2</v>
      </c>
      <c r="I77" s="24">
        <v>9.0852149999999993E-2</v>
      </c>
      <c r="J77" s="24">
        <v>0.10761976000000001</v>
      </c>
      <c r="K77" s="24">
        <v>0.14789032999999999</v>
      </c>
      <c r="L77" s="24">
        <v>0.20819782000000001</v>
      </c>
      <c r="M77" s="24">
        <v>5.3528547000000003E-2</v>
      </c>
      <c r="N77" s="24">
        <v>0.25396824000000001</v>
      </c>
      <c r="O77" s="24">
        <v>7.7762245999999993E-2</v>
      </c>
      <c r="P77" s="24">
        <v>-1.7557143999999999E-3</v>
      </c>
      <c r="Q77" s="24">
        <v>3.6316395000000001E-2</v>
      </c>
      <c r="R77" s="24">
        <v>0.10952544</v>
      </c>
      <c r="S77" s="24">
        <v>7.0183277000000002E-2</v>
      </c>
      <c r="T77" s="24">
        <v>0.1182127</v>
      </c>
      <c r="U77" s="24">
        <v>7.9150557999999996E-2</v>
      </c>
      <c r="V77" s="24">
        <v>3.3443689999999998E-2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44208</v>
      </c>
      <c r="B78" s="24">
        <v>0.16380548</v>
      </c>
      <c r="C78" s="24">
        <v>0.12830007999999998</v>
      </c>
      <c r="D78" s="24">
        <v>7.1867823999999997E-2</v>
      </c>
      <c r="E78" s="24">
        <v>1.0100126000000001E-2</v>
      </c>
      <c r="F78" s="24">
        <v>4.5033693E-2</v>
      </c>
      <c r="G78" s="24">
        <v>6.9118499999999999E-2</v>
      </c>
      <c r="H78" s="24">
        <v>-4.4346690000000001E-2</v>
      </c>
      <c r="I78" s="24">
        <v>0.10578526000000001</v>
      </c>
      <c r="J78" s="24">
        <v>6.663382000000001E-2</v>
      </c>
      <c r="K78" s="24">
        <v>0.15677642999999999</v>
      </c>
      <c r="L78" s="24">
        <v>3.2856584000000001E-2</v>
      </c>
      <c r="M78" s="24">
        <v>4.4749974999999997E-2</v>
      </c>
      <c r="N78" s="24">
        <v>2.5589585000000001E-2</v>
      </c>
      <c r="O78" s="24">
        <v>8.6280230000000013E-2</v>
      </c>
      <c r="P78" s="24">
        <v>7.0984839999999993E-2</v>
      </c>
      <c r="Q78" s="24">
        <v>3.2335996999999998E-2</v>
      </c>
      <c r="R78" s="24">
        <v>3.8565516000000001E-2</v>
      </c>
      <c r="S78" s="24">
        <v>0.17467737</v>
      </c>
      <c r="T78" s="24">
        <v>5.4781437000000002E-2</v>
      </c>
      <c r="U78" s="24">
        <v>0.11373663000000001</v>
      </c>
      <c r="V78" s="24">
        <v>2.908492E-2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44239</v>
      </c>
      <c r="B79" s="24">
        <v>5.1381706999999999E-2</v>
      </c>
      <c r="C79" s="24">
        <v>7.7712535999999999E-3</v>
      </c>
      <c r="D79" s="24">
        <v>-2.8838395999999999E-2</v>
      </c>
      <c r="E79" s="24">
        <v>-4.7619046999999998E-2</v>
      </c>
      <c r="F79" s="24">
        <v>-3.961891E-2</v>
      </c>
      <c r="G79" s="24">
        <v>4.7566056000000002E-2</v>
      </c>
      <c r="H79" s="24">
        <v>-8.5015892999999992E-3</v>
      </c>
      <c r="I79" s="24">
        <v>4.7283052999999999E-2</v>
      </c>
      <c r="J79" s="24">
        <v>-4.6860989999999998E-2</v>
      </c>
      <c r="K79" s="24">
        <v>-5.4957270000000006E-3</v>
      </c>
      <c r="L79" s="24">
        <v>-5.3585529999999999E-2</v>
      </c>
      <c r="M79" s="24">
        <v>0.12198997</v>
      </c>
      <c r="N79" s="24">
        <v>-4.6063004000000005E-2</v>
      </c>
      <c r="O79" s="24">
        <v>2.8455257000000001E-2</v>
      </c>
      <c r="P79" s="24">
        <v>0.13924349</v>
      </c>
      <c r="Q79" s="24">
        <v>-2.0335257000000002E-2</v>
      </c>
      <c r="R79" s="24">
        <v>-2.0456552999999999E-2</v>
      </c>
      <c r="S79" s="24">
        <v>4.2454479999999996E-2</v>
      </c>
      <c r="T79" s="24">
        <v>1.9828916000000002E-2</v>
      </c>
      <c r="U79" s="24">
        <v>-3.1720459999999999E-2</v>
      </c>
      <c r="V79" s="24">
        <v>0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44267</v>
      </c>
      <c r="B80" s="24">
        <v>-0.14531827</v>
      </c>
      <c r="C80" s="24">
        <v>5.0586104E-2</v>
      </c>
      <c r="D80" s="24">
        <v>-3.6386429999999997E-2</v>
      </c>
      <c r="E80" s="24">
        <v>-5.0949390000000004E-2</v>
      </c>
      <c r="F80" s="24">
        <v>3.6553143999999999E-3</v>
      </c>
      <c r="G80" s="24">
        <v>-2.0977199999999998E-2</v>
      </c>
      <c r="H80" s="24">
        <v>-1.1075376999999999E-2</v>
      </c>
      <c r="I80" s="24">
        <v>-1.6846358999999998E-2</v>
      </c>
      <c r="J80" s="24">
        <v>3.1051636000000001E-2</v>
      </c>
      <c r="K80" s="24">
        <v>-6.4505815999999994E-2</v>
      </c>
      <c r="L80" s="24">
        <v>-7.6047660000000003E-2</v>
      </c>
      <c r="M80" s="24">
        <v>-9.7185372999999999E-3</v>
      </c>
      <c r="N80" s="24">
        <v>0.10028886999999999</v>
      </c>
      <c r="O80" s="24">
        <v>-3.2550693000000003E-3</v>
      </c>
      <c r="P80" s="24">
        <v>-0.12274324</v>
      </c>
      <c r="Q80" s="24">
        <v>-1.2714624000000001E-2</v>
      </c>
      <c r="R80" s="24">
        <v>3.9672494000000003E-2</v>
      </c>
      <c r="S80" s="24">
        <v>-5.2361370000000004E-2</v>
      </c>
      <c r="T80" s="24">
        <v>8.7685585000000007E-3</v>
      </c>
      <c r="U80" s="24">
        <v>-1.2770653E-2</v>
      </c>
      <c r="V80" s="24">
        <v>7.0268629999999999E-2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44298</v>
      </c>
      <c r="B81" s="24">
        <v>-3.0343830000000002E-2</v>
      </c>
      <c r="C81" s="24">
        <v>2.29007E-2</v>
      </c>
      <c r="D81" s="24">
        <v>-8.3767359999999999E-2</v>
      </c>
      <c r="E81" s="24">
        <v>-1.8005967000000001E-2</v>
      </c>
      <c r="F81" s="24">
        <v>3.121853E-3</v>
      </c>
      <c r="G81" s="24">
        <v>-3.1272054000000001E-2</v>
      </c>
      <c r="H81" s="24">
        <v>-3.6127566999999998E-3</v>
      </c>
      <c r="I81" s="24">
        <v>4.2666196999999996E-2</v>
      </c>
      <c r="J81" s="24">
        <v>2.5781393E-2</v>
      </c>
      <c r="K81" s="24">
        <v>3.2034515999999999E-2</v>
      </c>
      <c r="L81" s="24">
        <v>6.9090130000000003E-3</v>
      </c>
      <c r="M81" s="24">
        <v>9.6094609999999997E-3</v>
      </c>
      <c r="N81" s="24">
        <v>4.9137234999999994E-2</v>
      </c>
      <c r="O81" s="24">
        <v>-6.3214359999999997E-2</v>
      </c>
      <c r="P81" s="24">
        <v>-3.6073386999999998E-2</v>
      </c>
      <c r="Q81" s="24">
        <v>2.8544307000000001E-2</v>
      </c>
      <c r="R81" s="24">
        <v>-1.7261921999999999E-2</v>
      </c>
      <c r="S81" s="24">
        <v>-0.16612494000000003</v>
      </c>
      <c r="T81" s="24">
        <v>1.5117168E-2</v>
      </c>
      <c r="U81" s="24">
        <v>6.4116955000000003E-2</v>
      </c>
      <c r="V81" s="24">
        <v>5.3982973000000004E-2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44328</v>
      </c>
      <c r="B82" s="24">
        <v>2.8245806999999998E-2</v>
      </c>
      <c r="C82" s="24">
        <v>-9.213549E-2</v>
      </c>
      <c r="D82" s="24">
        <v>7.1055889999999998E-3</v>
      </c>
      <c r="E82" s="24">
        <v>-3.7690996999999997E-2</v>
      </c>
      <c r="F82" s="24">
        <v>5.6016564000000005E-2</v>
      </c>
      <c r="G82" s="24">
        <v>-1.4754891000000001E-2</v>
      </c>
      <c r="H82" s="24">
        <v>-2.2480069999999998E-2</v>
      </c>
      <c r="I82" s="24">
        <v>-6.5571070000000009E-2</v>
      </c>
      <c r="J82" s="24">
        <v>2.3354053E-2</v>
      </c>
      <c r="K82" s="24">
        <v>-2.9389083E-2</v>
      </c>
      <c r="L82" s="24">
        <v>9.4868769999999991E-2</v>
      </c>
      <c r="M82" s="24">
        <v>1.9643544999999998E-2</v>
      </c>
      <c r="N82" s="24">
        <v>1.1440873000000001E-2</v>
      </c>
      <c r="O82" s="24">
        <v>2.8510928000000001E-2</v>
      </c>
      <c r="P82" s="24">
        <v>-4.2944789999999997E-2</v>
      </c>
      <c r="Q82" s="24">
        <v>2.7673244E-2</v>
      </c>
      <c r="R82" s="24">
        <v>1.9940019E-2</v>
      </c>
      <c r="S82" s="24">
        <v>-9.0948939999999992E-3</v>
      </c>
      <c r="T82" s="24">
        <v>2.0848870000000002E-2</v>
      </c>
      <c r="U82" s="24">
        <v>-1.2685001E-2</v>
      </c>
      <c r="V82" s="24">
        <v>1.6334413999999998E-2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44358</v>
      </c>
      <c r="B83" s="24">
        <v>6.6320299999999999E-2</v>
      </c>
      <c r="C83" s="24">
        <v>-5.2777767000000003E-2</v>
      </c>
      <c r="D83" s="24">
        <v>5.3210259999999995E-2</v>
      </c>
      <c r="E83" s="24">
        <v>0.12510085000000001</v>
      </c>
      <c r="F83" s="24">
        <v>8.6919070000000001E-2</v>
      </c>
      <c r="G83" s="24">
        <v>-0.11449832</v>
      </c>
      <c r="H83" s="24">
        <v>1.3515353000000001E-2</v>
      </c>
      <c r="I83" s="24">
        <v>0.11712980000000001</v>
      </c>
      <c r="J83" s="24">
        <v>8.0778359999999994E-2</v>
      </c>
      <c r="K83" s="24">
        <v>5.0578355999999998E-2</v>
      </c>
      <c r="L83" s="24">
        <v>0.11490547</v>
      </c>
      <c r="M83" s="24">
        <v>4.8092246000000005E-2</v>
      </c>
      <c r="N83" s="24">
        <v>6.0445310000000002E-2</v>
      </c>
      <c r="O83" s="24">
        <v>9.5550899999999994E-2</v>
      </c>
      <c r="P83" s="24">
        <v>4.6882032999999997E-2</v>
      </c>
      <c r="Q83" s="24">
        <v>-5.4244994999999999E-3</v>
      </c>
      <c r="R83" s="24">
        <v>4.1168094000000002E-2</v>
      </c>
      <c r="S83" s="24">
        <v>5.7644725000000001E-2</v>
      </c>
      <c r="T83" s="24">
        <v>9.6259479999999994E-2</v>
      </c>
      <c r="U83" s="24">
        <v>7.0663809999999994E-2</v>
      </c>
      <c r="V83" s="24">
        <v>6.5523624000000003E-2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44389</v>
      </c>
      <c r="B84" s="24">
        <v>-3.6215186E-3</v>
      </c>
      <c r="C84" s="24">
        <v>-5.4989758E-2</v>
      </c>
      <c r="D84" s="24">
        <v>-8.3146100000000001E-2</v>
      </c>
      <c r="E84" s="24">
        <v>-4.6416162999999996E-2</v>
      </c>
      <c r="F84" s="24">
        <v>-1.1780679E-2</v>
      </c>
      <c r="G84" s="24">
        <v>-6.5372170000000007E-2</v>
      </c>
      <c r="H84" s="24">
        <v>-5.8512630000000003E-2</v>
      </c>
      <c r="I84" s="24">
        <v>1.8261909999999999E-2</v>
      </c>
      <c r="J84" s="24">
        <v>-3.0198634000000002E-2</v>
      </c>
      <c r="K84" s="24">
        <v>-1.8782376999999999E-2</v>
      </c>
      <c r="L84" s="24">
        <v>-2.2580624000000001E-2</v>
      </c>
      <c r="M84" s="24">
        <v>-6.9038095000000008E-2</v>
      </c>
      <c r="N84" s="24">
        <v>-7.5666665999999994E-2</v>
      </c>
      <c r="O84" s="24">
        <v>-1.9022346000000002E-2</v>
      </c>
      <c r="P84" s="24">
        <v>-4.9214543999999999E-2</v>
      </c>
      <c r="Q84" s="24">
        <v>5.9568880000000005E-3</v>
      </c>
      <c r="R84" s="24">
        <v>-5.2989243999999998E-2</v>
      </c>
      <c r="S84" s="24">
        <v>-9.5744670000000004E-2</v>
      </c>
      <c r="T84" s="24">
        <v>-3.030306E-2</v>
      </c>
      <c r="U84" s="24">
        <v>-2.7999996999999999E-2</v>
      </c>
      <c r="V84" s="24">
        <v>1.8064976E-3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44420</v>
      </c>
      <c r="B85" s="24">
        <v>-2.2716940000000001E-2</v>
      </c>
      <c r="C85" s="24">
        <v>-3.5919547000000003E-3</v>
      </c>
      <c r="D85" s="24">
        <v>9.8040104000000003E-3</v>
      </c>
      <c r="E85" s="24">
        <v>-5.5960297999999999E-2</v>
      </c>
      <c r="F85" s="24">
        <v>1.054573E-2</v>
      </c>
      <c r="G85" s="24">
        <v>-8.0678639999999996E-2</v>
      </c>
      <c r="H85" s="24">
        <v>-1.1226951999999998E-2</v>
      </c>
      <c r="I85" s="24">
        <v>-1.7161428999999999E-2</v>
      </c>
      <c r="J85" s="24">
        <v>2.5705456999999998E-2</v>
      </c>
      <c r="K85" s="24">
        <v>-3.9273917999999998E-2</v>
      </c>
      <c r="L85" s="24">
        <v>-6.4737199999999995E-2</v>
      </c>
      <c r="M85" s="24">
        <v>-1.2119949000000001E-2</v>
      </c>
      <c r="N85" s="24">
        <v>2.8849839999999997E-3</v>
      </c>
      <c r="O85" s="24">
        <v>3.3821821000000002E-2</v>
      </c>
      <c r="P85" s="24">
        <v>-7.602942E-2</v>
      </c>
      <c r="Q85" s="24">
        <v>1.6710162000000001E-2</v>
      </c>
      <c r="R85" s="24">
        <v>-1.1052728000000001E-2</v>
      </c>
      <c r="S85" s="24">
        <v>7.0117592999999992E-2</v>
      </c>
      <c r="T85" s="24">
        <v>2.4147750000000003E-2</v>
      </c>
      <c r="U85" s="24">
        <v>1.8518448E-2</v>
      </c>
      <c r="V85" s="24">
        <v>5.9505463000000001E-2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44449</v>
      </c>
      <c r="B86" s="24">
        <v>1.7433763000000001E-2</v>
      </c>
      <c r="C86" s="24">
        <v>-7.2097779999999998E-4</v>
      </c>
      <c r="D86" s="24">
        <v>3.7378669000000003E-2</v>
      </c>
      <c r="E86" s="24">
        <v>7.8568935000000006E-2</v>
      </c>
      <c r="F86" s="24">
        <v>4.3557167000000001E-2</v>
      </c>
      <c r="G86" s="24">
        <v>3.1261801999999998E-2</v>
      </c>
      <c r="H86" s="24">
        <v>6.4071417000000006E-2</v>
      </c>
      <c r="I86" s="24">
        <v>2.5011896999999998E-2</v>
      </c>
      <c r="J86" s="24">
        <v>1.8948554999999999E-2</v>
      </c>
      <c r="K86" s="24">
        <v>-4.2597055000000002E-2</v>
      </c>
      <c r="L86" s="24">
        <v>-6.0803532999999993E-2</v>
      </c>
      <c r="M86" s="24">
        <v>-1.6011655E-2</v>
      </c>
      <c r="N86" s="24">
        <v>2.4092077999999999E-2</v>
      </c>
      <c r="O86" s="24">
        <v>7.5027347000000008E-2</v>
      </c>
      <c r="P86" s="24">
        <v>4.3307542999999997E-3</v>
      </c>
      <c r="Q86" s="24">
        <v>1.1813164000000001E-2</v>
      </c>
      <c r="R86" s="24">
        <v>6.6966414000000002E-2</v>
      </c>
      <c r="S86" s="24">
        <v>3.5179853000000001E-3</v>
      </c>
      <c r="T86" s="24">
        <v>5.4091573000000004E-2</v>
      </c>
      <c r="U86" s="24">
        <v>1.161623E-2</v>
      </c>
      <c r="V86" s="24">
        <v>1.2885928E-2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44481</v>
      </c>
      <c r="B87" s="24">
        <v>-3.3813120000000002E-2</v>
      </c>
      <c r="C87" s="24">
        <v>-0.12193357000000001</v>
      </c>
      <c r="D87" s="24">
        <v>0.10809540999999999</v>
      </c>
      <c r="E87" s="24">
        <v>2.8617859999999998E-2</v>
      </c>
      <c r="F87" s="24">
        <v>2.6956557999999999E-2</v>
      </c>
      <c r="G87" s="24">
        <v>3.9810061000000001E-2</v>
      </c>
      <c r="H87" s="24">
        <v>9.9085570000000001E-3</v>
      </c>
      <c r="I87" s="24">
        <v>-7.489264000000001E-2</v>
      </c>
      <c r="J87" s="24">
        <v>-3.3793209999999997E-2</v>
      </c>
      <c r="K87" s="24">
        <v>-8.5396470000000002E-2</v>
      </c>
      <c r="L87" s="24">
        <v>-7.3699417000000003E-2</v>
      </c>
      <c r="M87" s="24">
        <v>1.9864678E-2</v>
      </c>
      <c r="N87" s="24">
        <v>-2.7036547999999997E-2</v>
      </c>
      <c r="O87" s="24">
        <v>8.1157683999999995E-4</v>
      </c>
      <c r="P87" s="24">
        <v>-4.5764389999999995E-2</v>
      </c>
      <c r="Q87" s="24">
        <v>4.6527862999999996E-2</v>
      </c>
      <c r="R87" s="24">
        <v>5.0692559999999994E-3</v>
      </c>
      <c r="S87" s="24">
        <v>-7.2743177000000006E-2</v>
      </c>
      <c r="T87" s="24">
        <v>-4.0355205999999998E-2</v>
      </c>
      <c r="U87" s="24">
        <v>-2.0968555999999999E-2</v>
      </c>
      <c r="V87" s="24">
        <v>1.8963099000000001E-2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44512</v>
      </c>
      <c r="B88" s="24">
        <v>2.7429700000000001E-2</v>
      </c>
      <c r="C88" s="24">
        <v>0.1175021</v>
      </c>
      <c r="D88" s="24">
        <v>1.0979772E-2</v>
      </c>
      <c r="E88" s="24">
        <v>5.7224153999999999E-2</v>
      </c>
      <c r="F88" s="24">
        <v>-4.3607116000000001E-2</v>
      </c>
      <c r="G88" s="24">
        <v>6.4629435999999998E-2</v>
      </c>
      <c r="H88" s="24">
        <v>-3.4339607000000001E-2</v>
      </c>
      <c r="I88" s="24">
        <v>8.2946300000000001E-2</v>
      </c>
      <c r="J88" s="24">
        <v>9.5198153999999993E-3</v>
      </c>
      <c r="K88" s="24">
        <v>4.2500376999999999E-2</v>
      </c>
      <c r="L88" s="24">
        <v>-3.7129462000000002E-2</v>
      </c>
      <c r="M88" s="24">
        <v>-1.0567724999999998E-2</v>
      </c>
      <c r="N88" s="24">
        <v>9.0219975000000001E-3</v>
      </c>
      <c r="O88" s="24">
        <v>2.9393791999999998E-2</v>
      </c>
      <c r="P88" s="24">
        <v>3.0029178E-2</v>
      </c>
      <c r="Q88" s="24">
        <v>3.1692982000000001E-2</v>
      </c>
      <c r="R88" s="24">
        <v>-5.901575E-3</v>
      </c>
      <c r="S88" s="24">
        <v>5.5765630000000004E-2</v>
      </c>
      <c r="T88" s="24">
        <v>0.10512388</v>
      </c>
      <c r="U88" s="24">
        <v>5.6093693E-2</v>
      </c>
      <c r="V88" s="24">
        <v>3.7455796999999999E-2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44540</v>
      </c>
      <c r="B89" s="24">
        <v>3.4522414000000001E-2</v>
      </c>
      <c r="C89" s="24">
        <v>-6.9853009999999993E-2</v>
      </c>
      <c r="D89" s="24">
        <v>-1.8797040000000001E-2</v>
      </c>
      <c r="E89" s="24">
        <v>-2.9007076999999999E-2</v>
      </c>
      <c r="F89" s="24">
        <v>-7.6139869999999998E-2</v>
      </c>
      <c r="G89" s="24">
        <v>-5.3447665999999998E-2</v>
      </c>
      <c r="H89" s="24">
        <v>-3.7123918999999998E-2</v>
      </c>
      <c r="I89" s="24">
        <v>2.4356722999999997E-2</v>
      </c>
      <c r="J89" s="24">
        <v>-1.4350057000000001E-2</v>
      </c>
      <c r="K89" s="24">
        <v>1.2794733000000001E-2</v>
      </c>
      <c r="L89" s="24">
        <v>-5.8327913E-3</v>
      </c>
      <c r="M89" s="24">
        <v>-4.8167524000000003E-2</v>
      </c>
      <c r="N89" s="24">
        <v>-2.3605167999999999E-2</v>
      </c>
      <c r="O89" s="24">
        <v>-4.4505652999999999E-2</v>
      </c>
      <c r="P89" s="24">
        <v>-6.7364873999999991E-2</v>
      </c>
      <c r="Q89" s="24">
        <v>-3.8081884000000003E-2</v>
      </c>
      <c r="R89" s="24">
        <v>-9.6147656000000001E-3</v>
      </c>
      <c r="S89" s="24">
        <v>-0.10966879</v>
      </c>
      <c r="T89" s="24">
        <v>7.3200940000000006E-2</v>
      </c>
      <c r="U89" s="24">
        <v>-1.4485121000000001E-3</v>
      </c>
      <c r="V89" s="24">
        <v>-9.7184419999999994E-2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44573</v>
      </c>
      <c r="B90" s="24">
        <v>-3.8611770000000004E-2</v>
      </c>
      <c r="C90" s="24">
        <v>1.6136765000000001E-2</v>
      </c>
      <c r="D90" s="24">
        <v>8.3522796999999996E-3</v>
      </c>
      <c r="E90" s="24">
        <v>-1.7960250000000001E-2</v>
      </c>
      <c r="F90" s="24">
        <v>0.11922751999999999</v>
      </c>
      <c r="G90" s="24">
        <v>0.1996559</v>
      </c>
      <c r="H90" s="24">
        <v>6.5146684999999996E-2</v>
      </c>
      <c r="I90" s="24">
        <v>3.6442041000000001E-2</v>
      </c>
      <c r="J90" s="24">
        <v>8.3983899999999986E-2</v>
      </c>
      <c r="K90" s="24">
        <v>9.2388390000000004E-3</v>
      </c>
      <c r="L90" s="24">
        <v>1.1823416E-2</v>
      </c>
      <c r="M90" s="24">
        <v>0.13036489500000001</v>
      </c>
      <c r="N90" s="24">
        <v>7.013809700000001E-2</v>
      </c>
      <c r="O90" s="24">
        <v>6.4561605000000008E-2</v>
      </c>
      <c r="P90" s="24">
        <v>-3.5867094999999997E-3</v>
      </c>
      <c r="Q90" s="24">
        <v>4.6851516000000003E-2</v>
      </c>
      <c r="R90" s="24">
        <v>3.7244440000000004E-2</v>
      </c>
      <c r="S90" s="24">
        <v>5.0421476E-2</v>
      </c>
      <c r="T90" s="24">
        <v>-5.0151290000000001E-2</v>
      </c>
      <c r="U90" s="24">
        <v>2.4929999999999997E-2</v>
      </c>
      <c r="V90" s="24">
        <v>0.11627674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44603</v>
      </c>
      <c r="B91" s="24">
        <v>-7.3563814000000005E-2</v>
      </c>
      <c r="C91" s="24">
        <v>6.4684629999999993E-2</v>
      </c>
      <c r="D91" s="24">
        <v>1.0204077000000001E-2</v>
      </c>
      <c r="E91" s="24">
        <v>5.9804915999999994E-3</v>
      </c>
      <c r="F91" s="24">
        <v>-0.12115973000000001</v>
      </c>
      <c r="G91" s="24">
        <v>7.4360369999999995E-3</v>
      </c>
      <c r="H91" s="24">
        <v>-1.1019289999999999E-2</v>
      </c>
      <c r="I91" s="24">
        <v>-3.2468438000000002E-2</v>
      </c>
      <c r="J91" s="24">
        <v>-2.0821154000000001E-2</v>
      </c>
      <c r="K91" s="24">
        <v>-8.6122569999999996E-2</v>
      </c>
      <c r="L91" s="24">
        <v>0.12720966</v>
      </c>
      <c r="M91" s="24">
        <v>6.4897539999999995E-3</v>
      </c>
      <c r="N91" s="24">
        <v>2.5883198E-2</v>
      </c>
      <c r="O91" s="24">
        <v>-8.9278399999999994E-2</v>
      </c>
      <c r="P91" s="24">
        <v>-4.5412660000000001E-2</v>
      </c>
      <c r="Q91" s="24">
        <v>8.9114430000000008E-2</v>
      </c>
      <c r="R91" s="24">
        <v>1.233244E-2</v>
      </c>
      <c r="S91" s="24">
        <v>-2.9807627E-2</v>
      </c>
      <c r="T91" s="24">
        <v>5.4090260000000001E-2</v>
      </c>
      <c r="U91" s="24">
        <v>-6.9701250000000006E-2</v>
      </c>
      <c r="V91" s="24">
        <v>1.8833756E-2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44631</v>
      </c>
      <c r="B92" s="24">
        <v>-5.2684545999999999E-2</v>
      </c>
      <c r="C92" s="24">
        <v>-7.9244970000000008E-3</v>
      </c>
      <c r="D92" s="24">
        <v>2.525258E-2</v>
      </c>
      <c r="E92" s="24">
        <v>-5.7884810000000002E-2</v>
      </c>
      <c r="F92" s="24">
        <v>-0.15706545</v>
      </c>
      <c r="G92" s="24">
        <v>8.7097759999999996E-2</v>
      </c>
      <c r="H92" s="24">
        <v>-3.1834245E-3</v>
      </c>
      <c r="I92" s="24">
        <v>-7.447135399999999E-2</v>
      </c>
      <c r="J92" s="24">
        <v>-2.3251175999999998E-2</v>
      </c>
      <c r="K92" s="24">
        <v>-7.9423904000000004E-2</v>
      </c>
      <c r="L92" s="24">
        <v>2.6137709999999998E-2</v>
      </c>
      <c r="M92" s="24">
        <v>2.3642063000000001E-2</v>
      </c>
      <c r="N92" s="24">
        <v>-0.16808731000000002</v>
      </c>
      <c r="O92" s="24">
        <v>-4.7090769999999997E-2</v>
      </c>
      <c r="P92" s="24">
        <v>-0.21086472000000001</v>
      </c>
      <c r="Q92" s="24">
        <v>2.1496176999999998E-2</v>
      </c>
      <c r="R92" s="24">
        <v>-2.4240792000000001E-2</v>
      </c>
      <c r="S92" s="24">
        <v>-9.018826499999999E-2</v>
      </c>
      <c r="T92" s="24">
        <v>6.4553856999999992E-2</v>
      </c>
      <c r="U92" s="24">
        <v>-5.5555580000000007E-2</v>
      </c>
      <c r="V92" s="24">
        <v>3.8307310000000004E-2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44663</v>
      </c>
      <c r="B93" s="24">
        <v>-3.5125136000000001E-2</v>
      </c>
      <c r="C93" s="24">
        <v>6.5043690000000001E-2</v>
      </c>
      <c r="D93" s="24">
        <v>7.7996253999999994E-3</v>
      </c>
      <c r="E93" s="24">
        <v>-9.2992779999999994E-3</v>
      </c>
      <c r="F93" s="24">
        <v>6.7172885000000002E-2</v>
      </c>
      <c r="G93" s="24">
        <v>-3.4763693999999998E-2</v>
      </c>
      <c r="H93" s="24">
        <v>2.3153663000000001E-2</v>
      </c>
      <c r="I93" s="24">
        <v>-2.9966889999999999E-2</v>
      </c>
      <c r="J93" s="24">
        <v>8.0773115000000006E-2</v>
      </c>
      <c r="K93" s="24">
        <v>2.1010279999999999E-2</v>
      </c>
      <c r="L93" s="24">
        <v>0.12526225999999999</v>
      </c>
      <c r="M93" s="24">
        <v>3.7984369999999996E-2</v>
      </c>
      <c r="N93" s="24">
        <v>0.11106563</v>
      </c>
      <c r="O93" s="24">
        <v>7.1275829999999998E-2</v>
      </c>
      <c r="P93" s="24">
        <v>5.6619166999999998E-2</v>
      </c>
      <c r="Q93" s="24">
        <v>4.8821570000000002E-2</v>
      </c>
      <c r="R93" s="24">
        <v>9.8490714999999989E-3</v>
      </c>
      <c r="S93" s="24">
        <v>0.25</v>
      </c>
      <c r="T93" s="24">
        <v>5.7960390000000001E-2</v>
      </c>
      <c r="U93" s="24">
        <v>1.6189813999999999E-3</v>
      </c>
      <c r="V93" s="24">
        <v>7.6362132999999999E-2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44693</v>
      </c>
      <c r="B94" s="24">
        <v>-0.10479867999999999</v>
      </c>
      <c r="C94" s="24">
        <v>-0.10071426</v>
      </c>
      <c r="D94" s="24">
        <v>-6.5173030000000007E-2</v>
      </c>
      <c r="E94" s="24">
        <v>-5.6654396000000003E-2</v>
      </c>
      <c r="F94" s="24">
        <v>-0.21893817999999998</v>
      </c>
      <c r="G94" s="24">
        <v>-0.22115929000000001</v>
      </c>
      <c r="H94" s="24">
        <v>-7.5302305E-2</v>
      </c>
      <c r="I94" s="24">
        <v>-0.10001707</v>
      </c>
      <c r="J94" s="24">
        <v>-9.3561709999999992E-2</v>
      </c>
      <c r="K94" s="24">
        <v>-8.5230530000000013E-2</v>
      </c>
      <c r="L94" s="24">
        <v>-0.17203724000000001</v>
      </c>
      <c r="M94" s="24">
        <v>-0.18812060999999999</v>
      </c>
      <c r="N94" s="24">
        <v>-9.4430150000000004E-2</v>
      </c>
      <c r="O94" s="24">
        <v>-0.1035707</v>
      </c>
      <c r="P94" s="24">
        <v>-0.10466462</v>
      </c>
      <c r="Q94" s="24">
        <v>-5.939001E-2</v>
      </c>
      <c r="R94" s="24">
        <v>-5.3645015000000004E-2</v>
      </c>
      <c r="S94" s="24">
        <v>-7.8867140000000002E-2</v>
      </c>
      <c r="T94" s="24">
        <v>-0.13346612999999999</v>
      </c>
      <c r="U94" s="24">
        <v>-0.17672412999999998</v>
      </c>
      <c r="V94" s="24">
        <v>-7.2140274000000004E-2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44722</v>
      </c>
      <c r="B95" s="24">
        <v>8.7986355000000002E-2</v>
      </c>
      <c r="C95" s="24">
        <v>0.14421105000000001</v>
      </c>
      <c r="D95" s="24">
        <v>2.7802825000000003E-2</v>
      </c>
      <c r="E95" s="24">
        <v>-1.9862710999999998E-2</v>
      </c>
      <c r="F95" s="24">
        <v>6.4964769999999991E-2</v>
      </c>
      <c r="G95" s="24">
        <v>9.5713619999999999E-2</v>
      </c>
      <c r="H95" s="24">
        <v>-3.1652272000000002E-2</v>
      </c>
      <c r="I95" s="24">
        <v>4.0584087000000005E-2</v>
      </c>
      <c r="J95" s="24">
        <v>-2.6535988000000001E-4</v>
      </c>
      <c r="K95" s="24">
        <v>7.1793795000000002E-3</v>
      </c>
      <c r="L95" s="24">
        <v>2.8751373E-2</v>
      </c>
      <c r="M95" s="24">
        <v>1.1739492000000001E-2</v>
      </c>
      <c r="N95" s="24">
        <v>2.3625254999999998E-2</v>
      </c>
      <c r="O95" s="24">
        <v>-4.205823E-3</v>
      </c>
      <c r="P95" s="24">
        <v>0.15743278999999999</v>
      </c>
      <c r="Q95" s="24">
        <v>-3.9583564000000002E-2</v>
      </c>
      <c r="R95" s="24">
        <v>3.0356168999999999E-2</v>
      </c>
      <c r="S95" s="24">
        <v>-5.7723820000000002E-2</v>
      </c>
      <c r="T95" s="24">
        <v>-1.3102889E-3</v>
      </c>
      <c r="U95" s="24">
        <v>2.4214625E-2</v>
      </c>
      <c r="V95" s="24">
        <v>-3.7194609999999996E-2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44754</v>
      </c>
      <c r="B96" s="24">
        <v>2.7233957999999999E-2</v>
      </c>
      <c r="C96" s="24">
        <v>-0.18880875</v>
      </c>
      <c r="D96" s="24">
        <v>-6.4918336999999993E-2</v>
      </c>
      <c r="E96" s="24">
        <v>-6.7498149999999993E-2</v>
      </c>
      <c r="F96" s="24">
        <v>-0.124170065</v>
      </c>
      <c r="G96" s="24">
        <v>-0.16957260000000002</v>
      </c>
      <c r="H96" s="24">
        <v>-4.1796389999999996E-2</v>
      </c>
      <c r="I96" s="24">
        <v>-0.11518133000000001</v>
      </c>
      <c r="J96" s="24">
        <v>-4.7880229999999996E-2</v>
      </c>
      <c r="K96" s="24">
        <v>-0.10375416</v>
      </c>
      <c r="L96" s="24">
        <v>-0.14379305000000001</v>
      </c>
      <c r="M96" s="24">
        <v>-5.699241E-2</v>
      </c>
      <c r="N96" s="24">
        <v>-0.12511044500000001</v>
      </c>
      <c r="O96" s="24">
        <v>-6.9565177000000004E-3</v>
      </c>
      <c r="P96" s="24">
        <v>-1.2535095000000001E-2</v>
      </c>
      <c r="Q96" s="24">
        <v>-6.25E-2</v>
      </c>
      <c r="R96" s="24">
        <v>-5.2565755999999998E-2</v>
      </c>
      <c r="S96" s="24">
        <v>-6.2984047000000001E-2</v>
      </c>
      <c r="T96" s="24">
        <v>-5.6650280000000004E-2</v>
      </c>
      <c r="U96" s="24">
        <v>-8.3706019999999992E-2</v>
      </c>
      <c r="V96" s="24">
        <v>-8.404499E-2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44785</v>
      </c>
      <c r="B97" s="24">
        <v>-1.1322855999999999E-2</v>
      </c>
      <c r="C97" s="24">
        <v>0.25389408000000002</v>
      </c>
      <c r="D97" s="24">
        <v>0.114482765</v>
      </c>
      <c r="E97" s="24">
        <v>7.8284859999999998E-2</v>
      </c>
      <c r="F97" s="24">
        <v>0.13040184999999999</v>
      </c>
      <c r="G97" s="24">
        <v>0.12391925000000001</v>
      </c>
      <c r="H97" s="24">
        <v>5.7540655000000003E-2</v>
      </c>
      <c r="I97" s="24">
        <v>9.1863989999999993E-2</v>
      </c>
      <c r="J97" s="24">
        <v>7.7979684000000007E-2</v>
      </c>
      <c r="K97" s="24">
        <v>9.9151610000000001E-2</v>
      </c>
      <c r="L97" s="24">
        <v>0.22379494</v>
      </c>
      <c r="M97" s="24">
        <v>0.11529123000000001</v>
      </c>
      <c r="N97" s="24">
        <v>0.14181495</v>
      </c>
      <c r="O97" s="24">
        <v>9.3570119999999993E-2</v>
      </c>
      <c r="P97" s="24">
        <v>-5.3050399999999998E-2</v>
      </c>
      <c r="Q97" s="24">
        <v>0.140196085</v>
      </c>
      <c r="R97" s="24">
        <v>4.8784613999999997E-2</v>
      </c>
      <c r="S97" s="24">
        <v>0.15867768999999998</v>
      </c>
      <c r="T97" s="24">
        <v>0.10966063</v>
      </c>
      <c r="U97" s="24">
        <v>9.2747569999999988E-2</v>
      </c>
      <c r="V97" s="24">
        <v>0.12193335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44816</v>
      </c>
      <c r="B98" s="24">
        <v>-4.7765310000000005E-2</v>
      </c>
      <c r="C98" s="24">
        <v>1.2244939999999999E-2</v>
      </c>
      <c r="D98" s="24">
        <v>1.4438987E-2</v>
      </c>
      <c r="E98" s="24">
        <v>-2.8456807000000001E-2</v>
      </c>
      <c r="F98" s="24">
        <v>-0.12407773999999999</v>
      </c>
      <c r="G98" s="24">
        <v>-2.8571367E-2</v>
      </c>
      <c r="H98" s="24">
        <v>-1.4480113999999999E-2</v>
      </c>
      <c r="I98" s="24">
        <v>-6.2252400000000006E-2</v>
      </c>
      <c r="J98" s="24">
        <v>-1.8701196E-2</v>
      </c>
      <c r="K98" s="24">
        <v>-9.4227310000000009E-2</v>
      </c>
      <c r="L98" s="24">
        <v>5.3141119999999993E-3</v>
      </c>
      <c r="M98" s="24">
        <v>-8.7704070000000009E-2</v>
      </c>
      <c r="N98" s="24">
        <v>-5.1118255000000001E-2</v>
      </c>
      <c r="O98" s="24">
        <v>1.6243457999999999E-2</v>
      </c>
      <c r="P98" s="24">
        <v>-1.8407344999999999E-2</v>
      </c>
      <c r="Q98" s="24">
        <v>-4.4080019999999998E-2</v>
      </c>
      <c r="R98" s="24">
        <v>2.6802063000000001E-2</v>
      </c>
      <c r="S98" s="24">
        <v>0.25154530999999997</v>
      </c>
      <c r="T98" s="24">
        <v>-7.2352885999999991E-2</v>
      </c>
      <c r="U98" s="24">
        <v>-3.3184469000000001E-2</v>
      </c>
      <c r="V98" s="24">
        <v>-3.6081314000000003E-2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44846</v>
      </c>
      <c r="B99" s="24">
        <v>-0.11704313000000001</v>
      </c>
      <c r="C99" s="24">
        <v>-0.17566621999999998</v>
      </c>
      <c r="D99" s="24">
        <v>-5.8153750000000004E-2</v>
      </c>
      <c r="E99" s="24">
        <v>-0.16184753000000002</v>
      </c>
      <c r="F99" s="24">
        <v>-0.17917305</v>
      </c>
      <c r="G99" s="24">
        <v>-4.4117629999999998E-2</v>
      </c>
      <c r="H99" s="24">
        <v>-0.11175418000000001</v>
      </c>
      <c r="I99" s="24">
        <v>-0.14805878</v>
      </c>
      <c r="J99" s="24">
        <v>-4.4188499999999999E-2</v>
      </c>
      <c r="K99" s="24">
        <v>-0.12799579</v>
      </c>
      <c r="L99" s="24">
        <v>-2.4564624E-2</v>
      </c>
      <c r="M99" s="24">
        <v>-0.12499993999999999</v>
      </c>
      <c r="N99" s="24">
        <v>-8.0808110000000002E-2</v>
      </c>
      <c r="O99" s="24">
        <v>-8.7347979999999992E-2</v>
      </c>
      <c r="P99" s="24">
        <v>-0.17183039999999999</v>
      </c>
      <c r="Q99" s="24">
        <v>-3.1243859999999998E-2</v>
      </c>
      <c r="R99" s="24">
        <v>-6.3010990000000003E-2</v>
      </c>
      <c r="S99" s="24">
        <v>-7.2948337000000002E-2</v>
      </c>
      <c r="T99" s="24">
        <v>-4.8192797000000002E-2</v>
      </c>
      <c r="U99" s="24">
        <v>-0.18613857</v>
      </c>
      <c r="V99" s="24">
        <v>-4.8548163999999998E-2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44876</v>
      </c>
      <c r="B100" s="24">
        <v>3.7541509000000001E-2</v>
      </c>
      <c r="C100" s="24">
        <v>0.16971503999999998</v>
      </c>
      <c r="D100" s="24">
        <v>2.5474906000000002E-2</v>
      </c>
      <c r="E100" s="24">
        <v>0.12410402</v>
      </c>
      <c r="F100" s="24">
        <v>0.36753726999999997</v>
      </c>
      <c r="G100" s="24">
        <v>0.16607486999999999</v>
      </c>
      <c r="H100" s="24">
        <v>8.7218049999999991E-2</v>
      </c>
      <c r="I100" s="24">
        <v>0.13553725999999999</v>
      </c>
      <c r="J100" s="24">
        <v>0.17462753</v>
      </c>
      <c r="K100" s="24">
        <v>0.23635995999999998</v>
      </c>
      <c r="L100" s="24">
        <v>-2.3270667000000002E-2</v>
      </c>
      <c r="M100" s="24">
        <v>0.19547426000000001</v>
      </c>
      <c r="N100" s="24">
        <v>0.18910253999999999</v>
      </c>
      <c r="O100" s="24">
        <v>8.6087700000000003E-2</v>
      </c>
      <c r="P100" s="24">
        <v>5.5131674000000006E-2</v>
      </c>
      <c r="Q100" s="24">
        <v>3.0473469999999999E-2</v>
      </c>
      <c r="R100" s="24">
        <v>4.9020409999999993E-2</v>
      </c>
      <c r="S100" s="24">
        <v>0.23114764999999998</v>
      </c>
      <c r="T100" s="24">
        <v>7.1285844000000001E-2</v>
      </c>
      <c r="U100" s="24">
        <v>-9.0835329999999992E-2</v>
      </c>
      <c r="V100" s="24">
        <v>-1.1921524999999999E-3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44907</v>
      </c>
      <c r="B101" s="24">
        <v>3.9705514999999997E-2</v>
      </c>
      <c r="C101" s="24">
        <v>-1.8181801000000001E-2</v>
      </c>
      <c r="D101" s="24">
        <v>-4.1684210000000006E-2</v>
      </c>
      <c r="E101" s="24">
        <v>5.5400489999999997E-2</v>
      </c>
      <c r="F101" s="24">
        <v>4.0927770000000002E-2</v>
      </c>
      <c r="G101" s="24">
        <v>-4.7361255000000005E-3</v>
      </c>
      <c r="H101" s="24">
        <v>4.8870443999999999E-2</v>
      </c>
      <c r="I101" s="24">
        <v>3.3686756999999998E-2</v>
      </c>
      <c r="J101" s="24">
        <v>-2.9099046999999999E-2</v>
      </c>
      <c r="K101" s="24">
        <v>-4.1659775000000003E-2</v>
      </c>
      <c r="L101" s="24">
        <v>-4.9608290000000006E-2</v>
      </c>
      <c r="M101" s="24">
        <v>-2.3945272000000004E-2</v>
      </c>
      <c r="N101" s="24">
        <v>2.9649614999999997E-2</v>
      </c>
      <c r="O101" s="24">
        <v>-2.4528682000000003E-2</v>
      </c>
      <c r="P101" s="24">
        <v>0.12712859999999998</v>
      </c>
      <c r="Q101" s="24">
        <v>-0.11967701</v>
      </c>
      <c r="R101" s="24">
        <v>-8.6484550000000011E-3</v>
      </c>
      <c r="S101" s="24">
        <v>0.17809581999999999</v>
      </c>
      <c r="T101" s="24">
        <v>-6.5012399999999998E-2</v>
      </c>
      <c r="U101" s="24">
        <v>0.12132025</v>
      </c>
      <c r="V101" s="24">
        <v>-0.11888277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44938</v>
      </c>
      <c r="B102" s="24">
        <v>5.7517886000000004E-2</v>
      </c>
      <c r="C102" s="24">
        <v>4.4728874999999994E-2</v>
      </c>
      <c r="D102" s="24">
        <v>-1.0318935E-2</v>
      </c>
      <c r="E102" s="24">
        <v>6.8578960000000008E-2</v>
      </c>
      <c r="F102" s="24">
        <v>0.13156783999999999</v>
      </c>
      <c r="G102" s="24">
        <v>0.10439968000000001</v>
      </c>
      <c r="H102" s="24">
        <v>3.2314897000000002E-2</v>
      </c>
      <c r="I102" s="24">
        <v>2.8966308E-2</v>
      </c>
      <c r="J102" s="24">
        <v>0.10753071</v>
      </c>
      <c r="K102" s="24">
        <v>7.7351213000000002E-2</v>
      </c>
      <c r="L102" s="24">
        <v>9.883713999999999E-2</v>
      </c>
      <c r="M102" s="24">
        <v>0.12297428000000001</v>
      </c>
      <c r="N102" s="24">
        <v>9.2743400000000004E-2</v>
      </c>
      <c r="O102" s="24">
        <v>-1.1408626999999999E-2</v>
      </c>
      <c r="P102" s="24">
        <v>0.11352658</v>
      </c>
      <c r="Q102" s="24">
        <v>-2.3503900000000001E-2</v>
      </c>
      <c r="R102" s="24">
        <v>3.9627074999999998E-2</v>
      </c>
      <c r="S102" s="24">
        <v>-4.6978473999999999E-2</v>
      </c>
      <c r="T102" s="24">
        <v>-4.1239858000000004E-3</v>
      </c>
      <c r="U102" s="24">
        <v>6.1804055999999993E-3</v>
      </c>
      <c r="V102" s="24">
        <v>7.4266314999999999E-2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44967</v>
      </c>
      <c r="B103" s="24">
        <v>0</v>
      </c>
      <c r="C103" s="24">
        <v>6.4727305999999998E-2</v>
      </c>
      <c r="D103" s="24">
        <v>4.9327374E-2</v>
      </c>
      <c r="E103" s="24">
        <v>1.1184095999999999E-2</v>
      </c>
      <c r="F103" s="24">
        <v>-7.3070106999999995E-2</v>
      </c>
      <c r="G103" s="24">
        <v>-6.7647990000000005E-2</v>
      </c>
      <c r="H103" s="24">
        <v>-1.1607945E-2</v>
      </c>
      <c r="I103" s="24">
        <v>3.5994529999999997E-2</v>
      </c>
      <c r="J103" s="24">
        <v>-3.1864047000000001E-3</v>
      </c>
      <c r="K103" s="24">
        <v>8.3925723999999993E-3</v>
      </c>
      <c r="L103" s="24">
        <v>-5.4826736000000001E-2</v>
      </c>
      <c r="M103" s="24">
        <v>-8.8297420000000001E-2</v>
      </c>
      <c r="N103" s="24">
        <v>9.6559050000000007E-2</v>
      </c>
      <c r="O103" s="24">
        <v>-4.9929322999999998E-2</v>
      </c>
      <c r="P103" s="24">
        <v>-3.2440602999999998E-2</v>
      </c>
      <c r="Q103" s="24">
        <v>-6.0174046000000002E-2</v>
      </c>
      <c r="R103" s="24">
        <v>-1.3558924000000002E-2</v>
      </c>
      <c r="S103" s="24">
        <v>-0.12544698000000001</v>
      </c>
      <c r="T103" s="24">
        <v>1.1211514000000001E-2</v>
      </c>
      <c r="U103" s="24">
        <v>-4.6288910000000003E-2</v>
      </c>
      <c r="V103" s="24">
        <v>-4.8687220000000003E-2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44995</v>
      </c>
      <c r="B104" s="24">
        <v>-4.6539425999999995E-2</v>
      </c>
      <c r="C104" s="24">
        <v>-1.5027344E-2</v>
      </c>
      <c r="D104" s="24">
        <v>-5.5128155000000005E-2</v>
      </c>
      <c r="E104" s="24">
        <v>-7.5140419999999999E-2</v>
      </c>
      <c r="F104" s="24">
        <v>-1.7164648000000001E-2</v>
      </c>
      <c r="G104" s="24">
        <v>-2.0826340000000002E-2</v>
      </c>
      <c r="H104" s="24">
        <v>-7.0465384000000006E-2</v>
      </c>
      <c r="I104" s="24">
        <v>-3.1403123999999998E-2</v>
      </c>
      <c r="J104" s="24">
        <v>1.1898397999999999E-2</v>
      </c>
      <c r="K104" s="24">
        <v>-7.5384083000000005E-2</v>
      </c>
      <c r="L104" s="24">
        <v>-3.8434148000000001E-2</v>
      </c>
      <c r="M104" s="24">
        <v>-6.0472669999999999E-2</v>
      </c>
      <c r="N104" s="24">
        <v>-3.7143767000000001E-2</v>
      </c>
      <c r="O104" s="24">
        <v>-2.4789274E-2</v>
      </c>
      <c r="P104" s="24">
        <v>-8.9083789999999996E-2</v>
      </c>
      <c r="Q104" s="24">
        <v>3.7650585E-2</v>
      </c>
      <c r="R104" s="24">
        <v>-3.9000988E-2</v>
      </c>
      <c r="S104" s="24">
        <v>0.24872229999999998</v>
      </c>
      <c r="T104" s="24">
        <v>-4.4183372999999998E-2</v>
      </c>
      <c r="U104" s="24">
        <v>-2.4267793000000003E-2</v>
      </c>
      <c r="V104" s="24">
        <v>2.1436214000000002E-3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45028</v>
      </c>
      <c r="B105" s="24">
        <v>2.6595830000000001E-2</v>
      </c>
      <c r="C105" s="24">
        <v>-1.3869583999999999E-2</v>
      </c>
      <c r="D105" s="24">
        <v>7.6435924000000002E-2</v>
      </c>
      <c r="E105" s="24">
        <v>-8.7319609999999999E-3</v>
      </c>
      <c r="F105" s="24">
        <v>5.6921124000000003E-2</v>
      </c>
      <c r="G105" s="24">
        <v>6.2435627E-2</v>
      </c>
      <c r="H105" s="24">
        <v>4.6794533999999999E-2</v>
      </c>
      <c r="I105" s="24">
        <v>3.4950494999999998E-2</v>
      </c>
      <c r="J105" s="24">
        <v>4.6156525999999996E-2</v>
      </c>
      <c r="K105" s="24">
        <v>7.5991034999999998E-2</v>
      </c>
      <c r="L105" s="24">
        <v>8.7712760000000001E-2</v>
      </c>
      <c r="M105" s="24">
        <v>3.4032105999999999E-2</v>
      </c>
      <c r="N105" s="24">
        <v>5.2876589999999994E-2</v>
      </c>
      <c r="O105" s="24">
        <v>2.1860719000000001E-2</v>
      </c>
      <c r="P105" s="24">
        <v>3.2527328000000001E-2</v>
      </c>
      <c r="Q105" s="24">
        <v>-1.1898279000000001E-2</v>
      </c>
      <c r="R105" s="24">
        <v>-4.3634175999999998E-3</v>
      </c>
      <c r="S105" s="24">
        <v>-5.4570255000000005E-2</v>
      </c>
      <c r="T105" s="24">
        <v>1.1772871000000001E-2</v>
      </c>
      <c r="U105" s="24">
        <v>5.3173183999999998E-2</v>
      </c>
      <c r="V105" s="24">
        <v>6.7914367000000003E-2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45058</v>
      </c>
      <c r="B106" s="24">
        <v>-5.1813483E-2</v>
      </c>
      <c r="C106" s="24">
        <v>6.6807270000000002E-2</v>
      </c>
      <c r="D106" s="24">
        <v>-1.0084032999999999E-2</v>
      </c>
      <c r="E106" s="24">
        <v>8.4258319999999994E-3</v>
      </c>
      <c r="F106" s="24">
        <v>8.6903330000000001E-2</v>
      </c>
      <c r="G106" s="24">
        <v>-2.0665168999999997E-2</v>
      </c>
      <c r="H106" s="24">
        <v>-3.1291962E-2</v>
      </c>
      <c r="I106" s="24">
        <v>-3.7769317999999996E-2</v>
      </c>
      <c r="J106" s="24">
        <v>4.2106985999999999E-2</v>
      </c>
      <c r="K106" s="24">
        <v>-4.6492934000000007E-2</v>
      </c>
      <c r="L106" s="24">
        <v>1.3950348E-2</v>
      </c>
      <c r="M106" s="24">
        <v>-6.5347074999999991E-2</v>
      </c>
      <c r="N106" s="24">
        <v>8.8440180000000004E-3</v>
      </c>
      <c r="O106" s="24">
        <v>2.7860640999999998E-2</v>
      </c>
      <c r="P106" s="24">
        <v>-4.2072535000000001E-2</v>
      </c>
      <c r="Q106" s="24">
        <v>5.3092480000000004E-2</v>
      </c>
      <c r="R106" s="24">
        <v>-1.9665122E-2</v>
      </c>
      <c r="S106" s="24">
        <v>-6.4646482000000005E-2</v>
      </c>
      <c r="T106" s="24">
        <v>1.3004780000000001E-2</v>
      </c>
      <c r="U106" s="24">
        <v>1.710093E-2</v>
      </c>
      <c r="V106" s="24">
        <v>2.4286509000000001E-2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45089</v>
      </c>
      <c r="B107" s="24">
        <v>-4.560107E-2</v>
      </c>
      <c r="C107" s="24">
        <v>-2.0112872E-2</v>
      </c>
      <c r="D107" s="24">
        <v>1.8567442999999999E-2</v>
      </c>
      <c r="E107" s="24">
        <v>-1.4432370999999999E-2</v>
      </c>
      <c r="F107" s="24">
        <v>4.842341E-2</v>
      </c>
      <c r="G107" s="24">
        <v>3.0252933999999999E-2</v>
      </c>
      <c r="H107" s="24">
        <v>-4.7214449999999998E-2</v>
      </c>
      <c r="I107" s="24">
        <v>0.10898172</v>
      </c>
      <c r="J107" s="24">
        <v>1.551044E-2</v>
      </c>
      <c r="K107" s="24">
        <v>0.12434613999999999</v>
      </c>
      <c r="L107" s="24">
        <v>9.0555670000000005E-2</v>
      </c>
      <c r="M107" s="24">
        <v>5.1878689999999998E-2</v>
      </c>
      <c r="N107" s="24">
        <v>0.12586093000000001</v>
      </c>
      <c r="O107" s="24">
        <v>2.5168777000000003E-2</v>
      </c>
      <c r="P107" s="24">
        <v>-6.4112544E-3</v>
      </c>
      <c r="Q107" s="24">
        <v>-3.3654152999999999E-2</v>
      </c>
      <c r="R107" s="24">
        <v>-6.3662529999999997E-3</v>
      </c>
      <c r="S107" s="24">
        <v>-5.1930610000000002E-2</v>
      </c>
      <c r="T107" s="24">
        <v>-6.7936180000000004E-3</v>
      </c>
      <c r="U107" s="24">
        <v>6.6453100000000001E-2</v>
      </c>
      <c r="V107" s="24">
        <v>2.0283937000000002E-2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45119</v>
      </c>
      <c r="B108" s="24">
        <v>6.7499876E-3</v>
      </c>
      <c r="C108" s="24">
        <v>6.9954514999999995E-2</v>
      </c>
      <c r="D108" s="24">
        <v>6.8056583000000006E-3</v>
      </c>
      <c r="E108" s="24">
        <v>3.2371283000000001E-2</v>
      </c>
      <c r="F108" s="24">
        <v>8.4317919999999991E-2</v>
      </c>
      <c r="G108" s="24">
        <v>4.6526909999999998E-2</v>
      </c>
      <c r="H108" s="24">
        <v>1.7258286000000001E-2</v>
      </c>
      <c r="I108" s="24">
        <v>8.3279610000000005E-4</v>
      </c>
      <c r="J108" s="24">
        <v>1.4851451E-2</v>
      </c>
      <c r="K108" s="24">
        <v>-8.1032515000000003E-3</v>
      </c>
      <c r="L108" s="24">
        <v>9.4578266000000001E-3</v>
      </c>
      <c r="M108" s="24">
        <v>3.1589269999999996E-2</v>
      </c>
      <c r="N108" s="24">
        <v>9.3425510000000003E-2</v>
      </c>
      <c r="O108" s="24">
        <v>4.6830653999999999E-2</v>
      </c>
      <c r="P108" s="24">
        <v>2.1982908000000002E-2</v>
      </c>
      <c r="Q108" s="24">
        <v>-3.9128065000000002E-3</v>
      </c>
      <c r="R108" s="24">
        <v>-3.8848519999999997E-2</v>
      </c>
      <c r="S108" s="24">
        <v>3.5401225000000001E-2</v>
      </c>
      <c r="T108" s="24">
        <v>5.241084E-2</v>
      </c>
      <c r="U108" s="24">
        <v>3.7537574999999997E-2</v>
      </c>
      <c r="V108" s="24">
        <v>3.4666657000000003E-2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45149</v>
      </c>
      <c r="B109" s="24">
        <v>-1.3037264E-2</v>
      </c>
      <c r="C109" s="24">
        <v>-3.6122917999999997E-2</v>
      </c>
      <c r="D109" s="24">
        <v>-3.1685650000000003E-2</v>
      </c>
      <c r="E109" s="24">
        <v>-4.8356589999999998E-2</v>
      </c>
      <c r="F109" s="24">
        <v>4.9531459999999994E-4</v>
      </c>
      <c r="G109" s="24">
        <v>2.6299237999999999E-2</v>
      </c>
      <c r="H109" s="24">
        <v>3.4900665000000004E-2</v>
      </c>
      <c r="I109" s="24">
        <v>-4.7430810000000004E-2</v>
      </c>
      <c r="J109" s="24">
        <v>-2.360344E-2</v>
      </c>
      <c r="K109" s="24">
        <v>-4.5083226999999997E-2</v>
      </c>
      <c r="L109" s="24">
        <v>-1.4053762000000001E-2</v>
      </c>
      <c r="M109" s="24">
        <v>-2.6555061000000001E-2</v>
      </c>
      <c r="N109" s="24">
        <v>-3.8372993000000001E-2</v>
      </c>
      <c r="O109" s="24">
        <v>-1.4459968E-2</v>
      </c>
      <c r="P109" s="24">
        <v>-1.3981520999999998E-2</v>
      </c>
      <c r="Q109" s="24">
        <v>3.5353541000000002E-2</v>
      </c>
      <c r="R109" s="24">
        <v>2.9521107999999997E-2</v>
      </c>
      <c r="S109" s="24">
        <v>0.17193104000000001</v>
      </c>
      <c r="T109" s="24">
        <v>1.2616157999999999E-2</v>
      </c>
      <c r="U109" s="24">
        <v>9.8046299999999989E-2</v>
      </c>
      <c r="V109" s="24">
        <v>-4.8969088000000001E-2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45181</v>
      </c>
      <c r="B110" s="24">
        <v>-3.0267238999999998E-2</v>
      </c>
      <c r="C110" s="24">
        <v>-9.9203050000000015E-2</v>
      </c>
      <c r="D110" s="24">
        <v>-4.7993063999999998E-3</v>
      </c>
      <c r="E110" s="24">
        <v>-1.4688372999999999E-2</v>
      </c>
      <c r="F110" s="24">
        <v>-0.12623768999999999</v>
      </c>
      <c r="G110" s="24">
        <v>-3.9048134999999998E-2</v>
      </c>
      <c r="H110" s="24">
        <v>-1.4051556999999999E-2</v>
      </c>
      <c r="I110" s="24">
        <v>-8.0804229999999998E-3</v>
      </c>
      <c r="J110" s="24">
        <v>-3.3843637000000003E-2</v>
      </c>
      <c r="K110" s="24">
        <v>-1.7585576000000002E-2</v>
      </c>
      <c r="L110" s="24">
        <v>-3.8010477999999999E-3</v>
      </c>
      <c r="M110" s="24">
        <v>-3.8830160000000002E-2</v>
      </c>
      <c r="N110" s="24">
        <v>-7.0763469999999995E-2</v>
      </c>
      <c r="O110" s="24">
        <v>3.3012389999999996E-2</v>
      </c>
      <c r="P110" s="24">
        <v>-2.6832460999999998E-2</v>
      </c>
      <c r="Q110" s="24">
        <v>-2.7100265000000002E-2</v>
      </c>
      <c r="R110" s="24">
        <v>6.7354440000000002E-3</v>
      </c>
      <c r="S110" s="24">
        <v>6.557368999999999E-2</v>
      </c>
      <c r="T110" s="24">
        <v>-1.311475E-2</v>
      </c>
      <c r="U110" s="24">
        <v>2.8665543000000002E-2</v>
      </c>
      <c r="V110" s="24">
        <v>-1.5521109E-2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45211</v>
      </c>
      <c r="B111" s="24">
        <v>-2.6269674E-2</v>
      </c>
      <c r="C111" s="24">
        <v>-5.9111414000000001E-2</v>
      </c>
      <c r="D111" s="24">
        <v>-4.7786055000000001E-2</v>
      </c>
      <c r="E111" s="24">
        <v>-1.5713095999999999E-2</v>
      </c>
      <c r="F111" s="24">
        <v>6.2323810000000004E-3</v>
      </c>
      <c r="G111" s="24">
        <v>-8.2222219999999999E-2</v>
      </c>
      <c r="H111" s="24">
        <v>-1.1401415E-2</v>
      </c>
      <c r="I111" s="24">
        <v>5.5041313000000003E-3</v>
      </c>
      <c r="J111" s="24">
        <v>-7.5896560000000002E-2</v>
      </c>
      <c r="K111" s="24">
        <v>-4.8056783999999998E-2</v>
      </c>
      <c r="L111" s="24">
        <v>-4.1971445000000003E-2</v>
      </c>
      <c r="M111" s="24">
        <v>-1.9688069999999998E-2</v>
      </c>
      <c r="N111" s="24">
        <v>-5.8402539999999996E-2</v>
      </c>
      <c r="O111" s="24">
        <v>-1.6422570000000001E-2</v>
      </c>
      <c r="P111" s="24">
        <v>-2.6003122E-2</v>
      </c>
      <c r="Q111" s="24">
        <v>-5.2367686999999996E-2</v>
      </c>
      <c r="R111" s="24">
        <v>-6.1307010000000002E-2</v>
      </c>
      <c r="S111" s="24">
        <v>-7.301152E-3</v>
      </c>
      <c r="T111" s="24">
        <v>-3.3887028999999999E-2</v>
      </c>
      <c r="U111" s="24">
        <v>-0.12363863</v>
      </c>
      <c r="V111" s="24">
        <v>-7.0070030000000005E-2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45240</v>
      </c>
      <c r="B112" s="24">
        <v>-1.9424437999999999E-2</v>
      </c>
      <c r="C112" s="24">
        <v>-1.2404919E-2</v>
      </c>
      <c r="D112" s="24">
        <v>-3.4530401000000002E-2</v>
      </c>
      <c r="E112" s="24">
        <v>9.8239182999999997E-3</v>
      </c>
      <c r="F112" s="24">
        <v>0.13851345000000001</v>
      </c>
      <c r="G112" s="24">
        <v>1.1760592E-2</v>
      </c>
      <c r="H112" s="24">
        <v>1.0571957E-2</v>
      </c>
      <c r="I112" s="24">
        <v>1.2480974000000001E-2</v>
      </c>
      <c r="J112" s="24">
        <v>6.5162419999999999E-2</v>
      </c>
      <c r="K112" s="24">
        <v>2.1514535000000001E-2</v>
      </c>
      <c r="L112" s="24">
        <v>7.5340270000000001E-2</v>
      </c>
      <c r="M112" s="24">
        <v>9.1288089999999999E-3</v>
      </c>
      <c r="N112" s="24">
        <v>6.2937019999999996E-2</v>
      </c>
      <c r="O112" s="24">
        <v>3.8357973000000003E-3</v>
      </c>
      <c r="P112" s="24">
        <v>-2.1864234999999999E-2</v>
      </c>
      <c r="Q112" s="24">
        <v>1.116991E-2</v>
      </c>
      <c r="R112" s="24">
        <v>-4.2171297000000003E-2</v>
      </c>
      <c r="S112" s="24">
        <v>-8.9834449999999996E-2</v>
      </c>
      <c r="T112" s="24">
        <v>1.5818477000000001E-2</v>
      </c>
      <c r="U112" s="24">
        <v>-3.6549686999999997E-2</v>
      </c>
      <c r="V112" s="24">
        <v>4.3056964999999996E-2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45272</v>
      </c>
      <c r="B113" s="24">
        <v>-1.8341898999999998E-2</v>
      </c>
      <c r="C113" s="24">
        <v>9.2787629999999996E-2</v>
      </c>
      <c r="D113" s="24">
        <v>2.1459221999999997E-2</v>
      </c>
      <c r="E113" s="24">
        <v>2.4321079999999998E-2</v>
      </c>
      <c r="F113" s="24">
        <v>0.11325431</v>
      </c>
      <c r="G113" s="24">
        <v>4.697776E-2</v>
      </c>
      <c r="H113" s="24">
        <v>3.8040876E-3</v>
      </c>
      <c r="I113" s="24">
        <v>5.5147050000000003E-2</v>
      </c>
      <c r="J113" s="24">
        <v>9.3204609999999993E-2</v>
      </c>
      <c r="K113" s="24">
        <v>4.5605300000000001E-2</v>
      </c>
      <c r="L113" s="24">
        <v>3.1481385000000001E-2</v>
      </c>
      <c r="M113" s="24">
        <v>8.7877509999999999E-3</v>
      </c>
      <c r="N113" s="24">
        <v>5.4633855999999995E-2</v>
      </c>
      <c r="O113" s="24">
        <v>6.4958452999999999E-2</v>
      </c>
      <c r="P113" s="24">
        <v>-3.5294116E-2</v>
      </c>
      <c r="Q113" s="24">
        <v>-3.372091E-2</v>
      </c>
      <c r="R113" s="24">
        <v>-1.1262417E-2</v>
      </c>
      <c r="S113" s="24">
        <v>-1.8470526000000001E-2</v>
      </c>
      <c r="T113" s="24">
        <v>-2.4373770000000003E-2</v>
      </c>
      <c r="U113" s="24">
        <v>2.8072834000000001E-2</v>
      </c>
      <c r="V113" s="24">
        <v>4.6181679999999996E-2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45303</v>
      </c>
      <c r="B114" s="24">
        <v>-4.6105919999999995E-2</v>
      </c>
      <c r="C114" s="24">
        <v>-2.7151703999999999E-2</v>
      </c>
      <c r="D114" s="24">
        <v>6.5500736000000004E-2</v>
      </c>
      <c r="E114" s="24">
        <v>6.1674475999999999E-2</v>
      </c>
      <c r="F114" s="24">
        <v>-1.1919140999999999E-2</v>
      </c>
      <c r="G114" s="24">
        <v>0.13350761</v>
      </c>
      <c r="H114" s="24">
        <v>3.117323E-2</v>
      </c>
      <c r="I114" s="24">
        <v>1.8902182999999999E-2</v>
      </c>
      <c r="J114" s="24">
        <v>4.4396279999999996E-2</v>
      </c>
      <c r="K114" s="24">
        <v>-1.3483763000000002E-3</v>
      </c>
      <c r="L114" s="24">
        <v>6.4668180000000006E-2</v>
      </c>
      <c r="M114" s="24">
        <v>2.7008057000000002E-2</v>
      </c>
      <c r="N114" s="24">
        <v>7.9757094000000001E-2</v>
      </c>
      <c r="O114" s="24">
        <v>5.4453254E-2</v>
      </c>
      <c r="P114" s="24">
        <v>-3.0207932E-2</v>
      </c>
      <c r="Q114" s="24">
        <v>8.3032489999999987E-2</v>
      </c>
      <c r="R114" s="24">
        <v>2.8829931999999999E-2</v>
      </c>
      <c r="S114" s="24">
        <v>4.6569110000000006E-3</v>
      </c>
      <c r="T114" s="24">
        <v>6.2410474000000001E-2</v>
      </c>
      <c r="U114" s="24">
        <v>-9.4080569999999992E-3</v>
      </c>
      <c r="V114" s="24">
        <v>6.8498254000000008E-2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45334</v>
      </c>
      <c r="B115" s="24">
        <v>1.9587874000000002E-2</v>
      </c>
      <c r="C115" s="24">
        <v>-4.4495582999999998E-2</v>
      </c>
      <c r="D115" s="24">
        <v>4.4167039999999999E-4</v>
      </c>
      <c r="E115" s="24">
        <v>3.0815481999999998E-2</v>
      </c>
      <c r="F115" s="24">
        <v>4.4423820000000003E-2</v>
      </c>
      <c r="G115" s="24">
        <v>-3.8235783999999999E-3</v>
      </c>
      <c r="H115" s="24">
        <v>-8.882582E-3</v>
      </c>
      <c r="I115" s="24">
        <v>6.2585114999999997E-2</v>
      </c>
      <c r="J115" s="24">
        <v>1.7935276E-2</v>
      </c>
      <c r="K115" s="24">
        <v>5.0358533999999996E-2</v>
      </c>
      <c r="L115" s="24">
        <v>-3.2615006000000002E-2</v>
      </c>
      <c r="M115" s="24">
        <v>-2.5006354000000001E-2</v>
      </c>
      <c r="N115" s="24">
        <v>2.1783709999999998E-2</v>
      </c>
      <c r="O115" s="24">
        <v>6.4051150000000003E-3</v>
      </c>
      <c r="P115" s="24">
        <v>-1.3666809E-2</v>
      </c>
      <c r="Q115" s="24">
        <v>-3.6111115999999999E-2</v>
      </c>
      <c r="R115" s="24">
        <v>-1.7141461E-2</v>
      </c>
      <c r="S115" s="24">
        <v>0.12511086000000002</v>
      </c>
      <c r="T115" s="24">
        <v>-3.7120342000000001E-2</v>
      </c>
      <c r="U115" s="24">
        <v>3.2600284E-2</v>
      </c>
      <c r="V115" s="24">
        <v>2.5257350000000001E-2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45363</v>
      </c>
      <c r="B116" s="24">
        <v>6.9841860000000006E-2</v>
      </c>
      <c r="C116" s="24">
        <v>7.3063016000000008E-2</v>
      </c>
      <c r="D116" s="24">
        <v>1.147902E-2</v>
      </c>
      <c r="E116" s="24">
        <v>1.7134547E-2</v>
      </c>
      <c r="F116" s="24">
        <v>5.6269406999999994E-2</v>
      </c>
      <c r="G116" s="24">
        <v>0.102096195</v>
      </c>
      <c r="H116" s="24">
        <v>4.3867825999999999E-2</v>
      </c>
      <c r="I116" s="24">
        <v>4.8015356000000002E-2</v>
      </c>
      <c r="J116" s="24">
        <v>-2.9760182E-2</v>
      </c>
      <c r="K116" s="24">
        <v>4.2979120000000003E-2</v>
      </c>
      <c r="L116" s="24">
        <v>-2.0168602000000001E-2</v>
      </c>
      <c r="M116" s="24">
        <v>1.0103702999999999E-2</v>
      </c>
      <c r="N116" s="24">
        <v>2.2573470999999999E-3</v>
      </c>
      <c r="O116" s="24">
        <v>2.8042912000000003E-2</v>
      </c>
      <c r="P116" s="24">
        <v>6.2222239999999998E-2</v>
      </c>
      <c r="Q116" s="24">
        <v>3.1700252999999998E-2</v>
      </c>
      <c r="R116" s="24">
        <v>-6.9603919999999993E-3</v>
      </c>
      <c r="S116" s="24">
        <v>-5.3627786999999996E-2</v>
      </c>
      <c r="T116" s="24">
        <v>-9.9485517000000006E-3</v>
      </c>
      <c r="U116" s="24">
        <v>1.5595316999999999E-2</v>
      </c>
      <c r="V116" s="24">
        <v>1.3458014000000001E-2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45394</v>
      </c>
      <c r="B117" s="24">
        <v>-4.3359519999999999E-2</v>
      </c>
      <c r="C117" s="24">
        <v>7.482767E-4</v>
      </c>
      <c r="D117" s="24">
        <v>-6.3291189999999997E-2</v>
      </c>
      <c r="E117" s="24">
        <v>-6.7741930000000006E-2</v>
      </c>
      <c r="F117" s="24">
        <v>-2.5587260000000001E-2</v>
      </c>
      <c r="G117" s="24">
        <v>6.9304585000000002E-2</v>
      </c>
      <c r="H117" s="24">
        <v>-2.2141874000000002E-2</v>
      </c>
      <c r="I117" s="24">
        <v>-1.5068233E-2</v>
      </c>
      <c r="J117" s="24">
        <v>2.8841733999999997E-2</v>
      </c>
      <c r="K117" s="24">
        <v>-6.8580810000000006E-2</v>
      </c>
      <c r="L117" s="24">
        <v>-3.9324104999999998E-2</v>
      </c>
      <c r="M117" s="24">
        <v>1.5644907999999999E-2</v>
      </c>
      <c r="N117" s="24">
        <v>-3.0530452999999999E-2</v>
      </c>
      <c r="O117" s="24">
        <v>-3.8695334999999995E-4</v>
      </c>
      <c r="P117" s="24">
        <v>-3.3226727999999997E-2</v>
      </c>
      <c r="Q117" s="24">
        <v>-3.2960891999999999E-2</v>
      </c>
      <c r="R117" s="24">
        <v>1.2140989E-2</v>
      </c>
      <c r="S117" s="24">
        <v>6.0277700000000003E-2</v>
      </c>
      <c r="T117" s="24">
        <v>2.0742416E-5</v>
      </c>
      <c r="U117" s="24">
        <v>-6.7415833000000003E-3</v>
      </c>
      <c r="V117" s="24">
        <v>-1.0128318999999998E-2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45422</v>
      </c>
      <c r="B118" s="24">
        <v>6.2531829999999997E-2</v>
      </c>
      <c r="C118" s="24">
        <v>5.1214932999999997E-2</v>
      </c>
      <c r="D118" s="24">
        <v>-4.5666336999999994E-2</v>
      </c>
      <c r="E118" s="24">
        <v>-2.3452519999999998E-2</v>
      </c>
      <c r="F118" s="24">
        <v>6.3495517000000001E-2</v>
      </c>
      <c r="G118" s="24">
        <v>6.7017436E-2</v>
      </c>
      <c r="H118" s="24">
        <v>4.9907565000000001E-2</v>
      </c>
      <c r="I118" s="24">
        <v>2.253461E-2</v>
      </c>
      <c r="J118" s="24">
        <v>1.5574098000000001E-2</v>
      </c>
      <c r="K118" s="24">
        <v>3.6256193999999999E-2</v>
      </c>
      <c r="L118" s="24">
        <v>1.0873079000000001E-2</v>
      </c>
      <c r="M118" s="24">
        <v>7.3989869999999999E-2</v>
      </c>
      <c r="N118" s="24">
        <v>8.8280790000000012E-2</v>
      </c>
      <c r="O118" s="24">
        <v>-5.8060884000000002E-3</v>
      </c>
      <c r="P118" s="24">
        <v>0.15020370499999999</v>
      </c>
      <c r="Q118" s="24">
        <v>-6.35463E-3</v>
      </c>
      <c r="R118" s="24">
        <v>-1.7531036999999999E-2</v>
      </c>
      <c r="S118" s="24">
        <v>8.2263579999999989E-2</v>
      </c>
      <c r="T118" s="24">
        <v>2.0689964000000002E-3</v>
      </c>
      <c r="U118" s="24">
        <v>-5.2790346000000002E-2</v>
      </c>
      <c r="V118" s="24">
        <v>-2.5011359999999996E-2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45455</v>
      </c>
      <c r="B119" s="24">
        <v>-3.5418332000000004E-2</v>
      </c>
      <c r="C119" s="24">
        <v>-1.3839483E-2</v>
      </c>
      <c r="D119" s="24">
        <v>-4.4195120000000004E-2</v>
      </c>
      <c r="E119" s="24">
        <v>-2.6053785999999999E-2</v>
      </c>
      <c r="F119" s="24">
        <v>-2.8857290000000001E-2</v>
      </c>
      <c r="G119" s="24">
        <v>-1.7520249000000002E-2</v>
      </c>
      <c r="H119" s="24">
        <v>2.3619412999999999E-2</v>
      </c>
      <c r="I119" s="24">
        <v>6.4294339999999991E-2</v>
      </c>
      <c r="J119" s="24">
        <v>-0.18247055000000001</v>
      </c>
      <c r="K119" s="24">
        <v>7.5525045000000004E-3</v>
      </c>
      <c r="L119" s="24">
        <v>-0.10995471999999999</v>
      </c>
      <c r="M119" s="24">
        <v>-2.4661183000000003E-2</v>
      </c>
      <c r="N119" s="24">
        <v>-1.5654623999999999E-2</v>
      </c>
      <c r="O119" s="24">
        <v>6.4239859999999996E-2</v>
      </c>
      <c r="P119" s="24">
        <v>-3.5615325000000003E-2</v>
      </c>
      <c r="Q119" s="24">
        <v>5.6008100000000003E-3</v>
      </c>
      <c r="R119" s="24">
        <v>-4.0243505999999998E-2</v>
      </c>
      <c r="S119" s="24">
        <v>-8.6984634000000002E-3</v>
      </c>
      <c r="T119" s="24">
        <v>-4.2175950000000004E-2</v>
      </c>
      <c r="U119" s="24">
        <v>3.1050919999999999E-2</v>
      </c>
      <c r="V119" s="24">
        <v>-4.5132820000000004E-2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45485</v>
      </c>
      <c r="B120" s="24">
        <v>-1.8369675000000002E-2</v>
      </c>
      <c r="C120" s="24">
        <v>1.4798403E-2</v>
      </c>
      <c r="D120" s="24">
        <v>8.46113E-2</v>
      </c>
      <c r="E120" s="24">
        <v>3.9392710000000004E-2</v>
      </c>
      <c r="F120" s="24">
        <v>8.1528659999999989E-2</v>
      </c>
      <c r="G120" s="24">
        <v>3.428018E-2</v>
      </c>
      <c r="H120" s="24">
        <v>1.8785476999999998E-2</v>
      </c>
      <c r="I120" s="24">
        <v>7.9217314999999996E-2</v>
      </c>
      <c r="J120" s="24">
        <v>0.11241221</v>
      </c>
      <c r="K120" s="24">
        <v>5.0175905E-2</v>
      </c>
      <c r="L120" s="24">
        <v>7.0117473999999999E-2</v>
      </c>
      <c r="M120" s="24">
        <v>0.10430944</v>
      </c>
      <c r="N120" s="24">
        <v>1.5164136999999999E-2</v>
      </c>
      <c r="O120" s="24">
        <v>4.3899774999999995E-2</v>
      </c>
      <c r="P120" s="24">
        <v>1.4522791E-2</v>
      </c>
      <c r="Q120" s="24">
        <v>5.1452755999999995E-2</v>
      </c>
      <c r="R120" s="24">
        <v>1.1658071999999998E-2</v>
      </c>
      <c r="S120" s="24">
        <v>7.1940660000000003E-2</v>
      </c>
      <c r="T120" s="24">
        <v>4.854369E-2</v>
      </c>
      <c r="U120" s="24">
        <v>-3.8610039999999998E-2</v>
      </c>
      <c r="V120" s="24">
        <v>2.2806047999999999E-2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45516</v>
      </c>
      <c r="B121" s="24">
        <v>-2.9239774E-2</v>
      </c>
      <c r="C121" s="24">
        <v>-6.3798784999999997E-2</v>
      </c>
      <c r="D121" s="24">
        <v>2.4378300000000002E-3</v>
      </c>
      <c r="E121" s="24">
        <v>1.5396714000000001E-2</v>
      </c>
      <c r="F121" s="24">
        <v>-8.7161360000000007E-2</v>
      </c>
      <c r="G121" s="24">
        <v>-6.4393939999999997E-2</v>
      </c>
      <c r="H121" s="24">
        <v>2.9159546000000001E-2</v>
      </c>
      <c r="I121" s="24">
        <v>-8.7132570000000006E-2</v>
      </c>
      <c r="J121" s="24">
        <v>-0.11206471999999999</v>
      </c>
      <c r="K121" s="24">
        <v>-9.3080879999999991E-2</v>
      </c>
      <c r="L121" s="24">
        <v>9.6055270000000009E-3</v>
      </c>
      <c r="M121" s="24">
        <v>-2.6385784000000002E-2</v>
      </c>
      <c r="N121" s="24">
        <v>-2.4999976E-2</v>
      </c>
      <c r="O121" s="24">
        <v>-2.4531305E-2</v>
      </c>
      <c r="P121" s="24">
        <v>-4.7034739999999998E-2</v>
      </c>
      <c r="Q121" s="24">
        <v>-3.4543275999999999E-3</v>
      </c>
      <c r="R121" s="24">
        <v>-2.6253044999999999E-2</v>
      </c>
      <c r="S121" s="24">
        <v>-0.13353324</v>
      </c>
      <c r="T121" s="24">
        <v>2.9914497999999998E-2</v>
      </c>
      <c r="U121" s="24">
        <v>-4.6586330000000002E-2</v>
      </c>
      <c r="V121" s="24">
        <v>-1.2845336999999998E-2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45547</v>
      </c>
      <c r="B122" s="24">
        <v>-4.0160656000000003E-2</v>
      </c>
      <c r="C122" s="24">
        <v>6.6199300000000004E-3</v>
      </c>
      <c r="D122" s="24">
        <v>8.4630375000000008E-2</v>
      </c>
      <c r="E122" s="24">
        <v>9.7589490000000001E-2</v>
      </c>
      <c r="F122" s="24">
        <v>1.5053749E-2</v>
      </c>
      <c r="G122" s="24">
        <v>1.0918498E-2</v>
      </c>
      <c r="H122" s="24">
        <v>6.0416699999999997E-2</v>
      </c>
      <c r="I122" s="24">
        <v>1.2340903E-2</v>
      </c>
      <c r="J122" s="24">
        <v>-1.9332528000000002E-2</v>
      </c>
      <c r="K122" s="24">
        <v>4.0154457000000001E-3</v>
      </c>
      <c r="L122" s="24">
        <v>-5.0968530000000001E-3</v>
      </c>
      <c r="M122" s="24">
        <v>5.3290844000000004E-2</v>
      </c>
      <c r="N122" s="24">
        <v>8.5469483999999988E-3</v>
      </c>
      <c r="O122" s="24">
        <v>3.7542699999999998E-2</v>
      </c>
      <c r="P122" s="24">
        <v>-2.7896939999999999E-2</v>
      </c>
      <c r="Q122" s="24">
        <v>4.5638439999999995E-2</v>
      </c>
      <c r="R122" s="24">
        <v>9.599328E-2</v>
      </c>
      <c r="S122" s="24">
        <v>-3.832841E-2</v>
      </c>
      <c r="T122" s="24">
        <v>3.4578204000000001E-2</v>
      </c>
      <c r="U122" s="24">
        <v>4.4650315999999995E-2</v>
      </c>
      <c r="V122" s="24">
        <v>1.1784911E-2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0.22055005999999999</v>
      </c>
      <c r="C126" s="24" cm="1">
        <f t="array" ref="C126">MAX(_xlfn._xlws.FILTER(C1:C122, ISNUMBER(C1:C122)))</f>
        <v>0.25389408000000002</v>
      </c>
      <c r="D126" s="24" cm="1">
        <f t="array" ref="D126">MAX(_xlfn._xlws.FILTER(D1:D122, ISNUMBER(D1:D122)))</f>
        <v>0.14861178</v>
      </c>
      <c r="E126" s="24" cm="1">
        <f t="array" ref="E126">MAX(_xlfn._xlws.FILTER(E1:E122, ISNUMBER(E1:E122)))</f>
        <v>0.17712997000000003</v>
      </c>
      <c r="F126" s="24" cm="1">
        <f t="array" ref="F126">MAX(_xlfn._xlws.FILTER(F1:F122, ISNUMBER(F1:F122)))</f>
        <v>0.36753726999999997</v>
      </c>
      <c r="G126" s="24" cm="1">
        <f t="array" ref="G126">MAX(_xlfn._xlws.FILTER(G1:G122, ISNUMBER(G1:G122)))</f>
        <v>0.1996559</v>
      </c>
      <c r="H126" s="24" cm="1">
        <f t="array" ref="H126">MAX(_xlfn._xlws.FILTER(H1:H122, ISNUMBER(H1:H122)))</f>
        <v>0.13677035999999998</v>
      </c>
      <c r="I126" s="24" cm="1">
        <f t="array" ref="I126">MAX(_xlfn._xlws.FILTER(I1:I122, ISNUMBER(I1:I122)))</f>
        <v>0.13553725999999999</v>
      </c>
      <c r="J126" s="24" cm="1">
        <f t="array" ref="J126">MAX(_xlfn._xlws.FILTER(J1:J122, ISNUMBER(J1:J122)))</f>
        <v>0.17462753</v>
      </c>
      <c r="K126" s="24" cm="1">
        <f t="array" ref="K126">MAX(_xlfn._xlws.FILTER(K1:K122, ISNUMBER(K1:K122)))</f>
        <v>0.23635995999999998</v>
      </c>
      <c r="L126" s="24" cm="1">
        <f t="array" ref="L126">MAX(_xlfn._xlws.FILTER(L1:L122, ISNUMBER(L1:L122)))</f>
        <v>0.37449109999999997</v>
      </c>
      <c r="M126" s="24" cm="1">
        <f t="array" ref="M126">MAX(_xlfn._xlws.FILTER(M1:M122, ISNUMBER(M1:M122)))</f>
        <v>0.19547426000000001</v>
      </c>
      <c r="N126" s="24" cm="1">
        <f t="array" ref="N126">MAX(_xlfn._xlws.FILTER(N1:N122, ISNUMBER(N1:N122)))</f>
        <v>0.26791786000000001</v>
      </c>
      <c r="O126" s="24" cm="1">
        <f t="array" ref="O126">MAX(_xlfn._xlws.FILTER(O1:O122, ISNUMBER(O1:O122)))</f>
        <v>9.5673800000000003E-2</v>
      </c>
      <c r="P126" s="24" cm="1">
        <f t="array" ref="P126">MAX(_xlfn._xlws.FILTER(P1:P122, ISNUMBER(P1:P122)))</f>
        <v>0.22635936999999998</v>
      </c>
      <c r="Q126" s="24" cm="1">
        <f t="array" ref="Q126">MAX(_xlfn._xlws.FILTER(Q1:Q122, ISNUMBER(Q1:Q122)))</f>
        <v>0.19497131000000001</v>
      </c>
      <c r="R126" s="24" cm="1">
        <f t="array" ref="R126">MAX(_xlfn._xlws.FILTER(R1:R122, ISNUMBER(R1:R122)))</f>
        <v>0.10952544</v>
      </c>
      <c r="S126" s="24" cm="1">
        <f t="array" ref="S126">MAX(_xlfn._xlws.FILTER(S1:S122, ISNUMBER(S1:S122)))</f>
        <v>0.25154530999999997</v>
      </c>
      <c r="T126" s="24" cm="1">
        <f t="array" ref="T126">MAX(_xlfn._xlws.FILTER(T1:T122, ISNUMBER(T1:T122)))</f>
        <v>0.16192412999999997</v>
      </c>
      <c r="U126" s="24" cm="1">
        <f t="array" ref="U126">MAX(_xlfn._xlws.FILTER(U1:U122, ISNUMBER(U1:U122)))</f>
        <v>0.17968845000000003</v>
      </c>
      <c r="V126" s="24" cm="1">
        <f t="array" ref="V126">MAX(_xlfn._xlws.FILTER(V1:V122, ISNUMBER(V1:V122)))</f>
        <v>0.16690313000000001</v>
      </c>
    </row>
    <row r="127" spans="1:38" x14ac:dyDescent="0.35">
      <c r="A127" t="s">
        <v>85</v>
      </c>
      <c r="B127" s="24" cm="1">
        <f t="array" ref="B127">MIN(_xlfn._xlws.FILTER(B2:B122, ISNUMBER(B2:B122)))</f>
        <v>-0.14531827</v>
      </c>
      <c r="C127" s="24" cm="1">
        <f t="array" ref="C127">MIN(_xlfn._xlws.FILTER(C2:C122, ISNUMBER(C2:C122)))</f>
        <v>-0.28155649999999999</v>
      </c>
      <c r="D127" s="24" cm="1">
        <f t="array" ref="D127">MIN(_xlfn._xlws.FILTER(D2:D122, ISNUMBER(D2:D122)))</f>
        <v>-0.31542534</v>
      </c>
      <c r="E127" s="24" cm="1">
        <f t="array" ref="E127">MIN(_xlfn._xlws.FILTER(E2:E122, ISNUMBER(E2:E122)))</f>
        <v>-0.32692897999999998</v>
      </c>
      <c r="F127" s="24" cm="1">
        <f t="array" ref="F127">MIN(_xlfn._xlws.FILTER(F2:F122, ISNUMBER(F2:F122)))</f>
        <v>-0.37944473000000001</v>
      </c>
      <c r="G127" s="24" cm="1">
        <f t="array" ref="G127">MIN(_xlfn._xlws.FILTER(G2:G122, ISNUMBER(G2:G122)))</f>
        <v>-0.28550888000000002</v>
      </c>
      <c r="H127" s="24" cm="1">
        <f t="array" ref="H127">MIN(_xlfn._xlws.FILTER(H2:H122, ISNUMBER(H2:H122)))</f>
        <v>-0.20366966</v>
      </c>
      <c r="I127" s="24" cm="1">
        <f t="array" ref="I127">MIN(_xlfn._xlws.FILTER(I2:I122, ISNUMBER(I2:I122)))</f>
        <v>-0.18391937</v>
      </c>
      <c r="J127" s="24" cm="1">
        <f t="array" ref="J127">MIN(_xlfn._xlws.FILTER(J2:J122, ISNUMBER(J2:J122)))</f>
        <v>-0.30777263999999999</v>
      </c>
      <c r="K127" s="24" cm="1">
        <f t="array" ref="K127">MIN(_xlfn._xlws.FILTER(K2:K122, ISNUMBER(K2:K122)))</f>
        <v>-0.25818760000000002</v>
      </c>
      <c r="L127" s="24" cm="1">
        <f t="array" ref="L127">MIN(_xlfn._xlws.FILTER(L2:L122, ISNUMBER(L2:L122)))</f>
        <v>-0.43912950000000001</v>
      </c>
      <c r="M127" s="24" cm="1">
        <f t="array" ref="M127">MIN(_xlfn._xlws.FILTER(M2:M122, ISNUMBER(M2:M122)))</f>
        <v>-0.34118890000000002</v>
      </c>
      <c r="N127" s="24" cm="1">
        <f t="array" ref="N127">MIN(_xlfn._xlws.FILTER(N2:N122, ISNUMBER(N2:N122)))</f>
        <v>-0.44989333999999997</v>
      </c>
      <c r="O127" s="24" cm="1">
        <f t="array" ref="O127">MIN(_xlfn._xlws.FILTER(O2:O122, ISNUMBER(O2:O122)))</f>
        <v>-0.29644155999999999</v>
      </c>
      <c r="P127" s="24" cm="1">
        <f t="array" ref="P127">MIN(_xlfn._xlws.FILTER(P2:P122, ISNUMBER(P2:P122)))</f>
        <v>-0.21086472000000001</v>
      </c>
      <c r="Q127" s="24" cm="1">
        <f t="array" ref="Q127">MIN(_xlfn._xlws.FILTER(Q2:Q122, ISNUMBER(Q2:Q122)))</f>
        <v>-0.21632725</v>
      </c>
      <c r="R127" s="24" cm="1">
        <f t="array" ref="R127">MIN(_xlfn._xlws.FILTER(R2:R122, ISNUMBER(R2:R122)))</f>
        <v>-0.27595722</v>
      </c>
      <c r="S127" s="24" cm="1">
        <f t="array" ref="S127">MIN(_xlfn._xlws.FILTER(S2:S122, ISNUMBER(S2:S122)))</f>
        <v>-0.24973095000000001</v>
      </c>
      <c r="T127" s="24" cm="1">
        <f t="array" ref="T127">MIN(_xlfn._xlws.FILTER(T2:T122, ISNUMBER(T2:T122)))</f>
        <v>-0.25264395000000001</v>
      </c>
      <c r="U127" s="24" cm="1">
        <f t="array" ref="U127">MIN(_xlfn._xlws.FILTER(U2:U122, ISNUMBER(U2:U122)))</f>
        <v>-0.27516341999999999</v>
      </c>
      <c r="V127" s="24" cm="1">
        <f t="array" ref="V127">MIN(_xlfn._xlws.FILTER(V2:V122, ISNUMBER(V2:V122)))</f>
        <v>-0.27194493999999997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11</v>
      </c>
      <c r="C129">
        <f>COUNTIF(C2:C122, "&lt;"&amp;Assumption!$E$50)</f>
        <v>27</v>
      </c>
      <c r="D129">
        <f>COUNTIF(D2:D122, "&lt;"&amp;Assumption!$E$50)</f>
        <v>25</v>
      </c>
      <c r="E129">
        <f>COUNTIF(E2:E122, "&lt;"&amp;Assumption!$E$50)</f>
        <v>19</v>
      </c>
      <c r="F129">
        <f>COUNTIF(F2:F122, "&lt;"&amp;Assumption!$E$50)</f>
        <v>23</v>
      </c>
      <c r="G129">
        <f>COUNTIF(G2:G122, "&lt;"&amp;Assumption!$E$50)</f>
        <v>24</v>
      </c>
      <c r="H129">
        <f>COUNTIF(H2:H122, "&lt;"&amp;Assumption!$E$50)</f>
        <v>15</v>
      </c>
      <c r="I129">
        <f>COUNTIF(I2:I122, "&lt;"&amp;Assumption!$E$50)</f>
        <v>16</v>
      </c>
      <c r="J129">
        <f>COUNTIF(J2:J122, "&lt;"&amp;Assumption!$E$50)</f>
        <v>19</v>
      </c>
      <c r="K129">
        <f>COUNTIF(K2:K122, "&lt;"&amp;Assumption!$E$50)</f>
        <v>23</v>
      </c>
      <c r="L129">
        <f>COUNTIF(L2:L122, "&lt;"&amp;Assumption!$E$50)</f>
        <v>30</v>
      </c>
      <c r="M129">
        <f>COUNTIF(M2:M122, "&lt;"&amp;Assumption!$E$50)</f>
        <v>26</v>
      </c>
      <c r="N129">
        <f>COUNTIF(N2:N122, "&lt;"&amp;Assumption!$E$50)</f>
        <v>29</v>
      </c>
      <c r="O129">
        <f>COUNTIF(O2:O122, "&lt;"&amp;Assumption!$E$50)</f>
        <v>14</v>
      </c>
      <c r="P129">
        <f>COUNTIF(P2:P122, "&lt;"&amp;Assumption!$E$50)</f>
        <v>24</v>
      </c>
      <c r="Q129">
        <f>COUNTIF(Q2:Q122, "&lt;"&amp;Assumption!$E$50)</f>
        <v>16</v>
      </c>
      <c r="R129">
        <f>COUNTIF(R2:R122, "&lt;"&amp;Assumption!$E$50)</f>
        <v>9</v>
      </c>
      <c r="S129">
        <f>COUNTIF(S2:S122, "&lt;"&amp;Assumption!$E$50)</f>
        <v>39</v>
      </c>
      <c r="T129">
        <f>COUNTIF(T2:T122, "&lt;"&amp;Assumption!$E$50)</f>
        <v>15</v>
      </c>
      <c r="U129">
        <f>COUNTIF(U2:U122, "&lt;"&amp;Assumption!$E$50)</f>
        <v>25</v>
      </c>
      <c r="V129">
        <f>COUNTIF(V2:V122, "&lt;"&amp;Assumption!$E$50)</f>
        <v>13</v>
      </c>
    </row>
    <row r="130" spans="1:29" x14ac:dyDescent="0.35">
      <c r="A130" t="s">
        <v>86</v>
      </c>
      <c r="B130">
        <f>COUNT(B1:B122)</f>
        <v>98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107</v>
      </c>
    </row>
    <row r="132" spans="1:29" x14ac:dyDescent="0.35">
      <c r="A132" t="s">
        <v>88</v>
      </c>
      <c r="B132" s="9">
        <f t="shared" ref="B132:V132" si="1">B129/B130</f>
        <v>0.11224489795918367</v>
      </c>
      <c r="C132" s="9">
        <f t="shared" si="1"/>
        <v>0.2231404958677686</v>
      </c>
      <c r="D132" s="9">
        <f t="shared" si="1"/>
        <v>0.20661157024793389</v>
      </c>
      <c r="E132" s="9">
        <f t="shared" si="1"/>
        <v>0.15702479338842976</v>
      </c>
      <c r="F132" s="9">
        <f t="shared" si="1"/>
        <v>0.19008264462809918</v>
      </c>
      <c r="G132" s="9">
        <f t="shared" si="1"/>
        <v>0.19834710743801653</v>
      </c>
      <c r="H132" s="9">
        <f t="shared" si="1"/>
        <v>0.12396694214876033</v>
      </c>
      <c r="I132" s="9">
        <f t="shared" si="1"/>
        <v>0.13223140495867769</v>
      </c>
      <c r="J132" s="9">
        <f t="shared" si="1"/>
        <v>0.15702479338842976</v>
      </c>
      <c r="K132" s="9">
        <f t="shared" si="1"/>
        <v>0.19008264462809918</v>
      </c>
      <c r="L132" s="9">
        <f t="shared" si="1"/>
        <v>0.24793388429752067</v>
      </c>
      <c r="M132" s="9">
        <f t="shared" si="1"/>
        <v>0.21487603305785125</v>
      </c>
      <c r="N132" s="9">
        <f t="shared" si="1"/>
        <v>0.23966942148760331</v>
      </c>
      <c r="O132" s="9">
        <f t="shared" si="1"/>
        <v>0.11570247933884298</v>
      </c>
      <c r="P132" s="9">
        <f t="shared" si="1"/>
        <v>0.19834710743801653</v>
      </c>
      <c r="Q132" s="9">
        <f t="shared" si="1"/>
        <v>0.13223140495867769</v>
      </c>
      <c r="R132" s="9">
        <f t="shared" si="1"/>
        <v>7.43801652892562E-2</v>
      </c>
      <c r="S132" s="9">
        <f t="shared" si="1"/>
        <v>0.32231404958677684</v>
      </c>
      <c r="T132" s="9">
        <f t="shared" si="1"/>
        <v>0.12396694214876033</v>
      </c>
      <c r="U132" s="9">
        <f t="shared" si="1"/>
        <v>0.20661157024793389</v>
      </c>
      <c r="V132" s="9">
        <f t="shared" si="1"/>
        <v>0.12149532710280374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0.191</v>
      </c>
      <c r="C134" s="9" cm="1">
        <f t="array" ref="C134">_xlfn.PERCENTRANK.EXC(_xlfn._xlws.FILTER(C2:C122, ISNUMBER(C2:C122)),C122)</f>
        <v>0.54</v>
      </c>
      <c r="D134" s="9" cm="1">
        <f t="array" ref="D134">_xlfn.PERCENTRANK.EXC(_xlfn._xlws.FILTER(D2:D122, ISNUMBER(D2:D122)),D122)</f>
        <v>0.90900000000000003</v>
      </c>
      <c r="E134" s="9" cm="1">
        <f t="array" ref="E134">_xlfn.PERCENTRANK.EXC(_xlfn._xlws.FILTER(E2:E122, ISNUMBER(E2:E122)),E122)</f>
        <v>0.95</v>
      </c>
      <c r="F134" s="9" cm="1">
        <f t="array" ref="F134">_xlfn.PERCENTRANK.EXC(_xlfn._xlws.FILTER(F2:F122, ISNUMBER(F2:F122)),F122)</f>
        <v>0.56499999999999995</v>
      </c>
      <c r="G134" s="9" cm="1">
        <f t="array" ref="G134">_xlfn.PERCENTRANK.EXC(_xlfn._xlws.FILTER(G2:G122, ISNUMBER(G2:G122)),G122)</f>
        <v>0.52400000000000002</v>
      </c>
      <c r="H134" s="9" cm="1">
        <f t="array" ref="H134">_xlfn.PERCENTRANK.EXC(_xlfn._xlws.FILTER(H2:H122, ISNUMBER(H2:H122)),H122)</f>
        <v>0.90100000000000002</v>
      </c>
      <c r="I134" s="9" cm="1">
        <f t="array" ref="I134">_xlfn.PERCENTRANK.EXC(_xlfn._xlws.FILTER(I2:I122, ISNUMBER(I2:I122)),I122)</f>
        <v>0.48299999999999998</v>
      </c>
      <c r="J134" s="9" cm="1">
        <f t="array" ref="J134">_xlfn.PERCENTRANK.EXC(_xlfn._xlws.FILTER(J2:J122, ISNUMBER(J2:J122)),J122)</f>
        <v>0.35199999999999998</v>
      </c>
      <c r="K134" s="9" cm="1">
        <f t="array" ref="K134">_xlfn.PERCENTRANK.EXC(_xlfn._xlws.FILTER(K2:K122, ISNUMBER(K2:K122)),K122)</f>
        <v>0.47499999999999998</v>
      </c>
      <c r="L134" s="9" cm="1">
        <f t="array" ref="L134">_xlfn.PERCENTRANK.EXC(_xlfn._xlws.FILTER(L2:L122, ISNUMBER(L2:L122)),L122)</f>
        <v>0.46700000000000003</v>
      </c>
      <c r="M134" s="9" cm="1">
        <f t="array" ref="M134">_xlfn.PERCENTRANK.EXC(_xlfn._xlws.FILTER(M2:M122, ISNUMBER(M2:M122)),M122)</f>
        <v>0.77800000000000002</v>
      </c>
      <c r="N134" s="9" cm="1">
        <f t="array" ref="N134">_xlfn.PERCENTRANK.EXC(_xlfn._xlws.FILTER(N2:N122, ISNUMBER(N2:N122)),N122)</f>
        <v>0.51600000000000001</v>
      </c>
      <c r="O134" s="9" cm="1">
        <f t="array" ref="O134">_xlfn.PERCENTRANK.EXC(_xlfn._xlws.FILTER(O2:O122, ISNUMBER(O2:O122)),O122)</f>
        <v>0.73699999999999999</v>
      </c>
      <c r="P134" s="9" cm="1">
        <f t="array" ref="P134">_xlfn.PERCENTRANK.EXC(_xlfn._xlws.FILTER(P2:P122, ISNUMBER(P2:P122)),P122)</f>
        <v>0.34399999999999997</v>
      </c>
      <c r="Q134" s="9" cm="1">
        <f t="array" ref="Q134">_xlfn.PERCENTRANK.EXC(_xlfn._xlws.FILTER(Q2:Q122, ISNUMBER(Q2:Q122)),Q122)</f>
        <v>0.81899999999999995</v>
      </c>
      <c r="R134" s="9" cm="1">
        <f t="array" ref="R134">_xlfn.PERCENTRANK.EXC(_xlfn._xlws.FILTER(R2:R122, ISNUMBER(R2:R122)),R122)</f>
        <v>0.97499999999999998</v>
      </c>
      <c r="S134" s="9" cm="1">
        <f t="array" ref="S134">_xlfn.PERCENTRANK.EXC(_xlfn._xlws.FILTER(S2:S122, ISNUMBER(S2:S122)),S122)</f>
        <v>0.35199999999999998</v>
      </c>
      <c r="T134" s="9" cm="1">
        <f t="array" ref="T134">_xlfn.PERCENTRANK.EXC(_xlfn._xlws.FILTER(T2:T122, ISNUMBER(T2:T122)),T122)</f>
        <v>0.76200000000000001</v>
      </c>
      <c r="U134" s="9" cm="1">
        <f t="array" ref="U134">_xlfn.PERCENTRANK.EXC(_xlfn._xlws.FILTER(U2:U122, ISNUMBER(U2:U122)),U122)</f>
        <v>0.79500000000000004</v>
      </c>
      <c r="V134" s="9" cm="1">
        <f t="array" ref="V134">_xlfn.PERCENTRANK.EXC(_xlfn._xlws.FILTER(V2:V122, ISNUMBER(V2:V122)),V122)</f>
        <v>0.48099999999999998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0.39300000000000002</v>
      </c>
      <c r="C136" s="9" cm="1">
        <f t="array" ref="C136">_xlfn.PERCENTRANK.EXC(_xlfn._xlws.FILTER(C4:C125, ISNUMBER(C4:C125)),C113)</f>
        <v>0.90800000000000003</v>
      </c>
      <c r="D136" s="9" cm="1">
        <f t="array" ref="D136">_xlfn.PERCENTRANK.EXC(_xlfn._xlws.FILTER(D4:D125, ISNUMBER(D4:D125)),D113)</f>
        <v>0.63300000000000001</v>
      </c>
      <c r="E136" s="9" cm="1">
        <f t="array" ref="E136">_xlfn.PERCENTRANK.EXC(_xlfn._xlws.FILTER(E4:E125, ISNUMBER(E4:E125)),E113)</f>
        <v>0.65800000000000003</v>
      </c>
      <c r="F136" s="9" cm="1">
        <f t="array" ref="F136">_xlfn.PERCENTRANK.EXC(_xlfn._xlws.FILTER(F4:F125, ISNUMBER(F4:F125)),F113)</f>
        <v>0.91600000000000004</v>
      </c>
      <c r="G136" s="9" cm="1">
        <f t="array" ref="G136">_xlfn.PERCENTRANK.EXC(_xlfn._xlws.FILTER(G4:G125, ISNUMBER(G4:G125)),G113)</f>
        <v>0.74099999999999999</v>
      </c>
      <c r="H136" s="9" cm="1">
        <f t="array" ref="H136">_xlfn.PERCENTRANK.EXC(_xlfn._xlws.FILTER(H4:H125, ISNUMBER(H4:H125)),H113)</f>
        <v>0.52500000000000002</v>
      </c>
      <c r="I136" s="9" cm="1">
        <f t="array" ref="I136">_xlfn.PERCENTRANK.EXC(_xlfn._xlws.FILTER(I4:I125, ISNUMBER(I4:I125)),I113)</f>
        <v>0.78300000000000003</v>
      </c>
      <c r="J136" s="9" cm="1">
        <f t="array" ref="J136">_xlfn.PERCENTRANK.EXC(_xlfn._xlws.FILTER(J4:J125, ISNUMBER(J4:J125)),J113)</f>
        <v>0.91600000000000004</v>
      </c>
      <c r="K136" s="9" cm="1">
        <f t="array" ref="K136">_xlfn.PERCENTRANK.EXC(_xlfn._xlws.FILTER(K4:K125, ISNUMBER(K4:K125)),K113)</f>
        <v>0.77500000000000002</v>
      </c>
      <c r="L136" s="9" cm="1">
        <f t="array" ref="L136">_xlfn.PERCENTRANK.EXC(_xlfn._xlws.FILTER(L4:L125, ISNUMBER(L4:L125)),L113)</f>
        <v>0.66600000000000004</v>
      </c>
      <c r="M136" s="9" cm="1">
        <f t="array" ref="M136">_xlfn.PERCENTRANK.EXC(_xlfn._xlws.FILTER(M4:M125, ISNUMBER(M4:M125)),M113)</f>
        <v>0.51600000000000001</v>
      </c>
      <c r="N136" s="9" cm="1">
        <f t="array" ref="N136">_xlfn.PERCENTRANK.EXC(_xlfn._xlws.FILTER(N4:N125, ISNUMBER(N4:N125)),N113)</f>
        <v>0.77500000000000002</v>
      </c>
      <c r="O136" s="9" cm="1">
        <f t="array" ref="O136">_xlfn.PERCENTRANK.EXC(_xlfn._xlws.FILTER(O4:O125, ISNUMBER(O4:O125)),O113)</f>
        <v>0.86599999999999999</v>
      </c>
      <c r="P136" s="9" cm="1">
        <f t="array" ref="P136">_xlfn.PERCENTRANK.EXC(_xlfn._xlws.FILTER(P4:P125, ISNUMBER(P4:P125)),P113)</f>
        <v>0.29099999999999998</v>
      </c>
      <c r="Q136" s="9" cm="1">
        <f t="array" ref="Q136">_xlfn.PERCENTRANK.EXC(_xlfn._xlws.FILTER(Q4:Q125, ISNUMBER(Q4:Q125)),Q113)</f>
        <v>0.23300000000000001</v>
      </c>
      <c r="R136" s="9" cm="1">
        <f t="array" ref="R136">_xlfn.PERCENTRANK.EXC(_xlfn._xlws.FILTER(R4:R125, ISNUMBER(R4:R125)),R113)</f>
        <v>0.375</v>
      </c>
      <c r="S136" s="9" cm="1">
        <f t="array" ref="S136">_xlfn.PERCENTRANK.EXC(_xlfn._xlws.FILTER(S4:S125, ISNUMBER(S4:S125)),S113)</f>
        <v>0.42499999999999999</v>
      </c>
      <c r="T136" s="9" cm="1">
        <f t="array" ref="T136">_xlfn.PERCENTRANK.EXC(_xlfn._xlws.FILTER(T4:T125, ISNUMBER(T4:T125)),T113)</f>
        <v>0.308</v>
      </c>
      <c r="U136" s="9" cm="1">
        <f t="array" ref="U136">_xlfn.PERCENTRANK.EXC(_xlfn._xlws.FILTER(U4:U125, ISNUMBER(U4:U125)),U113)</f>
        <v>0.66600000000000004</v>
      </c>
      <c r="V136" s="9" cm="1">
        <f t="array" ref="V136">_xlfn.PERCENTRANK.EXC(_xlfn._xlws.FILTER(V4:V125, ISNUMBER(V4:V125)),V113)</f>
        <v>0.78700000000000003</v>
      </c>
    </row>
    <row r="138" spans="1:29" x14ac:dyDescent="0.35">
      <c r="A138" t="s">
        <v>855</v>
      </c>
      <c r="B138">
        <f>STDEV(B40:B122)</f>
        <v>5.9872745682583398E-2</v>
      </c>
      <c r="C138">
        <f t="shared" ref="C138:V138" si="2">STDEV(C40:C122)</f>
        <v>8.4996244572988891E-2</v>
      </c>
      <c r="D138">
        <f t="shared" si="2"/>
        <v>6.5682112444528665E-2</v>
      </c>
      <c r="E138">
        <f t="shared" si="2"/>
        <v>6.7020439241892063E-2</v>
      </c>
      <c r="F138">
        <f t="shared" si="2"/>
        <v>9.5524088584870312E-2</v>
      </c>
      <c r="G138">
        <f t="shared" si="2"/>
        <v>7.7132581771339109E-2</v>
      </c>
      <c r="H138">
        <f t="shared" si="2"/>
        <v>4.9084032964070358E-2</v>
      </c>
      <c r="I138">
        <f t="shared" si="2"/>
        <v>5.9181258212780648E-2</v>
      </c>
      <c r="J138">
        <f t="shared" si="2"/>
        <v>7.3673408455680531E-2</v>
      </c>
      <c r="K138">
        <f t="shared" si="2"/>
        <v>7.4544712061613422E-2</v>
      </c>
      <c r="L138">
        <f t="shared" si="2"/>
        <v>9.9528367384715613E-2</v>
      </c>
      <c r="M138">
        <f t="shared" si="2"/>
        <v>7.7538426074143157E-2</v>
      </c>
      <c r="N138">
        <f t="shared" si="2"/>
        <v>9.0475314174040838E-2</v>
      </c>
      <c r="O138">
        <f t="shared" si="2"/>
        <v>5.705893737141586E-2</v>
      </c>
      <c r="P138">
        <f t="shared" si="2"/>
        <v>7.2018326969419691E-2</v>
      </c>
      <c r="Q138">
        <f t="shared" si="2"/>
        <v>5.7302206152126493E-2</v>
      </c>
      <c r="R138">
        <f t="shared" si="2"/>
        <v>4.7648848033117544E-2</v>
      </c>
      <c r="S138">
        <f t="shared" si="2"/>
        <v>0.10223074693758087</v>
      </c>
      <c r="T138">
        <f t="shared" si="2"/>
        <v>5.4526710133903644E-2</v>
      </c>
      <c r="U138">
        <f t="shared" si="2"/>
        <v>6.9306695507052679E-2</v>
      </c>
      <c r="V138">
        <f t="shared" si="2"/>
        <v>6.0228240764001302E-2</v>
      </c>
    </row>
    <row r="139" spans="1:29" x14ac:dyDescent="0.35">
      <c r="A139" t="s">
        <v>856</v>
      </c>
      <c r="B139" s="77">
        <f>B138*SQRT(12)</f>
        <v>0.20740527502176917</v>
      </c>
      <c r="C139" s="77">
        <f t="shared" ref="C139:V139" si="3">C138*SQRT(12)</f>
        <v>0.29443562810593443</v>
      </c>
      <c r="D139" s="77">
        <f t="shared" si="3"/>
        <v>0.22752951180475134</v>
      </c>
      <c r="E139" s="77">
        <f t="shared" si="3"/>
        <v>0.23216561182508003</v>
      </c>
      <c r="F139" s="77">
        <f t="shared" si="3"/>
        <v>0.33090514955141115</v>
      </c>
      <c r="G139" s="77">
        <f t="shared" si="3"/>
        <v>0.2671951010938407</v>
      </c>
      <c r="H139" s="77">
        <f t="shared" si="3"/>
        <v>0.1700320778683109</v>
      </c>
      <c r="I139" s="77">
        <f t="shared" si="3"/>
        <v>0.20500989216077795</v>
      </c>
      <c r="J139" s="77">
        <f t="shared" si="3"/>
        <v>0.2552121732240264</v>
      </c>
      <c r="K139" s="77">
        <f t="shared" si="3"/>
        <v>0.25823045745261392</v>
      </c>
      <c r="L139" s="77">
        <f t="shared" si="3"/>
        <v>0.34477637820941714</v>
      </c>
      <c r="M139" s="77">
        <f t="shared" si="3"/>
        <v>0.26860098699867868</v>
      </c>
      <c r="N139" s="77">
        <f t="shared" si="3"/>
        <v>0.31341568196039066</v>
      </c>
      <c r="O139" s="77">
        <f t="shared" si="3"/>
        <v>0.19765795710636566</v>
      </c>
      <c r="P139" s="77">
        <f t="shared" si="3"/>
        <v>0.24947880277428564</v>
      </c>
      <c r="Q139" s="77">
        <f t="shared" si="3"/>
        <v>0.19850066488253795</v>
      </c>
      <c r="R139" s="77">
        <f t="shared" si="3"/>
        <v>0.16506045143097589</v>
      </c>
      <c r="S139" s="77">
        <f t="shared" si="3"/>
        <v>0.35413769558321295</v>
      </c>
      <c r="T139" s="77">
        <f t="shared" si="3"/>
        <v>0.18888606464300378</v>
      </c>
      <c r="U139" s="77">
        <f t="shared" si="3"/>
        <v>0.24008543584584174</v>
      </c>
      <c r="V139" s="77">
        <f t="shared" si="3"/>
        <v>0.20863674610748245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41894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-13.185530999999999</v>
      </c>
      <c r="D2" s="7" cm="1">
        <f t="array" ref="D2:D122">_xll.FDS(D1,"P_PRICE_RETURNS_PR('52W',2,-10AY,0,AM)")</f>
        <v>15.896106</v>
      </c>
      <c r="E2" s="7" cm="1">
        <f t="array" ref="E2:E122">_xll.FDS(E1,"P_PRICE_RETURNS_PR('52W',2,-10AY,0,AM)")</f>
        <v>17.837513000000001</v>
      </c>
      <c r="F2" s="7" cm="1">
        <f t="array" ref="F2:F122">_xll.FDS(F1,"P_PRICE_RETURNS_PR('52W',2,-10AY,0,AM)")</f>
        <v>4.9848319999999999</v>
      </c>
      <c r="G2" s="7" cm="1">
        <f t="array" ref="G2:G122">_xll.FDS(G1,"P_PRICE_RETURNS_PR('52W',2,-10AY,0,AM)")</f>
        <v>6.0434700000000001</v>
      </c>
      <c r="H2" s="7" cm="1">
        <f t="array" ref="H2:H122">_xll.FDS(H1,"P_PRICE_RETURNS_PR('52W',2,-10AY,0,AM)")</f>
        <v>8.5560559999999999</v>
      </c>
      <c r="I2" s="7" cm="1">
        <f t="array" ref="I2:I122">_xll.FDS(I1,"P_PRICE_RETURNS_PR('52W',2,-10AY,0,AM)")</f>
        <v>16.093730000000001</v>
      </c>
      <c r="J2" s="7" cm="1">
        <f t="array" ref="J2:J122">_xll.FDS(J1,"P_PRICE_RETURNS_PR('52W',2,-10AY,0,AM)")</f>
        <v>11.207283</v>
      </c>
      <c r="K2" s="7" cm="1">
        <f t="array" ref="K2:K122">_xll.FDS(K1,"P_PRICE_RETURNS_PR('52W',2,-10AY,0,AM)")</f>
        <v>5.2925943999999996</v>
      </c>
      <c r="L2" s="7" cm="1">
        <f t="array" ref="L2:L122">_xll.FDS(L1,"P_PRICE_RETURNS_PR('52W',2,-10AY,0,AM)")</f>
        <v>6.7783949999999997</v>
      </c>
      <c r="M2" s="7" cm="1">
        <f t="array" ref="M2:M122">_xll.FDS(M1,"P_PRICE_RETURNS_PR('52W',2,-10AY,0,AM)")</f>
        <v>10.117245</v>
      </c>
      <c r="N2" s="7" cm="1">
        <f t="array" ref="N2:N122">_xll.FDS(N1,"P_PRICE_RETURNS_PR('52W',2,-10AY,0,AM)")</f>
        <v>9.8845480000000006</v>
      </c>
      <c r="O2" s="7" cm="1">
        <f t="array" ref="O2:O122">_xll.FDS(O1,"P_PRICE_RETURNS_PR('52W',2,-10AY,0,AM)")</f>
        <v>39.800476000000003</v>
      </c>
      <c r="P2" s="7" cm="1">
        <f t="array" ref="P2:P122">_xll.FDS(P1,"P_PRICE_RETURNS_PR('52W',2,-10AY,0,AM)")</f>
        <v>10.096560999999999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13.123965</v>
      </c>
      <c r="S2" s="7" cm="1">
        <f t="array" ref="S2:S122">_xll.FDS(S1,"P_PRICE_RETURNS_PR('52W',2,-10AY,0,AM)")</f>
        <v>-0.65842867000000005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30.887245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41922</v>
      </c>
      <c r="B3" s="7" t="e">
        <v>#N/A</v>
      </c>
      <c r="C3" s="7">
        <v>-19.516324999999998</v>
      </c>
      <c r="D3" s="40">
        <v>-0.66570640000000003</v>
      </c>
      <c r="E3" s="40">
        <v>5.0934195999999998</v>
      </c>
      <c r="F3" s="40">
        <v>-7.6874849999999997</v>
      </c>
      <c r="G3" s="40">
        <v>1.4841795</v>
      </c>
      <c r="H3" s="40">
        <v>-1.7794787999999999</v>
      </c>
      <c r="I3" s="40">
        <v>4.3836830000000004</v>
      </c>
      <c r="J3" s="40">
        <v>4.1819689999999996</v>
      </c>
      <c r="K3" s="40">
        <v>-9.7174940000000003</v>
      </c>
      <c r="L3" s="40">
        <v>-6.2629995000000003</v>
      </c>
      <c r="M3" s="40">
        <v>-1.7239987999999999</v>
      </c>
      <c r="N3" s="40">
        <v>-18.635331999999998</v>
      </c>
      <c r="O3" s="40">
        <v>24.020779000000001</v>
      </c>
      <c r="P3" s="40">
        <v>0.40016173999999999</v>
      </c>
      <c r="Q3" s="40" t="e">
        <v>#N/A</v>
      </c>
      <c r="R3" s="40">
        <v>6.9432615999999996</v>
      </c>
      <c r="S3" s="40">
        <v>-15.965282</v>
      </c>
      <c r="T3" s="40" t="e">
        <v>#N/A</v>
      </c>
      <c r="U3" s="40">
        <v>17.354548000000001</v>
      </c>
      <c r="V3" s="155" t="e">
        <v>#N/A</v>
      </c>
      <c r="W3" s="24"/>
    </row>
    <row r="4" spans="1:23" x14ac:dyDescent="0.35">
      <c r="A4" s="2">
        <v>41955</v>
      </c>
      <c r="B4" s="7" t="e">
        <v>#N/A</v>
      </c>
      <c r="C4" s="7">
        <v>-11.183864</v>
      </c>
      <c r="D4" s="40">
        <v>13.944233000000001</v>
      </c>
      <c r="E4" s="40">
        <v>16.191303000000001</v>
      </c>
      <c r="F4" s="40">
        <v>-9.1919900000000005</v>
      </c>
      <c r="G4" s="40">
        <v>1.1475325000000001</v>
      </c>
      <c r="H4" s="40">
        <v>-1.1395633000000001</v>
      </c>
      <c r="I4" s="40">
        <v>12.922800000000001</v>
      </c>
      <c r="J4" s="40">
        <v>7.5291037999999997</v>
      </c>
      <c r="K4" s="40">
        <v>-6.6444692999999999</v>
      </c>
      <c r="L4" s="40">
        <v>-9.6397220000000008</v>
      </c>
      <c r="M4" s="40">
        <v>11.208546</v>
      </c>
      <c r="N4" s="40">
        <v>-29.208003999999999</v>
      </c>
      <c r="O4" s="40">
        <v>41.339325000000002</v>
      </c>
      <c r="P4" s="40">
        <v>7.9190610000000001</v>
      </c>
      <c r="Q4" s="40" t="e">
        <v>#N/A</v>
      </c>
      <c r="R4" s="40">
        <v>10.540808</v>
      </c>
      <c r="S4" s="40">
        <v>2.9482841</v>
      </c>
      <c r="T4" s="40" t="e">
        <v>#N/A</v>
      </c>
      <c r="U4" s="40">
        <v>17.372536</v>
      </c>
      <c r="V4" s="155" t="e">
        <v>#N/A</v>
      </c>
      <c r="W4" s="24"/>
    </row>
    <row r="5" spans="1:23" x14ac:dyDescent="0.35">
      <c r="A5" s="2">
        <v>41985</v>
      </c>
      <c r="B5" s="7" t="e">
        <v>#N/A</v>
      </c>
      <c r="C5" s="7">
        <v>-13.351482000000001</v>
      </c>
      <c r="D5" s="40">
        <v>20.373714</v>
      </c>
      <c r="E5" s="40">
        <v>26.051390000000001</v>
      </c>
      <c r="F5" s="40">
        <v>-10.115284000000001</v>
      </c>
      <c r="G5" s="40">
        <v>1.1151074999999999</v>
      </c>
      <c r="H5" s="40">
        <v>-12.546987</v>
      </c>
      <c r="I5" s="40">
        <v>8.0456020000000006</v>
      </c>
      <c r="J5" s="40">
        <v>-14.284782999999999</v>
      </c>
      <c r="K5" s="40">
        <v>-10.409552</v>
      </c>
      <c r="L5" s="40">
        <v>-17.138217999999998</v>
      </c>
      <c r="M5" s="40">
        <v>3.2075762999999999</v>
      </c>
      <c r="N5" s="40">
        <v>-38.980730000000001</v>
      </c>
      <c r="O5" s="40">
        <v>24.729156</v>
      </c>
      <c r="P5" s="40">
        <v>2.6687740999999998</v>
      </c>
      <c r="Q5" s="40" t="e">
        <v>#N/A</v>
      </c>
      <c r="R5" s="40">
        <v>11.704672</v>
      </c>
      <c r="S5" s="40">
        <v>1.1095762</v>
      </c>
      <c r="T5" s="40" t="e">
        <v>#N/A</v>
      </c>
      <c r="U5" s="40">
        <v>6.0564280000000004</v>
      </c>
      <c r="V5" s="155" t="e">
        <v>#N/A</v>
      </c>
      <c r="W5" s="24"/>
    </row>
    <row r="6" spans="1:23" x14ac:dyDescent="0.35">
      <c r="A6" s="2">
        <v>42016</v>
      </c>
      <c r="B6" s="7" t="e">
        <v>#N/A</v>
      </c>
      <c r="C6" s="7">
        <v>-13.449896000000001</v>
      </c>
      <c r="D6" s="40">
        <v>17.551876</v>
      </c>
      <c r="E6" s="40">
        <v>25.066996</v>
      </c>
      <c r="F6" s="40">
        <v>-13.975078</v>
      </c>
      <c r="G6" s="40">
        <v>-2.6291310000000001</v>
      </c>
      <c r="H6" s="40">
        <v>-13.854032500000001</v>
      </c>
      <c r="I6" s="40">
        <v>7.0677757000000003</v>
      </c>
      <c r="J6" s="40">
        <v>-11.930871</v>
      </c>
      <c r="K6" s="40">
        <v>-6.392741</v>
      </c>
      <c r="L6" s="40">
        <v>-14.602881</v>
      </c>
      <c r="M6" s="40">
        <v>6.4828039999999998</v>
      </c>
      <c r="N6" s="40">
        <v>-46.185580000000002</v>
      </c>
      <c r="O6" s="40">
        <v>26.223171000000001</v>
      </c>
      <c r="P6" s="40">
        <v>12.607551000000001</v>
      </c>
      <c r="Q6" s="40" t="e">
        <v>#N/A</v>
      </c>
      <c r="R6" s="40">
        <v>21.965038</v>
      </c>
      <c r="S6" s="40">
        <v>22.660900000000002</v>
      </c>
      <c r="T6" s="40" t="e">
        <v>#N/A</v>
      </c>
      <c r="U6" s="40">
        <v>0.36088228</v>
      </c>
      <c r="V6" s="155" t="e">
        <v>#N/A</v>
      </c>
      <c r="W6" s="24"/>
    </row>
    <row r="7" spans="1:23" x14ac:dyDescent="0.35">
      <c r="A7" s="2">
        <v>42047</v>
      </c>
      <c r="B7" s="7" t="e">
        <v>#N/A</v>
      </c>
      <c r="C7" s="7">
        <v>-4.4752000000000001</v>
      </c>
      <c r="D7" s="40">
        <v>15.382218</v>
      </c>
      <c r="E7" s="40">
        <v>31.142842999999999</v>
      </c>
      <c r="F7" s="40">
        <v>-18.432410000000001</v>
      </c>
      <c r="G7" s="40">
        <v>-7.6764583999999996</v>
      </c>
      <c r="H7" s="40">
        <v>-7.4947059999999999</v>
      </c>
      <c r="I7" s="40">
        <v>16.159856999999999</v>
      </c>
      <c r="J7" s="40">
        <v>-5.5224953000000001</v>
      </c>
      <c r="K7" s="40">
        <v>-6.3325224000000002</v>
      </c>
      <c r="L7" s="40">
        <v>-11.071932</v>
      </c>
      <c r="M7" s="40">
        <v>19.032585000000001</v>
      </c>
      <c r="N7" s="40">
        <v>-44.296658000000001</v>
      </c>
      <c r="O7" s="40">
        <v>38.658011999999999</v>
      </c>
      <c r="P7" s="40">
        <v>18.707477999999998</v>
      </c>
      <c r="Q7" s="40" t="e">
        <v>#N/A</v>
      </c>
      <c r="R7" s="40">
        <v>22.779774</v>
      </c>
      <c r="S7" s="40">
        <v>20.437431</v>
      </c>
      <c r="T7" s="40" t="e">
        <v>#N/A</v>
      </c>
      <c r="U7" s="40">
        <v>-10.305542000000001</v>
      </c>
      <c r="V7" s="155" t="e">
        <v>#N/A</v>
      </c>
      <c r="W7" s="24"/>
    </row>
    <row r="8" spans="1:23" x14ac:dyDescent="0.35">
      <c r="A8" s="2">
        <v>42075</v>
      </c>
      <c r="B8" s="7" t="e">
        <v>#N/A</v>
      </c>
      <c r="C8" s="7">
        <v>-5.3915559999999996</v>
      </c>
      <c r="D8" s="40">
        <v>1.322794</v>
      </c>
      <c r="E8" s="40">
        <v>23.341047</v>
      </c>
      <c r="F8" s="40">
        <v>-21.106953000000001</v>
      </c>
      <c r="G8" s="40">
        <v>-10.298413</v>
      </c>
      <c r="H8" s="40">
        <v>-11.5156765</v>
      </c>
      <c r="I8" s="40">
        <v>12.292242</v>
      </c>
      <c r="J8" s="40">
        <v>-3.5690248000000002</v>
      </c>
      <c r="K8" s="40">
        <v>-5.8767977</v>
      </c>
      <c r="L8" s="40">
        <v>-21.026976000000001</v>
      </c>
      <c r="M8" s="40">
        <v>2.9659985999999998</v>
      </c>
      <c r="N8" s="40">
        <v>-55.599266</v>
      </c>
      <c r="O8" s="40">
        <v>30.456506999999998</v>
      </c>
      <c r="P8" s="40">
        <v>19.781386999999999</v>
      </c>
      <c r="Q8" s="40" t="e">
        <v>#N/A</v>
      </c>
      <c r="R8" s="40">
        <v>13.854111</v>
      </c>
      <c r="S8" s="40">
        <v>5.7523847000000004</v>
      </c>
      <c r="T8" s="40" t="e">
        <v>#N/A</v>
      </c>
      <c r="U8" s="40">
        <v>-13.895160000000001</v>
      </c>
      <c r="V8" s="155" t="e">
        <v>#N/A</v>
      </c>
      <c r="W8" s="24"/>
    </row>
    <row r="9" spans="1:23" x14ac:dyDescent="0.35">
      <c r="A9" s="2">
        <v>42104</v>
      </c>
      <c r="B9" s="7" t="e">
        <v>#N/A</v>
      </c>
      <c r="C9" s="7">
        <v>-9.6876739999999995</v>
      </c>
      <c r="D9" s="40">
        <v>2.9886007000000001</v>
      </c>
      <c r="E9" s="40">
        <v>23.843170000000001</v>
      </c>
      <c r="F9" s="40">
        <v>-18.096900000000002</v>
      </c>
      <c r="G9" s="40">
        <v>-11.174637000000001</v>
      </c>
      <c r="H9" s="40">
        <v>-10.688507</v>
      </c>
      <c r="I9" s="40">
        <v>10.998308</v>
      </c>
      <c r="J9" s="40">
        <v>-5.0339936999999999</v>
      </c>
      <c r="K9" s="40">
        <v>-4.8650146000000003</v>
      </c>
      <c r="L9" s="40">
        <v>-24.215579999999999</v>
      </c>
      <c r="M9" s="40">
        <v>7.4985622999999997</v>
      </c>
      <c r="N9" s="40">
        <v>-52.225512999999999</v>
      </c>
      <c r="O9" s="40">
        <v>26.963436000000002</v>
      </c>
      <c r="P9" s="40">
        <v>37.555799999999998</v>
      </c>
      <c r="Q9" s="40" t="e">
        <v>#N/A</v>
      </c>
      <c r="R9" s="40">
        <v>11.389923</v>
      </c>
      <c r="S9" s="40">
        <v>-6.6285667000000004</v>
      </c>
      <c r="T9" s="40" t="e">
        <v>#N/A</v>
      </c>
      <c r="U9" s="40">
        <v>-17.461586</v>
      </c>
      <c r="V9" s="155" t="e">
        <v>#N/A</v>
      </c>
      <c r="W9" s="24"/>
    </row>
    <row r="10" spans="1:23" x14ac:dyDescent="0.35">
      <c r="A10" s="2">
        <v>42136</v>
      </c>
      <c r="B10" s="7" t="e">
        <v>#N/A</v>
      </c>
      <c r="C10" s="7">
        <v>-5.7561874</v>
      </c>
      <c r="D10" s="40">
        <v>-9.248227</v>
      </c>
      <c r="E10" s="40">
        <v>10.201847000000001</v>
      </c>
      <c r="F10" s="40">
        <v>-10.706429999999999</v>
      </c>
      <c r="G10" s="40">
        <v>-11.131864999999999</v>
      </c>
      <c r="H10" s="40">
        <v>-12.775618</v>
      </c>
      <c r="I10" s="40">
        <v>12.557924</v>
      </c>
      <c r="J10" s="40">
        <v>-10.19516</v>
      </c>
      <c r="K10" s="40">
        <v>-5.5109859999999999</v>
      </c>
      <c r="L10" s="40">
        <v>-23.478221999999999</v>
      </c>
      <c r="M10" s="40">
        <v>0.21737814</v>
      </c>
      <c r="N10" s="40">
        <v>-42.993313000000001</v>
      </c>
      <c r="O10" s="40">
        <v>6.0308456000000001</v>
      </c>
      <c r="P10" s="40">
        <v>41.009841999999999</v>
      </c>
      <c r="Q10" s="40">
        <v>-4.2987704000000004</v>
      </c>
      <c r="R10" s="40">
        <v>8.0413580000000007</v>
      </c>
      <c r="S10" s="40">
        <v>-11.954164499999999</v>
      </c>
      <c r="T10" s="40">
        <v>-16.802537999999998</v>
      </c>
      <c r="U10" s="40">
        <v>-8.4764060000000008</v>
      </c>
      <c r="V10" s="155" t="e">
        <v>#N/A</v>
      </c>
      <c r="W10" s="24"/>
    </row>
    <row r="11" spans="1:23" x14ac:dyDescent="0.35">
      <c r="A11" s="2">
        <v>42167</v>
      </c>
      <c r="B11" s="7" t="e">
        <v>#N/A</v>
      </c>
      <c r="C11" s="7">
        <v>-12.130732</v>
      </c>
      <c r="D11" s="40">
        <v>-12.086069</v>
      </c>
      <c r="E11" s="40">
        <v>5.5952190000000002</v>
      </c>
      <c r="F11" s="40">
        <v>-18.975521000000001</v>
      </c>
      <c r="G11" s="40">
        <v>-13.015729</v>
      </c>
      <c r="H11" s="40">
        <v>-19.337273</v>
      </c>
      <c r="I11" s="40">
        <v>4.2370559999999999</v>
      </c>
      <c r="J11" s="40">
        <v>-12.844151500000001</v>
      </c>
      <c r="K11" s="40">
        <v>-13.730335</v>
      </c>
      <c r="L11" s="40">
        <v>-30.198687</v>
      </c>
      <c r="M11" s="40">
        <v>-5.5930613999999998</v>
      </c>
      <c r="N11" s="40">
        <v>-50.14141</v>
      </c>
      <c r="O11" s="40">
        <v>-4.9166259999999999</v>
      </c>
      <c r="P11" s="40">
        <v>30.668019999999999</v>
      </c>
      <c r="Q11" s="40">
        <v>-7.6449394000000002</v>
      </c>
      <c r="R11" s="40">
        <v>3.514707</v>
      </c>
      <c r="S11" s="40">
        <v>-19.992996000000002</v>
      </c>
      <c r="T11" s="40">
        <v>-14.374637999999999</v>
      </c>
      <c r="U11" s="40">
        <v>-9.9016850000000005</v>
      </c>
      <c r="V11" s="155" t="e">
        <v>#N/A</v>
      </c>
      <c r="W11" s="24"/>
    </row>
    <row r="12" spans="1:23" x14ac:dyDescent="0.35">
      <c r="A12" s="2">
        <v>42195</v>
      </c>
      <c r="B12" s="7" t="e">
        <v>#N/A</v>
      </c>
      <c r="C12" s="7">
        <v>-18.315052000000001</v>
      </c>
      <c r="D12" s="40">
        <v>-17.525953000000001</v>
      </c>
      <c r="E12" s="40">
        <v>3.0918717</v>
      </c>
      <c r="F12" s="40">
        <v>-18.469166000000001</v>
      </c>
      <c r="G12" s="40">
        <v>-21.255796</v>
      </c>
      <c r="H12" s="40">
        <v>-21.996815000000002</v>
      </c>
      <c r="I12" s="40">
        <v>-4.7524749999999996</v>
      </c>
      <c r="J12" s="40">
        <v>-15.388781</v>
      </c>
      <c r="K12" s="40">
        <v>-15.984964</v>
      </c>
      <c r="L12" s="40">
        <v>-31.965578000000001</v>
      </c>
      <c r="M12" s="40">
        <v>-5.2580476000000003</v>
      </c>
      <c r="N12" s="40">
        <v>-47.621000000000002</v>
      </c>
      <c r="O12" s="40">
        <v>3.4891963000000001</v>
      </c>
      <c r="P12" s="40">
        <v>12.927759</v>
      </c>
      <c r="Q12" s="40">
        <v>-7.6818999999999997</v>
      </c>
      <c r="R12" s="40">
        <v>-2.1811425999999998</v>
      </c>
      <c r="S12" s="40">
        <v>-15.72653</v>
      </c>
      <c r="T12" s="40">
        <v>-8.691573</v>
      </c>
      <c r="U12" s="40">
        <v>-7.0992946999999997</v>
      </c>
      <c r="V12" s="155" t="e">
        <v>#N/A</v>
      </c>
      <c r="W12" s="24"/>
    </row>
    <row r="13" spans="1:23" x14ac:dyDescent="0.35">
      <c r="A13" s="2">
        <v>42228</v>
      </c>
      <c r="B13" s="7" t="e">
        <v>#N/A</v>
      </c>
      <c r="C13" s="7">
        <v>-18.647898000000001</v>
      </c>
      <c r="D13" s="40">
        <v>-29.051483000000001</v>
      </c>
      <c r="E13" s="40">
        <v>0.25985239999999998</v>
      </c>
      <c r="F13" s="40">
        <v>-17.553239999999999</v>
      </c>
      <c r="G13" s="40">
        <v>-28.964966</v>
      </c>
      <c r="H13" s="40">
        <v>-30.620802000000001</v>
      </c>
      <c r="I13" s="40">
        <v>-11.527127</v>
      </c>
      <c r="J13" s="40">
        <v>-20.560085000000001</v>
      </c>
      <c r="K13" s="40">
        <v>-24.350548</v>
      </c>
      <c r="L13" s="40">
        <v>-43.461205</v>
      </c>
      <c r="M13" s="40">
        <v>-14.763576</v>
      </c>
      <c r="N13" s="40">
        <v>-48.64893</v>
      </c>
      <c r="O13" s="40">
        <v>0.40184259999999999</v>
      </c>
      <c r="P13" s="40">
        <v>-1.1096596999999999</v>
      </c>
      <c r="Q13" s="40">
        <v>-11.189365</v>
      </c>
      <c r="R13" s="40">
        <v>-7.3662700000000001</v>
      </c>
      <c r="S13" s="40">
        <v>-21.010351</v>
      </c>
      <c r="T13" s="40">
        <v>-12.083864</v>
      </c>
      <c r="U13" s="40">
        <v>-15.580629999999999</v>
      </c>
      <c r="V13" s="155" t="e">
        <v>#N/A</v>
      </c>
      <c r="W13" s="24"/>
    </row>
    <row r="14" spans="1:23" x14ac:dyDescent="0.35">
      <c r="A14" s="2">
        <v>42258</v>
      </c>
      <c r="B14" s="7" t="e">
        <v>#N/A</v>
      </c>
      <c r="C14" s="7">
        <v>-20.304656999999999</v>
      </c>
      <c r="D14" s="40">
        <v>-30.682516</v>
      </c>
      <c r="E14" s="40">
        <v>-9.4811200000000007</v>
      </c>
      <c r="F14" s="40">
        <v>-19.873553999999999</v>
      </c>
      <c r="G14" s="40">
        <v>-35.254691999999999</v>
      </c>
      <c r="H14" s="40">
        <v>-35.604446000000003</v>
      </c>
      <c r="I14" s="40">
        <v>-14.347106</v>
      </c>
      <c r="J14" s="40">
        <v>-25.55021</v>
      </c>
      <c r="K14" s="40">
        <v>-22.699255000000001</v>
      </c>
      <c r="L14" s="40">
        <v>-52.746304000000002</v>
      </c>
      <c r="M14" s="40">
        <v>-19.35454</v>
      </c>
      <c r="N14" s="40">
        <v>-50.691839999999999</v>
      </c>
      <c r="O14" s="40">
        <v>-10.6206</v>
      </c>
      <c r="P14" s="40">
        <v>-9.9028949999999991</v>
      </c>
      <c r="Q14" s="40">
        <v>-12.348699999999999</v>
      </c>
      <c r="R14" s="40">
        <v>-12.597495</v>
      </c>
      <c r="S14" s="40">
        <v>-33.118057</v>
      </c>
      <c r="T14" s="40">
        <v>-24.892403000000002</v>
      </c>
      <c r="U14" s="40">
        <v>-28.281998000000002</v>
      </c>
      <c r="V14" s="155" t="e">
        <v>#N/A</v>
      </c>
      <c r="W14" s="24"/>
    </row>
    <row r="15" spans="1:23" x14ac:dyDescent="0.35">
      <c r="A15" s="2">
        <v>42289</v>
      </c>
      <c r="B15" s="7" t="e">
        <v>#N/A</v>
      </c>
      <c r="C15" s="7">
        <v>-11.423892</v>
      </c>
      <c r="D15" s="40">
        <v>-13.354200000000001</v>
      </c>
      <c r="E15" s="40">
        <v>-0.54335</v>
      </c>
      <c r="F15" s="40">
        <v>-15.932226</v>
      </c>
      <c r="G15" s="40">
        <v>-27.199120000000001</v>
      </c>
      <c r="H15" s="40">
        <v>-24.22017</v>
      </c>
      <c r="I15" s="40">
        <v>-3.2868683000000001</v>
      </c>
      <c r="J15" s="40">
        <v>-16.247118</v>
      </c>
      <c r="K15" s="40">
        <v>-4.677492</v>
      </c>
      <c r="L15" s="40">
        <v>-43.133859999999999</v>
      </c>
      <c r="M15" s="40">
        <v>-2.9285847999999999</v>
      </c>
      <c r="N15" s="40">
        <v>-40.168059999999997</v>
      </c>
      <c r="O15" s="40">
        <v>-1.4543592999999999</v>
      </c>
      <c r="P15" s="40">
        <v>3.6305428000000002</v>
      </c>
      <c r="Q15" s="40">
        <v>-14.638263</v>
      </c>
      <c r="R15" s="40">
        <v>-9.0312479999999997</v>
      </c>
      <c r="S15" s="40">
        <v>-14.27899</v>
      </c>
      <c r="T15" s="40">
        <v>-19.164525999999999</v>
      </c>
      <c r="U15" s="40">
        <v>-15.503655999999999</v>
      </c>
      <c r="V15" s="155" t="e">
        <v>#N/A</v>
      </c>
      <c r="W15" s="24"/>
    </row>
    <row r="16" spans="1:23" x14ac:dyDescent="0.35">
      <c r="A16" s="2">
        <v>42320</v>
      </c>
      <c r="B16" s="7" t="e">
        <v>#N/A</v>
      </c>
      <c r="C16" s="7">
        <v>-18.364159999999998</v>
      </c>
      <c r="D16" s="40">
        <v>-23.920935</v>
      </c>
      <c r="E16" s="40">
        <v>-11.675096</v>
      </c>
      <c r="F16" s="40">
        <v>-23.339403000000001</v>
      </c>
      <c r="G16" s="40">
        <v>-31.421942000000001</v>
      </c>
      <c r="H16" s="40">
        <v>-30.175573</v>
      </c>
      <c r="I16" s="40">
        <v>-10.899191999999999</v>
      </c>
      <c r="J16" s="40">
        <v>-17.803000999999998</v>
      </c>
      <c r="K16" s="40">
        <v>-7.6009510000000002</v>
      </c>
      <c r="L16" s="40">
        <v>-39.727623000000001</v>
      </c>
      <c r="M16" s="40">
        <v>-19.18289</v>
      </c>
      <c r="N16" s="40">
        <v>-37.171227000000002</v>
      </c>
      <c r="O16" s="40">
        <v>-14.651536999999999</v>
      </c>
      <c r="P16" s="40">
        <v>-1.6649783</v>
      </c>
      <c r="Q16" s="40">
        <v>-21.791060000000002</v>
      </c>
      <c r="R16" s="40">
        <v>-11.378783</v>
      </c>
      <c r="S16" s="40">
        <v>-18.229109000000001</v>
      </c>
      <c r="T16" s="40">
        <v>-27.075703000000001</v>
      </c>
      <c r="U16" s="40">
        <v>-21.082813000000002</v>
      </c>
      <c r="V16" s="155" t="e">
        <v>#N/A</v>
      </c>
      <c r="W16" s="24"/>
    </row>
    <row r="17" spans="1:23" x14ac:dyDescent="0.35">
      <c r="A17" s="2">
        <v>42349</v>
      </c>
      <c r="B17" s="7" t="e">
        <v>#N/A</v>
      </c>
      <c r="C17" s="7">
        <v>-19.870889999999999</v>
      </c>
      <c r="D17" s="40">
        <v>-27.191787999999999</v>
      </c>
      <c r="E17" s="40">
        <v>-12.988317500000001</v>
      </c>
      <c r="F17" s="40">
        <v>-32.968710000000002</v>
      </c>
      <c r="G17" s="40">
        <v>-35.476672999999998</v>
      </c>
      <c r="H17" s="40">
        <v>-23.043286999999999</v>
      </c>
      <c r="I17" s="40">
        <v>-13.807684</v>
      </c>
      <c r="J17" s="40">
        <v>-13.330202999999999</v>
      </c>
      <c r="K17" s="40">
        <v>-9.7104730000000004</v>
      </c>
      <c r="L17" s="40">
        <v>-36.777700000000003</v>
      </c>
      <c r="M17" s="40">
        <v>-29.039805999999999</v>
      </c>
      <c r="N17" s="40">
        <v>-39.834969999999998</v>
      </c>
      <c r="O17" s="40">
        <v>-14.177322</v>
      </c>
      <c r="P17" s="40">
        <v>-8.8020379999999996</v>
      </c>
      <c r="Q17" s="40">
        <v>-17.792065000000001</v>
      </c>
      <c r="R17" s="40">
        <v>-16.104816</v>
      </c>
      <c r="S17" s="40">
        <v>-35.154636000000004</v>
      </c>
      <c r="T17" s="40">
        <v>-19.697749999999999</v>
      </c>
      <c r="U17" s="40">
        <v>-22.080935</v>
      </c>
      <c r="V17" s="155" t="e">
        <v>#N/A</v>
      </c>
      <c r="W17" s="24"/>
    </row>
    <row r="18" spans="1:23" x14ac:dyDescent="0.35">
      <c r="A18" s="2">
        <v>42381</v>
      </c>
      <c r="B18" s="7" t="e">
        <v>#N/A</v>
      </c>
      <c r="C18" s="7">
        <v>-21.387129999999999</v>
      </c>
      <c r="D18" s="40">
        <v>-20.600922000000001</v>
      </c>
      <c r="E18" s="40">
        <v>-19.764202000000001</v>
      </c>
      <c r="F18" s="40">
        <v>-28.006087999999998</v>
      </c>
      <c r="G18" s="40">
        <v>-40.180442999999997</v>
      </c>
      <c r="H18" s="40">
        <v>-21.353918</v>
      </c>
      <c r="I18" s="40">
        <v>-17.766819999999999</v>
      </c>
      <c r="J18" s="40">
        <v>-18.917524</v>
      </c>
      <c r="K18" s="40">
        <v>-14.017397000000001</v>
      </c>
      <c r="L18" s="40">
        <v>-44.524635000000004</v>
      </c>
      <c r="M18" s="40">
        <v>-35.12959</v>
      </c>
      <c r="N18" s="40">
        <v>-41.111800000000002</v>
      </c>
      <c r="O18" s="40">
        <v>-14.402108999999999</v>
      </c>
      <c r="P18" s="40">
        <v>-19.570900000000002</v>
      </c>
      <c r="Q18" s="40">
        <v>-21.393567999999998</v>
      </c>
      <c r="R18" s="40">
        <v>-18.019081</v>
      </c>
      <c r="S18" s="40">
        <v>-37.390360000000001</v>
      </c>
      <c r="T18" s="40">
        <v>-19.188946000000001</v>
      </c>
      <c r="U18" s="40">
        <v>-22.620778999999999</v>
      </c>
      <c r="V18" s="155" t="e">
        <v>#N/A</v>
      </c>
      <c r="W18" s="24"/>
    </row>
    <row r="19" spans="1:23" x14ac:dyDescent="0.35">
      <c r="A19" s="2">
        <v>42412</v>
      </c>
      <c r="B19" s="7" t="e">
        <v>#N/A</v>
      </c>
      <c r="C19" s="7">
        <v>-17.592358000000001</v>
      </c>
      <c r="D19" s="40">
        <v>-16.722232999999999</v>
      </c>
      <c r="E19" s="40">
        <v>-20.975489</v>
      </c>
      <c r="F19" s="40">
        <v>-24.603974999999998</v>
      </c>
      <c r="G19" s="40">
        <v>-29.036633999999999</v>
      </c>
      <c r="H19" s="40">
        <v>-18.932269999999999</v>
      </c>
      <c r="I19" s="40">
        <v>-20.841276000000001</v>
      </c>
      <c r="J19" s="40">
        <v>-21.426874000000002</v>
      </c>
      <c r="K19" s="40">
        <v>-14.407228999999999</v>
      </c>
      <c r="L19" s="40">
        <v>-42.21707</v>
      </c>
      <c r="M19" s="40">
        <v>-33.545493999999998</v>
      </c>
      <c r="N19" s="40">
        <v>-54.217033000000001</v>
      </c>
      <c r="O19" s="40">
        <v>-25.462992</v>
      </c>
      <c r="P19" s="40">
        <v>-27.705335999999999</v>
      </c>
      <c r="Q19" s="40">
        <v>-24.929165000000001</v>
      </c>
      <c r="R19" s="40">
        <v>-20.881992</v>
      </c>
      <c r="S19" s="40">
        <v>-29.033237</v>
      </c>
      <c r="T19" s="40">
        <v>-21.901147999999999</v>
      </c>
      <c r="U19" s="40">
        <v>-29.499275000000001</v>
      </c>
      <c r="V19" s="155" t="e">
        <v>#N/A</v>
      </c>
      <c r="W19" s="24"/>
    </row>
    <row r="20" spans="1:23" x14ac:dyDescent="0.35">
      <c r="A20" s="2">
        <v>42440</v>
      </c>
      <c r="B20" s="7" t="e">
        <v>#N/A</v>
      </c>
      <c r="C20" s="7">
        <v>-6.1348019999999996</v>
      </c>
      <c r="D20" s="40">
        <v>-8.8897589999999997</v>
      </c>
      <c r="E20" s="40">
        <v>-13.567553999999999</v>
      </c>
      <c r="F20" s="40">
        <v>-12.359154</v>
      </c>
      <c r="G20" s="40">
        <v>-10.339713</v>
      </c>
      <c r="H20" s="40">
        <v>-10.074621</v>
      </c>
      <c r="I20" s="40">
        <v>-9.2499140000000004</v>
      </c>
      <c r="J20" s="40">
        <v>-7.2252273999999996</v>
      </c>
      <c r="K20" s="40">
        <v>-5.9295534999999999</v>
      </c>
      <c r="L20" s="40">
        <v>-11.95904</v>
      </c>
      <c r="M20" s="40">
        <v>-20.107292000000001</v>
      </c>
      <c r="N20" s="40">
        <v>-32.432167</v>
      </c>
      <c r="O20" s="40">
        <v>-17.510010000000001</v>
      </c>
      <c r="P20" s="40">
        <v>-15.826851</v>
      </c>
      <c r="Q20" s="40">
        <v>-15.600448999999999</v>
      </c>
      <c r="R20" s="40">
        <v>-9.743881</v>
      </c>
      <c r="S20" s="40">
        <v>-4.3235780000000004</v>
      </c>
      <c r="T20" s="40">
        <v>-5.9862849999999996</v>
      </c>
      <c r="U20" s="40">
        <v>-18.962872000000001</v>
      </c>
      <c r="V20" s="155" t="e">
        <v>#N/A</v>
      </c>
      <c r="W20" s="24"/>
    </row>
    <row r="21" spans="1:23" x14ac:dyDescent="0.35">
      <c r="A21" s="2">
        <v>42472</v>
      </c>
      <c r="B21" s="40" t="e">
        <v>#N/A</v>
      </c>
      <c r="C21" s="40">
        <v>-10.650366999999999</v>
      </c>
      <c r="D21" s="40">
        <v>-13.756805</v>
      </c>
      <c r="E21" s="40">
        <v>-12.886089</v>
      </c>
      <c r="F21" s="40">
        <v>-17.248297000000001</v>
      </c>
      <c r="G21" s="40">
        <v>0.60629845000000004</v>
      </c>
      <c r="H21" s="40">
        <v>-8.7051870000000005</v>
      </c>
      <c r="I21" s="40">
        <v>-13.018732999999999</v>
      </c>
      <c r="J21" s="40">
        <v>-10.078955000000001</v>
      </c>
      <c r="K21" s="40">
        <v>-9.8916710000000005</v>
      </c>
      <c r="L21" s="40">
        <v>-15.971337999999999</v>
      </c>
      <c r="M21" s="40">
        <v>-21.954853</v>
      </c>
      <c r="N21" s="40">
        <v>-33.441360000000003</v>
      </c>
      <c r="O21" s="40">
        <v>-17.934733999999999</v>
      </c>
      <c r="P21" s="40">
        <v>-29.856455</v>
      </c>
      <c r="Q21" s="40">
        <v>-13.816815</v>
      </c>
      <c r="R21" s="40">
        <v>-10.492748000000001</v>
      </c>
      <c r="S21" s="40">
        <v>-3.6124885</v>
      </c>
      <c r="T21" s="40">
        <v>-9.0523360000000004</v>
      </c>
      <c r="U21" s="40">
        <v>-14.315372</v>
      </c>
      <c r="V21" s="155" t="e">
        <v>#N/A</v>
      </c>
      <c r="W21" s="24"/>
    </row>
    <row r="22" spans="1:23" x14ac:dyDescent="0.35">
      <c r="A22" s="2">
        <v>42502</v>
      </c>
      <c r="B22" s="40" t="e">
        <v>#N/A</v>
      </c>
      <c r="C22" s="40">
        <v>-15.459365</v>
      </c>
      <c r="D22" s="40">
        <v>-9.6003830000000008</v>
      </c>
      <c r="E22" s="40">
        <v>-9.1546479999999999</v>
      </c>
      <c r="F22" s="40">
        <v>-29.055882</v>
      </c>
      <c r="G22" s="40">
        <v>-3.5095632000000001</v>
      </c>
      <c r="H22" s="40">
        <v>-16.198408000000001</v>
      </c>
      <c r="I22" s="40">
        <v>-20.846975</v>
      </c>
      <c r="J22" s="40">
        <v>-10.849838999999999</v>
      </c>
      <c r="K22" s="40">
        <v>-12.637138</v>
      </c>
      <c r="L22" s="40">
        <v>-18.082581999999999</v>
      </c>
      <c r="M22" s="40">
        <v>-24.19998</v>
      </c>
      <c r="N22" s="40">
        <v>-29.700882</v>
      </c>
      <c r="O22" s="40">
        <v>-7.3115769999999998</v>
      </c>
      <c r="P22" s="40">
        <v>-32.659103000000002</v>
      </c>
      <c r="Q22" s="40">
        <v>-19.339980000000001</v>
      </c>
      <c r="R22" s="40">
        <v>-5.8160305000000001</v>
      </c>
      <c r="S22" s="40">
        <v>-15.806806999999999</v>
      </c>
      <c r="T22" s="40">
        <v>-16.971810000000001</v>
      </c>
      <c r="U22" s="40">
        <v>-13.416857</v>
      </c>
      <c r="V22" s="155" t="e">
        <v>#N/A</v>
      </c>
      <c r="W22" s="24"/>
    </row>
    <row r="23" spans="1:23" x14ac:dyDescent="0.35">
      <c r="A23" s="2">
        <v>42531</v>
      </c>
      <c r="B23" s="40" t="e">
        <v>#N/A</v>
      </c>
      <c r="C23" s="40">
        <v>-8.2469940000000008</v>
      </c>
      <c r="D23" s="40">
        <v>-2.8170525999999998</v>
      </c>
      <c r="E23" s="40">
        <v>-0.21733046</v>
      </c>
      <c r="F23" s="40">
        <v>-27.122586999999999</v>
      </c>
      <c r="G23" s="40">
        <v>2.9869914</v>
      </c>
      <c r="H23" s="40">
        <v>-12.582850000000001</v>
      </c>
      <c r="I23" s="40">
        <v>-10.974622</v>
      </c>
      <c r="J23" s="40">
        <v>-13.373113</v>
      </c>
      <c r="K23" s="40">
        <v>-5.8006469999999997</v>
      </c>
      <c r="L23" s="40">
        <v>-16.648764</v>
      </c>
      <c r="M23" s="40">
        <v>-16.334682000000001</v>
      </c>
      <c r="N23" s="40">
        <v>-32.07385</v>
      </c>
      <c r="O23" s="40">
        <v>-5.096203</v>
      </c>
      <c r="P23" s="40">
        <v>-27.533387999999999</v>
      </c>
      <c r="Q23" s="40">
        <v>-16.888786</v>
      </c>
      <c r="R23" s="40">
        <v>-4.9752710000000002</v>
      </c>
      <c r="S23" s="40">
        <v>-8.9434570000000004</v>
      </c>
      <c r="T23" s="40">
        <v>-16.985230999999999</v>
      </c>
      <c r="U23" s="40">
        <v>-12.978744499999999</v>
      </c>
      <c r="V23" s="155" t="e">
        <v>#N/A</v>
      </c>
      <c r="W23" s="24"/>
    </row>
    <row r="24" spans="1:23" x14ac:dyDescent="0.35">
      <c r="A24" s="2">
        <v>42563</v>
      </c>
      <c r="B24" s="40" t="e">
        <v>#N/A</v>
      </c>
      <c r="C24" s="40">
        <v>2.5296688000000001</v>
      </c>
      <c r="D24" s="40">
        <v>9.0061660000000003</v>
      </c>
      <c r="E24" s="40">
        <v>5.0258516999999996</v>
      </c>
      <c r="F24" s="40">
        <v>-23.99099</v>
      </c>
      <c r="G24" s="40">
        <v>15.002764000000001</v>
      </c>
      <c r="H24" s="40">
        <v>-5.1009180000000001</v>
      </c>
      <c r="I24" s="40">
        <v>-2.0385444000000001</v>
      </c>
      <c r="J24" s="40">
        <v>-9.0306224999999998</v>
      </c>
      <c r="K24" s="40">
        <v>2.028489</v>
      </c>
      <c r="L24" s="40">
        <v>-1.6195714000000001</v>
      </c>
      <c r="M24" s="40">
        <v>-10.497026999999999</v>
      </c>
      <c r="N24" s="40">
        <v>-35.195393000000003</v>
      </c>
      <c r="O24" s="40">
        <v>-3.7712276</v>
      </c>
      <c r="P24" s="40">
        <v>-14.899713</v>
      </c>
      <c r="Q24" s="40">
        <v>-12.673223500000001</v>
      </c>
      <c r="R24" s="40">
        <v>-0.67209600000000003</v>
      </c>
      <c r="S24" s="40">
        <v>-6.8816660000000001</v>
      </c>
      <c r="T24" s="40">
        <v>-11.677355</v>
      </c>
      <c r="U24" s="40">
        <v>-17.613346</v>
      </c>
      <c r="V24" s="155" t="e">
        <v>#N/A</v>
      </c>
      <c r="W24" s="24"/>
    </row>
    <row r="25" spans="1:23" x14ac:dyDescent="0.35">
      <c r="A25" s="2">
        <v>42594</v>
      </c>
      <c r="B25" s="40" t="e">
        <v>#N/A</v>
      </c>
      <c r="C25" s="40">
        <v>13.194979</v>
      </c>
      <c r="D25" s="40">
        <v>31.269884000000001</v>
      </c>
      <c r="E25" s="40">
        <v>7.0713400000000002</v>
      </c>
      <c r="F25" s="40">
        <v>-13.874668</v>
      </c>
      <c r="G25" s="40">
        <v>39.129424999999998</v>
      </c>
      <c r="H25" s="40">
        <v>8.7773559999999993</v>
      </c>
      <c r="I25" s="40">
        <v>16.869247000000001</v>
      </c>
      <c r="J25" s="40">
        <v>-1.1072993</v>
      </c>
      <c r="K25" s="40">
        <v>19.598234000000001</v>
      </c>
      <c r="L25" s="40">
        <v>31.091953</v>
      </c>
      <c r="M25" s="40">
        <v>4.4117689999999996</v>
      </c>
      <c r="N25" s="40">
        <v>-27.409141999999999</v>
      </c>
      <c r="O25" s="40">
        <v>0.87521075999999998</v>
      </c>
      <c r="P25" s="40">
        <v>-3.6382734999999999</v>
      </c>
      <c r="Q25" s="40">
        <v>-4.7095536999999998</v>
      </c>
      <c r="R25" s="40">
        <v>10.247671</v>
      </c>
      <c r="S25" s="40">
        <v>-3.4097493000000001</v>
      </c>
      <c r="T25" s="40">
        <v>-9.8565939999999994</v>
      </c>
      <c r="U25" s="40">
        <v>-10.626918</v>
      </c>
      <c r="V25" s="155" t="e">
        <v>#N/A</v>
      </c>
      <c r="W25" s="24"/>
    </row>
    <row r="26" spans="1:23" x14ac:dyDescent="0.35">
      <c r="A26" s="2">
        <v>42625</v>
      </c>
      <c r="B26" s="40" t="e">
        <v>#N/A</v>
      </c>
      <c r="C26" s="40">
        <v>9.6040010000000002</v>
      </c>
      <c r="D26" s="40">
        <v>33.172249999999998</v>
      </c>
      <c r="E26" s="40">
        <v>6.788945</v>
      </c>
      <c r="F26" s="40">
        <v>-18.328749999999999</v>
      </c>
      <c r="G26" s="40">
        <v>47.313583000000001</v>
      </c>
      <c r="H26" s="40">
        <v>13.892388</v>
      </c>
      <c r="I26" s="40">
        <v>14.123355999999999</v>
      </c>
      <c r="J26" s="40">
        <v>-2.1619499000000002</v>
      </c>
      <c r="K26" s="40">
        <v>19.041119999999999</v>
      </c>
      <c r="L26" s="40">
        <v>50.100090000000002</v>
      </c>
      <c r="M26" s="40">
        <v>6.4500690000000001</v>
      </c>
      <c r="N26" s="40">
        <v>-27.950382000000001</v>
      </c>
      <c r="O26" s="40">
        <v>8.7814329999999998</v>
      </c>
      <c r="P26" s="40">
        <v>10.006582</v>
      </c>
      <c r="Q26" s="40">
        <v>-10.052161999999999</v>
      </c>
      <c r="R26" s="40">
        <v>2.180612</v>
      </c>
      <c r="S26" s="40">
        <v>11.744904500000001</v>
      </c>
      <c r="T26" s="40">
        <v>0.35399199999999997</v>
      </c>
      <c r="U26" s="40">
        <v>-3.6191463000000001</v>
      </c>
      <c r="V26" s="155" t="e">
        <v>#N/A</v>
      </c>
      <c r="W26" s="24"/>
    </row>
    <row r="27" spans="1:23" x14ac:dyDescent="0.35">
      <c r="A27" s="2">
        <v>42655</v>
      </c>
      <c r="B27" s="40" t="e">
        <v>#N/A</v>
      </c>
      <c r="C27" s="40">
        <v>6.2138439999999999</v>
      </c>
      <c r="D27" s="40">
        <v>20.990074</v>
      </c>
      <c r="E27" s="40">
        <v>-2.1253764999999998</v>
      </c>
      <c r="F27" s="40">
        <v>-15.993124</v>
      </c>
      <c r="G27" s="40">
        <v>36.438538000000001</v>
      </c>
      <c r="H27" s="40">
        <v>0.38040876000000001</v>
      </c>
      <c r="I27" s="40">
        <v>14.680934000000001</v>
      </c>
      <c r="J27" s="40">
        <v>-5.1863728</v>
      </c>
      <c r="K27" s="40">
        <v>7.9539179999999998</v>
      </c>
      <c r="L27" s="40">
        <v>46.273780000000002</v>
      </c>
      <c r="M27" s="40">
        <v>-6.6671132999999996</v>
      </c>
      <c r="N27" s="40">
        <v>-27.396107000000001</v>
      </c>
      <c r="O27" s="40">
        <v>2.5309205000000001</v>
      </c>
      <c r="P27" s="40">
        <v>3.7878275000000001</v>
      </c>
      <c r="Q27" s="40">
        <v>-7.9984665000000001</v>
      </c>
      <c r="R27" s="40">
        <v>-0.44672489999999998</v>
      </c>
      <c r="S27" s="40">
        <v>-4.8507689999999997</v>
      </c>
      <c r="T27" s="40">
        <v>-5.650747</v>
      </c>
      <c r="U27" s="40">
        <v>-12.967491000000001</v>
      </c>
      <c r="V27" s="155">
        <v>-19.823329999999999</v>
      </c>
      <c r="W27" s="24"/>
    </row>
    <row r="28" spans="1:23" x14ac:dyDescent="0.35">
      <c r="A28" s="2">
        <v>42685</v>
      </c>
      <c r="B28" s="40" t="e">
        <v>#N/A</v>
      </c>
      <c r="C28" s="40">
        <v>12.63274</v>
      </c>
      <c r="D28" s="40">
        <v>16.073464999999999</v>
      </c>
      <c r="E28" s="40">
        <v>-4.1664779999999997</v>
      </c>
      <c r="F28" s="40">
        <v>-11.030984</v>
      </c>
      <c r="G28" s="40">
        <v>47.044670000000004</v>
      </c>
      <c r="H28" s="40">
        <v>-2.8813064000000002</v>
      </c>
      <c r="I28" s="40">
        <v>12.422836</v>
      </c>
      <c r="J28" s="40">
        <v>-17.44923</v>
      </c>
      <c r="K28" s="40">
        <v>2.3143172000000001</v>
      </c>
      <c r="L28" s="40">
        <v>36.365974000000001</v>
      </c>
      <c r="M28" s="40">
        <v>-5.9575915000000004</v>
      </c>
      <c r="N28" s="40">
        <v>-22.599202999999999</v>
      </c>
      <c r="O28" s="40">
        <v>-0.59641599999999995</v>
      </c>
      <c r="P28" s="40">
        <v>-1.6854465000000001</v>
      </c>
      <c r="Q28" s="40">
        <v>-8.4908070000000002</v>
      </c>
      <c r="R28" s="40">
        <v>7.50854</v>
      </c>
      <c r="S28" s="40">
        <v>-17.547571000000001</v>
      </c>
      <c r="T28" s="40">
        <v>1.2658119000000001</v>
      </c>
      <c r="U28" s="40">
        <v>-13.875871999999999</v>
      </c>
      <c r="V28" s="155">
        <v>-4.9844027000000004</v>
      </c>
      <c r="W28" s="24"/>
    </row>
    <row r="29" spans="1:23" x14ac:dyDescent="0.35">
      <c r="A29" s="2">
        <v>42716</v>
      </c>
      <c r="B29" s="40" t="e">
        <v>#N/A</v>
      </c>
      <c r="C29" s="40">
        <v>29.81354</v>
      </c>
      <c r="D29" s="40">
        <v>27.600182</v>
      </c>
      <c r="E29" s="40">
        <v>0.75336694999999998</v>
      </c>
      <c r="F29" s="40">
        <v>6.3806770000000004</v>
      </c>
      <c r="G29" s="40">
        <v>60.979570000000002</v>
      </c>
      <c r="H29" s="40">
        <v>2.7548313000000002</v>
      </c>
      <c r="I29" s="40">
        <v>25.305653</v>
      </c>
      <c r="J29" s="40">
        <v>-3.7310362000000001</v>
      </c>
      <c r="K29" s="40">
        <v>13.527179</v>
      </c>
      <c r="L29" s="40">
        <v>47.033141999999998</v>
      </c>
      <c r="M29" s="40">
        <v>30.167866</v>
      </c>
      <c r="N29" s="40">
        <v>2.7410983999999998</v>
      </c>
      <c r="O29" s="40">
        <v>6.3228606999999997</v>
      </c>
      <c r="P29" s="40">
        <v>5.9023139999999996</v>
      </c>
      <c r="Q29" s="40">
        <v>5.6246280000000004</v>
      </c>
      <c r="R29" s="40">
        <v>17.606449999999999</v>
      </c>
      <c r="S29" s="40">
        <v>-4.287261</v>
      </c>
      <c r="T29" s="40">
        <v>24.384796000000001</v>
      </c>
      <c r="U29" s="40">
        <v>-7.1461199999999998</v>
      </c>
      <c r="V29" s="155">
        <v>8.284224</v>
      </c>
      <c r="W29" s="24"/>
    </row>
    <row r="30" spans="1:23" x14ac:dyDescent="0.35">
      <c r="A30" s="2">
        <v>42747</v>
      </c>
      <c r="B30" s="40" t="e">
        <v>#N/A</v>
      </c>
      <c r="C30" s="40">
        <v>30.649529999999999</v>
      </c>
      <c r="D30" s="40">
        <v>19.604037999999999</v>
      </c>
      <c r="E30" s="40">
        <v>12.927913999999999</v>
      </c>
      <c r="F30" s="40">
        <v>16.894876</v>
      </c>
      <c r="G30" s="40">
        <v>82.668340000000001</v>
      </c>
      <c r="H30" s="40">
        <v>5.0181746</v>
      </c>
      <c r="I30" s="40">
        <v>34.172893999999999</v>
      </c>
      <c r="J30" s="40">
        <v>-7.7425660000000001</v>
      </c>
      <c r="K30" s="40">
        <v>21.855592999999999</v>
      </c>
      <c r="L30" s="40">
        <v>95.347639999999998</v>
      </c>
      <c r="M30" s="40">
        <v>39.836680000000001</v>
      </c>
      <c r="N30" s="40">
        <v>11.194407999999999</v>
      </c>
      <c r="O30" s="40">
        <v>7.4597239999999996</v>
      </c>
      <c r="P30" s="40">
        <v>17.629337</v>
      </c>
      <c r="Q30" s="40">
        <v>19.056522000000001</v>
      </c>
      <c r="R30" s="40">
        <v>24.977291000000001</v>
      </c>
      <c r="S30" s="40">
        <v>-6.9640820000000003</v>
      </c>
      <c r="T30" s="40">
        <v>24.221074999999999</v>
      </c>
      <c r="U30" s="40">
        <v>-1.4019489000000001</v>
      </c>
      <c r="V30" s="155">
        <v>18.560337000000001</v>
      </c>
      <c r="W30" s="24"/>
    </row>
    <row r="31" spans="1:23" x14ac:dyDescent="0.35">
      <c r="A31" s="2">
        <v>42776</v>
      </c>
      <c r="B31" s="40" t="e">
        <v>#N/A</v>
      </c>
      <c r="C31" s="40">
        <v>29.594028000000002</v>
      </c>
      <c r="D31" s="40">
        <v>13.320721000000001</v>
      </c>
      <c r="E31" s="40">
        <v>6.8379282999999997</v>
      </c>
      <c r="F31" s="40">
        <v>24.389541999999999</v>
      </c>
      <c r="G31" s="40">
        <v>81.782679999999999</v>
      </c>
      <c r="H31" s="40">
        <v>-0.12894273000000001</v>
      </c>
      <c r="I31" s="40">
        <v>36.327316000000003</v>
      </c>
      <c r="J31" s="40">
        <v>4.4763446</v>
      </c>
      <c r="K31" s="40">
        <v>25.315522999999999</v>
      </c>
      <c r="L31" s="40">
        <v>97.933920000000001</v>
      </c>
      <c r="M31" s="40">
        <v>34.057403999999998</v>
      </c>
      <c r="N31" s="40">
        <v>37.223469999999999</v>
      </c>
      <c r="O31" s="40">
        <v>21.738029999999998</v>
      </c>
      <c r="P31" s="40">
        <v>35.822487000000002</v>
      </c>
      <c r="Q31" s="40">
        <v>15.425992000000001</v>
      </c>
      <c r="R31" s="40">
        <v>21.498536999999999</v>
      </c>
      <c r="S31" s="40">
        <v>-0.16527175999999999</v>
      </c>
      <c r="T31" s="40">
        <v>23.046135</v>
      </c>
      <c r="U31" s="40">
        <v>6.4190149999999999</v>
      </c>
      <c r="V31" s="155">
        <v>25.654530000000001</v>
      </c>
      <c r="W31" s="24"/>
    </row>
    <row r="32" spans="1:23" x14ac:dyDescent="0.35">
      <c r="A32" s="2">
        <v>42804</v>
      </c>
      <c r="B32" s="40" t="e">
        <v>#N/A</v>
      </c>
      <c r="C32" s="40">
        <v>17.163063000000001</v>
      </c>
      <c r="D32" s="40">
        <v>7.7517033</v>
      </c>
      <c r="E32" s="40">
        <v>-1.883167</v>
      </c>
      <c r="F32" s="40">
        <v>16.641594000000001</v>
      </c>
      <c r="G32" s="40">
        <v>33.969284000000002</v>
      </c>
      <c r="H32" s="40">
        <v>-3.1155110000000001</v>
      </c>
      <c r="I32" s="40">
        <v>22.129572</v>
      </c>
      <c r="J32" s="40">
        <v>-4.0786448000000002</v>
      </c>
      <c r="K32" s="40">
        <v>19.156765</v>
      </c>
      <c r="L32" s="40">
        <v>45.819237000000001</v>
      </c>
      <c r="M32" s="40">
        <v>19.250630999999998</v>
      </c>
      <c r="N32" s="40">
        <v>11.269330999999999</v>
      </c>
      <c r="O32" s="40">
        <v>17.377699</v>
      </c>
      <c r="P32" s="40">
        <v>23.851382999999998</v>
      </c>
      <c r="Q32" s="40">
        <v>3.8883686000000002</v>
      </c>
      <c r="R32" s="40">
        <v>11.663734</v>
      </c>
      <c r="S32" s="40">
        <v>-11.03754</v>
      </c>
      <c r="T32" s="40">
        <v>5.1663756000000003</v>
      </c>
      <c r="U32" s="40">
        <v>-4.8152150000000002</v>
      </c>
      <c r="V32" s="155">
        <v>12.961745000000001</v>
      </c>
      <c r="W32" s="24"/>
    </row>
    <row r="33" spans="1:23" x14ac:dyDescent="0.35">
      <c r="A33" s="2">
        <v>42837</v>
      </c>
      <c r="B33" s="40" t="e">
        <v>#N/A</v>
      </c>
      <c r="C33" s="40">
        <v>25.259315000000001</v>
      </c>
      <c r="D33" s="40">
        <v>12.392974000000001</v>
      </c>
      <c r="E33" s="40">
        <v>-1.7451763</v>
      </c>
      <c r="F33" s="40">
        <v>14.050160999999999</v>
      </c>
      <c r="G33" s="40">
        <v>18.304919999999999</v>
      </c>
      <c r="H33" s="40">
        <v>-9.4528309999999998</v>
      </c>
      <c r="I33" s="40">
        <v>26.145289999999999</v>
      </c>
      <c r="J33" s="40">
        <v>-0.65098405000000004</v>
      </c>
      <c r="K33" s="40">
        <v>15.177690500000001</v>
      </c>
      <c r="L33" s="40">
        <v>34.039900000000003</v>
      </c>
      <c r="M33" s="40">
        <v>10.46611</v>
      </c>
      <c r="N33" s="40">
        <v>14.755190000000001</v>
      </c>
      <c r="O33" s="40">
        <v>18.057966</v>
      </c>
      <c r="P33" s="40">
        <v>19.77055</v>
      </c>
      <c r="Q33" s="40">
        <v>5.2869916000000003</v>
      </c>
      <c r="R33" s="40">
        <v>14.730549</v>
      </c>
      <c r="S33" s="40">
        <v>-14.922661</v>
      </c>
      <c r="T33" s="40">
        <v>3.1829596000000002</v>
      </c>
      <c r="U33" s="40">
        <v>0.74595210000000001</v>
      </c>
      <c r="V33" s="155">
        <v>13.685298</v>
      </c>
      <c r="W33" s="24"/>
    </row>
    <row r="34" spans="1:23" x14ac:dyDescent="0.35">
      <c r="A34" s="2">
        <v>42867</v>
      </c>
      <c r="B34" s="40" t="e">
        <v>#N/A</v>
      </c>
      <c r="C34" s="40">
        <v>20.456291</v>
      </c>
      <c r="D34" s="40">
        <v>19.399570000000001</v>
      </c>
      <c r="E34" s="40">
        <v>0.39803981999999999</v>
      </c>
      <c r="F34" s="40">
        <v>36.830756999999998</v>
      </c>
      <c r="G34" s="40">
        <v>18.611336000000001</v>
      </c>
      <c r="H34" s="40">
        <v>3.804624</v>
      </c>
      <c r="I34" s="40">
        <v>41.027926999999998</v>
      </c>
      <c r="J34" s="40">
        <v>2.7748227000000001</v>
      </c>
      <c r="K34" s="40">
        <v>31.824780000000001</v>
      </c>
      <c r="L34" s="40">
        <v>39.607917999999998</v>
      </c>
      <c r="M34" s="40">
        <v>22.898244999999999</v>
      </c>
      <c r="N34" s="40">
        <v>14.420855</v>
      </c>
      <c r="O34" s="40">
        <v>21.416128</v>
      </c>
      <c r="P34" s="40">
        <v>33.226906</v>
      </c>
      <c r="Q34" s="40">
        <v>3.7842989999999999</v>
      </c>
      <c r="R34" s="40">
        <v>10.335803</v>
      </c>
      <c r="S34" s="40">
        <v>2.1202207</v>
      </c>
      <c r="T34" s="40">
        <v>8.8985199999999995</v>
      </c>
      <c r="U34" s="40">
        <v>0.38090943999999999</v>
      </c>
      <c r="V34" s="155">
        <v>7.0162177000000003</v>
      </c>
      <c r="W34" s="24"/>
    </row>
    <row r="35" spans="1:23" x14ac:dyDescent="0.35">
      <c r="A35" s="2">
        <v>42898</v>
      </c>
      <c r="B35" s="40" t="e">
        <v>#N/A</v>
      </c>
      <c r="C35" s="40">
        <v>23.736499999999999</v>
      </c>
      <c r="D35" s="40">
        <v>18.506563</v>
      </c>
      <c r="E35" s="40">
        <v>-1.2901604</v>
      </c>
      <c r="F35" s="40">
        <v>40.793765999999998</v>
      </c>
      <c r="G35" s="40">
        <v>15.706849</v>
      </c>
      <c r="H35" s="40">
        <v>8.2566740000000003</v>
      </c>
      <c r="I35" s="40">
        <v>29.902124000000001</v>
      </c>
      <c r="J35" s="40">
        <v>10.901344</v>
      </c>
      <c r="K35" s="40">
        <v>31.484676</v>
      </c>
      <c r="L35" s="40">
        <v>26.913810000000002</v>
      </c>
      <c r="M35" s="40">
        <v>17.515706999999999</v>
      </c>
      <c r="N35" s="40">
        <v>21.176601000000002</v>
      </c>
      <c r="O35" s="40">
        <v>19.298159999999999</v>
      </c>
      <c r="P35" s="40">
        <v>33.560920000000003</v>
      </c>
      <c r="Q35" s="40">
        <v>-3.5341917999999999</v>
      </c>
      <c r="R35" s="40">
        <v>9.4177959999999992</v>
      </c>
      <c r="S35" s="40">
        <v>9.5335009999999993</v>
      </c>
      <c r="T35" s="40">
        <v>7.6688765999999999</v>
      </c>
      <c r="U35" s="40">
        <v>-0.30233263999999999</v>
      </c>
      <c r="V35" s="155">
        <v>8.4792020000000008</v>
      </c>
      <c r="W35" s="24"/>
    </row>
    <row r="36" spans="1:23" x14ac:dyDescent="0.35">
      <c r="A36" s="2">
        <v>42928</v>
      </c>
      <c r="B36" s="40">
        <v>9.0973015000000004</v>
      </c>
      <c r="C36" s="40">
        <v>18.47551</v>
      </c>
      <c r="D36" s="40">
        <v>9.9311349999999994</v>
      </c>
      <c r="E36" s="40">
        <v>-6.9816884999999997</v>
      </c>
      <c r="F36" s="40">
        <v>48.956276000000003</v>
      </c>
      <c r="G36" s="40">
        <v>7.9241989999999998</v>
      </c>
      <c r="H36" s="40">
        <v>0.30075311999999998</v>
      </c>
      <c r="I36" s="40">
        <v>28.564526000000001</v>
      </c>
      <c r="J36" s="40">
        <v>11.848474</v>
      </c>
      <c r="K36" s="40">
        <v>30.208037999999998</v>
      </c>
      <c r="L36" s="40">
        <v>19.697392000000001</v>
      </c>
      <c r="M36" s="40">
        <v>7.5618980000000002</v>
      </c>
      <c r="N36" s="40">
        <v>49.910820000000001</v>
      </c>
      <c r="O36" s="40">
        <v>16.950464</v>
      </c>
      <c r="P36" s="40">
        <v>32.172263999999998</v>
      </c>
      <c r="Q36" s="40">
        <v>-4.5813202999999998</v>
      </c>
      <c r="R36" s="40">
        <v>6.7807079999999997</v>
      </c>
      <c r="S36" s="40">
        <v>4.5550110000000004</v>
      </c>
      <c r="T36" s="40">
        <v>5.0114989999999997</v>
      </c>
      <c r="U36" s="40">
        <v>0.36104918000000003</v>
      </c>
      <c r="V36" s="155">
        <v>16.479147000000001</v>
      </c>
      <c r="W36" s="24"/>
    </row>
    <row r="37" spans="1:23" x14ac:dyDescent="0.35">
      <c r="A37" s="2">
        <v>42958</v>
      </c>
      <c r="B37" s="40">
        <v>11.889124000000001</v>
      </c>
      <c r="C37" s="40">
        <v>16.74813</v>
      </c>
      <c r="D37" s="40">
        <v>0.99478960000000005</v>
      </c>
      <c r="E37" s="40">
        <v>-11.520213</v>
      </c>
      <c r="F37" s="40">
        <v>37.199447999999997</v>
      </c>
      <c r="G37" s="40">
        <v>3.4848810000000001</v>
      </c>
      <c r="H37" s="40">
        <v>-0.92381835000000001</v>
      </c>
      <c r="I37" s="40">
        <v>18.921816</v>
      </c>
      <c r="J37" s="40">
        <v>7.3747873000000004</v>
      </c>
      <c r="K37" s="40">
        <v>15.724969</v>
      </c>
      <c r="L37" s="40">
        <v>11.251461000000001</v>
      </c>
      <c r="M37" s="40">
        <v>6.7496299999999995E-2</v>
      </c>
      <c r="N37" s="40">
        <v>43.626465000000003</v>
      </c>
      <c r="O37" s="40">
        <v>12.845015999999999</v>
      </c>
      <c r="P37" s="40">
        <v>28.579187000000001</v>
      </c>
      <c r="Q37" s="40">
        <v>-11.578208</v>
      </c>
      <c r="R37" s="40">
        <v>0.55841209999999997</v>
      </c>
      <c r="S37" s="40">
        <v>12.486611999999999</v>
      </c>
      <c r="T37" s="40">
        <v>4.3736934999999999</v>
      </c>
      <c r="U37" s="40">
        <v>-4.0997979999999998</v>
      </c>
      <c r="V37" s="155">
        <v>14.7089</v>
      </c>
      <c r="W37" s="24"/>
    </row>
    <row r="38" spans="1:23" x14ac:dyDescent="0.35">
      <c r="A38" s="2">
        <v>42990</v>
      </c>
      <c r="B38" s="40">
        <v>22.224771</v>
      </c>
      <c r="C38" s="40">
        <v>34.487439999999999</v>
      </c>
      <c r="D38" s="40">
        <v>9.3328589999999991</v>
      </c>
      <c r="E38" s="40">
        <v>3.85046E-3</v>
      </c>
      <c r="F38" s="40">
        <v>56.72598</v>
      </c>
      <c r="G38" s="40">
        <v>17.595268000000001</v>
      </c>
      <c r="H38" s="40">
        <v>6.4154030000000004</v>
      </c>
      <c r="I38" s="40">
        <v>27.355062</v>
      </c>
      <c r="J38" s="40">
        <v>15.488815000000001</v>
      </c>
      <c r="K38" s="40">
        <v>22.38692</v>
      </c>
      <c r="L38" s="40">
        <v>28.236591000000001</v>
      </c>
      <c r="M38" s="40">
        <v>14.308035</v>
      </c>
      <c r="N38" s="40">
        <v>43.355964999999998</v>
      </c>
      <c r="O38" s="40">
        <v>17.059553000000001</v>
      </c>
      <c r="P38" s="40">
        <v>32.002223999999998</v>
      </c>
      <c r="Q38" s="40">
        <v>-15.44627</v>
      </c>
      <c r="R38" s="40">
        <v>16.411102</v>
      </c>
      <c r="S38" s="40">
        <v>23.510874000000001</v>
      </c>
      <c r="T38" s="40">
        <v>9.09009</v>
      </c>
      <c r="U38" s="40">
        <v>2.6018620000000001</v>
      </c>
      <c r="V38" s="155">
        <v>25.383461</v>
      </c>
      <c r="W38" s="24"/>
    </row>
    <row r="39" spans="1:23" x14ac:dyDescent="0.35">
      <c r="A39" s="2">
        <v>43020</v>
      </c>
      <c r="B39" s="40">
        <v>21.172260000000001</v>
      </c>
      <c r="C39" s="40">
        <v>38.351930000000003</v>
      </c>
      <c r="D39" s="40">
        <v>3.5068035000000002</v>
      </c>
      <c r="E39" s="40">
        <v>6.1756970000000004</v>
      </c>
      <c r="F39" s="40">
        <v>54.933726999999998</v>
      </c>
      <c r="G39" s="40">
        <v>31.010365</v>
      </c>
      <c r="H39" s="40">
        <v>6.6959860000000004</v>
      </c>
      <c r="I39" s="40">
        <v>22.091685999999999</v>
      </c>
      <c r="J39" s="40">
        <v>5.5096030000000003</v>
      </c>
      <c r="K39" s="40">
        <v>30.296945999999998</v>
      </c>
      <c r="L39" s="40">
        <v>23.174285999999999</v>
      </c>
      <c r="M39" s="40">
        <v>18.743504000000001</v>
      </c>
      <c r="N39" s="40">
        <v>30.175840000000001</v>
      </c>
      <c r="O39" s="40">
        <v>16.165935999999999</v>
      </c>
      <c r="P39" s="40">
        <v>36.932340000000003</v>
      </c>
      <c r="Q39" s="40">
        <v>-16.684609999999999</v>
      </c>
      <c r="R39" s="40">
        <v>21.782409999999999</v>
      </c>
      <c r="S39" s="40">
        <v>15.417683</v>
      </c>
      <c r="T39" s="40">
        <v>13.181376</v>
      </c>
      <c r="U39" s="40">
        <v>5.3055525000000001</v>
      </c>
      <c r="V39" s="155">
        <v>26.147568</v>
      </c>
      <c r="W39" s="24"/>
    </row>
    <row r="40" spans="1:23" x14ac:dyDescent="0.35">
      <c r="A40" s="2">
        <v>43049</v>
      </c>
      <c r="B40" s="40">
        <v>24.313127999999999</v>
      </c>
      <c r="C40" s="40">
        <v>31.506264000000002</v>
      </c>
      <c r="D40" s="40">
        <v>11.0302925</v>
      </c>
      <c r="E40" s="40">
        <v>11.923944000000001</v>
      </c>
      <c r="F40" s="40">
        <v>52.984119999999997</v>
      </c>
      <c r="G40" s="40">
        <v>24.983131</v>
      </c>
      <c r="H40" s="40">
        <v>13.087415999999999</v>
      </c>
      <c r="I40" s="40">
        <v>28.298283000000001</v>
      </c>
      <c r="J40" s="40">
        <v>14.319277</v>
      </c>
      <c r="K40" s="40">
        <v>41.800370000000001</v>
      </c>
      <c r="L40" s="40">
        <v>18.541359</v>
      </c>
      <c r="M40" s="40">
        <v>17.369997000000001</v>
      </c>
      <c r="N40" s="40">
        <v>26.025068000000001</v>
      </c>
      <c r="O40" s="40">
        <v>25.578762000000001</v>
      </c>
      <c r="P40" s="40">
        <v>49.255848</v>
      </c>
      <c r="Q40" s="40">
        <v>-18.496632000000002</v>
      </c>
      <c r="R40" s="40">
        <v>11.558127000000001</v>
      </c>
      <c r="S40" s="40">
        <v>21.865320000000001</v>
      </c>
      <c r="T40" s="40">
        <v>10.565125999999999</v>
      </c>
      <c r="U40" s="40">
        <v>21.689188000000001</v>
      </c>
      <c r="V40" s="155">
        <v>9.3332529999999991</v>
      </c>
      <c r="W40" s="24"/>
    </row>
    <row r="41" spans="1:23" x14ac:dyDescent="0.35">
      <c r="A41" s="2">
        <v>43081</v>
      </c>
      <c r="B41" s="40">
        <v>23.302973000000001</v>
      </c>
      <c r="C41" s="40">
        <v>14.997888</v>
      </c>
      <c r="D41" s="40">
        <v>12.123358</v>
      </c>
      <c r="E41" s="40">
        <v>15.207481</v>
      </c>
      <c r="F41" s="40">
        <v>49.184272999999997</v>
      </c>
      <c r="G41" s="40">
        <v>22.833359000000002</v>
      </c>
      <c r="H41" s="40">
        <v>16.312754000000002</v>
      </c>
      <c r="I41" s="40">
        <v>19.308388000000001</v>
      </c>
      <c r="J41" s="40">
        <v>8.6873649999999998</v>
      </c>
      <c r="K41" s="40">
        <v>36.686455000000002</v>
      </c>
      <c r="L41" s="40">
        <v>26.237297000000002</v>
      </c>
      <c r="M41" s="40">
        <v>15.265511999999999</v>
      </c>
      <c r="N41" s="40">
        <v>16.150200000000002</v>
      </c>
      <c r="O41" s="40">
        <v>29.427422</v>
      </c>
      <c r="P41" s="40">
        <v>46.317078000000002</v>
      </c>
      <c r="Q41" s="40">
        <v>-17.625527999999999</v>
      </c>
      <c r="R41" s="40">
        <v>11.521184999999999</v>
      </c>
      <c r="S41" s="40">
        <v>28.31316</v>
      </c>
      <c r="T41" s="40">
        <v>0.88298319999999997</v>
      </c>
      <c r="U41" s="40">
        <v>26.037455000000001</v>
      </c>
      <c r="V41" s="155">
        <v>2.644825</v>
      </c>
      <c r="W41" s="24"/>
    </row>
    <row r="42" spans="1:23" x14ac:dyDescent="0.35">
      <c r="A42" s="2">
        <v>43112</v>
      </c>
      <c r="B42" s="40">
        <v>34.523463999999997</v>
      </c>
      <c r="C42" s="40">
        <v>45.744166999999997</v>
      </c>
      <c r="D42" s="40">
        <v>20.947765</v>
      </c>
      <c r="E42" s="40">
        <v>15.021515000000001</v>
      </c>
      <c r="F42" s="40">
        <v>50.948394999999998</v>
      </c>
      <c r="G42" s="40">
        <v>31.720924</v>
      </c>
      <c r="H42" s="40">
        <v>25.516558</v>
      </c>
      <c r="I42" s="40">
        <v>25.134933</v>
      </c>
      <c r="J42" s="40">
        <v>23.189616999999998</v>
      </c>
      <c r="K42" s="40">
        <v>41.444110000000002</v>
      </c>
      <c r="L42" s="40">
        <v>20.977795</v>
      </c>
      <c r="M42" s="40">
        <v>28.82105</v>
      </c>
      <c r="N42" s="40">
        <v>36.642277</v>
      </c>
      <c r="O42" s="40">
        <v>35.772469999999998</v>
      </c>
      <c r="P42" s="40">
        <v>58.506714000000002</v>
      </c>
      <c r="Q42" s="40">
        <v>-9.150112</v>
      </c>
      <c r="R42" s="40">
        <v>15.383983000000001</v>
      </c>
      <c r="S42" s="40">
        <v>43.681885000000001</v>
      </c>
      <c r="T42" s="40">
        <v>5.4282903999999998</v>
      </c>
      <c r="U42" s="40">
        <v>42.749274999999997</v>
      </c>
      <c r="V42" s="155">
        <v>16.664086999999999</v>
      </c>
      <c r="W42" s="24"/>
    </row>
    <row r="43" spans="1:23" x14ac:dyDescent="0.35">
      <c r="A43" s="2">
        <v>43143</v>
      </c>
      <c r="B43" s="40">
        <v>22.941196000000001</v>
      </c>
      <c r="C43" s="40">
        <v>31.984043</v>
      </c>
      <c r="D43" s="40">
        <v>16.874742999999999</v>
      </c>
      <c r="E43" s="40">
        <v>7.6447010000000004</v>
      </c>
      <c r="F43" s="40">
        <v>32.394173000000002</v>
      </c>
      <c r="G43" s="40">
        <v>15.496634999999999</v>
      </c>
      <c r="H43" s="40">
        <v>23.546959000000001</v>
      </c>
      <c r="I43" s="40">
        <v>15.700352000000001</v>
      </c>
      <c r="J43" s="40">
        <v>10.907531000000001</v>
      </c>
      <c r="K43" s="40">
        <v>26.696337</v>
      </c>
      <c r="L43" s="40">
        <v>16.594373999999998</v>
      </c>
      <c r="M43" s="40">
        <v>24.551641</v>
      </c>
      <c r="N43" s="40">
        <v>41.361663999999998</v>
      </c>
      <c r="O43" s="40">
        <v>21.997212999999999</v>
      </c>
      <c r="P43" s="40">
        <v>40.324986000000003</v>
      </c>
      <c r="Q43" s="40">
        <v>-14.984446999999999</v>
      </c>
      <c r="R43" s="40">
        <v>13.512778000000001</v>
      </c>
      <c r="S43" s="40">
        <v>28.076637000000002</v>
      </c>
      <c r="T43" s="40">
        <v>0.44816731999999998</v>
      </c>
      <c r="U43" s="40">
        <v>29.252887999999999</v>
      </c>
      <c r="V43" s="155">
        <v>11.461353000000001</v>
      </c>
      <c r="W43" s="24"/>
    </row>
    <row r="44" spans="1:23" x14ac:dyDescent="0.35">
      <c r="A44" s="2">
        <v>43171</v>
      </c>
      <c r="B44" s="40">
        <v>29.641735000000001</v>
      </c>
      <c r="C44" s="40">
        <v>35.518394000000001</v>
      </c>
      <c r="D44" s="40">
        <v>17.497170000000001</v>
      </c>
      <c r="E44" s="40">
        <v>8.2956789999999998</v>
      </c>
      <c r="F44" s="40">
        <v>29.187225000000002</v>
      </c>
      <c r="G44" s="40">
        <v>33.354748000000001</v>
      </c>
      <c r="H44" s="40">
        <v>25.383794999999999</v>
      </c>
      <c r="I44" s="40">
        <v>23.805309999999999</v>
      </c>
      <c r="J44" s="40">
        <v>11.8316765</v>
      </c>
      <c r="K44" s="40">
        <v>34.469340000000003</v>
      </c>
      <c r="L44" s="40">
        <v>26.90605</v>
      </c>
      <c r="M44" s="40">
        <v>34.436214</v>
      </c>
      <c r="N44" s="40">
        <v>35.625279999999997</v>
      </c>
      <c r="O44" s="40">
        <v>17.097843000000001</v>
      </c>
      <c r="P44" s="40">
        <v>51.418053</v>
      </c>
      <c r="Q44" s="40">
        <v>-13.675272</v>
      </c>
      <c r="R44" s="40">
        <v>16.910720000000001</v>
      </c>
      <c r="S44" s="40">
        <v>29.043365000000001</v>
      </c>
      <c r="T44" s="40">
        <v>2.1837354000000002</v>
      </c>
      <c r="U44" s="40">
        <v>41.778840000000002</v>
      </c>
      <c r="V44" s="155">
        <v>19.995139999999999</v>
      </c>
      <c r="W44" s="24"/>
    </row>
    <row r="45" spans="1:23" x14ac:dyDescent="0.35">
      <c r="A45" s="2">
        <v>43202</v>
      </c>
      <c r="B45" s="40">
        <v>20.795953999999998</v>
      </c>
      <c r="C45" s="40">
        <v>23.746894999999999</v>
      </c>
      <c r="D45" s="40">
        <v>6.5767290000000003</v>
      </c>
      <c r="E45" s="40">
        <v>-3.5549580000000001</v>
      </c>
      <c r="F45" s="40">
        <v>23.158847999999999</v>
      </c>
      <c r="G45" s="40">
        <v>32.896422999999999</v>
      </c>
      <c r="H45" s="40">
        <v>25.552631000000002</v>
      </c>
      <c r="I45" s="40">
        <v>17.916763</v>
      </c>
      <c r="J45" s="40">
        <v>6.1585903000000002</v>
      </c>
      <c r="K45" s="40">
        <v>28.156220999999999</v>
      </c>
      <c r="L45" s="40">
        <v>19.422208999999999</v>
      </c>
      <c r="M45" s="40">
        <v>20.962883000000001</v>
      </c>
      <c r="N45" s="40">
        <v>24.767292000000001</v>
      </c>
      <c r="O45" s="40">
        <v>11.660873</v>
      </c>
      <c r="P45" s="40">
        <v>39.957509999999999</v>
      </c>
      <c r="Q45" s="40">
        <v>-11.723005000000001</v>
      </c>
      <c r="R45" s="40">
        <v>11.177731</v>
      </c>
      <c r="S45" s="40">
        <v>7.6332329999999997</v>
      </c>
      <c r="T45" s="40">
        <v>0.28095245000000002</v>
      </c>
      <c r="U45" s="40">
        <v>41.664729999999999</v>
      </c>
      <c r="V45" s="155">
        <v>16.882397000000001</v>
      </c>
      <c r="W45" s="24"/>
    </row>
    <row r="46" spans="1:23" x14ac:dyDescent="0.35">
      <c r="A46" s="2">
        <v>43231</v>
      </c>
      <c r="B46" s="40">
        <v>25.574325999999999</v>
      </c>
      <c r="C46" s="40">
        <v>26.539349000000001</v>
      </c>
      <c r="D46" s="40">
        <v>-3.6808074</v>
      </c>
      <c r="E46" s="40">
        <v>-7.2958049999999997</v>
      </c>
      <c r="F46" s="40">
        <v>7.1602699999999997</v>
      </c>
      <c r="G46" s="40">
        <v>31.481885999999999</v>
      </c>
      <c r="H46" s="40">
        <v>8.4598659999999999</v>
      </c>
      <c r="I46" s="40">
        <v>11.433804</v>
      </c>
      <c r="J46" s="40">
        <v>-5.6124029999999996</v>
      </c>
      <c r="K46" s="40">
        <v>17.001926000000001</v>
      </c>
      <c r="L46" s="40">
        <v>7.0999384000000001</v>
      </c>
      <c r="M46" s="40">
        <v>16.835463000000001</v>
      </c>
      <c r="N46" s="40">
        <v>8.1473464999999994</v>
      </c>
      <c r="O46" s="40">
        <v>6.2771319999999999</v>
      </c>
      <c r="P46" s="40">
        <v>36.389519999999997</v>
      </c>
      <c r="Q46" s="40">
        <v>-8.2237010000000001</v>
      </c>
      <c r="R46" s="40">
        <v>13.911128</v>
      </c>
      <c r="S46" s="40">
        <v>-10.249674000000001</v>
      </c>
      <c r="T46" s="40">
        <v>-4.2803106</v>
      </c>
      <c r="U46" s="40">
        <v>28.925180000000001</v>
      </c>
      <c r="V46" s="155">
        <v>22.405933000000001</v>
      </c>
      <c r="W46" s="24"/>
    </row>
    <row r="47" spans="1:23" x14ac:dyDescent="0.35">
      <c r="A47" s="2">
        <v>43263</v>
      </c>
      <c r="B47" s="40">
        <v>13.797081</v>
      </c>
      <c r="C47" s="40">
        <v>16.277170000000002</v>
      </c>
      <c r="D47" s="40">
        <v>-3.8397489999999999</v>
      </c>
      <c r="E47" s="40">
        <v>-12.071151</v>
      </c>
      <c r="F47" s="40">
        <v>0.67673919999999999</v>
      </c>
      <c r="G47" s="40">
        <v>29.087983999999999</v>
      </c>
      <c r="H47" s="40">
        <v>7.0685149999999997</v>
      </c>
      <c r="I47" s="40">
        <v>11.704456</v>
      </c>
      <c r="J47" s="40">
        <v>-14.667493</v>
      </c>
      <c r="K47" s="40">
        <v>11.979329999999999</v>
      </c>
      <c r="L47" s="40">
        <v>2.8536081000000002</v>
      </c>
      <c r="M47" s="40">
        <v>4.2141913999999998</v>
      </c>
      <c r="N47" s="40">
        <v>-1.8139243</v>
      </c>
      <c r="O47" s="40">
        <v>5.4470660000000004</v>
      </c>
      <c r="P47" s="40">
        <v>33.015694000000003</v>
      </c>
      <c r="Q47" s="40">
        <v>4.7630429999999997</v>
      </c>
      <c r="R47" s="40">
        <v>10.453951</v>
      </c>
      <c r="S47" s="40">
        <v>-24.752784999999999</v>
      </c>
      <c r="T47" s="40">
        <v>1.9259453</v>
      </c>
      <c r="U47" s="40">
        <v>19.755113999999999</v>
      </c>
      <c r="V47" s="155">
        <v>29.149066999999999</v>
      </c>
      <c r="W47" s="24"/>
    </row>
    <row r="48" spans="1:23" x14ac:dyDescent="0.35">
      <c r="A48" s="2">
        <v>43293</v>
      </c>
      <c r="B48" s="40">
        <v>-2.1762967</v>
      </c>
      <c r="C48" s="40">
        <v>8.0902100000000008</v>
      </c>
      <c r="D48" s="40">
        <v>-12.173963000000001</v>
      </c>
      <c r="E48" s="40">
        <v>-15.815580000000001</v>
      </c>
      <c r="F48" s="40">
        <v>-7.3477449999999997</v>
      </c>
      <c r="G48" s="40">
        <v>15.936268</v>
      </c>
      <c r="H48" s="40">
        <v>5.5744049999999996</v>
      </c>
      <c r="I48" s="40">
        <v>2.3794412999999999</v>
      </c>
      <c r="J48" s="40">
        <v>-7.8594923000000003</v>
      </c>
      <c r="K48" s="40">
        <v>-1.1951506000000001</v>
      </c>
      <c r="L48" s="40">
        <v>-5.4712414999999996</v>
      </c>
      <c r="M48" s="40">
        <v>5.7053209999999996</v>
      </c>
      <c r="N48" s="40">
        <v>-11.099297</v>
      </c>
      <c r="O48" s="40">
        <v>2.7852416</v>
      </c>
      <c r="P48" s="40">
        <v>15.883039999999999</v>
      </c>
      <c r="Q48" s="40">
        <v>2.5713205000000001</v>
      </c>
      <c r="R48" s="40">
        <v>4.1906594999999998</v>
      </c>
      <c r="S48" s="40">
        <v>-35.768079999999998</v>
      </c>
      <c r="T48" s="40">
        <v>-4.960108</v>
      </c>
      <c r="U48" s="40">
        <v>6.1661124000000003</v>
      </c>
      <c r="V48" s="155">
        <v>19.643616000000002</v>
      </c>
      <c r="W48" s="24"/>
    </row>
    <row r="49" spans="1:23" x14ac:dyDescent="0.35">
      <c r="A49" s="2">
        <v>43322</v>
      </c>
      <c r="B49" s="40">
        <v>-10.123581</v>
      </c>
      <c r="C49" s="40">
        <v>1.6682505999999999</v>
      </c>
      <c r="D49" s="40">
        <v>-7.4611606999999998</v>
      </c>
      <c r="E49" s="40">
        <v>-6.6385746000000001</v>
      </c>
      <c r="F49" s="40">
        <v>-7.8522444</v>
      </c>
      <c r="G49" s="40">
        <v>11.627615</v>
      </c>
      <c r="H49" s="40">
        <v>10.578405</v>
      </c>
      <c r="I49" s="40">
        <v>6.7784310000000003</v>
      </c>
      <c r="J49" s="40">
        <v>-8.6398419999999998</v>
      </c>
      <c r="K49" s="40">
        <v>1.2658834000000001</v>
      </c>
      <c r="L49" s="40">
        <v>-7.5873429999999997</v>
      </c>
      <c r="M49" s="40">
        <v>-2.6522337999999999</v>
      </c>
      <c r="N49" s="40">
        <v>-11.439448000000001</v>
      </c>
      <c r="O49" s="40">
        <v>8.1248280000000008</v>
      </c>
      <c r="P49" s="40">
        <v>7.7679872999999997</v>
      </c>
      <c r="Q49" s="40">
        <v>8.9327570000000005</v>
      </c>
      <c r="R49" s="40">
        <v>8.5464839999999995</v>
      </c>
      <c r="S49" s="40">
        <v>-49.305390000000003</v>
      </c>
      <c r="T49" s="40">
        <v>-6.4466476000000004</v>
      </c>
      <c r="U49" s="40">
        <v>15.409183499999999</v>
      </c>
      <c r="V49" s="155">
        <v>22.143184999999999</v>
      </c>
      <c r="W49" s="24"/>
    </row>
    <row r="50" spans="1:23" x14ac:dyDescent="0.35">
      <c r="A50" s="2">
        <v>43355</v>
      </c>
      <c r="B50" s="40">
        <v>-17.938065000000002</v>
      </c>
      <c r="C50" s="40">
        <v>-9.9503880000000002</v>
      </c>
      <c r="D50" s="40">
        <v>-15.382534</v>
      </c>
      <c r="E50" s="40">
        <v>-14.508003</v>
      </c>
      <c r="F50" s="40">
        <v>-14.722543999999999</v>
      </c>
      <c r="G50" s="40">
        <v>-5.4293393999999999</v>
      </c>
      <c r="H50" s="40">
        <v>4.1901827000000003</v>
      </c>
      <c r="I50" s="40">
        <v>0.34039019999999998</v>
      </c>
      <c r="J50" s="40">
        <v>-8.3109079999999995</v>
      </c>
      <c r="K50" s="40">
        <v>-1.0833561</v>
      </c>
      <c r="L50" s="40">
        <v>-24.247669999999999</v>
      </c>
      <c r="M50" s="40">
        <v>-14.843802999999999</v>
      </c>
      <c r="N50" s="40">
        <v>-16.779215000000001</v>
      </c>
      <c r="O50" s="40">
        <v>0.16419887999999999</v>
      </c>
      <c r="P50" s="40">
        <v>-7.5353025999999996</v>
      </c>
      <c r="Q50" s="40">
        <v>19.105340000000002</v>
      </c>
      <c r="R50" s="40">
        <v>2.1806478999999999</v>
      </c>
      <c r="S50" s="40">
        <v>-52.811250000000001</v>
      </c>
      <c r="T50" s="40">
        <v>-8.4596450000000001</v>
      </c>
      <c r="U50" s="40">
        <v>14.632092999999999</v>
      </c>
      <c r="V50" s="155">
        <v>8.9330560000000006</v>
      </c>
      <c r="W50" s="24"/>
    </row>
    <row r="51" spans="1:23" x14ac:dyDescent="0.35">
      <c r="A51" s="2">
        <v>43385</v>
      </c>
      <c r="B51" s="40">
        <v>-21.699916999999999</v>
      </c>
      <c r="C51" s="40">
        <v>-13.474459</v>
      </c>
      <c r="D51" s="40">
        <v>-18.029624999999999</v>
      </c>
      <c r="E51" s="40">
        <v>-22.473782</v>
      </c>
      <c r="F51" s="40">
        <v>-16.522486000000001</v>
      </c>
      <c r="G51" s="40">
        <v>-8.5540409999999998</v>
      </c>
      <c r="H51" s="40">
        <v>2.3578524999999999</v>
      </c>
      <c r="I51" s="40">
        <v>-7.2588800000000004</v>
      </c>
      <c r="J51" s="40">
        <v>-4.9451885000000004</v>
      </c>
      <c r="K51" s="40">
        <v>-11.431794999999999</v>
      </c>
      <c r="L51" s="40">
        <v>-7.2601079999999998</v>
      </c>
      <c r="M51" s="40">
        <v>-16.321193999999998</v>
      </c>
      <c r="N51" s="40">
        <v>-17.37302</v>
      </c>
      <c r="O51" s="40">
        <v>-9.5208169999999992</v>
      </c>
      <c r="P51" s="40">
        <v>-14.279037000000001</v>
      </c>
      <c r="Q51" s="40">
        <v>18.372451999999999</v>
      </c>
      <c r="R51" s="40">
        <v>-0.95300079999999998</v>
      </c>
      <c r="S51" s="40">
        <v>-42.013824</v>
      </c>
      <c r="T51" s="40">
        <v>-11.755836499999999</v>
      </c>
      <c r="U51" s="40">
        <v>3.839445</v>
      </c>
      <c r="V51" s="155">
        <v>11.162197000000001</v>
      </c>
      <c r="W51" s="24"/>
    </row>
    <row r="52" spans="1:23" x14ac:dyDescent="0.35">
      <c r="A52" s="2">
        <v>43416</v>
      </c>
      <c r="B52" s="40">
        <v>-24.555302000000001</v>
      </c>
      <c r="C52" s="40">
        <v>-12.782669</v>
      </c>
      <c r="D52" s="40">
        <v>-14.8344755</v>
      </c>
      <c r="E52" s="40">
        <v>-22.738588</v>
      </c>
      <c r="F52" s="40">
        <v>-15.456581</v>
      </c>
      <c r="G52" s="40">
        <v>-13.608974</v>
      </c>
      <c r="H52" s="40">
        <v>-0.91101529999999997</v>
      </c>
      <c r="I52" s="40">
        <v>-10.425644999999999</v>
      </c>
      <c r="J52" s="40">
        <v>-14.636212</v>
      </c>
      <c r="K52" s="40">
        <v>-19.005293000000002</v>
      </c>
      <c r="L52" s="40">
        <v>3.0254482999999999</v>
      </c>
      <c r="M52" s="40">
        <v>-12.888413</v>
      </c>
      <c r="N52" s="40">
        <v>-14.618057</v>
      </c>
      <c r="O52" s="40">
        <v>-10.364890000000001</v>
      </c>
      <c r="P52" s="40">
        <v>-19.584268999999999</v>
      </c>
      <c r="Q52" s="40">
        <v>37.453330000000001</v>
      </c>
      <c r="R52" s="40">
        <v>-2.038151</v>
      </c>
      <c r="S52" s="40">
        <v>-38.306618</v>
      </c>
      <c r="T52" s="40">
        <v>-6.4291897000000002</v>
      </c>
      <c r="U52" s="40">
        <v>-4.9019756000000001</v>
      </c>
      <c r="V52" s="155">
        <v>17.173362999999998</v>
      </c>
      <c r="W52" s="24"/>
    </row>
    <row r="53" spans="1:23" x14ac:dyDescent="0.35">
      <c r="A53" s="2">
        <v>43446</v>
      </c>
      <c r="B53" s="40">
        <v>-20.466978000000001</v>
      </c>
      <c r="C53" s="40">
        <v>-1.6708672</v>
      </c>
      <c r="D53" s="40">
        <v>-6.1596690000000001</v>
      </c>
      <c r="E53" s="40">
        <v>-13.833976</v>
      </c>
      <c r="F53" s="40">
        <v>-9.9135760000000008</v>
      </c>
      <c r="G53" s="40">
        <v>-7.4969234</v>
      </c>
      <c r="H53" s="40">
        <v>-4.0808859999999996</v>
      </c>
      <c r="I53" s="40">
        <v>-6.5664886999999998</v>
      </c>
      <c r="J53" s="40">
        <v>-15.815269000000001</v>
      </c>
      <c r="K53" s="40">
        <v>-16.942608</v>
      </c>
      <c r="L53" s="40">
        <v>-0.87867379999999995</v>
      </c>
      <c r="M53" s="40">
        <v>-10.603756000000001</v>
      </c>
      <c r="N53" s="40">
        <v>-16.451485000000002</v>
      </c>
      <c r="O53" s="40">
        <v>-6.5314350000000001</v>
      </c>
      <c r="P53" s="40">
        <v>-12.646841999999999</v>
      </c>
      <c r="Q53" s="40">
        <v>37.093482999999999</v>
      </c>
      <c r="R53" s="40">
        <v>-3.9531887000000001</v>
      </c>
      <c r="S53" s="40">
        <v>-38.325195000000001</v>
      </c>
      <c r="T53" s="40">
        <v>-12.883652</v>
      </c>
      <c r="U53" s="40">
        <v>-2.1661640000000002</v>
      </c>
      <c r="V53" s="155">
        <v>17.286598000000001</v>
      </c>
      <c r="W53" s="24"/>
    </row>
    <row r="54" spans="1:23" x14ac:dyDescent="0.35">
      <c r="A54" s="2">
        <v>43476</v>
      </c>
      <c r="B54" s="40">
        <v>-25.800364999999999</v>
      </c>
      <c r="C54" s="40">
        <v>-16.928858000000002</v>
      </c>
      <c r="D54" s="40">
        <v>-7.3147115999999999</v>
      </c>
      <c r="E54" s="40">
        <v>-13.025320000000001</v>
      </c>
      <c r="F54" s="40">
        <v>-14.148372999999999</v>
      </c>
      <c r="G54" s="40">
        <v>-13.216089999999999</v>
      </c>
      <c r="H54" s="40">
        <v>-8.7739940000000001</v>
      </c>
      <c r="I54" s="40">
        <v>-11.691713</v>
      </c>
      <c r="J54" s="40">
        <v>-8.9559080000000009</v>
      </c>
      <c r="K54" s="40">
        <v>-21.333963000000001</v>
      </c>
      <c r="L54" s="40">
        <v>2.4066687</v>
      </c>
      <c r="M54" s="40">
        <v>-17.778777999999999</v>
      </c>
      <c r="N54" s="40">
        <v>-31.131886999999999</v>
      </c>
      <c r="O54" s="40">
        <v>-10.843266</v>
      </c>
      <c r="P54" s="40">
        <v>-20.901848000000001</v>
      </c>
      <c r="Q54" s="40">
        <v>19.590855000000001</v>
      </c>
      <c r="R54" s="40">
        <v>-11.413360000000001</v>
      </c>
      <c r="S54" s="40">
        <v>-42.530760000000001</v>
      </c>
      <c r="T54" s="40">
        <v>-16.623497</v>
      </c>
      <c r="U54" s="40">
        <v>-18.730991</v>
      </c>
      <c r="V54" s="155">
        <v>16.610157000000001</v>
      </c>
      <c r="W54" s="24"/>
    </row>
    <row r="55" spans="1:23" x14ac:dyDescent="0.35">
      <c r="A55" s="2">
        <v>43508</v>
      </c>
      <c r="B55" s="40">
        <v>-16.426580000000001</v>
      </c>
      <c r="C55" s="40">
        <v>-12.39273</v>
      </c>
      <c r="D55" s="40">
        <v>-6.2007846999999998</v>
      </c>
      <c r="E55" s="40">
        <v>-5.1321269999999997</v>
      </c>
      <c r="F55" s="40">
        <v>-12.6304865</v>
      </c>
      <c r="G55" s="40">
        <v>-5.9852895999999998</v>
      </c>
      <c r="H55" s="40">
        <v>-8.1856729999999995</v>
      </c>
      <c r="I55" s="40">
        <v>-6.453532</v>
      </c>
      <c r="J55" s="40">
        <v>-11.176098</v>
      </c>
      <c r="K55" s="40">
        <v>-9.9594120000000004</v>
      </c>
      <c r="L55" s="40">
        <v>2.9841541999999999</v>
      </c>
      <c r="M55" s="40">
        <v>-18.242066999999999</v>
      </c>
      <c r="N55" s="40">
        <v>-28.691935999999998</v>
      </c>
      <c r="O55" s="40">
        <v>-6.9766703000000003</v>
      </c>
      <c r="P55" s="40">
        <v>-10.394185999999999</v>
      </c>
      <c r="Q55" s="40">
        <v>21.826219999999999</v>
      </c>
      <c r="R55" s="40">
        <v>-8.7226630000000007</v>
      </c>
      <c r="S55" s="40">
        <v>-32.86403</v>
      </c>
      <c r="T55" s="40">
        <v>-15.931755000000001</v>
      </c>
      <c r="U55" s="40">
        <v>-8.0304739999999999</v>
      </c>
      <c r="V55" s="155">
        <v>21.556246000000002</v>
      </c>
      <c r="W55" s="24"/>
    </row>
    <row r="56" spans="1:23" x14ac:dyDescent="0.35">
      <c r="A56" s="2">
        <v>43536</v>
      </c>
      <c r="B56" s="40">
        <v>-10.802102</v>
      </c>
      <c r="C56" s="40">
        <v>-15.591120999999999</v>
      </c>
      <c r="D56" s="40">
        <v>-10.006046</v>
      </c>
      <c r="E56" s="40">
        <v>-8.0607530000000001</v>
      </c>
      <c r="F56" s="40">
        <v>-13.17234</v>
      </c>
      <c r="G56" s="40">
        <v>-5.9110760000000004</v>
      </c>
      <c r="H56" s="40">
        <v>-11.261844999999999</v>
      </c>
      <c r="I56" s="40">
        <v>-10.582667000000001</v>
      </c>
      <c r="J56" s="40">
        <v>-16.421562000000002</v>
      </c>
      <c r="K56" s="40">
        <v>-18.013662</v>
      </c>
      <c r="L56" s="40">
        <v>-3.3900201000000001</v>
      </c>
      <c r="M56" s="40">
        <v>-26.038032999999999</v>
      </c>
      <c r="N56" s="40">
        <v>-23.723490000000002</v>
      </c>
      <c r="O56" s="40">
        <v>0.51282643999999999</v>
      </c>
      <c r="P56" s="40">
        <v>-13.588900000000001</v>
      </c>
      <c r="Q56" s="40">
        <v>16.429614999999998</v>
      </c>
      <c r="R56" s="40">
        <v>-9.5944040000000008</v>
      </c>
      <c r="S56" s="40">
        <v>-37.499054000000001</v>
      </c>
      <c r="T56" s="40">
        <v>-9.9043255000000006</v>
      </c>
      <c r="U56" s="40">
        <v>-9.3722340000000006</v>
      </c>
      <c r="V56" s="155">
        <v>12.795615</v>
      </c>
      <c r="W56" s="24"/>
    </row>
    <row r="57" spans="1:23" x14ac:dyDescent="0.35">
      <c r="A57" s="2">
        <v>43567</v>
      </c>
      <c r="B57" s="40">
        <v>-0.63149929999999999</v>
      </c>
      <c r="C57" s="40">
        <v>-16.610146</v>
      </c>
      <c r="D57" s="40">
        <v>-4.6860455999999999</v>
      </c>
      <c r="E57" s="40">
        <v>0.43395758000000001</v>
      </c>
      <c r="F57" s="40">
        <v>-7.9708220000000001</v>
      </c>
      <c r="G57" s="40">
        <v>-8.4510799999999993</v>
      </c>
      <c r="H57" s="40">
        <v>-15.716659999999999</v>
      </c>
      <c r="I57" s="40">
        <v>-3.9365709999999998</v>
      </c>
      <c r="J57" s="40">
        <v>-10.973250999999999</v>
      </c>
      <c r="K57" s="40">
        <v>-12.754296999999999</v>
      </c>
      <c r="L57" s="40">
        <v>-3.8390517000000002</v>
      </c>
      <c r="M57" s="40">
        <v>-12.566477000000001</v>
      </c>
      <c r="N57" s="40">
        <v>-11.921072000000001</v>
      </c>
      <c r="O57" s="40">
        <v>2.3352742000000002</v>
      </c>
      <c r="P57" s="40">
        <v>-4.527056</v>
      </c>
      <c r="Q57" s="40">
        <v>16.766666000000001</v>
      </c>
      <c r="R57" s="40">
        <v>-6.0390414999999997</v>
      </c>
      <c r="S57" s="40">
        <v>-36.227775999999999</v>
      </c>
      <c r="T57" s="40">
        <v>-5.6654689999999999</v>
      </c>
      <c r="U57" s="40">
        <v>-12.258362999999999</v>
      </c>
      <c r="V57" s="155">
        <v>21.923065000000001</v>
      </c>
      <c r="W57" s="24"/>
    </row>
    <row r="58" spans="1:23" x14ac:dyDescent="0.35">
      <c r="A58" s="2">
        <v>43595</v>
      </c>
      <c r="B58" s="40">
        <v>-8.8173630000000003</v>
      </c>
      <c r="C58" s="40">
        <v>-20.946193999999998</v>
      </c>
      <c r="D58" s="40">
        <v>-2.6594042999999998</v>
      </c>
      <c r="E58" s="40">
        <v>-0.46073794000000001</v>
      </c>
      <c r="F58" s="40">
        <v>-10.724163000000001</v>
      </c>
      <c r="G58" s="40">
        <v>-14.732246999999999</v>
      </c>
      <c r="H58" s="40">
        <v>-9.5671949999999999</v>
      </c>
      <c r="I58" s="40">
        <v>-2.4975002000000002</v>
      </c>
      <c r="J58" s="40">
        <v>-6.1237810000000001</v>
      </c>
      <c r="K58" s="40">
        <v>-21.958684999999999</v>
      </c>
      <c r="L58" s="40">
        <v>-0.79548954999999999</v>
      </c>
      <c r="M58" s="40">
        <v>-13.571911999999999</v>
      </c>
      <c r="N58" s="40">
        <v>-19.101984000000002</v>
      </c>
      <c r="O58" s="40">
        <v>-1.3441920000000001</v>
      </c>
      <c r="P58" s="40">
        <v>-12.618762</v>
      </c>
      <c r="Q58" s="40">
        <v>14.569699999999999</v>
      </c>
      <c r="R58" s="40">
        <v>-5.6214212999999997</v>
      </c>
      <c r="S58" s="40">
        <v>-36.747352999999997</v>
      </c>
      <c r="T58" s="40">
        <v>-4.7405423999999998</v>
      </c>
      <c r="U58" s="40">
        <v>-8.0977329999999998</v>
      </c>
      <c r="V58" s="155">
        <v>15.988457</v>
      </c>
      <c r="W58" s="24"/>
    </row>
    <row r="59" spans="1:23" x14ac:dyDescent="0.35">
      <c r="A59" s="2">
        <v>43628</v>
      </c>
      <c r="B59" s="40">
        <v>-9.8664649999999998</v>
      </c>
      <c r="C59" s="40">
        <v>-17.555713999999998</v>
      </c>
      <c r="D59" s="40">
        <v>2.1495460999999998</v>
      </c>
      <c r="E59" s="40">
        <v>8.5651989999999998</v>
      </c>
      <c r="F59" s="40">
        <v>-1.118207</v>
      </c>
      <c r="G59" s="40">
        <v>-13.554119999999999</v>
      </c>
      <c r="H59" s="40">
        <v>-7.3106765999999999</v>
      </c>
      <c r="I59" s="40">
        <v>-7.5215281999999997</v>
      </c>
      <c r="J59" s="40">
        <v>2.5768637999999999</v>
      </c>
      <c r="K59" s="40">
        <v>-20.457118999999999</v>
      </c>
      <c r="L59" s="40">
        <v>29.207467999999999</v>
      </c>
      <c r="M59" s="40">
        <v>-7.7162980000000001</v>
      </c>
      <c r="N59" s="40">
        <v>2.8967022999999998</v>
      </c>
      <c r="O59" s="40">
        <v>5.8680295999999998</v>
      </c>
      <c r="P59" s="40">
        <v>-19.699223</v>
      </c>
      <c r="Q59" s="40">
        <v>11.809516</v>
      </c>
      <c r="R59" s="40">
        <v>-3.2524942999999999</v>
      </c>
      <c r="S59" s="40">
        <v>-21.924675000000001</v>
      </c>
      <c r="T59" s="40">
        <v>-13.929993</v>
      </c>
      <c r="U59" s="40">
        <v>-4.0802183000000003</v>
      </c>
      <c r="V59" s="155">
        <v>13.676368999999999</v>
      </c>
      <c r="W59" s="24"/>
    </row>
    <row r="60" spans="1:23" x14ac:dyDescent="0.35">
      <c r="A60" s="2">
        <v>43658</v>
      </c>
      <c r="B60" s="40">
        <v>6.5398097000000002</v>
      </c>
      <c r="C60" s="40">
        <v>-10.395712</v>
      </c>
      <c r="D60" s="40">
        <v>13.665366000000001</v>
      </c>
      <c r="E60" s="40">
        <v>18.673658</v>
      </c>
      <c r="F60" s="40">
        <v>5.2976726999999997</v>
      </c>
      <c r="G60" s="40">
        <v>-0.79339146999999999</v>
      </c>
      <c r="H60" s="40">
        <v>-1.4854670000000001</v>
      </c>
      <c r="I60" s="40">
        <v>1.104641</v>
      </c>
      <c r="J60" s="40">
        <v>-11.162644</v>
      </c>
      <c r="K60" s="40">
        <v>-11.410880000000001</v>
      </c>
      <c r="L60" s="40">
        <v>42.621696</v>
      </c>
      <c r="M60" s="40">
        <v>-3.8926482</v>
      </c>
      <c r="N60" s="40">
        <v>5.8150649999999997</v>
      </c>
      <c r="O60" s="40">
        <v>3.1556367999999999</v>
      </c>
      <c r="P60" s="40">
        <v>-7.472664</v>
      </c>
      <c r="Q60" s="40">
        <v>12.290632</v>
      </c>
      <c r="R60" s="40">
        <v>5.5249094999999997</v>
      </c>
      <c r="S60" s="40">
        <v>-4.8522052999999996</v>
      </c>
      <c r="T60" s="40">
        <v>-9.6091750000000005</v>
      </c>
      <c r="U60" s="40">
        <v>6.5213919999999996</v>
      </c>
      <c r="V60" s="155">
        <v>11.238396</v>
      </c>
      <c r="W60" s="24"/>
    </row>
    <row r="61" spans="1:23" x14ac:dyDescent="0.35">
      <c r="A61" s="2">
        <v>43689</v>
      </c>
      <c r="B61" s="40">
        <v>5.8937073</v>
      </c>
      <c r="C61" s="40">
        <v>-17.719930000000002</v>
      </c>
      <c r="D61" s="40">
        <v>4.3708799999999997</v>
      </c>
      <c r="E61" s="40">
        <v>2.7591944000000002</v>
      </c>
      <c r="F61" s="40">
        <v>-7.6336979999999999</v>
      </c>
      <c r="G61" s="40">
        <v>-11.022175000000001</v>
      </c>
      <c r="H61" s="40">
        <v>-11.442793</v>
      </c>
      <c r="I61" s="40">
        <v>-6.3568534999999997</v>
      </c>
      <c r="J61" s="40">
        <v>-18.0381</v>
      </c>
      <c r="K61" s="40">
        <v>-19.25956</v>
      </c>
      <c r="L61" s="40">
        <v>29.403804999999998</v>
      </c>
      <c r="M61" s="40">
        <v>-12.035561</v>
      </c>
      <c r="N61" s="40">
        <v>2.6747942</v>
      </c>
      <c r="O61" s="40">
        <v>-7.2644234000000001</v>
      </c>
      <c r="P61" s="40">
        <v>-11.653441000000001</v>
      </c>
      <c r="Q61" s="40">
        <v>-1.6617537</v>
      </c>
      <c r="R61" s="40">
        <v>-4.1707276999999996</v>
      </c>
      <c r="S61" s="40">
        <v>21.875298000000001</v>
      </c>
      <c r="T61" s="40">
        <v>-8.7995230000000006</v>
      </c>
      <c r="U61" s="40">
        <v>-3.8658022999999999</v>
      </c>
      <c r="V61" s="155">
        <v>6.9012045999999998</v>
      </c>
      <c r="W61" s="24"/>
    </row>
    <row r="62" spans="1:23" x14ac:dyDescent="0.35">
      <c r="A62" s="2">
        <v>43720</v>
      </c>
      <c r="B62" s="40">
        <v>19.461131999999999</v>
      </c>
      <c r="C62" s="40">
        <v>-9.8919979999999992</v>
      </c>
      <c r="D62" s="40">
        <v>17.423307000000001</v>
      </c>
      <c r="E62" s="40">
        <v>11.993111000000001</v>
      </c>
      <c r="F62" s="40">
        <v>-5.4119229999999998</v>
      </c>
      <c r="G62" s="40">
        <v>0.30184983999999998</v>
      </c>
      <c r="H62" s="40">
        <v>-8.7881680000000006</v>
      </c>
      <c r="I62" s="40">
        <v>2.3066163</v>
      </c>
      <c r="J62" s="40">
        <v>-12.525594999999999</v>
      </c>
      <c r="K62" s="40">
        <v>-11.268414</v>
      </c>
      <c r="L62" s="40">
        <v>41.444862000000001</v>
      </c>
      <c r="M62" s="40">
        <v>5.1663519999999998</v>
      </c>
      <c r="N62" s="40">
        <v>14.976919000000001</v>
      </c>
      <c r="O62" s="40">
        <v>-4.0522520000000002</v>
      </c>
      <c r="P62" s="40">
        <v>5.4206966999999997</v>
      </c>
      <c r="Q62" s="40">
        <v>4.3126224999999998</v>
      </c>
      <c r="R62" s="40">
        <v>-1.1140943000000001</v>
      </c>
      <c r="S62" s="40">
        <v>27.398586000000002</v>
      </c>
      <c r="T62" s="40">
        <v>-4.7203780000000002</v>
      </c>
      <c r="U62" s="40">
        <v>-5.5487576000000001</v>
      </c>
      <c r="V62" s="155">
        <v>7.0512769999999998</v>
      </c>
      <c r="W62" s="24"/>
    </row>
    <row r="63" spans="1:23" x14ac:dyDescent="0.35">
      <c r="A63" s="2">
        <v>43749</v>
      </c>
      <c r="B63" s="40">
        <v>22.877872</v>
      </c>
      <c r="C63" s="40">
        <v>-7.0981382999999996</v>
      </c>
      <c r="D63" s="40">
        <v>17.170788000000002</v>
      </c>
      <c r="E63" s="40">
        <v>22.339022</v>
      </c>
      <c r="F63" s="40">
        <v>-3.6069214000000001</v>
      </c>
      <c r="G63" s="40">
        <v>-2.8843105000000002</v>
      </c>
      <c r="H63" s="40">
        <v>-6.4098889999999997</v>
      </c>
      <c r="I63" s="40">
        <v>17.498577000000001</v>
      </c>
      <c r="J63" s="40">
        <v>-6.3524779999999996</v>
      </c>
      <c r="K63" s="40">
        <v>-3.4723579999999998</v>
      </c>
      <c r="L63" s="40">
        <v>15.756071</v>
      </c>
      <c r="M63" s="40">
        <v>10.762262</v>
      </c>
      <c r="N63" s="40">
        <v>29.937028999999999</v>
      </c>
      <c r="O63" s="40">
        <v>12.565624</v>
      </c>
      <c r="P63" s="40">
        <v>10.705339</v>
      </c>
      <c r="Q63" s="40">
        <v>5.9742329999999999</v>
      </c>
      <c r="R63" s="40">
        <v>-3.3804953000000002</v>
      </c>
      <c r="S63" s="40">
        <v>5.8207870000000002</v>
      </c>
      <c r="T63" s="40">
        <v>-0.54671170000000002</v>
      </c>
      <c r="U63" s="40">
        <v>8.4627739999999996</v>
      </c>
      <c r="V63" s="155">
        <v>4.6988963999999998</v>
      </c>
      <c r="W63" s="24"/>
    </row>
    <row r="64" spans="1:23" x14ac:dyDescent="0.35">
      <c r="A64" s="2">
        <v>43781</v>
      </c>
      <c r="B64" s="40">
        <v>23.754083999999999</v>
      </c>
      <c r="C64" s="40">
        <v>-25.054131999999999</v>
      </c>
      <c r="D64" s="40">
        <v>12.972759999999999</v>
      </c>
      <c r="E64" s="40">
        <v>23.742436999999999</v>
      </c>
      <c r="F64" s="40">
        <v>0.28157233999999998</v>
      </c>
      <c r="G64" s="40">
        <v>1.3829947</v>
      </c>
      <c r="H64" s="40">
        <v>-0.73830485000000001</v>
      </c>
      <c r="I64" s="40">
        <v>24.822403000000001</v>
      </c>
      <c r="J64" s="40">
        <v>9.1660260000000005</v>
      </c>
      <c r="K64" s="40">
        <v>4.4005513000000001</v>
      </c>
      <c r="L64" s="40">
        <v>12.954770999999999</v>
      </c>
      <c r="M64" s="40">
        <v>5.5731653999999997</v>
      </c>
      <c r="N64" s="40">
        <v>31.347048000000001</v>
      </c>
      <c r="O64" s="40">
        <v>12.658595999999999</v>
      </c>
      <c r="P64" s="40">
        <v>14.503014</v>
      </c>
      <c r="Q64" s="40">
        <v>-2.3411810000000002</v>
      </c>
      <c r="R64" s="40">
        <v>-1.7312765000000001</v>
      </c>
      <c r="S64" s="40">
        <v>10.064755999999999</v>
      </c>
      <c r="T64" s="40">
        <v>-4.8700514000000004</v>
      </c>
      <c r="U64" s="40">
        <v>9.7760090000000002</v>
      </c>
      <c r="V64" s="155">
        <v>6.9573640000000001</v>
      </c>
      <c r="W64" s="24"/>
    </row>
    <row r="65" spans="1:23" x14ac:dyDescent="0.35">
      <c r="A65" s="2">
        <v>43811</v>
      </c>
      <c r="B65" s="40">
        <v>23.71576</v>
      </c>
      <c r="C65" s="40">
        <v>-20.283090000000001</v>
      </c>
      <c r="D65" s="40">
        <v>3.2237768</v>
      </c>
      <c r="E65" s="40">
        <v>8.6762540000000001</v>
      </c>
      <c r="F65" s="40">
        <v>-8.4712209999999999</v>
      </c>
      <c r="G65" s="40">
        <v>0.23049116</v>
      </c>
      <c r="H65" s="40">
        <v>-1.9565581999999999</v>
      </c>
      <c r="I65" s="40">
        <v>30.274857000000001</v>
      </c>
      <c r="J65" s="40">
        <v>14.303207</v>
      </c>
      <c r="K65" s="40">
        <v>3.1438112</v>
      </c>
      <c r="L65" s="40">
        <v>21.712864</v>
      </c>
      <c r="M65" s="40">
        <v>1.0276913999999999</v>
      </c>
      <c r="N65" s="40">
        <v>32.809080000000002</v>
      </c>
      <c r="O65" s="40">
        <v>10.125756000000001</v>
      </c>
      <c r="P65" s="40">
        <v>12.904655</v>
      </c>
      <c r="Q65" s="40">
        <v>-2.1528900000000002</v>
      </c>
      <c r="R65" s="40">
        <v>-4.3446660000000001</v>
      </c>
      <c r="S65" s="40">
        <v>14.878617999999999</v>
      </c>
      <c r="T65" s="40">
        <v>3.124714</v>
      </c>
      <c r="U65" s="40">
        <v>2.9800415</v>
      </c>
      <c r="V65" s="155">
        <v>6.3002586000000003</v>
      </c>
      <c r="W65" s="24"/>
    </row>
    <row r="66" spans="1:23" x14ac:dyDescent="0.35">
      <c r="A66" s="2">
        <v>43840</v>
      </c>
      <c r="B66" s="40">
        <v>33.535885</v>
      </c>
      <c r="C66" s="40">
        <v>-20.867104000000001</v>
      </c>
      <c r="D66" s="40">
        <v>-0.4351139</v>
      </c>
      <c r="E66" s="40">
        <v>-1.2948691999999999</v>
      </c>
      <c r="F66" s="40">
        <v>-8.2096630000000008</v>
      </c>
      <c r="G66" s="40">
        <v>3.0744552999999999</v>
      </c>
      <c r="H66" s="40">
        <v>-3.1463741999999999</v>
      </c>
      <c r="I66" s="40">
        <v>32.190143999999997</v>
      </c>
      <c r="J66" s="40">
        <v>7.5032829999999997</v>
      </c>
      <c r="K66" s="40">
        <v>6.9269299999999996</v>
      </c>
      <c r="L66" s="40">
        <v>10.841227</v>
      </c>
      <c r="M66" s="40">
        <v>-1.2399792999999999</v>
      </c>
      <c r="N66" s="40">
        <v>37.141407000000001</v>
      </c>
      <c r="O66" s="40">
        <v>9.0959909999999997</v>
      </c>
      <c r="P66" s="40">
        <v>21.345127000000002</v>
      </c>
      <c r="Q66" s="40">
        <v>-5.2793922000000002</v>
      </c>
      <c r="R66" s="40">
        <v>-0.44090748000000002</v>
      </c>
      <c r="S66" s="40">
        <v>20.375156</v>
      </c>
      <c r="T66" s="40">
        <v>-5.0374090000000002</v>
      </c>
      <c r="U66" s="40">
        <v>4.8515677000000004</v>
      </c>
      <c r="V66" s="155">
        <v>3.8054823999999998</v>
      </c>
      <c r="W66" s="24"/>
    </row>
    <row r="67" spans="1:23" x14ac:dyDescent="0.35">
      <c r="A67" s="2">
        <v>43873</v>
      </c>
      <c r="B67" s="40">
        <v>18.814587</v>
      </c>
      <c r="C67" s="40">
        <v>-29.352146000000001</v>
      </c>
      <c r="D67" s="40">
        <v>-5.7041940000000002</v>
      </c>
      <c r="E67" s="40">
        <v>-4.4608473999999996</v>
      </c>
      <c r="F67" s="40">
        <v>-10.684193</v>
      </c>
      <c r="G67" s="40">
        <v>-4.738575</v>
      </c>
      <c r="H67" s="40">
        <v>-8.1788299999999996</v>
      </c>
      <c r="I67" s="40">
        <v>26.634968000000001</v>
      </c>
      <c r="J67" s="40">
        <v>12.095094</v>
      </c>
      <c r="K67" s="40">
        <v>1.1709452</v>
      </c>
      <c r="L67" s="40">
        <v>3.7324785999999999</v>
      </c>
      <c r="M67" s="40">
        <v>-1.3451873999999999</v>
      </c>
      <c r="N67" s="40">
        <v>30.561029999999999</v>
      </c>
      <c r="O67" s="40">
        <v>10.075593</v>
      </c>
      <c r="P67" s="40">
        <v>12.907684</v>
      </c>
      <c r="Q67" s="40">
        <v>-4.4210729999999998</v>
      </c>
      <c r="R67" s="40">
        <v>-6.2496605000000001</v>
      </c>
      <c r="S67" s="40">
        <v>2.3743867999999999</v>
      </c>
      <c r="T67" s="40">
        <v>-3.5205185000000001</v>
      </c>
      <c r="U67" s="40">
        <v>-3.7030935</v>
      </c>
      <c r="V67" s="155">
        <v>-7.8963400000000004</v>
      </c>
      <c r="W67" s="24"/>
    </row>
    <row r="68" spans="1:23" x14ac:dyDescent="0.35">
      <c r="A68" s="2">
        <v>43902</v>
      </c>
      <c r="B68" s="40">
        <v>0.21299124</v>
      </c>
      <c r="C68" s="40">
        <v>-48.061540000000001</v>
      </c>
      <c r="D68" s="40">
        <v>-31.987936000000001</v>
      </c>
      <c r="E68" s="40">
        <v>-33.264415999999997</v>
      </c>
      <c r="F68" s="40">
        <v>-43.275010000000002</v>
      </c>
      <c r="G68" s="40">
        <v>-34.450960000000002</v>
      </c>
      <c r="H68" s="40">
        <v>-26.349640000000001</v>
      </c>
      <c r="I68" s="40">
        <v>1.8591523000000001</v>
      </c>
      <c r="J68" s="40">
        <v>-19.815773</v>
      </c>
      <c r="K68" s="40">
        <v>-22.661137</v>
      </c>
      <c r="L68" s="40">
        <v>-41.254910000000002</v>
      </c>
      <c r="M68" s="40">
        <v>-33.472622000000001</v>
      </c>
      <c r="N68" s="40">
        <v>-32.407772000000001</v>
      </c>
      <c r="O68" s="40">
        <v>-26.780860000000001</v>
      </c>
      <c r="P68" s="40">
        <v>-8.8478619999999992</v>
      </c>
      <c r="Q68" s="40">
        <v>-21.964269999999999</v>
      </c>
      <c r="R68" s="40">
        <v>-31.499331999999999</v>
      </c>
      <c r="S68" s="40">
        <v>-18.67184</v>
      </c>
      <c r="T68" s="40">
        <v>-30.383586999999999</v>
      </c>
      <c r="U68" s="40">
        <v>-34.226585</v>
      </c>
      <c r="V68" s="155">
        <v>-31.756989999999998</v>
      </c>
      <c r="W68" s="24"/>
    </row>
    <row r="69" spans="1:23" x14ac:dyDescent="0.35">
      <c r="A69" s="2">
        <v>43930</v>
      </c>
      <c r="B69" s="40">
        <v>-6.6912229999999999</v>
      </c>
      <c r="C69" s="40">
        <v>-44.716811999999997</v>
      </c>
      <c r="D69" s="40">
        <v>-40.593445000000003</v>
      </c>
      <c r="E69" s="40">
        <v>-31.810020000000002</v>
      </c>
      <c r="F69" s="40">
        <v>-37.632637000000003</v>
      </c>
      <c r="G69" s="40">
        <v>-37.630206999999999</v>
      </c>
      <c r="H69" s="40">
        <v>-20.618994000000001</v>
      </c>
      <c r="I69" s="40">
        <v>-0.51629543</v>
      </c>
      <c r="J69" s="40">
        <v>-37.492072999999998</v>
      </c>
      <c r="K69" s="40">
        <v>-20.658349999999999</v>
      </c>
      <c r="L69" s="40">
        <v>-37.357264999999998</v>
      </c>
      <c r="M69" s="40">
        <v>-38.451500000000003</v>
      </c>
      <c r="N69" s="40">
        <v>-27.290175999999999</v>
      </c>
      <c r="O69" s="40">
        <v>-27.660655999999999</v>
      </c>
      <c r="P69" s="40">
        <v>-8.5127299999999995</v>
      </c>
      <c r="Q69" s="40">
        <v>-9.7689990000000009</v>
      </c>
      <c r="R69" s="40">
        <v>-26.117086</v>
      </c>
      <c r="S69" s="40">
        <v>-16.616201</v>
      </c>
      <c r="T69" s="40">
        <v>-30.465872000000001</v>
      </c>
      <c r="U69" s="40">
        <v>-28.869606000000001</v>
      </c>
      <c r="V69" s="155">
        <v>-26.153421000000002</v>
      </c>
      <c r="W69" s="24"/>
    </row>
    <row r="70" spans="1:23" x14ac:dyDescent="0.35">
      <c r="A70" s="2">
        <v>43963</v>
      </c>
      <c r="B70" s="40">
        <v>7.4261784999999998</v>
      </c>
      <c r="C70" s="40">
        <v>-39.701799999999999</v>
      </c>
      <c r="D70" s="40">
        <v>-32.445210000000003</v>
      </c>
      <c r="E70" s="40">
        <v>-25.611269</v>
      </c>
      <c r="F70" s="40">
        <v>-31.670307000000001</v>
      </c>
      <c r="G70" s="40">
        <v>-26.729149</v>
      </c>
      <c r="H70" s="40">
        <v>-15.935266500000001</v>
      </c>
      <c r="I70" s="40">
        <v>8.1495285000000006</v>
      </c>
      <c r="J70" s="40">
        <v>-30.974072</v>
      </c>
      <c r="K70" s="40">
        <v>-10.870419999999999</v>
      </c>
      <c r="L70" s="40">
        <v>-43.547652999999997</v>
      </c>
      <c r="M70" s="40">
        <v>-36.472183000000001</v>
      </c>
      <c r="N70" s="40">
        <v>-26.894539000000002</v>
      </c>
      <c r="O70" s="40">
        <v>-17.616951</v>
      </c>
      <c r="P70" s="40">
        <v>2.6260853000000002</v>
      </c>
      <c r="Q70" s="40">
        <v>-8.7671460000000003</v>
      </c>
      <c r="R70" s="40">
        <v>-21.168322</v>
      </c>
      <c r="S70" s="40">
        <v>-6.4405679999999998</v>
      </c>
      <c r="T70" s="40">
        <v>-28.973448000000001</v>
      </c>
      <c r="U70" s="40">
        <v>-19.399912</v>
      </c>
      <c r="V70" s="155">
        <v>-25.922440999999999</v>
      </c>
      <c r="W70" s="24"/>
    </row>
    <row r="71" spans="1:23" x14ac:dyDescent="0.35">
      <c r="A71" s="2">
        <v>43994</v>
      </c>
      <c r="B71" s="40">
        <v>12.662005000000001</v>
      </c>
      <c r="C71" s="40">
        <v>-32.531253999999997</v>
      </c>
      <c r="D71" s="40">
        <v>-26.126158</v>
      </c>
      <c r="E71" s="40">
        <v>-20.98028</v>
      </c>
      <c r="F71" s="40">
        <v>-22.871089999999999</v>
      </c>
      <c r="G71" s="40">
        <v>-18.070250999999999</v>
      </c>
      <c r="H71" s="40">
        <v>-7.2141704999999998</v>
      </c>
      <c r="I71" s="40">
        <v>20.004272</v>
      </c>
      <c r="J71" s="40">
        <v>-24.211925999999998</v>
      </c>
      <c r="K71" s="40">
        <v>2.3640751999999998</v>
      </c>
      <c r="L71" s="40">
        <v>-26.995594000000001</v>
      </c>
      <c r="M71" s="40">
        <v>-23.142242</v>
      </c>
      <c r="N71" s="40">
        <v>-27.399742</v>
      </c>
      <c r="O71" s="40">
        <v>-20.143736000000001</v>
      </c>
      <c r="P71" s="40">
        <v>14.549136000000001</v>
      </c>
      <c r="Q71" s="40">
        <v>-10.187298</v>
      </c>
      <c r="R71" s="40">
        <v>-17.266964000000002</v>
      </c>
      <c r="S71" s="40">
        <v>-5.6636332999999997E-2</v>
      </c>
      <c r="T71" s="40">
        <v>-21.886337000000001</v>
      </c>
      <c r="U71" s="40">
        <v>-14.789253</v>
      </c>
      <c r="V71" s="155">
        <v>-20.459420000000001</v>
      </c>
      <c r="W71" s="24"/>
    </row>
    <row r="72" spans="1:23" x14ac:dyDescent="0.35">
      <c r="A72" s="2">
        <v>44022</v>
      </c>
      <c r="B72" s="40">
        <v>31.554770999999999</v>
      </c>
      <c r="C72" s="40">
        <v>-33.073360000000001</v>
      </c>
      <c r="D72" s="40">
        <v>-27.282328</v>
      </c>
      <c r="E72" s="40">
        <v>-23.120802000000001</v>
      </c>
      <c r="F72" s="40">
        <v>-24.885887</v>
      </c>
      <c r="G72" s="40">
        <v>-21.124613</v>
      </c>
      <c r="H72" s="40">
        <v>-6.2977970000000001</v>
      </c>
      <c r="I72" s="40">
        <v>21.706866999999999</v>
      </c>
      <c r="J72" s="40">
        <v>-25.902329999999999</v>
      </c>
      <c r="K72" s="40">
        <v>4.3469069999999999</v>
      </c>
      <c r="L72" s="40">
        <v>-32.329099999999997</v>
      </c>
      <c r="M72" s="40">
        <v>-22.351472999999999</v>
      </c>
      <c r="N72" s="40">
        <v>-30.006551999999999</v>
      </c>
      <c r="O72" s="40">
        <v>-11.039936000000001</v>
      </c>
      <c r="P72" s="40">
        <v>27.858139000000001</v>
      </c>
      <c r="Q72" s="40">
        <v>-6.0224650000000004</v>
      </c>
      <c r="R72" s="40">
        <v>-22.359627</v>
      </c>
      <c r="S72" s="40">
        <v>-6.0278295999999996</v>
      </c>
      <c r="T72" s="40">
        <v>-23.089386000000001</v>
      </c>
      <c r="U72" s="40">
        <v>-11.977035000000001</v>
      </c>
      <c r="V72" s="155">
        <v>-16.772169999999999</v>
      </c>
      <c r="W72" s="24"/>
    </row>
    <row r="73" spans="1:23" x14ac:dyDescent="0.35">
      <c r="A73" s="2">
        <v>44055</v>
      </c>
      <c r="B73" s="40">
        <v>38.936638000000002</v>
      </c>
      <c r="C73" s="40">
        <v>-25.480145</v>
      </c>
      <c r="D73" s="40">
        <v>-20.259535</v>
      </c>
      <c r="E73" s="40">
        <v>-17.982112999999998</v>
      </c>
      <c r="F73" s="40">
        <v>-9.1038519999999998</v>
      </c>
      <c r="G73" s="40">
        <v>-6.8819226999999996</v>
      </c>
      <c r="H73" s="40">
        <v>0.46337843000000001</v>
      </c>
      <c r="I73" s="40">
        <v>37.387549999999997</v>
      </c>
      <c r="J73" s="40">
        <v>-12.985903</v>
      </c>
      <c r="K73" s="40">
        <v>32.551074999999997</v>
      </c>
      <c r="L73" s="40">
        <v>-25.678747000000001</v>
      </c>
      <c r="M73" s="40">
        <v>-11.887036999999999</v>
      </c>
      <c r="N73" s="40">
        <v>-20.363600000000002</v>
      </c>
      <c r="O73" s="40">
        <v>3.6395192000000001</v>
      </c>
      <c r="P73" s="40">
        <v>36.573720000000002</v>
      </c>
      <c r="Q73" s="40">
        <v>5.6715010000000001</v>
      </c>
      <c r="R73" s="40">
        <v>-19.010812999999999</v>
      </c>
      <c r="S73" s="40">
        <v>-16.264068999999999</v>
      </c>
      <c r="T73" s="40">
        <v>-19.394314000000001</v>
      </c>
      <c r="U73" s="40">
        <v>-3.6183714999999999</v>
      </c>
      <c r="V73" s="155">
        <v>-9.9140219999999992</v>
      </c>
      <c r="W73" s="24"/>
    </row>
    <row r="74" spans="1:23" x14ac:dyDescent="0.35">
      <c r="A74" s="2">
        <v>44085</v>
      </c>
      <c r="B74" s="40">
        <v>28.075779000000001</v>
      </c>
      <c r="C74" s="40">
        <v>-31.014119999999998</v>
      </c>
      <c r="D74" s="40">
        <v>-30.264341000000002</v>
      </c>
      <c r="E74" s="40">
        <v>-21.809035999999999</v>
      </c>
      <c r="F74" s="40">
        <v>-15.727138500000001</v>
      </c>
      <c r="G74" s="40">
        <v>-10.584039000000001</v>
      </c>
      <c r="H74" s="40">
        <v>-6.1164199999999997</v>
      </c>
      <c r="I74" s="40">
        <v>26.173639999999999</v>
      </c>
      <c r="J74" s="40">
        <v>-20.339179999999999</v>
      </c>
      <c r="K74" s="40">
        <v>16.018450000000001</v>
      </c>
      <c r="L74" s="40">
        <v>-27.473175000000001</v>
      </c>
      <c r="M74" s="40">
        <v>-15.597778</v>
      </c>
      <c r="N74" s="40">
        <v>-23.696487000000001</v>
      </c>
      <c r="O74" s="40">
        <v>4.9792170000000002</v>
      </c>
      <c r="P74" s="40">
        <v>24.996196999999999</v>
      </c>
      <c r="Q74" s="40">
        <v>0.98137856000000001</v>
      </c>
      <c r="R74" s="40">
        <v>-23.540205</v>
      </c>
      <c r="S74" s="40">
        <v>-19.935005</v>
      </c>
      <c r="T74" s="40">
        <v>-19.758140000000001</v>
      </c>
      <c r="U74" s="40">
        <v>-4.8325060000000004</v>
      </c>
      <c r="V74" s="155">
        <v>0.74670314999999998</v>
      </c>
      <c r="W74" s="24"/>
    </row>
    <row r="75" spans="1:23" x14ac:dyDescent="0.35">
      <c r="A75" s="2">
        <v>44116</v>
      </c>
      <c r="B75" s="40">
        <v>36.259365000000003</v>
      </c>
      <c r="C75" s="40">
        <v>-36.401206999999999</v>
      </c>
      <c r="D75" s="40">
        <v>-23.418659999999999</v>
      </c>
      <c r="E75" s="40">
        <v>-21.306646000000001</v>
      </c>
      <c r="F75" s="40">
        <v>-18.661434</v>
      </c>
      <c r="G75" s="40">
        <v>-10.823256000000001</v>
      </c>
      <c r="H75" s="40">
        <v>-1.8441677E-2</v>
      </c>
      <c r="I75" s="40">
        <v>27.209246</v>
      </c>
      <c r="J75" s="40">
        <v>-18.327605999999999</v>
      </c>
      <c r="K75" s="40">
        <v>20.138608999999999</v>
      </c>
      <c r="L75" s="40">
        <v>-28.693200000000001</v>
      </c>
      <c r="M75" s="40">
        <v>-14.460838000000001</v>
      </c>
      <c r="N75" s="40">
        <v>-26.660150000000002</v>
      </c>
      <c r="O75" s="40">
        <v>7.9527020000000004</v>
      </c>
      <c r="P75" s="40">
        <v>36.743810000000003</v>
      </c>
      <c r="Q75" s="40">
        <v>5.566573</v>
      </c>
      <c r="R75" s="40">
        <v>-21.68327</v>
      </c>
      <c r="S75" s="40">
        <v>-14.911085</v>
      </c>
      <c r="T75" s="40">
        <v>-20.139956999999999</v>
      </c>
      <c r="U75" s="40">
        <v>-5.2791059999999996</v>
      </c>
      <c r="V75" s="155">
        <v>8.9145179999999993</v>
      </c>
      <c r="W75" s="24"/>
    </row>
    <row r="76" spans="1:23" x14ac:dyDescent="0.35">
      <c r="A76" s="2">
        <v>44147</v>
      </c>
      <c r="B76" s="40">
        <v>38.516460000000002</v>
      </c>
      <c r="C76" s="40">
        <v>-13.140744</v>
      </c>
      <c r="D76" s="40">
        <v>-13.986969</v>
      </c>
      <c r="E76" s="40">
        <v>-9.9196069999999992</v>
      </c>
      <c r="F76" s="40">
        <v>-20.837778</v>
      </c>
      <c r="G76" s="40">
        <v>-10.73786</v>
      </c>
      <c r="H76" s="40">
        <v>-1.0185301</v>
      </c>
      <c r="I76" s="40">
        <v>24.030197000000001</v>
      </c>
      <c r="J76" s="40">
        <v>-12.027960999999999</v>
      </c>
      <c r="K76" s="40">
        <v>21.7103</v>
      </c>
      <c r="L76" s="40">
        <v>-26.218140000000002</v>
      </c>
      <c r="M76" s="40">
        <v>-7.7580394999999998</v>
      </c>
      <c r="N76" s="40">
        <v>-27.922636000000001</v>
      </c>
      <c r="O76" s="40">
        <v>5.1583649999999999</v>
      </c>
      <c r="P76" s="40">
        <v>34.622703999999999</v>
      </c>
      <c r="Q76" s="40">
        <v>4.6109796000000003</v>
      </c>
      <c r="R76" s="40">
        <v>-17.826218000000001</v>
      </c>
      <c r="S76" s="40">
        <v>-11.734068000000001</v>
      </c>
      <c r="T76" s="40">
        <v>-15.704287000000001</v>
      </c>
      <c r="U76" s="40">
        <v>-5.3266581999999998</v>
      </c>
      <c r="V76" s="155">
        <v>3.8654565999999999</v>
      </c>
      <c r="W76" s="24"/>
    </row>
    <row r="77" spans="1:23" x14ac:dyDescent="0.35">
      <c r="A77" s="2">
        <v>44176</v>
      </c>
      <c r="B77" s="40">
        <v>39.845084999999997</v>
      </c>
      <c r="C77" s="40">
        <v>-11.691737</v>
      </c>
      <c r="D77" s="40">
        <v>-6.7604600000000001</v>
      </c>
      <c r="E77" s="40">
        <v>-3.5018919999999998</v>
      </c>
      <c r="F77" s="40">
        <v>-3.7138163999999998</v>
      </c>
      <c r="G77" s="40">
        <v>-0.21030903000000001</v>
      </c>
      <c r="H77" s="40">
        <v>9.7791080000000008</v>
      </c>
      <c r="I77" s="40">
        <v>31.509840000000001</v>
      </c>
      <c r="J77" s="40">
        <v>-3.9361953999999999</v>
      </c>
      <c r="K77" s="40">
        <v>42.886386999999999</v>
      </c>
      <c r="L77" s="40">
        <v>-15.083861000000001</v>
      </c>
      <c r="M77" s="40">
        <v>-1.0997713</v>
      </c>
      <c r="N77" s="40">
        <v>-12.010294</v>
      </c>
      <c r="O77" s="40">
        <v>11.025370000000001</v>
      </c>
      <c r="P77" s="40">
        <v>31.472038000000001</v>
      </c>
      <c r="Q77" s="40">
        <v>4.7250867000000003</v>
      </c>
      <c r="R77" s="40">
        <v>-4.5261917</v>
      </c>
      <c r="S77" s="40">
        <v>-8.4490479999999994</v>
      </c>
      <c r="T77" s="40">
        <v>-7.0849840000000004</v>
      </c>
      <c r="U77" s="40">
        <v>6.2123774999999997</v>
      </c>
      <c r="V77" s="155">
        <v>4.3071149999999996</v>
      </c>
      <c r="W77" s="24"/>
    </row>
    <row r="78" spans="1:23" x14ac:dyDescent="0.35">
      <c r="A78" s="2">
        <v>44208</v>
      </c>
      <c r="B78" s="40">
        <v>50.865723000000003</v>
      </c>
      <c r="C78" s="40">
        <v>-4.4406119999999998</v>
      </c>
      <c r="D78" s="40">
        <v>-3.9141476000000002</v>
      </c>
      <c r="E78" s="40">
        <v>-2.16012</v>
      </c>
      <c r="F78" s="40">
        <v>-5.5055857000000001</v>
      </c>
      <c r="G78" s="40">
        <v>0.41561126999999998</v>
      </c>
      <c r="H78" s="40">
        <v>0.66552160000000005</v>
      </c>
      <c r="I78" s="40">
        <v>40.523505999999998</v>
      </c>
      <c r="J78" s="40">
        <v>-2.3721277999999999</v>
      </c>
      <c r="K78" s="40">
        <v>52.102542999999997</v>
      </c>
      <c r="L78" s="40">
        <v>-16.09131</v>
      </c>
      <c r="M78" s="40">
        <v>-3.0022502000000002</v>
      </c>
      <c r="N78" s="40">
        <v>-12.644852</v>
      </c>
      <c r="O78" s="40">
        <v>17.852938000000002</v>
      </c>
      <c r="P78" s="40">
        <v>28.693317</v>
      </c>
      <c r="Q78" s="40">
        <v>10.597504000000001</v>
      </c>
      <c r="R78" s="40">
        <v>-2.579987</v>
      </c>
      <c r="S78" s="40">
        <v>-0.62770250000000005</v>
      </c>
      <c r="T78" s="40">
        <v>3.5764813000000002</v>
      </c>
      <c r="U78" s="40">
        <v>17.393864000000001</v>
      </c>
      <c r="V78" s="155">
        <v>5.9050200000000004</v>
      </c>
      <c r="W78" s="24"/>
    </row>
    <row r="79" spans="1:23" x14ac:dyDescent="0.35">
      <c r="A79" s="2">
        <v>44239</v>
      </c>
      <c r="B79" s="40">
        <v>64.439250000000001</v>
      </c>
      <c r="C79" s="40">
        <v>5.1065803000000001</v>
      </c>
      <c r="D79" s="40">
        <v>-0.98823309999999998</v>
      </c>
      <c r="E79" s="40">
        <v>-2.8407334999999998</v>
      </c>
      <c r="F79" s="40">
        <v>-5.2709937</v>
      </c>
      <c r="G79" s="40">
        <v>10.696566000000001</v>
      </c>
      <c r="H79" s="40">
        <v>4.9009084999999999</v>
      </c>
      <c r="I79" s="40">
        <v>48.723877000000002</v>
      </c>
      <c r="J79" s="40">
        <v>-9.8051490000000001</v>
      </c>
      <c r="K79" s="40">
        <v>50.761603999999998</v>
      </c>
      <c r="L79" s="40">
        <v>-16.698889999999999</v>
      </c>
      <c r="M79" s="40">
        <v>11.233544</v>
      </c>
      <c r="N79" s="40">
        <v>-11.51601</v>
      </c>
      <c r="O79" s="40">
        <v>20.934795000000001</v>
      </c>
      <c r="P79" s="40">
        <v>48.195489999999999</v>
      </c>
      <c r="Q79" s="40">
        <v>12.088955</v>
      </c>
      <c r="R79" s="40">
        <v>-1.0223627</v>
      </c>
      <c r="S79" s="40">
        <v>5.8955909999999996</v>
      </c>
      <c r="T79" s="40">
        <v>8.4437960000000007</v>
      </c>
      <c r="U79" s="40">
        <v>18.202019</v>
      </c>
      <c r="V79" s="155">
        <v>12.430668000000001</v>
      </c>
      <c r="W79" s="24"/>
    </row>
    <row r="80" spans="1:23" x14ac:dyDescent="0.35">
      <c r="A80" s="2">
        <v>44267</v>
      </c>
      <c r="B80" s="40">
        <v>47.494185999999999</v>
      </c>
      <c r="C80" s="40">
        <v>53.698276999999997</v>
      </c>
      <c r="D80" s="40">
        <v>39.369869999999999</v>
      </c>
      <c r="E80" s="40">
        <v>36.997529999999998</v>
      </c>
      <c r="F80" s="40">
        <v>53.210006999999997</v>
      </c>
      <c r="G80" s="40">
        <v>51.680625999999997</v>
      </c>
      <c r="H80" s="40">
        <v>30.271435</v>
      </c>
      <c r="I80" s="40">
        <v>79.171539999999993</v>
      </c>
      <c r="J80" s="40">
        <v>34.342489999999998</v>
      </c>
      <c r="K80" s="40">
        <v>90.124343999999994</v>
      </c>
      <c r="L80" s="40">
        <v>37.226402</v>
      </c>
      <c r="M80" s="40">
        <v>67.19896</v>
      </c>
      <c r="N80" s="40">
        <v>76.980140000000006</v>
      </c>
      <c r="O80" s="40">
        <v>71.330665999999994</v>
      </c>
      <c r="P80" s="40">
        <v>54.531289999999998</v>
      </c>
      <c r="Q80" s="40">
        <v>41.211734999999997</v>
      </c>
      <c r="R80" s="40">
        <v>40.656185000000001</v>
      </c>
      <c r="S80" s="40">
        <v>33.753014</v>
      </c>
      <c r="T80" s="40">
        <v>46.375619999999998</v>
      </c>
      <c r="U80" s="40">
        <v>60.991455000000002</v>
      </c>
      <c r="V80" s="155">
        <v>65.277349999999998</v>
      </c>
      <c r="W80" s="24"/>
    </row>
    <row r="81" spans="1:23" x14ac:dyDescent="0.35">
      <c r="A81" s="2">
        <v>44298</v>
      </c>
      <c r="B81" s="40">
        <v>43.207203</v>
      </c>
      <c r="C81" s="40">
        <v>47.904809999999998</v>
      </c>
      <c r="D81" s="40">
        <v>39.651085000000002</v>
      </c>
      <c r="E81" s="40">
        <v>25.702524</v>
      </c>
      <c r="F81" s="40">
        <v>36.350216000000003</v>
      </c>
      <c r="G81" s="40">
        <v>51.321648000000003</v>
      </c>
      <c r="H81" s="40">
        <v>22.039746999999998</v>
      </c>
      <c r="I81" s="40">
        <v>80.981514000000004</v>
      </c>
      <c r="J81" s="40">
        <v>61.553910000000002</v>
      </c>
      <c r="K81" s="40">
        <v>87.073710000000005</v>
      </c>
      <c r="L81" s="40">
        <v>33.272396000000001</v>
      </c>
      <c r="M81" s="40">
        <v>71.964519999999993</v>
      </c>
      <c r="N81" s="40">
        <v>60.484195999999997</v>
      </c>
      <c r="O81" s="40">
        <v>58.293712999999997</v>
      </c>
      <c r="P81" s="40">
        <v>41.176079999999999</v>
      </c>
      <c r="Q81" s="40">
        <v>21.544789999999999</v>
      </c>
      <c r="R81" s="40">
        <v>25.495301999999999</v>
      </c>
      <c r="S81" s="40">
        <v>16.841757000000001</v>
      </c>
      <c r="T81" s="40">
        <v>42.322612999999997</v>
      </c>
      <c r="U81" s="40">
        <v>58.78557</v>
      </c>
      <c r="V81" s="155">
        <v>49.283622999999999</v>
      </c>
      <c r="W81" s="24"/>
    </row>
    <row r="82" spans="1:23" x14ac:dyDescent="0.35">
      <c r="A82" s="2">
        <v>44328</v>
      </c>
      <c r="B82" s="40">
        <v>42.74756</v>
      </c>
      <c r="C82" s="40">
        <v>33.723579999999998</v>
      </c>
      <c r="D82" s="40">
        <v>34.270347999999998</v>
      </c>
      <c r="E82" s="40">
        <v>15.863168999999999</v>
      </c>
      <c r="F82" s="40">
        <v>41.621136</v>
      </c>
      <c r="G82" s="40">
        <v>38.047420000000002</v>
      </c>
      <c r="H82" s="40">
        <v>17.313946000000001</v>
      </c>
      <c r="I82" s="40">
        <v>56.71781</v>
      </c>
      <c r="J82" s="40">
        <v>56.363357999999998</v>
      </c>
      <c r="K82" s="40">
        <v>76.385829999999999</v>
      </c>
      <c r="L82" s="40">
        <v>69.278144999999995</v>
      </c>
      <c r="M82" s="40">
        <v>68.430580000000006</v>
      </c>
      <c r="N82" s="40">
        <v>68.043520000000001</v>
      </c>
      <c r="O82" s="40">
        <v>51.390120000000003</v>
      </c>
      <c r="P82" s="40">
        <v>29.84308</v>
      </c>
      <c r="Q82" s="40">
        <v>26.541447000000002</v>
      </c>
      <c r="R82" s="40">
        <v>20.940387999999999</v>
      </c>
      <c r="S82" s="40">
        <v>17.307137999999998</v>
      </c>
      <c r="T82" s="40">
        <v>44.998730000000002</v>
      </c>
      <c r="U82" s="40">
        <v>43.957745000000003</v>
      </c>
      <c r="V82" s="155">
        <v>53.58907</v>
      </c>
      <c r="W82" s="24"/>
    </row>
    <row r="83" spans="1:23" x14ac:dyDescent="0.35">
      <c r="A83" s="2">
        <v>44358</v>
      </c>
      <c r="B83" s="40">
        <v>49.871299999999998</v>
      </c>
      <c r="C83" s="40">
        <v>17.549097</v>
      </c>
      <c r="D83" s="40">
        <v>27.629925</v>
      </c>
      <c r="E83" s="40">
        <v>17.450559999999999</v>
      </c>
      <c r="F83" s="40">
        <v>32.121613000000004</v>
      </c>
      <c r="G83" s="40">
        <v>11.8541355</v>
      </c>
      <c r="H83" s="40">
        <v>5.2251459999999996</v>
      </c>
      <c r="I83" s="40">
        <v>66.945853999999997</v>
      </c>
      <c r="J83" s="40">
        <v>60.608910000000002</v>
      </c>
      <c r="K83" s="40">
        <v>64.594040000000007</v>
      </c>
      <c r="L83" s="40">
        <v>42.465029999999999</v>
      </c>
      <c r="M83" s="40">
        <v>58.487858000000003</v>
      </c>
      <c r="N83" s="40">
        <v>61.661076000000001</v>
      </c>
      <c r="O83" s="40">
        <v>69.634889999999999</v>
      </c>
      <c r="P83" s="40">
        <v>31.493855</v>
      </c>
      <c r="Q83" s="40">
        <v>21.153141000000002</v>
      </c>
      <c r="R83" s="40">
        <v>17.167473000000001</v>
      </c>
      <c r="S83" s="40">
        <v>12.272156000000001</v>
      </c>
      <c r="T83" s="40">
        <v>52.390324</v>
      </c>
      <c r="U83" s="40">
        <v>47.021853999999998</v>
      </c>
      <c r="V83" s="155">
        <v>49.042000000000002</v>
      </c>
      <c r="W83" s="24"/>
    </row>
    <row r="84" spans="1:23" x14ac:dyDescent="0.35">
      <c r="A84" s="2">
        <v>44389</v>
      </c>
      <c r="B84" s="40">
        <v>21.013237</v>
      </c>
      <c r="C84" s="40">
        <v>7.5998545000000002</v>
      </c>
      <c r="D84" s="40">
        <v>8.7959879999999995</v>
      </c>
      <c r="E84" s="40">
        <v>11.292160000000001</v>
      </c>
      <c r="F84" s="40">
        <v>29.615307000000001</v>
      </c>
      <c r="G84" s="40">
        <v>1.9257426</v>
      </c>
      <c r="H84" s="40">
        <v>-5.4555235</v>
      </c>
      <c r="I84" s="40">
        <v>56.140520000000002</v>
      </c>
      <c r="J84" s="40">
        <v>54.580772000000003</v>
      </c>
      <c r="K84" s="40">
        <v>56.776069999999997</v>
      </c>
      <c r="L84" s="40">
        <v>30.880333</v>
      </c>
      <c r="M84" s="40">
        <v>35.455559999999998</v>
      </c>
      <c r="N84" s="40">
        <v>43.681407999999998</v>
      </c>
      <c r="O84" s="40">
        <v>44.362057</v>
      </c>
      <c r="P84" s="40">
        <v>5.196917</v>
      </c>
      <c r="Q84" s="40">
        <v>17.476092999999999</v>
      </c>
      <c r="R84" s="40">
        <v>14.760458</v>
      </c>
      <c r="S84" s="40">
        <v>-4.2580010000000001</v>
      </c>
      <c r="T84" s="40">
        <v>45.252586000000001</v>
      </c>
      <c r="U84" s="40">
        <v>37.180996</v>
      </c>
      <c r="V84" s="155">
        <v>45.549509999999998</v>
      </c>
      <c r="W84" s="24"/>
    </row>
    <row r="85" spans="1:23" x14ac:dyDescent="0.35">
      <c r="A85" s="2">
        <v>44420</v>
      </c>
      <c r="B85" s="40">
        <v>19.157969999999999</v>
      </c>
      <c r="C85" s="40">
        <v>6.7291499999999997</v>
      </c>
      <c r="D85" s="40">
        <v>7.7651500000000002</v>
      </c>
      <c r="E85" s="40">
        <v>5.7983874999999996</v>
      </c>
      <c r="F85" s="40">
        <v>20.928574000000001</v>
      </c>
      <c r="G85" s="40">
        <v>-12.040716</v>
      </c>
      <c r="H85" s="40">
        <v>-6.3103857000000003</v>
      </c>
      <c r="I85" s="40">
        <v>42.64667</v>
      </c>
      <c r="J85" s="40">
        <v>47.566339999999997</v>
      </c>
      <c r="K85" s="40">
        <v>31.588829</v>
      </c>
      <c r="L85" s="40">
        <v>22.288345</v>
      </c>
      <c r="M85" s="40">
        <v>36.59787</v>
      </c>
      <c r="N85" s="40">
        <v>37.666809999999998</v>
      </c>
      <c r="O85" s="40">
        <v>38.260210000000001</v>
      </c>
      <c r="P85" s="40">
        <v>-0.78672169999999997</v>
      </c>
      <c r="Q85" s="40">
        <v>15.585445999999999</v>
      </c>
      <c r="R85" s="40">
        <v>14.651716</v>
      </c>
      <c r="S85" s="40">
        <v>12.622142</v>
      </c>
      <c r="T85" s="40">
        <v>41.837752999999999</v>
      </c>
      <c r="U85" s="40">
        <v>34.978630000000003</v>
      </c>
      <c r="V85" s="155">
        <v>50.016356999999999</v>
      </c>
      <c r="W85" s="24"/>
    </row>
    <row r="86" spans="1:23" x14ac:dyDescent="0.35">
      <c r="A86" s="2">
        <v>44449</v>
      </c>
      <c r="B86" s="40">
        <v>24.057924</v>
      </c>
      <c r="C86" s="40">
        <v>14.726675</v>
      </c>
      <c r="D86" s="40">
        <v>24.657844999999998</v>
      </c>
      <c r="E86" s="40">
        <v>17.126238000000001</v>
      </c>
      <c r="F86" s="40">
        <v>34.545444000000003</v>
      </c>
      <c r="G86" s="40">
        <v>-8.5562590000000007</v>
      </c>
      <c r="H86" s="40">
        <v>7.9636810000000002</v>
      </c>
      <c r="I86" s="40">
        <v>49.979709999999997</v>
      </c>
      <c r="J86" s="40">
        <v>54.790329999999997</v>
      </c>
      <c r="K86" s="40">
        <v>32.044792000000001</v>
      </c>
      <c r="L86" s="40">
        <v>17.133130000000001</v>
      </c>
      <c r="M86" s="40">
        <v>31.115997</v>
      </c>
      <c r="N86" s="40">
        <v>44.057465000000001</v>
      </c>
      <c r="O86" s="40">
        <v>46.429560000000002</v>
      </c>
      <c r="P86" s="40">
        <v>0.95933676000000001</v>
      </c>
      <c r="Q86" s="40">
        <v>15.825582000000001</v>
      </c>
      <c r="R86" s="40">
        <v>26.683914000000001</v>
      </c>
      <c r="S86" s="40">
        <v>17.175090000000001</v>
      </c>
      <c r="T86" s="40">
        <v>45.502791999999999</v>
      </c>
      <c r="U86" s="40">
        <v>36.269030000000001</v>
      </c>
      <c r="V86" s="155">
        <v>46.056699999999999</v>
      </c>
      <c r="W86" s="24"/>
    </row>
    <row r="87" spans="1:23" x14ac:dyDescent="0.35">
      <c r="A87" s="2">
        <v>44481</v>
      </c>
      <c r="B87" s="40">
        <v>10.331047</v>
      </c>
      <c r="C87" s="40">
        <v>2.9466033</v>
      </c>
      <c r="D87" s="40">
        <v>30.688500000000001</v>
      </c>
      <c r="E87" s="40">
        <v>19.262551999999999</v>
      </c>
      <c r="F87" s="40">
        <v>43.589210000000001</v>
      </c>
      <c r="G87" s="40">
        <v>-4.181451</v>
      </c>
      <c r="H87" s="40">
        <v>2.3387790000000002</v>
      </c>
      <c r="I87" s="40">
        <v>31.668710000000001</v>
      </c>
      <c r="J87" s="40">
        <v>38.54016</v>
      </c>
      <c r="K87" s="40">
        <v>13.3438225</v>
      </c>
      <c r="L87" s="40">
        <v>11.830985999999999</v>
      </c>
      <c r="M87" s="40">
        <v>31.84402</v>
      </c>
      <c r="N87" s="40">
        <v>39.196967999999998</v>
      </c>
      <c r="O87" s="40">
        <v>39.514744</v>
      </c>
      <c r="P87" s="40">
        <v>-11.534447</v>
      </c>
      <c r="Q87" s="40">
        <v>15.23217</v>
      </c>
      <c r="R87" s="40">
        <v>29.071867000000001</v>
      </c>
      <c r="S87" s="40">
        <v>9.522354</v>
      </c>
      <c r="T87" s="40">
        <v>41.329014000000001</v>
      </c>
      <c r="U87" s="40">
        <v>29.549766999999999</v>
      </c>
      <c r="V87" s="155">
        <v>40.415073</v>
      </c>
      <c r="W87" s="24"/>
    </row>
    <row r="88" spans="1:23" x14ac:dyDescent="0.35">
      <c r="A88" s="2">
        <v>44512</v>
      </c>
      <c r="B88" s="40">
        <v>11.316717000000001</v>
      </c>
      <c r="C88" s="40">
        <v>5.2058460000000002</v>
      </c>
      <c r="D88" s="40">
        <v>15.028786999999999</v>
      </c>
      <c r="E88" s="40">
        <v>7.1141243000000003</v>
      </c>
      <c r="F88" s="40">
        <v>35.448753000000004</v>
      </c>
      <c r="G88" s="40">
        <v>2.6837110000000002</v>
      </c>
      <c r="H88" s="40">
        <v>-3.7695110000000001</v>
      </c>
      <c r="I88" s="40">
        <v>38.927100000000003</v>
      </c>
      <c r="J88" s="40">
        <v>30.227506999999999</v>
      </c>
      <c r="K88" s="40">
        <v>11.875296000000001</v>
      </c>
      <c r="L88" s="40">
        <v>2.7046679999999999</v>
      </c>
      <c r="M88" s="40">
        <v>20.493148999999999</v>
      </c>
      <c r="N88" s="40">
        <v>41.567504999999997</v>
      </c>
      <c r="O88" s="40">
        <v>42.289924999999997</v>
      </c>
      <c r="P88" s="40">
        <v>-10.512017999999999</v>
      </c>
      <c r="Q88" s="40">
        <v>21.542321999999999</v>
      </c>
      <c r="R88" s="40">
        <v>22.272514000000001</v>
      </c>
      <c r="S88" s="40">
        <v>3.1726955999999999</v>
      </c>
      <c r="T88" s="40">
        <v>53.036583</v>
      </c>
      <c r="U88" s="40">
        <v>33.823276999999997</v>
      </c>
      <c r="V88" s="155">
        <v>47.652138000000001</v>
      </c>
      <c r="W88" s="24"/>
    </row>
    <row r="89" spans="1:23" x14ac:dyDescent="0.35">
      <c r="A89" s="2">
        <v>44540</v>
      </c>
      <c r="B89" s="40">
        <v>11.484933</v>
      </c>
      <c r="C89" s="40">
        <v>-10.599446</v>
      </c>
      <c r="D89" s="40">
        <v>1.7728686</v>
      </c>
      <c r="E89" s="40">
        <v>0.19026994999999999</v>
      </c>
      <c r="F89" s="40">
        <v>6.8867326000000002</v>
      </c>
      <c r="G89" s="40">
        <v>-15.45884</v>
      </c>
      <c r="H89" s="40">
        <v>-12.809258</v>
      </c>
      <c r="I89" s="40">
        <v>30.23405</v>
      </c>
      <c r="J89" s="40">
        <v>14.962935</v>
      </c>
      <c r="K89" s="40">
        <v>-2.0046412999999998</v>
      </c>
      <c r="L89" s="40">
        <v>-16.054386000000001</v>
      </c>
      <c r="M89" s="40">
        <v>8.2209699999999994</v>
      </c>
      <c r="N89" s="40">
        <v>10.712433000000001</v>
      </c>
      <c r="O89" s="40">
        <v>25.756025000000001</v>
      </c>
      <c r="P89" s="40">
        <v>-17.173970000000001</v>
      </c>
      <c r="Q89" s="40">
        <v>12.997699000000001</v>
      </c>
      <c r="R89" s="40">
        <v>9.1429600000000004</v>
      </c>
      <c r="S89" s="40">
        <v>-12.447346</v>
      </c>
      <c r="T89" s="40">
        <v>48.086559999999999</v>
      </c>
      <c r="U89" s="40">
        <v>24.571155999999998</v>
      </c>
      <c r="V89" s="155">
        <v>28.004456000000001</v>
      </c>
      <c r="W89" s="24"/>
    </row>
    <row r="90" spans="1:23" x14ac:dyDescent="0.35">
      <c r="A90" s="2">
        <v>44573</v>
      </c>
      <c r="B90" s="40">
        <v>-6.5519930000000004</v>
      </c>
      <c r="C90" s="40">
        <v>-18.728172000000001</v>
      </c>
      <c r="D90" s="40">
        <v>-3.1821191</v>
      </c>
      <c r="E90" s="40">
        <v>-3.2439290999999999</v>
      </c>
      <c r="F90" s="40">
        <v>17.45956</v>
      </c>
      <c r="G90" s="40">
        <v>-3.4530639999999999</v>
      </c>
      <c r="H90" s="40">
        <v>-4.1024684999999996</v>
      </c>
      <c r="I90" s="40">
        <v>22.277498000000001</v>
      </c>
      <c r="J90" s="40">
        <v>17.772017999999999</v>
      </c>
      <c r="K90" s="40">
        <v>-13.880849</v>
      </c>
      <c r="L90" s="40">
        <v>-17.21031</v>
      </c>
      <c r="M90" s="40">
        <v>17.783069999999999</v>
      </c>
      <c r="N90" s="40">
        <v>15.018784999999999</v>
      </c>
      <c r="O90" s="40">
        <v>23.625553</v>
      </c>
      <c r="P90" s="40">
        <v>-22.214995999999999</v>
      </c>
      <c r="Q90" s="40">
        <v>14.402972999999999</v>
      </c>
      <c r="R90" s="40">
        <v>9.0041274999999992</v>
      </c>
      <c r="S90" s="40">
        <v>-23.245609999999999</v>
      </c>
      <c r="T90" s="40">
        <v>32.264650000000003</v>
      </c>
      <c r="U90" s="40">
        <v>13.954592</v>
      </c>
      <c r="V90" s="155">
        <v>39.917693999999997</v>
      </c>
      <c r="W90" s="24"/>
    </row>
    <row r="91" spans="1:23" x14ac:dyDescent="0.35">
      <c r="A91" s="2">
        <v>44603</v>
      </c>
      <c r="B91" s="40">
        <v>-17.606532999999999</v>
      </c>
      <c r="C91" s="40">
        <v>-13.120061</v>
      </c>
      <c r="D91" s="40">
        <v>0.83665849999999997</v>
      </c>
      <c r="E91" s="40">
        <v>2.0399927999999998</v>
      </c>
      <c r="F91" s="40">
        <v>6.9283247000000001</v>
      </c>
      <c r="G91" s="40">
        <v>-6.0539540000000001</v>
      </c>
      <c r="H91" s="40">
        <v>-4.4483956999999998</v>
      </c>
      <c r="I91" s="40">
        <v>12.908912000000001</v>
      </c>
      <c r="J91" s="40">
        <v>21.791767</v>
      </c>
      <c r="K91" s="40">
        <v>-20.761686000000001</v>
      </c>
      <c r="L91" s="40">
        <v>-1.2029052</v>
      </c>
      <c r="M91" s="40">
        <v>7.2432876000000004</v>
      </c>
      <c r="N91" s="40">
        <v>24.464058000000001</v>
      </c>
      <c r="O91" s="40">
        <v>9.4988229999999998</v>
      </c>
      <c r="P91" s="40">
        <v>-34.910699999999999</v>
      </c>
      <c r="Q91" s="40">
        <v>28.209924999999998</v>
      </c>
      <c r="R91" s="40">
        <v>12.652898</v>
      </c>
      <c r="S91" s="40">
        <v>-29.051780000000001</v>
      </c>
      <c r="T91" s="40">
        <v>36.240639999999999</v>
      </c>
      <c r="U91" s="40">
        <v>9.9732040000000008</v>
      </c>
      <c r="V91" s="155">
        <v>42.419455999999997</v>
      </c>
      <c r="W91" s="24"/>
    </row>
    <row r="92" spans="1:23" x14ac:dyDescent="0.35">
      <c r="A92" s="2">
        <v>44631</v>
      </c>
      <c r="B92" s="40">
        <v>-9.8737899999999996</v>
      </c>
      <c r="C92" s="40">
        <v>-19.931162</v>
      </c>
      <c r="D92" s="40">
        <v>6.4132332999999999</v>
      </c>
      <c r="E92" s="40">
        <v>0.64911839999999998</v>
      </c>
      <c r="F92" s="40">
        <v>-9.0156554999999994</v>
      </c>
      <c r="G92" s="40">
        <v>3.1539917000000002</v>
      </c>
      <c r="H92" s="40">
        <v>-4.9899339999999999</v>
      </c>
      <c r="I92" s="40">
        <v>5.0843239999999996</v>
      </c>
      <c r="J92" s="40">
        <v>14.096736999999999</v>
      </c>
      <c r="K92" s="40">
        <v>-22.756487</v>
      </c>
      <c r="L92" s="40">
        <v>8.2745549999999994</v>
      </c>
      <c r="M92" s="40">
        <v>5.9047102999999996</v>
      </c>
      <c r="N92" s="40">
        <v>-6.1956049999999996</v>
      </c>
      <c r="O92" s="40">
        <v>2.4600266999999998</v>
      </c>
      <c r="P92" s="40">
        <v>-42.981772999999997</v>
      </c>
      <c r="Q92" s="40">
        <v>31.425225999999999</v>
      </c>
      <c r="R92" s="40">
        <v>5.2617908</v>
      </c>
      <c r="S92" s="40">
        <v>-32.006912</v>
      </c>
      <c r="T92" s="40">
        <v>44.596004000000001</v>
      </c>
      <c r="U92" s="40">
        <v>3.5171866000000001</v>
      </c>
      <c r="V92" s="155">
        <v>37.733173000000001</v>
      </c>
      <c r="W92" s="24"/>
    </row>
    <row r="93" spans="1:23" x14ac:dyDescent="0.35">
      <c r="A93" s="2">
        <v>44663</v>
      </c>
      <c r="B93" s="40">
        <v>-9.1827100000000002</v>
      </c>
      <c r="C93" s="40">
        <v>-15.579872999999999</v>
      </c>
      <c r="D93" s="40">
        <v>17.860842000000002</v>
      </c>
      <c r="E93" s="40">
        <v>2.3541093000000002</v>
      </c>
      <c r="F93" s="40">
        <v>-3.9615570999999998</v>
      </c>
      <c r="G93" s="40">
        <v>2.7264236999999998</v>
      </c>
      <c r="H93" s="40">
        <v>-0.99253060000000004</v>
      </c>
      <c r="I93" s="40">
        <v>-1.0633111</v>
      </c>
      <c r="J93" s="40">
        <v>20.761955</v>
      </c>
      <c r="K93" s="40">
        <v>-22.956579999999999</v>
      </c>
      <c r="L93" s="40">
        <v>22.382473000000001</v>
      </c>
      <c r="M93" s="40">
        <v>12.287164000000001</v>
      </c>
      <c r="N93" s="40">
        <v>-0.95663069999999994</v>
      </c>
      <c r="O93" s="40">
        <v>19.684266999999998</v>
      </c>
      <c r="P93" s="40">
        <v>-35.732080000000003</v>
      </c>
      <c r="Q93" s="40">
        <v>34.185623</v>
      </c>
      <c r="R93" s="40">
        <v>8.6443659999999998</v>
      </c>
      <c r="S93" s="40">
        <v>2.8067945999999999</v>
      </c>
      <c r="T93" s="40">
        <v>50.356969999999997</v>
      </c>
      <c r="U93" s="40">
        <v>-1.4117896999999999</v>
      </c>
      <c r="V93" s="155">
        <v>41.232264999999998</v>
      </c>
      <c r="W93" s="24"/>
    </row>
    <row r="94" spans="1:23" x14ac:dyDescent="0.35">
      <c r="A94" s="2">
        <v>44693</v>
      </c>
      <c r="B94" s="40">
        <v>-20.933533000000001</v>
      </c>
      <c r="C94" s="40">
        <v>-16.377586000000001</v>
      </c>
      <c r="D94" s="40">
        <v>9.4021209999999993</v>
      </c>
      <c r="E94" s="40">
        <v>0.33711194999999999</v>
      </c>
      <c r="F94" s="40">
        <v>-28.967058000000002</v>
      </c>
      <c r="G94" s="40">
        <v>-18.794287000000001</v>
      </c>
      <c r="H94" s="40">
        <v>-6.3425960000000003</v>
      </c>
      <c r="I94" s="40">
        <v>-4.7104359999999996</v>
      </c>
      <c r="J94" s="40">
        <v>6.9651839999999998</v>
      </c>
      <c r="K94" s="40">
        <v>-27.389067000000001</v>
      </c>
      <c r="L94" s="40">
        <v>-7.4518085000000003</v>
      </c>
      <c r="M94" s="40">
        <v>-10.592651</v>
      </c>
      <c r="N94" s="40">
        <v>-11.323845</v>
      </c>
      <c r="O94" s="40">
        <v>4.3143750000000001</v>
      </c>
      <c r="P94" s="40">
        <v>-39.876669999999997</v>
      </c>
      <c r="Q94" s="40">
        <v>22.817575000000001</v>
      </c>
      <c r="R94" s="40">
        <v>0.80605744999999995</v>
      </c>
      <c r="S94" s="40">
        <v>-4.432118</v>
      </c>
      <c r="T94" s="40">
        <v>27.628506000000002</v>
      </c>
      <c r="U94" s="40">
        <v>-17.791896999999999</v>
      </c>
      <c r="V94" s="155">
        <v>28.937602999999999</v>
      </c>
      <c r="W94" s="24"/>
    </row>
    <row r="95" spans="1:23" x14ac:dyDescent="0.35">
      <c r="A95" s="2">
        <v>44722</v>
      </c>
      <c r="B95" s="40">
        <v>-20.532167000000001</v>
      </c>
      <c r="C95" s="40">
        <v>1.6686201000000001</v>
      </c>
      <c r="D95" s="40">
        <v>6.0953616999999998</v>
      </c>
      <c r="E95" s="40">
        <v>-12.424898000000001</v>
      </c>
      <c r="F95" s="40">
        <v>-32.213963</v>
      </c>
      <c r="G95" s="40">
        <v>0.80963373000000005</v>
      </c>
      <c r="H95" s="40">
        <v>-11.220264</v>
      </c>
      <c r="I95" s="40">
        <v>-11.197728</v>
      </c>
      <c r="J95" s="40">
        <v>-1.1559069</v>
      </c>
      <c r="K95" s="40">
        <v>-30.41864</v>
      </c>
      <c r="L95" s="40">
        <v>-15.835625</v>
      </c>
      <c r="M95" s="40">
        <v>-15.456068</v>
      </c>
      <c r="N95" s="40">
        <v>-14.459825</v>
      </c>
      <c r="O95" s="40">
        <v>-5.3933499999999999</v>
      </c>
      <c r="P95" s="40">
        <v>-33.755282999999999</v>
      </c>
      <c r="Q95" s="40">
        <v>19.238890000000001</v>
      </c>
      <c r="R95" s="40">
        <v>0.45223236</v>
      </c>
      <c r="S95" s="40">
        <v>-14.162713</v>
      </c>
      <c r="T95" s="40">
        <v>17.319631999999999</v>
      </c>
      <c r="U95" s="40">
        <v>-20.804006999999999</v>
      </c>
      <c r="V95" s="155">
        <v>16.387664999999998</v>
      </c>
      <c r="W95" s="24"/>
    </row>
    <row r="96" spans="1:23" x14ac:dyDescent="0.35">
      <c r="A96" s="2">
        <v>44754</v>
      </c>
      <c r="B96" s="40">
        <v>-16.828758000000001</v>
      </c>
      <c r="C96" s="40">
        <v>-13.291091</v>
      </c>
      <c r="D96" s="40">
        <v>8.8854679999999995</v>
      </c>
      <c r="E96" s="40">
        <v>-14.523273</v>
      </c>
      <c r="F96" s="40">
        <v>-38.317169999999997</v>
      </c>
      <c r="G96" s="40">
        <v>-10.719377</v>
      </c>
      <c r="H96" s="40">
        <v>-8.9276680000000006</v>
      </c>
      <c r="I96" s="40">
        <v>-22.871721000000001</v>
      </c>
      <c r="J96" s="40">
        <v>-2.8597057000000001</v>
      </c>
      <c r="K96" s="40">
        <v>-36.416823999999998</v>
      </c>
      <c r="L96" s="40">
        <v>-25.193697</v>
      </c>
      <c r="M96" s="40">
        <v>-12.577014999999999</v>
      </c>
      <c r="N96" s="40">
        <v>-18.981498999999999</v>
      </c>
      <c r="O96" s="40">
        <v>-4.0178656999999998</v>
      </c>
      <c r="P96" s="40">
        <v>-30.963277999999999</v>
      </c>
      <c r="Q96" s="40">
        <v>10.528492999999999</v>
      </c>
      <c r="R96" s="40">
        <v>-0.19614100000000001</v>
      </c>
      <c r="S96" s="40">
        <v>-11.772036999999999</v>
      </c>
      <c r="T96" s="40">
        <v>13.110137</v>
      </c>
      <c r="U96" s="40">
        <v>-25.865380999999999</v>
      </c>
      <c r="V96" s="155">
        <v>6.5234779999999999</v>
      </c>
      <c r="W96" s="24"/>
    </row>
    <row r="97" spans="1:23" x14ac:dyDescent="0.35">
      <c r="A97" s="2">
        <v>44785</v>
      </c>
      <c r="B97" s="40">
        <v>-15.859074</v>
      </c>
      <c r="C97" s="40">
        <v>9.1157319999999995</v>
      </c>
      <c r="D97" s="40">
        <v>20.172809999999998</v>
      </c>
      <c r="E97" s="40">
        <v>-2.3682414999999999</v>
      </c>
      <c r="F97" s="40">
        <v>-31.001259000000001</v>
      </c>
      <c r="G97" s="40">
        <v>9.1503029999999992</v>
      </c>
      <c r="H97" s="40">
        <v>-2.5937199999999998</v>
      </c>
      <c r="I97" s="40">
        <v>-14.315939</v>
      </c>
      <c r="J97" s="40">
        <v>2.0909667000000001</v>
      </c>
      <c r="K97" s="40">
        <v>-27.255493000000001</v>
      </c>
      <c r="L97" s="40">
        <v>-2.1156609999999998</v>
      </c>
      <c r="M97" s="40">
        <v>-1.3016939000000001</v>
      </c>
      <c r="N97" s="40">
        <v>-7.7579855999999996</v>
      </c>
      <c r="O97" s="40">
        <v>1.5292764000000001</v>
      </c>
      <c r="P97" s="40">
        <v>-29.246341999999999</v>
      </c>
      <c r="Q97" s="40">
        <v>23.952866</v>
      </c>
      <c r="R97" s="40">
        <v>5.8425903000000003</v>
      </c>
      <c r="S97" s="40">
        <v>-4.4705269999999997</v>
      </c>
      <c r="T97" s="40">
        <v>22.554456999999999</v>
      </c>
      <c r="U97" s="40">
        <v>-20.462496000000002</v>
      </c>
      <c r="V97" s="155">
        <v>12.800026000000001</v>
      </c>
      <c r="W97" s="24"/>
    </row>
    <row r="98" spans="1:23" x14ac:dyDescent="0.35">
      <c r="A98" s="2">
        <v>44816</v>
      </c>
      <c r="B98" s="40">
        <v>-21.250988</v>
      </c>
      <c r="C98" s="40">
        <v>10.531532</v>
      </c>
      <c r="D98" s="40">
        <v>17.515419999999999</v>
      </c>
      <c r="E98" s="40">
        <v>-12.056184</v>
      </c>
      <c r="F98" s="40">
        <v>-42.085075000000003</v>
      </c>
      <c r="G98" s="40">
        <v>2.8174877</v>
      </c>
      <c r="H98" s="40">
        <v>-9.7844180000000005</v>
      </c>
      <c r="I98" s="40">
        <v>-21.610647</v>
      </c>
      <c r="J98" s="40">
        <v>-1.6812563</v>
      </c>
      <c r="K98" s="40">
        <v>-31.17841</v>
      </c>
      <c r="L98" s="40">
        <v>4.7752140000000001</v>
      </c>
      <c r="M98" s="40">
        <v>-8.4927499999999991</v>
      </c>
      <c r="N98" s="40">
        <v>-14.532322000000001</v>
      </c>
      <c r="O98" s="40">
        <v>-4.0224732999999997</v>
      </c>
      <c r="P98" s="40">
        <v>-30.848210999999999</v>
      </c>
      <c r="Q98" s="40">
        <v>17.105651999999999</v>
      </c>
      <c r="R98" s="40">
        <v>1.8583179000000001</v>
      </c>
      <c r="S98" s="40">
        <v>19.140350000000002</v>
      </c>
      <c r="T98" s="40">
        <v>7.8533410000000003</v>
      </c>
      <c r="U98" s="40">
        <v>-23.984909999999999</v>
      </c>
      <c r="V98" s="155">
        <v>7.3467849999999997</v>
      </c>
      <c r="W98" s="24"/>
    </row>
    <row r="99" spans="1:23" x14ac:dyDescent="0.35">
      <c r="A99" s="2">
        <v>44846</v>
      </c>
      <c r="B99" s="40">
        <v>-28.03464</v>
      </c>
      <c r="C99" s="40">
        <v>3.7676454000000001</v>
      </c>
      <c r="D99" s="40">
        <v>-0.11560321</v>
      </c>
      <c r="E99" s="40">
        <v>-28.340412000000001</v>
      </c>
      <c r="F99" s="40">
        <v>-53.709693999999999</v>
      </c>
      <c r="G99" s="40">
        <v>-5.4813859999999996</v>
      </c>
      <c r="H99" s="40">
        <v>-20.652597</v>
      </c>
      <c r="I99" s="40">
        <v>-27.810406</v>
      </c>
      <c r="J99" s="40">
        <v>-2.7390539999999999</v>
      </c>
      <c r="K99" s="40">
        <v>-34.383899999999997</v>
      </c>
      <c r="L99" s="40">
        <v>10.332907000000001</v>
      </c>
      <c r="M99" s="40">
        <v>-21.490717</v>
      </c>
      <c r="N99" s="40">
        <v>-19.255756000000002</v>
      </c>
      <c r="O99" s="40">
        <v>-12.476945000000001</v>
      </c>
      <c r="P99" s="40">
        <v>-39.983994000000003</v>
      </c>
      <c r="Q99" s="40">
        <v>8.4030509999999996</v>
      </c>
      <c r="R99" s="40">
        <v>-5.0412473999999996</v>
      </c>
      <c r="S99" s="40">
        <v>19.113980999999999</v>
      </c>
      <c r="T99" s="40">
        <v>6.97248</v>
      </c>
      <c r="U99" s="40">
        <v>-36.809229999999999</v>
      </c>
      <c r="V99" s="155">
        <v>0.23454427999999999</v>
      </c>
      <c r="W99" s="24"/>
    </row>
    <row r="100" spans="1:23" x14ac:dyDescent="0.35">
      <c r="A100" s="2">
        <v>44876</v>
      </c>
      <c r="B100" s="40">
        <v>-27.526516000000001</v>
      </c>
      <c r="C100" s="40">
        <v>7.3140025</v>
      </c>
      <c r="D100" s="40">
        <v>1.0211349000000001</v>
      </c>
      <c r="E100" s="40">
        <v>-23.047846</v>
      </c>
      <c r="F100" s="40">
        <v>-34.217599999999997</v>
      </c>
      <c r="G100" s="40">
        <v>3.9365052999999999</v>
      </c>
      <c r="H100" s="40">
        <v>-10.066872999999999</v>
      </c>
      <c r="I100" s="40">
        <v>-23.802757</v>
      </c>
      <c r="J100" s="40">
        <v>13.423824</v>
      </c>
      <c r="K100" s="40">
        <v>-21.123493</v>
      </c>
      <c r="L100" s="40">
        <v>9.7864149999999999</v>
      </c>
      <c r="M100" s="40">
        <v>-5.9883356000000001</v>
      </c>
      <c r="N100" s="40">
        <v>-5.7219924999999998</v>
      </c>
      <c r="O100" s="40">
        <v>-6.5338316000000001</v>
      </c>
      <c r="P100" s="40">
        <v>-38.512664999999998</v>
      </c>
      <c r="Q100" s="40">
        <v>8.5812209999999993</v>
      </c>
      <c r="R100" s="40">
        <v>0.29710530000000002</v>
      </c>
      <c r="S100" s="40">
        <v>38.900993</v>
      </c>
      <c r="T100" s="40">
        <v>4.3118119999999998</v>
      </c>
      <c r="U100" s="40">
        <v>-45.310177000000003</v>
      </c>
      <c r="V100" s="155">
        <v>-3.3458291999999998</v>
      </c>
      <c r="W100" s="24"/>
    </row>
    <row r="101" spans="1:23" x14ac:dyDescent="0.35">
      <c r="A101" s="2">
        <v>44907</v>
      </c>
      <c r="B101" s="40">
        <v>-26.962268999999999</v>
      </c>
      <c r="C101" s="40">
        <v>14.649761</v>
      </c>
      <c r="D101" s="40">
        <v>-1.0467529</v>
      </c>
      <c r="E101" s="40">
        <v>-17.183865000000001</v>
      </c>
      <c r="F101" s="40">
        <v>-25.422604</v>
      </c>
      <c r="G101" s="40">
        <v>8.8526360000000004</v>
      </c>
      <c r="H101" s="40">
        <v>-2.6857614999999999</v>
      </c>
      <c r="I101" s="40">
        <v>-23.615223</v>
      </c>
      <c r="J101" s="40">
        <v>11.474633000000001</v>
      </c>
      <c r="K101" s="40">
        <v>-26.366168999999999</v>
      </c>
      <c r="L101" s="40">
        <v>6.9928049999999997</v>
      </c>
      <c r="M101" s="40">
        <v>-2.7277827000000001</v>
      </c>
      <c r="N101" s="40">
        <v>0.34464598000000002</v>
      </c>
      <c r="O101" s="40">
        <v>-5.7259380000000002</v>
      </c>
      <c r="P101" s="40">
        <v>-25.700503999999999</v>
      </c>
      <c r="Q101" s="40">
        <v>-0.90954900000000005</v>
      </c>
      <c r="R101" s="40">
        <v>0.30280351999999999</v>
      </c>
      <c r="S101" s="40">
        <v>83.795295999999993</v>
      </c>
      <c r="T101" s="40">
        <v>-9.6576749999999993</v>
      </c>
      <c r="U101" s="40">
        <v>-38.912426000000004</v>
      </c>
      <c r="V101" s="155">
        <v>-5.8187666</v>
      </c>
      <c r="W101" s="24"/>
    </row>
    <row r="102" spans="1:23" x14ac:dyDescent="0.35">
      <c r="A102" s="2">
        <v>44938</v>
      </c>
      <c r="B102" s="40">
        <v>-19.659196999999999</v>
      </c>
      <c r="C102" s="40">
        <v>17.875767</v>
      </c>
      <c r="D102" s="40">
        <v>-2.8790414000000002</v>
      </c>
      <c r="E102" s="40">
        <v>-9.885942</v>
      </c>
      <c r="F102" s="40">
        <v>-24.600327</v>
      </c>
      <c r="G102" s="40">
        <v>0.20941496000000001</v>
      </c>
      <c r="H102" s="40">
        <v>-5.6853414000000004</v>
      </c>
      <c r="I102" s="40">
        <v>-24.166172</v>
      </c>
      <c r="J102" s="40">
        <v>13.896143</v>
      </c>
      <c r="K102" s="40">
        <v>-21.396719999999998</v>
      </c>
      <c r="L102" s="40">
        <v>16.193878000000002</v>
      </c>
      <c r="M102" s="40">
        <v>-3.3637643000000002</v>
      </c>
      <c r="N102" s="40">
        <v>2.4642824999999999</v>
      </c>
      <c r="O102" s="40">
        <v>-12.453609</v>
      </c>
      <c r="P102" s="40">
        <v>-16.967731000000001</v>
      </c>
      <c r="Q102" s="40">
        <v>-7.5690985</v>
      </c>
      <c r="R102" s="40">
        <v>0.53321123000000004</v>
      </c>
      <c r="S102" s="40">
        <v>66.752939999999995</v>
      </c>
      <c r="T102" s="40">
        <v>-5.2799044000000004</v>
      </c>
      <c r="U102" s="40">
        <v>-40.029938000000001</v>
      </c>
      <c r="V102" s="155">
        <v>-9.3632279999999994</v>
      </c>
      <c r="W102" s="24"/>
    </row>
    <row r="103" spans="1:23" x14ac:dyDescent="0.35">
      <c r="A103" s="2">
        <v>44967</v>
      </c>
      <c r="B103" s="40">
        <v>-15.098882</v>
      </c>
      <c r="C103" s="40">
        <v>18.641590000000001</v>
      </c>
      <c r="D103" s="40">
        <v>0.5859375</v>
      </c>
      <c r="E103" s="40">
        <v>-10.649925</v>
      </c>
      <c r="F103" s="40">
        <v>-23.560683999999998</v>
      </c>
      <c r="G103" s="40">
        <v>-8.2881210000000003</v>
      </c>
      <c r="H103" s="40">
        <v>-5.8538620000000003</v>
      </c>
      <c r="I103" s="40">
        <v>-19.649685000000002</v>
      </c>
      <c r="J103" s="40">
        <v>17.299402000000001</v>
      </c>
      <c r="K103" s="40">
        <v>-14.138979000000001</v>
      </c>
      <c r="L103" s="40">
        <v>-2.3002326000000002</v>
      </c>
      <c r="M103" s="40">
        <v>-12.601184999999999</v>
      </c>
      <c r="N103" s="40">
        <v>8.6711519999999993</v>
      </c>
      <c r="O103" s="40">
        <v>-10.474926</v>
      </c>
      <c r="P103" s="40">
        <v>-17.535847</v>
      </c>
      <c r="Q103" s="40">
        <v>-17.764050000000001</v>
      </c>
      <c r="R103" s="40">
        <v>-2.2566079999999999</v>
      </c>
      <c r="S103" s="40">
        <v>49.205756999999998</v>
      </c>
      <c r="T103" s="40">
        <v>-8.380217</v>
      </c>
      <c r="U103" s="40">
        <v>-39.294220000000003</v>
      </c>
      <c r="V103" s="155">
        <v>-15.501708000000001</v>
      </c>
      <c r="W103" s="24"/>
    </row>
    <row r="104" spans="1:23" x14ac:dyDescent="0.35">
      <c r="A104" s="2">
        <v>44995</v>
      </c>
      <c r="B104" s="40">
        <v>-12.994999</v>
      </c>
      <c r="C104" s="40">
        <v>14.980936</v>
      </c>
      <c r="D104" s="40">
        <v>-7.3313179999999996</v>
      </c>
      <c r="E104" s="40">
        <v>-11.927122000000001</v>
      </c>
      <c r="F104" s="40">
        <v>-6.566268</v>
      </c>
      <c r="G104" s="40">
        <v>-17.007196</v>
      </c>
      <c r="H104" s="40">
        <v>-12.626827</v>
      </c>
      <c r="I104" s="40">
        <v>-16.378397</v>
      </c>
      <c r="J104" s="40">
        <v>19.949065999999998</v>
      </c>
      <c r="K104" s="40">
        <v>-14.191001999999999</v>
      </c>
      <c r="L104" s="40">
        <v>-11.021364</v>
      </c>
      <c r="M104" s="40">
        <v>-20.447147000000001</v>
      </c>
      <c r="N104" s="40">
        <v>28.553688000000001</v>
      </c>
      <c r="O104" s="40">
        <v>-7.4135119999999999</v>
      </c>
      <c r="P104" s="40">
        <v>-7.1625414000000003</v>
      </c>
      <c r="Q104" s="40">
        <v>-19.249409</v>
      </c>
      <c r="R104" s="40">
        <v>-2.8796374999999999</v>
      </c>
      <c r="S104" s="40">
        <v>106.871414</v>
      </c>
      <c r="T104" s="40">
        <v>-18.683409999999999</v>
      </c>
      <c r="U104" s="40">
        <v>-37.957214</v>
      </c>
      <c r="V104" s="155">
        <v>-18.701243999999999</v>
      </c>
      <c r="W104" s="24"/>
    </row>
    <row r="105" spans="1:23" x14ac:dyDescent="0.35">
      <c r="A105" s="2">
        <v>45028</v>
      </c>
      <c r="B105" s="40">
        <v>-7.1338834999999996</v>
      </c>
      <c r="C105" s="40">
        <v>8.3648089999999993</v>
      </c>
      <c r="D105" s="40">
        <v>-0.69504975999999996</v>
      </c>
      <c r="E105" s="40">
        <v>-11.027945000000001</v>
      </c>
      <c r="F105" s="40">
        <v>-8.1665100000000006</v>
      </c>
      <c r="G105" s="40">
        <v>-8.0543809999999993</v>
      </c>
      <c r="H105" s="40">
        <v>-10.072702</v>
      </c>
      <c r="I105" s="40">
        <v>-9.3346230000000006</v>
      </c>
      <c r="J105" s="40">
        <v>16.272545000000001</v>
      </c>
      <c r="K105" s="40">
        <v>-8.1958110000000008</v>
      </c>
      <c r="L105" s="40">
        <v>-11.748153</v>
      </c>
      <c r="M105" s="40">
        <v>-19.963455</v>
      </c>
      <c r="N105" s="40">
        <v>20.123518000000001</v>
      </c>
      <c r="O105" s="40">
        <v>-10.844975</v>
      </c>
      <c r="P105" s="40">
        <v>-5.0666275000000001</v>
      </c>
      <c r="Q105" s="40">
        <v>-23.668188000000001</v>
      </c>
      <c r="R105" s="40">
        <v>-4.8777400000000002</v>
      </c>
      <c r="S105" s="40">
        <v>56.0398</v>
      </c>
      <c r="T105" s="40">
        <v>-21.976237999999999</v>
      </c>
      <c r="U105" s="40">
        <v>-33.214767000000002</v>
      </c>
      <c r="V105" s="155">
        <v>-18.958674999999999</v>
      </c>
      <c r="W105" s="24"/>
    </row>
    <row r="106" spans="1:23" x14ac:dyDescent="0.35">
      <c r="A106" s="2">
        <v>45058</v>
      </c>
      <c r="B106" s="40">
        <v>-1.6373217</v>
      </c>
      <c r="C106" s="40">
        <v>28.55134</v>
      </c>
      <c r="D106" s="40">
        <v>5.1569700000000003</v>
      </c>
      <c r="E106" s="40">
        <v>-4.8898754000000002</v>
      </c>
      <c r="F106" s="40">
        <v>27.792857999999999</v>
      </c>
      <c r="G106" s="40">
        <v>15.614855</v>
      </c>
      <c r="H106" s="40">
        <v>-5.7926710000000003</v>
      </c>
      <c r="I106" s="40">
        <v>-3.0637145000000001</v>
      </c>
      <c r="J106" s="40">
        <v>33.675311999999998</v>
      </c>
      <c r="K106" s="40">
        <v>-4.3081880000000004</v>
      </c>
      <c r="L106" s="40">
        <v>8.0761070000000004</v>
      </c>
      <c r="M106" s="40">
        <v>-7.8602132999999998</v>
      </c>
      <c r="N106" s="40">
        <v>33.822809999999997</v>
      </c>
      <c r="O106" s="40">
        <v>2.2266268999999999</v>
      </c>
      <c r="P106" s="40">
        <v>1.5700817</v>
      </c>
      <c r="Q106" s="40">
        <v>-14.540075999999999</v>
      </c>
      <c r="R106" s="40">
        <v>-1.4622748000000001</v>
      </c>
      <c r="S106" s="40">
        <v>58.448770000000003</v>
      </c>
      <c r="T106" s="40">
        <v>-8.7878170000000004</v>
      </c>
      <c r="U106" s="40">
        <v>-17.491419</v>
      </c>
      <c r="V106" s="155">
        <v>-10.536538999999999</v>
      </c>
      <c r="W106" s="24"/>
    </row>
    <row r="107" spans="1:23" x14ac:dyDescent="0.35">
      <c r="A107" s="2">
        <v>45089</v>
      </c>
      <c r="B107" s="40">
        <v>-13.714701</v>
      </c>
      <c r="C107" s="40">
        <v>10.08966</v>
      </c>
      <c r="D107" s="40">
        <v>4.2120695000000001</v>
      </c>
      <c r="E107" s="40">
        <v>-4.3629290000000003</v>
      </c>
      <c r="F107" s="40">
        <v>25.807929999999999</v>
      </c>
      <c r="G107" s="40">
        <v>8.7077139999999993</v>
      </c>
      <c r="H107" s="40">
        <v>-7.3066709999999997</v>
      </c>
      <c r="I107" s="40">
        <v>3.3079147</v>
      </c>
      <c r="J107" s="40">
        <v>35.784709999999997</v>
      </c>
      <c r="K107" s="40">
        <v>6.8237899999999998</v>
      </c>
      <c r="L107" s="40">
        <v>14.568996</v>
      </c>
      <c r="M107" s="40">
        <v>-4.2047024000000004</v>
      </c>
      <c r="N107" s="40">
        <v>47.188507000000001</v>
      </c>
      <c r="O107" s="40">
        <v>5.2421810000000004</v>
      </c>
      <c r="P107" s="40">
        <v>-12.807988999999999</v>
      </c>
      <c r="Q107" s="40">
        <v>-14.012468</v>
      </c>
      <c r="R107" s="40">
        <v>-4.9742103000000002</v>
      </c>
      <c r="S107" s="40">
        <v>59.422935000000003</v>
      </c>
      <c r="T107" s="40">
        <v>-9.2886150000000001</v>
      </c>
      <c r="U107" s="40">
        <v>-14.088768</v>
      </c>
      <c r="V107" s="155">
        <v>-5.1956654000000002</v>
      </c>
      <c r="W107" s="24"/>
    </row>
    <row r="108" spans="1:23" x14ac:dyDescent="0.35">
      <c r="A108" s="2">
        <v>45119</v>
      </c>
      <c r="B108" s="40">
        <v>-15.435302999999999</v>
      </c>
      <c r="C108" s="40">
        <v>45.207332999999998</v>
      </c>
      <c r="D108" s="40">
        <v>12.205482</v>
      </c>
      <c r="E108" s="40">
        <v>5.8796524999999997</v>
      </c>
      <c r="F108" s="40">
        <v>55.756019999999999</v>
      </c>
      <c r="G108" s="40">
        <v>36.996386999999999</v>
      </c>
      <c r="H108" s="40">
        <v>-1.5939175999999999</v>
      </c>
      <c r="I108" s="40">
        <v>16.853273000000002</v>
      </c>
      <c r="J108" s="40">
        <v>44.731068</v>
      </c>
      <c r="K108" s="40">
        <v>18.224466</v>
      </c>
      <c r="L108" s="40">
        <v>35.075474</v>
      </c>
      <c r="M108" s="40">
        <v>4.7938584999999998</v>
      </c>
      <c r="N108" s="40">
        <v>83.954260000000005</v>
      </c>
      <c r="O108" s="40">
        <v>10.942507000000001</v>
      </c>
      <c r="P108" s="40">
        <v>-9.7600990000000003</v>
      </c>
      <c r="Q108" s="40">
        <v>-8.6388470000000002</v>
      </c>
      <c r="R108" s="40">
        <v>-3.598398</v>
      </c>
      <c r="S108" s="40">
        <v>76.162090000000006</v>
      </c>
      <c r="T108" s="40">
        <v>1.198566</v>
      </c>
      <c r="U108" s="40">
        <v>-2.7210413999999998</v>
      </c>
      <c r="V108" s="155">
        <v>7.0913789999999999</v>
      </c>
      <c r="W108" s="24"/>
    </row>
    <row r="109" spans="1:23" x14ac:dyDescent="0.35">
      <c r="A109" s="2">
        <v>45149</v>
      </c>
      <c r="B109" s="40">
        <v>-15.369183</v>
      </c>
      <c r="C109" s="40">
        <v>14.988899</v>
      </c>
      <c r="D109" s="40">
        <v>-1.9443393</v>
      </c>
      <c r="E109" s="40">
        <v>-6.0414194999999999</v>
      </c>
      <c r="F109" s="40">
        <v>40.398871999999997</v>
      </c>
      <c r="G109" s="40">
        <v>25.927603000000001</v>
      </c>
      <c r="H109" s="40">
        <v>-3.233552</v>
      </c>
      <c r="I109" s="40">
        <v>3.2506704000000002</v>
      </c>
      <c r="J109" s="40">
        <v>33.450949999999999</v>
      </c>
      <c r="K109" s="40">
        <v>4.1678430000000004</v>
      </c>
      <c r="L109" s="40">
        <v>12.844443</v>
      </c>
      <c r="M109" s="40">
        <v>-6.7689599999999999</v>
      </c>
      <c r="N109" s="40">
        <v>54.951976999999999</v>
      </c>
      <c r="O109" s="40">
        <v>1.0229111</v>
      </c>
      <c r="P109" s="40">
        <v>-5.7730730000000001</v>
      </c>
      <c r="Q109" s="40">
        <v>-16.968219999999999</v>
      </c>
      <c r="R109" s="40">
        <v>-5.3690490000000004</v>
      </c>
      <c r="S109" s="40">
        <v>79.974270000000004</v>
      </c>
      <c r="T109" s="40">
        <v>-6.8848370000000001</v>
      </c>
      <c r="U109" s="40">
        <v>-0.72890520000000003</v>
      </c>
      <c r="V109" s="155">
        <v>-8.3802219999999998</v>
      </c>
      <c r="W109" s="24"/>
    </row>
    <row r="110" spans="1:23" x14ac:dyDescent="0.35">
      <c r="A110" s="2">
        <v>45181</v>
      </c>
      <c r="B110" s="40">
        <v>-14.030695</v>
      </c>
      <c r="C110" s="40">
        <v>-0.66765547000000003</v>
      </c>
      <c r="D110" s="40">
        <v>-4.359502</v>
      </c>
      <c r="E110" s="40">
        <v>-5.2313447000000002</v>
      </c>
      <c r="F110" s="40">
        <v>37.516500000000001</v>
      </c>
      <c r="G110" s="40">
        <v>23.748159999999999</v>
      </c>
      <c r="H110" s="40">
        <v>-3.6587477000000002</v>
      </c>
      <c r="I110" s="40">
        <v>7.8348994000000003</v>
      </c>
      <c r="J110" s="40">
        <v>29.069483000000002</v>
      </c>
      <c r="K110" s="40">
        <v>11.401426000000001</v>
      </c>
      <c r="L110" s="40">
        <v>7.8364015</v>
      </c>
      <c r="M110" s="40">
        <v>-3.6341190000000001</v>
      </c>
      <c r="N110" s="40">
        <v>51.717247</v>
      </c>
      <c r="O110" s="40">
        <v>1.6326904</v>
      </c>
      <c r="P110" s="40">
        <v>-6.8435135000000002</v>
      </c>
      <c r="Q110" s="40">
        <v>-15.566015</v>
      </c>
      <c r="R110" s="40">
        <v>-7.2184143000000001</v>
      </c>
      <c r="S110" s="40">
        <v>51.701103000000003</v>
      </c>
      <c r="T110" s="40">
        <v>-1.7544389</v>
      </c>
      <c r="U110" s="40">
        <v>4.0040610000000001</v>
      </c>
      <c r="V110" s="155">
        <v>-7.2854039999999998</v>
      </c>
      <c r="W110" s="24"/>
    </row>
    <row r="111" spans="1:23" x14ac:dyDescent="0.35">
      <c r="A111" s="2">
        <v>45211</v>
      </c>
      <c r="B111" s="40">
        <v>-5.1925125000000003</v>
      </c>
      <c r="C111" s="40">
        <v>13.377200999999999</v>
      </c>
      <c r="D111" s="40">
        <v>-3.3067167</v>
      </c>
      <c r="E111" s="40">
        <v>11.291862</v>
      </c>
      <c r="F111" s="40">
        <v>68.578230000000005</v>
      </c>
      <c r="G111" s="40">
        <v>18.815159000000001</v>
      </c>
      <c r="H111" s="40">
        <v>7.225752</v>
      </c>
      <c r="I111" s="40">
        <v>27.272213000000001</v>
      </c>
      <c r="J111" s="40">
        <v>24.787724000000001</v>
      </c>
      <c r="K111" s="40">
        <v>21.613907000000001</v>
      </c>
      <c r="L111" s="40">
        <v>5.9120416999999996</v>
      </c>
      <c r="M111" s="40">
        <v>7.9641339999999996</v>
      </c>
      <c r="N111" s="40">
        <v>55.415390000000002</v>
      </c>
      <c r="O111" s="40">
        <v>9.5309139999999992</v>
      </c>
      <c r="P111" s="40">
        <v>9.5598460000000003</v>
      </c>
      <c r="Q111" s="40">
        <v>-17.407108000000001</v>
      </c>
      <c r="R111" s="40">
        <v>-7.0496797999999998</v>
      </c>
      <c r="S111" s="40">
        <v>62.443497000000001</v>
      </c>
      <c r="T111" s="40">
        <v>-0.27779936999999999</v>
      </c>
      <c r="U111" s="40">
        <v>11.990988</v>
      </c>
      <c r="V111" s="155">
        <v>-9.3826110000000007</v>
      </c>
      <c r="W111" s="24"/>
    </row>
    <row r="112" spans="1:23" x14ac:dyDescent="0.35">
      <c r="A112" s="2">
        <v>45240</v>
      </c>
      <c r="B112" s="40">
        <v>-8.6427150000000008</v>
      </c>
      <c r="C112" s="40">
        <v>-4.3447374999999999</v>
      </c>
      <c r="D112" s="40">
        <v>-9.0412855000000008</v>
      </c>
      <c r="E112" s="40">
        <v>0.21722316999999999</v>
      </c>
      <c r="F112" s="40">
        <v>44.790604000000002</v>
      </c>
      <c r="G112" s="40">
        <v>5.8855769999999996</v>
      </c>
      <c r="H112" s="40">
        <v>-1.0699034E-2</v>
      </c>
      <c r="I112" s="40">
        <v>17.158639999999998</v>
      </c>
      <c r="J112" s="40">
        <v>14.180922499999999</v>
      </c>
      <c r="K112" s="40">
        <v>4.5254469999999998</v>
      </c>
      <c r="L112" s="40">
        <v>20.661116</v>
      </c>
      <c r="M112" s="40">
        <v>-7.6219140000000003</v>
      </c>
      <c r="N112" s="40">
        <v>40.112520000000004</v>
      </c>
      <c r="O112" s="40">
        <v>1.2818932999999999</v>
      </c>
      <c r="P112" s="40">
        <v>5.5536985000000003</v>
      </c>
      <c r="Q112" s="40">
        <v>-18.044519999999999</v>
      </c>
      <c r="R112" s="40">
        <v>-14.183289</v>
      </c>
      <c r="S112" s="40">
        <v>18.164158</v>
      </c>
      <c r="T112" s="40">
        <v>-5.0868989999999998</v>
      </c>
      <c r="U112" s="40">
        <v>21.384965999999999</v>
      </c>
      <c r="V112" s="155">
        <v>-4.2249084000000003</v>
      </c>
      <c r="W112" s="24"/>
    </row>
    <row r="113" spans="1:23" x14ac:dyDescent="0.35">
      <c r="A113" s="2">
        <v>45272</v>
      </c>
      <c r="B113" s="40">
        <v>-15.400434000000001</v>
      </c>
      <c r="C113" s="40">
        <v>6.5440773999999999</v>
      </c>
      <c r="D113" s="40">
        <v>-2.9663681999999998</v>
      </c>
      <c r="E113" s="40">
        <v>-2.9665708999999998</v>
      </c>
      <c r="F113" s="40">
        <v>50.097774999999999</v>
      </c>
      <c r="G113" s="40">
        <v>8.4482079999999993</v>
      </c>
      <c r="H113" s="40">
        <v>-4.6157120000000003</v>
      </c>
      <c r="I113" s="40">
        <v>15.835869000000001</v>
      </c>
      <c r="J113" s="40">
        <v>27.413105000000002</v>
      </c>
      <c r="K113" s="40">
        <v>9.6303830000000001</v>
      </c>
      <c r="L113" s="40">
        <v>26.553975999999999</v>
      </c>
      <c r="M113" s="40">
        <v>-5.8085440000000004</v>
      </c>
      <c r="N113" s="40">
        <v>42.296599999999998</v>
      </c>
      <c r="O113" s="40">
        <v>10.522997</v>
      </c>
      <c r="P113" s="40">
        <v>-13.070864</v>
      </c>
      <c r="Q113" s="40">
        <v>-11.040867</v>
      </c>
      <c r="R113" s="40">
        <v>-15.353668000000001</v>
      </c>
      <c r="S113" s="40">
        <v>5.4204464000000001E-2</v>
      </c>
      <c r="T113" s="40">
        <v>-1.3311028</v>
      </c>
      <c r="U113" s="40">
        <v>8.8088149999999992</v>
      </c>
      <c r="V113" s="155">
        <v>12.359833999999999</v>
      </c>
      <c r="W113" s="24"/>
    </row>
    <row r="114" spans="1:23" x14ac:dyDescent="0.35">
      <c r="A114" s="2">
        <v>45303</v>
      </c>
      <c r="B114" s="40">
        <v>-23.690151</v>
      </c>
      <c r="C114" s="40">
        <v>-0.7864833</v>
      </c>
      <c r="D114" s="40">
        <v>4.4673920000000003</v>
      </c>
      <c r="E114" s="40">
        <v>-3.5935402000000001</v>
      </c>
      <c r="F114" s="40">
        <v>31.064833</v>
      </c>
      <c r="G114" s="40">
        <v>11.306513000000001</v>
      </c>
      <c r="H114" s="40">
        <v>-4.7212066999999998</v>
      </c>
      <c r="I114" s="40">
        <v>14.702904</v>
      </c>
      <c r="J114" s="40">
        <v>20.149946</v>
      </c>
      <c r="K114" s="40">
        <v>1.6219854</v>
      </c>
      <c r="L114" s="40">
        <v>22.618687000000001</v>
      </c>
      <c r="M114" s="40">
        <v>-13.857877999999999</v>
      </c>
      <c r="N114" s="40">
        <v>40.605556</v>
      </c>
      <c r="O114" s="40">
        <v>17.886246</v>
      </c>
      <c r="P114" s="40">
        <v>-24.291717999999999</v>
      </c>
      <c r="Q114" s="40">
        <v>-1.3353705</v>
      </c>
      <c r="R114" s="40">
        <v>-16.232769999999999</v>
      </c>
      <c r="S114" s="40">
        <v>5.4752229999999997</v>
      </c>
      <c r="T114" s="40">
        <v>5.2609563000000001</v>
      </c>
      <c r="U114" s="40">
        <v>7.1230770000000003</v>
      </c>
      <c r="V114" s="155">
        <v>11.756527</v>
      </c>
      <c r="W114" s="24"/>
    </row>
    <row r="115" spans="1:23" x14ac:dyDescent="0.35">
      <c r="A115" s="2">
        <v>45334</v>
      </c>
      <c r="B115" s="40">
        <v>-22.195398000000001</v>
      </c>
      <c r="C115" s="40">
        <v>-10.964089</v>
      </c>
      <c r="D115" s="40">
        <v>-0.39948820000000002</v>
      </c>
      <c r="E115" s="40">
        <v>-1.7218709000000001</v>
      </c>
      <c r="F115" s="40">
        <v>47.678077999999999</v>
      </c>
      <c r="G115" s="40">
        <v>18.926024999999999</v>
      </c>
      <c r="H115" s="40">
        <v>-4.4584929999999998</v>
      </c>
      <c r="I115" s="40">
        <v>17.646944000000001</v>
      </c>
      <c r="J115" s="40">
        <v>22.695827000000001</v>
      </c>
      <c r="K115" s="40">
        <v>5.8511614999999999</v>
      </c>
      <c r="L115" s="40">
        <v>25.500274999999998</v>
      </c>
      <c r="M115" s="40">
        <v>-7.877821</v>
      </c>
      <c r="N115" s="40">
        <v>31.017541999999999</v>
      </c>
      <c r="O115" s="40">
        <v>24.876308000000002</v>
      </c>
      <c r="P115" s="40">
        <v>-22.822731000000001</v>
      </c>
      <c r="Q115" s="40">
        <v>1.1908053999999999</v>
      </c>
      <c r="R115" s="40">
        <v>-16.536999000000002</v>
      </c>
      <c r="S115" s="40">
        <v>35.693680000000001</v>
      </c>
      <c r="T115" s="40">
        <v>0.22990704000000001</v>
      </c>
      <c r="U115" s="40">
        <v>15.984095</v>
      </c>
      <c r="V115" s="155">
        <v>20.443249000000002</v>
      </c>
      <c r="W115" s="24"/>
    </row>
    <row r="116" spans="1:23" x14ac:dyDescent="0.35">
      <c r="A116" s="2">
        <v>45363</v>
      </c>
      <c r="B116" s="40">
        <v>-12.698411999999999</v>
      </c>
      <c r="C116" s="40">
        <v>-3.0012249999999998</v>
      </c>
      <c r="D116" s="40">
        <v>6.6216945999999997</v>
      </c>
      <c r="E116" s="40">
        <v>8.0835229999999996</v>
      </c>
      <c r="F116" s="40">
        <v>58.712066999999998</v>
      </c>
      <c r="G116" s="40">
        <v>33.855663</v>
      </c>
      <c r="H116" s="40">
        <v>7.2931530000000002</v>
      </c>
      <c r="I116" s="40">
        <v>27.293205</v>
      </c>
      <c r="J116" s="40">
        <v>17.644596</v>
      </c>
      <c r="K116" s="40">
        <v>19.401527000000002</v>
      </c>
      <c r="L116" s="40">
        <v>27.884219999999999</v>
      </c>
      <c r="M116" s="40">
        <v>-0.95770359999999999</v>
      </c>
      <c r="N116" s="40">
        <v>36.378906000000001</v>
      </c>
      <c r="O116" s="40">
        <v>31.64152</v>
      </c>
      <c r="P116" s="40">
        <v>-10.003334000000001</v>
      </c>
      <c r="Q116" s="40">
        <v>0.61051845999999999</v>
      </c>
      <c r="R116" s="40">
        <v>-13.754261</v>
      </c>
      <c r="S116" s="40">
        <v>2.8385042999999999</v>
      </c>
      <c r="T116" s="40">
        <v>3.819871</v>
      </c>
      <c r="U116" s="40">
        <v>20.722569</v>
      </c>
      <c r="V116" s="155">
        <v>21.803070000000002</v>
      </c>
      <c r="W116" s="24"/>
    </row>
    <row r="117" spans="1:23" x14ac:dyDescent="0.35">
      <c r="A117" s="2">
        <v>45394</v>
      </c>
      <c r="B117" s="40">
        <v>-18.647402</v>
      </c>
      <c r="C117" s="40">
        <v>-1.5633702</v>
      </c>
      <c r="D117" s="40">
        <v>-7.2183666000000004</v>
      </c>
      <c r="E117" s="40">
        <v>1.649332</v>
      </c>
      <c r="F117" s="40">
        <v>46.322240000000001</v>
      </c>
      <c r="G117" s="40">
        <v>34.721066</v>
      </c>
      <c r="H117" s="40">
        <v>0.22740363999999999</v>
      </c>
      <c r="I117" s="40">
        <v>21.141183999999999</v>
      </c>
      <c r="J117" s="40">
        <v>15.697479</v>
      </c>
      <c r="K117" s="40">
        <v>3.3585668000000002</v>
      </c>
      <c r="L117" s="40">
        <v>12.948286</v>
      </c>
      <c r="M117" s="40">
        <v>-2.7188658999999999</v>
      </c>
      <c r="N117" s="40">
        <v>25.575209000000001</v>
      </c>
      <c r="O117" s="40">
        <v>28.775465000000001</v>
      </c>
      <c r="P117" s="40">
        <v>-15.734559000000001</v>
      </c>
      <c r="Q117" s="40">
        <v>-1.5341163</v>
      </c>
      <c r="R117" s="40">
        <v>-12.567777</v>
      </c>
      <c r="S117" s="40">
        <v>15.331006</v>
      </c>
      <c r="T117" s="40">
        <v>2.6139616999999999</v>
      </c>
      <c r="U117" s="40">
        <v>13.854683</v>
      </c>
      <c r="V117" s="155">
        <v>12.901759</v>
      </c>
      <c r="W117" s="24"/>
    </row>
    <row r="118" spans="1:23" x14ac:dyDescent="0.35">
      <c r="A118" s="2">
        <v>45422</v>
      </c>
      <c r="B118" s="40">
        <v>-11.038667</v>
      </c>
      <c r="C118" s="40">
        <v>-1.574713</v>
      </c>
      <c r="D118" s="40">
        <v>-13.026738</v>
      </c>
      <c r="E118" s="40">
        <v>-3.6856412999999999</v>
      </c>
      <c r="F118" s="40">
        <v>41.655540000000002</v>
      </c>
      <c r="G118" s="40">
        <v>42.919074999999999</v>
      </c>
      <c r="H118" s="40">
        <v>6.8535566000000001</v>
      </c>
      <c r="I118" s="40">
        <v>26.541889999999999</v>
      </c>
      <c r="J118" s="40">
        <v>11.371219999999999</v>
      </c>
      <c r="K118" s="40">
        <v>9.0354679999999998</v>
      </c>
      <c r="L118" s="40">
        <v>14.331984500000001</v>
      </c>
      <c r="M118" s="40">
        <v>7.4516176999999999</v>
      </c>
      <c r="N118" s="40">
        <v>32.720554</v>
      </c>
      <c r="O118" s="40">
        <v>23.392880000000002</v>
      </c>
      <c r="P118" s="40">
        <v>-0.60558915000000002</v>
      </c>
      <c r="Q118" s="40">
        <v>-8.3312810000000006</v>
      </c>
      <c r="R118" s="40">
        <v>-12.593341000000001</v>
      </c>
      <c r="S118" s="40">
        <v>41.477370000000001</v>
      </c>
      <c r="T118" s="40">
        <v>-0.83882210000000001</v>
      </c>
      <c r="U118" s="40">
        <v>8.0201740000000008</v>
      </c>
      <c r="V118" s="155">
        <v>7.5731039999999998</v>
      </c>
      <c r="W118" s="24"/>
    </row>
    <row r="119" spans="1:23" x14ac:dyDescent="0.35">
      <c r="A119" s="2">
        <v>45455</v>
      </c>
      <c r="B119" s="40">
        <v>-7.8641652999999998</v>
      </c>
      <c r="C119" s="40">
        <v>-2.3811162000000001</v>
      </c>
      <c r="D119" s="40">
        <v>-16.064941000000001</v>
      </c>
      <c r="E119" s="40">
        <v>-2.7247370000000002</v>
      </c>
      <c r="F119" s="40">
        <v>32.617676000000003</v>
      </c>
      <c r="G119" s="40">
        <v>39.976646000000002</v>
      </c>
      <c r="H119" s="40">
        <v>16.704595999999999</v>
      </c>
      <c r="I119" s="40">
        <v>23.545801000000001</v>
      </c>
      <c r="J119" s="40">
        <v>-9.2300415000000005</v>
      </c>
      <c r="K119" s="40">
        <v>0.66007375999999995</v>
      </c>
      <c r="L119" s="40">
        <v>-8.0982319999999994</v>
      </c>
      <c r="M119" s="40">
        <v>3.6497592999999999</v>
      </c>
      <c r="N119" s="40">
        <v>18.435966000000001</v>
      </c>
      <c r="O119" s="40">
        <v>29.304635999999999</v>
      </c>
      <c r="P119" s="40">
        <v>-1.7946302999999999</v>
      </c>
      <c r="Q119" s="40">
        <v>-3.3184110000000002</v>
      </c>
      <c r="R119" s="40">
        <v>-15.129471000000001</v>
      </c>
      <c r="S119" s="40">
        <v>39.530467999999999</v>
      </c>
      <c r="T119" s="40">
        <v>-2.1098971</v>
      </c>
      <c r="U119" s="40">
        <v>2.5111914</v>
      </c>
      <c r="V119" s="155">
        <v>0.57748555999999995</v>
      </c>
      <c r="W119" s="24"/>
    </row>
    <row r="120" spans="1:23" x14ac:dyDescent="0.35">
      <c r="A120" s="2">
        <v>45485</v>
      </c>
      <c r="B120" s="40">
        <v>-10.163069</v>
      </c>
      <c r="C120" s="40">
        <v>-7.4133753999999996</v>
      </c>
      <c r="D120" s="40">
        <v>-9.5784719999999997</v>
      </c>
      <c r="E120" s="40">
        <v>-2.0631491999999998</v>
      </c>
      <c r="F120" s="40">
        <v>32.276535000000003</v>
      </c>
      <c r="G120" s="40">
        <v>38.338590000000003</v>
      </c>
      <c r="H120" s="40">
        <v>16.879822000000001</v>
      </c>
      <c r="I120" s="40">
        <v>33.221829999999997</v>
      </c>
      <c r="J120" s="40">
        <v>-0.50405264000000005</v>
      </c>
      <c r="K120" s="40">
        <v>6.5743923000000004</v>
      </c>
      <c r="L120" s="40">
        <v>-2.5757194000000001</v>
      </c>
      <c r="M120" s="40">
        <v>10.956383000000001</v>
      </c>
      <c r="N120" s="40">
        <v>9.9589820000000007</v>
      </c>
      <c r="O120" s="40">
        <v>28.942620999999999</v>
      </c>
      <c r="P120" s="40">
        <v>-2.5114893999999999</v>
      </c>
      <c r="Q120" s="40">
        <v>2.0554543000000001</v>
      </c>
      <c r="R120" s="40">
        <v>-10.669684</v>
      </c>
      <c r="S120" s="40">
        <v>44.454514000000003</v>
      </c>
      <c r="T120" s="40">
        <v>-2.4696052000000002</v>
      </c>
      <c r="U120" s="40">
        <v>-5.0123749999999996</v>
      </c>
      <c r="V120" s="155">
        <v>-0.57545900000000005</v>
      </c>
      <c r="W120" s="24"/>
    </row>
    <row r="121" spans="1:23" x14ac:dyDescent="0.35">
      <c r="A121" s="2">
        <v>45516</v>
      </c>
      <c r="B121" s="40">
        <v>-11.637878000000001</v>
      </c>
      <c r="C121" s="40">
        <v>-10.071820000000001</v>
      </c>
      <c r="D121" s="40">
        <v>-6.3920079999999997</v>
      </c>
      <c r="E121" s="40">
        <v>4.4979215000000003</v>
      </c>
      <c r="F121" s="40">
        <v>20.687366000000001</v>
      </c>
      <c r="G121" s="40">
        <v>26.113724000000001</v>
      </c>
      <c r="H121" s="40">
        <v>16.23143</v>
      </c>
      <c r="I121" s="40">
        <v>27.669333999999999</v>
      </c>
      <c r="J121" s="40">
        <v>-9.5183549999999997</v>
      </c>
      <c r="K121" s="40">
        <v>1.2175560000000001</v>
      </c>
      <c r="L121" s="40">
        <v>-0.23787617999999999</v>
      </c>
      <c r="M121" s="40">
        <v>10.975671</v>
      </c>
      <c r="N121" s="40">
        <v>11.48814</v>
      </c>
      <c r="O121" s="40">
        <v>27.624939999999999</v>
      </c>
      <c r="P121" s="40">
        <v>-5.7794866999999996</v>
      </c>
      <c r="Q121" s="40">
        <v>-1.7698704999999999</v>
      </c>
      <c r="R121" s="40">
        <v>-15.129889</v>
      </c>
      <c r="S121" s="40">
        <v>6.8023920000000002</v>
      </c>
      <c r="T121" s="40">
        <v>-0.80350639999999995</v>
      </c>
      <c r="U121" s="40">
        <v>-17.523973000000002</v>
      </c>
      <c r="V121" s="155">
        <v>3.2010673999999999</v>
      </c>
      <c r="W121" s="24"/>
    </row>
    <row r="122" spans="1:23" x14ac:dyDescent="0.35">
      <c r="A122" s="2">
        <v>45547</v>
      </c>
      <c r="B122">
        <v>-12.539375</v>
      </c>
      <c r="C122">
        <v>0.49268007000000003</v>
      </c>
      <c r="D122">
        <v>2.0197034</v>
      </c>
      <c r="E122">
        <v>16.405629999999999</v>
      </c>
      <c r="F122">
        <v>40.203060000000001</v>
      </c>
      <c r="G122">
        <v>32.671272000000002</v>
      </c>
      <c r="H122">
        <v>25.010323</v>
      </c>
      <c r="I122">
        <v>30.297744999999999</v>
      </c>
      <c r="J122">
        <v>-8.1593750000000007</v>
      </c>
      <c r="K122">
        <v>3.443098</v>
      </c>
      <c r="L122">
        <v>-0.36764144999999998</v>
      </c>
      <c r="M122">
        <v>21.61187</v>
      </c>
      <c r="N122">
        <v>21.003675000000001</v>
      </c>
      <c r="O122">
        <v>28.184640000000002</v>
      </c>
      <c r="P122">
        <v>-5.882555</v>
      </c>
      <c r="Q122">
        <v>5.5742859999999999</v>
      </c>
      <c r="R122">
        <v>-8.0181179999999994</v>
      </c>
      <c r="S122">
        <v>-3.6117135999999999</v>
      </c>
      <c r="T122">
        <v>3.9903401999999999</v>
      </c>
      <c r="U122">
        <v>-16.242349999999998</v>
      </c>
      <c r="V122" s="1">
        <v>6.0635089999999998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-28.03464</v>
      </c>
      <c r="C126" s="40" cm="1">
        <f t="array" ref="C126">MIN(_xlfn._xlws.FILTER(C2:C122, ISNUMBER(C2:C122)))</f>
        <v>-48.061540000000001</v>
      </c>
      <c r="D126" s="40" cm="1">
        <f t="array" ref="D126">MIN(_xlfn._xlws.FILTER(D2:D122, ISNUMBER(D2:D122)))</f>
        <v>-40.593445000000003</v>
      </c>
      <c r="E126" s="40" cm="1">
        <f t="array" ref="E126">MIN(_xlfn._xlws.FILTER(E2:E122, ISNUMBER(E2:E122)))</f>
        <v>-33.264415999999997</v>
      </c>
      <c r="F126" s="40" cm="1">
        <f t="array" ref="F126">MIN(_xlfn._xlws.FILTER(F2:F122, ISNUMBER(F2:F122)))</f>
        <v>-53.709693999999999</v>
      </c>
      <c r="G126" s="40" cm="1">
        <f t="array" ref="G126">MIN(_xlfn._xlws.FILTER(G2:G122, ISNUMBER(G2:G122)))</f>
        <v>-40.180442999999997</v>
      </c>
      <c r="H126" s="40" cm="1">
        <f t="array" ref="H126">MIN(_xlfn._xlws.FILTER(H2:H122, ISNUMBER(H2:H122)))</f>
        <v>-35.604446000000003</v>
      </c>
      <c r="I126" s="40" cm="1">
        <f t="array" ref="I126">MIN(_xlfn._xlws.FILTER(I2:I122, ISNUMBER(I2:I122)))</f>
        <v>-27.810406</v>
      </c>
      <c r="J126" s="40" cm="1">
        <f t="array" ref="J126">MIN(_xlfn._xlws.FILTER(J2:J122, ISNUMBER(J2:J122)))</f>
        <v>-37.492072999999998</v>
      </c>
      <c r="K126" s="40" cm="1">
        <f t="array" ref="K126">MIN(_xlfn._xlws.FILTER(K2:K122, ISNUMBER(K2:K122)))</f>
        <v>-36.416823999999998</v>
      </c>
      <c r="L126" s="40" cm="1">
        <f t="array" ref="L126">MIN(_xlfn._xlws.FILTER(L2:L122, ISNUMBER(L2:L122)))</f>
        <v>-52.746304000000002</v>
      </c>
      <c r="M126" s="40" cm="1">
        <f t="array" ref="M126">MIN(_xlfn._xlws.FILTER(M2:M122, ISNUMBER(M2:M122)))</f>
        <v>-38.451500000000003</v>
      </c>
      <c r="N126" s="40" cm="1">
        <f t="array" ref="N126">MIN(_xlfn._xlws.FILTER(N2:N122, ISNUMBER(N2:N122)))</f>
        <v>-55.599266</v>
      </c>
      <c r="O126" s="40" cm="1">
        <f t="array" ref="O126">MIN(_xlfn._xlws.FILTER(O2:O122, ISNUMBER(O2:O122)))</f>
        <v>-27.660655999999999</v>
      </c>
      <c r="P126" s="40" cm="1">
        <f t="array" ref="P126">MIN(_xlfn._xlws.FILTER(P2:P122, ISNUMBER(P2:P122)))</f>
        <v>-42.981772999999997</v>
      </c>
      <c r="Q126" s="40" cm="1">
        <f t="array" ref="Q126">MIN(_xlfn._xlws.FILTER(Q2:Q122, ISNUMBER(Q2:Q122)))</f>
        <v>-24.929165000000001</v>
      </c>
      <c r="R126" s="40" cm="1">
        <f t="array" ref="R126">MIN(_xlfn._xlws.FILTER(R2:R122, ISNUMBER(R2:R122)))</f>
        <v>-31.499331999999999</v>
      </c>
      <c r="S126" s="40" cm="1">
        <f t="array" ref="S126">MIN(_xlfn._xlws.FILTER(S2:S122, ISNUMBER(S2:S122)))</f>
        <v>-52.811250000000001</v>
      </c>
      <c r="T126" s="40" cm="1">
        <f t="array" ref="T126">MIN(_xlfn._xlws.FILTER(T2:T122, ISNUMBER(T2:T122)))</f>
        <v>-30.465872000000001</v>
      </c>
      <c r="U126" s="40" cm="1">
        <f t="array" ref="U126">MIN(_xlfn._xlws.FILTER(U2:U122, ISNUMBER(U2:U122)))</f>
        <v>-45.310177000000003</v>
      </c>
      <c r="V126" s="155" cm="1">
        <f t="array" ref="V126">MIN(_xlfn._xlws.FILTER(V2:V122, ISNUMBER(V2:V122)))</f>
        <v>-31.756989999999998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64.439250000000001</v>
      </c>
      <c r="C127" s="42" cm="1">
        <f t="array" ref="C127">MAX(_xlfn._xlws.FILTER(C1:C122, ISNUMBER(C1:C122)))</f>
        <v>53.698276999999997</v>
      </c>
      <c r="D127" s="42" cm="1">
        <f t="array" ref="D127">MAX(_xlfn._xlws.FILTER(D1:D122, ISNUMBER(D1:D122)))</f>
        <v>39.651085000000002</v>
      </c>
      <c r="E127" s="42" cm="1">
        <f t="array" ref="E127">MAX(_xlfn._xlws.FILTER(E1:E122, ISNUMBER(E1:E122)))</f>
        <v>36.997529999999998</v>
      </c>
      <c r="F127" s="42" cm="1">
        <f t="array" ref="F127">MAX(_xlfn._xlws.FILTER(F1:F122, ISNUMBER(F1:F122)))</f>
        <v>68.578230000000005</v>
      </c>
      <c r="G127" s="42" cm="1">
        <f t="array" ref="G127">MAX(_xlfn._xlws.FILTER(G1:G122, ISNUMBER(G1:G122)))</f>
        <v>82.668340000000001</v>
      </c>
      <c r="H127" s="42" cm="1">
        <f t="array" ref="H127">MAX(_xlfn._xlws.FILTER(H1:H122, ISNUMBER(H1:H122)))</f>
        <v>30.271435</v>
      </c>
      <c r="I127" s="42" cm="1">
        <f t="array" ref="I127">MAX(_xlfn._xlws.FILTER(I1:I122, ISNUMBER(I1:I122)))</f>
        <v>80.981514000000004</v>
      </c>
      <c r="J127" s="42" cm="1">
        <f t="array" ref="J127">MAX(_xlfn._xlws.FILTER(J1:J122, ISNUMBER(J1:J122)))</f>
        <v>61.553910000000002</v>
      </c>
      <c r="K127" s="42" cm="1">
        <f t="array" ref="K127">MAX(_xlfn._xlws.FILTER(K1:K122, ISNUMBER(K1:K122)))</f>
        <v>90.124343999999994</v>
      </c>
      <c r="L127" s="42" cm="1">
        <f t="array" ref="L127">MAX(_xlfn._xlws.FILTER(L1:L122, ISNUMBER(L1:L122)))</f>
        <v>97.933920000000001</v>
      </c>
      <c r="M127" s="42" cm="1">
        <f t="array" ref="M127">MAX(_xlfn._xlws.FILTER(M1:M122, ISNUMBER(M1:M122)))</f>
        <v>71.964519999999993</v>
      </c>
      <c r="N127" s="42" cm="1">
        <f t="array" ref="N127">MAX(_xlfn._xlws.FILTER(N1:N122, ISNUMBER(N1:N122)))</f>
        <v>83.954260000000005</v>
      </c>
      <c r="O127" s="42" cm="1">
        <f t="array" ref="O127">MAX(_xlfn._xlws.FILTER(O1:O122, ISNUMBER(O1:O122)))</f>
        <v>71.330665999999994</v>
      </c>
      <c r="P127" s="42" cm="1">
        <f t="array" ref="P127">MAX(_xlfn._xlws.FILTER(P1:P122, ISNUMBER(P1:P122)))</f>
        <v>58.506714000000002</v>
      </c>
      <c r="Q127" s="42" cm="1">
        <f t="array" ref="Q127">MAX(_xlfn._xlws.FILTER(Q1:Q122, ISNUMBER(Q1:Q122)))</f>
        <v>41.211734999999997</v>
      </c>
      <c r="R127" s="42" cm="1">
        <f t="array" ref="R127">MAX(_xlfn._xlws.FILTER(R1:R122, ISNUMBER(R1:R122)))</f>
        <v>40.656185000000001</v>
      </c>
      <c r="S127" s="42" cm="1">
        <f t="array" ref="S127">MAX(_xlfn._xlws.FILTER(S1:S122, ISNUMBER(S1:S122)))</f>
        <v>106.871414</v>
      </c>
      <c r="T127" s="42" cm="1">
        <f t="array" ref="T127">MAX(_xlfn._xlws.FILTER(T1:T122, ISNUMBER(T1:T122)))</f>
        <v>53.036583</v>
      </c>
      <c r="U127" s="42" cm="1">
        <f t="array" ref="U127">MAX(_xlfn._xlws.FILTER(U1:U122, ISNUMBER(U1:U122)))</f>
        <v>60.991455000000002</v>
      </c>
      <c r="V127" s="156" cm="1">
        <f t="array" ref="V127">MAX(_xlfn._xlws.FILTER(V1:V122, ISNUMBER(V1:V122)))</f>
        <v>65.277349999999998</v>
      </c>
    </row>
    <row r="128" spans="1:23" x14ac:dyDescent="0.35">
      <c r="A128" s="2" t="s">
        <v>397</v>
      </c>
      <c r="B128" s="40" cm="1">
        <f t="array" ref="B128">MEDIAN(_xlfn._xlws.FILTER(B1:B122, ISNUMBER(B1:B122)))</f>
        <v>-2.1762967</v>
      </c>
      <c r="C128" s="40" cm="1">
        <f t="array" ref="C128">MEDIAN(_xlfn._xlws.FILTER(C1:C122, ISNUMBER(C1:C122)))</f>
        <v>-4.3447374999999999</v>
      </c>
      <c r="D128" s="40" cm="1">
        <f t="array" ref="D128">MEDIAN(_xlfn._xlws.FILTER(D1:D122, ISNUMBER(D1:D122)))</f>
        <v>0.83665849999999997</v>
      </c>
      <c r="E128" s="40" cm="1">
        <f t="array" ref="E128">MEDIAN(_xlfn._xlws.FILTER(E1:E122, ISNUMBER(E1:E122)))</f>
        <v>-1.7218709000000001</v>
      </c>
      <c r="F128" s="40" cm="1">
        <f t="array" ref="F128">MEDIAN(_xlfn._xlws.FILTER(F1:F122, ISNUMBER(F1:F122)))</f>
        <v>-7.6336979999999999</v>
      </c>
      <c r="G128" s="40" cm="1">
        <f t="array" ref="G128">MEDIAN(_xlfn._xlws.FILTER(G1:G122, ISNUMBER(G1:G122)))</f>
        <v>1.3829947</v>
      </c>
      <c r="H128" s="40" cm="1">
        <f t="array" ref="H128">MEDIAN(_xlfn._xlws.FILTER(H1:H122, ISNUMBER(H1:H122)))</f>
        <v>-3.6587477000000002</v>
      </c>
      <c r="I128" s="40" cm="1">
        <f t="array" ref="I128">MEDIAN(_xlfn._xlws.FILTER(I1:I122, ISNUMBER(I1:I122)))</f>
        <v>12.922800000000001</v>
      </c>
      <c r="J128" s="40" cm="1">
        <f t="array" ref="J128">MEDIAN(_xlfn._xlws.FILTER(J1:J122, ISNUMBER(J1:J122)))</f>
        <v>-1.6812563</v>
      </c>
      <c r="K128" s="40" cm="1">
        <f t="array" ref="K128">MEDIAN(_xlfn._xlws.FILTER(K1:K122, ISNUMBER(K1:K122)))</f>
        <v>1.2658834000000001</v>
      </c>
      <c r="L128" s="40" cm="1">
        <f t="array" ref="L128">MEDIAN(_xlfn._xlws.FILTER(L1:L122, ISNUMBER(L1:L122)))</f>
        <v>3.0254482999999999</v>
      </c>
      <c r="M128" s="40" cm="1">
        <f t="array" ref="M128">MEDIAN(_xlfn._xlws.FILTER(M1:M122, ISNUMBER(M1:M122)))</f>
        <v>-1.3451873999999999</v>
      </c>
      <c r="N128" s="40" cm="1">
        <f t="array" ref="N128">MEDIAN(_xlfn._xlws.FILTER(N1:N122, ISNUMBER(N1:N122)))</f>
        <v>2.4642824999999999</v>
      </c>
      <c r="O128" s="40" cm="1">
        <f t="array" ref="O128">MEDIAN(_xlfn._xlws.FILTER(O1:O122, ISNUMBER(O1:O122)))</f>
        <v>6.3228606999999997</v>
      </c>
      <c r="P128" s="40" cm="1">
        <f t="array" ref="P128">MEDIAN(_xlfn._xlws.FILTER(P1:P122, ISNUMBER(P1:P122)))</f>
        <v>-0.60558915000000002</v>
      </c>
      <c r="Q128" s="40" cm="1">
        <f t="array" ref="Q128">MEDIAN(_xlfn._xlws.FILTER(Q1:Q122, ISNUMBER(Q1:Q122)))</f>
        <v>-1.5341163</v>
      </c>
      <c r="R128" s="40" cm="1">
        <f t="array" ref="R128">MEDIAN(_xlfn._xlws.FILTER(R1:R122, ISNUMBER(R1:R122)))</f>
        <v>-0.67209600000000003</v>
      </c>
      <c r="S128" s="40" cm="1">
        <f t="array" ref="S128">MEDIAN(_xlfn._xlws.FILTER(S1:S122, ISNUMBER(S1:S122)))</f>
        <v>-0.16527175999999999</v>
      </c>
      <c r="T128" s="40" cm="1">
        <f t="array" ref="T128">MEDIAN(_xlfn._xlws.FILTER(T1:T122, ISNUMBER(T1:T122)))</f>
        <v>-2.1098971</v>
      </c>
      <c r="U128" s="40" cm="1">
        <f t="array" ref="U128">MEDIAN(_xlfn._xlws.FILTER(U1:U122, ISNUMBER(U1:U122)))</f>
        <v>-3.6183714999999999</v>
      </c>
      <c r="V128" s="155" cm="1">
        <f t="array" ref="V128">MEDIAN(_xlfn._xlws.FILTER(V1:V122, ISNUMBER(V1:V122)))</f>
        <v>11.2002965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33</v>
      </c>
      <c r="C130">
        <f>COUNTIF(C2:C122, "&lt;"&amp;Assumption!$F$50)</f>
        <v>49</v>
      </c>
      <c r="D130">
        <f>COUNTIF(D2:D122, "&lt;"&amp;Assumption!$F$50)</f>
        <v>26</v>
      </c>
      <c r="E130">
        <f>COUNTIF(E2:E122, "&lt;"&amp;Assumption!$F$50)</f>
        <v>31</v>
      </c>
      <c r="F130">
        <f>COUNTIF(F2:F122, "&lt;"&amp;Assumption!$F$50)</f>
        <v>50</v>
      </c>
      <c r="G130">
        <f>COUNTIF(G2:G122, "&lt;"&amp;Assumption!$F$50)</f>
        <v>31</v>
      </c>
      <c r="H130">
        <f>COUNTIF(H2:H122, "&lt;"&amp;Assumption!$F$50)</f>
        <v>29</v>
      </c>
      <c r="I130">
        <f>COUNTIF(I2:I122, "&lt;"&amp;Assumption!$F$50)</f>
        <v>22</v>
      </c>
      <c r="J130">
        <f>COUNTIF(J2:J122, "&lt;"&amp;Assumption!$F$50)</f>
        <v>34</v>
      </c>
      <c r="K130">
        <f>COUNTIF(K2:K122, "&lt;"&amp;Assumption!$F$50)</f>
        <v>37</v>
      </c>
      <c r="L130">
        <f>COUNTIF(L2:L122, "&lt;"&amp;Assumption!$F$50)</f>
        <v>38</v>
      </c>
      <c r="M130">
        <f>COUNTIF(M2:M122, "&lt;"&amp;Assumption!$F$50)</f>
        <v>37</v>
      </c>
      <c r="N130">
        <f>COUNTIF(N2:N122, "&lt;"&amp;Assumption!$F$50)</f>
        <v>54</v>
      </c>
      <c r="O130">
        <f>COUNTIF(O2:O122, "&lt;"&amp;Assumption!$F$50)</f>
        <v>18</v>
      </c>
      <c r="P130">
        <f>COUNTIF(P2:P122, "&lt;"&amp;Assumption!$F$50)</f>
        <v>39</v>
      </c>
      <c r="Q130">
        <f>COUNTIF(Q2:Q122, "&lt;"&amp;Assumption!$F$50)</f>
        <v>33</v>
      </c>
      <c r="R130">
        <f>COUNTIF(R2:R122, "&lt;"&amp;Assumption!$F$50)</f>
        <v>26</v>
      </c>
      <c r="S130">
        <f>COUNTIF(S2:S122, "&lt;"&amp;Assumption!$F$50)</f>
        <v>41</v>
      </c>
      <c r="T130">
        <f>COUNTIF(T2:T122, "&lt;"&amp;Assumption!$F$50)</f>
        <v>28</v>
      </c>
      <c r="U130">
        <f>COUNTIF(U2:U122, "&lt;"&amp;Assumption!$F$50)</f>
        <v>41</v>
      </c>
      <c r="V130" s="1">
        <f>COUNTIF(V2:V122, "&lt;"&amp;Assumption!$F$50)</f>
        <v>10</v>
      </c>
    </row>
    <row r="131" spans="1:22" x14ac:dyDescent="0.35">
      <c r="A131" s="2" t="s">
        <v>86</v>
      </c>
      <c r="B131">
        <f>COUNT(B1:B122)</f>
        <v>87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113</v>
      </c>
      <c r="R131">
        <f t="shared" si="0"/>
        <v>121</v>
      </c>
      <c r="S131">
        <f t="shared" si="0"/>
        <v>121</v>
      </c>
      <c r="T131">
        <f t="shared" si="0"/>
        <v>113</v>
      </c>
      <c r="U131">
        <f t="shared" si="0"/>
        <v>121</v>
      </c>
      <c r="V131" s="1">
        <f t="shared" si="0"/>
        <v>96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0.37931034482758619</v>
      </c>
      <c r="C133" s="9">
        <f t="shared" ref="C133:V133" si="1">C130/C131</f>
        <v>0.4049586776859504</v>
      </c>
      <c r="D133" s="9">
        <f t="shared" si="1"/>
        <v>0.21487603305785125</v>
      </c>
      <c r="E133" s="9">
        <f t="shared" si="1"/>
        <v>0.256198347107438</v>
      </c>
      <c r="F133" s="9">
        <f t="shared" si="1"/>
        <v>0.41322314049586778</v>
      </c>
      <c r="G133" s="9">
        <f t="shared" si="1"/>
        <v>0.256198347107438</v>
      </c>
      <c r="H133" s="9">
        <f t="shared" si="1"/>
        <v>0.23966942148760331</v>
      </c>
      <c r="I133" s="9">
        <f t="shared" si="1"/>
        <v>0.18181818181818182</v>
      </c>
      <c r="J133" s="9">
        <f t="shared" si="1"/>
        <v>0.28099173553719009</v>
      </c>
      <c r="K133" s="9">
        <f t="shared" si="1"/>
        <v>0.30578512396694213</v>
      </c>
      <c r="L133" s="9">
        <f t="shared" si="1"/>
        <v>0.31404958677685951</v>
      </c>
      <c r="M133" s="9">
        <f t="shared" si="1"/>
        <v>0.30578512396694213</v>
      </c>
      <c r="N133" s="9">
        <f t="shared" si="1"/>
        <v>0.4462809917355372</v>
      </c>
      <c r="O133" s="9">
        <f t="shared" si="1"/>
        <v>0.1487603305785124</v>
      </c>
      <c r="P133" s="9">
        <f t="shared" si="1"/>
        <v>0.32231404958677684</v>
      </c>
      <c r="Q133" s="9">
        <f t="shared" si="1"/>
        <v>0.29203539823008851</v>
      </c>
      <c r="R133" s="9">
        <f t="shared" si="1"/>
        <v>0.21487603305785125</v>
      </c>
      <c r="S133" s="9">
        <f t="shared" si="1"/>
        <v>0.33884297520661155</v>
      </c>
      <c r="T133" s="9">
        <f t="shared" si="1"/>
        <v>0.24778761061946902</v>
      </c>
      <c r="U133" s="9">
        <f t="shared" si="1"/>
        <v>0.33884297520661155</v>
      </c>
      <c r="V133" s="48">
        <f t="shared" si="1"/>
        <v>0.10416666666666667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0.36299999999999999</v>
      </c>
      <c r="C136" s="40" cm="1">
        <f t="array" ref="C136">_xlfn.PERCENTRANK.EXC(_xlfn._xlws.FILTER(C2:C122, ISNUMBER(C2:C122)),C120)</f>
        <v>0.442</v>
      </c>
      <c r="D136" s="40" cm="1">
        <f t="array" ref="D136">_xlfn.PERCENTRANK.EXC(_xlfn._xlws.FILTER(D2:D122, ISNUMBER(D2:D122)),D120)</f>
        <v>0.22900000000000001</v>
      </c>
      <c r="E136" s="40" cm="1">
        <f t="array" ref="E136">_xlfn.PERCENTRANK.EXC(_xlfn._xlws.FILTER(E2:E122, ISNUMBER(E2:E122)),E120)</f>
        <v>0.47499999999999998</v>
      </c>
      <c r="F136" s="40" cm="1">
        <f t="array" ref="F136">_xlfn.PERCENTRANK.EXC(_xlfn._xlws.FILTER(F2:F122, ISNUMBER(F2:F122)),F120)</f>
        <v>0.76200000000000001</v>
      </c>
      <c r="G136" s="40" cm="1">
        <f t="array" ref="G136">_xlfn.PERCENTRANK.EXC(_xlfn._xlws.FILTER(G2:G122, ISNUMBER(G2:G122)),G120)</f>
        <v>0.90900000000000003</v>
      </c>
      <c r="H136" s="40" cm="1">
        <f t="array" ref="H136">_xlfn.PERCENTRANK.EXC(_xlfn._xlws.FILTER(H2:H122, ISNUMBER(H2:H122)),H120)</f>
        <v>0.92600000000000005</v>
      </c>
      <c r="I136" s="40" cm="1">
        <f t="array" ref="I136">_xlfn.PERCENTRANK.EXC(_xlfn._xlws.FILTER(I2:I122, ISNUMBER(I2:I122)),I120)</f>
        <v>0.877</v>
      </c>
      <c r="J136" s="40" cm="1">
        <f t="array" ref="J136">_xlfn.PERCENTRANK.EXC(_xlfn._xlws.FILTER(J2:J122, ISNUMBER(J2:J122)),J120)</f>
        <v>0.53200000000000003</v>
      </c>
      <c r="K136" s="40" cm="1">
        <f t="array" ref="K136">_xlfn.PERCENTRANK.EXC(_xlfn._xlws.FILTER(K2:K122, ISNUMBER(K2:K122)),K120)</f>
        <v>0.61399999999999999</v>
      </c>
      <c r="L136" s="40" cm="1">
        <f t="array" ref="L136">_xlfn.PERCENTRANK.EXC(_xlfn._xlws.FILTER(L2:L122, ISNUMBER(L2:L122)),L120)</f>
        <v>0.39300000000000002</v>
      </c>
      <c r="M136" s="40" cm="1">
        <f t="array" ref="M136">_xlfn.PERCENTRANK.EXC(_xlfn._xlws.FILTER(M2:M122, ISNUMBER(M2:M122)),M120)</f>
        <v>0.73699999999999999</v>
      </c>
      <c r="N136" s="40" cm="1">
        <f t="array" ref="N136">_xlfn.PERCENTRANK.EXC(_xlfn._xlws.FILTER(N2:N122, ISNUMBER(N2:N122)),N120)</f>
        <v>0.56499999999999995</v>
      </c>
      <c r="O136" s="40" cm="1">
        <f t="array" ref="O136">_xlfn.PERCENTRANK.EXC(_xlfn._xlws.FILTER(O2:O122, ISNUMBER(O2:O122)),O120)</f>
        <v>0.85199999999999998</v>
      </c>
      <c r="P136" s="40" cm="1">
        <f t="array" ref="P136">_xlfn.PERCENTRANK.EXC(_xlfn._xlws.FILTER(P2:P122, ISNUMBER(P2:P122)),P120)</f>
        <v>0.45</v>
      </c>
      <c r="Q136" s="40" cm="1">
        <f t="array" ref="Q136">_xlfn.PERCENTRANK.EXC(_xlfn._xlws.FILTER(Q2:Q122, ISNUMBER(Q2:Q122)),Q120)</f>
        <v>0.55200000000000005</v>
      </c>
      <c r="R136" s="40" cm="1">
        <f t="array" ref="R136">_xlfn.PERCENTRANK.EXC(_xlfn._xlws.FILTER(R2:R122, ISNUMBER(R2:R122)),R120)</f>
        <v>0.20399999999999999</v>
      </c>
      <c r="S136" s="40" cm="1">
        <f t="array" ref="S136">_xlfn.PERCENTRANK.EXC(_xlfn._xlws.FILTER(S2:S122, ISNUMBER(S2:S122)),S120)</f>
        <v>0.90100000000000002</v>
      </c>
      <c r="T136" s="40" cm="1">
        <f t="array" ref="T136">_xlfn.PERCENTRANK.EXC(_xlfn._xlws.FILTER(T2:T122, ISNUMBER(T2:T122)),T120)</f>
        <v>0.49099999999999999</v>
      </c>
      <c r="U136" s="40" cm="1">
        <f t="array" ref="U136">_xlfn.PERCENTRANK.EXC(_xlfn._xlws.FILTER(U2:U122, ISNUMBER(U2:U122)),U120)</f>
        <v>0.42599999999999999</v>
      </c>
      <c r="V136" s="155" cm="1">
        <f t="array" ref="V136">_xlfn.PERCENTRANK.EXC(_xlfn._xlws.FILTER(V2:V122, ISNUMBER(V2:V122)),V120)</f>
        <v>0.22600000000000001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0.32900000000000001</v>
      </c>
      <c r="C137" s="40" cm="1">
        <f t="array" ref="C137">_xlfn.PERCENTRANK.EXC(_xlfn._xlws.FILTER(C2:C122, ISNUMBER(C2:C122)),C121)</f>
        <v>0.40100000000000002</v>
      </c>
      <c r="D137" s="40" cm="1">
        <f t="array" ref="D137">_xlfn.PERCENTRANK.EXC(_xlfn._xlws.FILTER(D2:D122, ISNUMBER(D2:D122)),D121)</f>
        <v>0.30299999999999999</v>
      </c>
      <c r="E137" s="40" cm="1">
        <f t="array" ref="E137">_xlfn.PERCENTRANK.EXC(_xlfn._xlws.FILTER(E2:E122, ISNUMBER(E2:E122)),E121)</f>
        <v>0.66300000000000003</v>
      </c>
      <c r="F137" s="40" cm="1">
        <f t="array" ref="F137">_xlfn.PERCENTRANK.EXC(_xlfn._xlws.FILTER(F2:F122, ISNUMBER(F2:F122)),F121)</f>
        <v>0.68</v>
      </c>
      <c r="G137" s="40" cm="1">
        <f t="array" ref="G137">_xlfn.PERCENTRANK.EXC(_xlfn._xlws.FILTER(G2:G122, ISNUMBER(G2:G122)),G121)</f>
        <v>0.79500000000000004</v>
      </c>
      <c r="H137" s="40" cm="1">
        <f t="array" ref="H137">_xlfn.PERCENTRANK.EXC(_xlfn._xlws.FILTER(H2:H122, ISNUMBER(H2:H122)),H121)</f>
        <v>0.90100000000000002</v>
      </c>
      <c r="I137" s="40" cm="1">
        <f t="array" ref="I137">_xlfn.PERCENTRANK.EXC(_xlfn._xlws.FILTER(I2:I122, ISNUMBER(I2:I122)),I121)</f>
        <v>0.79500000000000004</v>
      </c>
      <c r="J137" s="40" cm="1">
        <f t="array" ref="J137">_xlfn.PERCENTRANK.EXC(_xlfn._xlws.FILTER(J2:J122, ISNUMBER(J2:J122)),J121)</f>
        <v>0.29499999999999998</v>
      </c>
      <c r="K137" s="40" cm="1">
        <f t="array" ref="K137">_xlfn.PERCENTRANK.EXC(_xlfn._xlws.FILTER(K2:K122, ISNUMBER(K2:K122)),K121)</f>
        <v>0.49099999999999999</v>
      </c>
      <c r="L137" s="40" cm="1">
        <f t="array" ref="L137">_xlfn.PERCENTRANK.EXC(_xlfn._xlws.FILTER(L2:L122, ISNUMBER(L2:L122)),L121)</f>
        <v>0.45900000000000002</v>
      </c>
      <c r="M137" s="40" cm="1">
        <f t="array" ref="M137">_xlfn.PERCENTRANK.EXC(_xlfn._xlws.FILTER(M2:M122, ISNUMBER(M2:M122)),M121)</f>
        <v>0.745</v>
      </c>
      <c r="N137" s="40" cm="1">
        <f t="array" ref="N137">_xlfn.PERCENTRANK.EXC(_xlfn._xlws.FILTER(N2:N122, ISNUMBER(N2:N122)),N121)</f>
        <v>0.59799999999999998</v>
      </c>
      <c r="O137" s="40" cm="1">
        <f t="array" ref="O137">_xlfn.PERCENTRANK.EXC(_xlfn._xlws.FILTER(O2:O122, ISNUMBER(O2:O122)),O121)</f>
        <v>0.82699999999999996</v>
      </c>
      <c r="P137" s="40" cm="1">
        <f t="array" ref="P137">_xlfn.PERCENTRANK.EXC(_xlfn._xlws.FILTER(P2:P122, ISNUMBER(P2:P122)),P121)</f>
        <v>0.40899999999999997</v>
      </c>
      <c r="Q137" s="40" cm="1">
        <f t="array" ref="Q137">_xlfn.PERCENTRANK.EXC(_xlfn._xlws.FILTER(Q2:Q122, ISNUMBER(Q2:Q122)),Q121)</f>
        <v>0.48199999999999998</v>
      </c>
      <c r="R137" s="40" cm="1">
        <f t="array" ref="R137">_xlfn.PERCENTRANK.EXC(_xlfn._xlws.FILTER(R2:R122, ISNUMBER(R2:R122)),R121)</f>
        <v>0.13100000000000001</v>
      </c>
      <c r="S137" s="40" cm="1">
        <f t="array" ref="S137">_xlfn.PERCENTRANK.EXC(_xlfn._xlws.FILTER(S2:S122, ISNUMBER(S2:S122)),S121)</f>
        <v>0.622</v>
      </c>
      <c r="T137" s="40" cm="1">
        <f t="array" ref="T137">_xlfn.PERCENTRANK.EXC(_xlfn._xlws.FILTER(T2:T122, ISNUMBER(T2:T122)),T121)</f>
        <v>0.53500000000000003</v>
      </c>
      <c r="U137" s="40" cm="1">
        <f t="array" ref="U137">_xlfn.PERCENTRANK.EXC(_xlfn._xlws.FILTER(U2:U122, ISNUMBER(U2:U122)),U121)</f>
        <v>0.19600000000000001</v>
      </c>
      <c r="V137" s="155" cm="1">
        <f t="array" ref="V137">_xlfn.PERCENTRANK.EXC(_xlfn._xlws.FILTER(V2:V122, ISNUMBER(V2:V122)),V121)</f>
        <v>0.27800000000000002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0.318</v>
      </c>
      <c r="C138" s="40" cm="1">
        <f t="array" ref="C138">_xlfn.PERCENTRANK.EXC(_xlfn._xlws.FILTER(C2:C122, ISNUMBER(C2:C122)),C122)</f>
        <v>0.56499999999999995</v>
      </c>
      <c r="D138" s="40" cm="1">
        <f t="array" ref="D138">_xlfn.PERCENTRANK.EXC(_xlfn._xlws.FILTER(D2:D122, ISNUMBER(D2:D122)),D122)</f>
        <v>0.54</v>
      </c>
      <c r="E138" s="40" cm="1">
        <f t="array" ref="E138">_xlfn.PERCENTRANK.EXC(_xlfn._xlws.FILTER(E2:E122, ISNUMBER(E2:E122)),E122)</f>
        <v>0.877</v>
      </c>
      <c r="F138" s="40" cm="1">
        <f t="array" ref="F138">_xlfn.PERCENTRANK.EXC(_xlfn._xlws.FILTER(F2:F122, ISNUMBER(F2:F122)),F122)</f>
        <v>0.83599999999999997</v>
      </c>
      <c r="G138" s="40" cm="1">
        <f t="array" ref="G138">_xlfn.PERCENTRANK.EXC(_xlfn._xlws.FILTER(G2:G122, ISNUMBER(G2:G122)),G122)</f>
        <v>0.83599999999999997</v>
      </c>
      <c r="H138" s="40" cm="1">
        <f t="array" ref="H138">_xlfn.PERCENTRANK.EXC(_xlfn._xlws.FILTER(H2:H122, ISNUMBER(H2:H122)),H122)</f>
        <v>0.95899999999999996</v>
      </c>
      <c r="I138" s="40" cm="1">
        <f t="array" ref="I138">_xlfn.PERCENTRANK.EXC(_xlfn._xlws.FILTER(I2:I122, ISNUMBER(I2:I122)),I122)</f>
        <v>0.84399999999999997</v>
      </c>
      <c r="J138" s="40" cm="1">
        <f t="array" ref="J138">_xlfn.PERCENTRANK.EXC(_xlfn._xlws.FILTER(J2:J122, ISNUMBER(J2:J122)),J122)</f>
        <v>0.34399999999999997</v>
      </c>
      <c r="K138" s="40" cm="1">
        <f t="array" ref="K138">_xlfn.PERCENTRANK.EXC(_xlfn._xlws.FILTER(K2:K122, ISNUMBER(K2:K122)),K122)</f>
        <v>0.55700000000000005</v>
      </c>
      <c r="L138" s="40" cm="1">
        <f t="array" ref="L138">_xlfn.PERCENTRANK.EXC(_xlfn._xlws.FILTER(L2:L122, ISNUMBER(L2:L122)),L122)</f>
        <v>0.45</v>
      </c>
      <c r="M138" s="40" cm="1">
        <f t="array" ref="M138">_xlfn.PERCENTRANK.EXC(_xlfn._xlws.FILTER(M2:M122, ISNUMBER(M2:M122)),M122)</f>
        <v>0.86799999999999999</v>
      </c>
      <c r="N138" s="40" cm="1">
        <f t="array" ref="N138">_xlfn.PERCENTRANK.EXC(_xlfn._xlws.FILTER(N2:N122, ISNUMBER(N2:N122)),N122)</f>
        <v>0.66300000000000003</v>
      </c>
      <c r="O138" s="40" cm="1">
        <f t="array" ref="O138">_xlfn.PERCENTRANK.EXC(_xlfn._xlws.FILTER(O2:O122, ISNUMBER(O2:O122)),O122)</f>
        <v>0.83599999999999997</v>
      </c>
      <c r="P138" s="40" cm="1">
        <f t="array" ref="P138">_xlfn.PERCENTRANK.EXC(_xlfn._xlws.FILTER(P2:P122, ISNUMBER(P2:P122)),P122)</f>
        <v>0.40100000000000002</v>
      </c>
      <c r="Q138" s="40" cm="1">
        <f t="array" ref="Q138">_xlfn.PERCENTRANK.EXC(_xlfn._xlws.FILTER(Q2:Q122, ISNUMBER(Q2:Q122)),Q122)</f>
        <v>0.64</v>
      </c>
      <c r="R138" s="40" cm="1">
        <f t="array" ref="R138">_xlfn.PERCENTRANK.EXC(_xlfn._xlws.FILTER(R2:R122, ISNUMBER(R2:R122)),R122)</f>
        <v>0.254</v>
      </c>
      <c r="S138" s="40" cm="1">
        <f t="array" ref="S138">_xlfn.PERCENTRANK.EXC(_xlfn._xlws.FILTER(S2:S122, ISNUMBER(S2:S122)),S122)</f>
        <v>0.46700000000000003</v>
      </c>
      <c r="T138" s="40" cm="1">
        <f t="array" ref="T138">_xlfn.PERCENTRANK.EXC(_xlfn._xlws.FILTER(T2:T122, ISNUMBER(T2:T122)),T122)</f>
        <v>0.68400000000000005</v>
      </c>
      <c r="U138" s="40" cm="1">
        <f t="array" ref="U138">_xlfn.PERCENTRANK.EXC(_xlfn._xlws.FILTER(U2:U122, ISNUMBER(U2:U122)),U122)</f>
        <v>0.221</v>
      </c>
      <c r="V138" s="155" cm="1">
        <f t="array" ref="V138">_xlfn.PERCENTRANK.EXC(_xlfn._xlws.FILTER(V2:V122, ISNUMBER(V2:V122)),V122)</f>
        <v>0.34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0.33666666666666667</v>
      </c>
      <c r="C140" s="40">
        <f t="shared" si="2"/>
        <v>0.46933333333333332</v>
      </c>
      <c r="D140" s="40">
        <f t="shared" si="2"/>
        <v>0.35733333333333334</v>
      </c>
      <c r="E140" s="40">
        <f t="shared" si="2"/>
        <v>0.67166666666666652</v>
      </c>
      <c r="F140" s="40">
        <f t="shared" si="2"/>
        <v>0.7593333333333333</v>
      </c>
      <c r="G140" s="40">
        <f t="shared" si="2"/>
        <v>0.84666666666666668</v>
      </c>
      <c r="H140" s="40">
        <f t="shared" si="2"/>
        <v>0.92866666666666664</v>
      </c>
      <c r="I140" s="40">
        <f t="shared" si="2"/>
        <v>0.83866666666666667</v>
      </c>
      <c r="J140" s="40">
        <f t="shared" si="2"/>
        <v>0.39033333333333325</v>
      </c>
      <c r="K140" s="40">
        <f t="shared" si="2"/>
        <v>0.55399999999999994</v>
      </c>
      <c r="L140" s="40">
        <f t="shared" si="2"/>
        <v>0.434</v>
      </c>
      <c r="M140" s="40">
        <f t="shared" si="2"/>
        <v>0.78333333333333333</v>
      </c>
      <c r="N140" s="40">
        <f t="shared" si="2"/>
        <v>0.60866666666666658</v>
      </c>
      <c r="O140" s="40">
        <f t="shared" si="2"/>
        <v>0.83833333333333326</v>
      </c>
      <c r="P140" s="40">
        <f t="shared" si="2"/>
        <v>0.42</v>
      </c>
      <c r="Q140" s="40">
        <f t="shared" si="2"/>
        <v>0.55799999999999994</v>
      </c>
      <c r="R140" s="40">
        <f t="shared" si="2"/>
        <v>0.19633333333333333</v>
      </c>
      <c r="S140" s="40">
        <f t="shared" si="2"/>
        <v>0.66333333333333344</v>
      </c>
      <c r="T140" s="40">
        <f t="shared" si="2"/>
        <v>0.56999999999999995</v>
      </c>
      <c r="U140" s="40">
        <f t="shared" si="2"/>
        <v>0.28099999999999997</v>
      </c>
      <c r="V140" s="155">
        <f t="shared" si="2"/>
        <v>0.28133333333333338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31.5746107392056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17.637359747727199</v>
      </c>
      <c r="C18">
        <v>26.205026253371699</v>
      </c>
      <c r="D18">
        <v>63.732476729636801</v>
      </c>
      <c r="E18">
        <v>33.758710237438798</v>
      </c>
      <c r="F18">
        <v>16.918160023137599</v>
      </c>
      <c r="G18">
        <v>2.4380741294349799</v>
      </c>
      <c r="H18">
        <v>15.698795473862599</v>
      </c>
      <c r="I18">
        <v>12.978299222667699</v>
      </c>
      <c r="J18">
        <v>25.369127373460199</v>
      </c>
      <c r="K18">
        <v>35.905260556578902</v>
      </c>
      <c r="L18">
        <v>20.121177729999399</v>
      </c>
      <c r="M18">
        <v>31.878251402102201</v>
      </c>
      <c r="N18">
        <v>0.58009613271990101</v>
      </c>
      <c r="O18">
        <v>36.3024533004522</v>
      </c>
      <c r="P18">
        <v>17.637359747727199</v>
      </c>
      <c r="Q18">
        <v>7.7374565221448997</v>
      </c>
      <c r="R18">
        <v>48.124032373832399</v>
      </c>
      <c r="S18">
        <v>22.565966125219699</v>
      </c>
      <c r="T18">
        <v>7.0206292736380398</v>
      </c>
      <c r="U18">
        <v>1.1160182204931299</v>
      </c>
      <c r="V18">
        <v>2.35315851118074</v>
      </c>
    </row>
    <row r="19" spans="1:22" x14ac:dyDescent="0.35">
      <c r="A19" s="2">
        <v>44196</v>
      </c>
      <c r="B19">
        <v>17.494770758291999</v>
      </c>
      <c r="C19">
        <v>6.1378030052756802</v>
      </c>
      <c r="D19">
        <v>51.526922636626097</v>
      </c>
      <c r="E19">
        <v>25.625710924974001</v>
      </c>
      <c r="F19">
        <v>12.725119300051601</v>
      </c>
      <c r="G19">
        <v>2.4114100978158102</v>
      </c>
      <c r="H19">
        <v>16.3882261586729</v>
      </c>
      <c r="I19">
        <v>15.9421397322443</v>
      </c>
      <c r="J19">
        <v>22.3569609127116</v>
      </c>
      <c r="K19">
        <v>42.804291006494999</v>
      </c>
      <c r="L19">
        <v>14.923284511652801</v>
      </c>
      <c r="M19">
        <v>34.374878450884403</v>
      </c>
      <c r="N19">
        <v>0.55741767368310902</v>
      </c>
      <c r="O19">
        <v>33.696952888762503</v>
      </c>
      <c r="P19">
        <v>17.494770758291999</v>
      </c>
      <c r="Q19">
        <v>7.7846531590948196</v>
      </c>
      <c r="R19">
        <v>34.7106307308065</v>
      </c>
      <c r="S19">
        <v>23.2814283629633</v>
      </c>
      <c r="T19">
        <v>5.1277339664560504</v>
      </c>
      <c r="U19">
        <v>1.03737378869621</v>
      </c>
      <c r="V19">
        <v>1.93303149869795</v>
      </c>
    </row>
    <row r="20" spans="1:22" x14ac:dyDescent="0.35">
      <c r="A20" s="2">
        <v>44561</v>
      </c>
      <c r="B20">
        <v>21.276244951159601</v>
      </c>
      <c r="C20">
        <v>14.1863075902305</v>
      </c>
      <c r="D20">
        <v>58.7717056192432</v>
      </c>
      <c r="E20">
        <v>24.890007164849699</v>
      </c>
      <c r="F20">
        <v>16.795925418676902</v>
      </c>
      <c r="G20">
        <v>2.9485500073566602</v>
      </c>
      <c r="H20">
        <v>16.008266157051398</v>
      </c>
      <c r="I20">
        <v>24.304008584389599</v>
      </c>
      <c r="J20">
        <v>28.181628201673298</v>
      </c>
      <c r="K20">
        <v>51.305397750582998</v>
      </c>
      <c r="L20">
        <v>18.556585900922901</v>
      </c>
      <c r="M20">
        <v>36.851318559233597</v>
      </c>
      <c r="N20">
        <v>0.62188546902171704</v>
      </c>
      <c r="O20">
        <v>46.998380093409402</v>
      </c>
      <c r="P20">
        <v>21.276244951159601</v>
      </c>
      <c r="Q20">
        <v>9.3577310145755703</v>
      </c>
      <c r="R20">
        <v>40.272341500770501</v>
      </c>
      <c r="S20">
        <v>19.758357124894001</v>
      </c>
      <c r="T20">
        <v>7.5479683625438199</v>
      </c>
      <c r="U20">
        <v>1.2888433367428</v>
      </c>
      <c r="V20">
        <v>3.0736788284368299</v>
      </c>
    </row>
    <row r="21" spans="1:22" x14ac:dyDescent="0.35">
      <c r="A21" s="2">
        <v>44925</v>
      </c>
      <c r="B21">
        <v>20.372399428440598</v>
      </c>
      <c r="C21">
        <v>26.3880518116564</v>
      </c>
      <c r="D21">
        <v>64.972794174404996</v>
      </c>
      <c r="E21">
        <v>26.836878670313801</v>
      </c>
      <c r="F21">
        <v>17.088924383662398</v>
      </c>
      <c r="G21">
        <v>3.1160968304958199</v>
      </c>
      <c r="H21">
        <v>16.703810711850601</v>
      </c>
      <c r="I21">
        <v>19.759212300646301</v>
      </c>
      <c r="J21">
        <v>32.531987143471497</v>
      </c>
      <c r="K21">
        <v>35.397732529544598</v>
      </c>
      <c r="L21">
        <v>21.055481126068798</v>
      </c>
      <c r="M21">
        <v>38.614845743326804</v>
      </c>
      <c r="N21">
        <v>0.86953187662514597</v>
      </c>
      <c r="O21">
        <v>46.023785873774003</v>
      </c>
      <c r="P21">
        <v>20.372399428440598</v>
      </c>
      <c r="Q21">
        <v>9.9739874595000497</v>
      </c>
      <c r="R21">
        <v>42.481578636413097</v>
      </c>
      <c r="S21">
        <v>36.4008288961817</v>
      </c>
      <c r="T21">
        <v>11.391861362325301</v>
      </c>
      <c r="U21">
        <v>1.11127493241856</v>
      </c>
      <c r="V21">
        <v>3.62922601692518</v>
      </c>
    </row>
    <row r="22" spans="1:22" x14ac:dyDescent="0.35">
      <c r="A22" s="2">
        <v>45289</v>
      </c>
      <c r="B22">
        <v>19.112050980175098</v>
      </c>
      <c r="C22">
        <v>20.432107405119599</v>
      </c>
      <c r="D22">
        <v>67.989157024735405</v>
      </c>
      <c r="E22">
        <v>30.8315679687197</v>
      </c>
      <c r="F22">
        <v>23.395588724849102</v>
      </c>
      <c r="G22">
        <v>2.9600671285773599</v>
      </c>
      <c r="H22">
        <v>16.2486587557372</v>
      </c>
      <c r="I22">
        <v>19.096568573234102</v>
      </c>
      <c r="J22">
        <v>39.442384315645299</v>
      </c>
      <c r="K22">
        <v>41.690215068876398</v>
      </c>
      <c r="L22">
        <v>24.041565058963599</v>
      </c>
      <c r="M22">
        <v>33.920219287610799</v>
      </c>
      <c r="N22">
        <v>1.21959709581891</v>
      </c>
      <c r="O22">
        <v>54.701388000209299</v>
      </c>
      <c r="P22">
        <v>19.112050980175098</v>
      </c>
      <c r="Q22">
        <v>9.6132080179228101</v>
      </c>
      <c r="R22">
        <v>40.181607467413002</v>
      </c>
      <c r="S22">
        <v>47.7168789210372</v>
      </c>
      <c r="T22">
        <v>11.0560462161177</v>
      </c>
      <c r="U22">
        <v>0.88605729242881404</v>
      </c>
      <c r="V22">
        <v>3.0115037376498499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7.2171382515967997E-2</v>
      </c>
      <c r="C26" s="50" cm="1">
        <f t="array" ref="C26">(C22/INDEX(C3:C22,MATCH(TRUE,INDEX(ISNUMBER(C3:C22),0),0)))^(1/C24)-1</f>
        <v>2.1185121040589117E-2</v>
      </c>
      <c r="D26" s="50" cm="1">
        <f t="array" ref="D26">(D22/INDEX(D3:D22,MATCH(TRUE,INDEX(ISNUMBER(D3:D22),0),0)))^(1/D24)-1</f>
        <v>4.2935760209013241E-2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1.6222355599437854E-2</v>
      </c>
      <c r="H26" s="50" cm="1">
        <f t="array" ref="H26">(H22/INDEX(H3:H22,MATCH(TRUE,INDEX(ISNUMBER(H3:H22),0),0)))^(1/H24)-1</f>
        <v>2.3804408873769667E-2</v>
      </c>
      <c r="I26" s="50" cm="1">
        <f t="array" ref="I26">(I22/INDEX(I3:I22,MATCH(TRUE,INDEX(ISNUMBER(I3:I22),0),0)))^(1/I24)-1</f>
        <v>3.7641365807768112E-2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2.4558800239880663E-2</v>
      </c>
      <c r="L26" s="50" cm="1">
        <f t="array" ref="L26">(L22/INDEX(L3:L22,MATCH(TRUE,INDEX(ISNUMBER(L3:L22),0),0)))^(1/L24)-1</f>
        <v>2.0685012893055132E-2</v>
      </c>
      <c r="M26" s="50" cm="1">
        <f t="array" ref="M26">(M22/INDEX(M3:M22,MATCH(TRUE,INDEX(ISNUMBER(M3:M22),0),0)))^(1/M24)-1</f>
        <v>2.3841978693851074E-2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6.0166172239930704E-2</v>
      </c>
      <c r="P26" s="50" cm="1">
        <f t="array" ref="P26">(P22/INDEX(P3:P22,MATCH(TRUE,INDEX(ISNUMBER(P3:P22),0),0)))^(1/P24)-1</f>
        <v>7.2171382515967997E-2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1.2617045604423671E-2</v>
      </c>
      <c r="S26" s="50" cm="1">
        <f t="array" ref="S26">(S22/INDEX(S3:S22,MATCH(TRUE,INDEX(ISNUMBER(S3:S22),0),0)))^(1/S24)-1</f>
        <v>8.2005716266386752E-2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-4.492281859563052E-2</v>
      </c>
      <c r="V26" s="50" cm="1">
        <f t="array" ref="V26">(V22/INDEX(V3:V22,MATCH(TRUE,INDEX(ISNUMBER(V3:V22),0),0)))^(1/V24)-1</f>
        <v>-1.602635124967311E-2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7.1302500000000002</v>
      </c>
      <c r="E3" cm="1">
        <f t="array" ref="E3">_xll.FDSB(B3,"FG_PRICE_CHANGE(0,-1AY)")</f>
        <v>-2.4376093999999999</v>
      </c>
      <c r="F3" cm="1">
        <f t="array" ref="F3">_xll.FDSB(B3,"FG_PRICE_CHANGE(0,-1AM)")</f>
        <v>-0.74404479999999995</v>
      </c>
      <c r="G3" cm="1">
        <f t="array" ref="G3">_xll.FDSB(B3,"FG_PRICE_CHANGE(0,-3AM)")</f>
        <v>-1.6890109</v>
      </c>
      <c r="H3" cm="1">
        <f t="array" ref="H3">_xll.FDSB(B3,"FG_PRICE_CHANGE(0,-6AM)")</f>
        <v>-0.79721209999999998</v>
      </c>
      <c r="I3" cm="1">
        <f t="array" ref="I3">_xll.FDS(B3,"STD(FG_PRICE_CHANGE(0,-1AY,AM))")</f>
        <v>0.73675030056937496</v>
      </c>
      <c r="J3" cm="1">
        <f t="array" ref="J3">_xll.FDS(B3,"STD(FG_PRICE_CHANGE(0,-3AY,M))")*SQRT(12)</f>
        <v>6.2264629748279932</v>
      </c>
      <c r="L3">
        <f t="shared" ref="L3:L23" si="0">(1-(_xlfn.PERCENTRANK.EXC($F$3:$F$23,F3)))*100</f>
        <v>50</v>
      </c>
      <c r="M3">
        <f t="shared" ref="M3:M23" si="1">(1-(_xlfn.PERCENTRANK.EXC($G$3:$G$23,G3)))*100</f>
        <v>54.6</v>
      </c>
      <c r="N3">
        <f t="shared" ref="N3:N23" si="2">(1-(_xlfn.PERCENTRANK.EXC($H$3:$H$23,H3)))*100</f>
        <v>63.7</v>
      </c>
      <c r="O3">
        <f>SUMPRODUCT($L$1:$N$1,L3:N3)</f>
        <v>57.320000000000007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59.570000000000007</v>
      </c>
      <c r="U3" cm="1">
        <f t="array" ref="U3">_xlfn.PERCENTRANK.EXC(_xlfn._xlws.FILTER(S$3:S$23, ISNUMBER(S$3:S$23)),S3)*100</f>
        <v>63.6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933.35</v>
      </c>
      <c r="E4" cm="1">
        <f t="array" ref="E4">_xll.FDSB(B4,"FG_PRICE_CHANGE(0,-1AY)")</f>
        <v>4.0216564999999997</v>
      </c>
      <c r="F4" cm="1">
        <f t="array" ref="F4">_xll.FDSB(B4,"FG_PRICE_CHANGE(0,-1AM)")</f>
        <v>0.43580532</v>
      </c>
      <c r="G4" cm="1">
        <f t="array" ref="G4">_xll.FDSB(B4,"FG_PRICE_CHANGE(0,-3AM)")</f>
        <v>1.8251777</v>
      </c>
      <c r="H4" cm="1">
        <f t="array" ref="H4">_xll.FDSB(B4,"FG_PRICE_CHANGE(0,-6AM)")</f>
        <v>-3.0592918</v>
      </c>
      <c r="I4" cm="1">
        <f t="array" ref="I4">_xll.FDS(B4,"STD(FG_PRICE_CHANGE(0,-1AY,AM))")</f>
        <v>3.55416494533383</v>
      </c>
      <c r="J4" cm="1">
        <f t="array" ref="J4">_xll.FDS(B4,"STD(FG_PRICE_CHANGE(0,-3AY,M))")*SQRT(12)</f>
        <v>15.51858078113537</v>
      </c>
      <c r="L4">
        <f t="shared" si="0"/>
        <v>22.799999999999997</v>
      </c>
      <c r="M4">
        <f t="shared" si="1"/>
        <v>18.200000000000006</v>
      </c>
      <c r="N4">
        <f t="shared" si="2"/>
        <v>81.899999999999991</v>
      </c>
      <c r="O4">
        <f t="shared" ref="O4:O23" si="4">SUMPRODUCT($L$1:$N$1,L4:N4)</f>
        <v>44.6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26.83</v>
      </c>
      <c r="U4" cm="1">
        <f t="array" ref="U4">_xlfn.PERCENTRANK.EXC(_xlfn._xlws.FILTER(S$3:S$23, ISNUMBER(S$3:S$23)),S4)*100</f>
        <v>18.099999999999998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15430</v>
      </c>
      <c r="E5" cm="1">
        <f t="array" ref="E5">_xll.FDSB(B5,"FG_PRICE_CHANGE(0,-1AY)")</f>
        <v>0.58670043999999999</v>
      </c>
      <c r="F5" cm="1">
        <f t="array" ref="F5">_xll.FDSB(B5,"FG_PRICE_CHANGE(0,-1AM)")</f>
        <v>-3.2905042</v>
      </c>
      <c r="G5" cm="1">
        <f t="array" ref="G5">_xll.FDSB(B5,"FG_PRICE_CHANGE(0,-3AM)")</f>
        <v>-5.3054690000000004</v>
      </c>
      <c r="H5" cm="1">
        <f t="array" ref="H5">_xll.FDSB(B5,"FG_PRICE_CHANGE(0,-6AM)")</f>
        <v>-1.0262966</v>
      </c>
      <c r="I5" cm="1">
        <f t="array" ref="I5">_xll.FDS(B5,"STD(FG_PRICE_CHANGE(0,-1AY,AM))")</f>
        <v>1.47008847795652</v>
      </c>
      <c r="J5" cm="1">
        <f t="array" ref="J5">_xll.FDS(B5,"STD(FG_PRICE_CHANGE(0,-3AY,M))")*SQRT(12)</f>
        <v>6.0739681825297271</v>
      </c>
      <c r="L5">
        <f t="shared" si="0"/>
        <v>91</v>
      </c>
      <c r="M5">
        <f t="shared" si="1"/>
        <v>86.4</v>
      </c>
      <c r="N5">
        <f t="shared" si="2"/>
        <v>68.199999999999989</v>
      </c>
      <c r="O5">
        <f t="shared" si="4"/>
        <v>80.040000000000006</v>
      </c>
      <c r="P5">
        <f t="shared" si="3"/>
        <v>72.8</v>
      </c>
      <c r="Q5">
        <f>VLOOKUP(A5,CAD!$A$3:$J$23, 10, FALSE)</f>
        <v>36.299999999999997</v>
      </c>
      <c r="S5">
        <f t="shared" si="5"/>
        <v>69.12</v>
      </c>
      <c r="U5" cm="1">
        <f t="array" ref="U5">_xlfn.PERCENTRANK.EXC(_xlfn._xlws.FILTER(S$3:S$23, ISNUMBER(S$3:S$23)),S5)*100</f>
        <v>86.3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56.2</v>
      </c>
      <c r="E6" cm="1">
        <f t="array" ref="E6">_xll.FDSB(B6,"FG_PRICE_CHANGE(0,-1AY)")</f>
        <v>-0.80485344000000003</v>
      </c>
      <c r="F6" cm="1">
        <f t="array" ref="F6">_xll.FDSB(B6,"FG_PRICE_CHANGE(0,-1AM)")</f>
        <v>-1.9599318999999999</v>
      </c>
      <c r="G6" cm="1">
        <f t="array" ref="G6">_xll.FDSB(B6,"FG_PRICE_CHANGE(0,-3AM)")</f>
        <v>-4.2589426000000001</v>
      </c>
      <c r="H6" cm="1">
        <f t="array" ref="H6">_xll.FDSB(B6,"FG_PRICE_CHANGE(0,-6AM)")</f>
        <v>1.5907526000000001</v>
      </c>
      <c r="I6" cm="1">
        <f t="array" ref="I6">_xll.FDS(B6,"STD(FG_PRICE_CHANGE(0,-1AY,AM))")</f>
        <v>1.4136572289320599</v>
      </c>
      <c r="J6" cm="1">
        <f t="array" ref="J6">_xll.FDS(B6,"STD(FG_PRICE_CHANGE(0,-3AY,M))")*SQRT(12)</f>
        <v>6.4770782690266984</v>
      </c>
      <c r="L6">
        <f t="shared" si="0"/>
        <v>72.8</v>
      </c>
      <c r="M6">
        <f t="shared" si="1"/>
        <v>81.899999999999991</v>
      </c>
      <c r="N6">
        <f t="shared" si="2"/>
        <v>31.899999999999995</v>
      </c>
      <c r="O6">
        <f t="shared" si="4"/>
        <v>60.08</v>
      </c>
      <c r="P6">
        <f t="shared" si="3"/>
        <v>54.6</v>
      </c>
      <c r="Q6">
        <f>VLOOKUP(A6,CAD!$A$3:$J$23, 10, FALSE)</f>
        <v>13.600000000000001</v>
      </c>
      <c r="S6">
        <f t="shared" si="5"/>
        <v>49.14</v>
      </c>
      <c r="U6" cm="1">
        <f t="array" ref="U6">_xlfn.PERCENTRANK.EXC(_xlfn._xlws.FILTER(S$3:S$23, ISNUMBER(S$3:S$23)),S6)*100</f>
        <v>40.9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3.8813</v>
      </c>
      <c r="E7" cm="1">
        <f t="array" ref="E7">_xll.FDSB(B7,"FG_PRICE_CHANGE(0,-1AY)")</f>
        <v>-10.944641000000001</v>
      </c>
      <c r="F7" cm="1">
        <f t="array" ref="F7">_xll.FDSB(B7,"FG_PRICE_CHANGE(0,-1AM)")</f>
        <v>-1.3458787999999999</v>
      </c>
      <c r="G7" cm="1">
        <f t="array" ref="G7">_xll.FDSB(B7,"FG_PRICE_CHANGE(0,-3AM)")</f>
        <v>-2.7718305999999999</v>
      </c>
      <c r="H7" cm="1">
        <f t="array" ref="H7">_xll.FDSB(B7,"FG_PRICE_CHANGE(0,-6AM)")</f>
        <v>-1.1473774999999999</v>
      </c>
      <c r="I7" cm="1">
        <f t="array" ref="I7">_xll.FDS(B7,"STD(FG_PRICE_CHANGE(0,-1AY,AM))")</f>
        <v>2.98818689814988</v>
      </c>
      <c r="J7" cm="1">
        <f t="array" ref="J7">_xll.FDS(B7,"STD(FG_PRICE_CHANGE(0,-3AY,M))")*SQRT(12)</f>
        <v>11.381091454975925</v>
      </c>
      <c r="L7">
        <f t="shared" si="0"/>
        <v>63.7</v>
      </c>
      <c r="M7">
        <f t="shared" si="1"/>
        <v>68.199999999999989</v>
      </c>
      <c r="N7">
        <f t="shared" si="2"/>
        <v>77.3</v>
      </c>
      <c r="O7">
        <f t="shared" si="4"/>
        <v>70.94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53.209999999999994</v>
      </c>
      <c r="U7" cm="1">
        <f t="array" ref="U7">_xlfn.PERCENTRANK.EXC(_xlfn._xlws.FILTER(S$3:S$23, ISNUMBER(S$3:S$23)),S7)*100</f>
        <v>50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3.774</v>
      </c>
      <c r="E8" cm="1">
        <f t="array" ref="E8">_xll.FDSB(B8,"FG_PRICE_CHANGE(0,-1AY)")</f>
        <v>1.9283771999999999</v>
      </c>
      <c r="F8" cm="1">
        <f t="array" ref="F8">_xll.FDSB(B8,"FG_PRICE_CHANGE(0,-1AM)")</f>
        <v>0.98199844000000003</v>
      </c>
      <c r="G8" cm="1">
        <f t="array" ref="G8">_xll.FDSB(B8,"FG_PRICE_CHANGE(0,-3AM)")</f>
        <v>7.5566770000000005E-2</v>
      </c>
      <c r="H8" cm="1">
        <f t="array" ref="H8">_xll.FDSB(B8,"FG_PRICE_CHANGE(0,-6AM)")</f>
        <v>2.2265552999999998</v>
      </c>
      <c r="I8" cm="1">
        <f t="array" ref="I8">_xll.FDS(B8,"STD(FG_PRICE_CHANGE(0,-1AY,AM))")</f>
        <v>2.3409415479757301</v>
      </c>
      <c r="J8" cm="1">
        <f t="array" ref="J8">_xll.FDS(B8,"STD(FG_PRICE_CHANGE(0,-3AY,M))")*SQRT(12)</f>
        <v>7.7602905281942611</v>
      </c>
      <c r="L8">
        <f t="shared" si="0"/>
        <v>18.200000000000006</v>
      </c>
      <c r="M8">
        <f t="shared" si="1"/>
        <v>27.3</v>
      </c>
      <c r="N8">
        <f t="shared" si="2"/>
        <v>22.799999999999997</v>
      </c>
      <c r="O8">
        <f t="shared" si="4"/>
        <v>23.68</v>
      </c>
      <c r="P8">
        <f t="shared" si="3"/>
        <v>45.499999999999993</v>
      </c>
      <c r="Q8">
        <f>VLOOKUP(A8,CAD!$A$3:$J$23, 10, FALSE)</f>
        <v>45.4</v>
      </c>
      <c r="S8">
        <f t="shared" si="5"/>
        <v>34.569999999999993</v>
      </c>
      <c r="U8" cm="1">
        <f t="array" ref="U8">_xlfn.PERCENTRANK.EXC(_xlfn._xlws.FILTER(S$3:S$23, ISNUMBER(S$3:S$23)),S8)*100</f>
        <v>22.7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4.3342499999999999</v>
      </c>
      <c r="E9" cm="1">
        <f t="array" ref="E9">_xll.FDSB(B9,"FG_PRICE_CHANGE(0,-1AY)")</f>
        <v>-7.3284149999999997</v>
      </c>
      <c r="F9" cm="1">
        <f t="array" ref="F9">_xll.FDSB(B9,"FG_PRICE_CHANGE(0,-1AM)")</f>
        <v>-2.7322709999999999</v>
      </c>
      <c r="G9" cm="1">
        <f t="array" ref="G9">_xll.FDSB(B9,"FG_PRICE_CHANGE(0,-3AM)")</f>
        <v>-8.1240120000000005</v>
      </c>
      <c r="H9" cm="1">
        <f t="array" ref="H9">_xll.FDSB(B9,"FG_PRICE_CHANGE(0,-6AM)")</f>
        <v>-7.3383149999999997</v>
      </c>
      <c r="I9" cm="1">
        <f t="array" ref="I9">_xll.FDS(B9,"STD(FG_PRICE_CHANGE(0,-1AY,AM))")</f>
        <v>1.9773419909741401</v>
      </c>
      <c r="J9" cm="1">
        <f t="array" ref="J9">_xll.FDS(B9,"STD(FG_PRICE_CHANGE(0,-3AY,M))")*SQRT(12)</f>
        <v>8.5033944163158903</v>
      </c>
      <c r="L9">
        <f t="shared" si="0"/>
        <v>86.4</v>
      </c>
      <c r="M9">
        <f t="shared" si="1"/>
        <v>95.5</v>
      </c>
      <c r="N9">
        <f t="shared" si="2"/>
        <v>95.5</v>
      </c>
      <c r="O9">
        <f t="shared" si="4"/>
        <v>93.68</v>
      </c>
      <c r="P9">
        <f t="shared" si="3"/>
        <v>41</v>
      </c>
      <c r="Q9">
        <f>VLOOKUP(A9,CAD!$A$3:$J$23, 10, FALSE)</f>
        <v>72.7</v>
      </c>
      <c r="S9">
        <f t="shared" si="5"/>
        <v>73.680000000000007</v>
      </c>
      <c r="U9" cm="1">
        <f t="array" ref="U9">_xlfn.PERCENTRANK.EXC(_xlfn._xlws.FILTER(S$3:S$23, ISNUMBER(S$3:S$23)),S9)*100</f>
        <v>95.399999999999991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32.130000000000003</v>
      </c>
      <c r="E10" cm="1">
        <f t="array" ref="E10">_xll.FDSB(B10,"FG_PRICE_CHANGE(0,-1AY)")</f>
        <v>0.31847954000000001</v>
      </c>
      <c r="F10" cm="1">
        <f t="array" ref="F10">_xll.FDSB(B10,"FG_PRICE_CHANGE(0,-1AM)")</f>
        <v>-1.0349214</v>
      </c>
      <c r="G10" cm="1">
        <f t="array" ref="G10">_xll.FDSB(B10,"FG_PRICE_CHANGE(0,-3AM)")</f>
        <v>-0.73528886000000004</v>
      </c>
      <c r="H10" cm="1">
        <f t="array" ref="H10">_xll.FDSB(B10,"FG_PRICE_CHANGE(0,-6AM)")</f>
        <v>2.2418141</v>
      </c>
      <c r="I10" cm="1">
        <f t="array" ref="I10">_xll.FDS(B10,"STD(FG_PRICE_CHANGE(0,-1AY,AM))")</f>
        <v>1.26884264998623</v>
      </c>
      <c r="J10" cm="1">
        <f t="array" ref="J10">_xll.FDS(B10,"STD(FG_PRICE_CHANGE(0,-3AY,M))")*SQRT(12)</f>
        <v>6.0886752881315624</v>
      </c>
      <c r="L10">
        <f t="shared" si="0"/>
        <v>59.099999999999994</v>
      </c>
      <c r="M10">
        <f t="shared" si="1"/>
        <v>45.499999999999993</v>
      </c>
      <c r="N10">
        <f t="shared" si="2"/>
        <v>18.200000000000006</v>
      </c>
      <c r="O10">
        <f t="shared" si="4"/>
        <v>37.300000000000004</v>
      </c>
      <c r="P10">
        <f t="shared" si="3"/>
        <v>68.2</v>
      </c>
      <c r="Q10">
        <f>VLOOKUP(A10,CAD!$A$3:$J$23, 10, FALSE)</f>
        <v>90.9</v>
      </c>
      <c r="S10">
        <f t="shared" si="5"/>
        <v>57.290000000000006</v>
      </c>
      <c r="U10" cm="1">
        <f t="array" ref="U10">_xlfn.PERCENTRANK.EXC(_xlfn._xlws.FILTER(S$3:S$23, ISNUMBER(S$3:S$23)),S10)*100</f>
        <v>54.500000000000007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19.6755</v>
      </c>
      <c r="E11" cm="1">
        <f t="array" ref="E11">_xll.FDSB(B11,"FG_PRICE_CHANGE(0,-1AY)")</f>
        <v>13.783836000000001</v>
      </c>
      <c r="F11" cm="1">
        <f t="array" ref="F11">_xll.FDSB(B11,"FG_PRICE_CHANGE(0,-1AM)")</f>
        <v>4.1527750000000001</v>
      </c>
      <c r="G11" cm="1">
        <f t="array" ref="G11">_xll.FDSB(B11,"FG_PRICE_CHANGE(0,-3AM)")</f>
        <v>4.2245030000000003</v>
      </c>
      <c r="H11" cm="1">
        <f t="array" ref="H11">_xll.FDSB(B11,"FG_PRICE_CHANGE(0,-6AM)")</f>
        <v>16.883002999999999</v>
      </c>
      <c r="I11" cm="1">
        <f t="array" ref="I11">_xll.FDS(B11,"STD(FG_PRICE_CHANGE(0,-1AY,AM))")</f>
        <v>4.8238348787524101</v>
      </c>
      <c r="J11" cm="1">
        <f t="array" ref="J11">_xll.FDS(B11,"STD(FG_PRICE_CHANGE(0,-3AY,M))")*SQRT(12)</f>
        <v>9.8023935414924228</v>
      </c>
      <c r="L11">
        <f t="shared" si="0"/>
        <v>4.6000000000000041</v>
      </c>
      <c r="M11">
        <f t="shared" si="1"/>
        <v>13.700000000000001</v>
      </c>
      <c r="N11">
        <f t="shared" si="2"/>
        <v>4.6000000000000041</v>
      </c>
      <c r="O11">
        <f t="shared" si="4"/>
        <v>8.240000000000002</v>
      </c>
      <c r="P11">
        <f t="shared" si="3"/>
        <v>36.4</v>
      </c>
      <c r="Q11">
        <f>VLOOKUP(A11,CAD!$A$3:$J$23, 10, FALSE)</f>
        <v>40.9</v>
      </c>
      <c r="S11">
        <f t="shared" si="5"/>
        <v>23.22</v>
      </c>
      <c r="U11" cm="1">
        <f t="array" ref="U11">_xlfn.PERCENTRANK.EXC(_xlfn._xlws.FILTER(S$3:S$23, ISNUMBER(S$3:S$23)),S11)*100</f>
        <v>13.600000000000001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1338.75</v>
      </c>
      <c r="E12" cm="1">
        <f t="array" ref="E12">_xll.FDSB(B12,"FG_PRICE_CHANGE(0,-1AY)")</f>
        <v>0.81707240000000003</v>
      </c>
      <c r="F12" cm="1">
        <f t="array" ref="F12">_xll.FDSB(B12,"FG_PRICE_CHANGE(0,-1AM)")</f>
        <v>-2.4199069</v>
      </c>
      <c r="G12" cm="1">
        <f t="array" ref="G12">_xll.FDSB(B12,"FG_PRICE_CHANGE(0,-3AM)")</f>
        <v>-2.7141929</v>
      </c>
      <c r="H12" cm="1">
        <f t="array" ref="H12">_xll.FDSB(B12,"FG_PRICE_CHANGE(0,-6AM)")</f>
        <v>2.1128057999999998</v>
      </c>
      <c r="I12" cm="1">
        <f t="array" ref="I12">_xll.FDS(B12,"STD(FG_PRICE_CHANGE(0,-1AY,AM))")</f>
        <v>1.7570658258429099</v>
      </c>
      <c r="J12" cm="1">
        <f t="array" ref="J12">_xll.FDS(B12,"STD(FG_PRICE_CHANGE(0,-3AY,M))")*SQRT(12)</f>
        <v>10.586847487269017</v>
      </c>
      <c r="L12">
        <f t="shared" si="0"/>
        <v>81.899999999999991</v>
      </c>
      <c r="M12">
        <f t="shared" si="1"/>
        <v>63.7</v>
      </c>
      <c r="N12">
        <f t="shared" si="2"/>
        <v>27.3</v>
      </c>
      <c r="O12">
        <f t="shared" si="4"/>
        <v>52.78</v>
      </c>
      <c r="P12">
        <f t="shared" si="3"/>
        <v>31.899999999999991</v>
      </c>
      <c r="Q12">
        <f>VLOOKUP(A12,CAD!$A$3:$J$23, 10, FALSE)</f>
        <v>81.8</v>
      </c>
      <c r="S12">
        <f t="shared" si="5"/>
        <v>52.319999999999993</v>
      </c>
      <c r="U12" cm="1">
        <f t="array" ref="U12">_xlfn.PERCENTRANK.EXC(_xlfn._xlws.FILTER(S$3:S$23, ISNUMBER(S$3:S$23)),S12)*100</f>
        <v>45.4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5.6694000000000004</v>
      </c>
      <c r="E13" cm="1">
        <f t="array" ref="E13">_xll.FDSB(B13,"FG_PRICE_CHANGE(0,-1AY)")</f>
        <v>14.484776</v>
      </c>
      <c r="F13" cm="1">
        <f t="array" ref="F13">_xll.FDSB(B13,"FG_PRICE_CHANGE(0,-1AM)")</f>
        <v>3.3656716000000002</v>
      </c>
      <c r="G13" cm="1">
        <f t="array" ref="G13">_xll.FDSB(B13,"FG_PRICE_CHANGE(0,-3AM)")</f>
        <v>4.9306035000000001</v>
      </c>
      <c r="H13" cm="1">
        <f t="array" ref="H13">_xll.FDSB(B13,"FG_PRICE_CHANGE(0,-6AM)")</f>
        <v>13.799953</v>
      </c>
      <c r="I13" cm="1">
        <f t="array" ref="I13">_xll.FDS(B13,"STD(FG_PRICE_CHANGE(0,-1AY,AM))")</f>
        <v>2.0911816001276402</v>
      </c>
      <c r="J13" cm="1">
        <f t="array" ref="J13">_xll.FDS(B13,"STD(FG_PRICE_CHANGE(0,-3AY,M))")*SQRT(12)</f>
        <v>12.619132719737914</v>
      </c>
      <c r="L13">
        <f t="shared" si="0"/>
        <v>9.0999999999999979</v>
      </c>
      <c r="M13">
        <f t="shared" si="1"/>
        <v>4.6000000000000041</v>
      </c>
      <c r="N13">
        <f t="shared" si="2"/>
        <v>9.0999999999999979</v>
      </c>
      <c r="O13">
        <f t="shared" si="4"/>
        <v>7.3000000000000007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14.550000000000002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17.86065</v>
      </c>
      <c r="E14" cm="1">
        <f t="array" ref="E14">_xll.FDSB(B14,"FG_PRICE_CHANGE(0,-1AY)")</f>
        <v>-5.8293046999999998</v>
      </c>
      <c r="F14" cm="1">
        <f t="array" ref="F14">_xll.FDSB(B14,"FG_PRICE_CHANGE(0,-1AM)")</f>
        <v>-1.9453824</v>
      </c>
      <c r="G14" cm="1">
        <f t="array" ref="G14">_xll.FDSB(B14,"FG_PRICE_CHANGE(0,-3AM)")</f>
        <v>-3.2402039</v>
      </c>
      <c r="H14" cm="1">
        <f t="array" ref="H14">_xll.FDSB(B14,"FG_PRICE_CHANGE(0,-6AM)")</f>
        <v>-4.3094099999999997</v>
      </c>
      <c r="I14" cm="1">
        <f t="array" ref="I14">_xll.FDS(B14,"STD(FG_PRICE_CHANGE(0,-1AY,AM))")</f>
        <v>1.7253794834196901</v>
      </c>
      <c r="J14" cm="1">
        <f t="array" ref="J14">_xll.FDS(B14,"STD(FG_PRICE_CHANGE(0,-3AY,M))")*SQRT(12)</f>
        <v>13.518430367943409</v>
      </c>
      <c r="L14">
        <f t="shared" si="0"/>
        <v>68.199999999999989</v>
      </c>
      <c r="M14">
        <f t="shared" si="1"/>
        <v>72.8</v>
      </c>
      <c r="N14">
        <f t="shared" si="2"/>
        <v>86.4</v>
      </c>
      <c r="O14">
        <f t="shared" si="4"/>
        <v>77.319999999999993</v>
      </c>
      <c r="P14">
        <f t="shared" si="3"/>
        <v>13.700000000000003</v>
      </c>
      <c r="Q14">
        <f>VLOOKUP(A14,CAD!$A$3:$J$23, 10, FALSE)</f>
        <v>22.7</v>
      </c>
      <c r="S14">
        <f t="shared" si="5"/>
        <v>47.309999999999995</v>
      </c>
      <c r="U14" cm="1">
        <f t="array" ref="U14">_xlfn.PERCENTRANK.EXC(_xlfn._xlws.FILTER(S$3:S$23, ISNUMBER(S$3:S$23)),S14)*100</f>
        <v>31.8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0.90579710000000002</v>
      </c>
      <c r="E15" cm="1">
        <f t="array" ref="E15">_xll.FDSB(B15,"FG_PRICE_CHANGE(0,-1AY)")</f>
        <v>-2.9574215000000001</v>
      </c>
      <c r="F15" cm="1">
        <f t="array" ref="F15">_xll.FDSB(B15,"FG_PRICE_CHANGE(0,-1AM)")</f>
        <v>-0.98278520000000003</v>
      </c>
      <c r="G15" cm="1">
        <f t="array" ref="G15">_xll.FDSB(B15,"FG_PRICE_CHANGE(0,-3AM)")</f>
        <v>-1.7436624000000001</v>
      </c>
      <c r="H15" cm="1">
        <f t="array" ref="H15">_xll.FDSB(B15,"FG_PRICE_CHANGE(0,-6AM)")</f>
        <v>-1.1050701000000001</v>
      </c>
      <c r="I15" cm="1">
        <f t="array" ref="I15">_xll.FDS(B15,"STD(FG_PRICE_CHANGE(0,-1AY,AM))")</f>
        <v>1.55826270915507</v>
      </c>
      <c r="J15" cm="1">
        <f t="array" ref="J15">_xll.FDS(B15,"STD(FG_PRICE_CHANGE(0,-3AY,M))")*SQRT(12)</f>
        <v>7.5659731665849046</v>
      </c>
      <c r="L15">
        <f t="shared" si="0"/>
        <v>54.6</v>
      </c>
      <c r="M15">
        <f t="shared" si="1"/>
        <v>59.099999999999994</v>
      </c>
      <c r="N15">
        <f t="shared" si="2"/>
        <v>72.8</v>
      </c>
      <c r="O15">
        <f t="shared" si="4"/>
        <v>63.680000000000007</v>
      </c>
      <c r="P15">
        <f t="shared" si="3"/>
        <v>50</v>
      </c>
      <c r="Q15">
        <f>VLOOKUP(A15,CAD!$A$3:$J$23, 10, FALSE)</f>
        <v>4.5</v>
      </c>
      <c r="S15">
        <f t="shared" si="5"/>
        <v>47.74</v>
      </c>
      <c r="U15" cm="1">
        <f t="array" ref="U15">_xlfn.PERCENTRANK.EXC(_xlfn._xlws.FILTER(S$3:S$23, ISNUMBER(S$3:S$23)),S15)*100</f>
        <v>36.299999999999997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83.976249999999993</v>
      </c>
      <c r="E16" cm="1">
        <f t="array" ref="E16">_xll.FDSB(B16,"FG_PRICE_CHANGE(0,-1AY)")</f>
        <v>1.2753486999999999</v>
      </c>
      <c r="F16" cm="1">
        <f t="array" ref="F16">_xll.FDSB(B16,"FG_PRICE_CHANGE(0,-1AM)")</f>
        <v>2.9802321999999998E-3</v>
      </c>
      <c r="G16" cm="1">
        <f t="array" ref="G16">_xll.FDSB(B16,"FG_PRICE_CHANGE(0,-3AM)")</f>
        <v>0.51468610000000004</v>
      </c>
      <c r="H16" cm="1">
        <f t="array" ref="H16">_xll.FDSB(B16,"FG_PRICE_CHANGE(0,-6AM)")</f>
        <v>1.4496922000000001</v>
      </c>
      <c r="I16" cm="1">
        <f t="array" ref="I16">_xll.FDS(B16,"STD(FG_PRICE_CHANGE(0,-1AY,AM))")</f>
        <v>0.33390792651494799</v>
      </c>
      <c r="J16" cm="1">
        <f t="array" ref="J16">_xll.FDS(B16,"STD(FG_PRICE_CHANGE(0,-3AY,M))")*SQRT(12)</f>
        <v>3.0213928771204643</v>
      </c>
      <c r="L16">
        <f t="shared" si="0"/>
        <v>27.3</v>
      </c>
      <c r="M16">
        <f t="shared" si="1"/>
        <v>22.799999999999997</v>
      </c>
      <c r="N16">
        <f t="shared" si="2"/>
        <v>36.4</v>
      </c>
      <c r="O16">
        <f t="shared" si="4"/>
        <v>29.14</v>
      </c>
      <c r="P16">
        <f t="shared" si="3"/>
        <v>81.900000000000006</v>
      </c>
      <c r="Q16">
        <f>VLOOKUP(A16,CAD!$A$3:$J$23, 10, FALSE)</f>
        <v>31.8</v>
      </c>
      <c r="S16">
        <f t="shared" si="5"/>
        <v>45.5</v>
      </c>
      <c r="U16" cm="1">
        <f t="array" ref="U16">_xlfn.PERCENTRANK.EXC(_xlfn._xlws.FILTER(S$3:S$23, ISNUMBER(S$3:S$23)),S16)*100</f>
        <v>27.200000000000003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7.1302500000000002</v>
      </c>
      <c r="E17" cm="1">
        <f t="array" ref="E17">_xll.FDSB(B17,"FG_PRICE_CHANGE(0,-1AY)")</f>
        <v>-2.4376093999999999</v>
      </c>
      <c r="F17" cm="1">
        <f t="array" ref="F17">_xll.FDSB(B17,"FG_PRICE_CHANGE(0,-1AM)")</f>
        <v>-0.74404479999999995</v>
      </c>
      <c r="G17" cm="1">
        <f t="array" ref="G17">_xll.FDSB(B17,"FG_PRICE_CHANGE(0,-3AM)")</f>
        <v>-1.6890109</v>
      </c>
      <c r="H17" cm="1">
        <f t="array" ref="H17">_xll.FDSB(B17,"FG_PRICE_CHANGE(0,-6AM)")</f>
        <v>-0.79721209999999998</v>
      </c>
      <c r="I17" cm="1">
        <f t="array" ref="I17">_xll.FDS(B17,"STD(FG_PRICE_CHANGE(0,-1AY,AM))")</f>
        <v>0.73675030056937496</v>
      </c>
      <c r="J17" cm="1">
        <f t="array" ref="J17">_xll.FDS(B17,"STD(FG_PRICE_CHANGE(0,-3AY,M))")*SQRT(12)</f>
        <v>6.2264629748279932</v>
      </c>
      <c r="L17">
        <f t="shared" si="0"/>
        <v>50</v>
      </c>
      <c r="M17">
        <f t="shared" si="1"/>
        <v>54.6</v>
      </c>
      <c r="N17">
        <f t="shared" si="2"/>
        <v>63.7</v>
      </c>
      <c r="O17">
        <f t="shared" si="4"/>
        <v>57.320000000000007</v>
      </c>
      <c r="P17">
        <f t="shared" si="3"/>
        <v>63.7</v>
      </c>
      <c r="Q17">
        <f>VLOOKUP(A17,CAD!$A$3:$J$23, 10, FALSE)</f>
        <v>59</v>
      </c>
      <c r="S17">
        <f t="shared" si="5"/>
        <v>59.570000000000007</v>
      </c>
      <c r="U17" cm="1">
        <f t="array" ref="U17">_xlfn.PERCENTRANK.EXC(_xlfn._xlws.FILTER(S$3:S$23, ISNUMBER(S$3:S$23)),S17)*100</f>
        <v>63.6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3.4580924200293572E-2</v>
      </c>
      <c r="L18">
        <f t="shared" si="0"/>
        <v>31.899999999999995</v>
      </c>
      <c r="M18">
        <f t="shared" si="1"/>
        <v>36.4</v>
      </c>
      <c r="N18">
        <f t="shared" si="2"/>
        <v>50</v>
      </c>
      <c r="O18">
        <f t="shared" si="4"/>
        <v>40.94</v>
      </c>
      <c r="P18">
        <f t="shared" si="3"/>
        <v>91</v>
      </c>
      <c r="Q18">
        <f>VLOOKUP(A18,CAD!$A$3:$J$23, 10, FALSE)</f>
        <v>95.399999999999991</v>
      </c>
      <c r="S18">
        <f t="shared" si="5"/>
        <v>66.849999999999994</v>
      </c>
      <c r="U18" cm="1">
        <f t="array" ref="U18">_xlfn.PERCENTRANK.EXC(_xlfn._xlws.FILTER(S$3:S$23, ISNUMBER(S$3:S$23)),S18)*100</f>
        <v>72.7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33.755000000000003</v>
      </c>
      <c r="E19" cm="1">
        <f t="array" ref="E19">_xll.FDSB(B19,"FG_PRICE_CHANGE(0,-1AY)")</f>
        <v>-5.2956459999999996</v>
      </c>
      <c r="F19" cm="1">
        <f t="array" ref="F19">_xll.FDSB(B19,"FG_PRICE_CHANGE(0,-1AM)")</f>
        <v>-4.3496730000000001</v>
      </c>
      <c r="G19" cm="1">
        <f t="array" ref="G19">_xll.FDSB(B19,"FG_PRICE_CHANGE(0,-3AM)")</f>
        <v>-7.9869149999999998</v>
      </c>
      <c r="H19" cm="1">
        <f t="array" ref="H19">_xll.FDSB(B19,"FG_PRICE_CHANGE(0,-6AM)")</f>
        <v>-5.1026106000000002</v>
      </c>
      <c r="I19" cm="1">
        <f t="array" ref="I19">_xll.FDS(B19,"STD(FG_PRICE_CHANGE(0,-1AY,AM))")</f>
        <v>2.0472821033848501</v>
      </c>
      <c r="J19" cm="1">
        <f t="array" ref="J19">_xll.FDS(B19,"STD(FG_PRICE_CHANGE(0,-3AY,M))")*SQRT(12)</f>
        <v>10.782145164885005</v>
      </c>
      <c r="L19">
        <f t="shared" si="0"/>
        <v>95.5</v>
      </c>
      <c r="M19">
        <f t="shared" si="1"/>
        <v>91</v>
      </c>
      <c r="N19">
        <f t="shared" si="2"/>
        <v>91</v>
      </c>
      <c r="O19">
        <f t="shared" si="4"/>
        <v>91.9</v>
      </c>
      <c r="P19">
        <f t="shared" si="3"/>
        <v>27.299999999999997</v>
      </c>
      <c r="Q19">
        <f>VLOOKUP(A19,CAD!$A$3:$J$23, 10, FALSE)</f>
        <v>77.2</v>
      </c>
      <c r="S19">
        <f t="shared" si="5"/>
        <v>69.58</v>
      </c>
      <c r="U19" cm="1">
        <f t="array" ref="U19">_xlfn.PERCENTRANK.EXC(_xlfn._xlws.FILTER(S$3:S$23, ISNUMBER(S$3:S$23)),S19)*100</f>
        <v>90.9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33.911499999999997</v>
      </c>
      <c r="E20" cm="1">
        <f t="array" ref="E20">_xll.FDSB(B20,"FG_PRICE_CHANGE(0,-1AY)")</f>
        <v>26.061546</v>
      </c>
      <c r="F20" cm="1">
        <f t="array" ref="F20">_xll.FDSB(B20,"FG_PRICE_CHANGE(0,-1AM)")</f>
        <v>1.1264801</v>
      </c>
      <c r="G20" cm="1">
        <f t="array" ref="G20">_xll.FDSB(B20,"FG_PRICE_CHANGE(0,-3AM)")</f>
        <v>4.9128293999999997</v>
      </c>
      <c r="H20" cm="1">
        <f t="array" ref="H20">_xll.FDSB(B20,"FG_PRICE_CHANGE(0,-6AM)")</f>
        <v>5.7709812999999999</v>
      </c>
      <c r="I20" cm="1">
        <f t="array" ref="I20">_xll.FDS(B20,"STD(FG_PRICE_CHANGE(0,-1AY,AM))")</f>
        <v>1.5079959746961999</v>
      </c>
      <c r="J20" cm="1">
        <f t="array" ref="J20">_xll.FDS(B20,"STD(FG_PRICE_CHANGE(0,-3AY,M))")*SQRT(12)</f>
        <v>25.807661222853646</v>
      </c>
      <c r="L20">
        <f t="shared" si="0"/>
        <v>13.700000000000001</v>
      </c>
      <c r="M20">
        <f t="shared" si="1"/>
        <v>9.0999999999999979</v>
      </c>
      <c r="N20">
        <f t="shared" si="2"/>
        <v>13.700000000000001</v>
      </c>
      <c r="O20">
        <f t="shared" si="4"/>
        <v>11.86</v>
      </c>
      <c r="P20">
        <f t="shared" si="3"/>
        <v>4.6000000000000085</v>
      </c>
      <c r="Q20">
        <f>VLOOKUP(A20,CAD!$A$3:$J$23, 10, FALSE)</f>
        <v>18.099999999999998</v>
      </c>
      <c r="S20">
        <f t="shared" si="5"/>
        <v>10.930000000000001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3.6728999999999998</v>
      </c>
      <c r="E21" cm="1">
        <f t="array" ref="E21">_xll.FDSB(B21,"FG_PRICE_CHANGE(0,-1AY)")</f>
        <v>-4.0829179999999996E-3</v>
      </c>
      <c r="F21" cm="1">
        <f t="array" ref="F21">_xll.FDSB(B21,"FG_PRICE_CHANGE(0,-1AM)")</f>
        <v>-2.7239323000000002E-3</v>
      </c>
      <c r="G21" cm="1">
        <f t="array" ref="G21">_xll.FDSB(B21,"FG_PRICE_CHANGE(0,-3AM)")</f>
        <v>-4.0829179999999996E-3</v>
      </c>
      <c r="H21" cm="1">
        <f t="array" ref="H21">_xll.FDSB(B21,"FG_PRICE_CHANGE(0,-6AM)")</f>
        <v>1.3589858999999999E-3</v>
      </c>
      <c r="I21" cm="1">
        <f t="array" ref="I21">_xll.FDS(B21,"STD(FG_PRICE_CHANGE(0,-1AY,AM))")</f>
        <v>6.4122356961650896E-3</v>
      </c>
      <c r="J21" cm="1">
        <f t="array" ref="J21">_xll.FDS(B21,"STD(FG_PRICE_CHANGE(0,-3AY,M))")*SQRT(12)</f>
        <v>3.0239005107740559E-2</v>
      </c>
      <c r="L21">
        <f t="shared" si="0"/>
        <v>36.4</v>
      </c>
      <c r="M21">
        <f t="shared" si="1"/>
        <v>41</v>
      </c>
      <c r="N21">
        <f t="shared" si="2"/>
        <v>45.499999999999993</v>
      </c>
      <c r="O21">
        <f t="shared" si="4"/>
        <v>41.88</v>
      </c>
      <c r="P21">
        <f t="shared" si="3"/>
        <v>95.5</v>
      </c>
      <c r="Q21">
        <f>VLOOKUP(A21,CAD!$A$3:$J$23, 10, FALSE)</f>
        <v>86.3</v>
      </c>
      <c r="S21">
        <f t="shared" si="5"/>
        <v>66.850000000000009</v>
      </c>
      <c r="U21" cm="1">
        <f t="array" ref="U21">_xlfn.PERCENTRANK.EXC(_xlfn._xlws.FILTER(S$3:S$23, ISNUMBER(S$3:S$23)),S21)*100</f>
        <v>77.2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24587.5</v>
      </c>
      <c r="E22" cm="1">
        <f t="array" ref="E22">_xll.FDSB(B22,"FG_PRICE_CHANGE(0,-1AY)")</f>
        <v>1.9593596</v>
      </c>
      <c r="F22" cm="1">
        <f t="array" ref="F22">_xll.FDSB(B22,"FG_PRICE_CHANGE(0,-1AM)")</f>
        <v>-2.1587730000000001</v>
      </c>
      <c r="G22" cm="1">
        <f t="array" ref="G22">_xll.FDSB(B22,"FG_PRICE_CHANGE(0,-3AM)")</f>
        <v>-3.3605217999999999</v>
      </c>
      <c r="H22" cm="1">
        <f t="array" ref="H22">_xll.FDSB(B22,"FG_PRICE_CHANGE(0,-6AM)")</f>
        <v>-0.26366709999999999</v>
      </c>
      <c r="I22" cm="1">
        <f t="array" ref="I22">_xll.FDS(B22,"STD(FG_PRICE_CHANGE(0,-1AY,AM))")</f>
        <v>1.1822046186587001</v>
      </c>
      <c r="J22" cm="1">
        <f t="array" ref="J22">_xll.FDS(B22,"STD(FG_PRICE_CHANGE(0,-3AY,M))")*SQRT(12)</f>
        <v>4.5449448969401303</v>
      </c>
      <c r="L22">
        <f t="shared" si="0"/>
        <v>77.3</v>
      </c>
      <c r="M22">
        <f t="shared" si="1"/>
        <v>77.3</v>
      </c>
      <c r="N22">
        <f t="shared" si="2"/>
        <v>54.6</v>
      </c>
      <c r="O22">
        <f t="shared" si="4"/>
        <v>68.22</v>
      </c>
      <c r="P22">
        <f t="shared" si="3"/>
        <v>77.3</v>
      </c>
      <c r="Q22">
        <f>VLOOKUP(A22,CAD!$A$3:$J$23, 10, FALSE)</f>
        <v>50</v>
      </c>
      <c r="S22">
        <f t="shared" si="5"/>
        <v>67.3</v>
      </c>
      <c r="U22" cm="1">
        <f t="array" ref="U22">_xlfn.PERCENTRANK.EXC(_xlfn._xlws.FILTER(S$3:S$23, ISNUMBER(S$3:S$23)),S22)*100</f>
        <v>81.8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3.7526999999999999</v>
      </c>
      <c r="E23" cm="1">
        <f t="array" ref="E23">_xll.FDSB(B23,"FG_PRICE_CHANGE(0,-1AY)")</f>
        <v>4.6658515999999997E-2</v>
      </c>
      <c r="F23" cm="1">
        <f t="array" ref="F23">_xll.FDSB(B23,"FG_PRICE_CHANGE(0,-1AM)")</f>
        <v>-2.3972988000000001E-2</v>
      </c>
      <c r="G23" cm="1">
        <f t="array" ref="G23">_xll.FDSB(B23,"FG_PRICE_CHANGE(0,-3AM)")</f>
        <v>5.0663948E-2</v>
      </c>
      <c r="H23" cm="1">
        <f t="array" ref="H23">_xll.FDSB(B23,"FG_PRICE_CHANGE(0,-6AM)")</f>
        <v>5.8662890000000002E-2</v>
      </c>
      <c r="I23" cm="1">
        <f t="array" ref="I23">_xll.FDS(B23,"STD(FG_PRICE_CHANGE(0,-1AY,AM))")</f>
        <v>2.5663431905093102E-2</v>
      </c>
      <c r="J23" cm="1">
        <f t="array" ref="J23">_xll.FDS(B23,"STD(FG_PRICE_CHANGE(0,-3AY,M))")*SQRT(12)</f>
        <v>0.15021492199635431</v>
      </c>
      <c r="L23">
        <f t="shared" si="0"/>
        <v>41</v>
      </c>
      <c r="M23">
        <f t="shared" si="1"/>
        <v>31.899999999999995</v>
      </c>
      <c r="N23">
        <f t="shared" si="2"/>
        <v>41</v>
      </c>
      <c r="O23">
        <f t="shared" si="4"/>
        <v>37.36</v>
      </c>
      <c r="P23">
        <f t="shared" si="3"/>
        <v>86.4</v>
      </c>
      <c r="Q23">
        <f>VLOOKUP(A23,CAD!$A$3:$J$23, 10, FALSE)</f>
        <v>68.100000000000009</v>
      </c>
      <c r="S23">
        <f t="shared" si="5"/>
        <v>58.220000000000006</v>
      </c>
      <c r="U23" cm="1">
        <f t="array" ref="U23">_xlfn.PERCENTRANK.EXC(_xlfn._xlws.FILTER(S$3:S$23, ISNUMBER(S$3:S$23)),S23)*100</f>
        <v>59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-3.2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-0.68</v>
      </c>
      <c r="J5" cm="1">
        <f t="array" ref="J5">_xlfn.PERCENTRANK.EXC(_xlfn._xlws.FILTER(H$3:H$23, ISNUMBER(H$3:H$23)),H5)*100</f>
        <v>36.299999999999997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-2.70643338027419</v>
      </c>
      <c r="H6" cm="1">
        <f t="array" ref="H6">IFERROR(_xll.FDS($F6,"EE_ACTUAL_ANNUAL(MED,+1)"),0)</f>
        <v>-2.4</v>
      </c>
      <c r="J6" cm="1">
        <f t="array" ref="J6">_xlfn.PERCENTRANK.EXC(_xlfn._xlws.FILTER(H$3:H$23, ISNUMBER(H$3:H$23)),H6)*100</f>
        <v>13.600000000000001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1.56254742295506</v>
      </c>
      <c r="H7" cm="1">
        <f t="array" ref="H7">IFERROR(_xll.FDS($F7,"EE_ACTUAL_ANNUAL(MED,+1)"),0)</f>
        <v>0.85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-0.45</v>
      </c>
      <c r="J8" cm="1">
        <f t="array" ref="J8">_xlfn.PERCENTRANK.EXC(_xlfn._xlws.FILTER(H$3:H$23, ISNUMBER(H$3:H$23)),H8)*100</f>
        <v>45.4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2.4</v>
      </c>
      <c r="J9" cm="1">
        <f t="array" ref="J9">_xlfn.PERCENTRANK.EXC(_xlfn._xlws.FILTER(H$3:H$23, ISNUMBER(H$3:H$23)),H9)*100</f>
        <v>72.7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13.6964985659127</v>
      </c>
      <c r="H10" cm="1">
        <f t="array" ref="H10">IFERROR(_xll.FDS($F10,"EE_ACTUAL_ANNUAL(MED,+1)"),0)</f>
        <v>13.5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-0.46500000000000002</v>
      </c>
      <c r="H11" cm="1">
        <f t="array" ref="H11">IFERROR(_xll.FDS($F11,"EE_ACTUAL_ANNUAL(MED,+1)"),0)</f>
        <v>-0.5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3.65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-1.0004466507200001</v>
      </c>
      <c r="H13" cm="1">
        <f t="array" ref="H13">IFERROR(_xll.FDS($F13,"EE_ACTUAL_ANNUAL(MED,+1)"),0)</f>
        <v>-1.6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-1.75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-6.3414660233859701</v>
      </c>
      <c r="H15" cm="1">
        <f t="array" ref="H15">IFERROR(_xll.FDS($F15,"EE_ACTUAL_ANNUAL(MED,+1)"),0)</f>
        <v>-6.9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-0.651406479275637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17.113686338658901</v>
      </c>
      <c r="H18" cm="1">
        <f t="array" ref="H18">IFERROR(_xll.FDS($F18,"EE_ACTUAL_ANNUAL(MED,+1)"),0)</f>
        <v>16.350000000000001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1.24003730608342</v>
      </c>
      <c r="H19" cm="1">
        <f t="array" ref="H19">IFERROR(_xll.FDS($F19,"EE_ACTUAL_ANNUAL(MED,+1)"),0)</f>
        <v>2.5</v>
      </c>
      <c r="J19" cm="1">
        <f t="array" ref="J19">_xlfn.PERCENTRANK.EXC(_xlfn._xlws.FILTER(H$3:H$23, ISNUMBER(H$3:H$23)),H19)*100</f>
        <v>77.2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-5.0096847798436404</v>
      </c>
      <c r="H20" cm="1">
        <f t="array" ref="H20">IFERROR(_xll.FDS($F20,"EE_ACTUAL_ANNUAL(MED,+1)"),0)</f>
        <v>-2.1</v>
      </c>
      <c r="J20" cm="1">
        <f t="array" ref="J20">_xlfn.PERCENTRANK.EXC(_xlfn._xlws.FILTER(H$3:H$23, ISNUMBER(H$3:H$23)),H20)*100</f>
        <v>18.099999999999998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10.199999999999999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</v>
      </c>
      <c r="J23" cm="1">
        <f t="array" ref="J23">_xlfn.PERCENTRANK.EXC(_xlfn._xlws.FILTER(H$3:H$23, ISNUMBER(H$3:H$23)),H23)*100</f>
        <v>68.100000000000009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9.6724007681064101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13.475671715339301</v>
      </c>
      <c r="C17">
        <v>8.8225832422826507</v>
      </c>
      <c r="D17">
        <v>14.430010325246499</v>
      </c>
      <c r="E17">
        <v>12.0971067278746</v>
      </c>
      <c r="F17">
        <v>9.4389843194853</v>
      </c>
      <c r="G17">
        <v>11.914602296702601</v>
      </c>
      <c r="H17">
        <v>9.3328071547593403</v>
      </c>
      <c r="I17">
        <v>10.8981953314879</v>
      </c>
      <c r="J17" s="75">
        <v>12.086926249434899</v>
      </c>
      <c r="K17" s="75">
        <v>7.6764272605977499</v>
      </c>
      <c r="L17">
        <v>14.5230256145488</v>
      </c>
      <c r="M17">
        <v>13.6163542594029</v>
      </c>
      <c r="N17">
        <v>5.8100215417249901</v>
      </c>
      <c r="O17">
        <v>14.535484616308301</v>
      </c>
      <c r="P17">
        <v>12.8854511835079</v>
      </c>
      <c r="Q17">
        <v>11.644637815588201</v>
      </c>
      <c r="R17">
        <v>10.9395949218951</v>
      </c>
      <c r="S17">
        <v>14.839546743912001</v>
      </c>
      <c r="T17">
        <v>8.1284551585460001</v>
      </c>
      <c r="U17">
        <v>15.480793942797201</v>
      </c>
      <c r="V17">
        <v>11.230555986574499</v>
      </c>
    </row>
    <row r="18" spans="1:29" ht="25.5" customHeight="1" x14ac:dyDescent="0.35">
      <c r="A18" s="2">
        <v>44196</v>
      </c>
      <c r="B18">
        <v>12.9923016366103</v>
      </c>
      <c r="C18">
        <v>8.7546394285479199</v>
      </c>
      <c r="D18">
        <v>11.481460421471199</v>
      </c>
      <c r="E18">
        <v>8.9157572980100905</v>
      </c>
      <c r="F18">
        <v>7.2076865078890302</v>
      </c>
      <c r="G18">
        <v>12.0860264369497</v>
      </c>
      <c r="H18">
        <v>10.615395226220899</v>
      </c>
      <c r="I18">
        <v>11.620795690424901</v>
      </c>
      <c r="J18" s="75">
        <v>11.7827107678683</v>
      </c>
      <c r="K18" s="75">
        <v>8.3074023368011503</v>
      </c>
      <c r="L18">
        <v>16.619248066747399</v>
      </c>
      <c r="M18">
        <v>16.711537192718801</v>
      </c>
      <c r="N18">
        <v>5.3671121826145196</v>
      </c>
      <c r="O18">
        <v>12.842383900873299</v>
      </c>
      <c r="P18">
        <v>12.357237330229699</v>
      </c>
      <c r="Q18">
        <v>11.2380998666164</v>
      </c>
      <c r="R18">
        <v>8.3884974981076095</v>
      </c>
      <c r="S18">
        <v>12.8830287014832</v>
      </c>
      <c r="T18">
        <v>6.7620176278083504</v>
      </c>
      <c r="U18">
        <v>17.0889112448112</v>
      </c>
      <c r="V18">
        <v>10.1469870690871</v>
      </c>
    </row>
    <row r="19" spans="1:29" ht="25.5" customHeight="1" x14ac:dyDescent="0.35">
      <c r="A19" s="2">
        <v>44561</v>
      </c>
      <c r="B19">
        <v>13.766644845854101</v>
      </c>
      <c r="C19">
        <v>10.6038911833674</v>
      </c>
      <c r="D19">
        <v>13.6928560106621</v>
      </c>
      <c r="E19">
        <v>9.5994541006399192</v>
      </c>
      <c r="F19">
        <v>10.1460102201106</v>
      </c>
      <c r="G19">
        <v>15.0555659512705</v>
      </c>
      <c r="H19">
        <v>9.4736311465114191</v>
      </c>
      <c r="I19">
        <v>14.7243223282524</v>
      </c>
      <c r="J19" s="75">
        <v>13.687162530438</v>
      </c>
      <c r="K19" s="75">
        <v>10.1463868925066</v>
      </c>
      <c r="L19">
        <v>20.461022630309401</v>
      </c>
      <c r="M19">
        <v>16.932589581546001</v>
      </c>
      <c r="N19">
        <v>8.8257668466653296</v>
      </c>
      <c r="O19">
        <v>15.161217406966101</v>
      </c>
      <c r="P19">
        <v>11.973913873168501</v>
      </c>
      <c r="Q19">
        <v>12.7317850147387</v>
      </c>
      <c r="R19">
        <v>9.9474702709118805</v>
      </c>
      <c r="S19">
        <v>18.572493501273598</v>
      </c>
      <c r="T19">
        <v>11.234942553465</v>
      </c>
      <c r="U19">
        <v>18.3844905030187</v>
      </c>
      <c r="V19">
        <v>12.7997878063274</v>
      </c>
    </row>
    <row r="20" spans="1:29" ht="25.5" customHeight="1" x14ac:dyDescent="0.35">
      <c r="A20" s="2">
        <v>44925</v>
      </c>
      <c r="B20">
        <v>13.3712630657165</v>
      </c>
      <c r="C20">
        <v>12.787444985179899</v>
      </c>
      <c r="D20">
        <v>15.652444067387799</v>
      </c>
      <c r="E20">
        <v>10.673124632626299</v>
      </c>
      <c r="F20">
        <v>10.9641857238333</v>
      </c>
      <c r="G20">
        <v>13.6225815521433</v>
      </c>
      <c r="H20">
        <v>10.1683466984571</v>
      </c>
      <c r="I20">
        <v>12.940668560532799</v>
      </c>
      <c r="J20" s="75">
        <v>13.3394699175221</v>
      </c>
      <c r="K20" s="75">
        <v>7.5109716795442996</v>
      </c>
      <c r="L20">
        <v>19.409523906398</v>
      </c>
      <c r="M20">
        <v>16.8118349535848</v>
      </c>
      <c r="N20">
        <v>11.0341923380188</v>
      </c>
      <c r="O20">
        <v>14.925303732388301</v>
      </c>
      <c r="P20">
        <v>11.5504833977707</v>
      </c>
      <c r="Q20">
        <v>13.290131357764499</v>
      </c>
      <c r="R20">
        <v>10.1243578125464</v>
      </c>
      <c r="S20">
        <v>24.140963514424499</v>
      </c>
      <c r="T20">
        <v>12.933849359579799</v>
      </c>
      <c r="U20">
        <v>14.7334622511066</v>
      </c>
      <c r="V20">
        <v>13.778318029976999</v>
      </c>
    </row>
    <row r="21" spans="1:29" ht="25.5" customHeight="1" x14ac:dyDescent="0.35">
      <c r="A21" s="2">
        <v>45289</v>
      </c>
      <c r="B21">
        <v>12.0221312528261</v>
      </c>
      <c r="C21">
        <v>10.7704189177279</v>
      </c>
      <c r="D21">
        <v>14.02340332534</v>
      </c>
      <c r="E21">
        <v>11.9407094450378</v>
      </c>
      <c r="F21">
        <v>12.394579327579899</v>
      </c>
      <c r="G21">
        <v>12.932447591337899</v>
      </c>
      <c r="H21">
        <v>9.5585136053119406</v>
      </c>
      <c r="I21">
        <v>11.9160133133263</v>
      </c>
      <c r="J21" s="75">
        <v>13.7129718327555</v>
      </c>
      <c r="K21" s="75">
        <v>8.90596194393434</v>
      </c>
      <c r="L21">
        <v>18.606733270154201</v>
      </c>
      <c r="M21">
        <v>14.5722752976358</v>
      </c>
      <c r="N21">
        <v>13.1253657894167</v>
      </c>
      <c r="O21">
        <v>16.078165604264399</v>
      </c>
      <c r="P21">
        <v>11.563201301007201</v>
      </c>
      <c r="Q21">
        <v>12.1192289718939</v>
      </c>
      <c r="R21">
        <v>9.3488241189838792</v>
      </c>
      <c r="S21">
        <v>25.846008849302699</v>
      </c>
      <c r="T21">
        <v>13.2251182354264</v>
      </c>
      <c r="U21">
        <v>10.732551316765701</v>
      </c>
      <c r="V21">
        <v>11.7583310618864</v>
      </c>
    </row>
    <row r="23" spans="1:29" x14ac:dyDescent="0.35">
      <c r="A23" t="s">
        <v>91</v>
      </c>
      <c r="B23" s="8">
        <f t="shared" ref="B23:V23" si="0">MIN(_xlfn.ANCHORARRAY(B2))</f>
        <v>12.0221312528261</v>
      </c>
      <c r="C23" s="8">
        <f t="shared" si="0"/>
        <v>8.6838665045544303</v>
      </c>
      <c r="D23" s="8">
        <f t="shared" si="0"/>
        <v>11.481460421471199</v>
      </c>
      <c r="E23" s="8">
        <f t="shared" si="0"/>
        <v>8.9157572980100905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7.5109716795442996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12.842383900873299</v>
      </c>
      <c r="P23" s="8">
        <f t="shared" si="0"/>
        <v>11.5504833977707</v>
      </c>
      <c r="Q23" s="8">
        <f t="shared" si="0"/>
        <v>11.2380998666164</v>
      </c>
      <c r="R23" s="8">
        <f t="shared" si="0"/>
        <v>8.3884974981076095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10.1469870690871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13.110180176648051</v>
      </c>
      <c r="C24" s="8">
        <f t="shared" si="1"/>
        <v>10.7704189177279</v>
      </c>
      <c r="D24" s="8">
        <f t="shared" si="1"/>
        <v>15.657517511443299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12.932447591337899</v>
      </c>
      <c r="H24" s="8">
        <f t="shared" si="1"/>
        <v>11.93920849991995</v>
      </c>
      <c r="I24" s="8">
        <f t="shared" si="1"/>
        <v>12.1494189436059</v>
      </c>
      <c r="J24" s="8">
        <f t="shared" si="1"/>
        <v>12.78064669069385</v>
      </c>
      <c r="K24" s="8">
        <f t="shared" si="1"/>
        <v>10.671681938827749</v>
      </c>
      <c r="L24" s="8">
        <f t="shared" si="1"/>
        <v>14.789259115855451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12.8854511835079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14.774119834582851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12.0221312528261</v>
      </c>
      <c r="C25" s="8">
        <f t="shared" si="2"/>
        <v>10.7704189177279</v>
      </c>
      <c r="D25" s="8">
        <f t="shared" si="2"/>
        <v>14.02340332534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12.932447591337899</v>
      </c>
      <c r="H25" s="8">
        <f t="shared" si="2"/>
        <v>9.5585136053119406</v>
      </c>
      <c r="I25" s="8">
        <f t="shared" si="2"/>
        <v>11.9160133133263</v>
      </c>
      <c r="J25" s="8">
        <f t="shared" si="2"/>
        <v>13.7129718327555</v>
      </c>
      <c r="K25" s="8">
        <f t="shared" si="2"/>
        <v>8.90596194393434</v>
      </c>
      <c r="L25" s="8">
        <f t="shared" si="2"/>
        <v>18.606733270154201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16.078165604264399</v>
      </c>
      <c r="P25" s="8">
        <f t="shared" si="2"/>
        <v>11.563201301007201</v>
      </c>
      <c r="Q25" s="8">
        <f t="shared" si="2"/>
        <v>12.1192289718939</v>
      </c>
      <c r="R25" s="8">
        <f t="shared" si="2"/>
        <v>9.3488241189838792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10.732551316765701</v>
      </c>
      <c r="V25" s="8">
        <f t="shared" si="2"/>
        <v>11.7583310618864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45517</v>
      </c>
      <c r="M1" s="121"/>
    </row>
    <row r="2" spans="1:28" ht="15" thickBot="1" x14ac:dyDescent="0.4">
      <c r="K2" s="12" t="s">
        <v>796</v>
      </c>
      <c r="L2" s="185">
        <f ca="1">EDATE(TODAY(), -4)</f>
        <v>45425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08/2024</v>
      </c>
      <c r="O3" t="str" cm="1">
        <f t="array" aca="1" ref="O3" ca="1">_xll.FDSRC("-","DUMMY","ECON_DATE("&amp;$L$2&amp;",,, 'MM/YYYY')")</f>
        <v>05/2024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50.375889999999998</v>
      </c>
      <c r="N4" cm="1">
        <f t="array" aca="1" ref="N4" ca="1">_xll.FDSRC("-","DUMMY","ECON_EXPR_DATA('FDS_ECON["&amp;H4&amp;"]',"&amp;$N$3&amp;",,Q)")</f>
        <v>51.644539999999999</v>
      </c>
      <c r="O4" cm="1">
        <f t="array" aca="1" ref="O4" ca="1">_xll.FDSRC("-","DUMMY","ECON_EXPR_DATA('FDS_ECON["&amp;H4&amp;"]',"&amp;$O$3&amp;",,Q)")</f>
        <v>50.938282000000001</v>
      </c>
      <c r="P4">
        <f t="shared" ref="P4:P24" ca="1" si="0">IFERROR(N4-O4,$M$28)</f>
        <v>0.70625799999999828</v>
      </c>
      <c r="Q4" cm="1">
        <f t="array" ref="Q4">_xlfn.PERCENTRANK.EXC(_xlfn._xlws.FILTER(M$4:M$24, ISNUMBER(M$4:M$24)),M4)*100</f>
        <v>27.200000000000003</v>
      </c>
      <c r="R4" cm="1">
        <f t="array" aca="1" ref="R4" ca="1">_xlfn.PERCENTRANK.EXC(_xlfn._xlws.FILTER(P$4:P$24, ISNUMBER(P$4:P$24)),P4)*100</f>
        <v>59</v>
      </c>
      <c r="S4">
        <f ca="1">Q4*Assumption!$E$27 + R4*Assumption!$F$27</f>
        <v>39.92</v>
      </c>
      <c r="T4" cm="1">
        <f t="array" aca="1" ref="T4" ca="1">_xlfn.PERCENTRANK.EXC(_xlfn._xlws.FILTER(S$4:S$24, ISNUMBER(S$4:S$24)),S4)*100</f>
        <v>27.200000000000003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50.789436000000002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0.48312599999999861</v>
      </c>
      <c r="Q5" cm="1">
        <f t="array" ref="Q5">_xlfn.PERCENTRANK.EXC(_xlfn._xlws.FILTER(M$4:M$24, ISNUMBER(M$4:M$24)),M5)*100</f>
        <v>45.4</v>
      </c>
      <c r="R5" cm="1">
        <f t="array" aca="1" ref="R5" ca="1">_xlfn.PERCENTRANK.EXC(_xlfn._xlws.FILTER(P$4:P$24, ISNUMBER(P$4:P$24)),P5)*100</f>
        <v>40.9</v>
      </c>
      <c r="S5">
        <f ca="1">Q5*Assumption!$E$27 + R5*Assumption!$F$27</f>
        <v>43.599999999999994</v>
      </c>
      <c r="T5" cm="1">
        <f t="array" aca="1" ref="T5" ca="1">_xlfn.PERCENTRANK.EXC(_xlfn._xlws.FILTER(S$4:S$24, ISNUMBER(S$4:S$24)),S5)*100</f>
        <v>40.9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48.880656999999999</v>
      </c>
      <c r="N6" cm="1">
        <f t="array" aca="1" ref="N6" ca="1">_xll.FDSRC("-","DUMMY","ECON_EXPR_DATA('FDS_ECON["&amp;H6&amp;"]',"&amp;$N$3&amp;",,Q)")</f>
        <v>51.877549999999999</v>
      </c>
      <c r="O6" cm="1">
        <f t="array" aca="1" ref="O6" ca="1">_xll.FDSRC("-","DUMMY","ECON_EXPR_DATA('FDS_ECON["&amp;H6&amp;"]',"&amp;$O$3&amp;",,Q)")</f>
        <v>53.247562000000002</v>
      </c>
      <c r="P6">
        <f t="shared" ca="1" si="0"/>
        <v>-1.3700120000000027</v>
      </c>
      <c r="Q6" cm="1">
        <f t="array" ref="Q6">_xlfn.PERCENTRANK.EXC(_xlfn._xlws.FILTER(M$4:M$24, ISNUMBER(M$4:M$24)),M6)*100</f>
        <v>18.099999999999998</v>
      </c>
      <c r="R6" cm="1">
        <f t="array" aca="1" ref="R6" ca="1">_xlfn.PERCENTRANK.EXC(_xlfn._xlws.FILTER(P$4:P$24, ISNUMBER(P$4:P$24)),P6)*100</f>
        <v>9</v>
      </c>
      <c r="S6">
        <f ca="1">Q6*Assumption!$E$27 + R6*Assumption!$F$27</f>
        <v>14.459999999999997</v>
      </c>
      <c r="T6" cm="1">
        <f t="array" aca="1" ref="T6" ca="1">_xlfn.PERCENTRANK.EXC(_xlfn._xlws.FILTER(S$4:S$24, ISNUMBER(S$4:S$24)),S6)*100</f>
        <v>13.600000000000001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51.171585</v>
      </c>
      <c r="N7" cm="1">
        <f t="array" aca="1" ref="N7" ca="1">_xll.FDSRC("-","DUMMY","ECON_EXPR_DATA('FDS_ECON["&amp;H7&amp;"]',"&amp;$N$3&amp;",,Q)")</f>
        <v>51.780430000000003</v>
      </c>
      <c r="O7" cm="1">
        <f t="array" aca="1" ref="O7" ca="1">_xll.FDSRC("-","DUMMY","ECON_EXPR_DATA('FDS_ECON["&amp;H7&amp;"]',"&amp;$O$3&amp;",,Q)")</f>
        <v>50.931423000000002</v>
      </c>
      <c r="P7">
        <f t="shared" ca="1" si="0"/>
        <v>0.84900700000000029</v>
      </c>
      <c r="Q7" cm="1">
        <f t="array" ref="Q7">_xlfn.PERCENTRANK.EXC(_xlfn._xlws.FILTER(M$4:M$24, ISNUMBER(M$4:M$24)),M7)*100</f>
        <v>59</v>
      </c>
      <c r="R7" cm="1">
        <f t="array" aca="1" ref="R7" ca="1">_xlfn.PERCENTRANK.EXC(_xlfn._xlws.FILTER(P$4:P$24, ISNUMBER(P$4:P$24)),P7)*100</f>
        <v>77.2</v>
      </c>
      <c r="S7">
        <f ca="1">Q7*Assumption!$E$27 + R7*Assumption!$F$27</f>
        <v>66.28</v>
      </c>
      <c r="T7" cm="1">
        <f t="array" aca="1" ref="T7" ca="1">_xlfn.PERCENTRANK.EXC(_xlfn._xlws.FILTER(S$4:S$24, ISNUMBER(S$4:S$24)),S7)*100</f>
        <v>72.7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47.838653999999998</v>
      </c>
      <c r="N8" cm="1">
        <f t="array" aca="1" ref="N8" ca="1">_xll.FDSRC("-","DUMMY","ECON_EXPR_DATA('FDS_ECON["&amp;H8&amp;"]',"&amp;$N$3&amp;",,Q)")</f>
        <v>45.313136999999998</v>
      </c>
      <c r="O8" cm="1">
        <f t="array" aca="1" ref="O8" ca="1">_xll.FDSRC("-","DUMMY","ECON_EXPR_DATA('FDS_ECON["&amp;H8&amp;"]',"&amp;$O$3&amp;",,Q)")</f>
        <v>47.649479999999997</v>
      </c>
      <c r="P8">
        <f t="shared" ca="1" si="0"/>
        <v>-2.3363429999999994</v>
      </c>
      <c r="Q8" cm="1">
        <f t="array" ref="Q8">_xlfn.PERCENTRANK.EXC(_xlfn._xlws.FILTER(M$4:M$24, ISNUMBER(M$4:M$24)),M8)*100</f>
        <v>9</v>
      </c>
      <c r="R8" cm="1">
        <f t="array" aca="1" ref="R8" ca="1">_xlfn.PERCENTRANK.EXC(_xlfn._xlws.FILTER(P$4:P$24, ISNUMBER(P$4:P$24)),P8)*100</f>
        <v>4.5</v>
      </c>
      <c r="S8">
        <f ca="1">Q8*Assumption!$E$27 + R8*Assumption!$F$27</f>
        <v>7.1999999999999993</v>
      </c>
      <c r="T8" cm="1">
        <f t="array" aca="1" ref="T8" ca="1">_xlfn.PERCENTRANK.EXC(_xlfn._xlws.FILTER(S$4:S$24, ISNUMBER(S$4:S$24)),S8)*100</f>
        <v>4.5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50.789436000000002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0.48312599999999861</v>
      </c>
      <c r="Q9" cm="1">
        <f t="array" ref="Q9">_xlfn.PERCENTRANK.EXC(_xlfn._xlws.FILTER(M$4:M$24, ISNUMBER(M$4:M$24)),M9)*100</f>
        <v>45.4</v>
      </c>
      <c r="R9" cm="1">
        <f t="array" aca="1" ref="R9" ca="1">_xlfn.PERCENTRANK.EXC(_xlfn._xlws.FILTER(P$4:P$24, ISNUMBER(P$4:P$24)),P9)*100</f>
        <v>40.9</v>
      </c>
      <c r="S9">
        <f ca="1">Q9*Assumption!$E$27 + R9*Assumption!$F$27</f>
        <v>43.599999999999994</v>
      </c>
      <c r="T9" cm="1">
        <f t="array" aca="1" ref="T9" ca="1">_xlfn.PERCENTRANK.EXC(_xlfn._xlws.FILTER(S$4:S$24, ISNUMBER(S$4:S$24)),S9)*100</f>
        <v>40.9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49.662689999999998</v>
      </c>
      <c r="N10" cm="1">
        <f t="array" aca="1" ref="N10" ca="1">_xll.FDSRC("-","DUMMY","ECON_EXPR_DATA('FDS_ECON["&amp;H10&amp;"]',"&amp;$N$3&amp;",,Q)")</f>
        <v>49.669699999999999</v>
      </c>
      <c r="O10" cm="1">
        <f t="array" aca="1" ref="O10" ca="1">_xll.FDSRC("-","DUMMY","ECON_EXPR_DATA('FDS_ECON["&amp;H10&amp;"]',"&amp;$O$3&amp;",,Q)")</f>
        <v>48.949710000000003</v>
      </c>
      <c r="P10">
        <f t="shared" ca="1" si="0"/>
        <v>0.71998999999999569</v>
      </c>
      <c r="Q10" cm="1">
        <f t="array" ref="Q10">_xlfn.PERCENTRANK.EXC(_xlfn._xlws.FILTER(M$4:M$24, ISNUMBER(M$4:M$24)),M10)*100</f>
        <v>22.7</v>
      </c>
      <c r="R10" cm="1">
        <f t="array" aca="1" ref="R10" ca="1">_xlfn.PERCENTRANK.EXC(_xlfn._xlws.FILTER(P$4:P$24, ISNUMBER(P$4:P$24)),P10)*100</f>
        <v>68.100000000000009</v>
      </c>
      <c r="S10">
        <f ca="1">Q10*Assumption!$E$27 + R10*Assumption!$F$27</f>
        <v>40.860000000000007</v>
      </c>
      <c r="T10" cm="1">
        <f t="array" aca="1" ref="T10" ca="1">_xlfn.PERCENTRANK.EXC(_xlfn._xlws.FILTER(S$4:S$24, ISNUMBER(S$4:S$24)),S10)*100</f>
        <v>36.299999999999997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51.512684</v>
      </c>
      <c r="N11" cm="1">
        <f t="array" aca="1" ref="N11" ca="1">_xll.FDSRC("-","DUMMY","ECON_EXPR_DATA('FDS_ECON["&amp;H11&amp;"]',"&amp;$N$3&amp;",,Q)")</f>
        <v>51.407046999999999</v>
      </c>
      <c r="O11" cm="1">
        <f t="array" aca="1" ref="O11" ca="1">_xll.FDSRC("-","DUMMY","ECON_EXPR_DATA('FDS_ECON["&amp;H11&amp;"]',"&amp;$O$3&amp;",,Q)")</f>
        <v>48.895138000000003</v>
      </c>
      <c r="P11">
        <f t="shared" ca="1" si="0"/>
        <v>2.5119089999999957</v>
      </c>
      <c r="Q11" cm="1">
        <f t="array" ref="Q11">_xlfn.PERCENTRANK.EXC(_xlfn._xlws.FILTER(M$4:M$24, ISNUMBER(M$4:M$24)),M11)*100</f>
        <v>63.6</v>
      </c>
      <c r="R11" cm="1">
        <f t="array" aca="1" ref="R11" ca="1">_xlfn.PERCENTRANK.EXC(_xlfn._xlws.FILTER(P$4:P$24, ISNUMBER(P$4:P$24)),P11)*100</f>
        <v>86.3</v>
      </c>
      <c r="S11">
        <f ca="1">Q11*Assumption!$E$27 + R11*Assumption!$F$27</f>
        <v>72.680000000000007</v>
      </c>
      <c r="T11" cm="1">
        <f t="array" aca="1" ref="T11" ca="1">_xlfn.PERCENTRANK.EXC(_xlfn._xlws.FILTER(S$4:S$24, ISNUMBER(S$4:S$24)),S11)*100</f>
        <v>77.2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48.466014999999999</v>
      </c>
      <c r="N12" cm="1">
        <f t="array" aca="1" ref="N12" ca="1">_xll.FDSRC("-","DUMMY","ECON_EXPR_DATA('FDS_ECON["&amp;H12&amp;"]',"&amp;$N$3&amp;",,Q)")</f>
        <v>51.090342999999997</v>
      </c>
      <c r="O12" cm="1">
        <f t="array" aca="1" ref="O12" ca="1">_xll.FDSRC("-","DUMMY","ECON_EXPR_DATA('FDS_ECON["&amp;H12&amp;"]',"&amp;$O$3&amp;",,Q)")</f>
        <v>51.565502000000002</v>
      </c>
      <c r="P12">
        <f t="shared" ca="1" si="0"/>
        <v>-0.47515900000000499</v>
      </c>
      <c r="Q12" cm="1">
        <f t="array" ref="Q12">_xlfn.PERCENTRANK.EXC(_xlfn._xlws.FILTER(M$4:M$24, ISNUMBER(M$4:M$24)),M12)*100</f>
        <v>13.600000000000001</v>
      </c>
      <c r="R12" cm="1">
        <f t="array" aca="1" ref="R12" ca="1">_xlfn.PERCENTRANK.EXC(_xlfn._xlws.FILTER(P$4:P$24, ISNUMBER(P$4:P$24)),P12)*100</f>
        <v>22.7</v>
      </c>
      <c r="S12">
        <f ca="1">Q12*Assumption!$E$27 + R12*Assumption!$F$27</f>
        <v>17.240000000000002</v>
      </c>
      <c r="T12" cm="1">
        <f t="array" aca="1" ref="T12" ca="1">_xlfn.PERCENTRANK.EXC(_xlfn._xlws.FILTER(S$4:S$24, ISNUMBER(S$4:S$24)),S12)*100</f>
        <v>18.099999999999998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51.926110000000001</v>
      </c>
      <c r="N13" cm="1">
        <f t="array" aca="1" ref="N13" ca="1">_xll.FDSRC("-","DUMMY","ECON_EXPR_DATA('FDS_ECON["&amp;H13&amp;"]',"&amp;$N$3&amp;",,Q)")</f>
        <v>51.024430000000002</v>
      </c>
      <c r="O13" cm="1">
        <f t="array" aca="1" ref="O13" ca="1">_xll.FDSRC("-","DUMMY","ECON_EXPR_DATA('FDS_ECON["&amp;H13&amp;"]',"&amp;$O$3&amp;",,Q)")</f>
        <v>50.576219999999999</v>
      </c>
      <c r="P13">
        <f t="shared" ca="1" si="0"/>
        <v>0.44821000000000311</v>
      </c>
      <c r="Q13" cm="1">
        <f t="array" ref="Q13">_xlfn.PERCENTRANK.EXC(_xlfn._xlws.FILTER(M$4:M$24, ISNUMBER(M$4:M$24)),M13)*100</f>
        <v>68.100000000000009</v>
      </c>
      <c r="R13" cm="1">
        <f t="array" aca="1" ref="R13" ca="1">_xlfn.PERCENTRANK.EXC(_xlfn._xlws.FILTER(P$4:P$24, ISNUMBER(P$4:P$24)),P13)*100</f>
        <v>36.299999999999997</v>
      </c>
      <c r="S13">
        <f ca="1">Q13*Assumption!$E$27 + R13*Assumption!$F$27</f>
        <v>55.38000000000001</v>
      </c>
      <c r="T13" cm="1">
        <f t="array" aca="1" ref="T13" ca="1">_xlfn.PERCENTRANK.EXC(_xlfn._xlws.FILTER(S$4:S$24, ISNUMBER(S$4:S$24)),S13)*100</f>
        <v>59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50.408259999999999</v>
      </c>
      <c r="N14" cm="1">
        <f t="array" aca="1" ref="N14" ca="1">_xll.FDSRC("-","DUMMY","ECON_EXPR_DATA('FDS_ECON["&amp;H14&amp;"]',"&amp;$N$3&amp;",,Q)")</f>
        <v>53.488384000000003</v>
      </c>
      <c r="O14" cm="1">
        <f t="array" aca="1" ref="O14" ca="1">_xll.FDSRC("-","DUMMY","ECON_EXPR_DATA('FDS_ECON["&amp;H14&amp;"]',"&amp;$O$3&amp;",,Q)")</f>
        <v>53.509574999999998</v>
      </c>
      <c r="P14">
        <f t="shared" ca="1" si="0"/>
        <v>-2.1190999999994631E-2</v>
      </c>
      <c r="Q14" cm="1">
        <f t="array" ref="Q14">_xlfn.PERCENTRANK.EXC(_xlfn._xlws.FILTER(M$4:M$24, ISNUMBER(M$4:M$24)),M14)*100</f>
        <v>36.299999999999997</v>
      </c>
      <c r="R14" cm="1">
        <f t="array" aca="1" ref="R14" ca="1">_xlfn.PERCENTRANK.EXC(_xlfn._xlws.FILTER(P$4:P$24, ISNUMBER(P$4:P$24)),P14)*100</f>
        <v>31.8</v>
      </c>
      <c r="S14">
        <f ca="1">Q14*Assumption!$E$27 + R14*Assumption!$F$27</f>
        <v>34.5</v>
      </c>
      <c r="T14" cm="1">
        <f t="array" aca="1" ref="T14" ca="1">_xlfn.PERCENTRANK.EXC(_xlfn._xlws.FILTER(S$4:S$24, ISNUMBER(S$4:S$24)),S14)*100</f>
        <v>22.7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50.485370000000003</v>
      </c>
      <c r="N15" cm="1">
        <f t="array" aca="1" ref="N15" ca="1">_xll.FDSRC("-","DUMMY","ECON_EXPR_DATA('FDS_ECON["&amp;H15&amp;"]',"&amp;$N$3&amp;",,Q)")</f>
        <v>49.992885999999999</v>
      </c>
      <c r="O15" cm="1">
        <f t="array" aca="1" ref="O15" ca="1">_xll.FDSRC("-","DUMMY","ECON_EXPR_DATA('FDS_ECON["&amp;H15&amp;"]',"&amp;$O$3&amp;",,Q)")</f>
        <v>49.458922999999999</v>
      </c>
      <c r="P15">
        <f t="shared" ca="1" si="0"/>
        <v>0.53396299999999997</v>
      </c>
      <c r="Q15" cm="1">
        <f t="array" ref="Q15">_xlfn.PERCENTRANK.EXC(_xlfn._xlws.FILTER(M$4:M$24, ISNUMBER(M$4:M$24)),M15)*100</f>
        <v>40.9</v>
      </c>
      <c r="R15" cm="1">
        <f t="array" aca="1" ref="R15" ca="1">_xlfn.PERCENTRANK.EXC(_xlfn._xlws.FILTER(P$4:P$24, ISNUMBER(P$4:P$24)),P15)*100</f>
        <v>54.500000000000007</v>
      </c>
      <c r="S15">
        <f ca="1">Q15*Assumption!$E$27 + R15*Assumption!$F$27</f>
        <v>46.34</v>
      </c>
      <c r="T15" cm="1">
        <f t="array" aca="1" ref="T15" ca="1">_xlfn.PERCENTRANK.EXC(_xlfn._xlws.FILTER(S$4:S$24, ISNUMBER(S$4:S$24)),S15)*100</f>
        <v>54.500000000000007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52.872214999999997</v>
      </c>
      <c r="N16" cm="1">
        <f t="array" aca="1" ref="N16" ca="1">_xll.FDSRC("-","DUMMY","ECON_EXPR_DATA('FDS_ECON["&amp;H16&amp;"]',"&amp;$N$3&amp;",,Q)")</f>
        <v>54.690779999999997</v>
      </c>
      <c r="O16" cm="1">
        <f t="array" aca="1" ref="O16" ca="1">_xll.FDSRC("-","DUMMY","ECON_EXPR_DATA('FDS_ECON["&amp;H16&amp;"]',"&amp;$O$3&amp;",,Q)")</f>
        <v>55.775460000000002</v>
      </c>
      <c r="P16">
        <f t="shared" ca="1" si="0"/>
        <v>-1.0846800000000059</v>
      </c>
      <c r="Q16" cm="1">
        <f t="array" ref="Q16">_xlfn.PERCENTRANK.EXC(_xlfn._xlws.FILTER(M$4:M$24, ISNUMBER(M$4:M$24)),M16)*100</f>
        <v>81.8</v>
      </c>
      <c r="R16" cm="1">
        <f t="array" aca="1" ref="R16" ca="1">_xlfn.PERCENTRANK.EXC(_xlfn._xlws.FILTER(P$4:P$24, ISNUMBER(P$4:P$24)),P16)*100</f>
        <v>18.099999999999998</v>
      </c>
      <c r="S16">
        <f ca="1">Q16*Assumption!$E$27 + R16*Assumption!$F$27</f>
        <v>56.32</v>
      </c>
      <c r="T16" cm="1">
        <f t="array" aca="1" ref="T16" ca="1">_xlfn.PERCENTRANK.EXC(_xlfn._xlws.FILTER(S$4:S$24, ISNUMBER(S$4:S$24)),S16)*100</f>
        <v>63.6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57.898130000000002</v>
      </c>
      <c r="N17" cm="1">
        <f t="array" aca="1" ref="N17" ca="1">_xll.FDSRC("-","DUMMY","ECON_EXPR_DATA('FDS_ECON["&amp;H17&amp;"]',"&amp;$N$3&amp;",,Q)")</f>
        <v>58.243445999999999</v>
      </c>
      <c r="O17" cm="1">
        <f t="array" aca="1" ref="O17" ca="1">_xll.FDSRC("-","DUMMY","ECON_EXPR_DATA('FDS_ECON["&amp;H17&amp;"]',"&amp;$O$3&amp;",,Q)")</f>
        <v>57.516635999999998</v>
      </c>
      <c r="P17">
        <f t="shared" ca="1" si="0"/>
        <v>0.7268100000000004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72.7</v>
      </c>
      <c r="S17">
        <f ca="1">Q17*Assumption!$E$27 + R17*Assumption!$F$27</f>
        <v>86.32</v>
      </c>
      <c r="T17" cm="1">
        <f t="array" aca="1" ref="T17" ca="1">_xlfn.PERCENTRANK.EXC(_xlfn._xlws.FILTER(S$4:S$24, ISNUMBER(S$4:S$24)),S17)*100</f>
        <v>90.9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50.375889999999998</v>
      </c>
      <c r="N18" cm="1">
        <f t="array" aca="1" ref="N18" ca="1">_xll.FDSRC("-","DUMMY","ECON_EXPR_DATA('FDS_ECON["&amp;H18&amp;"]',"&amp;$N$3&amp;",,Q)")</f>
        <v>51.644539999999999</v>
      </c>
      <c r="O18" cm="1">
        <f t="array" aca="1" ref="O18" ca="1">_xll.FDSRC("-","DUMMY","ECON_EXPR_DATA('FDS_ECON["&amp;H18&amp;"]',"&amp;$O$3&amp;",,Q)")</f>
        <v>50.938282000000001</v>
      </c>
      <c r="P18">
        <f t="shared" ca="1" si="0"/>
        <v>0.70625799999999828</v>
      </c>
      <c r="Q18" cm="1">
        <f t="array" ref="Q18">_xlfn.PERCENTRANK.EXC(_xlfn._xlws.FILTER(M$4:M$24, ISNUMBER(M$4:M$24)),M18)*100</f>
        <v>27.200000000000003</v>
      </c>
      <c r="R18" cm="1">
        <f t="array" aca="1" ref="R18" ca="1">_xlfn.PERCENTRANK.EXC(_xlfn._xlws.FILTER(P$4:P$24, ISNUMBER(P$4:P$24)),P18)*100</f>
        <v>59</v>
      </c>
      <c r="S18">
        <f ca="1">Q18*Assumption!$E$27 + R18*Assumption!$F$27</f>
        <v>39.92</v>
      </c>
      <c r="T18" cm="1">
        <f t="array" aca="1" ref="T18" ca="1">_xlfn.PERCENTRANK.EXC(_xlfn._xlws.FILTER(S$4:S$24, ISNUMBER(S$4:S$24)),S18)*100</f>
        <v>27.200000000000003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53.054175999999998</v>
      </c>
      <c r="N19" cm="1">
        <f t="array" aca="1" ref="N19" ca="1">_xll.FDSRC("-","DUMMY","ECON_EXPR_DATA('FDS_ECON["&amp;H19&amp;"]',"&amp;$N$3&amp;",,Q)")</f>
        <v>53.838383</v>
      </c>
      <c r="O19" cm="1">
        <f t="array" aca="1" ref="O19" ca="1">_xll.FDSRC("-","DUMMY","ECON_EXPR_DATA('FDS_ECON["&amp;H19&amp;"]',"&amp;$O$3&amp;",,Q)")</f>
        <v>50.683044000000002</v>
      </c>
      <c r="P19">
        <f t="shared" ca="1" si="0"/>
        <v>3.1553389999999979</v>
      </c>
      <c r="Q19" cm="1">
        <f t="array" ref="Q19">_xlfn.PERCENTRANK.EXC(_xlfn._xlws.FILTER(M$4:M$24, ISNUMBER(M$4:M$24)),M19)*100</f>
        <v>86.3</v>
      </c>
      <c r="R19" cm="1">
        <f t="array" aca="1" ref="R19" ca="1">_xlfn.PERCENTRANK.EXC(_xlfn._xlws.FILTER(P$4:P$24, ISNUMBER(P$4:P$24)),P19)*100</f>
        <v>90.9</v>
      </c>
      <c r="S19">
        <f ca="1">Q19*Assumption!$E$27 + R19*Assumption!$F$27</f>
        <v>88.14</v>
      </c>
      <c r="T19" cm="1">
        <f t="array" aca="1" ref="T19" ca="1">_xlfn.PERCENTRANK.EXC(_xlfn._xlws.FILTER(S$4:S$24, ISNUMBER(S$4:S$24)),S19)*100</f>
        <v>95.399999999999991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51.996066999999996</v>
      </c>
      <c r="N20" cm="1">
        <f t="array" aca="1" ref="N20" ca="1">_xll.FDSRC("-","DUMMY","ECON_EXPR_DATA('FDS_ECON["&amp;H20&amp;"]',"&amp;$N$3&amp;",,Q)")</f>
        <v>50.221676000000002</v>
      </c>
      <c r="O20" cm="1">
        <f t="array" aca="1" ref="O20" ca="1">_xll.FDSRC("-","DUMMY","ECON_EXPR_DATA('FDS_ECON["&amp;H20&amp;"]',"&amp;$O$3&amp;",,Q)")</f>
        <v>47.043889999999998</v>
      </c>
      <c r="P20">
        <f t="shared" ca="1" si="0"/>
        <v>3.1777860000000047</v>
      </c>
      <c r="Q20" cm="1">
        <f t="array" ref="Q20">_xlfn.PERCENTRANK.EXC(_xlfn._xlws.FILTER(M$4:M$24, ISNUMBER(M$4:M$24)),M20)*100</f>
        <v>72.7</v>
      </c>
      <c r="R20" cm="1">
        <f t="array" aca="1" ref="R20" ca="1">_xlfn.PERCENTRANK.EXC(_xlfn._xlws.FILTER(P$4:P$24, ISNUMBER(P$4:P$24)),P20)*100</f>
        <v>95.399999999999991</v>
      </c>
      <c r="S20">
        <f ca="1">Q20*Assumption!$E$27 + R20*Assumption!$F$27</f>
        <v>81.78</v>
      </c>
      <c r="T20" cm="1">
        <f t="array" aca="1" ref="T20" ca="1">_xlfn.PERCENTRANK.EXC(_xlfn._xlws.FILTER(S$4:S$24, ISNUMBER(S$4:S$24)),S20)*100</f>
        <v>86.3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47.788516999999999</v>
      </c>
      <c r="N21" cm="1">
        <f t="array" aca="1" ref="N21" ca="1">_xll.FDSRC("-","DUMMY","ECON_EXPR_DATA('FDS_ECON["&amp;H21&amp;"]',"&amp;$N$3&amp;",,Q)")</f>
        <v>48.552419999999998</v>
      </c>
      <c r="O21" cm="1">
        <f t="array" aca="1" ref="O21" ca="1">_xll.FDSRC("-","DUMMY","ECON_EXPR_DATA('FDS_ECON["&amp;H21&amp;"]',"&amp;$O$3&amp;",,Q)")</f>
        <v>49.822453000000003</v>
      </c>
      <c r="P21">
        <f t="shared" ca="1" si="0"/>
        <v>-1.2700330000000051</v>
      </c>
      <c r="Q21" cm="1">
        <f t="array" ref="Q21">_xlfn.PERCENTRANK.EXC(_xlfn._xlws.FILTER(M$4:M$24, ISNUMBER(M$4:M$24)),M21)*100</f>
        <v>4.5</v>
      </c>
      <c r="R21" cm="1">
        <f t="array" aca="1" ref="R21" ca="1">_xlfn.PERCENTRANK.EXC(_xlfn._xlws.FILTER(P$4:P$24, ISNUMBER(P$4:P$24)),P21)*100</f>
        <v>13.600000000000001</v>
      </c>
      <c r="S21">
        <f ca="1">Q21*Assumption!$E$27 + R21*Assumption!$F$27</f>
        <v>8.14</v>
      </c>
      <c r="T21" cm="1">
        <f t="array" aca="1" ref="T21" ca="1">_xlfn.PERCENTRANK.EXC(_xlfn._xlws.FILTER(S$4:S$24, ISNUMBER(S$4:S$24)),S21)*100</f>
        <v>9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50.789436000000002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0.48312599999999861</v>
      </c>
      <c r="Q22" cm="1">
        <f t="array" ref="Q22">_xlfn.PERCENTRANK.EXC(_xlfn._xlws.FILTER(M$4:M$24, ISNUMBER(M$4:M$24)),M22)*100</f>
        <v>45.4</v>
      </c>
      <c r="R22" cm="1">
        <f t="array" aca="1" ref="R22" ca="1">_xlfn.PERCENTRANK.EXC(_xlfn._xlws.FILTER(P$4:P$24, ISNUMBER(P$4:P$24)),P22)*100</f>
        <v>40.9</v>
      </c>
      <c r="S22">
        <f ca="1">Q22*Assumption!$E$27 + R22*Assumption!$F$27</f>
        <v>43.599999999999994</v>
      </c>
      <c r="T22" cm="1">
        <f t="array" aca="1" ref="T22" ca="1">_xlfn.PERCENTRANK.EXC(_xlfn._xlws.FILTER(S$4:S$24, ISNUMBER(S$4:S$24)),S22)*100</f>
        <v>40.9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52.426679999999998</v>
      </c>
      <c r="N23" cm="1">
        <f t="array" aca="1" ref="N23" ca="1">_xll.FDSRC("-","DUMMY","ECON_EXPR_DATA('FDS_ECON["&amp;H23&amp;"]',"&amp;$N$3&amp;",,Q)")</f>
        <v>51.776978</v>
      </c>
      <c r="O23" cm="1">
        <f t="array" aca="1" ref="O23" ca="1">_xll.FDSRC("-","DUMMY","ECON_EXPR_DATA('FDS_ECON["&amp;H23&amp;"]',"&amp;$O$3&amp;",,Q)")</f>
        <v>50.18627</v>
      </c>
      <c r="P23">
        <f t="shared" ca="1" si="0"/>
        <v>1.5907079999999993</v>
      </c>
      <c r="Q23" cm="1">
        <f t="array" ref="Q23">_xlfn.PERCENTRANK.EXC(_xlfn._xlws.FILTER(M$4:M$24, ISNUMBER(M$4:M$24)),M23)*100</f>
        <v>77.2</v>
      </c>
      <c r="R23" cm="1">
        <f t="array" aca="1" ref="R23" ca="1">_xlfn.PERCENTRANK.EXC(_xlfn._xlws.FILTER(P$4:P$24, ISNUMBER(P$4:P$24)),P23)*100</f>
        <v>81.8</v>
      </c>
      <c r="S23">
        <f ca="1">Q23*Assumption!$E$27 + R23*Assumption!$F$27</f>
        <v>79.039999999999992</v>
      </c>
      <c r="T23" cm="1">
        <f t="array" aca="1" ref="T23" ca="1">_xlfn.PERCENTRANK.EXC(_xlfn._xlws.FILTER(S$4:S$24, ISNUMBER(S$4:S$24)),S23)*100</f>
        <v>81.8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54.841650000000001</v>
      </c>
      <c r="N24" cm="1">
        <f t="array" aca="1" ref="N24" ca="1">_xll.FDSRC("-","DUMMY","ECON_EXPR_DATA('FDS_ECON["&amp;H24&amp;"]',"&amp;$N$3&amp;",,Q)")</f>
        <v>56.147419999999997</v>
      </c>
      <c r="O24" cm="1">
        <f t="array" aca="1" ref="O24" ca="1">_xll.FDSRC("-","DUMMY","ECON_EXPR_DATA('FDS_ECON["&amp;H24&amp;"]',"&amp;$O$3&amp;",,Q)")</f>
        <v>56.53707</v>
      </c>
      <c r="P24">
        <f t="shared" ca="1" si="0"/>
        <v>-0.38965000000000316</v>
      </c>
      <c r="Q24" cm="1">
        <f t="array" ref="Q24">_xlfn.PERCENTRANK.EXC(_xlfn._xlws.FILTER(M$4:M$24, ISNUMBER(M$4:M$24)),M24)*100</f>
        <v>90.9</v>
      </c>
      <c r="R24" cm="1">
        <f t="array" aca="1" ref="R24" ca="1">_xlfn.PERCENTRANK.EXC(_xlfn._xlws.FILTER(P$4:P$24, ISNUMBER(P$4:P$24)),P24)*100</f>
        <v>27.200000000000003</v>
      </c>
      <c r="S24">
        <f ca="1">Q24*Assumption!$E$27 + R24*Assumption!$F$27</f>
        <v>65.42</v>
      </c>
      <c r="T24" cm="1">
        <f t="array" aca="1" ref="T24" ca="1">_xlfn.PERCENTRANK.EXC(_xlfn._xlws.FILTER(S$4:S$24, ISNUMBER(S$4:S$24)),S24)*100</f>
        <v>68.100000000000009</v>
      </c>
    </row>
    <row r="26" spans="1:31" x14ac:dyDescent="0.35">
      <c r="K26" t="str" cm="1">
        <f t="array" aca="1" ref="K26" ca="1">_xll.FDSRC("-","DUMMY","ECON_DATE("&amp;$L$1&amp;",,, 'MM/YYYY')")</f>
        <v>08/2024</v>
      </c>
      <c r="L26" t="str" cm="1">
        <f t="array" aca="1" ref="L26" ca="1">_xll.FDSRC("-","DUMMY","ECON_DATE("&amp;$L$2&amp;",,, 'MM/YYYY')")</f>
        <v>05/2024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48.332496999999996</v>
      </c>
      <c r="K27" cm="1">
        <f t="array" aca="1" ref="K27" ca="1">_xll.FDSRC("-","DUMMY","ECON_EXPR_DATA('FDS_ECON["&amp;H27&amp;"]',"&amp;$K$26&amp;",,Q)")</f>
        <v>49.418605999999997</v>
      </c>
      <c r="L27" cm="1">
        <f t="array" aca="1" ref="L27" ca="1">_xll.FDSRC("-","DUMMY","ECON_EXPR_DATA('FDS_ECON["&amp;H27&amp;"]',"&amp;$L$26&amp;",,Q)")</f>
        <v>49.135413999999997</v>
      </c>
      <c r="M27">
        <f ca="1">K27-L27</f>
        <v>0.28319199999999967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50.789436000000002</v>
      </c>
      <c r="K28" cm="1">
        <f t="array" aca="1" ref="K28" ca="1">_xll.FDSRC("-","DUMMY","ECON_EXPR_DATA('FDS_ECON["&amp;H28&amp;"]',"&amp;$K$26&amp;",,Q)")</f>
        <v>52.001809999999999</v>
      </c>
      <c r="L28" cm="1">
        <f t="array" aca="1" ref="L28" ca="1">_xll.FDSRC("-","DUMMY","ECON_EXPR_DATA('FDS_ECON["&amp;H28&amp;"]',"&amp;$L$26&amp;",,Q)")</f>
        <v>51.518684</v>
      </c>
      <c r="M28">
        <f ca="1">K28-L28</f>
        <v>0.48312599999999861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246.17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6621783.5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513.12249999999995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139469.38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350.11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764742.7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110.09699999999999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233306.55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298.54000000000002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197024.48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75.907849999999996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36595.660000000003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316.85250000000002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428920.06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5092.5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2351223.5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1527.068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421601.72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4807.0190000000002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1796501.9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3986.4720000000002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702482.6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291.375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345890.3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197.66522789999999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81499.839999999997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11439.368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5505287.5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4142.232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6621783.5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63.35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164648.31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521215.222756729</v>
      </c>
      <c r="E18" t="s">
        <v>723</v>
      </c>
      <c r="F18" t="s">
        <v>757</v>
      </c>
      <c r="G18" s="153" cm="1">
        <f t="array" ref="G18">_xll.FDSZ(F18,"FMA_MCAP(0,,,USD,""PORTAGG"")")</f>
        <v>521215.222756729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184.26300000000001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362412.9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36.652000000000001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886955.6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488.56</v>
      </c>
      <c r="E21" t="s">
        <v>736</v>
      </c>
      <c r="F21" t="s">
        <v>881</v>
      </c>
      <c r="G21" s="153" cm="1">
        <f t="array" ref="G21">_xll.FDSZ(F21,"FMA_MCAP(0,,,USD,""PORTAGG"")")</f>
        <v>24050.295591999999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597.54499999999996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2677103.7999999998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90.341999999999999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99393.66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1417.12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1750377.6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2646.2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2893755.8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915.70500000000004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2288816.2999999998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14973.7875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6658570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1302.2850000000001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2279770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3204.4090000000001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3334609.5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280856.07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57906610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551727.95878900005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57906610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345890.3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6225527"><![CDATA[{"FC0000ZA^FG_MCAP_IDX(0,,,USD)":345890.3,"FC0000CN^FMA_MCAP(0,,,USD,\"PORTAGG\")":6621783.5,"NQG00809^FMA_MCAP(0,,,USD,\"PORTAGG\")":null,"MCHI^FREF_MARKET_VALUE_COMPANY(0,,,USD,,0,,\"LEGACY\")":4142.232,"FC0000IN^FMA_MCAP(0,,,USD,\"PORTAGG\")":5505287.5,"SPY^FREF_MARKET_VALUE_COMPANY(0,,,USD,,0,,\"LEGACY\")":551727.958789,"INDA^FREF_MARKET_VALUE_COMPANY(0,,,USD,,0,,\"LEGACY\")":11439.368,"EZA^FREF_MARKET_VALUE_COMPANY(0,,,USD,,0,,\"LEGACY\")":291.375,"FC0000US^FMA_MCAP(0,,,USD,\"PORTAGG\")":57906610.0,"FC0000GR^FMA_MCAP(0,,,USD,\"PORTAGG\")":81499.84,"QQQ^FREF_MARKET_VALUE_COMPANY(0,,,USD,,0,,\"LEGACY\")":280856.07,"GREK^FREF_MARKET_VALUE_COMPANY(0,,,USD,,0,,\"LEGACY\")":197.6652279,"FC0000GB^FMA_MCAP(0,,,USD,\"PORTAGG\")":3334609.5,"FC0000ZA^FMA_MCAP(0,,,USD,\"PORTAGG\")":345890.3,"EWU^FREF_MARKET_VALUE_COMPANY(0,,,USD,,0,,\"LEGACY\")":3204.409,"NQG00809^FG_COMPANY_NAME":"Nasdaq South Africa","FC0000BR^FMA_MCAP(0,,,USD,\"PORTAGG\")":702482.6,"EWZ^FREF_MARKET_VALUE_COMPANY(0,,,USD,,0,,\"LEGACY\")":3986.472,"EWJ^FREF_MARKET_VALUE_COMPANY(0,,,USD,,0,,\"LEGACY\")":14973.7875,"FC0000DE^FMA_MCAP(0,,,USD,\"PORTAGG\")":2288816.3,"FC0000MX^FMA_MCAP(0,,,USD,\"PORTAGG\")":421601.72,"FC0000CA^FMA_MCAP(0,,,USD,\"PORTAGG\")":2893755.8,"EWC^FREF_MARKET_VALUE_COMPANY(0,,,USD,,0,,\"LEGACY\")":2646.2,"FC0000CH^FMA_MCAP(0,,,USD,\"PORTAGG\")":2279770.0,"EWL^FREF_MARKET_VALUE_COMPANY(0,,,USD,,0,,\"LEGACY\")":1302.285,"EWG^FREF_MARKET_VALUE_COMPANY(0,,,USD,,0,,\"LEGACY\")":915.705,"EWW^FREF_MARKET_VALUE_COMPANY(0,,,USD,,0,,\"LEGACY\")":1527.068,"FC0000TW^FMA_MCAP(0,,,USD,\"PORTAGG\")":2351223.5,"FC0000JP^FMA_MCAP(0,,,USD,\"PORTAGG\")":6658570.0,"FC0000KR^FMA_MCAP(0,,,USD,\"PORTAGG\")":1796501.9,"EWY^FREF_MARKET_VALUE_COMPANY(0,,,USD,,0,,\"LEGACY\")":4807.019,"EWT^FREF_MARKET_VALUE_COMPANY(0,,,USD,,0,,\"LEGACY\")":5092.5,"FC0000AU^FMA_MCAP(0,,,USD,\"PORTAGG\")":1750377.6,"FC0000MY^FMA_MCAP(0,,,USD,\"PORTAGG\")":428920.06,"EWA^FREF_MARKET_VALUE_COMPANY(0,,,USD,,0,,\"LEGACY\")":1417.12,"EWM^FREF_MARKET_VALUE_COMPANY(0,,,USD,,0,,\"LEGACY\")":316.8525,"FC0000NZ^FMA_MCAP(0,,,USD,\"PORTAGG\")":99393.66,"FC0000PE^FMA_MCAP(0,,,USD,\"PORTAGG\")":36595.66,"ENZL^FREF_MARKET_VALUE_COMPANY(0,,,USD,,0,,\"LEGACY\")":90.342,"EPU^FREF_MARKET_VALUE_COMPANY(0,,,USD,,0,,\"LEGACY\")":75.90785,"FC0000SA^FMA_MCAP(0,,,USD,\"PORTAGG\")":2677103.8,"FC0000PL^FMA_MCAP(0,,,USD,\"PORTAGG\")":197024.48,"KSA^FREF_MARKET_VALUE_COMPANY(0,,,USD,,0,,\"LEGACY\")":597.545,"EPOL^FREF_MARKET_VALUE_COMPANY(0,,,USD,,0,,\"LEGACY\")":298.54,"FTSEWIVNXXXX^FMA_MCAP(0,,,USD,\"PORTAGG\")":24050.295592,"FC0000PH^FMA_MCAP(0,,,USD,\"PORTAGG\")":233306.55,"VNM^FREF_MARKET_VALUE_COMPANY(0,,,USD,,0,,\"LEGACY\")":488.56,"EPHE^FREF_MARKET_VALUE_COMPANY(0,,,USD,,0,,\"LEGACY\")":110.097,"FC0000AE^FMA_MCAP(0,,,USD,\"PORTAGG\")":886955.6,"FC0000ID^FMA_MCAP(0,,,USD,\"PORTAGG\")":764742.7,"UAE^FREF_MARKET_VALUE_COMPANY(0,,,USD,,0,,\"LEGACY\")":36.652,"EIDO^FREF_MARKET_VALUE_COMPANY(0,,,USD,,0,,\"LEGACY\")":350.11,"FC0000TR^FMA_MCAP(0,,,USD,\"PORTAGG\")":362412.9,"FC0000CL^FMA_MCAP(0,,,USD,\"PORTAGG\")":139469.38,"TUR^FREF_MARKET_VALUE_COMPANY(0,,,USD,,0,,\"LEGACY\")":184.263,"ECH^FREF_MARKET_VALUE_COMPANY(0,,,USD,,0,,\"LEGACY\")":513.1225,"SET-BKK^FMA_MCAP(0,,,USD,\"PORTAGG\")":521215.222756729,"SET-BKK^FG_MCAP_IDX(0,,,USD)":521215.222756729,"CNYA^FREF_MARKET_VALUE_COMPANY(0,,,USD,,0,,\"LEGACY\")":246.17,"FC0000QA^FMA_MCAP(0,,,USD,\"PORTAGG\")":164648.31,"CC_ZA^FG_COMPANY_NAME":"South Africa","QAT^FREF_MARKET_VALUE_COMPANY(0,,,USD,,0,,\"LEGACY\")":63.35,"DUMMY^ECON_EXPR_DATA('FDS_ECON[NTCPMIINDEXSA@SA]',,,M)":54.84165,"DUMMY^ECON_EXPR_DATA('FDS_ECON[NTCPMIMFGSA@ID]',,,M)":48.880657,"DUMMY^ECON_EXPR_DATA('FDS_ECON[NTCPMIMFGSA@TR]',,,M)":47.788517,"DUMMY^ECON_EXPR_DATA('FDS_ECON[NTCPMIMFGSA@CN]',,,M)":50.37589,"DUMMY^ECON_EXPR_DATA('FDS_ECON[NTCPMIMFGSA@BR]',,,M)":50.40826,"DUMMY^ECON_EXPR_DATA('FDS_ECON[PMIMYMANHE]',,,M)":49.66269,"DUMMY^ECON_EXPR_DATA('FDS_ECON[NTCPMIMFGSA@PL]',,,M)":47.838654,"DUMMY^ECON_EXPR_DATA('FDS_ECON[NTCPMIMFGSA@CL]',,,M)":null,"DUMMY^ECON_EXPR_DATA('FDS_ECON[PMIQAWHEHE]',,,M)":53.054176,"DUMMY^ECON_EXPR_DATA('FDS_ECON[PMIMFGSA@ZA]',,,M)":50.48537,"DUMMY^ECON_EXPR_DATA('FDS_ECON[NTCPMIMFGSA@TW]',,,M)":51.512684,"DUMMY^ECON_EXPR_DATA('FDS_ECON[NTCPMIPHMANHE]',,,M)":51.171585,"DUMMY^ECON_EXPR_DATA('FDS_ECON[NTCPMIMFGSA@VN]',,,M)":52.42668,"DUMMY^ECON_EXPR_DATA('FDS_ECON[NTCPMIMFGSA@IN]',,,M)":57.89813,"DUMMY^ECON_EXPR_DATA('FDS_ECON[NTCPMIMFGSA@KR]',,,M)":51.92611,"DUMMY^ECON_EXPR_DATA('FDS_ECON[NTCPMITHMANHE]',,,M)":51.996067,"DUMMY^ECON_EXPR_DATA('FDS_ECON[NTCPMIMFGSA@GR]',,,M)":52.872215,"DUMMY^ECON_EXPR_DATA('FDS_ECON[NTCPMIMFGSA@AE]',,,M)":null,"DUMMY^ECON_EXPR_DATA('FDS_ECON[NTCPMIMFGSA@PE]',,,M)":null,"DUMMY^ECON_EXPR_DATA('FDS_ECON[NTCPMIMFGSA@MX]',,,M)":48.466015,"CAGDPY@QA^EE_ACTUAL_ANNUAL(MED,0)":17.1136863386589,"CAGDPY@TW^EE_ACTUAL_ANNUAL(MED,0)":13.6964985659127,"CC_VN^FG_COMPANY_NAME":"Vietnam","CC_PH^FG_COMPANY_NAME":"Philippines","USDVND^FG_PRICE_CHANGE(0,-1AM)":-2.158773,"DUMMY^ECON_EXPR_DATA('FDS_ECON[NTCPMIMFGSA@EME]',,,M)":50.789436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2,10.1683466984571,9.55851360531194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4,"CC_AE^FG_COMPANY_NAME":"United Arab Emirates","CC_ID^FG_COMPANY_NAME":"Indonesia","USDVND^FG_PRICE_CHANGE(0,-1AY)":1.9593596,"USDTRY^FG_PRICE_CHANGE(0,-1AY)":26.061546,"USDQAR^FG_PRICE_CHANGE(0,-1AY)":0.02746582,"USDINR^FG_PRICE_CHANGE(0,-1AY)":1.2753487,"USDZAR^FG_PRICE_CHANGE(0,-1AY)":-5.8293047,"USDKRW^FG_PRICE_CHANGE(0,-1AY)":0.8170724,"USDTWD^FG_PRICE_CHANGE(0,-1AY)":0.31847954,"DUMMY^ECON_EXPR_DATA('FDS_ECON[PMIDMMANHE]',,,M)":48.332497,"EPU^FMA_ROE(NTMA,-20AY,NOW,FY,\"PORTAGG\",\"MEANR\")":[null,null,null,null,null,21.6487924933022,26.674075406927,23.3940784657959,19.9442083003203,14.2295976118279,12.7121203643147,8.83035011509517,12.5824807721625,12.1461987185301,10.92253300719,11.9146022967026,12.0860264369497,15.0555659512705,13.6225815521433,12.9324475913379],"TRYIN10Y-FDS^FG_YIELD(-10AY,0,Y,,\"YTM\")":[7.86,7.89,6.63,7.35,7.35,6.55,5.9,6.45,7.33,7.19],"TRYGR10Y-FDS^FG_YIELD(-10AY,0,Y,,\"YTM\")":[9.61,8.24,7.15,4.14,4.37,1.45,0.618,1.315,4.585,3.099],"CAGDPY@CN^EE_ACTUAL_ANNUAL(MED,0)":1.41410583295463,"CAGDPY@MY^EE_ACTUAL_ANNUAL(MED,0)":1.54713940757014,"CC_TR^FG_COMPANY_NAME":"Turkey","CC_CL^FG_COMPANY_NAME":"Chile","USDVND^FG_PRICE(0)":24587.5,"USDTRY^FG_PRICE(0)":33.9115,"USDQAR^FG_PRICE(0)":3.641,"USDINR^FG_PRICE(0)":83.97625,"USDZAR^FG_PRICE(0)":17.86065,"USDKRW^FG_PRICE(0)":1338.75,"USDTWD^FG_PRICE(0)":32.13,"USDPEN^FG_PRICE(0)":3.774,"USDPHP^FG_PRICE(0)":56.2,"USDCLP^FG_PRICE(0)":933.35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62449511596,20.3723994284406,19.1120509801751],"KSA^P_PRICE_RETURNS_PR('52W',2,-10AY,0,AM)":[null,null,null,null,null,null,null,null,null,null,null,null,null,null,null,null,null,null,null,null,null,null,null,null,null,-19.82333,-4.9844027,8.284224,18.560337,25.65453,12.961745,13.685298,7.0162177,8.479202,16.479147,14.7089,25.383461,26.147568,9.333253,2.644825,16.664087,11.461353,19.99514,16.882397,22.405933,29.149067,19.643616,22.143185,8.933056,11.162197,17.173363,17.286598,16.610157,21.556246,12.795615,21.923065,15.988457,13.676369,11.238396,6.9012046,7.051277,4.6988964,6.957364,6.3002586,3.8054824,-7.89634,-31.75699,-26.153421,-25.922441,-20.45942,-16.77217,-9.914022,0.74670315,8.914518,3.8654566,4.307115,5.90502,12.430668,65.27735,49.283623,53.58907,49.042,45.54951,50.016357,46.0567,40.415073,47.652138,28.004456,39.917694,42.419456,37.733173,41.232265,28.937603,16.387665,6.523478,12.800026,7.346785,0.23454428,-3.3458292,-5.8187666,-9.363228,-15.501708,-18.701244,-18.958675,-10.536539,-5.1956654,7.091379,-8.380222,-7.285404,-9.382611,-4.2249084,12.359834,11.756527,20.443249,21.80307,12.901759,7.573104,0.57748556,-0.575459,3.2010674,6.063509],"EPOL^P_PRICE_RETURNS_PR('52W',2,-10AY,0,AM)":[4.984832,-7.687485,-9.19199,-10.115284,-13.975078,-18.43241,-21.106953,-18.0969,-10.70643,-18.975521,-18.469166,-17.55324,-19.873554,-15.932226,-23.339403,-32.96871,-28.006088,-24.603975,-12.359154,-17.248297,-29.055882,-27.122587,-23.99099,-13.874668,-18.32875,-15.993124,-11.030984,6.380677,16.894876,24.389542,16.641594,14.050161,36.830757,40.793766,48.956276,37.199448,56.72598,54.933727,52.98412,49.184273,50.948395,32.394173,29.187225,23.158848,7.16027,0.6767392,-7.347745,-7.8522444,-14.722544,-16.522486,-15.456581,-9.913576,-14.148373,-12.6304865,-13.17234,-7.970822,-10.724163,-1.118207,5.2976727,-7.633698,-5.411923,-3.6069214,0.28157234,-8.471221,-8.209663,-10.684193,-43.27501,-37.632637,-31.670307,-22.87109,-24.885887,-9.103852,-15.7271385,-18.661434,-20.837778,-3.7138164,-5.5055857,-5.2709937,53.210007,36.350216,41.621136,32.121613,29.615307,20.928574,34.545444,43.58921,35.448753,6.8867326,17.45956,6.9283247,-9.0156555,-3.9615571,-28.967058,-32.213963,-38.31717,-31.001259,-42.085075,-53.709694,-34.2176,-25.422604,-24.600327,-23.560684,-6.566268,-8.16651,27.792858,25.80793,55.75602,40.398872,37.5165,68.57823,44.790604,50.097775,31.064833,47.678078,58.712067,46.32224,41.65554,32.617676,32.276535,20.687366,40.20306],"EWZ^FG_TOTAL_RETURNC(-10AY,0,AM)":[-2.0888805,-6.3794255,-9.47274,-12.018752,0.25781393,-2.3782551,-11.948956,13.471675,6.0087085,-8.652794,-2.0953953,-16.46912,-14.488429,7.816601,-4.0502253,-5.1498594,-14.404243,1.6824365,35.263706,7.4159026,3.3452034,-6.3016596,14.630175,11.304914,-2.0893693,5.068171,-8.321583,-0.21538138,13.722181,5.079639,-3.0049682,-0.5387962,7.6381445,-14.821344,8.112216,4.712045,11.500001,0.9204626,-9.190827,3.2449126,8.984089,1.2722611,5.5733323,-6.4041615,-5.3629217,-16.560818,-0.6382704,1.317358,-7.6536655,23.552,0.880599,-0.6675303,12.257719,2.1505475,-0.96110106,-6.8391857,-0.17361045,6.285715,9.677399,-8.072525,0.9391904,-1.7678559,1.3260722,7.0343494,2.5173903,-4.668254,-43.91295,3.6782503,-13.801164,37.44911,2.5424123,0.09742975,-2.3685932,-2.5589883,4.843116,20.819782,3.2856584,-5.358553,-7.604766,0.6909013,9.486877,11.490547,-2.2580624,-6.47372,-6.0803533,-7.3699417,-3.7129462,-0.58327913,1.1823416,12.720966,2.613771,12.526226,-17.203724,2.8751373,-14.379305,22.379494,0.5314112,-2.4564624,-2.3270667,-4.960829,9.883714,-5.4826736,-3.8434148,8.771276,1.3950348,9.055567,0.94578266,-1.4053762,-0.38010478,-4.1971445,7.534027,3.1481385,6.466818,-3.2615006,-2.0168602,-3.9324105,1.0873079,-10.995472,7.0117474,0.9605527,-0.5096853],"SET-BKK^FMA_DIV_YLD(NTMA,-10AY,0,AM,\"PORTAGG\",\"MEANR\")":[3.34667717152892,3.43707004705978,3.38167928572889,3.49785842331912,3.41039643017471,3.13701872009191,3.37366953422351,3.36825612617659,3.47112587051541,3.42306466148899,3.45245408598024,3.61056454531037,3.64371643438787,3.5879036233103,3.64752544413296,3.95711631392598,3.86762484323036,3.73056688612531,3.38046018588301,3.4246529365589,3.42027251387815,3.33129520096314,3.23607045213481,3.08936402581512,3.46075941094722,3.49204538086212,3.2765362238388,3.23289875036059,3.15529565015384,3.10735446962303,3.20154274763426,3.1011646434194,3.21953862950721,3.22420546871355,3.25130280393884,3.26363320494955,3.08144756598828,2.97763388841673,3.05576908519837,3.05877701360946,2.89411253566758,2.96228537531167,2.99571370190135,3.07793966761426,3.08157408059643,3.18298021839155,3.37672200249914,3.25093993101584,3.34387846324223,3.32035807001606,3.39930047321501,3.46202418068205,3.47553852734785,3.34546552682835,3.32562265735779,3.27313782790089,3.2980474375135,3.22205230575475,3.11508957070836,3.27977989924838,3.22456389793602,3.26828998837234,3.19221351425329,3.29324372900828,3.22977954895949,3.31274006804197,4.385273886371,3.64230981137505,3.24071671762695,3.00240991781665,3.0235137859489,3.05873183205118,3.17609884932942,3.08924385584522,2.93740954108054,2.7116294524996,2.65195077046367,2.74583432318853,2.73943595892221,2.87309940141245,2.89657914351105,2.78528259112424,2.97837668733417,3.01968837019516,2.82410197235932,2.81913556221636,2.81513471984146,2.91109912841846,2.81002075881166,2.83855399623925,2.9502417808564,2.98108781309264,3.14325708460483,3.05690528082713,3.19480282641513,3.10797914149669,3.03306858471304,3.22916883652796,3.03604820673686,3.05268036833471,2.94898785283729,3.0253827696179,3.12238991389143,3.10562660776954,3.13932391643453,3.11928834464022,3.19512194371867,3.10947322898895,3.10052536461542,3.3133283079576,3.44241752808947,3.45789079888136,3.41016595501611,3.48808964549499,3.48091710728656,3.47386452544742,3.6374065637115,3.81898312216252,3.73988480394643,3.86396308217903,3.54389791084485],"KSA^FMA_ROE(NTMA,-20AY,NOW,FY,\"PORTAGG\",\"MEANR\")":[null,null,null,null,null,null,null,null,null,null,null,12.9007124779981,11.3294751772354,11.9967853551854,12.1701096511068,11.2305559865745,10.1469870690871,12.7997878063274,13.778318029977,11.7583310618864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TRYQA10Y-FDS^FG_YIELD(-10AY,0,Y,,\"YTM\")":[null,null,null,null,null,null,null,null,null,null],"TRYCH10Y-FDS^FG_YIELD(-10AY,0,Y,,\"YTM\")":[0.314,null,-0.12,-0.09,-0.176,-0.434,-0.49,-0.111,1.617,0.703],"CAGDPY@IN^EE_ACTUAL_ANNUAL(MED,+1)":-1.2,"CAGDPY@PE^EE_ACTUAL_ANNUAL(MED,+1)":-0.45,"CC_TH^FG_COMPANY_NAME":"Thailand","CC_CN^FG_COMPANY_NAME":"China","USDVND^FG_COMPANY_NAME":"Vietnam Dong per U.S. Dollar","USDTRY^FG_COMPANY_NAME":"Turkish New Lira per U.S. Dollar","USDQAR^FG_COMPANY_NAME":"Qatari Rial per U.S. Dollar","USDINR^FG_COMPANY_NAME":"Indian Rupee per U.S. Dollar","USDZAR^FG_COMPANY_NAME":"South African Rand per U.S. Dollar","USDKRW^FG_COMPANY_NAME":"South Korean Won per U.S. Dollar","USDTWD^FG_COMPANY_NAME":"Taiwan Dollar per U.S. Dollar","USDPEN^FG_COMPANY_NAME":"Peruvian New Sol per U.S. Dollar","USDPHP^FG_COMPANY_NAME":"Philippines Peso per U.S. Dollar","USDCLP^FG_COMPANY_NAME":"Chilean Peso per U.S. Dollar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024533004522,33.6969528887625,46.9983800934094,46.023785873774,54.7013880002093],"VNM^P_PRICE_RETURNS_PR('52W',2,-10AY,0,AM)":[30.887245,17.354548,17.372536,6.056428,0.36088228,-10.305542,-13.89516,-17.461586,-8.476406,-9.901685,-7.0992947,-15.58063,-28.281998,-15.503656,-21.082813,-22.080935,-22.620779,-29.499275,-18.962872,-14.315372,-13.416857,-12.9787445,-17.613346,-10.626918,-3.6191463,-12.967491,-13.875872,-7.14612,-1.4019489,6.419015,-4.815215,0.7459521,0.38090944,-0.30233264,0.36104918,-4.099798,2.601862,5.3055525,21.689188,26.037455,42.749275,29.252888,41.77884,41.66473,28.92518,19.755114,6.1661124,15.4091835,14.632093,3.839445,-4.9019756,-2.166164,-18.730991,-8.030474,-9.372234,-12.258363,-8.097733,-4.0802183,6.521392,-3.8658023,-5.5487576,8.462774,9.776009,2.9800415,4.8515677,-3.7030935,-34.226585,-28.869606,-19.399912,-14.789253,-11.977035,-3.6183715,-4.832506,-5.279106,-5.3266582,6.2123775,17.393864,18.202019,60.991455,58.78557,43.957745,47.021854,37.180996,34.97863,36.26903,29.549767,33.823277,24.571156,13.954592,9.973204,3.5171866,-1.4117897,-17.791897,-20.804007,-25.865381,-20.462496,-23.98491,-36.80923,-45.310177,-38.912426,-40.029938,-39.29422,-37.957214,-33.214767,-17.491419,-14.088768,-2.7210414,-0.7289052,4.004061,11.990988,21.384966,8.808815,7.123077,15.984095,20.722569,13.854683,8.020174,2.5111914,-5.012375,-17.523973,-16.24235],"EPHE^P_PRICE_RETURNS_PR('52W',2,-10AY,0,AM)":[17.837513,5.0934196,16.191303,26.05139,25.066996,31.142843,23.341047,23.84317,10.201847,5.595219,3.0918717,0.2598524,-9.48112,-0.54335,-11.675096,-12.9883175,-19.764202,-20.975489,-13.567554,-12.886089,-9.154648,-0.21733046,5.0258517,7.07134,6.788945,-2.1253765,-4.166478,0.75336695,12.927914,6.8379283,-1.883167,-1.7451763,0.39803982,-1.2901604,-6.9816885,-11.520213,0.00385046,6.175697,11.923944,15.207481,15.021515,7.644701,8.295679,-3.554958,-7.295805,-12.071151,-15.81558,-6.6385746,-14.508003,-22.473782,-22.738588,-13.833976,-13.02532,-5.132127,-8.060753,0.43395758,-0.46073794,8.565199,18.673658,2.7591944,11.993111,22.339022,23.742437,8.676254,-1.2948692,-4.4608474,-33.264416,-31.81002,-25.611269,-20.98028,-23.120802,-17.982113,-21.809036,-21.306646,-9.919607,-3.501892,-2.16012,-2.8407335,36.99753,25.702524,15.863169,17.45056,11.29216,5.7983875,17.126238,19.262552,7.1141243,0.19026995,-3.2439291,2.0399928,0.6491184,2.3541093,0.33711195,-12.424898,-14.523273,-2.3682415,-12.056184,-28.340412,-23.047846,-17.183865,-9.885942,-10.649925,-11.927122,-11.027945,-4.8898754,-4.362929,5.8796525,-6.0414195,-5.2313447,11.291862,0.21722317,-2.9665709,-3.5935402,-1.7218709,8.083523,1.649332,-3.6856413,-2.724737,-2.0631492,4.4979215,16.40563],"EWY^FG_TOTAL_RETURNC(-10AY,0,AM)":[-2.732408,-11.377901,1.3989687,-4.156476,3.4319282,-0.909251,0.017988682,7.213521,-0.5536854,-6.5125704,-3.3026516,-8.60396,-0.79640746,9.4895,-1.71085,-5.0306025,-2.864778,-1.358521,8.995056,3.5735369,-3.5836756,2.313161,3.1884074,7.134831,-1.2585163,-0.70809126,-5.776435,4.1816473,4.261112,2.468264,0.41294098,2.2960901,10.351753,2.0491838,2.186513,-3.9010167,3.4686446,5.7092667,3.0466795,-0.06719828,7.890129,-8.215666,6.5734267,-2.5065541,0.91533659999999994,-2.4943352,-9.835834,-1.8206716,1.3908267,-5.3497972,-5.7648897,2.477789,1.1495471,6.1319947,-2.9596984,3.7475705,-9.695077,-0.65801144,0.41834116,-10.51901,11.425805,0.6615639,4.2545795,1.2441993,4.947126,0.33499002,-25.81876,4.8864126,2.9423833,14.092886,1.6527534,14.461744,-3.558606,5.41085,5.618477,14.789033,15.677643,-0.5495727,-6.4505816,3.2034516,-2.9389083,5.0578356,-1.8782377,-3.9273918,-4.2597055,-8.539647,4.2500377,1.2794733,0.9238839,-8.612257,-7.9423904,2.101028,-8.523053,0.71793795,-10.375416,9.915161,-9.422731,-12.799579,23.635996,-4.1659775,7.7351213,0.83925724,-7.5384083,7.5991035,-4.6492934,12.434614,-0.81032515,-4.5083227,-1.7585576,-4.8056784,2.1514535,4.56053,-0.13483763,5.0358534,4.297912,-6.858081,3.6256194,0.75525045,5.0175905,-9.308088,0.40154457],"QAT^FMA_DIV_YLD(NTMA,-10AY,0,AM,\"PORTAGG\",\"MEANR\")":[3.96493730500454,4.01053174278482,4.03155543258262,4.64683935598619,4.73025876723435,4.12272213409978,4.31159731602453,4.55413679837011,4.45802311266601,4.67417106619338,4.6993689272917,4.77179343179345,4.75928207377223,4.8033900970478,5.19017636495178,5.6484547359843,5.87813487682741,5.58673225376874,4.42743591548868,4.22807323304768,4.32769365579476,4.21618513652082,4.15638280234869,3.80029362800013,3.89471723022587,3.96515395009464,4.08037021890643,3.93045103835349,3.74716746127274,3.78851159798399,3.88880610253161,3.85104089395132,3.88327770583891,4.40263504551099,4.32196190571116,4.18082873402685,4.69807339420577,4.66055207771755,4.63689409946203,4.5825291596514,4.01987436423977,4.53548116375972,4.89693028690771,4.79270943243583,4.89094545010256,4.80062014417079,4.72358107516982,4.33910437308752,4.19649808626493,4.34643410447886,4.31302402663356,4.40526837355029,4.40391528002143,4.51602847994721,4.73325614278138,4.3442461432923,4.34657664366336,4.05923801007843,4.12130777250396,4.38227115165505,4.1337440977816,4.17858066438836,4.12648539891871,4.0917477095814,4.02567416496764,4.37188934637709,4.91055390660484,4.29118243727079,4.19327955455104,3.93776958115015,3.83501099529653,3.67960856090475,3.55669359227442,3.48835316051546,3.66886108665663,3.61221843157823,3.70159467784438,3.69865950403446,3.89094351748863,3.79685603425046,3.75159031885413,3.8459934976612,3.80468093128873,3.89055996419163,4.083145595551,3.84764813125753,3.7760299458673,3.96425119586128,3.90130735573809,3.78537843288717,3.67674879508716,3.67375346967177,3.97882545067091,4.25258680661315,4.35833152652661,3.7699087688683,3.91435487953486,3.97082152603443,4.00424123515201,4.50614098876947,4.69519177052583,4.73204176835954,4.6945841776603,4.89069611720331,4.56518862094974,4.72272798588281,4.78033491435414,4.50851333864365,4.6712407829273,4.75680921127366,4.91295350152359,5.08960730576556,4.77241989319436,4.82701484240711,4.83744922937696,5.65768867360164,5.80132855074911,5.75788141119626,5.44349123731398,5.49743548109764,5.48843416195251]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622511066,10.7325513167657],"EPHE^FMA_ROE(NTMA,-20AY,NOW,FY,\"PORTAGG\",\"MEANR\")":[null,null,null,null,null,null,14.7602970828313,15.1929773886247,13.700399154582,13.6976116734629,14.2196145027033,13.3322794237975,12.7182053290138,12.3434443766015,11.7069295115669,12.0971067278746,8.91575729801009,9.59945410063992,10.6731246326263,11.9407094450378],"UAE^FMA_ROE(NTMA,-20AY,NOW,FY,\"PORTAGG\",\"MEANR\")":[null,null,null,null,null,null,null,null,null,null,11.0777984350957,12.3046871114493,11.0383578639711,12.0257898837902,10.3907544258318,8.128455158546,6.76201762780835,11.234942553465,12.9338493595798,13.2251182354264],"CAGDPY@SA^EE_ACTUAL_ANNUAL(MED,+1)":2.0,"CAGDPY@GR^EE_ACTUAL_ANNUAL(MED,+1)":-6.9,"CAGDPY@PL^EE_ACTUAL_ANNUAL(MED,+1)":0.85,"TUR^FMA_ROE(NTMA,-20AY,NOW,FY,\"PORTAGG\",\"MEANR\")":[null,null,null,null,14.5323662756041,15.0832531129689,15.8676026141806,14.4769185864537,15.0590425800443,13.6524897976729,12.866544620472,12.7726870869254,12.8458107179109,15.2051271731034,14.7086929252537,14.839546743912,12.8830287014832,18.5724935012736,24.1409635144245,25.8460088493027],"ECH^FMA_ROE(NTMA,-20AY,NOW,FY,\"PORTAGG\",\"MEANR\")":[null,null,null,14.1776881603624,11.2798802315493,14.2628883913247,14.4661394368492,14.0754868016221,12.4952890187187,10.8480668279512,9.37758339699264,9.57060991333475,8.68386650455443,9.38392046774864,9.67240076810641,8.82258324228265,8.75463942854792,10.6038911833674,12.7874449851799,10.7704189177279],"TRYFR10Y-FDS^FG_YIELD(-10AY,0,Y,,\"YTM\")":[0.837,0.9989,0.682,0.785,0.71,0.118,-0.344,0.201,3.07,2.534]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8951,8.38849749810761,9.94747027091188,10.1243578125464,9.34882411898388],"CNYA^FMA_ROE(NTMA,-20AY,NOW,FY,\"PORTAGG\",\"MEANR\")":[null,null,null,null,null,null,null,null,null,null,null,null,12.0357109832906,13.2280587166858,12.9587909941324,13.4756717153393,12.9923016366103,13.7666448458541,13.3712630657165,12.0221312528261],"TRY10Y-FDS^FG_YIELD(-10AY,0,Y,,\"YTM\")":[null,null,null,null,null,null,null,null,null,null],"TRYCN10Y-FDS^FG_YIELD(-10AY,0,Y,,\"YTM\")":[3.653331,2.901145,3.070911,3.93859,3.259862,3.197311,3.1948,2.7893,2.855,2.574],"MCHI^FMA_ROE(NTMA,-20AY,NOW,FY,\"PORTAGG\",\"MEANR\")":[null,null,null,null,null,null,null,16.2489448712134,14.7844836511748,14.7477410048543,13.8220324417748,12.2640889399399,12.007707790005,13.3821124977803,13.2137488528733,12.8854511835079,12.3572373302297,11.9739138731685,11.5504833977707,11.5632013010072],"CAGDPY@AE^EE_ACTUAL_ANNUAL(MED,+1)":10.2,"CAGDPY@BR^EE_ACTUAL_ANNUAL(MED,+1)":-1.6,"INDA^FMA_ROE(NTMA,-20AY,NOW,FY,\"PORTAGG\",\"MEANR\")":[null,null,null,null,null,null,null,null,15.6108197056138,16.0962597956391,15.7612771435553,15.9055421047158,15.6930916584344,15.3154529754558,14.6122050459717,14.5354846163083,12.8423839008733,15.1612174069661,14.9253037323883,16.0781656042644],"TRYBR10Y-FDS^FG_YIELD(-10AY,0,Y,,\"YTM\")":[12.319731,15.989595,11.062725,9.887577,8.936093,6.883678,6.961219,10.970291,12.900059,10.455909],"CAGDPY@AE^EE_ACTUAL_ANNUAL(MED,0)":12.15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TRYVN10Y-FDS^FG_YIELD(-10AY,0,Y,,\"YTM\")":[7.3,6.277413,7.1117578,5.6717234,4.738006,3.5404546,2.4877946,2.059403,4.687226,2.9473283],"TRYTW10Y-FDS^FG_YIELD(-10AY,0,Y,,\"YTM\")":[1.6015,1.015,1.2037,0.9478,0.8648,0.672,0.315,0.7413,1.2812,1.211],"CAGDPY@TR^EE_ACTUAL_ANNUAL(MED,+1)":-2.1,"CAGDPY@KR^EE_ACTUAL_ANNUAL(MED,+1)":3.65,"CAGDPY@CL^EE_ACTUAL_ANNUAL(MED,+1)":-3.2,"CC_MX^FG_COMPANY_NAME":"Mexico","CAGDPY@TR^EE_ACTUAL_ANNUAL(MED,0)":-5.00968477984364,"CAGDPY@KR^EE_ACTUAL_ANNUAL(MED,0)":1.90344221708053,"CAGDPY@CL^EE_ACTUAL_ANNUAL(MED,0)":-3.68653581083686,"CC_TW^FG_COMPANY_NAME":"Taiwan, China","USDVND^STD(FG_PRICE_CHANGE(0,-3AY,M))":1.3120125798502,"USDTRY^STD(FG_PRICE_CHANGE(0,-3AY,M))":7.45003007708461,"USDQAR^STD(FG_PRICE_CHANGE(0,-3AY,M))":0.00998265294793277,"USDINR^STD(FG_PRICE_CHANGE(0,-3AY,M))":0.872200995466559,"USDZAR^STD(FG_PRICE_CHANGE(0,-3AY,M))":3.90243470597667,"USDKRW^STD(FG_PRICE_CHANGE(0,-3AY,M))":3.05615962332214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30256145488,16.6192480667474,20.4610226303094,19.409523906398,18.6067332701542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CAGDPY@TH^EE_ACTUAL_ANNUAL(MED,0)":1.24003730608342,"USDSAR^FG_PRICE_CHANGE(0,-3AM)":0.050663948,"USDTRY^FG_PRICE_CHANGE(0,-3AM)":4.9128294,"USDCNH^FG_PRICE_CHANGE(0,-1AM)":-0.7440448,"USDMXN^FG_PRICE_CHANGE(0,-1AY)":13.783836,"USDPEN^FG_PRICE_CHANGE(0,-3AM)":0.07556677,"USDIDR^FG_PRICE_CHANGE(0,-6AM)":-1.0262966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18074,1.93303149869795,3.07367882843683,3.62922601692518,3.01150373764985],"VNM^FG_TOTAL_RETURNC(-10AY,0,AM)":[7.0726037,-6.211722,-0.8861959,-8.094114,-0.821048,3.8196206,-5.6719484,-6.012994,-1.3832867,6.078315,4.9035907,-7.8781486,-9.236038,10.741198,-7.4305115,-8.884806,-1.910001,-5.4092526,8.954096,-1.1049688,-0.34915805,3.854239,1.9568205,-0.06617904,-2.1192074,0.0,-7.4424863,-2.777779,4.1580915,1.4792919,-1.8221557,4.528582,-0.71023107,3.1473517,2.6352286,-3.2432437,3.3519626,2.6351333,6.2541127,1.3630748,17.968845,-8.1151905,7.692313,4.444444,-9.574467,-4.257703,-9.01112,3.8585186,3.9628506,-7.028002,-2.6905835,4.2791367,-2.620858,4.6405196,6.1211705,1.1183023,-5.180436,-0.18416643,1.0455132,-6.269026,2.1428585,2.7972102,2.2881985,-2.176547,-0.9159267,-3.8340628,-27.516342,7.889986,8.900952,5.525708,3.490901,3.5137057,0.40733814,2.7721405,2.236843,7.9150558,11.373663,-3.172046,-1.2770653,6.4116955,-1.2685001,7.066381,-2.7999997,1.8518448,1.161623,-2.0968556,5.6093693,-0.14485121,2.493,-6.970125,-5.555558,0.16189814,-17.672413,2.4214625,-8.370602,9.274757,-3.3184469,-18.613857,-9.083533,12.132025,0.61804056,-4.628891,-2.4267793,5.3173183999999996,1.710093,6.64531,3.7537575,9.80463,2.8665543,-12.363863,-3.6549687,2.8072834,-0.9408057,3.2600284,1.5595317,-0.67415833,-5.2790346,3.105092,-3.861004,-4.658633,4.4650316],"KSA^FMA_DIV_YLD(NTMA,-10AY,0,AM,\"PORTAGG\",\"MEANR\")":[null,null,null,null,null,null,null,null,null,null,null,null,null,4.25376212806667,4.67390482390015,4.65381845292787,5.1506249003067,5.40210462049939,4.65561167149073,4.59288641953105,4.16231966428705,4.04052966599725,4.20879906919662,4.45119717673443,4.62387387891728,4.89966013323298,4.3341973140911,3.77626565175356,3.86064164339601,3.84727859337852,3.87154644277774,3.92009977650028,4.10368341574049,4.00061554280337,3.71276047050224,3.8066640783854,4.20056433532031,4.39708565524751,4.34702153978645,4.28720392948783,4.29042756633115,4.26361994221156,4.00582951650596,3.95527612872249,3.92232315087751,3.73749572692824,3.80596540097332,3.94174811291254,4.38318171523718,4.45112576810075,4.3282239911431,4.19511618184923,4.04935946110145,3.92648950303018,3.93421408740941,3.69465670524151,3.80606841557101,3.7108416058293,3.83918955094622,3.99151055157993,4.30575478323977,4.36033136095536,4.13242320747337,4.17660253295606,4.04097108850474,4.37092751866713,5.4586723774935,4.69456807638556,4.60901657172434,3.97232310637723,3.81993981261466,3.67766123191053,3.44187017733236,3.29151567827536,3.42377428499701,3.48339108893332,3.47910835259081,3.52716522213308,3.41457605041408,3.35784719297567,3.311715099395,3.22663514601367,3.3055841069802,3.09855775397021,3.06653478088548,2.91545590064295,2.98119452020787,3.29231933934572,3.05044956375722,3.04164004588972,2.89658219154733,2.72171584412837,2.84759566311236,2.96122599732008,3.36516756406202,3.07776841738642,3.25152716378137,3.42704297289384,3.48557986915681,3.88910801188981,3.64993081853806,3.75613102733767,3.76652156126468,3.54221980057766,3.44014949404318,3.46194947857753,3.37728426690943,3.57569187590016,3.67325523114072,3.91457867154689,3.83674533144263,3.68519963880558,3.42343246097344,3.36157164490167,3.32906405607568,3.33831847924681,3.54698939995484,3.61948725162243,3.63845654221269,3.69096689635834,3.65427829303561],"QAT^FMA_ROE(NTMA,-20AY,NOW,FY,\"PORTAGG\",\"MEANR\")":[null,null,null,null,null,null,null,null,null,null,16.7779984816015,14.8814458142908,12.1435908718223,12.1306553272553,12.3947412104099,11.6446378155882,11.2380998666164,12.7317850147387,13.2901313577645,12.1192289718939],"USDCNH^FG_PRICE_CHANGE(0,-1AY)":-2.4376094,"USDZAR^FG_PRICE_CHANGE(0,-1AM)":-1.9453824,"USDIDR^FG_PRICE_CHANGE(0,-3AM)":-5.305469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67428,1.11127493241856,0.886057292428814],"UAE^P_PRICE_RETURNS_PR('52W',2,-10AY,0,AM)":[null,null,null,null,null,null,null,null,-16.802538,-14.374638,-8.691573,-12.083864,-24.892403,-19.164526,-27.075703,-19.69775,-19.188946,-21.901148,-5.986285,-9.052336,-16.97181,-16.985231,-11.677355,-9.856594,0.353992,-5.650747,1.2658119,24.384796,24.221075,23.046135,5.1663756,3.1829596,8.89852,7.6688766,5.011499,4.3736935,9.09009,13.181376,10.565126,0.8829832,5.4282904,0.44816732,2.1837354,0.28095245,-4.2803106,1.9259453,-4.960108,-6.4466476,-8.459645,-11.7558365,-6.4291897,-12.883652,-16.623497,-15.931755,-9.9043255,-5.665469,-4.7405424,-13.929993,-9.609175,-8.799523,-4.720378,-0.5467117,-4.8700514,3.124714,-5.037409,-3.5205185,-30.383587,-30.465872,-28.973448,-21.886337,-23.089386,-19.394314,-19.75814,-20.139957,-15.704287,-7.084984,3.5764813,8.443796,46.37562,42.322613,44.99873,52.390324,45.252586,41.837753,45.502792,41.329014,53.036583,48.08656,32.26465,36.24064,44.596004,50.35697,27.628506,17.319632,13.110137,22.554457,7.853341,6.97248,4.311812,-9.657675,-5.2799044,-8.380217,-18.68341,-21.976238,-8.787817,-9.288615,1.198566,-6.884837,-1.7544389,-0.27779937,-5.086899,-1.3311028,5.2609563,0.22990704,3.819871,2.6139617,-0.8388221,-2.1098971,-2.4696052,-0.8035064,3.9903402],"KSA^FMA_PE(NTMA,-10AY,0,AM,\"PORTAGG\",\"MEANR\")":[null,null,null,null,null,null,null,null,null,null,null,null,null,12.891999652241,12.3496456209445,12.6596592298373,11.2632160079976,11.0804193027128,12.9422836137723,12.8005084019038,13.5669413562933,13.880843685782,13.5018744877982,12.9340037030751,12.554068875867,11.7815944312309,13.2352580234687,14.3710694318588,14.2557948042119,14.1425416037294,13.8687063659017,14.0215313500887,13.3456157017549,13.6533011010628,14.5825899050457,14.1610951918227,14.1085257988921,13.0399414418087,13.0821735736309,13.2179329219694,13.5820974474182,13.5561171723883,14.4092242402748,14.4821622389951,14.4843471616745,15.1300853000288,14.9560074589238,14.4610193737305,13.4756532200914,13.3605856105179,13.711900836804,14.265229466396,15.1761105883155,16.1048001384133,15.933647445361,17.089536572371,16.5347994140202,17.1557345360038,16.5180957074048,16.651957682061,16.5570229010097,16.2602759443287,16.7990789889967,16.1180163838829,16.8330417802139,15.9449398499838,13.5804961193586,15.9088379623788,17.442665664392,19.4392595307606,19.4959060695897,19.8345409151835,21.4598173026173,21.7748437928617,20.9427627335544,19.6155289044295,19.3829417937139,18.7839827217094,19.0098654161347,19.0498532547711,19.081533333883,19.3591077387501,18.8152862784932,19.2556872091209,19.079522626946,19.025590109484,19.0012440765796,17.1923774695327,18.7114824058553,18.8692506069147,19.185469673141,19.6439003175271,17.6557567543255,16.9721283766854,15.6647600852371,16.5494597750031,15.7057400452463,14.9795984109298,14.7810596212837,13.6610914945807,14.9613457650809,14.4386874853867,15.0359749565718,15.8546492067102,16.6480567923609,16.9447989363344,17.5074409539261,17.2223128179185,16.5588773290789,15.5787397119694,16.05725956036,16.9712914658327,18.4664271982735,18.6487341305872,18.3770957778925,18.3725846903359,17.3347870502032,16.696636240003,16.7473258257545,16.5303064885168,16.832885484014],"ECH^FMA_PE(NTMA,-10AY,0,AM,\"PORTAGG\",\"MEANR\")":[14.5214874329464,13.6954031649392,14.1096081323473,13.5226232798806,12.8805835161057,13.3707471325569,13.1700959232384,13.7970313415294,14.3396253908474,13.7232378360478,12.9447764430776,12.3689574302838,12.558063848043,12.8302640238344,13.242460672644,12.3210771983095,11.7477652275255,12.062936192335,12.7949382373026,13.3268140669925,13.7338490193845,13.5810468847357,14.9330956908771,15.673098388706,15.3242579445247,15.8335314420261,16.0829106918205,16.0211828159262,15.667926890569,15.9361932305427,16.0809480711577,17.1992518656059,17.5058163054044,16.8543818283351,17.4975329840686,17.4245685397594,18.7502250174251,15.3518578270865,14.5367141149447,12.8960766470454,14.4438371248916,14.0156072984301,14.241837361617,13.8134791412875,13.4004434361144,12.348418365064,11.5102455122801,11.7260934978313,11.6564708832439,15.1511562307042,14.9701348665828,14.6520783836734,9.08060758139305,8.81944940895692,8.90358390257649,8.49243991736509,9.19242884851572,8.35255057719659,8.8844923245916,8.52548029968319,9.39199759062426,9.5155979802511,7.71437348877623,8.44625381824394,9.44106255563625,8.73574412235519,6.65546563939527,7.18336275646024,10.2919728387261,14.1356211211954,15.0302483368642,15.9241012091701,14.4596529241414,13.8698989291726,14.5098196948822,14.0928345556922,15.0528472838557,14.6508607572562,15.0858873669451,14.0468910220709,12.324747847693,11.47000863065,10.8901945496883,10.2296103267247,10.2594128649601,9.35021955411681,9.85136661472531,9.68776132598701,9.80038848091564,10.1867212459909,9.38076051359884,9.32232237438983,8.3548976479996,7.14701722384741,6.31735658068154,6.8289999329148,7.83654587846618,6.94803443505322,7.84022321825424,7.24397221901378,7.35332471740659,7.91343754798214,7.80504151480324,7.50057837565586,8.54558111182684,8.29029425223199,9.06400825936718,9.25357121451465,8.70558657666167,8.7027111803801,8.26737478135312,9.11672785136982,9.42203154244405,9.54020949816436,10.2922047818134,10.0428651512807,10.2508626237018,10.0262214766807,9.82958708344855,9.16469065693087,9.17585463267116],"WL-FDS^FG_PRICE_CHANGE(0,-6AM)":-12.2787071625792,"NI-FDS^FG_PRICE_CHANGE(0,-3AM)":-9.4151212553495,"CPALM-FDS^FG_PRICE_CHANGE(0,-1AM)":4.96083550913837,"BRENT-FDS^FG_PRICE_MAVG(0,,,,30)":85.86,"TIOS-FDS^FG_PRICE(0)":93.06,"SET-BKK^FG_PRICE(0)":1421.58,"FC0000GR^FG_PRICE(0)":9.580717,"FC0000PL^FG_PRICE(0)":204.46413,"TUR^FG_PRICE(0)":36.13,"EWW^FG_PRICE_MAVG(0,,,,200)":62.89085,"CNYA^FG_PRICE_MAVG(0,,,,60)":25.109867,"TUR^FG_TOTAL_RETURNC(0,-6AM)":1.6033173,"INDA^FG_TOTAL_RETURNC(0,-12AM)":28.18464,"EWZ^PERCENT_CHANGE(FMA_EPS(+1,0,,,,\"PORTAGG\",\"MEAN\"),FMA_EPS(+1,-3AM,,,,\"PORTAGG\",\"MEAN\"))":-18.3557618525124,"EWM^FG_TOTAL_RETURNC(0,-6AM)":16.844284,"EIDO^FG_TOTAL_RETURNC(0,-12AM)":2.0197034,"EWJ^FG_TOTAL_RETURNC(0,-6AM)":1.1360645,"EWJ^FMA_COS_DOWN(\"EPS\",\"1M\",+1,NOW,,,\"PORTAGG\",\"MEANR\")":79.0,"INDA^FMA_COS_DOWN(\"EPS\",\"1M\",+1,NOW,,,\"PORTAGG\",\"MEANR\")":56.0,"EIDO^FMA_COS_DOWN(\"EPS\",\"1M\",+1,NOW,,,\"PORTAGG\",\"MEANR\")":25.0,"SET-BKK^FG_ROE(0)":7.98759209730611,"TRYPL10Y-FDS^FG_YIELD_NAME":"Treasury - Poland Benchmark Bond 10Y","REFTHREPO-FDS^(SUBARRAY(NOT_NA(NO_REPEAT_F(FG_YIELD(NOW,-10AY,D))),0,1)-SUBARRAY(NOT_NA(NO_REPEAT_F(FG_YIELD(NOW,-10AY,D))),1,1))*100":25.0,"REFPEMPR-FDS^(SUBARRAY(NOT_NA(NO_REPEAT_F(FG_YIELD(NOW,-10AY,D))),0,1)-SUBARRAY(NOT_NA(NO_REPEAT_F(FG_YIELD(NOW,-10AY,D))),1,1))*100":-25.0,"TRYIN10Y-FDS^PCTCHG(FG_YIELD(0,,,,\"YTM\"),FG_YIELD(-1AM,,,,\"YTM\"))":-0.74122,"TRYAE10Y-FDS^FG_YIELD(0,,,,\"YTM\")":4.275781,"TRYID10Y-FDS^FG_YIELD_NAME":"Treasury - Indonesia Benchmark Bond 10Y","VGK^FMA_EVAL_EBIT(LTMA,NOW,NOW,M,\"PORTAGG\",\"MEANR\")":13.3461330233976,"TUR^FMA_PE(LTM,0,,,\"PORTAGG\",\"MEANR\")":8.05621333112687,"GREK^FMA_DIV_YLD(NTMA,NOW,NOW,M,\"PORTAGG\",\"MEANR\")":6.35321403367441,"EWT^FMA_EVAL_EBITDA(NTMA,0,,,\"PORTAGG\",\"MEANR\")":8.94619278902944,"EPHE^JULIAN(FMA_DIV_YLD(NTMA,NOW,NOW,M,\"PORTAGG\",\"MEANR\").DATES)":45534,"EWM^PERCENT_CHANGE(FMA_EPS(+1,0,,,,\"PORTAGG\",\"MEAN\"),FMA_EPS(+1,-1AM,,,,\"PORTAGG\",\"MEAN\"))":2.59178848081797,"URTH^FG_TOTAL_RETURNC(0,-6AM)":7.2935104,"URTH^FMA_COS_UP(\"EPS\",\"1M\",+1,NOW,,,\"PORTAGG\",\"MEANR\")":540.0,"EWM^FMA_COS_DOWN(\"EPS\",\"1M\",+1,NOW,,,\"PORTAGG\",\"MEANR\")":15.0,"TRYJP10Y-FDS^FG_YIELD(-10AY,0,Y,,\"YTM\")":[0.3138,0.2604,0.0315,0.0465,-0.0051,-0.0208,0.0201,0.0672,0.4224,0.6127],"CAGDPY@QA^EE_ACTUAL_ANNUAL(MED,+1)":16.35,"USDSAR^FG_PRICE_CHANGE(0,-1AM)":-0.023972988,"USDTRY^FG_PRICE_CHANGE(0,-1AM)":1.1264801,"USDMXN^FG_PRICE(0)":19.6755,"USDPEN^FG_PRICE_CHANGE(0,-1AM)":0.98199844,"UAE^FG_TOTAL_RETURNC(-10AY,0,AM)":[1.8295288,-3.7158012,-2.9262125,-18.960243,3.8449526,3.613174,-2.9871821,4.3486476,4.8797846,-1.1659026,-0.2511263,1.2084603,-12.18906,2.662897,-12.426603,-8.307761,1.7066717,0.13568401,16.192413,1.457727,-4.252875,1.2004852,3.628385,3.2948613,-2.2426665,-3.4800053,-6.1151624,12.755609,1.5728116,0.80138445,-4.9965916,2.3902893,1.0507941,0.05776882,1.0707378,3.3168912,1.532507,0.13985634,-6.25698,0.6555319,6.1491966,-3.9601803,-3.3551037,0.48367977,-3.5499394,6.5502167,-5.7575345,2.0752192,-1.0165155,-3.4659803,-0.5984068,-6.2876225,1.5358329,-3.1095386,3.5740376,5.21127,-2.543503,-3.7884653,-1.0264456,2.9895306,3.4107447,-0.9122789,-3.3123255,1.5880108,-5.509371,-2.5944233,-25.264395,4.4025183,0.20079613,5.8116317,0.28970242,4.880476,2.9439688,-1.3837695,2.0580053,11.82127,5.4781437,1.9828916,0.87685585,1.5117168,2.084887,9.625948,-3.030306,2.414775,5.4091573,-4.0355206,10.512388,7.320094,-5.015129,5.409026,6.4553857,5.796039,-13.346613,-0.13102889,-5.665028,10.966063,-7.2352886,-4.8192797,7.1285844,-6.50124,-0.41239858,1.1211514,-4.4183373,1.1772871,1.300478,-0.6793618,5.241084,1.2616158,-1.311475,-3.3887029,1.5818477,-2.437377,6.2410474,-3.7120342,-0.99485517,0.0020742416,0.20689964,-4.217595,4.854369,2.9914498,3.4578204],"VNM^FMA_DIV_YLD(NTMA,-10AY,0,AM,\"PORTAGG\",\"MEANR\")":[2.97673917315498,2.92521309444372,2.92321713335045,3.2032769336619,3.06748841681826,3.02788163117273,3.02719254856858,2.92335874066594,2.97337862900768,2.75580839883111,4.10502221475241,3.79866492017158,3.58495283450924,3.14087135985771,3.28887403463228,2.79285592179107,null,null,2.71617647975191,3.07958967084979,3.13980611850372,3.63761267985306,3.19785565977203,3.07666161702883,3.184189395854,2.56556914863213,2.66899667812142,3.00198652309864,2.84390340931566,3.03266763899988,3.19126770591803,2.62378242181251,2.47648210610794,2.03061674330302,1.75747875016391,1.75636425324272,1.72442628936401,1.8692855257211,2.02635798595169,1.84755339809877,1.56750606287948,1.86109361827082,1.68638633298037,1.84729756467283,null,1.56266347218561,1.78390264920425,1.72649067775313,1.64069932615079,1.70226370735089,1.899460182603,1.61816602881391,1.79319726937953,1.677822213904,1.57933279624034,1.57787875956276,1.52414465161581,1.59188259968992,1.75782959951996,1.95421095215189,1.92793705491876,1.64028277837236,1.58405900773914,1.59460534040951,1.49257228000602,1.53411183742116,1.97166430123048,1.91392715666758,1.55973213608924,1.37430441878389,1.3872251142194,1.37337583691966,1.30730605730387,1.34226396306706,1.31929892927501,1.17849207225604,1.13033798199526,1.25120710256728,1.24021656811809,1.12186928662733,1.21191039456127,1.16849768825145,1.42987700583869,1.39378657098861,1.3930725961041,1.42108932045865,1.31018268861177,1.52290983639599,1.53007892822385,1.68071003269488,1.85992033616325,1.60164647643291,1.84296183898621,1.7806817508065,1.96148427507976,1.86282443488957,1.96641063540082,2.47274788917591,2.64671508288297,2.64282189935941,2.65661723001817,2.49670052410146,2.47581818952771,2.49479900801447,2.52190915835368,2.54945334928598,2.70798672856063,2.48500645171583,2.58500347870474,2.95426591282023,2.97417282993924,2.82172771924924,2.79329420205033,2.8453171532849,2.35567402671486,2.21732633999874,2.36190821638599,1.90401973092747,1.90482569680158,1.98365394456468,2.02640709188006],"EPOL^FMA_PE(LTMA,-10AY,0,AM,\"PORTAGG\",\"MEANR\")":[14.7382427494322,14.4117173155388,14.5135724670029,14.5900412204763,14.5052397656901,18.3319648879879,20.1444766717033,19.7913718487234,19.2746053460425,18.143625242057,17.2774036846837,16.0849482363707,15.152070739527,14.282128356499,12.919408652282,11.0023361360693,10.8678710712891,11.734344304518,12.3261918909323,12.3627855187662,12.100038144846,12.0308099097419,11.7108417495224,12.4071646746641,11.9537843632571,12.4012249582801,12.7516718347786,13.1660503106704,14.3224940335731,15.1957574762093,15.6849867816447,15.3003444625902,15.158389186216,14.757358940981,14.5632111698519,14.3492710001996,14.053799017276,13.6657240583822,12.8681206944801,12.4312248089593,12.6878421811984,12.1803156373528,11.7897412625239,11.7762316982927,11.839245860142,11.6486546449382,11.2952192663378,11.5542665032455,11.3069834140647,11.2567395054208,11.3827011247447,11.4817130752184,11.7729480517683,11.6921107880157,11.4588747713681,11.6324437555272,11.3671110182196,11.4447358552593,11.5698954727966,10.9193377467561,11.0546899806237,10.8813734080575,11.1700577135161,10.7450849254123,11.0840647694599,11.3911318774886,9.2685438595851,9.89762918199219,10.9614314233589,11.9588246579744,11.8597090628339,12.2342673768284,12.8538428527938,14.23752046819,18.3456767405419,21.6223603663575,23.4437466212749,15.3244416487162,17.0210552753362,16.5899054740727,16.3613620307149,15.8954899413108,15.1381664696412,14.5379389019188,13.988433743795,14.2517742732646,13.0507082910805,10.9186088906704,11.4023915629582,10.8479898367645,9.80631861132731,9.62515816787657,8.66490567792283,8.34766255223181,7.54433812014587,7.18420897865582,6.88838799199581,6.53716094661278,6.55059972415894,5.9889695103355,6.30790504709373,5.40088798842883,5.99860432879092,6.01886126097072,6.18023626422704,6.52460826212043,7.11981638829238,6.8767022882229,6.82174358960432,7.03683586284147,7.47950611670067,8.76682190073233,8.61245891289658,8.72008992494438,8.96235714217727,8.76939682968877,8.97690224577708,8.93004226091096,9.19714241314913,8.85166868453636,8.66976375570768],"FC0000MX^FG_PRICE(0)":425.96912,"FC0000CN^FG_PRICE(0)":219.03455,"GREK^FG_PRICE_MAVG(0,,,,200)":40.23551,"EPOL^FG_PRICE_MAVG(0,,,,60)":24.112,"VNM^FG_TOTAL_RETURNC(0,-1AM)":4.4650316,"QAT^P_PRICE(0)/P_PRICE_HIGH_PR(0,,,,,,\"PRICE\",\"INTRA\",\"52W\")":0.9853075,"GREK^FMA_PCT_ABOVE_MAVG(200,0,,,,\"PORTAGG\")":37.9310344827586,"EWW^FG_TOTAL_RETURNC(0,-1AM)":-1.9332528,"EPOL^P_PRICE(0)/P_PRICE_HIGH_PR(0,,,,,,\"PRICE\",\"INTRA\",\"52W\")":0.90456116,"ECH^FMA_PCT_ABOVE_MAVG(200,0,,,,\"PORTAGG\")":35.7142857142857,"EWJ^PERCENT_CHANGE(FMA_EPS(+1,0,,,,\"PORTAGG\",\"MEAN\"),FMA_EPS(+1,-3AM,,,,\"PORTAGG\",\"MEAN\"))":10.3040607911509,"UAE^SIZE(FG_CONSTITUENTS)":46,"EWT^SIZE(FG_CONSTITUENTS)":90,"EZA^FMA_RBICS_REV_CURRENT(30, LOC, \"PORTAGG\")":46.2859673107362,"TRYSA10Y-FDS^FG_YIELD_NAME":"Treasury - SAUDI ARABIA Benchmark Bond 10Y","TRYPH10Y-FDS^FG_YIELD_NAME":"Philippines Benchmark Bond - 10 Year","REFZAREPO-FDS^PROPER_NAME(0,,,\"SECURITY\",\"NAME\")":"South Africa Repo Rate","REFCNRMB-FDS^PROPER_NAME(0,,,\"SECURITY\",\"NAME\")":"China Loan Prime Rate (LPR) - 1 Year","TRYPL10Y-FDS^PCTCHG(FG_YIELD(0,,,,\"YTM\"),FG_YIELD(-3AM,,,,\"YTM\"))":-8.027936,"TRYBR10Y-FDS^FG_YIELD_NAME":"Treasury - Brazil Benchmark Bond 10Y","CC_MX^IMF_IFS_RCPI_Q(0)":4.771999,"VNM^FMA_DIV_YLD(NTMA,NOW,NOW,M,\"PORTAGG\",\"MEANR\")":1.94513427885103,"MCHI^FMA_EVAL_EBITDA(NTMA,0,,,\"PORTAGG\",\"MEANR\")":7.85779905817302,"EWZ^JULIAN(FMA_DIV_YLD(NTMA,NOW,NOW,M,\"PORTAGG\",\"MEANR\").DATES)":45534,"EPU^FMA_PE(NTMA,0,,,\"PORTAGG\",\"MEANR\")":10.4325450574287,"CNYA^FG_FCF_YIELD_NTM(0)":6.12769433805754,"EWZ^FG_COMPANY_NAME":"iShares MSCI Brazil ETF","TUR^JULIAN(FMA_DIV_YLD(NTMA,NOW,NOW,M,\"PORTAGG\",\"MEANR\").DATES)":45534,"GREK^FMA_PE(NTMA,0,,,\"PORTAGG\",\"MEANR\")":6.83282100848018,"EIDO^FMA_EVAL_EBIT(LTMA,NOW,NOW,M,\"PORTAGG\",\"MEANR\")":9.87556471520196,"MCHI^FMA_PE(NTMA,0,,,\"PORTAGG\",\"MEANR\")":8.67148051649995,"TRYTH10Y-FDS^FG_YIELD_NAME":"Thailand Benchmark Bond - 10 Year","REFQALEND-FDS^FG_YIELD(NOW,,,0)":6.25,"REFPL7D-FDS^FG_YIELD(NOW,,,0)":5.75,"TRYZA10Y-FDS^PCTCHG(FG_YIELD(0,,,,\"YTM\"),FG_YIELD(-1AM,,,,\"YTM\"))":-3.6720688,"VGK^FG_PE_NTM(0,,,90,0)":13.3760998270136,"EZA^FMA_EVAL_EBIT(LTMA,NOW,NOW,M,\"PORTAGG\",\"MEANR\")":12.7082589482429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94029,16.7115371927188,16.932589581546,16.8118349535848,14.5722752976358],"USDSAR^FG_PRICE_CHANGE(0,-1AY)":0.046658516,"USDCNH^FG_PRICE(0)":7.13025,"USDBRL^STD(FG_PRICE_CHANGE(0,-3AY,M))":3.64282983634015,"USDMXN^FG_COMPANY_NAME":"Mexican Peso per U.S. Dollar","USDPEN^FG_PRICE_CHANGE(0,-1AY)":1.9283772,"USDIDR^FG_PRICE_CHANGE(0,-1AM)":-3.2905042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2927363804,5.12773396645605,7.54796836254382,11.3918613623253,11.0560462161177],"TUR^P_PRICE_RETURNS_PR('52W',2,-10AY,0,AM)":[-0.65842867,-15.965282,2.9482841,1.1095762,22.6609,20.437431,5.7523847,-6.6285667,-11.9541645,-19.992996,-15.72653,-21.010351,-33.118057,-14.27899,-18.229109,-35.154636,-37.39036,-29.033237,-4.323578,-3.6124885,-15.806807,-8.943457,-6.881666,-3.4097493,11.7449045,-4.850769,-17.547571,-4.287261,-6.964082,-0.16527176,-11.03754,-14.922661,2.1202207,9.533501,4.555011,12.486612,23.510874,15.417683,21.86532,28.31316,43.681885,28.076637,29.043365,7.633233,-10.249674,-24.752785,-35.76808,-49.30539,-52.81125,-42.013824,-38.306618,-38.325195,-42.53076,-32.86403,-37.499054,-36.227776,-36.747353,-21.924675,-4.8522053,21.875298,27.398586,5.820787,10.064756,14.878618,20.375156,2.3743868,-18.67184,-16.616201,-6.440568,-0.056636333,-6.0278296,-16.264069,-19.935005,-14.911085,-11.734068,-8.449048,-0.6277025,5.895591,33.753014,16.841757,17.307138,12.272156,-4.258001,12.622142,17.17509,9.522354,3.1726956,-12.447346,-23.24561,-29.05178,-32.006912,2.8067946,-4.432118,-14.162713,-11.772037,-4.470527,19.14035,19.113981,38.900993,83.795296,66.75294,49.205757,106.871414,56.0398,58.44877,59.422935,76.16209,79.97427,51.701103,62.443497,18.164158,0.054204464,5.475223,35.69368,2.8385043,15.331006,41.47737,39.530468,44.454514,6.802392,-3.6117136],"TUR^FG_TOTAL_RETURNC(-10AY,0,AM)":[-3.362894,-8.527726,10.326088,1.1746883,6.797743,-8.714705,-14.252788,6.474018,1.5358686,-6.796515,4.50809,-9.059233,-16.235632,14.522589,5.242133,-17.528461,0.31648874,3.4700394,14.800429,8.015466,-11.309791,-0.4536271,8.221828,-5.668509,-3.0933022,-2.485609,-8.693325,-4.3784857,-2.48909,10.385108,0.6862998,5.566597,6.456828,6.7728043,3.3029437,2.7484179,5.098307,-8.875359,-3.3659577,0.44466257,9.190297,-1.6037941,1.446271,-11.9484005,-11.051142,-10.661661,-11.819374,-18.925058,-2.1475315,11.975193,2.8120995,0.41441917,0.848341,15.9688,-5.557519,-10.157424,-8.844387,6.7276835,7.4627876,3.8493037,2.287066,-7.941407,8.040201,4.8062086,6.5411806,-2.1762013,-24.973095,-4.5432863,-1.302594,14.010143,2.7801633,-9.027475,-3.4036458,-0.94293356,12.074161,7.0183277,17.467737,4.245448,-5.236137,-16.612494,-0.9094894,5.7644725,-9.574467,7.0117593,0.35179853,-7.2743177,5.576563,-10.966879,5.0421476,-2.9807627,-9.0188265,25.0,-7.886714,-5.772382,-6.2984047,15.867769,25.154531,-7.2948337,23.114765,17.809582,-4.6978474,-12.544698,24.87223,-5.4570255,-6.4646482,-5.193061,3.5401225,17.193104,6.557369,-0.7301152,-8.983445,-1.8470526,0.4656911,12.511086,-5.3627787,6.02777,8.226358,-0.86984634,7.194066,-13.353324,-3.832841],"VNM^FMA_PE(NTMA,-10AY,0,AM,\"PORTAGG\",\"MEANR\")":[13.6156289329143,12.1747152967076,12.0339675911292,11.9957967559367,11.9876650655235,12.769129143616,11.9817948967884,12.8027611542149,13.4345400820433,13.834951945384,14.8625693184473,14.0849706221566,13.689150055594,14.1687230349982,14.524023811709,12.226370205928,null,14.1112055803979,15.7133127761966,12.8313154279547,12.6434165719335,12.6603200373731,12.4484425926524,11.7371413078711,11.5627593681617,13.4388196790629,12.6975920254589,12.2729258651307,12.7839238411105,13.2286847437057,13.0884608030298,14.1943524504317,14.9864013364748,14.4941633672111,15.7226834098982,16.0167971919356,15.8872786809966,16.1295568932108,16.355064462693,17.8416965402661,20.5067517453401,19.392861379011,20.6135409072001,21.6098356310692,20.2095779275138,20.0165697041479,16.4333992813247,17.7730805053864,17.7947782123433,15.4276166380788,15.4595485484189,15.9849108853966,14.9776665369359,15.8250818442015,17.3405514069293,18.0765285918125,17.3993137965497,16.8748399375908,16.2744239860196,15.2297078129165,13.9880461654844,14.2746728303346,14.8501951230806,14.657209258275,14.0689424558252,13.2577776582404,11.8371269927228,13.2499731328676,14.5015246670849,15.4592798970712,14.9948496070561,14.685272943233,15.5058453055685,15.7115389001711,15.2781349789284,15.7582944090896,17.6852033655999,16.5387588889202,16.9332610296428,16.8982581282709,16.3040989332359,17.7130976058958,16.6517483133426,16.8584913573457,16.2792686882677,16.2366897103365,16.1185918452247,16.6340410868698,15.8719444140521,15.0378831405672,14.3016970424398,14.0721875485393,12.1874151457893,12.6984036057039,10.7402965689552,11.5435585077569,11.1899260460147,10.4707910621368,9.75328165447113,11.4936499875117,11.2315022730415,11.0510360829541,12.5383171243152,13.9034130100616,14.3036781696651,14.0650572937563,13.4103577983672,14.7412101409426,15.3124536634869,14.0829520942667,13.8337244352011,14.6199164820056,14.3244887388379,14.6712594741992,16.2838128179144,16.4740274653548,15.6267162659551,15.8053840107956,14.5992719227271,13.4088302355417,13.1682719690438],"CNYA^FMA_PE(NTMA,-10AY,0,AM,\"PORTAGG\",\"MEANR\")":[null,null,null,null,null,null,null,null,null,null,null,null,null,null,null,null,null,null,null,null,null,null,13.8962203836427,13.8155389417599,13.6942038749626,13.6817798453712,14.0576010407388,13.7210682570115,13.0727851488994,13.1438069035952,13.1598145373475,13.5628473882352,13.1809635461511,13.9778283218863,14.0874418331535,13.6742016356862,14.4121534766656,14.3821806266017,14.8170124960107,13.8041033609741,14.3154383415176,12.9013600825909,13.5055273384802,12.7350967856634,11.9149884278276,11.8535802776911,10.6643332761194,10.2454370020658,9.85739497199132,9.7176025797587,9.86650804050195,9.91127013327184,9.69677217584128,10.4433583345328,11.4628929689004,12.0600578165841,11.2189854612145,11.474078833895,11.5778633890799,11.1934886748034,12.0579005345885,11.7749541373638,11.5952194885573,12.2019035916191,12.9231978802213,12.4769577896177,12.4247415642372,12.2436042137779,13.2768821755341,13.7048534160525,16.2828625533441,15.6456404217744,15.8967961765492,16.3726327750751,16.1773970979231,16.2264891343434,18.4620353643721,19.0328398508601,16.460419986862,15.7561544697171,15.8609623708574,16.6404517056648,16.3007849186662,15.6497063458172,15.8147465920773,15.1973887895608,15.2725053670238,15.8632754509202,14.8823053219865,13.7750464148266,12.9972292816728,12.6183270051019,12.3685351268953,13.1387597107774,13.2235664307597,12.8654553297361,12.6058703988829,11.5280730867907,11.8085439476191,12.2646066080815,12.1806488705821,12.4063509513257,11.8798699838268,12.3364046867931,11.9968628656394,11.8494765874986,11.7548373611151,11.9051885932808,11.941068536376,11.6180088706019,11.6501723919319,11.4139676011949,10.8260008778025,11.0576335921916,11.7840418981449,11.9894026834971,12.964462839123,12.3693734911288,11.9339953873012,11.3268955090219,11.0737587024636],"WL-FDS^FG_PRICE_CHANGE(0,-3AM)":-2.64960346070655,"NI-FDS^FG_PRICE_CHANGE(0,-1AM)":-0.345260514752044,"CPALM-FDS^FG_PRICE_MAVG(0,,,,30)":3941.7666,"BRENT-FDS^FG_PRICE(0)":85.86,"FC0000SA^FG_PRICE(0)":47.18558,"SET-BKK^FG_PRICE_MAVG(0,,,,200)":1364.2375,"EWW^FG_PRICE_MAVG(0,,,,60)":55.9625,"CNYA^FG_PRICE_MAVG(0,,,,30)":24.785414,"TUR^FG_TOTAL_RETURNC(0,-3AM)":-10.679853,"INDA^P_PRICE(0)/P_PRICE_LOW_PR(0,,,,,,\"PRICE\",\"INTRA\",\"52W\")-1":0.35364425,"EWZ^PERCENT_CHANGE(FMA_EPS(+1,0,,,,\"PORTAGG\",\"MEAN\"),FMA_EPS(+1,-1AM,,,,\"PORTAGG\",\"MEAN\"))":-17.5201019770338,"EWM^FG_TOTAL_RETURNC(0,-3AM)":11.183929,"EIDO^P_PRICE(0)/P_PRICE_LOW_PR(0,,,,,,\"PRICE\",\"INTRA\",\"52W\")-1":0.23272526,"EWJ^FG_TOTAL_RETURNC(0,-3AM)":2.7197003,"EWJ^FMA_COS_UP(\"EPS\",\"1M\",+1,NOW,,,\"PORTAGG\",\"MEANR\")":106.0,"INDA^FMA_COS_UP(\"EPS\",\"1M\",+1,NOW,,,\"PORTAGG\",\"MEANR\")":53.0,"EIDO^FMA_COS_UP(\"EPS\",\"1M\",+1,NOW,,,\"PORTAGG\",\"MEANR\")":20.0,"QAT^FG_ROE(0)":10.8718913210504,"TRYVN10Y-FDS^FG_YIELD_NAME":"Treasury - Vietnam Benchmark Bond 10Y","REFTHREPO-FDS^FG_YIELD(NOW,,,0)":2.5,"REFPEMPR-FDS^FG_YIELD(NOW,,,0)":5.25,"TRYGR10Y-FDS^PCTCHG(FG_YIELD(0,,,,\"YTM\"),FG_YIELD(-3AM,,,,\"YTM\"))":-16.293335,"TRYAE10Y-FDS^FG_YIELD_NAME":"Treasury - United Arab Emirates USD Benchmark Bond 10Y","TIPSCL10Y-FDS^FG_YIELD(0,,,,\"YTM\")":2.0229354,"VGK^FMA_EVAL_EBITDA(NTMA,0,,,\"PORTAGG\",\"MEANR\")":8.86280238916196,"EWT^FG_FCF_YIELD_NTM(0)":4.28339839092174,"VNM^FMA_PE(LTMA,-10AY,0,AM,\"PORTAGG\",\"MEANR\")":[13.7656401161663,13.2996127718321,13.2633553713425,12.9037719911215,12.3228962294416,12.5944350255011,16.7674804182682,16.6227323922065,16.6472633576478,16.637610484276,17.2711323352485,17.0980440169985,17.6785587129679,19.4952817470463,24.3304777667308,23.5138895449533,32.3272080957465,19.2200734234488,-4.94805916973368,-3.53463001009622,-1.6628842952154,0.300473710697276,2.11727633606253,3.80528558332624,5.46031368458817,10.1914725686512,11.6473894440936,12.9714670038538,14.977063407904,15.3417454380471,15.536791518233,15.7315451173013,15.978488888674,15.7118298122004,16.7010696255743,17.3961337578669,17.8812072895842,18.1807954246467,18.8628638558591,20.783129445466,24.6559000143423,23.6327614722441,24.5014052649282,24.5814248652128,23.9781983401398,23.7628734949953,21.4733530405336,21.9454476514239,22.2025313533788,20.4290106356083,19.6359385735006,19.6996706249172,18.3290304780358,18.1281448810168,19.7148149732171,19.776261936152,19.5039497719128,19.2989391392769,19.1101420842458,18.4054050769755,17.4015320022991,17.3217459414146,17.8402139306838,17.6532593591775,16.5328098331179,15.4049053710087,14.8035176247414,15.0236397906092,15.471983671999,16.2356293261047,16.3079683052551,16.6640937829169,18.062756782277,18.6280655772046,19.0342502039672,20.9086161327106,24.6278507857693,23.9458467828487,24.2363166214993,23.5924895939837,22.7582277342198,22.9554670875157,21.7576540224937,21.314469212875,20.5433996905766,20.2403712509794,20.0586945912722,19.4065807461318,18.0636920216288,16.941565005671,16.3414765766289,16.1433207286647,15.3211902013947,15.304744799399,13.9533832294991,14.0561959261216,13.6141857398291,12.6009032923543,11.3474671865066,12.9811160405733,11.9188624559997,12.1299313401193,12.417293991513,12.8863427959503,13.2452207636409,13.5877241570846,13.4142211476111,14.5231470755043,15.8698954258484,15.7962694356287,15.5336369173172,16.5974974415618,16.7050712232747,16.8577247864339,18.6715686424884,18.539592504092,18.115004830818,18.1034656008652,17.2209535982021,16.0885977153277,15.9459420962642],"GREK^FG_PRICE(0)":41.3,"EPHE^FG_PRICE_MAVG(0,,,,200)":26.051155,"CNYA^P_PRICE(0)/P_PRICE_HIGH_PR(0,,,,,,\"PRICE\",\"INTRA\",\"52W\")":0.8380084,"URTH^PERCENT_CHANGE(FMA_EPS(+1,0,,,,\"PORTAGG\",\"MEAN\"),FMA_EPS(+1,-3AM,,,,\"PORTAGG\",\"MEAN\"))":1.0580574896692,"TUR^SIZE(FG_CONSTITUENTS)":96,"ECH^FMA_COS_UP(\"EPS\",\"1M\",+1,NOW,,,\"PORTAGG\",\"MEANR\")":7.0,"GREK^FG_ROE(0)":15.1682802686958,"TRYCN10Y-FDS^FG_YIELD_NAME":"Treasury - China Benchmark Bond 10Y","REFBRSELIC-FDS^PROPER_NAME(0,,,\"SECURITY\",\"NAME\")":"Brazil Target Selic Rate","TRYVN10Y-FDS^PCTCHG(FG_YIELD(0,,,,\"YTM\"),FG_YIELD(-3AM,,,,\"YTM\"))":-3.5210726,"TRYPH10Y-FDS^PCTCHG(FG_YIELD(0,,,,\"YTM\"),FG_YIELD(-1AM,,,,\"YTM\"))":-0.50657904,"TRYMX10Y-FDS^FG_YIELD(0,,,,\"YTM\")":9.3732,"CC_PE^IMF_IFS_RCPI_Q(0)":null,"EWY^FG_FCF_YIELD_NTM(0)":7.64710122114755,"TUR^PERCENT_CHANGE(FMA_EPS(+1,0,,,,\"PORTAGG\",\"MEAN\"),FMA_EPS(+1,-1AM,,,,\"PORTAGG\",\"MEAN\"))":-10.165597435185,"EPOL^PERCENT_CHANGE(FMA_EPS(+1,0,,,,\"PORTAGG\",\"MEAN\"),FMA_EPS(+1,-3AM,,,,\"PORTAGG\",\"MEAN\"))":4.79054117983283,"TRYAU10Y-FDS^FG_YIELD(-10AY,0,Y,,\"YTM\")":[2.81,2.88,2.76,2.63,2.315,1.375,0.972,1.671,4.051,3.955],"USDTHB^STD(FG_PRICE_CHANGE(0,-3AY,M))":3.11253720669399,"USDCNH^FG_COMPANY_NAME":"Chinese Offshore Renminbi per U.S. Dollar","USDIDR^FG_PRICE_CHANGE(0,-1AY)":0.58670044,"UAE^FMA_DIV_YLD(NTMA,-10AY,0,AM,\"PORTAGG\",\"MEANR\")":[2.51901215759423,2.65788966260198,2.89988061335962,3.54092010856906,3.46294617322137,3.4088067582442,3.65758284513224,3.3093315447407,3.21673158563045,3.46100746433188,3.59547100151014,3.56900899627894,4.05480255150319,3.81121031950376,4.40348381632682,4.67225779042212,4.62539311301504,4.65105595687221,3.91745828419989,3.88316047495918,4.12922301773981,3.95546556434018,3.89580136334077,3.77743177030132,3.7256832304283,3.75798158165824,3.87497433264577,3.97139355714756,3.95881360133642,4.06370041395673,4.13351713077394,3.98796042359228,3.86803731421877,4.07178304352993,4.06323586881923,3.93872845197669,4.11286251108287,4.17146968406893,4.40735294523302,4.43988372126695,4.31534132704103,4.36623088787693,4.46114367915243,4.77984361813043,5.00639244522247,4.68655172057188,4.87998071708643,4.70876359398125,4.73733900526223,4.90406983789996,4.86845289855282,5.23213452400654,5.13677926837889,5.31234092632601,5.34422945789826,4.97141166676353,5.14294282253743,5.1557633293493,5.10395582576676,5.01418938410076,4.78420984171272,4.70724253149004,4.77689905725253,5.01688015427198,5.30146964765545,5.36379619431508,6.7538586733443,6.13996795561179,4.65066826366244,4.3077223545291,4.64038292469803,4.67515235301248,4.40819985496769,4.38401237354977,4.72743761307831,4.38788592840705,4.28336025761577,4.41669137199794,4.61365619360496,4.4216319508641,4.49752103348024,4.33253008860553,4.6872886933322,4.54676140010802,4.23236656043557,4.1738929505439,3.83259681465378,4.1419014263539,4.40587732533981,4.17401968110673,3.67227852971549,3.41562096163346,4.08592771124197,4.10183655604875,4.48571613391031,3.9885054839896,4.23940609070844,4.4365603729423,4.28188560123535,4.58230425863818,4.79795309031657,4.60480460715398,4.68723600810196,4.50790163139474,4.46132253222431,4.57691460069988,4.29355479224358,4.14109190702165,4.38886427927044,4.46948993176561,4.6319789519466,4.77332324372791,4.48015252526689,4.90673866318462,5.11741154077952,5.41090636016292,5.63612194386081,5.9526234514074,5.67558130944587,5.49908165151859,5.31044088111928],"ECH^JULIAN(FMA_DIV_YLD(NTMA,-10AY,0,AM,\"PORTAGG\",\"MEANR\").DATES)":[41894,41922,41955,41985,42016,42047,42075,42104,42136,42167,42195,42228,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6],"EPHE^FMA_PE(LTMA,-10AY,0,AM,\"PORTAGG\",\"MEANR\")":[19.7738191734068,19.4613886580915,19.8956002597405,19.955160550041,20.1986072099769,20.8508649965374,21.0106264722068,20.986881501638,20.5837891686121,20.120025708928,19.8781934418469,19.9615058027053,18.8294023149253,19.2867526553175,18.5283375511907,17.9527184277684,16.4803699633101,17.1990730339448,16.7612554646083,17.0241958574623,16.8906897609347,17.2663797124929,17.9115566831758,18.4152543073338,18.2667040632533,17.5431841854098,16.6468610925541,16.8345156193696,18.0923543946137,18.0196968149294,17.8236819729801,18.0275513415866,18.134806813199,18.332435438031,17.9842996866738,17.7228183443118,18.4180712015991,19.29584010295,19.7261645724278,19.1968426131952,20.2587352539303,19.253982371128,19.3179799776705,18.921387676777,18.6816804659829,18.5555359658532,17.7201131678056,18.0855972030202,16.8166357392573,15.9883057991846,15.4661936817306,16.4511990689173,17.5151428752928,17.5169779462488,16.7608250604029,16.7164322080323,16.5432027165877,16.7377995255494,16.7774285565105,16.3162896868334,15.4980447963252,15.1653521469171,15.2266816699163,14.8760325975375,14.8344334563063,14.0496641590965,12.5662921105624,12.488480816172,13.2022024589095,15.3137353147478,15.7716904458777,16.9494812839373,18.5722749248361,19.690842574519,24.1548847715081,24.9727360941093,25.8564462436119,24.8259295851615,22.7060008309902,21.9121588226202,21.1784151555918,21.7302954271722,21.1394209509168,20.1287015275183,20.6656552613121,20.810802487299,20.9817708783864,19.964115393471,19.5224933955463,19.3521878699086,19.12479399458,18.5801370212502,17.903836593707,17.4811023621294,16.7079296266343,16.560900651265,15.9877566071955,14.0325984425068,13.949517911498,14.0971594575325,14.3375346417944,14.182577678889,13.2097107849801,13.0072023654117,12.806753325013,12.2114592548309,11.8977811401008,11.5132126500586,11.2630999018099,11.16573680358,10.6653256100038,9.80867062285136,10.1647386054912,10.3723922965363,10.6279158292733,10.399628897079,10.270378724754,10.0312778776069,10.2398657232442,10.1241343108284,10.4956274527905],"KSA^FG_PRICE_MAVG(0,,,,200)":42.3102,"GREK^FG_PRICE_MAVG(0,,,,60)":41.534096,"EPOL^FG_PRICE_MAVG(0,,,,30)":23.816668,"VNM^PERCENT_CHANGE(FMA_EPS(+1,0,,,,\"PORTAGG\",\"MEAN\"),FMA_EPS(+1,-3AM,,,,\"PORTAGG\",\"MEAN\"))":11.1288677710909,"QAT^FG_TOTAL_RETURNC(0,-6AM)":5.869198,"EZA^FG_TOTAL_RETURNC(0,-12AM)":21.61187,"EWW^PERCENT_CHANGE(FMA_EPS(+1,0,,,,\"PORTAGG\",\"MEAN\"),FMA_EPS(+1,-3AM,,,,\"PORTAGG\",\"MEAN\"))":-3.99261246842715,"EPOL^FG_TOTAL_RETURNC(0,-6AM)":0.8515835,"CNYA^FG_TOTAL_RETURNC(0,-12AM)":-12.539375,"EWJ^PERCENT_CHANGE(FMA_EPS(+1,0,,,,\"PORTAGG\",\"MEAN\"),FMA_EPS(+1,-1AM,,,,\"PORTAGG\",\"MEAN\"))":1.54321458427339,"UAE^FMA_COS_DOWN(\"EPS\",\"1M\",+1,NOW,,,\"PORTAGG\",\"MEANR\")":8.0,"EWT^FMA_COS_DOWN(\"EPS\",\"1M\",+1,NOW,,,\"PORTAGG\",\"MEANR\")":27.0,"EWZ^FMA_RBICS_REV_CURRENT(30, LOC, \"PORTAGG\")":27.5567562460389,"MCHI^FG_ROE(0)":11.0011983148195,"REFBRSELIC-FDS^(SUBARRAY(NOT_NA(NO_REPEAT_F(FG_YIELD(NOW,-10AY,D))),0,1)-SUBARRAY(NOT_NA(NO_REPEAT_F(FG_YIELD(NOW,-10AY,D))),1,1))*100":-25.0,"TRYSA10Y-FDS^PCTCHG(FG_YIELD(0,,,,\"YTM\"),FG_YIELD(-3AM,,,,\"YTM\"))":-9.225732,"TRYPL10Y-FDS^PCTCHG(FG_YIELD(0,,,,\"YTM\"),FG_YIELD(-1AM,,,,\"YTM\"))":0.83854127,"TRYKR10Y-FDS^FG_YIELD(0,,,,\"YTM\")":2.9701,"CC_TW^IMF_IFS_RCPI_Q(0)":null,"VNM^FMA_PE(NTMA,0,,,\"PORTAGG\",\"MEANR\")":13.1682719690438,"MCHI^FG_FCF_YIELD_NTM(0)":7.75525999504416,"EWY^FMA_EVAL_EBIT(LTMA,NOW,NOW,M,\"PORTAGG\",\"MEANR\")":15.1567858695746,"EPU^FMA_PE(LTM,0,,,\"PORTAGG\",\"MEANR\")":15.6472185029746,"CNYA^FMA_DIV_YLD(NTMA,NOW,NOW,M,\"PORTAGG\",\"MEANR\")":3.2474217084711,"EWY^FG_COMPANY_NAME":"iShares MSCI South Korea ETF","SET-BKK^FMA_EVAL_EBIT(LTMA,NOW,NOW,M,\"PORTAGG\",\"MEANR\")":18.0616613040918,"REFBRSELIC-FDS^FG_YIELD(NOW,,,0)":10.5,"TRYSA10Y-FDS^PCTCHG(FG_YIELD(0,,,,\"YTM\"),FG_YIELD(-1AM,,,,\"YTM\"))":-5.332293,"TRYKR10Y-FDS^FG_YIELD_NAME":"South Korea Benchmark Bond - 10 Year","CC_MY^IMF_IFS_RCPI_Q(0)":null,"VNM^FMA_PE(LTM,0,,,\"PORTAGG\",\"MEANR\")":16.9741977968744,"VNM^JULIAN(FMA_DIV_YLD(NTMA,NOW,NOW,M,\"PORTAGG\",\"MEANR\").DATES)":45534,"EPOL^FMA_EVAL_EBIT(LTMA,NOW,NOW,M,\"PORTAGG\",\"MEANR\")":8.42750700890894,"EWT^FG_COMPANY_NAME":"iShares MSCI Taiwan ETF"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2726059775,8.30740233680115,10.1463868925066,7.5109716795443,8.90596194393434],"TRYEU10Y-FDS^FG_YIELD(-10AY,0,Y,,\"YTM\")":[0.5475,0.636,0.2082,0.4294,0.239,-0.189,-0.575,-0.181,2.533,2.004],"CAGDPY@IN^EE_ACTUAL_ANNUAL(MED,0)":-0.651406479275637,"CC_SA^FG_COMPANY_NAME":"Saudi Arabia","USDSAR^FG_PRICE(0)":3.7527,"USDBRL^STD(FG_PRICE_CHANGE(0,-1AY,AM))":2.09118160012764,"USDTWD^STD(FG_PRICE_CHANGE(0,-3AY,M))":1.75764915830549,"USDPLN^STD(FG_PRICE_CHANGE(0,-3AY,M))":3.28543810760105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61252197,23.2814283629633,19.758357124894,36.4008288961817,47.7168789210372],"SET-BKK^P_PRICE_RETURNS_PR('52W',2,-10AY,0,AM)":[13.123965,6.9432616,10.540808,11.704672,21.965038,22.779774,13.854111,11.389923,8.041358,3.514707,-2.1811426,-7.36627,-12.597495,-9.031248,-11.378783,-16.104816,-18.019081,-20.881992,-9.743881,-10.492748,-5.8160305,-4.975271,-0.672096,10.247671,2.180612,-0.4467249,7.50854,17.60645,24.977291,21.498537,11.663734,14.730549,10.335803,9.417796,6.780708,0.5584121,16.411102,21.78241,11.558127,11.521185,15.383983,13.512778,16.91072,11.177731,13.911128,10.453951,4.1906595,8.546484,2.1806479,-0.9530008,-2.038151,-3.9531887,-11.41336,-8.722663,-9.594404,-6.0390415,-5.6214213,-3.2524943,5.5249095,-4.1707277,-1.1140943,-3.3804953,-1.7312765,-4.344666,-0.44090748,-6.2496605,-31.499332,-26.117086,-21.168322,-17.266964,-22.359627,-19.010813,-23.540205,-21.68327,-17.826218,-4.5261917,-2.579987,-1.0223627,40.656185,25.495302,20.940388,17.167473,14.760458,14.651716,26.683914,29.071867,22.272514,9.14296,9.0041275,12.652898,5.2617908,8.644366,0.80605745,0.45223236,-0.196141,5.8425903,1.8583179,-5.0412474,0.2971053,0.30280352,0.53321123,-2.256608,-2.8796375,-4.87774,-1.4622748,-4.9742103,-3.598398,-5.369049,-7.2184143,-7.0496798,-14.183289,-15.353668,-16.23277,-16.536999,-13.754261,-12.567777,-12.593341,-15.129471,-10.669684,-15.129889,-8.018118],"SET-BKK^FG_TOTAL_RETURNC(-10AY,0,AM)":[4.0156245,-1.811099,0.5995989,-3.014034,1.0733008,5.3676605,-4.280406,0.22598505,-4.012716,1.5150905,-1.5468419,-5.157256,-1.8887758,2.2269368,-1.9964695,-7.4673653,-2.0001233,1.6880393,9.159493,-0.57341456,1.0025859,2.136755,3.198278,5.269432,-9.067785,-0.40159225,6.2829733,2.127087,2.78579,1.0453582,-2.859503,3.2203197,-2.8663158,1.2869716,0.7110834,-0.86479783,5.2673697,4.1939616,-1.3547599,0.76304674,6.346011,-0.59330463,0.048351288,-1.8413365,-0.07016659,-2.1880805,-4.9997387,3.9629936,-1.5574753,0.99858046,-2.4355054,-1.2067556,-2.3145437,2.8458834,-0.90715885,2.0189404,-0.7082403,1.359868,3.6191463,-4.6748934,0.6082535,-2.0883024,0.012302399,-3.8340926,1.0729909,-2.5806189,-27.595722,10.146105,5.8353543,6.3761473,-2.318889,-1.0114789,-4.2548122,-0.5101621,4.9378395,10.952544,3.8565516,-2.0456553,3.9672494,-1.7261922,1.9940019,4.1168094,-5.2989244,-1.1052728,6.6966414,0.5069256,-0.5901575,-0.96147656,3.724444,1.233244,-2.4240792,0.98490715,-5.3645015,3.0356169,-5.2565756,4.8784614,2.6802063,-6.301099,4.902041,-0.8648455,3.9627075,-1.3558924,-3.9000988,-0.43634176,-1.9665122,-0.6366253,-3.884852,2.9521108,0.6735444,-6.130701,-4.2171297,-1.1262417,2.8829932,-1.7141461,-0.6960392,1.2140989,-1.7531037,-4.0243506,1.1658072,-2.6253045,9.599328],"TUR^FMA_DIV_YLD(NTMA,-10AY,0,AM,\"PORTAGG\",\"MEANR\")":[3.10551764705942,3.27011211607205,2.94057195251747,2.79762152710423,2.66725687001648,2.87295077268039,3.11592366547269,2.94192172638793,2.81766760874379,3.06337034217976,2.99948624552813,3.17587104157067,3.50509304840743,3.16498538483339,3.11354218353894,3.6688628393743,3.57871123790253,3.65192824621307,3.20819666645463,3.21369054722403,3.44367686042057,3.56039383367256,3.40342508277038,3.41897408216017,3.54205599397325,3.62186226798229,3.71036696808639,3.86823306319465,3.71378991852784,3.54195983625428,3.51467821634384,3.61346402689059,3.68729271935752,3.56456504734495,3.54491867367374,3.77213119377245,3.87050415347481,4.1803035400442,4.19240755619032,4.22105808706349,4.11302263911219,4.18275926581208,4.24198754707836,4.76831498974347,5.22725002946965,5.52039716251312,5.83039988278498,5.49996029430951,5.8399061218122,5.40074177291921,5.45171218248798,5.52613340394834,5.25030299921579,4.44764780854821,4.55527755495275,5.03989429109981,5.45237963195391,4.97589027009482,4.61105489817169,4.70989251783579,4.90946224853143,5.20508970760936,4.53169585812679,4.48291811569579,4.42968103353851,4.30963653420914,5.40710275761016,5.39922508966467,4.12073924117099,3.2704974452328,3.46394968023777,4.0289918342761,4.45780533928613,4.45186055397322,4.08598217213989,3.75412649505599,3.66152197573435,4.23796113652734,4.51943925307629,5.38157781113081,5.34968601621648,5.51831327620008,5.88505319510983,5.93555234007557,6.04656020122277,6.11498458887128,5.46623219773348,4.67368165284197,5.1116728675596,5.86291932560862,6.30994948354998,5.3005175658251,5.70467350785419,5.47167204624107,6.13646385680568,5.23278015152946,4.28543896916411,5.16651736668904,5.00378383907092,4.74354767979133,4.59876473260615,5.76475630468832,4.86996530384989,5.06091983828133,5.10783550568414,4.68248533527953,4.15162135146432,3.66132279470635,3.59405641374061,3.82308864719949,4.4211385558883,4.85010604425668,4.36862996369033,4.09432643414773,4.23830332616529,3.88807218951385,4.19169656782668,4.09710785902539,3.87566510015298,4.19651512014227,4.50922559457157],"UAE^FMA_PE(NTMA,-10AY,0,AM,\"PORTAGG\",\"MEANR\")":[15.0576023184693,14.6369126801991,14.271051767169,11.6147439722008,11.6227116217102,12.6722083537283,12.3277981330543,12.691366647372,13.7687090554851,12.9619173513966,12.6386191957512,12.3817450537057,11.8962023991151,12.3424920689428,10.6942110152833,9.42113257446804,10.9651331811012,10.4780780778234,12.5844454765773,12.7753892847811,12.7860772375842,12.5075656872189,12.8057406852925,12.5738411535601,12.2414987005278,12.2419795785974,11.528469743179,11.9918640610214,12.2806598973424,12.2668397635151,11.8166183268501,12.1872322965297,12.0191486900597,11.2664959073758,11.3447868476759,11.8135283636164,11.3636515226006,11.4537636714586,10.8651960489231,10.9891990446727,11.4675481619985,11.2247681825565,11.0086655217776,11.3888212587676,10.5967542569534,11.2350047524905,10.992941221285,11.142660166472,12.1753567863858,11.625590058548,11.9302125646904,11.1355528766436,10.9898014050063,10.7349836445905,11.5557247489312,11.7831686426327,11.2955849666067,11.7489036371698,12.3532143533611,12.3616763634492,12.9812236464281,13.2535635382413,13.0999877285512,13.9970621338719,13.5364292710033,12.6628224032817,9.84145721801481,11.1516190503076,15.4009329442478,17.015771694843,16.5276645195681,13.096298267474,13.2037572624745,12.4547291346994,15.9601636247461,15.6458525680512,15.7133778424325,15.6167945956126,14.8434495435,14.1332857835941,13.7911574549986,15.2234991703248,14.3068561404114,14.2985642751019,14.5703290483271,14.6357112099667,15.621235777292,16.5029960215007,15.3927405737966,15.9146496835555,16.343307171441,16.627544597347,14.063598594103,13.9844840095367,12.5814091299466,13.6844375617782,13.0109530957947,12.2929335643721,12.7975822603395,11.6039756659069,11.9590456322628,12.2738931862839,11.3264315892194,11.1127461098373,11.185525967306,10.9972295811725,11.2979276171052,11.4623712673592,10.9515197230108,10.5002698924638,10.3067487433349,10.1333078161499,10.8105515135999,10.0293613664926,9.71754575975249,9.50815559072335,8.98260582007613,8.38997194295894,8.68883966593728,8.85994158841419,9.38256668379012],"WL-FDS^FG_PRICE_CHANGE(0,-1AM)":3.98536773199847,"NI-FDS^FG_PRICE_MAVG(0,,,,30)":16147.0,"CPALM-FDS^FG_PRICE(0)":4020.0,"COPP-FDS^MAX(FG_PRICE(0,-5AY))":5.119,"FC0000PH^FG_PRICE(0)":351.2151,"SET-BKK^FG_PRICE_MAVG(0,,,,60)":1328.1997,"EWW^FG_PRICE_MAVG(0,,,,30)":54.00033,"CNYA^FG_PRICE(0)":23.9,"TUR^FG_TOTAL_RETURNC(0,-1AM)":-3.832841,"INDA^P_PRICE(0)/P_PRICE_HIGH_PR(0,,,,,,\"PRICE\",\"INTRA\",\"52W\")":0.99982685,"EWZ^FMA_PCT_ABOVE_MAVG(200,0,,,,\"PORTAGG\")":62.2641509433962,"EWM^FG_TOTAL_RETURNC(0,-1AM)":6.04167,"EIDO^P_PRICE(0)/P_PRICE_HIGH_PR(0,,,,,,\"PRICE\",\"INTRA\",\"52W\")":0.9626591,"URTH^P_PRICE(0)/P_PRICE_LOW_PR(0,,,,,,\"PRICE\",\"INTRA\",\"52W\")-1":0.3283348,"URTH^SIZE(FG_CONSTITUENTS)":1412,"GREK^SIZE(FG_CONSTITUENTS)":32,"ECH^SIZE(FG_CONSTITUENTS)":28,"EWY^FMA_RBICS_REV_CURRENT(30, LOC, \"PORTAGG\")":15.8324154298633,"REFTHREPO-FDS^PROPER_NAME(0,,,\"SECURITY\",\"NAME\")":"Thailand Repo Rate - 1 Day","REFPEMPR-FDS^PROPER_NAME(0,,,\"SECURITY\",\"NAME\")":"Peru Policy Rate","TRYGR10Y-FDS^PCTCHG(FG_YIELD(0,,,,\"YTM\"),FG_YIELD(-1AM,,,,\"YTM\"))":-5.8770647,"TRYTR7Y-FDS^FG_YIELD(0,,,,\"YTM\")":25.39165,"TIPSCL10Y-FDS^FG_YIELD_NAME":"Treasury - Chile Inflation-Indexed (TIPS) Bond 10Y","VGK^FG_FCF_YIELD_NTM(0)":5.28265832219818,"GREK^FMA_PE(LTM,0,,,\"PORTAGG\",\"MEANR\")":7.08963512328957,"EWT^FMA_DIV_YLD(NTMA,NOW,NOW,M,\"PORTAGG\",\"MEANR\")":3.23958470324482,"EIDO^FMA_EVAL_EBITDA(NTMA,0,,,\"PORTAGG\",\"MEANR\")":6.71044537932845,"TRYPH10Y-FDS^PCTCHG(FG_YIELD(0,,,,\"YTM\"),FG_YIELD(-3AM,,,,\"YTM\"))":-9.53353,"MCHI^FMA_DIV_YLD(NTMA,NOW,NOW,M,\"PORTAGG\",\"MEANR\")":3.0702368238488,"EWY^FMA_EVAL_EBITDA(NTMA,0,,,\"PORTAGG\",\"MEANR\")":5.4323971627383,"EPU^JULIAN(FMA_DIV_YLD(NTMA,NOW,NOW,M,\"PORTAGG\",\"MEANR\").DATES)":45534,"CNYA^FMA_PE(NTMA,0,,,\"PORTAGG\",\"MEANR\")":11.0737587024636,"MCHI^P_PRICE_RETURNS_PR('52W',2,-10AY,0,AM)":[10.096561,0.40016174,7.919061,2.6687741,12.607551,18.707478,19.781387,37.5558,41.009842,30.66802,12.927759,-1.1096597,-9.902895,3.6305428,-1.6649783,-8.802038,-19.5709,-27.705336,-15.826851,-29.856455,-32.659103,-27.533388,-14.899713,-3.6382735,10.006582,3.7878275,-1.6854465,5.902314,17.629337,35.822487,23.851383,19.77055,33.226906,33.56092,32.172264,28.579187,32.002224,36.93234,49.255848,46.317078,58.506714,40.324986,51.418053,39.95751,36.38952,33.015694,15.88304,7.7679873,-7.5353026,-14.279037,-19.584269,-12.646842,-20.901848,-10.394186,-13.5889,-4.527056,-12.618762,-19.699223,-7.472664,-11.653441,5.4206967,10.705339,14.503014,12.904655,21.345127,12.907684,-8.847862,-8.51273,2.6260853,14.549136,27.858139,36.57372,24.996197,36.74381,34.622704,31.472038,28.693317,48.19549,54.53129,41.17608,29.84308,31.493855,5.196917,-0.7867217,0.95933676,-11.534447,-10.512018,-17.17397,-22.214996,-34.9107,-42.981773,-35.73208,-39.87667,-33.755283,-30.963278,-29.246342,-30.848211,-39.983994,-38.512665,-25.700504,-16.967731,-17.535847,-7.1625414,-5.0666275,1.5700817,-12.807989,-9.760099,-5.773073,-6.8435135,9.559846,5.5536985,-13.070864,-24.291718,-22.822731,-10.003334,-15.734559,-0.60558915,-1.7946303,-2.5114894,-5.7794867,-5.882555],"USDSAR^FG_COMPANY_NAME":"Saudi Arabian Riyal per U.S. Dollar","USDTHB^STD(FG_PRICE_CHANGE(0,-1AY,AM))":2.04728210338485,"USDINR^STD(FG_PRICE_CHANGE(0,-1AY,AM))":0.333907926514948,"USDTWD^STD(FG_PRICE_CHANGE(0,-1AY,AM))":1.26884264998623,"USDIDR^FG_PRICE(0)":15430.0,"QAT^P_PRICE_RETURNS_PR('52W',2,-10AY,0,AM)":[null,null,null,null,null,null,null,null,-4.2987704,-7.6449394,-7.6819,-11.189365,-12.3487,-14.638263,-21.79106,-17.792065,-21.393568,-24.929165,-15.600449,-13.816815,-19.33998,-16.888786,-12.6732235,-4.7095537,-10.052162,-7.9984665,-8.490807,5.624628,19.056522,15.425992,3.8883686,5.2869916,3.784299,-3.5341918,-4.5813203,-11.578208,-15.44627,-16.68461,-18.496632,-17.625528,-9.150112,-14.984447,-13.675272,-11.723005,-8.223701,4.763043,2.5713205,8.932757,19.10534,18.372452,37.45333,37.093483,19.590855,21.82622,16.429615,16.766666,14.5697,11.809516,12.290632,-1.6617537,4.3126225,5.974233,-2.341181,-2.15289,-5.2793922,-4.421073,-21.96427,-9.768999,-8.767146,-10.187298,-6.022465,5.671501,0.98137856,5.566573,4.6109796,4.7250867,10.597504,12.088955,41.211735,21.54479,26.541447,21.153141,17.476093,15.585446,15.825582,15.23217,21.542322,12.997699,14.402973,28.209925,31.425226,34.185623,22.817575,19.23889,10.528493,23.952866,17.105652,8.403051,8.581221,-0.909549,-7.5690985,-17.76405,-19.249409,-23.668188,-14.540075999999999,-14.012468,-8.638847,-16.96822,-15.566015,-17.407108,-18.04452,-11.040867,-1.3353705,1.1908054,0.61051846,-1.5341163,-8.331281,-3.318411,2.0554543,-1.7698705,5.574286],"QAT^FG_TOTAL_RETURNC(-10AY,0,AM)":[2.5009751,1.5249729,-1.0889947,-15.337891,2.3766875,6.526494,-2.0976543,-0.7089555,3.0645251,-5.236268,-0.7637024,-0.81484914,1.7800093,-1.7264485,-9.37714,-8.534741,-4.7564387,1.7351031,10.721993,0.7907152,-3.540498,-1.6107738,3.4794807,8.230233,-3.926444,0.51733255,-7.4112234,2.779317,7.3553324,-0.5541563,-1.0891616,2.0742655,-4.9172106,-8.548814,2.3562193,0.76247454,-8.556461,-0.95480084,-8.065552,2.3418427,18.401014,-6.940526,0.43398142,4.3827057,-1.7740965,5.057192,0.21486282,6.3956976,0.5617976,-1.5642405,6.753683,2.073896,2.1061897,-4.106772,-4.014987,4.6848893,-3.622806,2.5268078,0.6460786,-6.824237,6.6712737,-0.32997727,-1.2934923,2.2707105,-1.0549307,-3.3370674,-21.632725,19.497131,-1.2905777,0.93084574,6.7767143,3.3340454,1.1968613,4.957509,-2.1869957,3.6316395,3.2335997,-2.0335257,-1.2714624,2.8544307,2.7673244,-0.54244995,0.5956888,1.6710162,1.1813164,4.6527863,3.1692982,-3.8081884,4.6851516,8.911443,2.1496177,4.882157,-5.939001,-3.9583564,-6.25,14.0196085,-4.408002,-3.124386,3.047347,-11.967701,-2.35039,-6.0174046,3.7650585,-1.1898279,5.309248,-3.3654153,-0.39128065,3.5353541,-2.7100265,-5.2367687,1.116991,-3.372091,8.303249,-3.6111116,3.1700253,-3.2960892,-0.635463,0.560081,5.1452756,-0.34543276,4.563844],"TUR^FMA_PE(NTMA,-10AY,0,AM,\"PORTAGG\",\"MEANR\")":[9.8609189747392,9.25772920408251,10.0364352163509,10.2226496988501,10.774808060026,10.5462697454604,9.61546967034381,10.0369986262866,10.4800543047688,9.80649986247429,10.0412616213313,9.34179836448589,8.42700048526148,9.33403508651637,9.60974788623059,8.04448966579304,8.06300504739434,8.03076307577816,8.86390318662832,9.12380826726447,8.53427935893144,8.3630144731322,8.74228416839105,8.45975384108362,8.37738545488386,8.32239981704278,7.66497518727666,7.550657457204,7.93990091298794,8.49940923022702,8.49941116184729,8.44592112205772,8.58628646805257,8.69475449762787,8.79495422358123,8.56552121065346,8.55861591125753,8.15929250320395,8.22204843955991,7.96645964563146,8.10137757945758,7.93988149018908,8.07193208189366,7.34905106495867,6.69288725277535,6.28444114136626,5.81817498215914,6.08862477627734,5.84419862258073,6.05369672951014,5.57372126333352,5.85033180270259,6.07334342603234,7.15744879817147,7.18582757732338,6.24870912550477,5.73617572916522,6.05528954252389,6.26591977795541,6.40834841555154,6.43489028807192,6.11269400891966,6.30633586138176,6.37320219388525,6.63338500109747,6.65627222110327,5.38984012089516,5.58824276698309,6.63650412211859,8.33114281397969,8.29335135616294,7.73492951448693,7.56776220482876,7.62986808422554,8.04620600625365,7.75994367253865,8.03736826508409,7.45404103428188,7.28875195723382,6.25585316631947,6.26760137997437,6.1596700891087,5.56543003915896,5.61206334745856,5.3313864763967,5.15383199046727,5.63342614698509,6.45604169197929,5.92597817039343,4.68632886382871,4.42337397401791,5.10580458081562,4.30697122233149,4.75196714412436,4.23630955149209,4.36635614433262,5.13542924854757,4.67779135495276,5.30152499786489,5.63479217350065,5.16413641130691,4.51369483956024,5.20396633017314,4.84521107951139,4.45126039974168,4.972718294701,5.45851763226697,6.16896955857427,6.10723188307361,5.87322162604562,4.80981933250636,4.61628012788375,4.73200423009057,5.32541033030454,5.1982695992889,5.57777898392564,5.67392950224,5.71578126082585,6.33073209669807,5.58428086086278,5.67327779322232],"KSA^FMA_PE(LTMA,-10AY,0,AM,\"PORTAGG\",\"MEANR\")":[null,null,null,null,null,null,null,null,null,null,null,null,null,null,null,null,12.0723716228324,10.7014301997257,11.7814369306967,11.9182139969726,12.3584585137614,12.7610668196411,12.8726072640436,12.912322102198,12.8756023272218,12.4827421938468,13.923275868158,14.9432563839722,14.85251747539,15.0063560129,15.3129363764617,15.2718808678995,14.9879652499402,15.0120054708494,15.3869852606962,15.2288522606543,15.2379183796721,14.3909461860693,14.395162032846,14.4392825779346,14.7350720507529,14.9760064735263,15.151610807203,15.1779482672604,15.1666781812148,15.5047725529316,15.512537748046,15.1907366986642,14.5679156010181,14.4485098601002,14.8638170088247,15.5190251839128,16.3699949592493,17.4519031068725,17.1841124203203,17.4495485355718,17.3056816176546,17.6020728704034,17.3730132808242,17.5988604251927,17.8358883578517,17.7644887838269,18.6726732173656,18.9011929035536,19.945310115742,18.4486635533177,17.1337765734152,17.5246162952888,18.1211499999236,19.2796950629905,19.6184040334845,20.5463318835868,23.8662307250262,25.9455102780642,27.5038445887671,27.9289686258646,29.3043379299819,26.4437660627292,26.3983206184921,25.7727926647374,25.1288295758916,24.6116113856037,23.6657701687475,23.3757763955165,22.8841409173942,22.0780774503224,21.6585999961704,19.3018341984445,20.6859250724804,20.8136599706508,21.3928546886622,21.3853566654217,20.5390618629093,19.9997124824754,19.0193647980713,19.1473453345563,18.2592967502832,17.3514219719546,16.8136362845227,15.1132446642465,16.019636772722,15.2726142482743,15.347293656709,15.6279611928755,16.0940073735866,16.5432140521797,17.231720839877,17.6019207711533,17.5872277021555,17.2165737363903,18.0023531568932,19.6209741217398,21.3091007008456,21.3245484064473,21.7001380595779,21.4749567052842,20.8956175275477,20.3453475428427,20.1258682454602,19.7730252389373,19.8264577447018],"EIDO^FMA_PE(LTMA,-10AY,0,AM,\"PORTAGG\",\"MEANR\")":[15.7956980188894,15.4827939502074,15.8374385699039,16.4693788203077,16.7262824347944,17.4842902476592,17.9249120125045,17.8955088096998,17.4621356617005,16.9773406639392,16.8339094559741,16.1385041364329,15.8151275113931,16.7014304970703,16.0621681276662,15.5715886353017,15.9556904803438,16.5719263892883,16.8198694954171,16.6597025462724,16.420612453426,16.5200196835604,17.1118698948546,17.8831395950407,17.5799167510761,18.0804605915337,17.2985041794926,17.6562580630038,17.7630089246091,17.5965285651598,17.459468408455,17.4348259227103,17.41720500236,17.2269617336599,17.3136631915147,17.1500131311223,17.2134073115495,17.4031074544598,17.2311807824082,17.0940412976769,18.0602167176276,17.6483116523749,17.5776059288341,17.3064286215908,16.7211987774412,16.2882473991398,15.7687292225764,16.1974836355422,15.2932371999315,15.1713077560018,14.8768642079507,15.4453950368317,16.1522233790703,16.0405946425826,15.8331567843309,15.6644852194799,15.3394758398587,15.435867147503,15.628668930108,15.8785255222795,16.0606757848257,15.587933867587,16.0868309716002,16.218211945577,17.1866257321229,16.5666591219073,14.6852957903542,14.3071305599318,14.3389277058235,16.1063192567411,17.0921860441994,18.2491456409629,18.2726715745232,19.143834378109,21.6560714651844,24.6254196318874,26.0144009943041,24.4423560236528,23.8768598513706,22.9127921320471,22.2515743686054,21.7857036636575,20.4976444091636,19.9551761516705,19.5439569951494,19.3428448760653,18.3293986646291,17.4198720745189,16.9616681386043,17.268537497706,17.3644307918954,17.1191035054445,16.2555835501636,15.864151776372,14.9947162360293,14.9966915061807,14.682103126459,13.8028927312544,13.6315436565034,12.6783925567549,11.9588080502561,12.4620333617972,12.0070002167364,12.1186482623309,12.0856081337465,13.0439244407919,13.1077825553712,13.4706945039993,13.5575911030382,13.4088065152705,13.1149431256698,13.3781644347862,14.1774470325537,14.3204054375119,14.1966428206039,13.970709843333,13.5617865970808,13.4259896885683,13.6355907239147,13.6056503447127,14.3017625375098],"COPP-FDS^FG_PRICE(0)/MAX(FG_PRICE(0,-1AY))":0.807384254737253,"FC0000TW^FG_PRICE(0)":364.66562,"KSA^FG_PRICE_MAVG(0,,,,60)":41.410667,"GREK^FG_PRICE_MAVG(0,,,,30)":41.722935,"EPOL^FG_PRICE(0)":23.6,"VNM^PERCENT_CHANGE(FMA_EPS(+1,0,,,,\"PORTAGG\",\"MEAN\"),FMA_EPS(+1,-1AM,,,,\"PORTAGG\",\"MEAN\"))":2.04049843136697,"QAT^FG_TOTAL_RETURNC(0,-3AM)":9.564161,"EZA^P_PRICE(0)/P_PRICE_LOW_PR(0,,,,,,\"PRICE\",\"INTRA\",\"52W\")-1":0.29334462,"EWW^PERCENT_CHANGE(FMA_EPS(+1,0,,,,\"PORTAGG\",\"MEAN\"),FMA_EPS(+1,-1AM,,,,\"PORTAGG\",\"MEAN\"))":-4.11853602695889,"EPOL^FG_TOTAL_RETURNC(0,-3AM)":0.21232367,"CNYA^P_PRICE(0)/P_PRICE_LOW_PR(0,,,,,,\"PRICE\",\"INTRA\",\"52W\")-1":0.03777671,"EWJ^FMA_PCT_ABOVE_MAVG(200,0,,,,\"PORTAGG\")":50.251256281407,"UAE^FMA_COS_UP(\"EPS\",\"1M\",+1,NOW,,,\"PORTAGG\",\"MEANR\")":7.0,"EWT^FMA_COS_UP(\"EPS\",\"1M\",+1,NOW,,,\"PORTAGG\",\"MEANR\")":48.0,"ECH^FMA_COS_DOWN(\"EPS\",\"1M\",+1,NOW,,,\"PORTAGG\",\"MEANR\")":13.0,"INDA^FG_ROE(0)":15.4783070593397,"EWW^FG_COMPANY_NAME":"iShares MSCI Mexico ETF","SET-BKK^FG_FCF_YIELD_NTM(0)":4.88840792844481,"EWT^FMA_PE(LTM,0,,,\"PORTAGG\",\"MEANR\")":19.2701868201989,"EWW^FMA_ROE(NTMA,-20AY,NOW,FY,\"PORTAGG\",\"MEANR\")":[null,null,null,null,null,null,null,null,null,null,null,null,12.2361967072767,12.6640790394995,12.8972143418882,12.0869262494349,11.7827107678683,13.687162530438,13.3394699175221,13.7129718327555],"TIPSCL10Y-FDS^FG_YIELD(-10AY,0,Y,,\"YTM\")":[null,null,null,null,null,null,null,null,null,null],"USDBRL^FG_PRICE_CHANGE(0,-6AM)":13.799953,"USDPLN^STD(FG_PRICE_CHANGE(0,-1AY,AM))":2.98818689814988,"USDIDR^FG_COMPANY_NAME":"Indonesian Rupiah per U.S. Dollar"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38324,34.7106307308065,40.2723415007705,42.4815786364131,40.181607467413],"MCHI^FMA_DIV_YLD(NTMA,-10AY,0,AM,\"PORTAGG\",\"MEANR\")":[3.52251079821063,3.76808597581336,3.63452985174069,3.52228076969911,3.26565364592674,3.14638478296204,3.20024246813021,2.58643546120093,2.59162327868786,2.66242804439867,3.09940417403877,3.22300119453159,3.48257200435901,3.21940107193111,3.16089233840415,3.3572666286964,3.21596172750861,3.47644487757892,3.09579972674963,2.92651404234381,3.06655716443123,2.60943513156555,2.517306103229,2.34339260823528,2.27311359365935,2.26143403779864,2.36832677065925,2.35999595931768,2.34776920820491,2.26930888870702,2.27678892006502,2.28048215352981,2.22089940140297,2.17520106335741,2.1687984698328,2.19162830819999,2.12438412635563,2.06626097992099,2.00942121594139,2.1069749053543,1.97408539656461,2.21625416989085,2.0636255053082,2.26523210374882,2.24588612143982,2.22529700614783,2.42402606550423,2.4605045038203,2.73663185210035,2.82996235230493,2.84909055608786,2.7370435535484,2.74714015648318,2.5332477702079,2.44710509941862,2.32959732598621,2.47466278515771,2.57797351802003,2.50695969100907,2.63891799175771,2.44708630398072,2.51295294115744,2.45891904874529,2.34677639776433,2.20375355224113,2.22682444517802,2.45758884473947,2.27230766654359,2.17045437857259,1.97495104924441,1.72831626601686,1.79988552303779,1.78815452355746,1.70157340193099,1.7066758964366,1.69787478595251,1.51317972009324,1.31796083995018,1.4883889141594,1.60759525398383,1.70682181757704,1.62579386073625,1.69716181678433,1.84805774007498,1.84170789351368,1.95202582780277,1.93300023527929,2.06549070091953,2.09294584443276,2.17553025635223,2.74530654953152,2.62211939138254,2.74692684480831,2.3812551089017,2.44814275851934,2.54883180230433,2.51542829027992,2.9083899895974,2.7792779340096,2.46766660286792,2.25693353912657,2.30485246359882,2.51214155695783,2.46504318998118,2.56820372401174,2.50432180067207,2.48113194553849,2.43811764191664,2.4992994183257,2.52267409319844,2.62466901665216,2.73188416330666,2.79701504329739,2.99849381893876,2.84609970792329,3.03588680576441,2.7076343303577,2.86724124438869,2.84141710623913,3.02870866258046,3.15200232114503],"WL-FDS^FG_PRICE_MAVG(0,,,,30)":525.4867,"NI-FDS^FG_PRICE(0)":15875.0,"W-FDS^MAX(FG_PRICE(0,-5AY))":14.2525,"FC0000ZA^FG_PRICE(0)":356.05673,"SET-BKK^FG_PRICE_MAVG(0,,,,30)":1345.335,"EWW^FG_PRICE(0)":53.77,"KSA^FG_TOTAL_RETURNC(0,-12AM)":6.063509,"TUR^PERCENT_CHANGE(FMA_EPS(+1,0,,,,\"PORTAGG\",\"MEAN\"),FMA_EPS(+1,-3AM,,,,\"PORTAGG\",\"MEAN\"))":-17.3745860514544,"INDA^FG_TOTAL_RETURNC(0,-6AM)":11.74308,"EWY^FG_TOTAL_RETURNC(0,-12AM)":3.443098,"EWM^PERCENT_CHANGE(FMA_EPS(+1,0,,,,\"PORTAGG\",\"MEAN\"),FMA_EPS(+1,-3AM,,,,\"PORTAGG\",\"MEAN\"))":7.1641620711901,"EIDO^FG_TOTAL_RETURNC(0,-6AM)":0.7598281,"URTH^P_PRICE(0)/P_PRICE_HIGH_PR(0,,,,,,\"PRICE\",\"INTRA\",\"52W\")":0.98749113,"URTH^FMA_COS_DOWN(\"EPS\",\"1M\",+1,NOW,,,\"PORTAGG\",\"MEANR\")":515.0,"GREK^FMA_COS_DOWN(\"EPS\",\"1M\",+1,NOW,,,\"PORTAGG\",\"MEANR\")":6.0,"EWM^SIZE(FG_CONSTITUENTS)":34,"EWW^FMA_RBICS_REV_CURRENT(30, LOC, \"PORTAGG\")":26.3535994911144,"TRYTR7Y-FDS^FG_YIELD_NAME":"Treasury - Turkey Benchmark Bond 7Y","REFQALEND-FDS^(SUBARRAY(NOT_NA(NO_REPEAT_F(FG_YIELD(NOW,-10AY,D))),0,1)-SUBARRAY(NOT_NA(NO_REPEAT_F(FG_YIELD(NOW,-10AY,D))),1,1))*100":25.0,"REFPL7D-FDS^(SUBARRAY(NOT_NA(NO_REPEAT_F(FG_YIELD(NOW,-10AY,D))),0,1)-SUBARRAY(NOT_NA(NO_REPEAT_F(FG_YIELD(NOW,-10AY,D))),1,1))*100":-25.0,"TRYZA10Y-FDS^PCTCHG(FG_YIELD(0,,,,\"YTM\"),FG_YIELD(-3AM,,,,\"YTM\"))":-11.246453,"TRYCN10Y-FDS^FG_YIELD(0,,,,\"YTM\")":2.106,"VGK^FMA_DIV_YLD(NTMA,NOW,NOW,M,\"PORTAGG\",\"MEANR\")":3.47577222574143,"SET-BKK^FMA_EVAL_EBITDA(NTMA,0,,,\"PORTAGG\",\"MEANR\")":9.58235123816621,"GREK^JULIAN(FMA_DIV_YLD(NTMA,NOW,NOW,M,\"PORTAGG\",\"MEANR\").DATES)":45534,"EWT^FMA_PE(NTMA,0,,,\"PORTAGG\",\"MEANR\")":15.346605468009,"EIDO^FG_FCF_YIELD_NTM(0)":null,"MCHI^FG_TOTAL_RETURNC(-10AY,0,AM)":[-0.78600645,-7.2093544,4.012811,-1.2107551,6.610048,1.8879056,-2.0266414,22.635937,-2.2168696,-2.0371258,-11.415726,-5.6044397,-9.017218,6.035638,-1.3022423,-7.0866165,-7.288301,-8.416825,12.992346,3.171134,-6.1238885,3.899026,5.550134,6.8870544,3.865981,0.041353703,-6.407613,-0.02208352,2.9780626,5.1115513,0.14424324,3.2716036,4.423189,4.15951,4.452729,3.132701,7.50854,3.7777781,3.074336,-2.99747,11.557126,-6.9454074,8.060908,-4.5448303,0.9261966,2.4232864,-9.000969,-3.9258063,-7.9150558,-3.791058,-3.3048868,5.370891,-0.5146444,7.0369005,4.208219,5.46546,-7.534981,-5.970401,4.854512,-8.266849,9.881568,-2.3071766,3.43045,3.9000034,7.6383114,-1.0678291,-15.871084,5.5113792,4.0589094,4.953921,17.056978,-2.0303905,-0.17842054,7.6722026,1.8260717,-0.17557144,7.098484,13.924349,-12.274324,-3.6073387,-4.294479,4.6882033,-4.9214544,-7.602942,0.43307543,-4.576439,3.0029178,-6.7364874,-0.35867095,-4.541266,-21.086472,5.6619167,-10.466462,15.743279,-1.2535095,-5.30504,-1.8407345,-17.18304,5.5131674,12.71286,11.352658,-3.2440603,-8.908379,3.2527328,-4.2072535,-0.64112544,2.1982908,-1.3981521,-2.6832461,-2.6003122,-2.1864235,-3.5294116,-3.0207932,-1.3666809,6.222224,-3.3226728,15.0203705,-3.5615325,1.4522791,-4.703474,-2.789694],"EIDO^FMA_DIV_YLD(NTMA,NOW,NOW,M,\"PORTAGG\",\"MEANR\")":4.02243954053139,"CAGDPY@GR^EE_ACTUAL_ANNUAL(MED,0)":-6.34146602338597,"CC_QA^FG_COMPANY_NAME":"Qatar","USDVND^STD(FG_PRICE_CHANGE(0,-1AY,AM))":1.1822046186587,"USDTHB^FG_PRICE_CHANGE(0,-6AM)":-5.1026106,"USDINR^FG_PRICE_CHANGE(0,-6AM)":1.4496922,"USDBRL^FG_PRICE_CHANGE(0,-3AM)":4.9306035,"USDTWD^FG_PRICE_CHANGE(0,-6AM)":2.2418141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SET-BKK^FMA_PE(NTMA,-10AY,0,AM,\"PORTAGG\",\"MEANR\")":[15.9998023367947,15.3911044261688,15.4984977336633,14.9029994131172,15.1209268815308,16.4000719043706,15.2561854826245,15.2990998843432,15.3827935664486,15.3176234383499,15.1793910055899,14.337012057387,14.170404330862,14.4132392321068,13.7281729353165,12.4969002903143,12.4478395461916,13.0841103085276,14.5901056457269,14.2748633486071,14.2516874256423,14.5771875680236,15.0408559280608,15.5318139932025,13.8521581572408,13.6965453221924,14.5897303029597,14.8087457228845,15.1300143848384,15.1806637463492,14.6924455121093,15.0970988594634,14.5166658388732,14.655555952963,14.6360730253258,14.610917206148,15.2583803866841,15.768206061853,15.4942410544767,15.4986923351725,16.3480058430502,16.0264556775924,15.6085705555357,15.1360084637058,15.0898053215207,15.0615524821134,14.212608833788,14.7854511924201,14.3967571684189,14.477720930413,14.2149622903583,14.076994484821,13.8799466285341,14.5580059466086,14.7602782986432,14.9790780806217,14.9031365922999,15.2408979671822,15.8150020193684,15.146410465552,15.4845470046882,15.4115534281597,15.8003717200769,15.2337393503139,15.5527950544528,15.450285780833,11.8355110193947,14.640933532973,17.4097311558986,19.5025078166956,19.4112081528222,19.435980500906,18.6537496523178,18.5071112830702,18.3496994947031,19.7648671753385,20.4451369662905,19.4078886192935,19.6431910971287,18.7276892459925,18.2991834665144,18.1675521117061,16.8713177536475,16.5845093859313,17.7132010719353,17.4775405211677,17.4731267682175,16.9336677405325,17.5167683553081,17.3829205355859,16.8899820064088,16.7041047777907,15.7247810438225,15.8191162399902,14.9856775849627,15.4607989123433,15.7759596075692,14.8410240732513,15.7250125486502,15.5378803192368,16.1004058030629,15.9231782865377,15.6855310035895,15.7866103255394,15.6849244081336,15.7604781707973,15.3755485657639,15.8392290537735,15.9064183357597,14.8377810361707,14.2551266245645,14.1511836561221,14.5433262119793,14.3451653393391,14.3057277069771,14.4700385202653,14.2142788053609,13.5496331045185,13.707013025541,13.4350550093458,14.7783971045339],"ECH^FMA_PE(LTMA,-10AY,0,AM,\"PORTAGG\",\"MEANR\")":[16.352159314124,15.8541983521485,16.2706263947155,16.3889336725561,16.2505486695648,16.6646041455837,16.5250287655458,16.4342603631332,16.4541638655697,16.1379618487159,15.5597267753482,15.1053153843513,15.1953361172338,15.4339225214129,15.8533608241391,15.6644464813025,15.2322201013969,15.4351867412484,15.4852877846164,15.391062718796,15.3487180171658,15.0659871488982,15.5202091147155,16.0513194121362,15.971899600699,16.4888001447225,16.2982820807808,16.695524084847,15.8247891790981,16.61496771401,16.8042791573619,17.1102645631872,17.3443221042584,17.1787561303234,17.8054203884588,18.0227847888977,19.4689590865362,17.8271808179304,18.2564085430675,16.4416936335904,18.3230866286445,17.4256968196967,17.4844029451377,17.0978955778242,16.7217673873551,15.9487176601052,15.2178682364421,15.1808838796315,15.0789300460367,17.0763459818728,16.991701785186,16.5386150897374,12.5069169403946,12.4767664079253,11.2108243675509,10.9300205839764,11.0321405195403,10.6432699381771,11.0921293982921,10.9403440776784,11.9699348303713,12.2334760030774,10.4599397081644,12.34196551022,12.8843468136168,11.6617065773712,11.3345609860646,11.0385008139525,11.5838885567689,13.9506470261524,15.3246193062742,17.5958341257471,17.839841796025,18.6187184882817,21.0453454269491,23.3505118746174,24.8049360661008,26.8407430753733,31.9330195621914,29.8921649883235,27.4410417388204,25.1095232017769,22.6885959259769,20.2912967174891,18.2329022407408,15.4584265827605,13.343430172474,10.7851561326897,9.46718493412997,9.79090497926141,9.81469553302689,9.75848302553498,9.34232926105454,8.48512949642841,7.72264897832284,7.6322880648362,7.97695832701748,7.0503065942432,7.40478566593547,5.63057008541634,5.54752216896781,6.01072618887884,5.90125798613029,5.97642216215182,6.58314506175532,6.71649275099661,7.46370763915614,7.88969393635268,7.7643741149664,8.0168978561075,7.81188049145882,8.88585524246324,9.40723734172758,9.28292437729897,10.1883855117669,10.1857969923359,10.3085390006487,10.2712741614433,10.6188317737937,10.3859944567257,10.8326641740336],"W-FDS^FG_PRICE(0)/MAX(FG_PRICE(0,-1AY))":0.803998571938593,"COPP-FDS^FG_PRICE_CHANGE(0,-1AY)":10.1545842217484,"FC0000QA^FG_PRICE(0)":105.75633,"KSA^FG_PRICE_MAVG(0,,,,30)":41.566666,"VNM^FMA_PCT_ABOVE_MAVG(200,0,,,,\"PORTAGG\")":38.2978723404255,"QAT^FG_TOTAL_RETURNC(0,-1AM)":4.563844,"EZA^P_PRICE(0)/P_PRICE_HIGH_PR(0,,,,,,\"PRICE\",\"INTRA\",\"52W\")":0.9639433,"EWW^FMA_PCT_ABOVE_MAVG(200,0,,,,\"PORTAGG\")":22.2222222222222,"EPOL^FG_TOTAL_RETURNC(0,-1AM)":1.5053749,"GREK^FMA_COS_UP(\"EPS\",\"1M\",+1,NOW,,,\"PORTAGG\",\"MEANR\")":7.0,"CNYA^FMA_PE(LTM,0,,,\"PORTAGG\",\"MEANR\")":13.1833941886444,"KSA^P_PRICE(0)/P_PRICE_LOW_PR(0,,,,,,\"PRICE\",\"INTRA\",\"52W\")-1":0.13808346,"INDA^FG_TOTAL_RETURNC(0,-3AM)":5.652094,"EWY^P_PRICE(0)/P_PRICE_LOW_PR(0,,,,,,\"PRICE\",\"INTRA\",\"52W\")-1":0.14718294,"TUR^FMA_COS_DOWN(\"EPS\",\"1M\",+1,NOW,,,\"PORTAGG\",\"MEANR\")":20.0,"TRYTH10Y-FDS^FG_YIELD(0,,,,\"YTM\")":2.537659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1953314879,11.6207956904249,14.7243223282524,12.9406685605328,11.9160133133263],"CAGDPY@ZA^EE_ACTUAL_ANNUAL(MED,+1)":-1.75,"USDTHB^FG_PRICE_CHANGE(0,-3AM)":-7.986915,"USDPLN^FG_PRICE_CHANGE(0,-6AM)":-1.1473775,"USDCLP^STD(FG_PRICE_CHANGE(0,-3AY,M))":4.47982839571473,"INDA^P_PRICE_RETURNS_PR('52W',2,-10AY,0,AM)":[39.800476,24.020779,41.339325,24.729156,26.223171,38.658012,30.456507,26.963436,6.0308456,-4.916626,3.4891963,0.4018426,-10.6206,-1.4543593,-14.651537,-14.177322,-14.402109,-25.462992,-17.51001,-17.934734,-7.311577,-5.096203,-3.7712276,0.87521076,8.781433,2.5309205,-0.596416,6.3228607,7.459724,21.73803,17.377699,18.057966,21.416128,19.29816,16.950464,12.845016,17.059553,16.165936,25.578762,29.427422,35.77247,21.997213,17.097843,11.660873,6.277132,5.447066,2.7852416,8.124828,0.16419888,-9.520817,-10.36489,-6.531435,-10.843266,-6.9766703,0.51282644,2.3352742,-1.344192,5.8680296,3.1556368,-7.2644234,-4.052252,12.565624,12.658596,10.125756,9.095991,10.075593,-26.78086,-27.660656,-17.616951,-20.143736,-11.039936,3.6395192,4.979217,7.952702,5.158365,11.02537,17.852938,20.934795,71.330666,58.293713,51.39012,69.63489,44.362057,38.26021,46.42956,39.514744,42.289925,25.756025,23.625553,9.498823,2.4600267,19.684267,4.314375,-5.39335,-4.0178657,1.5292764,-4.0224733,-12.476945,-6.5338316,-5.725938,-12.453609,-10.474926,-7.413512,-10.844975,2.2266269,5.242181,10.942507,1.0229111,1.6326904,9.530914,1.2818933,10.522997,17.886246,24.876308,31.64152,28.775465,23.39288,29.304636,28.942621,27.62494,28.18464],"INDA^FMA_DIV_YLD(NTMA,-10AY,0,AM,\"PORTAGG\",\"MEANR\")":[1.54372246134438,1.61273533440135,1.545414248977,1.59612365071495,1.57639748791217,1.49380448679798,1.48723829763669,1.50485808655573,1.68617207638231,1.73424927328639,1.58725079262214,1.57050837683871,1.69325374427893,1.65253075246271,1.73262657041558,1.7754395862707,1.76966426148592,1.88295515939835,1.75406113757325,1.74992811061258,1.68714159312723,1.61314686988943,1.55032558112123,1.53183066659167,1.53742008252654,1.53309846053109,1.67359786865786,1.67625973766687,1.65613938495159,1.60039411522956,1.58406928884569,1.55899626562031,1.55411992462682,1.6045063913644,1.57749483823462,1.5748030911087,1.51635984343509,1.53326547012441,1.52470188789031,1.53266007687338,1.47869181648237,1.54932870588392,1.57054130678018,1.57336359786171,1.59928585186767,1.58536162767639,1.58253620297197,1.51125576802699,1.50530982730418,1.67856663462639,1.6733935142021,1.65254628955484,1.66190554357473,1.64807861517878,1.59245864147858,1.58872858716687,1.71348395794302,1.66481881522361,1.75935617323075,1.81062089615197,1.81748891548028,1.83694443730941,1.75844628135193,1.69096831948528,1.66205086001126,1.64896728638873,2.10630481531074,2.13482546900386,1.94066675015875,1.7136776274673,1.58140625368301,1.51461274538475,1.52389530455585,1.48465061271628,1.47467218929351,1.3600900500371,1.28708123496517,1.31783396118153,1.34181647699448,1.41722327305001,1.4234095981285,1.38155755977701,1.39998927111487,1.35813661592627,1.28354337029819,1.27000240175915,1.32293349870183,1.34946722258927,1.30773246499199,1.42954602368274,1.51141413084139,1.45806762932013,1.68945332373306,1.63897817017324,1.65281964065869,1.46690750632779,1.46425237554428,1.55729453267967,1.48495670291408,1.45154093644379,1.51565814601598,1.53879553583666,1.59994879754055,1.58925381280698,1.59027589528012,1.54942844773608,1.49654348637456,1.50221552661475,1.49731354304021,1.50293450917137,1.53456000399192,1.42002379280558,1.36282655717648,1.37253242822978,1.3414671346828,1.32812299476589,1.36694975505119,1.2980685207734,1.2425623329879,1.26600142001297,1.24532148106609],"QAT^FMA_PE(NTMA,-10AY,0,AM,\"PORTAGG\",\"MEANR\")":[15.8099939088822,15.5310202312606,15.0692435160796,12.9295834463674,12.9151770852292,14.0666004266306,13.514172732992,13.3203988467145,13.8612326855022,13.1182487625105,13.1363016352142,13.1083996383538,13.2028072866209,12.9306169824543,11.8078106794085,11.0183577616934,10.5130963379144,11.0176893045224,12.152541658521,12.1480999446412,11.7606398636608,11.8594901186387,12.1410571551982,13.0946907970708,12.8810006955641,12.8197139111264,12.4269194338013,12.895444522149,13.6071212827497,13.1931692517595,12.8961858059243,13.1679282976341,13.0903639335419,12.1079109892596,12.0528318608079,12.3480129578615,10.8945153610721,10.8727149522248,10.8426013308344,11.1682639645551,12.2786909143358,11.6055813005972,10.9405589712419,11.3681733106104,11.0109838943394,11.5111452927831,11.4231027310356,12.4910697624926,12.7869791818705,12.3996687355839,12.9282590950674,12.9330444951187,13.3064411672616,12.8426850094187,12.1561644036503,12.8857704275563,12.6482602286961,13.3754000473448,13.342512339606,12.522053751205,13.3995138636702,13.406534561632,13.1989893235993,13.2920715941615,13.8007644969581,13.1714718987558,11.0956397814661,12.5346395050208,13.5890529305193,14.596936062959,14.9075694179968,15.1914078513652,14.9309994323068,15.6830218444082,15.2506232202989,14.6864409335517,14.551081089346,13.8511881242193,13.3870224456442,13.7751095914732,13.9325082617794,13.4804050841324,13.2523655059581,13.3338612805981,13.261053388307,13.3697137020333,13.6391507806645,13.1150051253125,13.5240348808537,13.7040384251651,14.3509009326874,14.225393374933,13.2615912570882,12.6051366137615,12.1618188464533,13.9590183919693,13.0213201884351,12.7966606785118,12.9263137961477,11.846359169471,11.4131086627126,11.076941748175,11.2842213935793,10.9615158477119,11.5116272672371,11.0695218970644,11.0352968637289,11.6181227101318,10.9819197873398,10.6997203468001,10.5688007665041,10.1458134017269,10.8396274262509,10.2958807756157,10.4678806317966,10.1703220100587,9.90471956929698,9.82900209430458,10.4095783509885,10.5259116580002,10.5234280472235],"WL-FDS^FG_PRICE(0)":540.1,"PLATI-FDS^MAX(FG_PRICE(0,-5AY))":1272.59,"COPP-FDS^FG_PRICE_CHANGE(0,-6AM)":5.29936305732484,"FTSEWIVNXXXX^FG_PRICE(0)":358.24287851,"EWT^FG_PRICE_MAVG(0,,,,200)":49.3989,"EIDO^FG_TOTAL_RETURNC(0,-3AM)":17.927015,"EWT^FMA_RBICS_REV_CURRENT(30, LOC, \"PORTAGG\")":18.0319446632693,"EIDO^FMA_ROE(NTMA,-20AY,NOW,FY,\"PORTAGG\",\"MEANR\")":[null,null,null,null,null,null,18.9279585586526,18.0738292901709,16.8092892463225,19.1020740705792,18.4086750507428,15.6625909554988,15.054606398618,15.7733994434049,15.5352440090718,14.4300103252465,11.4814604214712,13.6928560106621,15.6524440673878,14.02340332534],"TRYTR7Y-FDS^FG_YIELD(-10AY,0,Y,,\"YTM\")":[7.979133,10.679033,11.110786,11.586128,15.896213,12.034795,12.534946,23.870693,7.323803,21.984322],"USDVND^FG_PRICE_CHANGE(0,-6AM)":-0.2636671,"USDINR^FG_PRICE_CHANGE(0,-3AM)":0.5146861,"USDBRL^FG_PRICE_CHANGE(0,-1AM)":3.3656716,"USDTWD^FG_PRICE_CHANGE(0,-3AM)":-0.73528886,"USDPLN^FG_PRICE_CHANGE(0,-3AM)":-2.7718306,"USDCLP^STD(FG_PRICE_CHANGE(0,-1AY,AM))":3.55416494533383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719901,0.557417673683109,0.621885469021717,0.869531876625146,1.21959709581891],"INDA^FG_TOTAL_RETURNC(-10AY,0,AM)":[4.0427685,-4.0462437,6.7269087,-6.428343,3.2444596,6.3049793,0.7203102,1.4303088,-11.461151,-3.1853616,7.0976496,-2.1660626,-7.1117043,5.4893374,-7.565898,-4.111111,1.0439157,-7.4316444,9.56738,2.6575565,0.0,2.1819472,5.347979,2.5578976,0.16851425,-0.5720079,-10.186118,2.3360968,2.1243334,6.5256715,1.9854069,5.291188,2.8445005,0.39949417,3.2748103,-1.3091385,4.1905403,-1.3310254,1.7008901,0.69203377,7.130873,-4.282254,-2.1102965,0.4024148,-2.2044122,-0.2927363,0.6678343,3.0665874,-2.7769864,-10.8714695,0.7521272,4.998374,2.0236611,0.03054142,5.770993,2.2228599,-5.1962733,6.404531,-1.9113302,-7.3444786,0.5906224,1.7614365,3.6137223,2.6377559,1.7796755,0.2246499,-29.644156,1.3938665,7.5412393,3.140986,9.27099,7.9447627,2.0168543,4.514599,0.9316802,7.7762246,8.628023,2.8455257,-0.32550693,-6.321436,2.8510928,9.55509,-1.9022346,3.3821821,7.5027347,0.081157684,2.9393792,-4.4505653,6.4561605,-8.92784,-4.709077,7.127583,-10.35707,-0.4205823,-0.69565177,9.357012,1.6243458,-8.734798,8.60877,-2.4528682,-1.1408627,-4.9929323,-2.4789274,2.1860719,2.7860641,2.5168777,4.6830654,-1.4459968,3.301239,-1.642257,0.38357973,6.4958453,5.4453254,0.6405115,2.8042912,-0.038695335,-0.58060884,6.423986,4.3899775,-2.4531305,3.75427],"UAE^FMA_PE(LTMA,-10AY,0,AM,\"PORTAGG\",\"MEANR\")":[null,null,null,null,11.3151351550436,12.7221178611802,13.0219286151712,13.1561068720303,13.6647446233785,13.470590577656,13.4591470400128,13.3740919798787,13.3150571720633,13.7740243766963,12.3995987611877,11.0548023222291,12.5752774219554,12.0583959859233,13.0897301064769,13.1388054781757,13.2500368663865,13.2136623320351,13.4923882398954,13.5115498794573,13.4141902231506,13.5675350569262,12.7771352285714,13.2090371402109,13.4961152560745,13.5362650383298,13.3406048980856,13.3569800852627,13.2973974627674,12.9068564096734,12.9201713992387,13.1392867522139,12.5255120114732,12.3770578112003,11.934344274739,11.6159869282789,12.2457234607723,11.9677717704234,12.3722325923751,12.4325900194338,12.0130805769102,12.2001234614741,12.0734306679672,12.2032898104177,12.9647730574289,12.6442149652715,12.8723330617676,12.0954327630792,11.993414447033,11.7384715184724,12.7065449047848,12.7272619436116,12.5533620062707,12.8095848661163,13.36721998086,13.702688718651,14.5317275271705,14.1651687610858,14.3046620295819,15.9209653343991,15.8013363362197,15.1386739285869,14.143766285134,14.1568187533726,15.9301803200277,17.2041364966056,17.9469178263124,15.4742090596507,16.3048199433625,16.0553256657389,25.33605010919,24.3423579914541,25.4880215621853,23.7017722890695,27.0448839802692,25.6813788412595,24.3665851168298,23.8513305372745,22.3895134718532,21.3238470759288,20.4754922054593,19.2275339455045,18.9131093872052,18.090348486021,16.4820968490277,16.8948600356328,17.3289231318343,17.4237925418185,16.5500034833096,16.3235639769806,15.3479877112371,15.7429201406299,15.0156028776838,14.2066737317966,14.3694594280484,12.7598387468178,12.33542191681,12.7588590960451,12.2287694764289,12.0709591811623,11.974428024521,11.7603369912888,11.7372693993385,11.6397962878446,11.1252904647897,10.8500502292842,10.4276618683112,9.89351208689024,10.3715043360304,9.38291383422303,9.41824470277673,9.40364503083954,9.24231553981786,8.96575442952874,9.08536631579071,9.17324573289304,9.54266068146264],"CNYA^FMA_PE(LTMA,-10AY,0,AM,\"PORTAGG\",\"MEANR\")":[null,null,null,null,null,null,null,null,null,null,null,null,null,null,null,null,null,null,null,null,null,null,null,null,null,null,null,null,14.8654002576915,15.0822114490405,15.1735201518739,15.1330201117582,14.9068473011286,15.1902089166157,15.2645261671351,15.0468620716907,15.6975013231347,15.8410099187737,16.4812105031748,15.7492819243374,16.5796211629724,14.9079846576356,15.3172928561599,14.9815209288516,14.5194625861111,14.2740443095896,13.4184686500987,12.8573934789719,12.2599529931722,11.8434098324265,11.6339556197702,11.3981523487731,10.8906988799286,11.7063238380224,12.6920738758456,12.7829072761107,12.4728239225888,12.5543587514842,12.6135576465971,12.3675250991443,13.032249943528,12.9214824552353,12.9327226032036,13.9128673156543,14.9101859436454,14.4189980191125,14.2396232513279,14.0753317819724,14.3710930911599,14.6053914536693,16.1636156214644,16.1481081255089,16.7851407559538,17.659115840943,18.0317621648844,18.6873273654444,21.6334880207371,22.3073409177372,19.9244198304554,19.4431716970358,19.1861501577101,19.3108122610658,18.91472485425,18.3136305698241,18.3788079982938,17.7618751792992,17.9076986570343,18.738199981141,17.6881102733511,16.5649094673078,16.4127324098583,16.0204156456981,15.6674756290462,15.7821459097107,15.6755506880509,15.3366469292727,15.085509288914,14.0200463066872,14.1729364336764,14.6185255808347,14.505546023924,14.7947131091393,14.4932743066573,14.4139339031797,14.1691618311673,13.9797186477983,13.8185770434418,13.836912520788,13.904020492187,13.6349354259163,13.658288847435,13.4282723766802,12.7437916495308,12.9952470006688,13.5930439644156,13.5271578880386,13.8187708570414,13.5712367255698,13.3262503048691,12.896405168292,12.6879517621842],"PLATI-FDS^FG_PRICE(0)/MAX(FG_PRICE(0,-1AY))":0.907390084190833,"W-FDS^FG_PRICE_CHANGE(0,-1AY)":0.490852298081212,"KSA^FG_PRICE(0)":41.21,"EZA^FG_PRICE_MAVG(0,,,,200)":41.34035,"EPHE^FG_PRICE_MAVG(0,,,,60)":25.75125,"UAE^FG_TOTAL_RETURNC(0,-12AM)":3.9903402,"QAT^PERCENT_CHANGE(FMA_EPS(+1,0,,,,\"PORTAGG\",\"MEAN\"),FMA_EPS(+1,-3AM,,,,\"PORTAGG\",\"MEAN\"))":-3.22070951373036,"EZA^FG_TOTAL_RETURNC(0,-6AM)":20.482397,"EWT^FG_TOTAL_RETURNC(0,-12AM)":30.297745,"CAGDPY@ZA^EE_ACTUAL_ANNUAL(MED,0)":-1.6,"USDTHB^FG_PRICE_CHANGE(0,-1AM)":-4.349673,"USDBRL^FG_PRICE_CHANGE(0,-1AY)":14.484776,"GREK^P_PRICE_RETURNS_PR('52W',2,-10AY,0,AM)":[9.884548,-18.635332,-29.208004,-38.98073,-46.18558,-44.296658,-55.599266,-52.225513,-42.993313,-50.14141,-47.621,-48.64893,-50.69184,-40.16806,-37.171227,-39.83497,-41.1118,-54.217033,-32.432167,-33.44136,-29.700882,-32.07385,-35.195393,-27.409142,-27.950382,-27.396107,-22.599203,2.7410984,11.194408,37.22347,11.269331,14.75519,14.420855,21.176601,49.91082,43.626465,43.355965,30.17584,26.025068,16.1502,36.642277,41.361664,35.62528,24.767292,8.1473465,-1.8139243,-11.099297,-11.439448,-16.779215,-17.37302,-14.618057,-16.451485,-31.131887,-28.691936,-23.72349,-11.921072,-19.101984,2.8967023,5.815065,2.6747942,14.976919,29.937029,31.347048,32.80908,37.141407,30.56103,-32.407772,-27.290176,-26.894539,-27.399742,-30.006552,-20.3636,-23.696487,-26.66015,-27.922636,-12.010294,-12.644852,-11.51601,76.98014,60.484196,68.04352,61.661076,43.681408,37.66681,44.057465,39.196968,41.567505,10.712433,15.018785,24.464058,-6.195605,-0.9566307,-11.323845,-14.459825,-18.981499,-7.7579856,-14.532322,-19.255756,-5.7219925,0.34464598,2.4642825,8.671152,28.553688,20.123518,33.82281,47.188507,83.95426,54.951977,51.717247,55.41539,40.11252,42.2966,40.605556,31.017542,36.378906,25.575209,32.720554,18.435966,9.958982,11.48814,21.003675],"GREK^FMA_DIV_YLD(NTMA,-10AY,0,AM,\"PORTAGG\",\"MEANR\")":[2.11788315089588,2.45163517119081,2.82683119738453,2.91776273670971,3.51512663170719,3.31914455187074,3.36959258703926,3.39924656384435,3.16813217520384,3.53782357795729,3.25745782527365,4.05354926052059,3.56986265630257,2.95770469188846,3.19269677209174,3.39294228338078,2.71916220640764,3.05629215934296,3.30034026171923,3.48868165740729,2.28384648761303,2.51687277239408,2.95990925499197,2.93273466641607,3.31288258863916,2.96814852976626,3.04702730579544,2.7005917156538,2.83505722846646,3.06621088145359,2.95442851538614,2.58294256086116,2.55675524880693,2.77683646233583,2.46629919158646,2.59478210792789,2.62132589857176,2.84802704908688,3.05202872508514,2.85725847749212,2.48920846934425,2.76571180168495,3.05769462823762,3.13729479050049,3.06600858923944,3.4399368526504,3.45835658252144,3.536084776705,3.88201845225275,4.17839444026252,4.24244686031655,4.14284960072691,4.18219309960559,4.31030864169519,3.87245234846574,3.51692035939744,3.79304901409802,3.29407297045007,3.35346955194263,3.35752085905604,3.45236429436539,3.18024200181704,3.30666720765253,2.98929045592066,3.03928727806189,2.81380872141187,5.24283182157246,4.59273836373025,4.63107981676259,3.73372655796033,3.7021062053408,3.56642648139498,3.66875891216449,3.67078285402836,3.97439374822769,3.36168008812299,3.15134046132985,3.38305111919347,3.21035353706751,3.35925535225568,3.13300655947812,2.98007462790421,3.15986142098857,3.06114773167706,3.02033753231272,3.0703282823772,2.95786515659004,3.17758778919551,3.09325361204736,2.85810700411248,3.34789113517711,3.14071219281942,3.68232922036466,3.97362542241249,4.4502258022982,3.9852960878911,4.21362402561095,4.67977813918802,4.46863373479162,4.43925949099841,4.51215006102988,3.99777060288044,4.25647479812965,4.30126793562609,4.30547723668462,4.04833058177937,3.88920113805947,4.40166936207881,4.57644639279235,5.08493333346837,4.75793012667747,4.46197866913146,4.54114143440828,4.47683928825691,4.90722967330225,5.25405875355536,5.2744677481828,5.91152339153404,5.76610814127584,6.4452539371784,6.56238114497032],"MCHI^FMA_PE(NTMA,-10AY,0,AM,\"PORTAGG\",\"MEANR\")":[9.15122957491429,8.51208809179909,8.860455572343,9.08631439665512,9.71523147899699,10.0625855878775,9.91529413036363,11.9620973176554,11.8741696892541,11.518781463985,9.90160666354273,9.52157542236608,8.80698071868657,9.4752272447841,9.65536220312523,9.052369573907,9.10384280507258,8.44687337170201,9.6425697935056,10.0490367989677,9.56725895376831,10.8337884131191,11.2322086069103,12.0710779395762,12.28006026215,12.3284221020975,11.6978310668726,11.6296655452932,11.7202450139596,12.2472906306148,12.2454998134194,12.1501675348544,12.8514905729206,12.9575167759086,13.0676674459145,13.234040921326,13.4790567506008,13.7893804897107,13.9979139675736,13.2188418398195,14.0817043218966,12.6161982643558,13.5859431856588,12.6277160616718,12.6601968851814,12.8276737250999,11.8253111666519,11.6534042330526,10.5942672581207,10.2507903651405,10.2255330689811,10.5959367480295,10.4437142185187,11.2704086316408,11.6681139124662,12.2744563931506,11.533645971146,11.1087474351458,11.3661196454067,10.81168023869,11.5714686286411,11.177330259461,11.3738066246897,11.8398070194956,12.5744206286459,12.4144895337284,11.2008130920597,12.0414263652381,12.6292999892173,13.625449638191,15.6300560383551,14.9060919854992,14.8332323113365,15.5591122593443,15.3568816550529,15.2516804091052,16.5101376661333,18.7289231947762,16.7078485461553,16.0146182673401,15.0707947564632,15.94706111559,15.0494412686275,14.1061601681073,14.0978000383461,13.3894282083225,13.4843147471679,12.8713400397649,12.8386249336666,12.3475343521649,9.85112342390568,10.4905490482549,10.0116921566526,11.7816531849653,11.4215511782699,10.8417523340915,10.8841742945829,9.3143677550324,9.69532924171085,10.8138560984386,11.6316817772882,11.3698563075857,10.4110880578311,10.8256424879189,10.3380286860229,10.3841198225743,10.3346629372564,10.5326440641549,10.2427002717473,10.1176582351822,9.69141271809864,9.24838238790793,8.99910762298076,8.73868165104261,9.41031786245858,9.33940376686753,10.5065567335713,9.81983837483514,9.81092392001591,9.15216724617681,8.67148051649995],"PASP-FDS^MAX(FG_PRICE(0,-5AY))":3158.12,"W-FDS^FG_PRICE_CHANGE(0,-6AM)":5.13538748832865,"COPP-FDS^FG_PRICE_CHANGE(0,-3AM)":-9.78937029357198,"QAT^FG_PRICE_MAVG(0,,,,200)":17.393566,"EWT^FG_PRICE_MAVG(0,,,,60)":53.210835,"KSA^P_PRICE(0)/P_PRICE_HIGH_PR(0,,,,,,\"PRICE\",\"INTRA\",\"52W\")":0.9138485,"TUR^FMA_PCT_ABOVE_MAVG(200,0,,,,\"PORTAGG\")":37.5,"INDA^FG_TOTAL_RETURNC(0,-1AM)":3.75427,"EWY^P_PRICE(0)/P_PRICE_HIGH_PR(0,,,,,,\"PRICE\",\"INTRA\",\"52W\")":0.89923036,"EWM^FMA_PCT_ABOVE_MAVG(200,0,,,,\"PORTAGG\")":50.0,"EIDO^FG_TOTAL_RETURNC(0,-1AM)":8.4630375,"URTH^FG_TOTAL_RETURNC(0,-3AM)":3.4141064,"URTH^FMA_PCT_ABOVE_MAVG(200,0,,,,\"PORTAGG\")":61.0953058321479,"TUR^FMA_COS_UP(\"EPS\",\"1M\",+1,NOW,,,\"PORTAGG\",\"MEANR\")":6.0,"EWM^FMA_COS_UP(\"EPS\",\"1M\",+1,NOW,,,\"PORTAGG\",\"MEANR\")":14.0,"EWM^FMA_RBICS_REV_CURRENT(30, LOC, \"PORTAGG\")":44.1034115397684,"CC_IN^FG_COMPANY_NAME":"India","USDVND^FG_PRICE_CHANGE(0,-3AM)":-3.3605218,"USDTHB^FG_PRICE_CHANGE(0,-1AY)":-5.295646,"USDINR^FG_PRICE_CHANGE(0,-1AM)":0.0029802322,"USDTWD^FG_PRICE_CHANGE(0,-1AM)":-1.0349214,"USDPLN^FG_PRICE_CHANGE(0,-1AM)":-1.3458788,"USDCLP^FG_PRICE_CHANGE(0,-6AM)":-3.0592918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4021022,34.3748784508844,36.8513185592336,38.6148457433268,33.9202192876108],"EZA^P_PRICE_RETURNS_PR('52W',2,-10AY,0,AM)":[10.117245,-1.7239988,11.208546,3.2075763,6.482804,19.032585,2.9659986,7.4985623,0.21737814,-5.5930614,-5.2580476,-14.763576,-19.35454,-2.9285848,-19.18289,-29.039806,-35.12959,-33.545494,-20.107292,-21.954853,-24.19998,-16.334682,-10.497027,4.411769,6.450069,-6.6671133,-5.9575915,30.167866,39.83668,34.057404,19.250631,10.46611,22.898245,17.515707,7.561898,0.0674963,14.308035,18.743504,17.369997,15.265512,28.82105,24.551641,34.436214,20.962883,16.835463,4.2141914,5.705321,-2.6522338,-14.843803,-16.321194,-12.888413,-10.603756,-17.778778,-18.242067,-26.038033,-12.566477,-13.571912,-7.716298,-3.8926482,-12.035561,5.166352,10.762262,5.5731654,1.0276914,-1.2399793,-1.3451874,-33.472622,-38.4515,-36.472183,-23.142242,-22.351473,-11.887037,-15.597778,-14.460838,-7.7580395,-1.0997713,-3.0022502,11.233544,67.19896,71.96452,68.43058,58.487858,35.45556,36.59787,31.115997,31.84402,20.493149,8.22097,17.78307,7.2432876,5.9047103,12.287164,-10.592651,-15.456068,-12.577015,-1.3016939,-8.49275,-21.490717,-5.9883356,-2.7277827,-3.3637643,-12.601185,-20.447147,-19.963455,-7.8602133,-4.2047024,4.7938585,-6.76896,-3.634119,7.964134,-7.621914,-5.808544,-13.857878,-7.877821,-0.9577036,-2.7188659,7.4516177,3.6497593,10.956383,10.975671,21.61187],"EWM^JULIAN(FMA_ROE(NTMA,-20AY,NOW,FY,\"PORTAGG\",\"MEANR\").DATES)":[38352,38716,39080,39447,39813,40178,40543,40907,41274,41639,42004,42369,42734,43098,43465,43830,44196,44561,44925,45289],"TRYDE10Y-FDS^FG_YIELD(-10AY,0,Y,,\"YTM\")":[0.5475,0.636,0.22,0.47,0.239,-0.189,-0.575,-0.181,2.534,2.004],"CAGDPY@BR^EE_ACTUAL_ANNUAL(MED,0)":-1.00044665072,"CC_GR^FG_COMPANY_NAME":"Greece","USDBRL^FG_PRICE(0)":5.6694,"USDPLN^FG_PRICE_CHANGE(0,-1AY)":-10.944641,"EZA^FG_TOTAL_RETURNC(-10AY,0,AM)":[-5.042487,-8.332104,8.641375,-10.178232,7.56917,6.084943,-7.133502,10.534573,-3.6448717,-6.314397,1.0139108,-6.054902,-9.300381,9.296762,-9.550274,-20.577282,-2.3509681,8.675468,11.873174,7.758796,-6.4167204,3.9266467,7.5214744,9.593832,-7.5297713,-4.171199,-6.7751765,7.47056,4.902363,1.5835524,0.05375147,1.826644,4.115367,-0.6249964,-1.5857935,2.3511052,5.223751,-0.45278072,-4.0935698,1.4058232,17.239178,-1.7831445,7.994139,-8.378524,0.44391155,-11.255151,-0.1776576,-5.42047,-8.266377,-2.1798432,-0.15916824,4.0653706,6.542456,-1.156807,-2.3035526,8.3095665,-1.1938214,-4.7796726,3.9583445,-13.433933,9.672618,-2.345413,0.39697886,-0.41518807,5.1072,-2.1603703,-34.11889,-1.8369377,4.103744,15.200257,5.317867,-2.0381153,3.4044862,0.5487323,8.264029,5.3528547,4.4749975,12.198997,-0.97185373,0.9609461,1.9643545,4.8092246,-6.9038095,-1.2119949,-1.6011655,1.9864678,-1.0567725,-4.8167524,13.0364895,0.6489754,2.3642063,3.798437,-18.812061,1.1739492,-5.699241,11.529123,-8.770407,-12.499994,19.547426,-2.3945272,12.297428,-8.829742,-6.047267,3.4032106,-6.5347075,5.187869,3.158927,-2.6555061,-3.883016,-1.968807,0.9128809,0.8787751,2.7008057,-2.5006354,1.0103703,1.5644908,7.398987,-2.4661183,10.430944,-2.6385784,5.3290844],"INDA^FMA_PE(NTMA,-10AY,0,AM,\"PORTAGG\",\"MEANR\")":[16.9048042640812,16.3579471175283,17.2179184310639,16.7367298844528,16.9321712476824,18.0720309536074,18.3090919037325,18.3246011543807,16.9742130285498,16.7952121076109,18.140850752603,18.5361386399544,17.3759200174205,17.812407730337,17.2257824177617,16.6978060535755,16.4720430300547,16.0589903354751,17.0764914356707,17.1707635160919,17.5085069008829,17.5876363342603,18.1214205455263,18.2893483938436,17.8240246255072,17.7891690455036,16.45685895152,16.32908569962,16.6703397852094,17.4097070080187,17.5633278032559,18.0479231500928,18.2888388821151,18.2299788977419,18.51025883497,18.4308909613227,18.9488428776175,18.7259673366304,18.8533883109577,18.6055501027316,19.232751269771,18.6001553182538,18.2541653629102,18.2545593347312,18.5218179325813,18.7938566426702,18.773222666365,19.6108023954956,19.5514899765226,17.4636730223422,17.7496277780327,17.9668384076558,17.7681722056054,18.132201842046,18.8923004068004,18.9764493768889,18.2315516723894,19.2011543620172,18.4167217591982,18.1986462465038,18.0888821945933,18.0986371257677,19.1547354081453,18.946368391062,19.1890611246527,19.3071867082114,15.1899538655898,15.6608067498677,18.4701439246876,21.0611956103344,23.1779236254272,23.8114548981651,23.1768041876242,23.3273667429083,22.8042420041544,24.0673131677264,24.8859667244025,23.8360284874081,23.5536306877541,22.0631522064093,22.2794702324821,23.5877590048473,22.9872901915743,23.6018590604315,24.6641503168057,24.6246784559418,24.2614154511999,23.5363020670171,23.9813154169549,22.2496943389972,21.2375879675095,22.2040682895113,19.8656673053157,20.51483332047,20.3352219651306,22.6781666890652,22.8306261195214,21.4163216991291,22.62788234875,22.6662233481467,21.6091066945102,21.1118729911875,20.1761110091468,20.2997141020523,21.0109559120981,21.3952600929722,22.0612140752525,20.8649911242141,20.9109639899059,20.6255439884726,20.0372278318189,21.321557909836,22.1944570189614,22.1557636482919,22.477584934545,22.6832751517216,22.1603228613678,23.2483349756918,24.1449238127012,23.7130805981488,24.5212043267368],"PLATI-FDS^FG_PRICE_CHANGE(0,-6AM)":4.86486486486486,"W-FDS^FG_PRICE_CHANGE(0,-3AM)":-8.75202593192869,"COPP-FDS^FG_PRICE_CHANGE(0,-1AM)":1.92355117139336,"FC0000ID^FG_PRICE(0)":1268.668,"QAT^FG_PRICE_MAVG(0,,,,60)":17.278774,"EWT^FG_PRICE_MAVG(0,,,,30)":52.174667,"KSA^FG_TOTAL_RETURNC(0,-6AM)":-5.8569727,"SET-BKK^FG_TOTAL_RETURNC(0,-12AM)":-8.018118,"INDA^PERCENT_CHANGE(FMA_EPS(+1,0,,,,\"PORTAGG\",\"MEAN\"),FMA_EPS(+1,-3AM,,,,\"PORTAGG\",\"MEAN\"))":-5.09865168385973,"EWY^FG_TOTAL_RETURNC(0,-6AM)":-7.006848,"EPU^FG_TOTAL_RETURNC(0,-12AM)":32.671272,"EIDO^PERCENT_CHANGE(FMA_EPS(+1,0,,,,\"PORTAGG\",\"MEAN\"),FMA_EPS(+1,-3AM,,,,\"PORTAGG\",\"MEAN\"))":0.489632321510665,"CNYA^FG_TOTAL_RETURNC(0,-1AM)":-4.0160656,"USDTHB^FG_PRICE(0)":33.755,"USDEUR^STD(FG_PRICE_CHANGE(0,-3AY,M))":2.18410832220464,"USDBRL^FG_COMPANY_NAME":"Brazilian Real per U.S. Dollar","USDMYR^STD(FG_PRICE_CHANGE(0,-3AY,M))":2.45471852764277,"USDCLP^FG_PRICE_CHANGE(0,-3AM)":1.8251777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211777299994,14.9232845116528,18.5565859009229,21.0554811260688,24.0415650589636],"EWZ^P_PRICE_RETURNS_PR('52W',2,-10AY,0,AM)":[6.778395,-6.2629995,-9.639722,-17.138218,-14.602881,-11.071932,-21.026976,-24.21558,-23.478222,-30.198687,-31.965578,-43.461205,-52.746304,-43.13386,-39.727623,-36.7777,-44.524635,-42.21707,-11.95904,-15.971338,-18.082582,-16.648764,-1.6195714,31.091953,50.10009,46.27378,36.365974,47.033142,95.34764,97.93392,45.819237,34.0399,39.607918,26.91381,19.697392,11.251461,28.236591,23.174286,18.541359,26.237297,20.977795,16.594374,26.90605,19.422209,7.0999384,2.8536081,-5.4712415,-7.587343,-24.24767,-7.260108,3.0254483,-0.8786738,2.4066687,2.9841542,-3.3900201,-3.8390517,-0.79548955,29.207468,42.621696,29.403805,41.444862,15.756071,12.954771,21.712864,10.841227,3.7324786,-41.25491,-37.357265,-43.547653,-26.995594,-32.3291,-25.678747,-27.473175,-28.6932,-26.21814,-15.083861,-16.09131,-16.69889,37.226402,33.272396,69.278145,42.46503,30.880333,22.288345,17.13313,11.830986,2.704668,-16.054386,-17.21031,-1.2029052,8.274555,22.382473,-7.4518085,-15.835625,-25.193697,-2.115661,4.775214,10.332907,9.786415,6.992805,16.193878,-2.3002326,-11.021364,-11.748153,8.076107,14.568996,35.075474,12.844443,7.8364015,5.9120417,20.661116,26.553976,22.618687,25.500275,27.88422,12.948286,14.3319845,-8.098232,-2.5757194,-0.23787618,-0.36764145],"EWZ^FMA_DIV_YLD(NTMA,-10AY,0,AM,\"PORTAGG\",\"MEANR\")":[3.7748665658475,3.79056884590259,3.80386912633283,4.37648736763919,4.20359418157761,4.08219481248469,4.14691652564757,3.61523150747245,3.57617666253634,3.8998296508807,3.85017774472631,3.97314650703308,4.37171616227155,3.88403155486824,4.02701868537462,4.03294516141694,4.74280550827344,4.45503016170433,3.37013403514173,3.14259249814721,3.3075610663272,3.46436826826673,3.09045098322501,3.02189153580602,3.0990281779194,3.01076445843576,3.20718799260425,3.58585234114615,3.35068185779007,3.32484124329301,3.58711507754529,3.66710803742586,3.47426783770299,3.68077856525863,3.54218544727155,3.41334435669142,3.14958866935912,3.09919013708254,3.49406110306687,3.57448392153934,3.33585135823823,3.45135532805203,3.36161553811406,3.5621756059479,3.71260941200793,4.37492334127443,4.3192286526663,4.38497288216708,4.51377189329176,4.14014293020204,3.97466347598413,3.97685949561617,3.79922940862009,3.49768402967149,3.46129277152891,3.5219949528078,3.48153781843077,3.16291949437975,3.08312638592623,3.28033032390025,3.2620695793969,3.26337610196908,3.32762050833854,3.15453428111228,3.14102319823697,3.03592733279952,4.99761448860063,4.1979484795547,3.80049512984481,2.96340142925804,2.71451346667802,2.79630303074503,3.24777103110935,3.47384735978945,3.49481994752751,3.37456189811559,3.2989852417426,3.72246618189648,4.19773307878179,4.41305444147783,4.835670172994,4.63922740992088,5.15180772271002,5.76512879035087,6.32618089570139,6.57710305692815,7.50565529116131,7.53078236155344,7.38606298736287,6.78116624771698,8.83487916052384,8.48270109241112,9.22798100834117,10.4091601315698,11.4489201867861,10.5424071039505,10.1850643756879,9.55972747328165,8.36765979934188,7.2729517358326,6.64799430300947,6.59215079163413,6.97572274984914,6.45135283066664,6.64251669962645,6.12790488639276,6.09764703317503,5.89067158601633,5.87043758509712,6.10469834625436,6.31853496369879,6.08815328714753,5.70989130581687,5.88942098453235,6.2469330607287,6.22704340378013,6.6695237370926,7.38505890653443,6.63393807661611,6.58480611008556,5.67850151474985],"^FG_YIELD(-10AY,0,Y,,\"YTM\")":[null,null,null,null,null,null,null,null,null,null],"TRYPL10Y-FDS^FG_YIELD(-10AY,0,Y,,\"YTM\")":[2.5048,2.9303,3.6245,3.292,2.8144,2.1086,1.235,3.6216,6.8411,5.1912],"CAGDPY@MX^EE_ACTUAL_ANNUAL(MED,+1)":-0.5,"USDAED^STD(FG_PRICE_CHANGE(0,-3AY,M))":0.00872924886949024,"USDTHB^FG_COMPANY_NAME":"Thailand Baht per U.S. Dollar","USDPLN^FG_PRICE(0)":3.8813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52605565789,42.804291006495,51.305397750583,35.3977325295446,41.6902150688764],"EWY^P_PRICE_RETURNS_PR('52W',2,-10AY,0,AM)":[5.2925944,-9.717494,-6.6444693,-10.409552,-6.392741,-6.3325224,-5.8767977,-4.8650146,-5.510986,-13.730335,-15.984964,-24.350548,-22.699255,-4.677492,-7.600951,-9.710473,-14.017397,-14.407229,-5.9295535,-9.891671,-12.637138,-5.800647,2.028489,19.598234,19.04112,7.953918,2.3143172,13.527179,21.855593,25.315523,19.156765,15.1776905,31.82478,31.484676,30.208038,15.724969,22.38692,30.296946,41.80037,36.686455,41.44411,26.696337,34.46934,28.156221,17.001926,11.97933,-1.1951506,1.2658834,-1.0833561,-11.431795,-19.005293,-16.942608,-21.333963,-9.959412,-18.013662,-12.754297,-21.958685,-20.457119,-11.41088,-19.25956,-11.268414,-3.472358,4.4005513,3.1438112,6.92693,1.1709452,-22.661137,-20.65835,-10.87042,2.3640752,4.346907,32.551075,16.01845,20.138609,21.7103,42.886387,52.102543,50.761604,90.124344,87.07371,76.38583,64.59404,56.77607,31.588829,32.044792,13.3438225,11.875296,-2.0046413,-13.880849,-20.761686,-22.756487,-22.95658,-27.389067,-30.41864,-36.416824,-27.255493,-31.17841,-34.3839,-21.123493,-26.366169,-21.39672,-14.138979,-14.191002,-8.195811,-4.308188,6.82379,18.224466,4.167843,11.401426,21.613907,4.525447,9.630383,1.6219854,5.8511615,19.401527,3.3585668,9.035468,0.66007376,6.5743923,1.217556,3.443098],"EWW^FG_TOTAL_RETURNC(-10AY,0,AM)":[0.75359344,-6.4069986,-0.43727756,-14.538842,4.3506145,0.7196665,-2.1946192,3.931117,-1.1882842,-1.2872636,-0.7905841,-4.232711,-5.6020317,5.3179145,-2.2868633,-7.7326355,-4.657465,-2.397412,13.454306,2.5355935,-2.0353794,-4.6407757,4.7940016,4.1085124,-6.6087604,2.062273,-14.144212,6.622052,-8.630383,10.920774,1.9948483,8.075714,1.3426781,2.8993845,5.6889772,-0.017857552,0.41065216,-6.7567644,-5.129671,-0.60301423,3.561139,-0.13809204,2.844727,2.5931597,-9.998131,-6.864989,14.121056,-1.6256928,1.551795,-3.3339977,-14.801889,-1.9758999,9.811902,-0.63261986,-3.228736,9.281004,-4.1281404,0.7400751,-1.1647165,-9.23925,8.381867,3.0841112,-0.29464364,2.6369572,3.7225246,3.1687856,-30.777264,-14.699668,5.7324767,10.609102,-4.1464863,7.446134,-1.0321379,5.959475,7.395947,10.761976,6.663382,-4.686099,3.1051636,2.5781393,2.3354053,8.077836,-3.0198634,2.5705457,1.8948555,-3.379321,0.95198154,-1.4350057,8.39839,-2.0821154,-2.3251176,8.0773115,-9.356171,-0.026535988,-4.788023,7.7979684,-1.8701196,-4.41885,17.462753,-2.9099047,10.753071,-0.31864047,1.1898398,4.6156526,4.2106986,1.551044,1.4851451,-2.360344,-3.3843637,-7.589656,6.516242,9.320461,4.439628,1.7935276,-2.9760182,2.8841734,1.5574098,-18.247055,11.241221,-11.206472,-1.9332528],"EWY^FMA_DIV_YLD(NTMA,-10AY,0,AM,\"PORTAGG\",\"MEANR\")":[1.30897466574384,1.44787969143945,1.39473158520228,1.40968929280148,1.52217571771291,1.60418742220175,1.57976472749022,1.5264154252541,1.57088999271947,1.65914795788625,1.70240422884114,1.79875283758859,1.83961314890066,1.72990758495895,1.8660384235028,1.9380925942411,2.04397601015039,2.03525749027914,1.92370457521611,1.93058834290995,1.97643835957472,1.93156845943155,1.95938309394035,1.89227041553592,1.9251240357538,1.91786437155195,1.98729949155246,1.94116522050299,1.92905994112919,1.9319865848551,1.92304211320381,1.95476837604818,1.82743434348034,1.77671367521856,1.77061053479094,1.86536612077478,1.8346853685224,1.7259498629171,1.95580296298037,2.04968413852263,2.01784460328874,2.18455964515319,2.16068296420818,2.23130951356334,2.22272349348488,2.20693007644871,2.39660139618211,2.40340861374535,2.43552511921665,2.55433660659001,2.60787003258575,2.60114741887209,2.62521795884274,2.47210253746884,2.52697299692514,2.44473969315794,2.55121512035095,2.53483673174921,2.53233775905414,2.69630192512117,2.52956632518103,2.52932297580699,2.40588854460109,2.38608093762749,2.32323057283504,2.23414222312125,2.74111360618775,2.68630085164652,2.49425965701362,2.26684797360119,2.25223225850709,2.02500355982948,2.11825021468652,2.09172376525493,2.057002958073,1.82613425091696,1.62911643549083,1.64409902096544,1.67294520784395,1.68218405403456,1.75787735552106,1.68080085914471,1.69900930705196,1.77761967524096,1.84362901047738,2.00055229387172,1.98351733696941,1.92546524674201,1.95505594594504,2.20836184274387,2.28096397385365,2.28306414483331,2.41849604576668,2.38356351921393,2.68464446361531,2.46931323101953,2.65174762225259,2.79685289422239,2.46619149500261,2.5238606119453,2.53622116697627,2.44863400850749,2.50446324359357,2.31604333907309,2.45642030108113,2.2828556864354,2.36875431083944,2.37921959217162,2.40799019466511,2.47900723127894,2.53269806313782,2.33784535094785,2.36924875487834,2.23625230851994,2.22033148845965,2.20405922385965,2.16682961441665,2.14349760010959,2.04297224724515,2.30427178926243,2.43651815861321],"GREK^FMA_PE(NTMA,-10AY,0,AM,\"PORTAGG\",\"MEANR\")":[8.00745408266854,6.6081092386401,6.31392033600378,5.33095899244536,4.41558546122023,4.71713595256702,4.65447551628461,5.19763675639732,5.06610587890038,5.29075535367418,4.92650275046102,4.42368935782046,3.93982969080584,4.07376696207188,4.43751630593448,3.70100163637592,9.52806845242696,7.87327717513449,8.97193403754854,8.54886426794448,10.8385951858344,9.83311946286077,8.76955776546563,8.77468305105581,8.39666439988762,9.10922104057625,8.5795707587211,9.77748815947362,9.51898128850701,8.46488026590253,9.16082911267516,10.9536641766249,13.8288034554469,13.3864460595207,13.0435825726259,12.4646004562117,11.4574428704924,11.8575544985154,11.8837365859588,13.2689974456491,14.4075328570669,14.0725491061662,14.3579026384364,13.8921493459127,14.7902839707537,14.359567836638,14.5757382846167,15.1341829019057,14.2113070527403,12.5395606993708,12.0894915516255,12.414953170025,11.5214592015067,11.6088736271952,12.7429288129675,13.9243263292703,12.9353551844085,13.6369040711105,14.0021465320807,12.5849567436321,13.5620010391553,12.1007286190029,11.5720886982572,11.2478220865037,11.1049888396485,11.0625114410786,6.34996515070849,7.75839984742086,9.64250888188769,13.0525709776208,13.2572266707589,12.2666274889682,12.1028007276564,11.1201111497842,10.2020310712544,11.9284585259546,11.4688653345378,11.3856133428714,12.2678128591184,12.2186574554107,6.62727642994313,13.3467133592216,11.8596506970182,11.0308093316184,10.4778248406043,10.4891110087309,11.069902310691,9.92669411012938,10.2288575519558,10.410443339699,9.13350095869693,10.3645756731612,8.86397744020046,8.93377912641525,7.61251073498712,8.21791572639217,6.98591042400501,6.65287093857521,6.87446365811767,6.65312770664128,6.48127853149254,7.73661828054584,7.34232697956,7.24694572097145,6.94456036477689,7.74973430459395,8.0907155322322,7.41767896652641,6.83964360957442,6.5718396149965,6.51711288456313,6.62588697030778,6.86175567502138,7.03260919606364,6.93633559383659,6.92974939625272,7.24679327575618,7.14483027879124,7.14254524971494,6.78117291637239,6.83282100848018],"DDR3512M-FDS^FG_PRICE(0)/MAX(FG_PRICE(0,-1AY))":0.851089278846154,"PASP-FDS^FG_PRICE_CHANGE(0,-6AM)":0.776699029126204,"PLATI-FDS^FG_PRICE_CHANGE(0,-3AM)":-0.512820512820511,"CC_BR^FG_COMPANY_NAME":"Brazil","USDEUR^STD(FG_PRICE_CHANGE(0,-1AY,AM))":1.55826270915507,"USDKRW^STD(FG_PRICE_CHANGE(0,-1AY,AM))":1.75706582584291,"USDMYR^STD(FG_PRICE_CHANGE(0,-1AY,AM))":1.97734199097414,"USDPLN^FG_COMPANY_NAME":"Polish Zloty per U.S. Dollar","USDCLP^FG_PRICE_CHANGE(0,-1AM)":0.43580532,"EZA^FMA_PE(NTMA,-10AY,0,AM,\"PORTAGG\",\"MEANR\")":[15.0168085490227,13.9919316522639,15.1179266075165,14.6351312977917,15.5791572971638,16.9741183047414,16.6471533763749,17.6458506931862,16.9715435686479,16.051691361667,16.0947404358753,15.2750840133084,14.8020275421079,16.0367582677364,15.280798759092,13.2011790229771,13.3800764271279,13.7753518739223,14.4240035282964,14.9810814290953,14.1476879468583,14.8789805079684,15.0511110766481,15.9158521618662,14.9637416810255,14.55038172394,13.7633264079708,14.2865539346271,14.9701021102911,15.157141189483,15.5966466331467,15.9554251076859,16.2437575673658,15.0115768825646,15.1701610951399,15.6294480816336,15.3656010463561,15.5712098302473,15.5218494584122,14.078086648283,14.9065478088539,14.3412601247121,15.4791637816031,15.1572672209787,15.307911884502,14.4124058929658,14.0276983432499,13.6774057733164,12.9134747298679,12.349881143335,12.1275501938536,12.5043224013111,12.9885215627396,12.9334788804637,12.9036332731372,13.5467283092033,13.3052816398736,13.2386132742246,12.9447668964494,12.0941704276612,12.0217775165953,11.7801895607243,11.8183616385383,11.8386965884551,12.3316501887666,11.8718648857186,8.83174732018912,9.24392734221798,10.5296778255167,11.2063868850483,11.669168365689,11.3465162946578,11.0360810221119,10.4229568639915,10.5124033022996,9.87059263006112,9.91785127255415,10.5311840636113,10.3672709884222,9.68690384764378,9.55564691366439,9.78496201619207,9.43014039618107,9.51456768385887,8.82444692814887,9.53250558250153,9.60267968882927,9.49322536873398,10.0700077301623,10.0321240460414,9.87968380423507,9.64947017902183,8.67543057592619,8.49580768110112,8.73538212966615,9.116780093368,8.66437905393196,8.06093427797531,9.04271590093308,8.99574253191019,9.61057883481143,9.12972975123235,8.77709497496254,9.0788168996754,8.91221042668389,9.02905883132607,9.66629941467969,9.92621546142813,9.65617413518688,9.54221167428891,9.38524053553142,9.46540287311618,9.5876856262672,9.39074730056327,9.41265927296331,9.58121193627941,9.80022875260607,9.38651463235493,9.99206072900282,9.94167063735841,9.85592443370913],"QAT^FMA_PE(LTMA,-10AY,0,AM,\"PORTAGG\",\"MEANR\")":[null,null,null,null,14.5992041377247,15.2419374194378,14.9708395096846,14.821574281719,14.9129651944762,14.5368599336303,14.462463273515,14.4427235799581,14.4095595416807,14.1645237905897,12.9179219691142,11.9629294527282,11.2042208177658,11.7515449416159,12.1133179039989,12.1902164870018,12.1504062895841,12.2539148515918,12.4306311655539,13.1153864692954,13.1214904751831,13.3237320733676,13.1442929870235,13.9582359847731,14.7908841951693,14.5857171295782,14.8016153356777,14.7358842222905,14.6498988853707,14.1167349234784,14.0074098981345,14.1308108011499,13.0164376169453,12.7752702181994,12.4814660894642,12.7620269784058,13.7047650128678,13.369777851634,12.7624747961969,12.7318887360695,12.5025592095958,12.6431935889611,12.5323511543312,13.1891877387983,13.3448739689305,13.2214480010474,13.7802800425401,14.0133441875196,14.4982338785301,13.90868440661,13.5033974863336,13.6042917375303,13.4997135062627,13.8067626200429,13.8698677738992,13.3492863575119,13.9417436473719,14.0095474897698,14.0839142788539,14.2586704106038,14.7031939224957,14.2666971662374,13.5229190974184,13.7204125232888,14.1316454052159,14.7291339695454,15.1968739376002,15.7717561733244,15.8024277345165,16.8346370893064,17.4066227086701,17.437089058953,17.952361067331,16.9280799719194,16.8098418326003,16.6315740528484,16.4498600139887,16.0418318750955,15.7408221670461,15.5255386142166,15.3298398365035,15.5204501096474,15.7073135001793,15.0531062700869,15.2345979255563,16.2986373051886,16.3052220671024,16.0972646726592,15.6227422484219,15.1504463778829,14.5881702864203,15.5258318253344,14.7545626244109,14.3520303981141,14.0215100125972,12.7935246418219,12.377558445211,11.8217367905554,11.8337162798931,11.7189559110234,11.8964308390911,11.7415197762837,11.7390935553991,12.1592676495974,11.7411778190397,11.5207637563732,11.5060257154506,11.0819294553509,11.8077638944587,11.1447059981493,11.4530836510941,11.284807922105,11.0914711266583,10.9087999651176,11.0924899932067,11.1252385268261,11.2189181487082],"DDR3512M-FDS^FG_PRICE_CHANGE(0,-1AY)":-8.44661622677214,"FC0000MY^FG_PRICE(0)":267.2667,"VNM^FG_PRICE_MAVG(0,,,,30)":12.216333,"EZA^FG_PRICE(0)":46.25,"EIDO^FG_PRICE_MAVG(0,,,,200)":21.29055,"UAE^FG_TOTAL_RETURNC(0,-6AM)":7.2366714,"MCHI^FG_TOTAL_RETURNC(0,-12AM)":-5.882555,"EZA^PERCENT_CHANGE(FMA_EPS(+1,0,,,,\"PORTAGG\",\"MEAN\"),FMA_EPS(+1,-3AM,,,,\"PORTAGG\",\"MEAN\"))":-1.39637430864273,"EWT^FG_TOTAL_RETURNC(0,-6AM)":6.9028735,"EPU^P_PRICE(0)/P_PRICE_HIGH_PR(0,,,,,,\"PRICE\",\"INTRA\",\"52W\")":0.88840336,"EIDO^FMA_PCT_ABOVE_MAVG(200,0,,,,\"PORTAGG\")":56.7567567567568,"VWO^FG_TOTAL_RETURNC(0,-6AM)":5.310726,"VGK^SIZE(FG_CONSTITUENTS)":1287,"EWZ^SIZE(FG_CONSTITUENTS)":56,"KSA^FMA_RBICS_REV_CURRENT(30, LOC, \"PORTAGG\")":40.9180654952002,"EWW^FG_ROE(0)":10.704547784947,"REFVNDISC-FDS^(SUBARRAY(NOT_NA(NO_REPEAT_F(FG_YIELD(NOW,-10AY,D))),0,1)-SUBARRAY(NOT_NA(NO_REPEAT_F(FG_YIELD(NOW,-10AY,D))),1,1))*100":-50.0,"REFMXTON-FDS^(SUBARRAY(NOT_NA(NO_REPEAT_F(FG_YIELD(NOW,-10AY,D))),0,1)-SUBARRAY(NOT_NA(NO_REPEAT_F(FG_YIELD(NOW,-10AY,D))),1,1))*100":-25.0,"TRYTR7Y-FDS^PCTCHG(FG_YIELD(0,,,,\"YTM\"),FG_YIELD(-3AM,,,,\"YTM\"))":0.44673303,"TIPSCL10Y-FDS^PCTCHG(FG_YIELD(0,,,,\"YTM\"),FG_YIELD(-1AM,,,,\"YTM\"))":-19.199265,"TRYMY10Y-FDS^FG_YIELD(0,,,,\"YTM\")":3.730598,"CC_CL^IMF_IFS_RCPI_Q(0)":null,"UAE^FMA_DIV_YLD(NTMA,NOW,NOW,M,\"PORTAGG\",\"MEANR\")":5.30918557606213,"INDA^FMA_EVAL_EBITDA(NTMA,0,,,\"PORTAGG\",\"MEANR\")":16.2201872931748,"EWY^JULIAN(FMA_DIV_YLD(NTMA,NOW,NOW,M,\"PORTAGG\",\"MEANR\").DATES)":45534,"EWM^FG_FCF_YIELD_NTM(0)":5.9874545767219,"ECH^FMA_EVAL_EBIT(LTMA,NOW,NOW,M,\"PORTAGG\",\"MEANR\")":9.70308965436428,"VNM^FG_COMPANY_NAME":"VanEck Vietnam ETF","EPHE^FG_COMPANY_NAME":"iShares MSCI Philippines ETF","VWO^FMA_PCT_ABOVE_MAVG(200,0,,,,\"PORTAGG\")":40.8780903665814,"SET-BKK^FMA_COS_UP(\"EPS\",\"1M\",+1,NOW,,,\"PORTAGG\",\"MEANR\")":61.0,"EPU^FMA_COS_UP(\"EPS\",\"1M\",+1,NOW,,,\"PORTAGG\",\"MEANR\")":8.0,"EPHE^FMA_RBICS_REV_CURRENT(30, LOC, \"PORTAGG\")":41.8353358832988,"TRYGR10Y-FDS^FG_YIELD_NAME":"Greece Benchmark Bond - 10 Year","REFPHRREPO-FDS^PROPER_NAME(0,,,\"SECURITY\",\"NAME\")":"Philippines Reverse Repo Rate - Overnight","TRYKR10Y-FDS^PCTCHG(FG_YIELD(0,,,,\"YTM\"),FG_YIELD(-1AM,,,,\"YTM\"))":-1.0659227,"TRYID10Y-FDS^FG_YIELD(-10AY,0,Y,,\"YTM\")":[7.922017,8.942368,7.89735,6.462641,8.148183,7.263584,5.902206,6.458283,6.936579,6.498571],"TRYZA10Y-FDS^FG_YIELD(-10AY,0,Y,,\"YTM\")":[7.9537,9.7513,8.9047,8.58389,9.37766,9.011772,9.174469,9.791837,10.764477,11.358896],"CAGDPY@MX^EE_ACTUAL_ANNUAL(MED,0)":-0.465,"USDAED^STD(FG_PRICE_CHANGE(0,-1AY,AM))":0.00641223569616509,"USDQAR^STD(FG_PRICE_CHANGE(0,-1AY,AM))":0.00761764787174341,"USDCLP^FG_PRICE_CHANGE(0,-1AY)":4.0216565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34602,22.3569609127116,28.1816282016733,32.5319871434715,39.4423843156453],"EWW^P_PRICE_RETURNS_PR('52W',2,-10AY,0,AM)":[11.207283,4.181969,7.5291038,-14.284783,-11.930871,-5.5224953,-3.5690248,-5.0339937,-10.19516,-12.8441515,-15.388781,-20.560085,-25.55021,-16.247118,-17.803001,-13.330203,-18.917524,-21.426874,-7.2252274,-10.078955,-10.849839,-13.373113,-9.0306225,-1.1072993,-2.1619499,-5.1863728,-17.44923,-3.7310362,-7.742566,4.4763446,-4.0786448,-0.65098405,2.7748227,10.901344,11.848474,7.3747873,15.488815,5.509603,14.319277,8.687365,23.189617,10.907531,11.8316765,6.1585903,-5.612403,-14.667493,-7.8594923,-8.639842,-8.310908,-4.9451885,-14.636212,-15.815269,-8.955908,-11.176098,-16.421562,-10.973251,-6.123781,2.5768638,-11.162644,-18.0381,-12.525595,-6.352478,9.166026,14.303207,7.503283,12.095094,-19.815773,-37.492073,-30.974072,-24.211926,-25.90233,-12.985903,-20.33918,-18.327606,-12.027961,-3.9361954,-2.3721278,-9.805149,34.34249,61.55391,56.363358,60.60891,54.580772,47.56634,54.79033,38.54016,30.227507,14.962935,17.772018,21.791767,14.096737,20.761955,6.965184,-1.1559069,-2.8597057,2.0909667,-1.6812563,-2.739054,13.423824,11.474633,13.896143,17.299402,19.949066,16.272545,33.675312,35.78471,44.731068,33.45095,29.069483,24.787724,14.1809225,27.413105,20.149946,22.695827,17.644596,15.697479,11.37122,-9.2300415,-0.50405264,-9.518355,-8.159375],"EWT^FG_TOTAL_RETURNC(-10AY,0,AM)":[1.3307929,-6.7542195,4.091215,-3.1572223,-0.05583763,7.3319793,-0.82226396,2.0408154,1.7500043,-3.562659,-2.6751578,-10.405761,-0.36522746,3.6656857,-4.1018367,-5.383486,-5.5888834,3.3191562,12.685335,-1.3157904,-7.4074087,8.879995,6.68627,6.8870544,-2.706188,4.172182,-5.4354725,4.840338,1.0921121,4.8051953,-0.8054495,3.9038062,3.516674,0.29037,5.587721,-0.30161738,3.3278346,-0.13308525,0.10660887,-3.2215178,6.0290575,-3.0966341,6.143248,-1.038146,-2.2029877,0.5631566,-3.2266617,2.838242,-1.8220782,-7.6965036,-3.311646,0.94799995,-0.5361259,3.4244418,1.4580846,6.3173532,-1.3235629,-4.05252,5.800116,-4.7511935,7.2609186,3.4397364,5.267358,5.3575873,1.0530114,-1.0462284,-18.391937,3.2238603,7.9101086,6.464696,7.240844,7.5811386,-2.3342907,5.1860332,2.6366591,9.085215,10.578526,4.7283053,-1.6846359,4.2666197,-6.557107,11.71298,1.826191,-1.7161429,2.5011897,-7.489264,8.29463,2.4356723,3.6442041,-3.2468438,-7.4471354,-2.996689,-10.001707,4.0584087,-11.518133,9.186399,-6.22524,-14.805878,13.553726,3.3686757,2.8966308,3.599453,-3.1403124,3.4950495,-3.7769318,10.898172,0.08327961,-4.743081,-0.8080423,0.55041313,1.2480974,5.514705,1.8902183,6.2585115,4.8015356,-1.5068233,2.253461,6.429434,7.9217315,-8.713257,1.2340903],"EWW^FMA_DIV_YLD(NTMA,-10AY,0,AM,\"PORTAGG\",\"MEANR\")":[null,null,null,null,null,null,null,null,null,null,null,null,null,null,null,null,2.19115032005473,2.17216508970875,2.10554659787787,2.06243193162772,2.07327879223742,2.12258459641761,2.07735059401509,2.01269919321066,2.0997027614602,2.07886749951992,2.30689186349275,2.30665317830477,2.38886423372609,2.34098108771314,2.46332827551892,2.39320998866774,2.42040231940838,2.47928042618271,2.40180318642991,2.41896637107762,2.46480966165089,2.48944809987815,2.55466103608274,2.57967817001238,2.50060829980277,2.61386778034658,2.5458197683646,2.59198046126148,2.86447042092261,2.88462522481286,2.70715703846283,2.7709246127601,2.81176385649403,2.90238950445167,3.35525092268148,3.48980102186479,3.30090480629557,3.33034064343661,3.49448348057443,3.32578477197048,3.46968468145939,3.48528841622639,3.59252281823972,3.91715628249593,3.62229358546369,3.54269260202558,3.54141888361296,3.52819467014888,3.45015527522624,3.32207776956634,4.15029531350669,4.42562920669722,3.57925333444001,3.08946110752312,3.17643871078325,2.97268730561025,3.26638775327724,3.27945422466903,3.34224761320618,3.41790353386879,3.35270276756872,3.48138195551536,3.34934707907978,3.34596394790174,3.18160882262822,3.08681044227365,3.15964890781125,3.17764094600223,3.13939307028857,3.31628937708651,3.48347797821073,3.48232574007534,3.38429537408284,3.60003507959548,3.60770862024572,3.54702268285872,3.89158786646368,4.06956974744302,4.06091137621015,3.9350274955035,4.02490732025424,4.19141746095658,3.6249551820639,3.84457614107409,3.62845429395929,3.66019616458111,3.75279367552163,3.67292070945776,3.58262949337069,3.71053752518099,3.8817773723166,3.99854427681166,4.13403537680775,4.32562316195707,4.21317488501259,3.9686437748651,3.89932431539165,3.75486934556652,4.11690995808763,4.06188806763833,4.12587178031485,4.59377529815785,4.32668318218406,4.4780791602674,4.66648197270265],"DDR3512M-FDS^FG_PRICE_CHANGE(0,-6AM)":-8.085969398987,"PASP-FDS^FG_PRICE_CHANGE(0,-3AM)":11.134903640257,"PLATI-FDS^FG_PRICE_CHANGE(0,-1AM)":2.7542372881356,"W-FDS^FG_PRICE_MAVG(0,,,,30)":5.3585,"COPP-FDS^FG_PRICE(0)":4.133,"FC0000AE^FG_PRICE(0)":144.31927,"FC0000BR^FG_PRICE(0)":193.86827,"QAT^FG_PRICE(0)":18.1,"EWM^FG_PRICE_MAVG(0,,,,200)":22.4502,"KSA^FG_TOTAL_RETURNC(0,-1AM)":1.1784911,"SET-BKK^P_PRICE(0)/P_PRICE_HIGH_PR(0,,,,,,\"PRICE\",\"INTRA\",\"52W\")":0.9165511,"INDA^FMA_PCT_ABOVE_MAVG(200,0,,,,\"PORTAGG\")":85.5263157894737,"EWY^FG_TOTAL_RETURNC(0,-1AM)":0.40154457,"EWT^FG_TOTAL_RETURNC(0,-3AM)":-0.26595592,"EPHE^P_PRICE(0)/P_PRICE_LOW_PR(0,,,,,,\"PRICE\",\"INTRA\",\"52W\")-1":0.2210207,"CNYA^PERCENT_CHANGE(FMA_EPS(+1,0,,,,\"PORTAGG\",\"MEAN\"),FMA_EPS(+1,-1AM,,,,\"PORTAGG\",\"MEAN\"))":-2.64394426861512,"CC_KR^FG_COMPANY_NAME":"South Korea","USDEUR^FG_PRICE_CHANGE(0,-6AM)":-1.1050701,"USDKRW^FG_PRICE_CHANGE(0,-6AM)":2.1128058,"USDMYR^FG_PRICE_CHANGE(0,-6AM)":-7.338315,"USDPHP^STD(FG_PRICE_CHANGE(0,-3AY,M))":1.86977144109242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2992226677,15.9421397322443,24.3040085843896,19.7592123006463,19.0965685732341],"EWZ^FMA_PE(NTMA,-10AY,0,AM,\"PORTAGG\",\"MEANR\")":[11.8739896558285,11.5643388893894,11.3143991521663,10.5714503800177,10.8143759606958,11.5693501103232,12.0733340671654,13.6239991905129,14.5303923245681,13.3344872044539,12.7779435611214,11.5230330199063,11.0226029237939,11.6329362809653,10.9413696338485,10.8961933933995,9.68015056851972,10.1562285938985,12.8002382761743,13.7300897265428,13.1179701904702,12.0731146474506,13.1457569969676,14.0662669669039,13.9409172079266,14.1898857865147,13.4215784199108,12.5674817970238,13.2968400745126,13.3937134890203,12.9653353464646,12.4614436631145,13.2026466797005,11.742468678974,12.2836973570502,12.8392602592979,13.8622897048506,14.1210681812028,12.9165489959071,13.148176270999,13.7040952628739,13.2410435681397,13.292051865612,12.8239052133355,12.4202778420297,10.6958809193528,10.8432903199847,10.77908889975,10.3666730165439,10.7308263981207,11.2700184905942,11.6004337693681,12.6760149109806,12.7344242902518,12.4694756510786,11.3643698132248,11.5356317019292,12.2227380034421,12.6737423422054,12.7596801681488,13.0025508921635,12.8356253598408,13.3458954979013,13.835923373995,14.3907942725904,14.3708008226067,9.22151969434512,11.7309738580179,13.8272392354839,17.8168977048207,26.8216769175382,25.5524464037313,20.9470514840165,16.7245720530409,14.5543656680101,13.7193819548899,12.9604902279831,11.0695939420937,9.76962013738203,9.28604636578359,8.82254442235291,9.5127484357225,8.90137372512821,8.10449261161497,7.67390708529873,7.88761829462642,7.50050452427544,7.98215752960726,7.78290034481733,8.15627065599736,7.61108472500645,7.55451613547065,6.47821670209183,6.34847521213934,5.94330045132415,6.41959546138906,6.56497762977758,6.9112917503096,6.90418464196108,6.58625135899912,7.10621874739467,7.04877365023467,6.6531119659534,6.89474912127839,7.0232884727748,7.80508520573415,7.85988879049442,8.0174933826534,7.97145481053988,7.59336974359615,7.6562910843086,7.61979326048614,7.75200137584673,7.83527989919195,7.79618569463456,7.6312517012077,7.57887385334417,6.94791521918643,7.31024970635185,7.37964471796879,8.27541137564814],"MCHI^FMA_PE(LTMA,-10AY,0,AM,\"PORTAGG\",\"MEANR\")":[9.70446357713076,9.26257846468734,9.56303853123793,9.74923165044468,10.4247552382462,10.5719404164122,10.7662869627804,11.3076767506313,11.4511791060677,11.4648994424259,10.7083510324773,10.4581962929121,9.82745110660852,10.2514747008887,10.305936323883,9.61633291508505,9.64905173385658,8.88895106541258,9.39227764919092,9.59058943717165,9.54078560054246,10.2614695916338,10.7238900019406,11.6285740448091,12.267683391444,12.7877268056607,12.7131141807078,13.1019782040191,13.5508514317955,14.0425366637057,14.0150343223015,13.8595940541545,14.0210789977721,14.0687878407217,14.1706510164003,14.3718946315335,14.6553133025401,15.1227613805607,15.5044643185864,15.0393447438074,16.2357375370667,14.6721412296632,15.3670809306409,14.989246406246,14.8557424155563,14.8006353373553,14.1596549702047,13.8936318327587,12.9079947543954,12.3891802374179,12.0504017905945,12.0934109514747,11.7353759737251,12.6957747579109,12.8421342170799,12.9562435217676,12.6972331843306,12.4771268442782,12.580637725126,12.2118239535112,12.7007847024752,12.4253401364673,12.5978649196991,13.1452910528694,14.0701015180916,13.8602284624826,12.8847785796181,13.0368164475465,13.2791644890052,13.8695781816117,15.2310327528231,15.2533687291714,15.6505800200384,16.753942785082,17.1729703718505,17.6462645188208,19.5517175924867,21.9804296782583,19.6564366162,19.2515527708311,18.6741423321196,18.8149638570326,18.1209329516243,17.2311743694237,16.9532190878268,16.0518089468263,15.825990425514,14.902396805381,14.5342700068828,14.1188128201378,12.7163111424587,12.6524899406278,12.3269601940703,12.9846789821306,12.8110527025229,12.4288947832687,12.4341626940575,11.0474069389416,11.2633271874092,12.3162017218,13.4603336084816,13.1437445887455,12.2801142798508,12.2607344884306,12.0038516009093,11.9232934349207,11.8274779874361,11.8998182744706,11.7310561932575,11.6291791337353,11.227463178636,10.6761574764503,10.4566725739846,10.0740863375469,10.5013337734084,10.410694202852,10.7945630973928,10.5328240378205,10.5505799397375,10.122170132037,9.71256779894495],"VNM^FG_PRICE(0)":12.4,"EWZ^FG_PRICE_MAVG(0,,,,200)":31.287,"EIDO^FG_PRICE_MAVG(0,,,,60)":20.518833,"UAE^FG_TOTAL_RETURNC(0,-3AM)":11.725163,"MCHI^P_PRICE(0)/P_PRICE_LOW_PR(0,,,,,,\"PRICE\",\"INTRA\",\"52W\")-1":0.14586842,"EZA^PERCENT_CHANGE(FMA_EPS(+1,0,,,,\"PORTAGG\",\"MEAN\"),FMA_EPS(+1,-1AM,,,,\"PORTAGG\",\"MEAN\"))":0.0825057710873757,"EWY^PERCENT_CHANGE(FMA_EPS(+1,0,,,,\"PORTAGG\",\"MEAN\"),FMA_EPS(+1,-3AM,,,,\"PORTAGG\",\"MEAN\"))":8.35883426141884,"EPU^FG_TOTAL_RETURNC(0,-6AM)":9.658897,"ECH^FG_TOTAL_RETURNC(0,-12AM)":0.49268007,"VWO^FG_TOTAL_RETURNC(0,-3AM)":1.6974092,"VGK^FMA_COS_DOWN(\"EPS\",\"1M\",+1,NOW,,,\"PORTAGG\",\"MEANR\")":600.0,"EWZ^FMA_COS_DOWN(\"EPS\",\"1M\",+1,NOW,,,\"PORTAGG\",\"MEANR\")":21.0,"VNM^FMA_RBICS_REV_CURRENT(30, LOC, \"PORTAGG\")":56.131949135192,"EWT^FG_ROE(0)":11.0444756137108,"REFVNDISC-FDS^FG_YIELD(NOW,,,0)":3.0,"REFMXTON-FDS^FG_YIELD(NOW,,,0)":10.75,"TRYTR7Y-FDS^PCTCHG(FG_YIELD(0,,,,\"YTM\"),FG_YIELD(-1AM,,,,\"YTM\"))":3.7734776,"TRYCN10Y-FDS^PCTCHG(FG_YIELD(0,,,,\"YTM\"),FG_YIELD(-3AM,,,,\"YTM\"))":-8.215305,"TRYMY10Y-FDS^FG_YIELD_NAME":"Treasury - Malaysia Benchmark Bond 10Y","CC_CN^IMF_IFS_RCPI_Q(0)":0.226831,"TRYAE10Y-FDS^FG_YIELD(-10AY,0,Y,,\"YTM\")":[null,null,null,3.371059,3.6940188,2.542721,1.7060698,2.0444937,4.2739367,null],"CAGDPY@TW^EE_ACTUAL_ANNUAL(MED,+1)":13.5,"USDAED^FG_PRICE_CHANGE(0,-6AM)":0.0013589859,"USDQAR^FG_PRICE_CHANGE(0,-6AM)":0.0,"USDEUR^FG_PRICE_CHANGE(0,-3AM)":-1.7436624,"USDMYR^FG_PRICE_CHANGE(0,-3AM)":-8.124012,"USDPHP^STD(FG_PRICE_CHANGE(0,-1AY,AM))":1.41365722893206,"USDCNH^STD(FG_PRICE_CHANGE(0,-3AY,M))":1.79742503730809,"EWT^P_PRICE_RETURNS_PR('52W',2,-10AY,0,AM)":[16.09373,4.383683,12.9228,8.045602,7.0677757,16.159857,12.292242,10.998308,12.557924,4.237056,-4.752475,-11.527127,-14.347106,-3.2868683,-10.899192,-13.807684,-17.76682,-20.841276,-9.249914,-13.018733,-20.846975,-10.974622,-2.0385444,16.869247,14.123356,14.680934,12.422836,25.305653,34.172894,36.327316,22.129572,26.14529,41.027927,29.902124,28.564526,18.921816,27.355062,22.091686,28.298283,19.308388,25.134933,15.700352,23.80531,17.916763,11.433804,11.704456,2.3794413,6.778431,0.3403902,-7.25888,-10.425645,-6.5664887,-11.691713,-6.453532,-10.582667,-3.936571,-2.4975002,-7.5215282,1.104641,-6.3568535,2.3066163,17.498577,24.822403,30.274857,32.190144,26.634968,1.8591523,-0.51629543,8.1495285,20.004272,21.706867,37.38755,26.17364,27.209246,24.030197,31.50984,40.523506,48.723877,79.17154,80.981514,56.71781,66.945854,56.14052,42.64667,49.97971,31.66871,38.9271,30.23405,22.277498,12.908912,5.084324,-1.0633111,-4.710436,-11.197728,-22.871721,-14.315939,-21.610647,-27.810406,-23.802757,-23.615223,-24.166172,-19.649685,-16.378397,-9.334623,-3.0637145,3.3079147,16.853273,3.2506704,7.8348994,27.272213,17.15864,15.835869,14.702904,17.646944,27.293205,21.141184,26.54189,23.545801,33.22183,27.669334,30.297745],"EWM^FG_TOTAL_RETURNC(-10AY,0,AM)":[-0.63091516,-4.571432,-1.1310697,-10.228801,-1.0258138,3.8669705,-3.6485553,4.791355,-0.6637156,-7.34967,-1.2079358,-12.654066,-6.773287,11.099899,-8.901006,0.4985094,-0.42070746,7.0652127,6.2182665,7.0489883,-8.816963,-1.9583821,5.7227135,0.1196146,-2.3894846,-2.0807862,-10.718751,4.9702525,1.7726898,1.300931,1.2166262,2.3706198,4.533589,2.246499,-2.0469844,-0.15747547,3.8485765,-1.8225968,-0.40223002,2.5784492,9.825945,-0.28867722,2.7214766,2.5084496,-10.035735,1.314187,-3.4138799,4.014027,-1.6232848,-3.5491884,-3.5829544,-0.7030487,3.7588716,1.0251284,-0.7201314,-2.6376486,-2.6752472,2.992344,2.6562214,-6.4991655,1.3256907,-2.4398863,3.7332416,-1.9217372,3.177607,-4.8533497,-20.366966,6.359446,1.6897678,13.677036,4.1563034,-0.22050738,-5.745852,4.3767095,2.69562,7.692313,-4.434669,-0.85015893,-1.1075377,-0.36127567,-2.248007,1.3515353,-5.851263,-1.1226952,6.4071417,0.9908557,-3.4339607,-3.7123919,6.5146685,-1.101929,-0.31834245,2.3153663,-7.5302305,-3.1652272,-4.179639,5.7540655,-1.4480114,-11.175418,8.721805,4.8870444,3.2314897,-1.1607945,-7.0465384,4.6794534,-3.1291962,-4.721445,1.7258286,3.4900665,-1.4051557,-1.1401415,1.0571957,0.38040876,3.117323,-0.8882582,4.3867826,-2.2141874,4.9907565,2.3619413,1.8785477,2.9159546,6.04167],"EWT^FMA_DIV_YLD(NTMA,-10AY,0,AM,\"PORTAGG\",\"MEANR\")":[3.32185085140626,3.47119326215793,3.48986776386058,3.45180064753866,3.53004964540299,3.43011694069511,3.39220478517847,3.52962048094442,3.57377786839721,3.8441672042039,4.08051913453414,4.31521333586356,4.28012314065506,4.12037439931655,4.14650015325025,4.29371687378408,4.63306475599716,4.41052456070702,4.15856550937309,4.30817757493306,4.57990370180615,4.15355738005823,4.10641009070211,3.9943700277936,4.16359584150888,3.98933660816552,4.2189194021005,4.139015223318,4.15763809074967,4.08585282964366,4.19865323026894,4.14086482800788,4.07283398201632,4.0758133443546,3.96449937733394,4.02994408563001,4.03366221775521,4.00591020345321,4.08044386733851,4.19823605893888,4.13809788771143,4.30338668249283,4.12544200039786,4.17585550821011,4.32279564388242,4.27747197716333,4.4925316373057,4.36147596957777,4.4855207726016,4.83977617579854,4.88309989648831,4.90942863479708,4.82719770400475,4.55295879346367,4.44980591068154,4.19145574262427,4.30888272834977,4.42890625054138,4.30521702740418,4.45461026604093,4.25471097202727,4.27127548863234,4.0618961505429,4.02931214952137,3.98812282066027,4.04061354714533,4.55262235947106,4.49222303623918,4.11875172021395,3.95760033320852,3.75907414813361,3.67476411764652,3.84014281142295,3.79982205046941,3.85328588277327,3.68355284393648,3.46389209585587,3.55028416336617,3.60285415535178,3.67750892252115,4.26821012099745,4.02169899044848,4.02504416475044,4.24707953337114,4.19020542270274,4.52603568070742,4.2951097731778,4.23249413826616,4.1631945856052,4.26106348522155,4.54300785362603,4.64201627532991,5.01671944790658,4.69977660385434,5.48689610191282,4.93957724920638,5.01481793047188,5.42762381490065,4.66307247875301,4.39558572997272,4.31491079225397,4.04020775761256,3.98252667560081,3.864928632335,3.80242709266424,3.49131089168635,3.46505780228384,3.55842510305683,3.63425749901878,3.53131206030591,3.5516339984709,3.40654695939257,3.39798004413627,3.36584092499405,3.1015729725177,3.05622875052902,3.09581229772432,3.07215053349257,2.88358248499059,3.25874696029741,3.49102868079796],"INDA^FMA_PE(LTMA,-10AY,0,AM,\"PORTAGG\",\"MEANR\")":[18.016921615677,17.8707559475633,18.9968192078013,18.91810425499,19.3720801162863,20.6407386902114,20.9547502795926,20.8270656491246,20.2109331037129,19.9794491624641,20.658674282277,20.9910494033137,20.2006563527361,20.6816377896216,20.1898902167092,19.7349214333692,19.5232236191541,18.8339802935087,18.9564785453295,18.9036384427815,18.9881328484955,19.0693108217066,19.4802782542123,19.7647830153987,19.6449870982915,19.8919485519814,18.8939253167103,18.9195267702229,19.4502642368602,20.1070492719002,20.4639897103187,20.4134528543969,20.4281537885422,20.3891189875418,20.560690989873,20.6071702909412,21.1793682390386,21.2773826268055,21.7642177804437,21.8959700130303,22.9610677939948,21.9785320783594,21.6246802761378,21.410297766325,21.3673695824404,21.3740211446207,21.3433549506288,22.0116473776191,22.1444789829922,20.5938307951869,21.0708581655549,21.4592134003899,21.3150825828257,21.6627068071565,21.7508508651196,21.6109901266641,21.2477868480127,21.602488651156,21.185273164072,21.0591516361727,21.0964395596662,21.3055248416513,22.8001218902337,22.8605334690927,23.4908209833385,23.404594143053,20.6542769545542,20.376483363516,21.1541568650961,22.4878934320535,24.1850628729165,25.480548610822,25.8466854856919,26.9750137990739,27.1816675788728,32.1085538303923,34.7578100519933,32.9129069572124,30.9592398729884,29.9287825944802,29.3606425048024,29.4403345341225,28.72090782334,28.8783330533936,29.5036999837388,29.5359125386952,29.4782996786355,28.9580079339966,29.6175786232488,27.4989152152068,26.2839702043758,26.152232669083,24.9889328572425,24.8793717098674,24.4344787653813,25.851199006411,26.0355689763412,24.9379008858228,26.3506219507991,26.6670881466605,25.614902207424,25.324629194388,24.0624784182458,23.8134979875447,23.8937944633985,23.9823877397263,24.3726140234712,23.6988439757887,23.7821178122562,23.6414566732126,23.1690585267394,24.7824572565753,26.0056635001872,25.8472858781437,26.0847804876494,25.901102442134,25.5321384641711,25.8712066168448,26.357961040292,26.208933073487,27.0819071793294],"DDR3512M-FDS^FG_PRICE_CHANGE(0,-3AM)":-7.31334059287313,"PASP-FDS^FG_PRICE_CHANGE(0,-1AM)":9.95762711864407,"PLATI-FDS^FG_PRICE_MAVG(0,,,,30)":947.3333,"W-FDS^FG_PRICE(0)":5.63,"TIOS-FDS^MAX(FG_PRICE(0,-5AY))":219.77,"MCHI^FG_PRICE_MAVG(0,,,,200)":41.1512,"EWM^FG_PRICE_MAVG(0,,,,60)":23.8585,"KSA^PERCENT_CHANGE(FMA_EPS(+1,0,,,,\"PORTAGG\",\"MEAN\"),FMA_EPS(+1,-3AM,,,,\"PORTAGG\",\"MEAN\"))":-1.64161998642914,"SET-BKK^FG_TOTAL_RETURNC(0,-6AM)":3.0406713,"GREK^FG_TOTAL_RETURNC(0,-12AM)":21.003675,"EZA^FMA_PCT_ABOVE_MAVG(200,0,,,,\"PORTAGG\")":66.6666666666667,"EWT^FG_TOTAL_RETURNC(0,-1AM)":1.2340903,"EPHE^P_PRICE(0)/P_PRICE_HIGH_PR(0,,,,,,\"PRICE\",\"INTRA\",\"52W\")":0.9989384,"CNYA^FMA_PCT_ABOVE_MAVG(200,0,,,,\"PORTAGG\")":21.2962962962963,"CC_MY^FG_COMPANY_NAME":"Malaysia","USDAED^FG_PRICE_CHANGE(0,-3AM)":-0.004082918,"USDKRW^FG_PRICE_CHANGE(0,-3AM)":-2.7141929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38626,16.3882261586729,16.0082661570514,16.7038107118506,16.2486587557372],"EPU^FG_TOTAL_RETURNC(-10AY,0,AM)":[-2.1374285,-7.7073517,0.030267239,-3.0465424,-0.45357943,-4.1246834,-6.929392,3.2815814,5.739665,-3.8102925,-2.9769957,-10.425383,-10.354221,3.256619,-5.7719827,-7.2686076,-9.213734,13.735973,17.011272,16.465866,1.4137983,2.0061255,9.043837,8.366656,-5.0809026,-4.3660283,3.0956864,0.0,3.0179024,7.4402094,-10.140144,3.9755344,1.6764641,-0.49175024,1.709342,4.3073297,7.44977,6.5437555,0.82865953,-4.133427,10.471714,-5.7933865,3.7540078,3.6181927,-0.04594922,-1.6777754,-8.652997,0.20667315,-8.765149,3.0234575,-4.744923,2.6490092,2.7011633,2.9904008,3.8359046,0.8209348,-6.9465637,-0.27344227,4.831207,-10.125232,2.8461337,-0.057655573,-0.7499218,1.4821172,5.7890773,-4.972678,-28.550888,-2.8973877,7.9983473,11.511898,0.51971674,6.5294147,-1.7836452,0.22388697,-0.65488815,12.963581,6.91185,4.7566056,-2.09772,-3.1272054,-1.4754891,-11.449832,-6.537217,-8.067864,3.1261802,3.9810061,6.4629436,-5.3447666,19.96559,0.7436037,8.709776,-3.4763694,-22.115929,9.571362,-16.95726,12.391925,-2.8571367,-4.411763,16.607487,-0.47361255,10.439968,-6.764799,-2.082634,6.2435627,-2.0665169,3.0252934,4.652691,2.6299238,-3.9048135,-8.222222,1.1760592,4.697776,13.350761,-0.38235784,10.2096195,6.9304585,6.7017436,-1.7520249,3.428018,-6.439394,1.0918498],"EWY^FMA_PE(NTMA,-10AY,0,AM,\"PORTAGG\",\"MEANR\")":[10.143849216966,9.41503901520073,9.83569562115115,9.61722292983292,9.47301491500576,9.69948677605621,9.75890932692394,10.0978816592371,9.92760831012587,9.4930968315898,9.41384326037621,9.46843924482844,9.40206900161408,10.0518615536175,10.1983857471682,9.90282915250994,9.77176924585927,9.90193155186435,10.4861246752233,10.487558422381,10.0127291462651,10.1963562146098,9.9645682806337,10.0880757870533,9.90161595865723,9.96612513564837,9.67628941034433,9.91161770735812,9.8871076868042,9.46083849074821,9.49718274436653,9.14759206496817,9.42077176166372,9.52848086841828,9.47288206264622,8.99731735894348,9.09683950824727,9.47581029762472,9.40587044266173,9.07896879939485,9.27939282987064,8.7954384275115,9.12708207567388,8.8919401443753,8.88892817767061,8.94280790540444,8.28109772023191,8.2221451667098,8.16625667154528,7.87328831054832,7.91326998247388,8.08673970663722,8.77626079889168,10.1628336380614,10.2925287494283,11.2866219433089,10.7895487475045,10.9662580086654,11.2296273231987,10.5359047504558,11.0287617668708,10.8897635031103,11.4172249340542,11.2276391216438,11.4149153744738,11.5248997498887,9.38051170739658,10.2100474892561,11.460088205603,12.6525694850642,12.5771086713327,13.6384739747021,12.8238875734243,12.4621027586234,12.274053439101,13.4129048872575,14.6947381302126,13.8983562953929,13.4192598313346,12.9842103200743,11.0917004958272,11.2604682609685,10.9712519459896,10.4617273018323,10.2449862361677,9.67165010683231,9.9944126693226,10.3292554349704,10.0924673442413,9.42816908560314,9.16899963037034,9.0193739481056,8.45626503348784,8.72816803446061,8.14640622552964,8.87527337399966,8.51820243766081,8.60369488173924,10.7922185269636,10.7635227520491,11.2587264788068,12.7534576508053,12.677170255838,14.0455147622879,12.9643416797406,12.9353712936933,11.917571332162,11.5168536841187,11.0672771968043,10.4761722414374,10.0028401611166,10.1737367774664,9.81320405120573,10.4870629469288,10.5635695566478,10.2689091212865,9.91789227103731,9.65510787224629,9.65926690932946,8.40383501535218,7.89171810060932],"GREK^FMA_PE(LTMA,-10AY,0,AM,\"PORTAGG\",\"MEANR\")":[20.3590947290432,17.5551941795665,16.8355540801384,16.9396245526736,13.0483293625255,13.9062792310911,17.6002015454695,16.5821070296571,15.3016095315289,14.3131113482754,13.3708459511822,12.0477119865579,10.9144185231002,10.8914765963334,12.3176000938627,-2.28283163487515,-1.64490802455399,-0.422211141953098,0.277046905292751,1.24137370675933,3.32149888046822,4.1174681557847,4.95117849835116,6.36105651861347,7.9147180010392,10.5960884852777,11.3896848275769,15.0015008624265,15.0402126269853,13.6817626611148,14.2543154278051,14.344832833511,15.3184253893214,15.2715359410562,15.3462233821544,15.2555810056759,14.8980665029973,15.9855657474895,16.8553513135073,19.1434115203799,21.5256137530066,22.6677882702249,23.6116684235115,22.7463903981906,22.3512153700337,21.5906088982382,21.273058429136,21.5714542574153,21.1327711903891,19.4241364092104,18.5132458457878,20.2034606151969,15.3686127841671,17.6803134892828,18.6163383660852,18.4990148805796,17.8873550817778,17.8361258525459,18.2245008913947,17.2549972829205,19.2307271296835,16.5306938858712,15.7195618934051,16.694752694317,20.0304090349084,16.2133459821529,11.9068972021337,11.8413353917889,12.0317197181522,13.8530020118229,15.2894313036485,15.0073349654542,15.8122364204157,15.4270260926702,14.8874606109013,18.957814967775,17.7695338954048,17.4117084320068,17.7040360572202,17.2968649849822,14.8476516335781,17.5463442574633,16.4581535168528,15.8284757406781,14.5198366894255,14.099712055415,16.1810599283195,12.8505959263299,13.4739234940523,-137.695221683648,-92.8722896663761,-81.3498894572665,-71.3459824940689,-61.1745741511966,-50.8403600014844,-39.8166400722566,-30.5513907412577,-20.5102450045156,-10.742723439706,-0.270758923269531,6.14101363525467,7.66544169329057,7.72449840709078,7.66307872993399,7.50654263931306,7.8057905437795,8.01356799848715,7.60142307681871,7.15172319101374,6.82238114836814,6.58481442819446,6.35356095521673,6.49381796753923,6.73990192466089,6.74344591128304,6.74877926294234,6.85782977272736,6.85676414402233,6.75695939457468,6.54535352200328,6.55901482624388],"UAE^FG_PRICE_MAVG(0,,,,200)":14.507299,"EWZ^FG_PRICE_MAVG(0,,,,60)":28.7185,"EIDO^FG_PRICE_MAVG(0,,,,30)":21.344334,"UAE^FG_TOTAL_RETURNC(0,-1AM)":3.4578204,"MCHI^P_PRICE(0)/P_PRICE_HIGH_PR(0,,,,,,\"PRICE\",\"INTRA\",\"52W\")":0.85498583,"GREK^P_PRICE(0)/P_PRICE_LOW_PR(0,,,,,,\"PRICE\",\"INTRA\",\"52W\")-1":0.34658837,"EWY^PERCENT_CHANGE(FMA_EPS(+1,0,,,,\"PORTAGG\",\"MEAN\"),FMA_EPS(+1,-1AM,,,,\"PORTAGG\",\"MEAN\"))":4.09040513214307,"EPU^FG_TOTAL_RETURNC(0,-3AM)":-2.1755636,"ECH^P_PRICE(0)/P_PRICE_LOW_PR(0,,,,,,\"PRICE\",\"INTRA\",\"52W\")-1":0.09209967,"VGK^P_PRICE(0)/P_PRICE_LOW_PR(0,,,,,,\"PRICE\",\"INTRA\",\"52W\")-1":0.25899017,"VGK^FMA_COS_UP(\"EPS\",\"1M\",+1,NOW,,,\"PORTAGG\",\"MEANR\")":427.0,"EWZ^FMA_COS_UP(\"EPS\",\"1M\",+1,NOW,,,\"PORTAGG\",\"MEANR\")":29.0,"UAE^FMA_RBICS_REV_CURRENT(30, LOC, \"PORTAGG\")":60.7665610773727,"EWM^FG_ROE(0)":8.52450077895231,"REFVNDISC-FDS^PROPER_NAME(0,,,\"SECURITY\",\"NAME\")":"Vietnam Discount Rate","REFMXTON-FDS^PROPER_NAME(0,,,\"SECURITY\",\"NAME\")":"Mexico Target Rate - Overnight","TRYTH10Y-FDS^PCTCHG(FG_YIELD(0,,,,\"YTM\"),FG_YIELD(-3AM,,,,\"YTM\"))":-8.958529,"TRYMY10Y-FDS^FG_YIELD(-10AY,0,Y,,\"YTM\")":[4.131911,4.345605,4.195897,3.902544,4.235642,3.300551,2.804181,3.573893,4.131847,3.727505],"TRYZA10Y-FDS^JULIAN(FG_YIELD(-10AY,0,CY,,\"YTM\").DATES)":[42004,42369,42734,43098,43465,43830,44196,44561,44925,45289],"USDQAR^FG_PRICE_CHANGE(0,-3AM)":0.0,"USDEUR^FG_PRICE_CHANGE(0,-1AM)":-0.9827852,"USDMYR^FG_PRICE_CHANGE(0,-1AM)":-2.732271,"USDPHP^FG_PRICE_CHANGE(0,-6AM)":1.5907526,"USDCNH^STD(FG_PRICE_CHANGE(0,-1AY,AM))":0.736750300569375,"EPU^FMA_EPS(NTMA,-20AY,0,CY,,\"PORTAGG\",\"MEANR\")":[null,null,null,null,null,2.32525395129155,3.70455099626404,3.91000310564685,3.95899801372697,2.82022185033686,2.58004727651874,1.7402921975997,2.8587512141433,3.049394604189,2.65459381565907,2.43807412943498,2.41141009781581,2.94855000735666,3.11609683049582,2.96006712857736],"EWM^P_PRICE_RETURNS_PR('52W',2,-10AY,0,AM)":[8.556056,-1.7794788,-1.1395633,-12.546987,-13.8540325,-7.494706,-11.5156765,-10.688507,-12.775618,-19.337273,-21.996815,-30.620802,-35.604446,-24.22017,-30.175573,-23.043287,-21.353918,-18.93227,-10.074621,-8.705187,-16.198408,-12.58285,-5.100918,8.777356,13.892388,0.38040876,-2.8813064,2.7548313,5.0181746,-0.12894273,-3.115511,-9.452831,3.804624,8.256674,0.30075312,-0.92381835,6.415403,6.695986,13.087416,16.312754,25.516558,23.546959,25.383795,25.552631,8.459866,7.068515,5.574405,10.578405,4.1901827,2.3578525,-0.9110153,-4.080886,-8.773994,-8.185673,-11.261845,-15.71666,-9.567195,-7.3106766,-1.485467,-11.442793,-8.788168,-6.409889,-0.73830485,-1.9565582,-3.1463742,-8.17883,-26.34964,-20.618994,-15.9352665,-7.2141705,-6.297797,0.46337843,-6.11642,-0.018441677,-1.0185301,9.779108,0.6655216,4.9009085,30.271435,22.039747,17.313946,5.225146,-5.4555235,-6.3103857,7.963681,2.338779,-3.769511,-12.809258,-4.1024685,-4.4483957,-4.989934,-0.9925306,-6.342596,-11.220264,-8.927668,-2.59372,-9.784418,-20.652597,-10.066873,-2.6857615,-5.6853414,-5.853862,-12.626827,-10.072702,-5.792671,-7.306671,-1.5939176,-3.233552,-3.6587477,7.225752,-0.010699034,-4.615712,-4.7212067,-4.458493,7.293153,0.22740364,6.8535566,16.704596,16.879822,16.23143,25.010323],"EWM^FMA_DIV_YLD(NTMA,-10AY,0,AM,\"PORTAGG\",\"MEANR\")":[3.18383367218155,3.27289681334386,3.25587420894387,3.37618252981508,3.35222251815497,3.24261378140991,3.22698314054151,3.13386843335911,3.17574876336348,3.23899908457829,3.29760123075056,3.51309370518296,3.47739767346393,3.24342105806177,3.32398439578509,3.33592927365205,3.33627975208829,3.25805049987038,3.11644801020213,3.05497255184814,3.18660356565927,3.07872245411719,3.04030798099356,2.9486201794279,2.92282333568055,2.94770943540032,3.03318077917122,3.00854320621186,2.98542758705207,2.97086057132627,2.99639343088556,2.98247455556264,2.93810998398405,2.98951227445705,3.05532766954491,3.04968664066925,2.99073789719753,3.09817361301812,3.22623387804256,3.27671847044128,3.10818636465404,3.14378548563175,3.18704214947444,3.15982968557697,3.2161649426441,3.24127901674811,3.36496963333678,3.16957440313444,3.22226322486346,3.36185368094375,3.39848876683549,3.34916666090748,3.28216337407128,3.27553501899476,3.335323777245,3.41202507962971,3.46268680579039,3.32197262296888,3.42657168445474,3.49327246746085,3.4916260220267,3.59731392318674,3.46826226855572,3.5271263982276,3.47766935273396,3.60490154633259,3.91299230423313,3.939904012273,3.73133623610767,3.04818216697538,2.9717277478125,3.15578683338555,3.21521747181295,3.26343057351544,3.38303145080213,3.41974514376111,3.66385764734389,3.79391778984684,3.98925362507283,3.96856804532232,4.04241813311742,4.12120607735453,4.27127944499671,4.26046145995078,4.05416932954507,3.92431280343822,3.96636858056398,3.93278516990396,3.72527682505982,3.74897494818322,3.85186669643677,3.80339647132482,3.99008376420259,4.07575587620599,4.23765461099872,4.02867561211524,4.10851108254097,4.47668126443959,4.21304189908589,4.1986798310292,4.20328103640112,4.27331735299199,4.44601554544533,4.38351533197195,4.41896966940937,4.43017353700212,4.41798531760152,4.24234759788415,4.28299869506185,4.29730535829137,4.32551349417815,4.32953124598613,4.27736723307622,4.24390806460093,4.12095630765445,4.14898615214459,4.05283547693954,4.07041624179979,4.07007482779498,4.14448356334098,4.05423032768713],"EZA^FMA_PE(LTMA,-10AY,0,AM,\"PORTAGG\",\"MEANR\")":[16.3908533153015,15.7345548524174,16.849875793689,15.8798745785001,16.8142845693377,18.3221200409667,18.3830666440229,18.585928897326,18.3689438248276,17.9748799175406,17.8890221844046,17.3104694801107,16.7671439141087,17.6577507548748,17.4166924766943,15.1719243844753,15.4282595607218,15.6245780224226,15.9403567575209,16.0096262318689,15.675784315799,15.9263323039028,16.081331979615,16.9963795685535,16.557986094688,16.4892224119307,15.9085078902569,16.5308962634237,17.4096725721033,17.9702419338284,18.4165409853763,18.3142093009104,18.3071475060839,17.6627767559709,17.6634211531982,17.9743323606573,17.8203798097399,18.1802756014125,18.4112005601911,17.345442076139,18.332445979567,17.4204326365901,18.0834786384767,17.848484816188,17.7321444964375,17.1786031478858,16.8009107129914,16.4498378863881,15.744003255157,14.9311602064292,14.4840494892561,14.7847336536459,15.2540410053171,15.1410664700448,15.3237951603024,15.3360330337916,15.1689184922687,15.0431053976332,14.7956294170768,14.1810189020739,13.9853111632489,13.6616499034896,13.677707438375,13.9238900915869,14.5107502215556,14.2846392513126,12.2770892516623,12.1086925949731,12.4773689892973,12.8621923305221,13.2931357617643,13.4351063519486,13.4902915024088,13.3444131193958,13.7761514538511,13.6243913868292,13.9848802725424,14.63275198999,13.5737421822886,13.0640857552921,12.6897467788209,12.4265587586411,11.8953928860937,11.5694573360696,10.7958634069403,10.8951114852841,10.6530237477187,10.3291661251373,10.9091315973494,11.011783393986,11.1328952778481,10.9678508175406,10.5052986713412,10.2444577600038,10.2505629858465,10.461435036391,10.0922202276647,9.46386587595511,10.2854818377904,10.2251041316907,10.926303037977,10.5410467354174,10.2458200258694,10.2121636954484,10.1023128990818,10.0708503345585,10.4351619259211,10.6315269680091,10.6942602298453,10.6977006937055,10.6666016921365,10.9548033253497,11.2450055181898,10.9138632855606,10.6842500696314,10.6680619712066,10.7126612640476,10.5393027593697,10.9096631724687,10.9575630773709,11.2799842936025],"DDR3512M-FDS^FG_PRICE_CHANGE(0,-1AM)":-0.0628561095379787,"PASP-FDS^FG_PRICE_MAVG(0,,,,30)":952.63336,"PLATI-FDS^FG_PRICE(0)":970.0,"BRENT-FDS^MAX(FG_PRICE(0,-5AY))":140.85,"TIOS-FDS^FG_PRICE(0)/MAX(FG_PRICE(0,-1AY))":0.645532741398446,"FC0000CL^FG_PRICE(0)":199.02742,"MCHI^FG_PRICE_MAVG(0,,,,60)":41.9785,"EWM^FG_PRICE_MAVG(0,,,,30)":24.761333,"KSA^PERCENT_CHANGE(FMA_EPS(+1,0,,,,\"PORTAGG\",\"MEAN\"),FMA_EPS(+1,-1AM,,,,\"PORTAGG\",\"MEAN\"))":-0.896586301846677,"SET-BKK^FG_TOTAL_RETURNC(0,-3AM)":7.9661846,"MCHI^FG_TOTAL_RETURNC(0,-6AM)":0.7861495,"EWZ^FG_TOTAL_RETURNC(0,-12AM)":-0.36764145,"EWT^PERCENT_CHANGE(FMA_EPS(+1,0,,,,\"PORTAGG\",\"MEAN\"),FMA_EPS(+1,-3AM,,,,\"PORTAGG\",\"MEAN\"))":14.5419475852545,"EPHE^FG_TOTAL_RETURNC(0,-6AM)":2.7116776,"SPY^P_PRICE(0)/P_PRICE_LOW_PR(0,,,,,,\"PRICE\",\"INTRA\",\"52W\")-1":0.36626685,"VGK^PERCENT_CHANGE(FMA_EPS(+1,0,,,,\"PORTAGG\",\"MEAN\"),FMA_EPS(+1,-1AM,,,,\"PORTAGG\",\"MEAN\"))":0.0,"QAT^FMA_COS_DOWN(\"EPS\",\"1M\",+1,NOW,,,\"PORTAGG\",\"MEANR\")":8.0,"EPOL^FMA_COS_DOWN(\"EPS\",\"1M\",+1,NOW,,,\"PORTAGG\",\"MEANR\")":14.0,"ECH^FMA_RBICS_REV_CURRENT(30, LOC, \"PORTAGG\")":35.2771636345056,"REFINREPO-FDS^FG_YIELD(NOW,,,0)":6.5,"REFIDRREPO-FDS^FG_YIELD(NOW,,,0)":6.25,"TRYMX10Y-FDS^PCTCHG(FG_YIELD(0,,,,\"YTM\"),FG_YIELD(-1AM,,,,\"YTM\"))":-0.6202417,"TRYIN10Y-FDS^FG_YIELD(0,,,,\"YTM\")":6.8295,"CC_QA^IMF_IFS_RCPI_Q(0)":null,"KSA^FMA_DIV_YLD(NTMA,NOW,NOW,M,\"PORTAGG\",\"MEANR\")":3.61240941118881,"UAE^JULIAN(FMA_DIV_YLD(NTMA,NOW,NOW,M,\"PORTAGG\",\"MEANR\").DATES)":45534,"INDA^FMA_PE(NTMA,0,,,\"PORTAGG\",\"MEANR\")":24.5212043267368,"EWW^FG_FCF_YIELD_NTM(0)":10.3434985884585,"EPHE^FMA_EVAL_EBIT(LTMA,NOW,NOW,M,\"PORTAGG\",\"MEANR\")":12.7669354780336,"EWZ^P_PRICE(0)/P_PRICE_LOW_PR(0,,,,,,\"PRICE\",\"INTRA\",\"52W\")-1":0.116279125,"EWT^PERCENT_CHANGE(FMA_EPS(+1,0,,,,\"PORTAGG\",\"MEAN\"),FMA_EPS(+1,-1AM,,,,\"PORTAGG\",\"MEAN\"))":9.3709026450841,"EPHE^FG_TOTAL_RETURNC(0,-3AM)":15.839136,"SPY^P_PRICE(0)/P_PRICE_HIGH_PR(0,,,,,,\"PRICE\",\"INTRA\",\"52W\")":0.9892598,"TRYUS10Y-FDS^FG_YIELD(-10AY,0,Y,,\"YTM\")":[2.1881,2.2961,2.4752,2.4325,2.6836,1.9185,0.9174,1.5119,3.8776,3.8791],"CAGDPY@PE^EE_ACTUAL_ANNUAL(MED,0)":0.830176564820384,"CC_PE^FG_COMPANY_NAME":"Peru","USDAED^FG_PRICE_CHANGE(0,-1AM)":-0.0027239323,"USDEUR^FG_PRICE_CHANGE(0,-1AY)":-2.9574215,"USDKRW^FG_PRICE_CHANGE(0,-1AM)":-2.4199069,"USDMYR^FG_PRICE_CHANGE(0,-1AY)":-7.328415,"EPU^P_PRICE_RETURNS_PR('52W',2,-10AY,0,AM)":[6.04347,1.4841795,1.1475325,1.1151075,-2.629131,-7.6764584,-10.298413,-11.174637,-11.131865,-13.015729,-21.255796,-28.964966,-35.254692,-27.19912,-31.421942,-35.476673,-40.180443,-29.036634,-10.339713,0.60629845,-3.5095632,2.9869914,15.002764,39.129425,47.313583,36.438538,47.04467,60.97957,82.66834,81.78268,33.969284,18.30492,18.611336,15.706849,7.924199,3.484881,17.595268,31.010365,24.983131,22.833359,31.720924,15.496635,33.354748,32.896423,31.481886,29.087984,15.936268,11.627615,-5.4293394,-8.554041,-13.608974,-7.4969234,-13.21609,-5.9852896,-5.911076,-8.45108,-14.732247,-13.55412,-0.79339147,-11.022175,0.30184984,-2.8843105,1.3829947,0.23049116,3.0744553,-4.738575,-34.45096,-37.630207,-26.729149,-18.070251,-21.124613,-6.8819227,-10.584039,-10.823256,-10.73786,-0.21030903,0.41561127,10.696566,51.680626,51.321648,38.04742,11.8541355,1.9257426,-12.040716,-8.556259,-4.181451,2.683711,-15.45884,-3.453064,-6.053954,3.1539917,2.7264237,-18.794287,0.80963373,-10.719377,9.150303,2.8174877,-5.481386,3.9365053,8.852636,0.20941496,-8.288121,-17.007196,-8.054381,15.614855,8.707714,36.996387,25.927603,23.74816,18.815159,5.885577,8.448208,11.306513,18.926025,33.855663,34.721066,42.919075,39.976646,38.33859,26.113724,32.671272],"EPOL^FG_TOTAL_RETURNC(-10AY,0,AM)":[1.676774,-5.333334,-1.8902898,-0.49111843,-7.207614,-0.87902546,-6.25,7.9279184,6.9282174,-6.4402876,-4.417205,-1.4090717,-0.49128532,-1.3689399,-10.534704,-12.461853,-0.9395242,3.8049936,8.877444,1.998949,-8.329034,-2.4472535,-1.7850041,11.712766,-5.6375146,1.4517069,-3.8525105,3.1482577,8.851183,9.511435,0.7593751,1.9312263,9.981513,0.3781557,3.9089918,3.1123757,7.5656652,0.29155016,-2.8343022,-1.7202675,10.138357,-3.9494455,-1.681292,-2.825278,-4.667175,-5.337077,-4.3731155,1.9077182,0.17414093,-1.8252909,-1.5936255,4.723346,3.4686208,-0.84139705,-2.2910416,2.996087,-7.6306877,4.9749017,1.8315554,-10.607356,2.5837421,-1.6791046,4.1745663,-4.4171214,4.506409,-4.1997194,-37.944473,12.715853,1.6713142,18.49314,-0.95577836,8.313692,-5.3347945,-4.6578465,1.3872147,14.098751,4.5033693,-3.961891,0.36553144,0.3121853,5.6016564,8.691907,-1.1780679,1.054573,4.3557167,2.6956558,-4.3607116,-7.613987,11.922752,-12.115973,-15.706545,6.7172885,-21.893818,6.496477,-12.4170065,13.040185,-12.407774,-17.917305,36.753727,4.092777,13.156784,-7.3070107,-1.7164648,5.6921124,8.690333,4.842341,8.431792,0.04953146,-12.623769,0.6232381,13.851345,11.325431,-1.1919141,4.442382,5.6269407,-2.558726,6.3495517,-2.885729,8.152866,-8.716136,1.5053749],"EPU^FMA_DIV_YLD(NTMA,-10AY,0,AM,\"PORTAGG\",\"MEANR\")":[2.14957071375527,2.31047678183396,2.26807738431422,2.11131408431782,2.16961750119633,2.1484079623673,2.34417599710228,2.37817416127278,1.90521175084376,2.03189538266436,1.96401313955226,2.14519427888291,2.53367839985524,2.36411467251326,2.39649450229417,2.63250551528249,2.6971215519811,2.48170153179296,2.14965810775613,1.94624912645913,1.72087801098134,1.79724982361217,1.87996693681702,1.61608409564137,1.49413206262132,1.59730137223082,1.88329981753589,2.11855877711503,2.20541471428347,1.94735355247382,2.21356124480233,2.04324343065662,2.1352555270463,2.28101363229364,2.27280139733743,2.32391341775127,2.11230128894816,2.22333313615448,2.55715722281466,2.85329090380989,2.59465754720067,2.64513913954924,2.32407139357597,2.09111049470707,4.77559993104205,1.90719990468692,2.11530068278745,4.3480985628079996,2.48193655691795,2.32154334313536,2.61553708442992,2.34948987063009,2.32079319760124,2.20455668923264,2.26456032409619,2.20900638721258,2.59696276013865,2.68492249930521,2.68467242179476,3.03836136187284,2.89470360075467,3.06827054160276,2.96123284357825,2.76230872175573,2.62102875564034,2.99444956725668,4.11106644090938,4.39639392228599,3.26319696241061,3.13293914514374,3.10347910930925,2.74408011581855,2.57282505186673,2.57841142323787,2.30523031770667,1.80914571483941,1.6222879143646,1.69964073609846,1.93498378221466,2.13174227311833,2.22093834546647,2.7048110036932,2.90778141520774,3.43593903472451,3.5732382567149,3.51800675737039,3.59867097929062,4.21185478817758,3.67530386459567,3.537441716012,3.43519354082437,3.81790200700372,4.69795851152664,4.69549465652766,5.36145956804494,5.00632023951863,4.85588770597814,4.99395601167186,3.68946063831116,3.87295381390728,3.65210435912601,4.0934659954252,4.70047498322559,4.78157324020798,4.85859421705291,5.0205824534176,4.695961419499,4.30372814671327,4.82137049432499,5.21310153574507,4.76173952185155,4.02990450288513,3.57595632176258,3.67678648567384,3.52843975076865,3.35107453220679,3.48594329951976,4.03918688118154,3.94870937182123,4.28200550712523,4.03404740872666],"EWW^FMA_PE(NTMA,-10AY,0,AM,\"PORTAGG\",\"MEANR\")":[null,null,null,null,null,null,null,null,null,null,null,null,null,null,null,null,16.3201919045641,16.9871603931493,18.1608751877261,19.3977221627978,19.6991684691419,18.4368623976547,18.4366888491754,18.9663880056276,17.7677421046837,18.0430046418461,16.5784739162357,16.7812059844719,16.0913335839667,16.6379181756476,16.40873481535,16.7857192634847,16.6546638099653,16.5204731612018,16.9515075563412,16.9965516383423,16.9302873544677,16.4532108652485,15.7616053352883,15.4981751915876,15.8364382547891,15.2733999650186,15.665325448568,15.7574718120079,14.9511459460889,14.6815816791821,15.4294492184915,14.9249159549307,15.064161742846,14.3728784463364,12.9081574203863,12.3169980272576,13.0551482377986,13.0171527569702,12.5657840835001,13.4555432310646,13.0776909821447,13.139713501617,12.8940438280562,12.2800434160581,13.2771012344833,13.5805733368379,13.6119240739115,13.7151326556461,14.1392643549749,14.5382917075794,11.3794858453115,11.0799082819966,15.4502729374309,16.5578026553777,16.3057929431666,17.5938896756719,15.4006306864386,15.3356739770642,15.1504734253891,15.4185820732498,15.3694889825535,14.3740362883387,14.9580901309278,14.7829480421015,14.6695210876898,15.4025741123829,14.6059615775615,14.3466844998598,14.1262913016363,13.8659014750105,13.6522488895585,13.3737652631839,13.9539117364654,13.697352495749,13.5969177644108,13.6678628584197,12.299543164277,11.8363689380155,11.5731648770877,11.957460965346,11.5074644734746,11.3886379444568,12.7759947643453,12.2026495512785,12.8326594551472,12.5013781595282,12.5731204825679,12.5973608530119,12.3507257128152,11.9373372654807,11.8891402624345,11.7852620752894,11.5641997450388,11.1164452351303,11.5795549760993,12.3488779374572,12.4816485762381,12.9777517028093,12.2814388080235,12.5501691921672,12.6358788683896,11.3476430277352,11.7853637733904,10.9506110459973,10.5551589936632],"FC0000PE^FG_PRICE(0)":801.99384,"UAE^FG_PRICE_MAVG(0,,,,60)":14.3548765,"EWZ^FG_PRICE_MAVG(0,,,,30)":29.440666,"EIDO^FG_PRICE(0)":22.3,"UAE^PERCENT_CHANGE(FMA_EPS(+1,0,,,,\"PORTAGG\",\"MEAN\"),FMA_EPS(+1,-3AM,,,,\"PORTAGG\",\"MEAN\"))":-0.805423074222384,"SET-BKK^FG_TOTAL_RETURNC(0,-1AM)":9.599328,"GREK^P_PRICE(0)/P_PRICE_HIGH_PR(0,,,,,,\"PRICE\",\"INTRA\",\"52W\")":0.9461626,"EWY^FMA_PCT_ABOVE_MAVG(200,0,,,,\"PORTAGG\")":43.0,"EPU^FG_TOTAL_RETURNC(0,-1AM)":1.0918498,"ECH^P_PRICE(0)/P_PRICE_HIGH_PR(0,,,,,,\"PRICE\",\"INTRA\",\"52W\")":0.8742294,"VGK^P_PRICE(0)/P_PRICE_HIGH_PR(0,,,,,,\"PRICE\",\"INTRA\",\"52W\")":0.9748277,"KSA^SIZE(FG_CONSTITUENTS)":126,"EWY^SIZE(FG_CONSTITUENTS)":100,"TUR^FMA_RBICS_REV_CURRENT(30, LOC, \"PORTAGG\")":22.2627339205508,"EPU^FG_ROE(0)":11.0624479090516,"REFAEREPO-FDS^(SUBARRAY(NOT_NA(NO_REPEAT_F(FG_YIELD(NOW,-10AY,D))),0,1)-SUBARRAY(NOT_NA(NO_REPEAT_F(FG_YIELD(NOW,-10AY,D))),1,1))*100":25.0,"REFTWDISC-FDS^(SUBARRAY(NOT_NA(NO_REPEAT_F(FG_YIELD(NOW,-10AY,D))),0,1)-SUBARRAY(NOT_NA(NO_REPEAT_F(FG_YIELD(NOW,-10AY,D))),1,1))*100":12.5,"TRYTH10Y-FDS^PCTCHG(FG_YIELD(0,,,,\"YTM\"),FG_YIELD(-1AM,,,,\"YTM\"))":-2.1969702,"TRYUS10Y-FDS^FG_YIELD(0,,,,\"YTM\")":3.6801,"TRYPE10Y-FDS^FG_YIELD_NAME":"Treasury - Peru Benchmark Bond 10Y","VWO^FMA_EVAL_EBITDA(NTMA,0,,,\"PORTAGG\",\"MEANR\")":8.97828751386156,"KSA^FMA_PE(NTMA,0,,,\"PORTAGG\",\"MEANR\")":16.832885484014,"QAT^FG_FCF_YIELD_NTM(0)":null,"EWZ^FMA_EVAL_EBIT(LTMA,NOW,NOW,M,\"PORTAGG\",\"MEANR\")":6.86744165149864,"EWM^FMA_PE(LTM,0,,,\"PORTAGG\",\"MEANR\")":18.675850656398,"ECH^FMA_DIV_YLD(NTMA,NOW,NOW,M,\"PORTAGG\",\"MEANR\")":5.28433638655067,"SET-BKK^FG_COMPANY_NAME":"Thailand SET","CNYA^FG_COMPANY_NAME":"iShares MSCI China A ETF","FC0000KR^FG_PRICE(0)":446.40515,"MCHI^FG_PRICE_MAVG(0,,,,30)":41.453335,"EWM^FG_PRICE(0)":25.45,"KSA^FMA_PCT_ABOVE_MAVG(200,0,,,,\"PORTAGG\")":45.9677419354839,"MCHI^FG_TOTAL_RETURNC(0,-3AM)":-6.0166,"USDAED^FG_PRICE_CHANGE(0,-1AY)":-0.004082918,"USDQAR^FG_PRICE_CHANGE(0,-1AM)":0.0,"USDPHP^FG_PRICE_CHANGE(0,-3AM)":-4.2589426,"USDCNH^FG_PRICE_CHANGE(0,-6AM)":-0.7972121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EPHE^FG_TOTAL_RETURNC(-10AY,0,AM)":[1.885283,-3.7268698,3.9794326,-1.2757123,2.4936914,7.0691466,0.81927776,2.605164,-5.194503,-5.233419,-0.5202353,-1.8610835,-7.318372,4.9855947,-7.6585236,-3.3590972,-4.8858523,5.452788,9.295154,4.33681,-1.1335969,3.6309004,5.17056,0.05028248,-7.56281,-3.7782013,-8.0791,-0.06146431,6.6072702,-1.1860013,-1.170963,7.138622,1.0229588,1.8883348,-0.8934796,-3.7792265,3.334272,2.1602392,-0.21413565,-0.10728836,6.4351797,-7.5233517,-0.5733073,-4.5853853,-2.7625859,-3.4921587,-5.1138997,6.1972737,-4.9190283,-7.358617,-0.55497885,11.405647,7.2713256,1.0221958,-3.6426663,4.2304277,-3.828442,5.4774046,3.7209153,-8.04407,3.624928,-1.0118484,2.8329372,-2.158475,-0.6644368,-4.0947556,-32.692898,7.023108,4.403043,12.043798,-0.31189322,-0.69393516,-1.5814662,0.0,17.712997,4.507935,1.0100126,-4.7619047,-5.094939,-1.8005967,-3.7690997,12.510085,-4.6416163,-5.5960298,7.8568935,2.861786,5.7224154,-2.9007077,-1.796025,0.59804916,-5.788481,-0.9299278,-5.6654396,-1.9862711,-6.749815,7.828486,-2.8456807,-16.184753,12.410402,5.540049,6.857896,1.1184096,-7.514042,-0.8731961,0.8425832,-1.4432371,3.2371283,-4.835659,-1.4688373,-1.5713096,0.98239183,2.432108,6.1674476,3.0815482,1.7134547,-6.774193,-2.345252,-2.6053786,3.939271,1.5396714,9.758949],"EWT^FMA_PE(NTMA,-10AY,0,AM,\"PORTAGG\",\"MEANR\")":[13.471811109501,13.0549382596566,12.9276827785503,12.8338011840845,12.8011861075578,12.7603170421139,12.7327936914247,12.63127967121,12.814804391233,12.54095833347,11.9571683275591,11.5339689197489,11.7003752908869,12.1791802385013,12.0247156552298,11.5301286109877,11.0487712185929,11.7723778000278,12.6678800178849,12.5244953662433,11.9823270199476,13.1935139651877,13.3606900109088,13.8508979234254,13.271713587728,13.7456232767405,12.9095740037862,13.1926149015586,13.1221029923881,13.1259743259598,12.8858113550724,13.0737734483205,13.2952242478526,13.4653152155254,13.9939245394108,13.8808954644321,13.8755676328117,13.7187587978119,13.7748488869142,13.1365203356365,13.5014906331762,12.9869011953475,13.7302736062094,13.5291283984419,13.5284563780185,13.7009430404911,13.1384871700285,13.5450140796288,12.9666733247864,12.1680584629828,12.2978483569914,12.4202713254779,12.846289967127,13.7753131158824,14.268133539204,14.9545667728688,14.9186225893336,14.7125168176938,15.0340645822841,14.4774643092368,15.1198548846964,15.0908431606417,15.7436444197822,15.6854711350051,15.5599590028942,15.1272699031783,13.5102626723115,14.0585276119225,15.2413451593436,16.1006146207774,16.862907750585,16.6695407889215,15.6356890184122,15.485220306843,15.0935232240248,15.6814839577117,16.585071595766,15.8264844353872,15.5225575428902,15.1315143980212,13.0191134728294,13.8359698974452,13.8656709462895,13.0833738246173,13.2689973139783,12.4957146949037,13.1856681552914,13.3912473420138,13.6264958267261,12.9708770338438,12.2324996643524,11.8945609005364,10.9863615210298,11.5440085776989,9.88145410400261,11.1245532887529,10.9822362793176,10.1748123916164,11.8603680981279,12.8423644339309,13.5133219230873,14.4214573480473,14.4744446493673,15.0842728223204,15.2206015807274,16.3743464962336,16.3132055800181,16.1011095950913,15.5917880539714,15.6540798536542,15.2758663782321,15.7723686635362,15.7395901010663,16.0195259037904,17.3834956811501,17.5782065544468,17.5567283777654,17.7525548174863,18.5708319938153,16.396682379142,15.346605468009],"EWZ^FMA_PE(LTMA,-10AY,0,AM,\"PORTAGG\",\"MEANR\")":[12.4849951714851,12.510787511375,12.4553432169936,11.673234092985,12.0497040448871,12.3726813377261,12.869506128946,13.3498036386476,13.996311315331,13.8659753661189,13.6902991776924,12.9470659343085,12.6525116739701,12.8770051285396,12.4222569363216,12.5062975295304,11.1441474302861,11.2193076842051,12.933758436384,13.3348177751778,13.2113700842036,12.9188903883663,13.7146200396023,14.4331438551788,14.669551485878,14.8593793748203,14.5054885466407,14.4475267859021,15.4277427031877,16.2261195590356,16.6866906796637,16.1951547481227,16.15353533313,15.1788404484108,15.095658379241,15.2358784470919,15.6262709074072,15.7698879159488,14.4257105121635,14.6717887036961,15.3289269745316,15.596932855906,16.4905883972405,16.0842981511452,15.6728282762265,14.5609972565682,14.2723950690522,13.8312563846945,13.1661284239063,13.5260400450573,13.7042119584409,13.7548276365262,14.5363628880969,15.0690298785339,14.7408752542886,14.2179503501692,14.0614135245361,14.2283211027139,14.3280181878012,14.3956372939266,14.3601452373021,14.4964637004629,15.1911116699765,16.0737515081388,17.2610940788304,17.1839029650696,16.2165655599975,16.3732384751368,17.0948301105898,19.6527740592094,30.4872276297193,34.6180311732043,33.8148715230579,30.8261349897023,30.0248624171892,34.4813611598018,35.4868089046721,28.5608668317432,20.3580046268095,19.0540253754947,17.7862437195776,16.9268173444674,15.381840077189,13.6382739300275,12.020765771175,10.529515117802,8.76876562723201,7.56918829591194,6.6409752048984,7.1711753267681,6.98919371555853,7.00438426846434,6.62617006824734,6.49667446045316,6.20512288621955,6.26891672694176,6.24404340841799,6.22296260970964,6.09396293122982,5.54601991207545,5.80484924204358,5.83152552784233,5.55476572815757,5.74248642426024,5.91934976770526,6.5163065321568,6.85231775019485,7.0781028827511,7.25462229441182,7.37401461935412,7.68552229075436,8.16940578344235,8.44178048270973,8.25622172335057,8.42541919101555,8.3237328496233,8.25694006109814,7.92285767114838,8.08189735434875,8.08818499203993,9.08301618631328],"DDR3512M-FDS^FG_PRICE_MAVG(0,,,,30)":0.8902822,"PASP-FDS^FG_PRICE(0)":1038.0,"CPALM-FDS^MAX(FG_PRICE(0,-5AY))":8163.0,"BRENT-FDS^FG_PRICE(0)/MAX(FG_PRICE(0,-1AY))":0.870614479821537,"TIOS-FDS^FG_PRICE_CHANGE(0,-1AY)":-22.6626776364996,"UAE^PERCENT_CHANGE(FMA_EPS(+1,0,,,,\"PORTAGG\",\"MEAN\"),FMA_EPS(+1,-1AM,,,,\"PORTAGG\",\"MEAN\"))":-2.25656130859107,"CAGDPY@SA^EE_ACTUAL_ANNUAL(MED,0)":3.19136442056759,"CC_PL^FG_COMPANY_NAME":"Poland","USDEUR^FG_PRICE(0)":0.9057971,"USDMXN^STD(FG_PRICE_CHANGE(0,-3AY,M))":2.82970727494165,"USDMYR^FG_PRICE(0)":4.33425,"USDCNH^FG_PRICE_CHANGE(0,-3AM)":-1.6890109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7587102374388,25.625710924974,24.8900071648497,26.8368786703138,30.8315679687197],"EIDO^P_PRICE_RETURNS_PR('52W',2,-10AY,0,AM)":[15.896106,-0.6657064,13.944233,20.373714,17.551876,15.382218,1.322794,2.9886007,-9.248227,-12.086069,-17.525953,-29.051483,-30.682516,-13.3542,-23.920935,-27.191788,-20.600922,-16.722233,-8.889759,-13.756805,-9.600383,-2.8170526,9.006166,31.269884,33.17225,20.990074,16.073465,27.600182,19.604038,13.320721,7.7517033,12.392974,19.39957,18.506563,9.931135,0.9947896,9.332859,3.5068035,11.0302925,12.123358,20.947765,16.874743,17.49717,6.576729,-3.6808074,-3.839749,-12.173963,-7.4611607,-15.382534,-18.029625,-14.8344755,-6.159669,-7.3147116,-6.2007847,-10.006046,-4.6860456,-2.6594043,2.1495461,13.665366,4.37088,17.423307,17.170788,12.97276,3.2237768,-0.4351139,-5.704194,-31.987936,-40.593445,-32.44521,-26.126158,-27.282328,-20.259535,-30.264341,-23.41866,-13.986969,-6.76046,-3.9141476,-0.9882331,39.36987,39.651085,34.270348,27.629925,8.795988,7.76515,24.657845,30.6885,15.028787,1.7728686,-3.1821191,0.8366585,6.4132333,17.860842,9.402121,6.0953617,8.885468,20.17281,17.51542,-0.11560321,1.0211349,-1.0467529,-2.8790414,0.5859375,-7.331318,-0.69504976,5.15697,4.2120695,12.205482,-1.9443393,-4.359502,-3.3067167,-9.0412855,-2.9663682,4.467392,-0.3994882,6.6216946,-7.2183666,-13.026738,-16.064941,-9.578472,-6.392008,2.0197034],"EPOL^FMA_DIV_YLD(NTMA,-10AY,0,AM,\"PORTAGG\",\"MEANR\")":[4.15621249074313,4.14753154415322,4.02789347904673,3.97874476882942,3.99345854606505,3.82500123589058,3.73427680884314,3.43042570350937,3.2693012434192,3.55471359240919,3.66161394409701,3.67383027604586,3.64092125222993,3.69375997918433,3.86090084723536,4.33460191830424,4.27078764559574,4.19524165241614,3.84642841693385,3.71306003501786,3.8719210353078,3.81694214409189,3.74745014938479,3.45405512664964,3.67024875819846,3.45759129758478,3.4013078931226,3.13325904170428,2.90565665298439,2.63197410352955,2.46730377604791,2.52371977845005,2.44835143989515,2.49803341871367,2.43549533197911,2.40492954169769,2.57244964233045,2.44439986356923,2.41541430114711,2.78709903114679,2.76722423764499,2.9729347509736,2.98286153892582,3.05590949944959,2.96558547340305,3.11679674005828,3.07484113304935,2.88703600203536,3.00790752086267,3.13813120041879,3.13047999861796,3.12585924140959,3.0850465642309,3.00839183479829,3.06163873566984,3.03570705022236,3.37815255783589,3.26826109845047,3.29071131524411,3.68346206055924,3.65062097732567,3.54705262183184,3.34764546617432,3.55232198655679,3.5957442340345,3.66450516726645,5.45579686807246,3.85495608645512,3.29257475009796,2.43695490048005,2.46903987323829,2.62767714649875,2.89032368621985,3.20727361815642,2.57851717301544,2.78877897468357,2.68540769708277,2.84406399846234,2.88111716854211,2.84544304929197,2.85565218540769,3.0034590018537,3.07033895629213,2.94597142545325,2.93964275301264,2.95182524480764,3.07321249115371,3.39584851658811,3.00888796329149,3.33362935454466,3.60773997837571,3.46776627757801,4.13244468459858,4.26419892799121,4.11002163160734,4.15624660536387,4.45089083790938,5.29992496709859,4.251395476609,4.15583350233484,3.90332272652889,4.24406508993825,4.47833610210236,4.58725810049854,4.31343034108653,4.00237029313278,4.15724165881527,3.85924683859976,4.29668059076222,4.31648197292892,4.43840240884047,5.00557261152283,4.96377358931566,4.84095095515719,4.85603109743685,5.00721361986063,5.02571825824492,5.23662029653261,4.9881623935124,5.58798942582639,5.85662189979245],"EWM^FMA_PE(NTMA,-10AY,0,AM,\"PORTAGG\",\"MEANR\")":[15.7662725559071,15.3235222599883,15.2704540177099,14.9003952829278,14.8953208881724,15.3800899067498,15.5586361099416,16.0597324617278,15.661572539615,15.4099111859026,15.196309421572,14.1900543345603,14.4831177413675,15.5477417880763,15.0946699998734,15.0890091019209,15.0756220585371,15.2208147952756,15.9352196236886,16.1722948809455,15.5600900359039,16.0943332979653,16.3071677201835,16.6728891428201,16.909766707434,16.7896425698636,16.3259598742284,16.4638052972391,16.6954697622778,16.7527256319644,16.7421626241055,16.8470433316779,17.0968834384894,16.7672274098231,16.374242200788,16.298799920163,16.5841987251841,16.0938365855452,15.820654230795,15.9189472678155,16.67351521812,16.5924720324042,16.4561357733902,16.5491729310708,16.1826122559495,16.1064245217667,15.5163642937535,16.5038169333639,16.3453737470975,15.7478921118083,15.6083248557413,15.7499269457151,16.0894296141312,16.2266324257787,16.3316256248311,15.9934924552299,15.7367390711844,16.5522633373435,16.6415579654971,16.0635765888293,16.1388852902545,15.6281688061258,16.1113714523036,15.8370024989311,16.0174666487277,15.5083814393654,14.9894615257862,15.2052489694015,16.0245080811614,19.5204674660519,19.9551476822889,18.6983641515634,18.1089367980893,17.4331516598128,16.51587822177,15.9521743539213,14.7215499264081,14.3755873052822,14.3657069665609,14.3308211672799,13.9886237964078,13.9586431571373,13.3892352008548,13.4082553142795,14.0547500465881,14.543281249153999,14.3094242942295,14.9444630544281,15.7206434261277,15.6402284999737,15.1257299906551,15.1712494292027,14.4303526070441,13.9646427324566,13.280761172853,13.9736210110789,13.8147172264834,12.6240960685115,13.292907438518,13.4347410551436,13.5220356216344,13.3423502514371,13.0576525263847,13.1692335070178,13.0799034060552,13.2989392924347,13.3729981912549,13.8127715044924,13.8211761219617,13.6730020596288,13.5560102728514,13.6019542868596,13.7216477829396,13.8332895887259,14.0521041381399,14.0032452283354,14.3505413051767,14.1169208124009,14.1814033785682,13.9581797760553,14.256088696904],"FC0000IN^FG_PRICE(0)":1493.1296,"UAE^FG_PRICE_MAVG(0,,,,30)":14.708,"EWZ^FG_PRICE(0)":29.28,"ECH^FG_PRICE_MAVG(0,,,,200)":26.589926,"VNM^FG_TOTAL_RETURNC(0,-12AM)":-16.24235,"CAGDPY@VN^EE_ACTUAL_ANNUAL(MED,+1)":null,"CAGDPY@PL^EE_ACTUAL_ANNUAL(MED,0)":1.56254742295506,"USDAED^FG_PRICE(0)":3.6729,"USDEUR^FG_COMPANY_NAME":"Euro per U.S. Dollar","USDMYR^FG_COMPANY_NAME":"Malaysian Ringgit per U.S. Dollar","USDPHP^FG_PRICE_CHANGE(0,-1AM)":-1.9599319,"EIDO^FG_TOTAL_RETURNC(-10AY,0,AM)":[-4.370266,-7.664633,4.9883127,-1.6703784,0.29370785,4.0392637,-3.555876,4.81565,-8.829868,-7.086611,0.6302953,-13.438564,-5.9635344,14.675045,-7.8153553,-4.2637587,7.505822,9.121633,5.3958416,-0.6714225,-4.4359922,1.2820482,11.316383,4.240978,-4.6007576,4.1849256,-10.596782,4.107821,0.76891184,2.2458196,-1.5974522,6.696439,1.521492,0.5245328,3.2612562,-2.6306212,1.5759826,-1.3668239,0.37453175,0.447762,8.699703,-1.1974037,-1.0734081,-3.2201588,-8.318263,0.4339218,-5.6883993,1.8243551,-6.4166727,-4.4523597,4.287052,10.679186,7.0679307,0.2644539,-5.0866604,2.500987,-5.9256315,4.8991323,4.943812,-6.501895,5.2866936,-6.257236,2.2661686,1.1281252,4.053092,-5.7537374,-31.542534,-8.561235,4.746425,14.711356,3.8905501,1.946342,-8.101135,3.144312,14.861178,9.668243,7.1867824,-2.8838396,-3.638643,-8.376736,0.7105589,5.321026,-8.31461,0.98040104,3.7378669,10.809541,1.0979772,-1.879704,0.83522797,1.0204077,2.525258,0.77996254,-6.517303,2.7802825,-6.4918337,11.4482765,1.4438987,-5.815375,2.5474906,-4.168421,-1.0318935,4.9327374,-5.5128155,7.6435924,-1.0084033,1.8567443,0.68056583,-3.168565,-0.47993064,-4.7786055,-3.4530401,2.1459222,6.5500736,0.04416704,1.147902,-6.329119,-4.5666337,-4.419512,8.46113,0.243783,8.4630375],"EPU^FMA_PE(NTMA,-10AY,0,AM,\"PORTAGG\",\"MEANR\")":[13.5044769701258,11.9983990029049,12.1984775558017,12.1601624679698,12.1277741081148,13.197262020018,12.3344465513304,12.889923755457,13.4441230185935,13.9270073740004,12.8993003405316,12.4464920267511,11.2968842046307,12.0653903368416,7.74268276482581,7.38953393132571,11.1970392063891,13.7536641994313,14.8167361929867,16.1718339388381,15.0780356702062,14.4065036681528,14.327398283773,14.5877483216097,13.990963750509,12.7985643241335,11.7826345419832,11.4580771252374,12.0336045979594,13.680164753412,12.9191561255992,12.1599803728506,12.0069001331464,11.8877060371485,12.1463633717566,12.6989099183047,13.1128249876881,13.1067158606431,13.0785455228169,12.3554593125403,14.0259735028596,12.9229327676437,13.868886289141,13.919684142833,13.6586151633951,14.2883084432261,13.1294885570578,14.0433289283248,12.5382955572817,13.1218107139205,12.8634896753333,13.2754442416861,13.8022394890502,15.5492221789341,15.5450729630124,15.343752470848,13.4642005692872,13.3057028628414,13.8210840270069,14.1737904891997,14.0676483480058,13.6940017015757,13.7192586898541,14.022936138393,14.5193766549566,14.5043184916975,10.9360385057873,10.3993832249805,14.3605690243922,17.8946366943313,19.7876824875373,20.4241885560774,21.3442496038948,19.692174857003,17.3571100759187,16.0001250244827,14.570536513126,15.2847885896257,14.7045839104502,11.8996449297015,11.9656541584472,9.41730683648559,9.53497794253542,8.53736620076652,8.96918554071646,9.74365389976807,10.1047941048001,9.8098561603862,11.3701911442448,10.9760058142281,11.5459808421541,10.0990458227072,7.59968938361722,8.05994393651518,6.93600892422912,7.79292156861674,7.98775013336821,8.30238724982784,9.87540806601265,9.2853233233362,9.99036118673148,9.6967561764547,9.42216144379174,9.77460421814081,9.68486107082344,9.84013725514693,10.2148167318724,10.7795328696194,9.99489075927613,9.32516245909123,9.59976648271104,10.3306871995735,11.4569456106327,11.6313265621716,12.2626552222842,12.9313233363488,13.7048984193421,11.6529606346402,11.7124288627525,10.4170142965234,10.4325450574287],"EWY^FMA_PE(LTMA,-10AY,0,AM,\"PORTAGG\",\"MEANR\")":[11.5525851754109,11.0399593773223,11.6698152297417,11.4672224602716,11.3811178278537,12.1331787560098,12.1789939330894,12.0625405818021,11.7919961991522,11.401711725459,11.1466064928882,10.9940885074,10.7095550328909,11.0708384765666,11.305684795398,10.4716071522201,9.70235451902479,10.1128939524871,10.6072059206048,10.6425954638584,10.4904017633971,10.5659713111807,10.4875863587006,10.5690759384992,10.5377616680063,10.7020718109419,10.6739301786575,11.0962690613765,11.3883958423354,11.6553899255292,11.6051346709182,11.2927942692402,11.1839496884041,11.0472624319336,10.8866332571224,10.4381305037991,10.3624736181939,10.6102772902253,10.4562386317666,10.1085149618776,10.4100719058274,10.3486065692474,10.5424788667479,10.3556518073255,10.2391610894007,10.1307033027537,9.66287455108959,9.46903991252104,9.28394818973547,8.87578076696753,8.54528200376742,8.39575878969328,8.48083891249742,9.73770425689897,10.0127963420585,10.4252251576081,10.4461813390757,10.7822047936033,11.1868379468767,11.1113329370887,11.8333117590911,12.1528741631091,13.4404475606629,13.9465224824897,14.6940502794748,16.2913525613342,14.825650939765,14.6570490002761,14.884157133071,15.3777815538528,15.4551952122303,16.5402046505071,16.2444060225255,16.1841716895527,16.5754710517066,18.7844451507722,21.7618905799599,21.367715000749,20.2330182748006,19.4853808331828,17.9563387711831,17.1711831227386,16.1347951605267,14.8253571755364,13.7534247880182,12.1694194625036,11.1374958446501,10.3301225886425,9.63441551715125,9.3579769908233,9.27418896460009,9.27153713218094,9.06396431398974,9.1863891521077,8.84149878721576,9.12838243969947,8.73023068910496,8.47959635590436,10.0060202928429,9.77658583945542,10.0752746048406,10.8277457881455,11.0797239580515,11.9400225776004,12.1037600518845,12.6344541625124,12.6859877886953,13.0366551002849,13.4453116069149,13.6806972493719,13.7723486804134,14.7025410450463,14.7865910214984,16.3583749738779,16.1466896594357,15.5708400302976,14.9817200419505,14.3573582188753,13.9320628666905,12.6682599029422,11.708247725843],"DDR3512M-FDS^FG_PRICE(0)":0.88513285,"NI-FDS^MAX(FG_PRICE(0,-5AY))":48241.0,"CPALM-FDS^FG_PRICE(0)/MAX(FG_PRICE(0,-1AY))":0.877920943437432,"BRENT-FDS^FG_PRICE_CHANGE(0,-1AY)":-8.90185676392573,"TIOS-FDS^FG_PRICE_CHANGE(0,-6AM)":-17.7551922227132,"FC0000TR^FG_PRICE(0)":222.51367,"MCHI^FG_PRICE(0)":40.77,"EPU^FG_PRICE_MAVG(0,,,,200)":38.138176,"ECH^FG_PRICE_MAVG(0,,,,60)":26.022417,"UAE^FMA_PCT_ABOVE_MAVG(200,0,,,,\"PORTAGG\")":46.3414634146341,"MCHI^FG_TOTAL_RETURNC(0,-1AM)":-2.789694,"EWZ^P_PRICE(0)/P_PRICE_HIGH_PR(0,,,,,,\"PRICE\",\"INTRA\",\"52W\")":0.8192501,"EWT^FMA_PCT_ABOVE_MAVG(200,0,,,,\"PORTAGG\")":45.4545454545455,"EPHE^FG_TOTAL_RETURNC(0,-1AM)":9.758949,"SPY^FG_TOTAL_RETURNC(0,-6AM)":8.876276,"SPY^SIZE(FG_CONSTITUENTS)":503,"MCHI^SIZE(FG_CONSTITUENTS)":595,"EPHE^SIZE(FG_CONSTITUENTS)":33,"KSA^FG_ROE(0)":11.7912063668586,"TRYMX10Y-FDS^FG_YIELD_NAME":"Treasury - Mexico Benchmark Bond 10Y","REFEUREFI-FDS^(SUBARRAY(NOT_NA(NO_REPEAT_F(FG_YIELD(NOW,-10AY,D))),0,1)-SUBARRAY(NOT_NA(NO_REPEAT_F(FG_YIELD(NOW,-10AY,D))),1,1))*100":-25.0,"REFCLMPR-FDS^(SUBARRAY(NOT_NA(NO_REPEAT_F(FG_YIELD(NOW,-10AY,D))),0,1)-SUBARRAY(NOT_NA(NO_REPEAT_F(FG_YIELD(NOW,-10AY,D))),1,1))*100":-25.0,"CAGDPY@PH^EE_ACTUAL_ANNUAL(MED,+1)":-2.4,"USDAED^FG_COMPANY_NAME":"UAE Dirham per U.S. Dollar","USDMXN^STD(FG_PRICE_CHANGE(0,-1AY,AM))":4.82383487875241,"USDPHP^FG_PRICE_CHANGE(0,-1AY)":-0.80485344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296368,51.5269226366261,58.7717056192432,64.972794174405,67.9891570247354],"ECH^P_PRICE_RETURNS_PR('52W',2,-10AY,0,AM)":[-13.185531,-19.516325,-11.183864,-13.351482,-13.449896,-4.4752,-5.391556,-9.687674,-5.7561874,-12.130732,-18.315052,-18.647898,-20.304657,-11.423892,-18.36416,-19.87089,-21.38713,-17.592358,-6.134802,-10.650367,-15.459365,-8.246994,2.5296688,13.194979,9.604001,6.213844,12.63274,29.81354,30.64953,29.594028,17.163063,25.259315,20.456291,23.7365,18.47551,16.74813,34.48744,38.35193,31.506264,14.997888,45.744167,31.984043,35.518394,23.746895,26.539349,16.27717,8.09021,1.6682506,-9.950388,-13.474459,-12.782669,-1.6708672,-16.928858,-12.39273,-15.591121,-16.610146,-20.946194,-17.555714,-10.395712,-17.71993,-9.891998,-7.0981383,-25.054132,-20.28309,-20.867104,-29.352146,-48.06154,-44.716812,-39.7018,-32.531254,-33.07336,-25.480145,-31.01412,-36.401207,-13.140744,-11.691737,-4.440612,5.1065803,53.698277,47.90481,33.72358,17.549097,7.5998545,6.72915,14.726675,2.9466033,5.205846,-10.599446,-18.728172,-13.120061,-19.931162,-15.579873,-16.377586,1.6686201,-13.291091,9.115732,10.531532,3.7676454,7.3140025,14.649761,17.875767,18.64159,14.980936,8.364809,28.55134,10.08966,45.207333,14.988899,-0.66765547,13.377201,-4.3447375,6.5440774,-0.7864833,-10.964089,-3.001225,-1.5633702,-1.574713,-2.3811162,-7.4133754,-10.07182,0.49268007],"EPHE^FMA_DIV_YLD(NTMA,-10AY,0,AM,\"PORTAGG\",\"MEANR\")":[1.95890486614023,2.22182411532847,2.11959299706194,2.15784695373281,2.13558257878158,2.00425393091069,1.91233778030218,1.84427967665659,1.93611716168891,1.99422394541449,1.95493254119068,1.94315785811768,2.1024213971822,1.98759208335527,2.06215404938032,2.00748438834588,2.1521359259389,2.04372261787286,1.86043187974265,1.76589057675432,1.78155974634085,1.70578990597474,1.64713307935337,1.60313826580536,1.67170459669174,1.68284405694533,1.78556675902314,1.74588019174467,1.65050449686819,1.63675784673202,1.67459289603591,1.58918492328928,1.55123049851669,1.52248238528889,1.55833557166698,1.58060746493313,1.54454702738148,1.44798968502763,1.45961703374302,1.58676573615714,1.53550079769237,1.58156570654147,1.56934465888627,1.6781645933859,1.7291321006625,1.72769109575501,1.80817627504941,1.72434186921537,1.80752648544205,1.93514785891136,1.94777874201945,1.79147628593669,1.68335833293077,1.66707711920339,1.77645300595125,1.73712667477661,1.8030457673428,1.75022252978353,1.70810228205488,1.82553933867725,1.84118268793955,1.8631303483847,1.82741614418667,1.88816825329924,1.83995695364547,1.89299925339956,2.4510620232063,2.57842327465784,2.39658929749355,2.03401804488034,2.07682479112876,2.10400243331901,2.08195208250545,1.99092071655821,1.64045069800951,1.66638046311171,1.68307217773275,1.76804908275709,1.83467969004292,1.93800979270538,2.06478778759894,1.86739733893329,1.92419440602119,2.02985166812638,1.8558508779406,1.82662163367212,1.74271855524344,1.78017078889214,1.80640267248354,1.83840601373129,1.94965034753327,2.10740803579976,2.36253422663191,2.24817940240981,2.42007329953058,2.26765589588803,2.27411832434156,2.73883063560188,2.54995834461326,2.36800499638569,2.27265571319975,2.30840711488549,2.66562647424195,2.76020284507417,2.75461363190988,2.93003100038871,3.00886688998683,3.02483119221166,2.84744051854518,2.89039529463666,3.03688018382842,3.27999554645396,3.10465951223368,2.80827515614277,2.81532297727584,2.82453636915742,2.95033117730302,3.28624296080478,3.27667578855104,3.29761741163249,3.21878372193858],"UAE^FG_PRICE(0)":14.96,"EWY^FG_PRICE_MAVG(0,,,,200)":64.13985,"EPU^FG_PRICE_MAVG(0,,,,60)":40.350883,"VNM^P_PRICE(0)/P_PRICE_LOW_PR(0,,,,,,\"PRICE\",\"INTRA\",\"52W\")-1":0.102222204,"SET-BKK^PERCENT_CHANGE(FMA_EPS(+1,0,,,,\"PORTAGG\",\"MEAN\"),FMA_EPS(+1,-1AM,,,,\"PORTAGG\",\"MEAN\"))":-2.46912890485159,"GREK^FG_TOTAL_RETURNC(0,-3AM)":-0.1755178,"EWW^P_PRICE(0)/P_PRICE_LOW_PR(0,,,,,,\"PRICE\",\"INTRA\",\"52W\")-1":0.05888152,"EPU^PERCENT_CHANGE(FMA_EPS(+1,0,,,,\"PORTAGG\",\"MEAN\"),FMA_EPS(+1,-1AM,,,,\"PORTAGG\",\"MEAN\"))":-2.38056010911117,"ECH^FG_TOTAL_RETURNC(0,-3AM)":-4.3655214,"VGK^FG_TOTAL_RETURNC(0,-3AM)":0.86911917,"KSA^FMA_COS_UP(\"EPS\",\"1M\",+1,NOW,,,\"PORTAGG\",\"MEANR\")":33.0,"EWY^FMA_COS_UP(\"EPS\",\"1M\",+1,NOW,,,\"PORTAGG\",\"MEANR\")":39.0,"QAT^FMA_RBICS_REV_CURRENT(30, LOC, \"PORTAGG\")":60.183975543734,"EPHE^FG_ROE(0)":12.569639407615,"REFAEREPO-FDS^PROPER_NAME(0,,,\"SECURITY\",\"NAME\")":"United Arab Emirates Repo Rate","REFTWDISC-FDS^PROPER_NAME(0,,,\"SECURITY\",\"NAME\")":"Taiwan China Discount Rate","TRYQA10Y-FDS^PCTCHG(FG_YIELD(0,,,,\"YTM\"),FG_YIELD(-1AM,,,,\"YTM\"))":null,"TRYSA10Y-FDS^FG_YIELD(0,,,,\"YTM\")":4.6646156,"TRYPH10Y-FDS^FG_YIELD(-10AY,0,Y,,\"YTM\")":[3.8633,4.1,4.6281,5.6986,7.1730304,4.847582,3.4208684,4.796723,6.9293385,6.0028777],"CAGDPY@VN^EE_ACTUAL_ANNUAL(MED,0)":null,"USDSAR^STD(FG_PRICE_CHANGE(0,-3AY,M))":0.0433633128254469,"USDZAR^STD(FG_PRICE_CHANGE(0,-1AY,AM))":1.72537948341969,"USDPEN^STD(FG_PRICE_CHANGE(0,-3AY,M))":2.24020291272133,"ECH^FG_TOTAL_RETURNC(-10AY,0,AM)":[-1.9536614,-4.518074,1.7956853,-7.222891,-0.13748407,4.4060826,-3.9486706,7.0914745,5.110371,-8.719468,-4.971987,-5.9011993,-2.8376818,4.906535,-6.1803937,-7.952523,-3.073126,9.44593,8.4781885,2.8113604,-0.54689646,-0.90733767,6.1628103,3.887117,-5.920047,1.6616702,0.3751278,5.152166,-2.4489224,6.8732142,-1.2180269,10.850811,-4.3603954,1.7911077,1.6489983,3.290677,7.411504,4.582906,-2.451998,-10.064608,23.63274,-3.2170117,1.4272213,1.2219906,-2.7254403,-5.9608936,-5.5080056,-2.5237322,-5.178136,0.49009323,-1.6720891,1.3934851,3.878808,2.6274443,-2.2757113,0.0,-8.060903,-1.6317606,2.6982903,-10.491401,3.8429856,2.6434064,-19.933044,7.8481793,3.117776,-8.376807,-28.15565,6.2967896,0.41425228,10.066009,1.0721564,0.4536867,-5.4949164,-3.7435293,9.350431,8.437384,12.830008,0.77712536,5.0586104,2.29007,-9.213549,-5.2777767,-5.4989758,-0.35919547,-0.07209778,-12.193357,11.75021,-6.985301,1.6136765,6.468463,-0.7924497,6.504369,-10.071426,14.421105,-18.880875,25.389408,1.224494,-17.566622,16.971504,-1.8181801,4.4728875,6.4727306,-1.5027344,-1.3869584,6.680727,-2.0112872,6.9954515,-3.6122918,-9.920305,-5.9111414,-1.2404919,9.278763,-2.7151704,-4.4495583,7.3063016,0.07482767,5.1214933,-1.3839483,1.4798403,-6.3798785,0.661993],"EPOL^FMA_PE(NTMA,-10AY,0,AM,\"PORTAGG\",\"MEANR\")":[13.5142869730485,13.1725567313288,13.2833098925845,13.5757926795832,13.4482468692071,13.2924634829085,13.5068525441427,14.4663452555519,14.7563772158939,13.5100815663807,13.0129550738602,12.7458324386896,12.6021715957606,12.3960124234252,11.9237320440432,11.2284033042081,12.1203443020922,12.4283458003054,13.3613275700874,13.0455922839865,12.0546110241623,11.7654530178985,11.3017361535232,12.4820712779706,11.4640989183102,11.6642987366448,11.6857065641934,11.8482843549173,12.314878516711,12.8130980475514,12.5267946726183,12.2315397408391,12.6803149172002,12.3853891451535,12.649345201359,12.5795717556363,12.5854068089003,12.455751307768,11.9019149464258,11.6400659822577,12.3661004339195,11.6978678291338,11.544381703089,11.4062698571438,11.5472046977798,10.9971194102736,10.4264211356322,10.8342605649138,10.4316345052721,10.3904178949701,10.5077089783836,10.6416479316177,10.7704840759814,10.8545552972147,10.5546882576055,11.2083895964508,10.3175546542541,10.6011335953069,10.7980279139811,9.67718821962368,9.97755832375551,9.83301496488365,10.3853968240339,10.0077089661515,10.5466020373273,10.6989971322452,7.15326808418483,9.77238681493725,11.7835704880412,13.0904046535576,12.5039405067348,12.4885668193656,12.0160682978153,11.7381738866469,13.4183766816729,13.7539858914529,13.481102406047,11.0747359103528,11.816754908656,12.0839933962669,12.6581536074898,12.6338815917177,12.0447809256305,12.0228701079706,11.6685734217513,12.3439581868678,11.8187774958507,10.246359186851,11.2051619526293,10.0949779212315,9.26945897967044,8.96754747703376,6.58192302537014,6.64180738327106,6.02459219515063,6.42175564725924,6.28355363882071,6.38711861310773,7.34919281588092,7.41957035945166,8.0617740921445,7.67939087800719,7.2150461793741,7.00996402927679,7.26094849298063,7.92333935058101,8.68309637315025,8.33803332424907,7.93444386604044,7.98735518099593,8.17134531313012,8.84790423494653,8.23742121323409,8.92737980314397,9.44656330165301,8.562293829578,8.90091984826702,8.70050801120201,8.87401773961139,7.99432811082905,7.74766679748557],"EWW^FMA_PE(LTMA,-10AY,0,AM,\"PORTAGG\",\"MEANR\")":[null,null,null,null,null,null,null,null,null,null,null,null,null,null,null,null,22.4339388281622,23.1553476697601,24.8019113664377,24.6470117908902,24.4198475985288,23.3582030952637,22.9596589339277,23.1860694758511,22.0502502471773,22.1862624144853,20.7403891168098,21.2463528352873,20.3232587898895,21.7642094842767,21.3942477576777,21.0603424803857,20.6425980336687,20.219016195832,19.9103968631957,19.5538714159353,19.3304508711752,18.5923570673639,17.0790916013013,16.9263161614123,17.106555480074,17.3296134545392,17.9541760375519,17.8144132801121,17.4244210363803,17.1706328068296,17.4953204257723,17.1247890545122,17.1669205210857,16.5363693264023,15.2845216692387,14.52165146783,15.3171316945291,15.1389696319696,15.4010396420948,15.4239522444751,15.1545411666467,15.0553837682225,14.8109714864298,14.3376207624684,14.9687193030611,15.1898881603937,15.3327064444632,15.4035419813607,15.8851776491624,16.6181846469258,14.7420248313422,14.3942790836038,16.1999490279354,17.2128800295405,17.9141609761663,20.3918608431549,19.6402371336927,20.6239929387946,22.8232526976201,27.6036891426796,32.8094089321574,29.0569787797108,27.0960271014054,25.8381873869962,24.6451596142596,23.7998589056349,22.2962242238659,20.7923798095683,19.5699103184425,17.8280487618223,16.6348666358301,15.4321090839877,15.4227430754318,15.1806119601856,15.0010523439357,14.9459145745887,14.3762072034385,14.040020376506,13.6409257627906,13.7041066535003,13.2020116799099,12.7432822309887,13.8387003662211,13.2222760776199,13.9753882890115,13.5658084255929,14.5464271196657,14.4035967749457,14.1779029373413,13.7421859805652,13.516096565956,13.2185580024893,12.8810119743517,12.2628269452004,12.6742624249205,13.4064464535229,13.5851504055294,14.7381901481603,15.7281582825194,15.5184509022487,15.3256641452553,14.5019465810895,14.4421969281118,13.6584166752466,13.047257917456],"WL-FDS^MAX(FG_PRICE(0,-5AY))":763.4,"NI-FDS^FG_PRICE(0)/MAX(FG_PRICE(0,-1AY))":0.746180963572268,"CPALM-FDS^FG_PRICE_CHANGE(0,-1AY)":11.7287381878822,"BRENT-FDS^FG_PRICE_CHANGE(0,-6AM)":0.0,"TIOS-FDS^FG_PRICE_CHANGE(0,-3AM)":-12.5540311971434,"INDA^FG_PRICE_MAVG(0,,,,200)":52.48245,"EWY^FG_PRICE_MAVG(0,,,,60)":64.95966,"ECH^FG_PRICE_MAVG(0,,,,30)":25.814833,"TUR^FG_TOTAL_RETURNC(0,-12AM)":-3.6117136,"MCHI^PERCENT_CHANGE(FMA_EPS(+1,0,,,,\"PORTAGG\",\"MEAN\"),FMA_EPS(+1,-3AM,,,,\"PORTAGG\",\"MEAN\"))":4.51162420356363,"EWZ^FG_TOTAL_RETURNC(0,-6AM)":-7.092744,"CAGDPY@PH^EE_ACTUAL_ANNUAL(MED,0)":-2.70643338027419,"USDTRY^STD(FG_PRICE_CHANGE(0,-1AY,AM))":1.5079959746962,"USDMXN^FG_PRICE_CHANGE(0,-6AM)":16.883003,"USDPEN^STD(FG_PRICE_CHANGE(0,-1AY,AM))":2.34094154797573,"USDIDR^STD(FG_PRICE_CHANGE(0,-3AY,M))":1.75340358261638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31.5746107392056,26.2050262533717,6.13780300527568,14.1863075902305,26.3880518116564,20.4321074051196],"CNYA^P_PRICE_RETURNS_PR('52W',2,-10AY,0,AM)":[null,null,null,null,null,null,null,null,null,null,null,null,null,null,null,null,null,null,null,null,null,null,null,null,null,null,null,null,null,null,null,null,null,null,9.0973015,11.889124,22.224771,21.17226,24.313128,23.302973,34.523464,22.941196,29.641735,20.795954,25.574326,13.797081,-2.1762967,-10.123581,-17.938065,-21.699917,-24.555302,-20.466978,-25.800365,-16.42658,-10.802102,-0.6314993,-8.817363,-9.866465,6.5398097,5.8937073,19.461132,22.877872,23.754084,23.71576,33.535885,18.814587,0.21299124,-6.691223,7.4261785,12.662005,31.554771,38.936638,28.075779,36.259365,38.51646,39.845085,50.865723,64.43925,47.494186,43.207203,42.74756,49.8713,21.013237,19.15797,24.057924,10.331047,11.316717,11.484933,-6.551993,-17.606533,-9.87379,-9.18271,-20.933533,-20.532167,-16.828758,-15.859074,-21.250988,-28.03464,-27.526516,-26.962269,-19.659197,-15.098882,-12.994999,-7.1338835,-1.6373217,-13.714701,-15.435303,-15.369183,-14.030695,-5.1925125,-8.642715,-15.400434,-23.690151,-22.195398,-12.698412,-18.647402,-11.038667,-7.8641653,-10.163069,-11.637878,-12.539375],"EIDO^FMA_DIV_YLD(NTMA,-10AY,0,AM,\"PORTAGG\",\"MEANR\")":[2.55204084830015,2.64291012746792,2.56247545791084,2.48510706264369,2.5198946880082,2.35479664697471,2.31281878291961,2.28931532162128,2.36764902550083,2.51282427943528,2.48199973721683,2.68513502488203,2.74823529765569,2.53697695855207,2.60869191108997,2.60414686915988,2.53130473189124,2.42737578055174,2.38602637910647,2.39668591093381,2.41750536029039,2.38550732231453,2.2276144876897,2.15819790513306,2.25591807249014,2.26560832636404,2.4057798663856,2.43121563723436,2.44052173808923,2.42000269524997,2.46676551582942,2.40635298557736,2.48874387503843,2.54675967434639,2.55066830820265,2.57002595515021,2.59119911715656,2.55332072411578,2.59443551457898,2.64953867566145,2.51214813977289,2.48399585052641,2.52240218301332,2.65572831147882,2.95657629058304,2.9798882223382,3.08681029456225,2.92828899398241,3.11825483051497,3.09240089233836,3.08505978665396,2.86656690178495,2.80203712036918,2.83467829640704,2.8723335209988,2.84712902168397,2.97413855510859,2.82775913314263,2.72190175587604,2.81797458303352,2.77974263637938,2.86195187224226,2.77596798592874,2.87135299797152,2.7417166651884,2.89133710372558,3.72960087452615,3.83807684319746,3.82235617464208,3.25783780524713,2.89035287879583,2.77178764409349,2.90993338740538,2.88406900855168,2.56131872677908,2.31528297771083,2.2153440524726,2.43560489434767,2.51942011365635,2.79029560920492,2.8028964172305,2.80580233325087,3.04832354754424,3.06024859970598,3.0813649045992,2.95449238699373,3.00414662970946,3.11284835195057,3.14254275334483,3.10501001106597,3.16682652389769,3.31235215515633,3.57967827743455,3.51473528557729,3.72056848460418,3.61590269526936,3.56943936424831,3.83869163397205,3.88506622831938,4.03139052537025,4.26626168972552,4.12568016568488,4.30989159448187,4.39224284168262,4.60656387959508,4.27452911478195,4.18631025055108,4.08062903808424,4.16124344736951,4.19115765023724,4.26582896543245,4.24428942633406,4.01973898459558,4.05207290245848,4.0130864443442,4.17753674313575,4.53373105909308,4.68091855784716,4.393487536691,4.37059241813724,4.06095652588167],"TUR^FG_PRICE_MAVG(0,,,,200)":38.158024,"INDA^FG_PRICE_MAVG(0,,,,60)":56.412918,"EPU^FG_PRICE_MAVG(0,,,,30)":39.65674,"VNM^P_PRICE(0)/P_PRICE_HIGH_PR(0,,,,,,\"PRICE\",\"INTRA\",\"52W\")":0.8010336,"SET-BKK^FMA_PCT_ABOVE_MAVG(200,0,,,,\"PORTAGG\")":36.2017804154303,"CAGDPY@ID^EE_ACTUAL_ANNUAL(MED,+1)":-0.68,"USDSAR^STD(FG_PRICE_CHANGE(0,-1AY,AM))":0.0256634319050931,"USDZAR^FG_PRICE_CHANGE(0,-6AM)":-4.30941,"USDMXN^FG_PRICE_CHANGE(0,-3AM)":4.224503,"ECH^JULIAN(P_PRICE_RETURNS_PR('52W',2,-10AY,0,AM).DATES)":[41894,41922,41955,41985,42016,42047,42075,42104,42136,42167,42195,42228,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],"CNYA^FG_TOTAL_RETURNC(-10AY,0,AM)":[null,null,null,null,null,null,null,null,null,null,null,null,null,null,null,null,null,null,null,null,null,null,null,0.60560703,-2.5959373,1.7767549,1.669836,-3.3109426,-0.677526,2.6388288,0.37989616,3.4060836,-4.658037,7.5998425,2.5059104,1.6662002,7.9861164,0.90031624,3.05928,-2.9372275,8.360767,-6.198221,5.850816,-3.6495805,-1.6551673,-1.7295599,-11.882555,-5.114311,-2.9397428,-3.7251115,-0.6990135,2.3225665,0.2866745,6.502712,12.97456,7.336569,-10.466165,-2.090478,4.1567564,-5.68974,9.495926,-1.1344075,0.17385483,2.2908688,6.3415766,-3.5403967,-4.712713,-0.1316607,3.1556845,2.6815057,22.055006,-0.7500887,-0.52083135,6.7236066,1.8332005,1.8002152,16.380548,5.1381707,-14.531827,-3.034383,2.8245807,6.63203,-0.36215186,-2.271694,1.7433763,-3.381312,2.74297,3.4522414,-3.861177,-7.3563814,-5.2684546,-3.5125136,-10.479868,8.7986355,2.7233958,-1.1322856,-4.776531,-11.704313,3.7541509,3.9705515,5.7517886,0.0,-4.6539426,2.659583,-5.1813483,-4.560107,0.67499876,-1.3037264,-3.0267239,-2.6269674,-1.9424438,-1.8341899,-4.610592,1.9587874,6.984186,-4.335952,6.253183,-3.5418332,-1.8369675,-2.9239774,-4.0160656],"ECH^FMA_DIV_YLD(NTMA,-10AY,0,AM,\"PORTAGG\",\"MEANR\")":[3.07023434988713,3.23821669764924,3.01936010333883,3.17620014522376,3.29148084647508,3.16594278998511,3.29110625580885,3.15792161586379,3.15841449687701,3.3991696983354,3.58308718499741,3.58154252476501,3.64497229776193,3.69297889848811,3.74252106559543,3.86526836126743,4.01050912245996,3.74508624572072,3.48073555805619,3.48393958650241,3.22712555305362,3.21375935280511,2.92143957988942,2.86593937815706,3.10413915602845,2.76264044263932,2.75102474250034,2.80734042101949,2.92712002323119,2.78082761197739,2.75548146198316,2.43306420348377,2.47331107811701,2.63545551788055,2.60871245514636,2.63215646928403,2.48515869039615,2.81852000719392,2.91106454709436,3.26736418556878,2.80589035597438,2.99013770873839,2.9793806829807,3.09631074533751,3.15229345641854,3.18963858396515,3.42639440790231,3.37450293903291,3.51428030291227,3.05130619016134,3.05344941387862,3.05911987998102,3.84645974536114,3.79043724602845,3.89889325135829,4.05188227244308,4.04614423253108,4.36573854387603,3.87086137283874,4.22850980990695,4.0144190989597,4.17533257201198,4.977031154638,4.47648265933723,4.01485924969492,4.67528705503999,5.78777745501556,4.91171263871904,3.98586439804236,3.29071222359807,3.31988004132713,3.35619192933897,3.84591398559101,3.81861612042919,3.45378142743487,3.26172411830155,3.027526451569,3.0778821051931,2.78342595192029,2.96432619499641,3.6432604383047,3.81254688529398,4.10897212109391,4.67025193885945,4.56877437080264,5.03579070924356,4.61179571756629,5.04858198767083,4.72033809881474,4.6833710692607,4.8752451339696,4.80549394844144,5.75324696262014,6.51888676259777,7.74541100555655,7.02110572668116,6.42982399015791,7.45562958446487,6.88425398296253,8.62224971473161,7.92737800101657,7.80992265400958,8.12119596428411,8.69681059658409,7.41769383137987,7.12790517654053,6.49981365039433,6.30140113519403,6.73038242186673,6.99564887557953,6.95664611997546,9.96797168635168,10.5381898054071,10.7044308615668,9.32421826646443,9.07160882150693,8.61811267319506,5.16841792461236,5.35091543877764,5.52280120917493,4.92895698679275],"EPHE^FMA_PE(NTMA,-10AY,0,AM,\"PORTAGG\",\"MEANR\")":[17.6844282572489,17.3535744962422,17.5923213020208,17.2186350608186,17.4359035320852,18.017845737357,18.3380294390314,18.7870556172249,18.0774141305154,17.2957565693506,17.1181963503115,17.4989820656341,16.1507975455486,16.8594584934149,16.1817590352478,15.8996955627803,14.6432906918041,15.3507292199019,16.1009677570564,16.9804985469846,16.3664921941311,16.9535393214684,17.8113996471373,18.27155046693,17.7035366168712,16.5215623537891,15.4549258385304,15.3812542257108,16.6238204486139,16.5972793303989,16.6365463464823,17.5644896541007,17.6192696028662,17.8773780954899,16.9633127411183,16.4271687484977,16.876154543473,17.7519270327339,17.968607669941,17.1142883008779,18.0066213739911,17.0463438362837,17.1005027219178,16.1963344484864,16.1105597949551,16.2416256468644,14.9979746152732,15.8902821043236,14.3185289244293,13.5858165120624,13.3144584267184,14.5797808109675,15.6055456894583,15.5375954912477,15.0102110222767,15.2533943827368,14.9846754737547,15.5415339452729,15.6197046551547,14.8174539907482,14.0450668544542,13.7978497729773,14.0790040293596,13.9772418234177,13.7959906499542,13.1729999896272,10.3070844157823,10.5795745928781,12.564723127624,16.0802239794249,15.6267860941015,15.6613461946207,16.0075511831146,15.7342684699708,18.0400232360752,17.1424941404825,16.7450757969331,16.1075190107762,15.4956481450298,14.837633610315,14.4151347312926,16.5806633704011,16.1124018171413,15.0389742230104,16.0824103562222,16.3612238481665,16.6705108557112,15.5400028261457,15.2035106859852,15.0784411020369,14.4684818482343,14.0283853755335,13.1925680704194,13.2207516089929,12.797048502878,13.0950831088675,13.006488862768,11.2819959262878,11.8752293651165,12.5138076881803,13.0394053088335,12.8987566291335,11.8375880577725,11.4620330372185,11.2388593960471,10.2601564708174,10.0972503537979,9.82487635521866,9.76817237330138,9.90685456906947,9.54598055796059,9.15471950885617,9.57237362962677,9.80021991143027,9.83658950338595,9.05442876408246,8.88221317377108,8.81829223562061,9.44899151005745,9.33876049624051,9.88753799191939],"EWT^FMA_PE(LTMA,-10AY,0,AM,\"PORTAGG\",\"MEANR\")":[14.7402108793177,14.2768104778553,13.9886221659696,13.7107961509368,13.7012555780981,14.235343618275,14.2715824910091,14.1241117311176,14.0665956235157,13.8567682186873,13.4408070039533,12.9566422562061,12.8142683060534,12.9251367345124,12.7323031197743,12.1806045463338,11.2083443863029,11.8690604515072,12.4547513464686,12.4904044972352,12.374358804837,12.964336577348,13.2437776666137,13.8013596416782,13.7010157244465,14.4148799355337,13.8283357245014,14.4281447374096,14.4664464884253,14.519537223402,14.4603432654834,14.3764363236552,14.3547666267478,14.3541190930081,14.6555201626711,14.6713099068619,14.6315180145187,14.6934405520236,14.8390515094245,14.4491246987233,14.7494211603898,14.0851872619441,14.5047578791186,14.3944670685671,14.3351301874813,14.3607126208582,14.0319280732483,14.1893496534279,13.7205116059094,12.9453487569104,12.577082058315,12.6042658182946,12.7658755419105,13.5020573741025,14.1019725055355,14.3736325810123,14.516243193033,14.6057514654625,14.9889499198229,14.8445916304258,15.4322482456168,15.7006252202298,16.6224346614048,17.046242483005,17.5329748109333,17.2255166219714,16.1156976689474,16.1097631332415,16.4723750343518,16.9774594050731,17.636360747165,17.7232720762172,17.1648942222941,17.4124004338925,17.0209599485718,17.7024656350436,19.2524409970137,18.7646945151702,18.5222594959615,18.1189139884851,17.0093543316044,16.8289301711872,16.3618263140326,15.3125673106724,14.8780504235219,13.6695374479572,13.572050425532,13.0610643313067,13.0586507993593,12.8478075840326,12.3102294182049,12.1999222182739,11.8043462036537,11.9551128017315,10.9331818571027,11.3244473775956,11.0358649498757,10.0906842412687,10.6078323566375,11.0735560699331,11.313699709846,12.2663311242977,12.5429710024475,13.0784702974227,13.565819836417,14.6561732492826,15.3195334770567,15.9116551006952,16.1149747936691,16.7969011223318,16.9361084810093,18.0319946841614,18.7359357289967,19.0925838701961,19.8965331653821,19.8105176445137,19.7278506798873,19.6930572554139,20.203740245022,18.752079489539,17.507461300063],"WL-FDS^FG_PRICE(0)/MAX(FG_PRICE(0,-1AY))":0.707492795389049,"NI-FDS^FG_PRICE_CHANGE(0,-1AY)":-19.9445284921836,"CPALM-FDS^FG_PRICE_CHANGE(0,-6AM)":-4.28571428571428,"BRENT-FDS^FG_PRICE_CHANGE(0,-3AM)":0.0,"TIOS-FDS^FG_PRICE_CHANGE(0,-1AM)":-7.55935233932651,"TUR^FG_PRICE_MAVG(0,,,,60)":40.14683,"EWY^FG_PRICE_MAVG(0,,,,30)":63.615665,"ECH^FG_PRICE(0)":25.85,"TRYCA10Y-FDS^FG_YIELD(-10AY,0,Y,,\"YTM\")":[1.79,1.39,1.72,2.04,1.96,1.7,0.67,1.42,3.3,3.0987],"CAGDPY@TH^EE_ACTUAL_ANNUAL(MED,+1)":2.5,"USDTRY^FG_PRICE_CHANGE(0,-6AM)":5.7709813,"USDPEN^FG_PRICE_CHANGE(0,-6AM)":2.2265553,"USDIDR^STD(FG_PRICE_CHANGE(0,-1AY,AM))":1.47008847795652,"ECH^JULIAN(FG_TOTAL_RETURNC(-10AY,0,AM).DATES)":[41894,41922,41955,41985,42016,42047,42075,42104,42136,42167,42195,42228,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],"CNYA^FMA_DIV_YLD(NTMA,-10AY,0,AM,\"PORTAGG\",\"MEANR\")":[null,null,null,null,null,null,null,null,null,null,null,null,null,null,null,null,null,null,null,null,null,null,2.16813715632907,2.21629701531387,2.23301942887606,2.27592453979191,2.23142915142662,2.23594591740366,2.31686032961055,2.29694198344149,2.31453771473878,2.24926351043879,2.26848458360577,2.12069288676486,2.1450008962012,2.23016593958709,2.13220807925982,2.14258404338301,2.06683003947096,2.21575403793983,2.11208906057998,2.36361297098209,2.25148412994418,2.43802690825639,2.65323576942945,2.70098723632987,3.01451340878406,3.14909197286173,3.29353576041276,3.33990029916588,3.27561276298755,3.22541455560603,3.30368864439547,3.06375760883743,2.80053411911745,2.65439585114209,2.82938620448377,2.7714575217559,2.69655856290608,2.800904719997,2.61679039946245,2.6803369155793,2.76966520655653,2.55241349661788,2.40877727537323,2.48646100258092,2.48424452440746,2.51122073821185,2.30643990172614,2.22204546496053,1.8861364701555,1.99502667585935,1.95807328264813,1.91388340332938,1.93032580371623,1.8944091458209,1.64707194514237,1.59210419667206,1.8511659955188,1.96021112975318,1.92669542369419,1.8318309677886,1.83173773216803,1.94560634571276,1.93031107743199,2.00905796528573,1.98994296106643,1.92186776876999,2.0439477458341,2.21272538709639,2.34841847353582,2.43382671606965,2.50276619447997,2.34333666400199,2.35541039611761,2.37406408953341,2.47332476779096,2.6961555107654,2.60663557122138,2.48159343544011,2.4625892888892,2.40871538600065,2.50958069558207,2.46019393225854,2.54807543872476,2.57934952512079,2.60571298792898,2.57379660382411,2.59115894811627,2.6475931973555,2.69342314949046,2.76749863291118,2.88849209314776,2.8319558208816,2.68819593364875,2.84375828553975,2.78966097701169,2.95194951902092,3.07192822310627,3.27408451937435,3.37065498817987],"INDA^FG_PRICE_MAVG(0,,,,30)":56.5475,"EPU^FG_PRICE(0)":39.9515,"VNM^FG_TOTAL_RETURNC(0,-6AM)":-7.116109,"QAT^FG_TOTAL_RETURNC(0,-12AM)":5.574286,"CAGDPY@ID^EE_ACTUAL_ANNUAL(MED,0)":-0.14,"USDSAR^FG_PRICE_CHANGE(0,-6AM)":0.05866289,"USDZAR^FG_PRICE_CHANGE(0,-3AM)":-3.2402039,"USDMXN^FG_PRICE_CHANGE(0,-1AM)":4.152775,"FC0000CL^JULIAN(FMA_EPS(NTMA,-20AY,0,CY,,\"PORTAGG\",\"MEANR\").DATES)":[38352,38716,39080,39447,39813,40178,40543,40907,41274,41639,42004,42369,42734,43098,43465,43830,44196,44561,44925,45289],"KSA^FG_TOTAL_RETURNC(-10AY,0,AM)":[null,null,null,null,null,null,null,null,null,null,null,null,null,null,-7.5700226,-1.7612576,-11.847031,-3.5477757,10.912216,2.2662044,4.1184664,-2.6370466,0.90886354,-1.5118778,-5.0877213,-4.25092,11.196375,10.28645,-3.4813643,2.7750254,-1.6377032,3.770125,-1.9893885,-1.3060331,8.350527,-3.415376,4.1814327,-3.6674082,-2.2656262,2.099514,9.701193,-1.8083155,5.8931828,1.07826,2.339983,4.43846,0.37585497,-1.6186476,-6.877261,-1.6961098,3.0194163,2.1981835,5.400014,5.919099,-1.73859,9.257507,-2.805096,2.5290012,-1.7768681,-5.454546,-6.7465305,-2.1974266,3.4566164,1.570332,2.689433,-5.8041515,-27.194494,16.690313,-1.2155652,10.090244,2.3169518,2.7957797,4.3948054,5.6245685,-1.3394296,3.344369,2.908492,0.0,7.026863,5.3982973,1.6334414,6.5523624,0.18064976,5.9505463,1.2885928,1.8963099,3.7455797,-9.718442,11.627674,1.8833756,3.830731,7.6362133,-7.2140274,-3.719461,-8.404499,12.193335,-3.6081314,-4.8548164,-0.11921525,-11.888277,7.4266315,-4.868722,0.21436214,6.7914367,2.4286509,2.0283937,3.4666657,-4.8969088,-1.5521109,-7.007003,4.3056965,4.618168,6.8498254,2.525735,1.3458014,-1.0128319,-2.501136,-4.513282,2.2806048,-1.2845337,1.1784911],"EIDO^FMA_PE(NTMA,-10AY,0,AM,\"PORTAGG\",\"MEANR\")":[14.631191039521,13.9976871833086,14.3928509688355,14.9403207752096,14.8807214952371,15.7496180897825,15.8914855113881,16.1628740267528,15.152192983491,14.343344208298,14.3205759100749,13.3927801342599,13.2838308644198,14.5519074299539,13.9512467080215,13.8069981746787,14.3196053153544,14.9115120887027,15.223097727209,14.9634416095983,14.5402249841855,14.8804265388344,15.8978226259192,16.7320347488668,16.0051866391202,16.30939407806,15.2597493820617,15.2470352729345,15.2325153790491,15.2839238448763,14.979951078592,15.525386050315,15.7103478345577,15.4241248892966,15.6403904662917,15.461913983189,15.435461386445,15.6724794326148,15.4098210594894,15.1611985894522,15.8212163966398,15.4043114555047,15.1889564497006,14.8624534609502,13.7419565314265,13.3636979522765,12.8842704233404,13.9944468153982,12.9822127765133,13.1013891444328,13.0125556841145,13.8919879874611,14.5348161474224,14.4255971504114,14.2115094804064,13.9899307506881,13.3601404252896,13.8137420541263,14.2305978133545,14.5977780051232,14.7691226913559,14.1150590341369,14.6171934077815,14.6511245410984,15.3825287376618,14.6227824380989,11.7185657978109,11.0514865159738,11.8718584698206,15.278069699887,16.3808709961584,16.8919123235188,15.7733465265706,15.64519067182,16.9786147677536,18.0675302812325,18.2813133380298,17.4402729407564,16.9827962078531,15.7111421873207,15.665667539615,15.9642814434588,14.7298770803065,14.8461544791298,15.0478145165601,15.4252102063224,15.2249570321063,14.8485940330564,14.7361451993078,15.1939669823815,14.992924826788,14.8350907777975,13.182912581049,13.0526130997264,12.1909680010811,12.9252913670297,13.085151831789,12.4267361708099,12.759570019593,12.2700816481627,11.7844489349572,12.3537290474244,11.7063872138031,12.0770898662629,11.8809410267056,13.6383017222954,13.4597197098523,13.6535361764538,13.4150022534078,12.9904092640957,12.3397111874428,12.3739695024616,13.0150122894181,13.085511985183,13.1929088742458,12.6366040380612,11.7336730367089,11.7911142556434,12.4129711165372,12.452278456757,13.4952520008335],"EWM^FMA_PE(LTMA,-10AY,0,AM,\"PORTAGG\",\"MEANR\")":[16.8318784834401,16.4584581781191,16.3883230957441,16.0899458662807,16.0415801490562,16.4494414447296,17.0066742922067,17.0447720628433,16.8532545163981,16.6954901870487,16.5439343840025,15.884528871121,15.9328621363626,16.7619423606913,16.4227395542234,16.3898724783152,16.2740396179172,16.3694829477498,16.6395582502539,16.6679440364973,16.4493737731542,16.610979068383,16.7350524454457,16.9919646548784,17.2775437097977,17.3372544988617,17.0522626776541,17.099072716052,17.3265136417248,17.227534050209,17.0639837211469,17.1386556775929,17.3012007820481,17.2796275712884,17.1927681053448,17.2615781719314,17.6409708332765,17.3877734631808,17.3421746868302,17.6333194275446,18.6025034526418,18.4045516751746,18.510638223912,18.3772919862952,18.1189071128513,17.9251417123456,17.472756967439,17.93837917218,17.686300374625,17.0548456197253,16.6197698703521,16.5898816316762,16.857200445691,16.909322601855,17.0393798331116,16.9093782299674,16.77565495994,17.1098030618169,17.1921566610048,16.8971750995123,16.9028225253747,16.5282107194226,16.9217957935538,16.7376810303154,17.0043008601372,16.4204881981615,16.2843493121243,16.2873971172334,16.6130955119547,18.6299736282481,19.5050937662629,19.4914329233036,20.1320908987723,20.5449508686905,20.8298776546474,21.8202742279544,20.821471876031,19.6888105150425,19.6231325050927,19.0494420380363,18.3555299091351,17.7852969839849,16.8967969700097,16.2199677564136,16.0098678691696,15.6524614985935,14.7795180810395,15.0946404394054,15.5030862351508,15.6470839963821,15.871999257153,15.878231073247,15.6297972662641,15.388700424329,14.952221226807,15.3292716243589,15.2462784556335,14.2930986713032,14.8666755227516,14.8227395444858,14.9373204951904,14.6909950106438,14.7970751792685,14.6754958088972,14.5333268927177,14.540199388805,14.5364389565124,14.7924238072527,14.9173149868332,14.8809279331486,14.8692673246172,15.0496803391561,15.2598264179095,15.3108760164461,15.7943186948007,15.6411914874167,15.6645702662716,15.4859179317758,15.4546970112408,15.2644503491725,15.5168194155351],"WL-FDS^FG_PRICE_CHANGE(0,-1AY)":-27.6490288010717,"NI-FDS^FG_PRICE_CHANGE(0,-6AM)":-12.4620898814447,"CPALM-FDS^FG_PRICE_CHANGE(0,-3AM)":1.46390711761737,"BRENT-FDS^FG_PRICE_CHANGE(0,-1AM)":0.0,"TIOS-FDS^FG_PRICE_MAVG(0,,,,30)":98.07833,"TUR^FG_PRICE_MAVG(0,,,,30)":37.706333,"EWY^FG_PRICE(0)":62.51,"CNYA^FG_PRICE_MAVG(0,,,,200)":25.69181,"TUR^P_PRICE(0)/P_PRICE_HIGH_PR(0,,,,,,\"PRICE\",\"INTRA\",\"52W\")":0.81355554,"MCHI^FMA_PCT_ABOVE_MAVG(200,0,,,,\"PORTAGG\")":22.9342327150084,"EWZ^FG_TOTAL_RETURNC(0,-1AM)":-0.5096853,"EWM^P_PRICE(0)/P_PRICE_HIGH_PR(0,,,,,,\"PRICE\",\"INTRA\",\"52W\")":0.97997695,"EPHE^FMA_PCT_ABOVE_MAVG(200,0,,,,\"PORTAGG\")":72.7272727272727,"GREK^FG_TOTAL_RETURNC(-10AY,0,AM)":[1.9412637,-15.47851,-13.402653,-8.072048,-5.0632534,0.2314806,-14.703626,-0.09024739,11.111116,-4.146343,-4.4953403,-9.23624,-0.48922896,0.8859277,-9.065205,-13.183271,-5.778897,-22.074455,26.791786,-2.2880077,17.35537,-5.5751204,-10.627723,1.6689897,-1.2311935,1.6620517,-1.4986277,13.416302,1.9734025,-6.951213,3.5386682,3.4177184,17.013454,0.0,10.564852,-2.4597883,-1.5518904,-7.6847258,-4.375654,4.241061,19.964302,-3.7374675,-0.6628752,-4.861772,2.8056145,-10.428858,0.10882616,-3.5869539,-6.764376,-8.343416,-1.1873305,2.0026803,-2.376759,0.9615302,6.2585115,9.859169,-5.944073,14.374232,2.9481173,-6.448203,4.406774,2.4891734,0.9503722,3.1380653,2.8848767,-5.8232965,-44.989334,15.69767,-3.4058213,13.583815,0.9303212,4.6700478,0.14548302,-1.5980601,-0.7874012,25.396824,2.5589585,-4.6063004,10.028887,4.9137235,1.1440873,6.044531,-7.5666666,0.2884984,2.4092078,-2.7036548,0.90219975,-2.3605168,7.0138097,2.5883198,-16.808731,11.106563,-9.443015,2.3625255,-12.5110445,14.181495,-5.1118255,-8.080811,18.910254,2.9649615,9.27434,9.655905,-3.7143767,5.287659,0.8844018,12.586093,9.342551,-3.8372993,-7.076347,-5.840254,6.293702,5.4633856,7.9757094,2.178371,0.22573471,-3.0530453,8.828079,-1.5654624,1.5164137,-2.4999976,0.85469484],"GREK^PERCENT_CHANGE(FMA_EPS(+1,0,,,,\"PORTAGG\",\"MEAN\"),FMA_EPS(+1,-3AM,,,,\"PORTAGG\",\"MEAN\"))":8.80065722357231,"EPU^PERCENT_CHANGE(FMA_EPS(+1,0,,,,\"PORTAGG\",\"MEAN\"),FMA_EPS(+1,-3AM,,,,\"PORTAGG\",\"MEAN\"))":4.42288643420419,"EWJ^P_PRICE(0)/P_PRICE_LOW_PR(0,,,,,,\"PRICE\",\"INTRA\",\"52W\")-1":0.22814679,"VWO^SIZE(FG_CONSTITUENTS)":4826,"ECH^FG_ROE(0)":9.32555261902928,"REFTR1WREPO-FDS^PROPER_NAME(0,,,\"SECURITY\",\"NAME\")":"Turkey Repo Rate - 1 Week","REFPL7D-FDS^PROPER_NAME(0,,,\"SECURITY\",\"NAME\")":"Poland Reference Rate - 7 Day","VNM^FG_FCF_YIELD_NTM(0)":2.39851706840714,"QAT^FMA_DIV_YLD(NTMA,NOW,NOW,M,\"PORTAGG\",\"MEANR\")":5.50193338363793,"EZA^FG_FCF_YIELD_NTM(0)":8.31901662484297,"CNYA^FMA_EVAL_EBITDA(NTMA,0,,,\"PORTAGG\",\"MEANR\")":9.05006902379902,"REFPHRREPO-FDS^(SUBARRAY(NOT_NA(NO_REPEAT_F(FG_YIELD(NOW,-10AY,D))),0,1)-SUBARRAY(NOT_NA(NO_REPEAT_F(FG_YIELD(NOW,-10AY,D))),1,1))*100":-25.0,"EWT^FMA_EVAL_EBIT(LTMA,NOW,NOW,M,\"PORTAGG\",\"MEANR\")":18.7906426950175,"UAE^FG_FCF_YIELD_NTM(0)":10.7194248324774,"TRYQA10Y-FDS^FG_YIELD_NAME":"Treasury - Qatar Benchmark Bond 10Y","EWT^JULIAN(FMA_DIV_YLD(NTMA,NOW,NOW,M,\"PORTAGG\",\"MEANR\").DATES)":45534,"EPOL^FMA_PCT_ABOVE_MAVG(200,0,,,,\"PORTAGG\")":26.4705882352941,"MCHI^FMA_PE(LTM,0,,,\"PORTAGG\",\"MEANR\")":12.0564085352095,"EPHE^FMA_PE(NTMA,0,,,\"PORTAGG\",\"MEANR\")":9.88753799191939,"DDR3512M-FDS^MAX(FG_PRICE(0,-5AY))":3.3053632,"UAE^FMA_PE(LTM,0,,,\"PORTAGG\",\"MEANR\")":9.80841802193863,"VWO^JULIAN(FMA_DIV_YLD(NTMA,NOW,NOW,M,\"PORTAGG\",\"MEANR\").DATES)":45504,"TRYPE10Y-FDS^PCTCHG(FG_YIELD(0,,,,\"YTM\"),FG_YIELD(-3AM,,,,\"YTM\"))":-8.645842,"EWW^FG_TOTAL_RETURNC(0,-12AM)":-8.159375,"SPY^PERCENT_CHANGE(FMA_EPS(+1,0,,,,\"PORTAGG\",\"MEAN\"),FMA_EPS(+1,-3AM,,,,\"PORTAGG\",\"MEAN\"))":-0.843111062389374,"VNM^FMA_COS_UP(\"EPS\",\"1M\",+1,NOW,,,\"PORTAGG\",\"MEANR\")":14.0,"CC_TR^IMF_IFS_RCPI_Q(0)":72.27338,"EPOL^FMA_COS_UP(\"EPS\",\"1M\",+1,NOW,,,\"PORTAGG\",\"MEANR\")":12.0,"UAE^FG_ROE(0)":14.8047137846286,"REFKRBASE-FDS^(SUBARRAY(NOT_NA(NO_REPEAT_F(FG_YIELD(NOW,-10AY,D))),0,1)-SUBARRAY(NOT_NA(NO_REPEAT_F(FG_YIELD(NOW,-10AY,D))),1,1))*100":25.0,"EWZ^FMA_PE(LTM,0,,,\"PORTAGG\",\"MEANR\")":9.01433810477842,"EZA^FMA_DIV_YLD(NTMA,-10AY,0,AM,\"PORTAGG\",\"MEANR\")":[3.30858388773458,3.60799647731633,3.32122976165685,3.52911390415587,3.38017036863722,3.13631088635374,3.09053861031715,2.94591454273491,3.09982427801514,3.2504039235629,3.20242426046085,3.34109284116301,3.50589062994765,3.245996732857,3.34838441359548,3.8300745992866,3.67123245439273,3.63575503843073,3.37534956091417,3.24043231614959,3.42040056410201,3.15138422258437,3.0300800955067,2.92817376729665,3.10496661233482,3.24294414539742,3.42036302289391,3.31770936929264,3.17341320539035,3.14495112675664,3.19661787629188,3.13919769302966,3.04664051568232,3.3890984149128,3.30528338056653,3.21018530532418,3.28387556517212,3.22917869239769,3.22171044708072,3.55927929765106,3.37915916412181,3.4941684679278,3.16665276771807,3.31948947852825,3.28443204343608,3.44939330617401,3.57132749627956,3.60410594688457,3.74575397692392,4.00641014661227,4.08284130949007,3.92499750849202,3.71615319033123,3.82208679995408,3.92964517884758,3.70178003874239,3.8242021338622,3.7528858986523,3.84349245797582,4.03513479679489,4.17732344761161,4.24613968739765,4.15889979328913,3.8867613408005,3.73841231628483,3.74336274978874,4.96057925822293,4.63145552142351,3.53810380222886,3.41811941750343,3.43470044765325,3.40759500573593,3.35555902472155,3.53024153224359,3.48520845779507,3.86897664746515,3.7825711693756,3.74005440052003,3.79234344244278,4.2227222126953,4.37643863343626,4.14820083113893,4.49063331936316,4.52570086592487,5.1421350872036,4.6838056460676,4.5848614279972,4.6844233853768,4.39500350658666,4.32880973866683,4.43620662959633,4.50161835426141,5.06023203052326,5.15813778073163,4.90265707916526,4.81959103674495,5.06920356980076,5.5587161168601,4.93681017004462,4.89393375535815,4.55136139017245,4.67490271098991,4.78158888607899,4.56579422727745,4.64378353625498,4.61814681514887,4.31294013176493,4.25431475631835,4.37437969516909,4.43449931674725,4.53132505574061,4.34971084916606,4.28649877328097,4.32960832620752,4.21961510878123,4.07129368051837,3.97934193778172,4.14875512550402,3.88704661165649,3.94915408292118,3.98258119666146],"GREK^PERCENT_CHANGE(FMA_EPS(+1,0,,,,\"PORTAGG\",\"MEAN\"),FMA_EPS(+1,-1AM,,,,\"PORTAGG\",\"MEAN\"))":0.821967389776562,"VWO^FMA_COS_DOWN(\"EPS\",\"1M\",+1,NOW,,,\"PORTAGG\",\"MEANR\")":1193.0,"MCHI^FMA_RBICS_REV_CURRENT(30, LOC, \"PORTAGG\")":25.3650615689084,"TRYBR10Y-FDS^PCTCHG(FG_YIELD(0,,,,\"YTM\"),FG_YIELD(-1AM,,,,\"YTM\"))":3.8780746,"TRYPH10Y-FDS^FG_YIELD(0,,,,\"YTM\")":6.103491,"UAE^FMA_EVAL_EBIT(LTMA,NOW,NOW,M,\"PORTAGG\",\"MEANR\")":9.11701393344476,"EWW^JULIAN(FMA_DIV_YLD(NTMA,NOW,NOW,M,\"PORTAGG\",\"MEANR\").DATES)":45534,"EPOL^JULIAN(FMA_DIV_YLD(NTMA,NOW,NOW,M,\"PORTAGG\",\"MEANR\").DATES)":45534,"CNYA^JULIAN(FMA_DIV_YLD(NTMA,NOW,NOW,M,\"PORTAGG\",\"MEANR\").DATES)":45534,"VWO^FMA_EVAL_EBIT(LTMA,NOW,NOW,M,\"PORTAGG\",\"MEANR\")":14.4380003546905,"QAT^FMA_PE(NTMA,0,,,\"PORTAGG\",\"MEANR\")":10.5234280472235,"CC_US^IMF_IFS_RCPI_Q(0)":3.19889,"EPHE^FG_FCF_YIELD_NTM(0)":5.88430703873458,"KSA^FG_COMPANY_NAME":"iShares MSCI Saudi Arabia ETF","EZA^JULIAN(FMA_DIV_YLD(NTMA,NOW,NOW,M,\"PORTAGG\",\"MEANR\").DATES)":45534,"VWO^P_PRICE(0)/P_PRICE_HIGH_PR(0,,,,,,\"PRICE\",\"INTRA\",\"52W\")":0.96796066,"EPHE^FMA_DIV_YLD(NTMA,NOW,NOW,M,\"PORTAGG\",\"MEANR\")":3.18046444750277,"EPU^FMA_PE(LTMA,-10AY,0,AM,\"PORTAGG\",\"MEANR\")":[15.5809507897675,14.3355182026822,14.0566353638433,14.0191901977786,13.9115501361967,15.755165304347,16.1194844981168,16.0079392360641,15.6801383316035,16.2646008095989,15.7955743508538,15.7256151480507,14.5846075680369,15.2609585074656,11.4311705024269,10.7384431050627,14.2677592686516,17.4090939019229,22.4725546512714,22.2016912652371,21.2903557472423,20.4665125577679,19.94797593431,19.1564718518958,18.1970606686271,16.6435579718921,16.0947578470394,15.5537181272487,15.512580162336,17.5121126296527,16.1712786016005,15.6455238636834,15.2970148112132,14.9583863693,14.8526186687428,15.0778501484214,16.6222518496454,16.5500637918544,16.5894458185098,16.4329025213121,17.9345708756861,17.6604447351695,19.684392236812,19.1625968999711,18.5991504279116,18.4353565878023,17.3892979874806,17.7733884463001,16.2343334665987,16.3929623355828,16.4060246845746,17.2444860952976,17.471854386577,18.9368130336013,20.0674083664445,19.6351587138312,18.555167654813,17.9125059713939,17.7003564584702,17.8121469187809,17.3018468068775,17.0152360955921,16.8741647912359,16.3650287609087,16.8115747926897,16.8994792869378,16.0530235073003,15.5039210110033,16.8142866210885,19.3050124762956,22.40281031757,25.413731715776,32.2121177172048,38.7432810660049,42.7725025067959,51.1890138152547,49.0498031851567,45.491056286523,65.7340374918621,59.6219377102373,54.2974885821824,47.7751109152746,41.5941348500423,35.1990512202789,30.7461912635255,25.4992891461229,20.0612949859374,14.7558205001275,12.6868786419286,11.771111188969,13.563743777462,12.9206662599272,11.7292510462327,11.526175180342,10.3417306040607,10.1950161345171,9.81038788403339,9.24619906320233,10.2366855823896,9.54377666786621,10.5806424917846,9.78820891152256,9.38669270088994,9.54913798129944,9.667264205623,9.89801841292496,10.3103867334972,11.0996615894555,10.9354764697063,10.5863364093093,11.1871551457822,12.7880352395931,15.0308535934214,14.7981846617222,15.1667623865738,15.1455910166069,15.3608630101247,14.4366730715475,14.3197561739007,13.1800358490813,12.9322345269125],"REFCLMPR-FDS^FG_YIELD(NOW,,,0)":5.5,"EWZ^FMA_EVAL_EBITDA(NTMA,0,,,\"PORTAGG\",\"MEANR\")":4.66741832516101,"VWO^FG_PE(0)":15.1582445076425,"TRYIN10Y-FDS^FG_YIELD_NAME":"India Benchmark Bond - 10 Year","QAT^FG_COMPANY_NAME":"iShares MSCI Qatar ETF","TUR^FMA_EVAL_EBITDA(NTMA,0,,,\"PORTAGG\",\"MEANR\")":4.86386123284593,"INDA^FMA_EVAL_EBIT(LTMA,NOW,NOW,M,\"PORTAGG\",\"MEANR\")":24.0253600526518,"VNM^FG_ROE(0)":9.43546933737439,"INDA^FG_FCF_YIELD_NTM(0)":2.60774743625585,"TUR^FMA_DIV_YLD(NTMA,NOW,NOW,M,\"PORTAGG\",\"MEANR\")":4.31724526851165,"EIDO^JULIAN(FMA_DIV_YLD(NTMA,NOW,NOW,M,\"PORTAGG\",\"MEANR\").DATES)":45534,"EZA^FG_TOTAL_RETURNC(0,-3AM)":13.246822,"EPU^FMA_PCT_ABOVE_MAVG(200,0,,,,\"PORTAGG\")":57.6923076923077,"EWJ^P_PRICE(0)/P_PRICE_HIGH_PR(0,,,,,,\"PRICE\",\"INTRA\",\"52W\")":0.9713101,"CNYA^FG_ROE(0)":10.112737491608,"REFQALEND-FDS^PROPER_NAME(0,,,\"SECURITY\",\"NAME\")":"Qatar Lending Rate - Overnight","EZA^FMA_DIV_YLD(NTMA,NOW,NOW,M,\"PORTAGG\",\"MEANR\")":3.76140871072197,"REFCNRMB-FDS^FG_YIELD(NOW,,,0)":3.35,"REFZAREPO-FDS^FG_YIELD(NOW,,,0)":8.25,"TRYZA10Y-FDS^FG_YIELD(0,,,,\"YTM\")":10.430713,"VGK^JULIAN(FMA_DIV_YLD(NTMA,NOW,NOW,M,\"PORTAGG\",\"MEANR\").DATES)":45504,"EIDO^FMA_PE(LTM,0,,,\"PORTAGG\",\"MEANR\")":17.7999612671987,"INDA^FG_COMPANY_NAME":"iShares MSCI India ETF","EWY^FMA_PE(NTMA,0,,,\"PORTAGG\",\"MEANR\")":7.89171810060932,"GREK^FMA_EVAL_EBITDA(NTMA,0,,,\"PORTAGG\",\"MEANR\")":5.7716472927823,"EPOL^FMA_EVAL_EBITDA(NTMA,0,,,\"PORTAGG\",\"MEANR\")":4.28661497949664,"EZA^FG_TOTAL_RETURNC(0,-1AM)":5.3290844,"VWO^FMA_COS_UP(\"EPS\",\"1M\",+1,NOW,,,\"PORTAGG\",\"MEANR\")":970.0,"EWY^FMA_COS_DOWN(\"EPS\",\"1M\",+1,NOW,,,\"PORTAGG\",\"MEANR\")":39.0,"INDA^FMA_RBICS_REV_CURRENT(30, LOC, \"PORTAGG\")":28.8431636010089,"TRYKR10Y-FDS^PCTCHG(FG_YIELD(0,,,,\"YTM\"),FG_YIELD(-3AM,,,,\"YTM\"))":-11.869086,"VWO^FG_FCF_YIELD_NTM(0)":5.46191937147909,"UAE^FMA_EVAL_EBITDA(NTMA,0,,,\"PORTAGG\",\"MEANR\")":6.36180290233819,"EZA^FMA_PE(NTMA,0,,,\"PORTAGG\",\"MEANR\")":9.85592443370913,"EPHE^FMA_EVAL_EBITDA(NTMA,0,,,\"PORTAGG\",\"MEANR\")":7.98026844515495,"TRYTW10Y-FDS^PCTCHG(FG_YIELD(0,,,,\"YTM\"),FG_YIELD(-3AM,,,,\"YTM\"))":-7.5590096,"UAE^P_PRICE(0)/P_PRICE_HIGH_PR(0,,,,,,\"PRICE\",\"INTRA\",\"52W\")":0.95376533,"REFINREPO-FDS^PROPER_NAME(0,,,\"SECURITY\",\"NAME\")":"India Repo Rate","UAE^FMA_PE(NTMA,0,,,\"PORTAGG\",\"MEANR\")":9.38256668379012,"MCHI^FMA_EVAL_EBIT(LTMA,NOW,NOW,M,\"PORTAGG\",\"MEANR\")":12.8941417524257,"UAE^FG_COMPANY_NAME":"iShares MSCI UAE ETF","VNM^SIZE(FG_CONSTITUENTS)":47,"TRYZA10Y-FDS^FG_YIELD_NAME":"Treasury - South Africa Benchmark Bond 10Y","REFEUREFI-FDS^FG_YIELD(NOW,,,0)":4.25,"CC_VN^IMF_IFS_RCPI_Q(0)":4.3949327,"TUR^FG_COMPANY_NAME":"iShares MSCI Turkey ETF","TRYGR10Y-FDS^FG_YIELD(0,,,,\"YTM\")":3.139,"KSA^FG_TOTAL_RETURNC(0,-3AM)":2.156663,"EPOL^FG_TOTAL_RETURNC(0,-12AM)":40.20306,"REFCNRMB-FDS^(SUBARRAY(NOT_NA(NO_REPEAT_F(FG_YIELD(NOW,-10AY,D))),0,1)-SUBARRAY(NOT_NA(NO_REPEAT_F(FG_YIELD(NOW,-10AY,D))),1,1))*100":-10.0,"REFPHRREPO-FDS^FG_YIELD(NOW,,,0)":6.25,"TRYMX10Y-FDS^PCTCHG(FG_YIELD(0,,,,\"YTM\"),FG_YIELD(-3AM,,,,\"YTM\"))":-9.337819,"TRYQA10Y-FDS^FG_YIELD(0,,,,\"YTM\")":null,"QAT^FMA_PE(LTM,0,,,\"PORTAGG\",\"MEANR\")":11.4630070920261,"EZA^FMA_PE(LTM,0,,,\"PORTAGG\",\"MEANR\")":15.0338700974686,"GREK^FMA_RBICS_REV_CURRENT(30, LOC, \"PORTAGG\")":43.21455340076,"EWZ^FG_TOTAL_RETURNC(0,-3AM)":7.48899,"KSA^FMA_COS_DOWN(\"EPS\",\"1M\",+1,NOW,,,\"PORTAGG\",\"MEANR\")":44.0,"VWO^FG_PE_NTM(0,,,90,0)":12.8760659329158,"EPHE^FG_TOTAL_RETURNC(0,-12AM)":16.40563,"TRYTW10Y-FDS^PCTCHG(FG_YIELD(0,,,,\"YTM\"),FG_YIELD(-1AM,,,,\"YTM\"))":-4.961687,"EPOL^FMA_RBICS_REV_CURRENT(30, LOC, \"PORTAGG\")":48.5325968357689,"TRYMY10Y-FDS^PCTCHG(FG_YIELD(0,,,,\"YTM\"),FG_YIELD(-1AM,,,,\"YTM\"))":-0.5003514,"VNM^FMA_COS_DOWN(\"EPS\",\"1M\",+1,NOW,,,\"PORTAGG\",\"MEANR\")":10.0,"EWY^FG_TOTAL_RETURNC(0,-3AM)":-4.3751,"VNM^FG_TOTAL_RETURNC(0,-3AM)":-4.247105,"EPOL^P_PRICE(0)/P_PRICE_LOW_PR(0,,,,,,\"PRICE\",\"INTRA\",\"52W\")-1":0.4372716,"VWO^P_PRICE(0)/P_PRICE_LOW_PR(0,,,,,,\"PRICE\",\"INTRA\",\"52W\")-1":0.18168461,"EWW^SIZE(FG_CONSTITUENTS)":45,"REFIDRREPO-FDS^(SUBARRAY(NOT_NA(NO_REPEAT_F(FG_YIELD(NOW,-10AY,D))),0,1)-SUBARRAY(NOT_NA(NO_REPEAT_F(FG_YIELD(NOW,-10AY,D))),1,1))*100":25.0,"TRYID10Y-FDS^FG_YIELD(0,,,,\"YTM\")":6.608044,"VWO^FMA_DIV_YLD(NTMA,NOW,NOW,M,\"PORTAGG\",\"MEANR\")":2.94305335410804,"QAT^JULIAN(FMA_DIV_YLD(NTMA,NOW,NOW,M,\"PORTAGG\",\"MEANR\").DATES)":45534,"REFINREPO-FDS^(SUBARRAY(NOT_NA(NO_REPEAT_F(FG_YIELD(NOW,-10AY,D))),0,1)-SUBARRAY(NOT_NA(NO_REPEAT_F(FG_YIELD(NOW,-10AY,D))),1,1))*100":25.0,"EPU^FMA_RBICS_REV_CURRENT(30, LOC, \"PORTAGG\")":33.2507363387927,"CC_SA^IMF_IFS_RCPI_Q(0)":1.5452076,"EWM^FMA_EVAL_EBIT(LTMA,NOW,NOW,M,\"PORTAGG\",\"MEANR\")":16.6515288752292,"EWW^FMA_COS_UP(\"EPS\",\"1M\",+1,NOW,,,\"PORTAGG\",\"MEANR\")":14.0,"EPHE^PERCENT_CHANGE(FMA_EPS(+1,0,,,,\"PORTAGG\",\"MEAN\"),FMA_EPS(+1,-3AM,,,,\"PORTAGG\",\"MEAN\"))":1.09797483899787,"EWZ^FG_FCF_YIELD_NTM(0)":9.28234711225836,"EPHE^FMA_PE(LTM,0,,,\"PORTAGG\",\"MEANR\")":11.4991528284384,"EPU^SIZE(FG_CONSTITUENTS)":26,"TUR^FMA_PE(LTMA,-10AY,0,AM,\"PORTAGG\",\"MEANR\")":[10.5131102491627,10.15832721455,11.0340756585794,11.4186440851666,12.1416940872539,12.2191636351026,11.7370522056076,11.7093412928747,11.8087411937935,11.4541142481822,11.5401260943866,11.0440441856633,10.272925663871,11.0354315917966,11.4738964446665,9.77743483112644,9.7137273191119,9.4397744237744,9.79230613165783,9.8259398831657,9.61105444546508,9.50232737534295,9.68377905698258,9.52088886345407,9.46277634913732,9.37434704553706,8.95184375899135,8.87764175858969,9.20695647428953,9.83865337355867,9.85556160227161,9.74601870746457,9.73560341395201,9.73512905681609,9.72051201190505,9.52538996345905,9.49070974407023,9.10669307470152,9.07763565028955,8.74968913572246,8.91886399465183,8.840907063398,9.18401921973274,8.90458083371134,8.56795531071363,8.18616284742761,7.73311774365002,7.65729206766721,7.2593666056412,7.52113058960596,6.86204743616882,6.6062980433791,6.66435884575069,7.44293500267589,7.44886698457572,7.22163839096719,7.01482325633168,7.17245600286617,7.35222768454681,7.56183036570505,7.72653617643527,7.59595926571555,8.14015903107078,8.70707481809676,9.40144071266134,9.23690570384724,7.90953547832116,7.7799546115478,8.10790019580612,9.24984961462192,9.53065040725417,9.7160362794647,10.0374771579776,10.7951208950551,12.4538563431916,12.3984033758574,13.9253508785439,12.4303137117354,11.4301456117825,10.7705368941783,10.3378140752174,9.85376143450033,9.09675626700487,8.5911899441472,7.93377517542424,7.23391840351508,7.16286822169783,7.73021742770785,7.30688856323687,6.2888785300051,5.7390076237314,5.81694532397767,5.42980628982983,5.51202576399862,5.14979131154475,4.98918201524541,5.16656519315554,4.77693446697933,4.96965706230397,5.00779479961474,4.79528647460882,4.18612493778721,4.74670521932576,4.73040631069675,4.63458389883463,4.90185149021293,5.34109238465276,6.1118297854004,6.4208458307836,6.46754912252605,5.67326973192752,5.51126254273685,5.81701162321414,6.40824691336188,6.58551592052309,6.61653959690152,6.63940425880179,6.69946654996493,7.09335084573848,6.67780567481451,6.92792389379188],"UAE^P_PRICE(0)/P_PRICE_LOW_PR(0,,,,,,\"PRICE\",\"INTRA\",\"52W\")-1":0.12948287,"EPOL^PERCENT_CHANGE(FMA_EPS(+1,0,,,,\"PORTAGG\",\"MEAN\"),FMA_EPS(+1,-1AM,,,,\"PORTAGG\",\"MEAN\"))":3.65792533305563,"REFIDRREPO-FDS^PROPER_NAME(0,,,\"SECURITY\",\"NAME\")":"Indonesia BI (Reverse) Repo Rate - 7 Day","SET-BKK^FMA_PE(LTMA,-10AY,0,AM,\"PORTAGG\",\"MEANR\")":[19.2037552145908,18.9422102663319,19.4955787423425,19.2811699165371,19.6711011387822,22.7102193096793,23.3238020173651,22.6397296296378,22.0774839886235,21.4209569265571,20.8669303055098,19.7677282860176,19.0500652655563,18.7869915087039,16.4628687556865,14.6069226732693,12.9547885113123,15.6622928561776,16.6700568212845,16.4429498807039,16.2975202849396,16.3667657704209,16.5646953968717,16.8126172436834,15.6303832422086,15.3546044946216,15.9508390295042,16.1778020690434,16.536127251994,16.6844746724319,16.2809506499232,16.3012463566416,16.040569475432,16.0187096030417,15.9450942726581,15.9292314494995,16.3421944387369,16.8330552875108,16.9409114513691,17.214907941619,18.3818558183904,18.0045301398617,17.6718765143887,17.3552635589799,17.1335220952996,16.9973070073873,16.3828946986603,16.5565183767651,16.0491065250081,15.9301851196892,15.4849551500059,15.0486414048839,14.652375775437,15.5180618700633,16.1758408725154,16.145818027051,16.0654539012399,16.1916786350815,16.5280355388657,16.1768448503883,16.5461038230311,16.6736829541179,17.2052210559969,16.8685090840284,17.0171654914256,16.7779441917523,14.4495384652103,15.0484583239502,16.3141877128228,17.9708034499372,18.7511413447585,19.9058813736964,20.6208948953638,22.0044529585599,22.2023002456972,25.6958371012452,28.8440601558203,27.2091515925546,27.5101857061491,26.5716900526299,25.679731377597,24.725361293227,23.2345965368791,22.1276444769142,22.1726062976341,21.1999959683587,20.3948716313177,19.1252415624594,19.2777822634961,19.2595179916876,18.7846126753759,18.603909287764,18.1092103524444,17.9515729522786,17.3409351426239,17.3074730657821,17.1399341532299,16.1025386948309,16.8357117255193,16.6071539911924,17.1291348400339,17.3901327738161,17.3871520638132,17.3091757685206,17.2126379145638,17.23640462644,17.0617666295016,17.4201243654376,17.5513335831342,16.8365371381963,16.1485226829066,15.8968070363679,15.8778140578225,16.2304046777903,16.6232728247528,16.4997097433577,16.2761328673025,15.8358908802923,15.7603024410935,15.5398251384532,16.554281103149],"EWW^FMA_COS_DOWN(\"EPS\",\"1M\",+1,NOW,,,\"PORTAGG\",\"MEANR\")":20.0,"ECH^JULIAN(FMA_DIV_YLD(LTMA,-10AY,0,AM,\"PORTAGG\",\"MEANR\").DATES)":[41894,41922,41955,41985,42016,42047,42075,42104,42136,42167,42195,42228,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6],"TRYMY10Y-FDS^PCTCHG(FG_YIELD(0,,,,\"YTM\"),FG_YIELD(-3AM,,,,\"YTM\"))":-3.3934288,"TUR^P_PRICE(0)/P_PRICE_LOW_PR(0,,,,,,\"PRICE\",\"INTRA\",\"52W\")-1":0.14516282,"MCHI^JULIAN(FMA_DIV_YLD(NTMA,NOW,NOW,M,\"PORTAGG\",\"MEANR\").DATES)":45534,"EPHE^PERCENT_CHANGE(FMA_EPS(+1,0,,,,\"PORTAGG\",\"MEAN\"),FMA_EPS(+1,-1AM,,,,\"PORTAGG\",\"MEAN\"))":2.13541182127442,"EIDO^FMA_RBICS_REV_CURRENT(30, LOC, \"PORTAGG\")":55.8333753192346,"EWM^FMA_DIV_YLD(NTMA,NOW,NOW,M,\"PORTAGG\",\"MEANR\")":3.99173287261549,"TUR^FMA_EVAL_EBIT(LTMA,NOW,NOW,M,\"PORTAGG\",\"MEANR\")":8.82834581679513,"CNYA^FMA_RBICS_REV_CURRENT(30, LOC, \"PORTAGG\")":21.7888702928693,"EWM^FMA_EVAL_EBITDA(NTMA,0,,,\"PORTAGG\",\"MEANR\")":8.23113242755569,"REFEUREFI-FDS^PROPER_NAME(0,,,\"SECURITY\",\"NAME\")":"Eurozone Main Refinancing Operations Minimum Bid Rate","REFCLMPR-FDS^PROPER_NAME(0,,,\"SECURITY\",\"NAME\")":"Chile Monetary Policy Rate","TRYTW10Y-FDS^FG_YIELD_NAME":"Taiwan China Benchmark Bond - 10 Year","CC_AE^IMF_IFS_RCPI_Q(0)":null,"EWZ^FMA_DIV_YLD(NTMA,NOW,NOW,M,\"PORTAGG\",\"MEANR\")":6.40460137048336,"VGK^FG_TOTAL_RETURNC(0,-6AM)":4.8554063,"PASP-FDS^FG_PRICE(0)/MAX(FG_PRICE(0,-1AY))":0.795402298850575,"VGK^FG_PE(0)":14.4368140650878,"EWM^FMA_PE(NTMA,0,,,\"PORTAGG\",\"MEANR\")":14.256088696904,"MCHI^FG_COMPANY_NAME":"iShares MSCI China ETF","SET-BKK^PERCENT_CHANGE(FMA_EPS(+1,0,,,,\"PORTAGG\",\"MEAN\"),FMA_EPS(+1,-3AM,,,,\"PORTAGG\",\"MEAN\"))":-5.64366077292083,"SPY^PERCENT_CHANGE(FMA_EPS(+1,0,,,,\"PORTAGG\",\"MEAN\"),FMA_EPS(+1,-1AM,,,,\"PORTAGG\",\"MEAN\"))":0.211495215127141,"TRYID10Y-FDS^PCTCHG(FG_YIELD(0,,,,\"YTM\"),FG_YIELD(-3AM,,,,\"YTM\"))":-6.0319724,"PASP-FDS^FG_PRICE_CHANGE(0,-1AY)":-15.265306122449,"REFZAREPO-FDS^(SUBARRAY(NOT_NA(NO_REPEAT_F(FG_YIELD(NOW,-10AY,D))),0,1)-SUBARRAY(NOT_NA(NO_REPEAT_F(FG_YIELD(NOW,-10AY,D))),1,1))*100":50.0,"TRYVN10Y-FDS^PCTCHG(FG_YIELD(0,,,,\"YTM\"),FG_YIELD(-1AM,,,,\"YTM\"))":-1.6038238,"TRYPE10Y-FDS^PCTCHG(FG_YIELD(0,,,,\"YTM\"),FG_YIELD(-1AM,,,,\"YTM\"))":-2.1229532,"CC_TH^IMF_IFS_RCPI_Q(0)":null,"EWZ^FMA_PE(NTMA,0,,,\"PORTAGG\",\"MEANR\")":8.27541137564814,"EIDO^FMA_PE(NTMA,0,,,\"PORTAGG\",\"MEANR\")":13.4952520008335,"VNM^FG_PRICE_MAVG(0,,,,60)":12.2335,"EWW^P_PRICE(0)/P_PRICE_HIGH_PR(0,,,,,,\"PRICE\",\"INTRA\",\"52W\")":0.7560461,"EPOL^SIZE(FG_CONSTITUENTS)":34,"CC_IN^IMF_IFS_RCPI_Q(0)":null,"INDA^FMA_DIV_YLD(NTMA,NOW,NOW,M,\"PORTAGG\",\"MEANR\")":1.22630749545167,"EWW^FMA_EVAL_EBITDA(NTMA,0,,,\"PORTAGG\",\"MEANR\")":5.85265415190919,"VNM^FG_PRICE_MAVG(0,,,,200)":12.770875,"SET-BKK^P_PRICE(0)/P_PRICE_LOW_PR(0,,,,,,\"PRICE\",\"INTRA\",\"52W\")-1":0.116567254,"EPU^FMA_COS_DOWN(\"EPS\",\"1M\",+1,NOW,,,\"PORTAGG\",\"MEANR\")":6.0,"PLATI-FDS^FG_PRICE_CHANGE(0,-1AY)":6.9459757442117,"QAT^P_PRICE(0)/P_PRICE_LOW_PR(0,,,,,,\"PRICE\",\"INTRA\",\"52W\")-1":0.15581107,"EWW^FG_TOTAL_RETURNC(0,-6AM)":-17.256779,"SPY^FMA_PCT_ABOVE_MAVG(200,0,,,,\"PORTAGG\")":67.4650698602794,"QAT^PERCENT_CHANGE(FMA_EPS(+1,0,,,,\"PORTAGG\",\"MEAN\"),FMA_EPS(+1,-1AM,,,,\"PORTAGG\",\"MEAN\"))":-0.126375419724637,"EWW^FG_TOTAL_RETURNC(0,-3AM)":-3.1345665,"ECH^FG_TOTAL_RETURNC(0,-6AM)":-0.78474283,"URTH^PERCENT_CHANGE(FMA_EPS(+1,0,,,,\"PORTAGG\",\"MEAN\"),FMA_EPS(+1,-1AM,,,,\"PORTAGG\",\"MEAN\"))":0.711826351093961,"SET-BKK^FMA_COS_DOWN(\"EPS\",\"1M\",+1,NOW,,,\"PORTAGG\",\"MEANR\")":104.0,"EPHE^FMA_COS_DOWN(\"EPS\",\"1M\",+1,NOW,,,\"PORTAGG\",\"MEANR\")":7.0,"TUR^FG_ROE(0)":16.2848401525893,"REFSAREPO-FDS^(SUBARRAY(NOT_NA(NO_REPEAT_F(FG_YIELD(NOW,-10AY,D))),0,1)-SUBARRAY(NOT_NA(NO_REPEAT_F(FG_YIELD(NOW,-10AY,D))),1,1))*100":25.0,"REFKRBASE-FDS^FG_YIELD(NOW,,,0)":3.5,"TRYAE10Y-FDS^PCTCHG(FG_YIELD(0,,,,\"YTM\"),FG_YIELD(-1AM,,,,\"YTM\"))":-4.51322,"KSA^FMA_EVAL_EBIT(LTMA,NOW,NOW,M,\"PORTAGG\",\"MEANR\")":20.9139301758932,"EPU^FMA_EVAL_EBIT(LTMA,NOW,NOW,M,\"PORTAGG\",\"MEANR\")":11.5444040379049,"GREK^FG_COMPANY_NAME":"Global X MSCI Greece ETF","EWT^P_PRICE(0)/P_PRICE_LOW_PR(0,,,,,,\"PRICE\",\"INTRA\",\"52W\")-1":0.2462908,"QAT^SIZE(FG_CONSTITUENTS)":35,"TIPSCL10Y-FDS^PCTCHG(FG_YIELD(0,,,,\"YTM\"),FG_YIELD(-3AM,,,,\"YTM\"))":-21.898561,"TRYBR10Y-FDS^FG_YIELD(0,,,,\"YTM\")":12.142793,"CC_GR^IMF_IFS_RCPI_Q(0)":2.571976,"KSA^FMA_EVAL_EBITDA(NTMA,0,,,\"PORTAGG\",\"MEANR\")":11.0891451820075,"TUR^FMA_PE(NTMA,0,,,\"PORTAGG\",\"MEANR\")":5.67327779322232,"INDA^FMA_PE(LTM,0,,,\"PORTAGG\",\"MEANR\")":27.8988868844112,"EPOL^FG_COMPANY_NAME":"iShares MSCI Poland ETF","QAT^FMA_PCT_ABOVE_MAVG(200,0,,,,\"PORTAGG\")":48.5714285714286,"W-FDS^FG_PRICE_CHANGE(0,-1AM)":4.8905449464369,"QAT^FG_PRICE_MAVG(0,,,,30)":17.510063,"EWT^P_PRICE(0)/P_PRICE_HIGH_PR(0,,,,,,\"PRICE\",\"INTRA\",\"52W\")":0.91003644,"ECH^FG_TOTAL_RETURNC(0,-1AM)":0.661993,"VWO^PERCENT_CHANGE(FMA_EPS(+1,0,,,,\"PORTAGG\",\"MEAN\"),FMA_EPS(+1,-3AM,,,,\"PORTAGG\",\"MEAN\"))":-1.44265145578191,"QAT^FMA_COS_UP(\"EPS\",\"1M\",+1,NOW,,,\"PORTAGG\",\"MEANR\")":5.0,"EPHE^FMA_COS_UP(\"EPS\",\"1M\",+1,NOW,,,\"PORTAGG\",\"MEANR\")":16.0,"EZA^FG_ROE(0)":11.9987207513625,"REFSAREPO-FDS^FG_YIELD(NOW,,,0)":6.0,"REFKRBASE-FDS^PROPER_NAME(0,,,\"SECURITY\",\"NAME\")":"South Korea Base Rate","EPU^FMA_EVAL_EBITDA(NTMA,0,,,\"PORTAGG\",\"MEANR\")":6.09034985551399,"ECH^FMA_EVAL_EBITDA(NTMA,0,,,\"PORTAGG\",\"MEANR\")":5.69382080192602,"EZA^FG_COMPANY_NAME":"iShares MSCI South Africa ETF","INDA^FG_PRICE(0)":57.76,"CC_ZA^IMF_IFS_RCPI_Q(0)":5.0606,"KSA^FG_FCF_YIELD_NTM(0)":4.615142210458,"INDA^JULIAN(FMA_DIV_YLD(NTMA,NOW,NOW,M,\"PORTAGG\",\"MEANR\").DATES)":45534,"EWY^FMA_PE(LTM,0,,,\"PORTAGG\",\"MEANR\")":13.635550359896,"EWM^FG_COMPANY_NAME":"iShares MSCI Malaysia ETF","EZA^FG_PRICE_MAVG(0,,,,60)":44.778667,"MCHI^FMA_COS_DOWN(\"EPS\",\"1M\",+1,NOW,,,\"PORTAGG\",\"MEANR\")":313.0,"EIDO^SIZE(FG_CONSTITUENTS)":75,"EPU^FG_FCF_YIELD_NTM(0)":8.59525910499078,"ECH^FG_FCF_YIELD_NTM(0)":10.7596975333823,"EWM^FG_TOTAL_RETURNC(0,-12AM)":25.010323,"TRYCN10Y-FDS^PCTCHG(FG_YIELD(0,,,,\"YTM\"),FG_YIELD(-1AM,,,,\"YTM\"))":-6.590974,"GREK^FMA_EVAL_EBIT(LTMA,NOW,NOW,M,\"PORTAGG\",\"MEANR\")":8.21105835578973,"EWW^FMA_EVAL_EBIT(LTMA,NOW,NOW,M,\"PORTAGG\",\"MEANR\")":10.0270711835127,"EPU^FG_COMPANY_NAME":"iShares MSCI Peru and Global Exposure ETF","MCHI^FMA_COS_UP(\"EPS\",\"1M\",+1,NOW,,,\"PORTAGG\",\"MEANR\")":194.0,"TRYUS10Y-FDS^FG_YIELD_NAME":"US Benchmark Bond - 10 Year","CC_KR^IMF_IFS_RCPI_Q(0)":2.6691833,"ECH^PERCENT_CHANGE(FMA_EPS(+1,0,,,,\"PORTAGG\",\"MEAN\"),FMA_EPS(+1,-3AM,,,,\"PORTAGG\",\"MEAN\"))":-12.0490436635613,"VWO^PERCENT_CHANGE(FMA_EPS(+1,0,,,,\"PORTAGG\",\"MEAN\"),FMA_EPS(+1,-1AM,,,,\"PORTAGG\",\"MEAN\"))":0.0,"EWZ^FG_ROE(0)":18.5837855513216,"REFSAREPO-FDS^PROPER_NAME(0,,,\"SECURITY\",\"NAME\")":"Saudi Arabia Repo Rate","TRYQA10Y-FDS^PCTCHG(FG_YIELD(0,,,,\"YTM\"),FG_YIELD(-3AM,,,,\"YTM\"))":null,"TRYTW10Y-FDS^FG_YIELD(0,,,,\"YTM\")":1.4883,"SET-BKK^FMA_DIV_YLD(NTMA,NOW,NOW,M,\"PORTAGG\",\"MEANR\")":3.71287393053828,"CC_BR^IMF_IFS_RCPI_Q(0)":3.947341,"EWY^FG_ROE(0)":7.16733136987192,"REFTWDISC-FDS^FG_YIELD(NOW,,,0)":2.0,"SET-BKK^FMA_PE(NTMA,0,,,\"PORTAGG\",\"MEANR\")":14.7783971045339,"EPU^FMA_DIV_YLD(NTMA,NOW,NOW,M,\"PORTAGG\",\"MEANR\")":3.99652966914613,"ECH^FMA_PE(NTMA,0,,,\"PORTAGG\",\"MEANR\")":9.17585463267116,"EZA^FG_PRICE_MAVG(0,,,,30)":45.69367,"MCHI^PERCENT_CHANGE(FMA_EPS(+1,0,,,,\"PORTAGG\",\"MEAN\"),FMA_EPS(+1,-1AM,,,,\"PORTAGG\",\"MEAN\"))":2.21776116779793,"VGK^PERCENT_CHANGE(FMA_EPS(+1,0,,,,\"PORTAGG\",\"MEAN\"),FMA_EPS(+1,-3AM,,,,\"PORTAGG\",\"MEAN\"))":-2.96610938651039,"ECH^PERCENT_CHANGE(FMA_EPS(+1,0,,,,\"PORTAGG\",\"MEAN\"),FMA_EPS(+1,-1AM,,,,\"PORTAGG\",\"MEAN\"))":-6.64115376127367,"VGK^FMA_PCT_ABOVE_MAVG(200,0,,,,\"PORTAGG\")":63.370253164557,"CNYA^SIZE(FG_CONSTITUENTS)":432,"KSA^FMA_PE(LTM,0,,,\"PORTAGG\",\"MEANR\")":20.4295913179726,"COPP-FDS^FG_PRICE_MAVG(0,,,,30)":4.0862665,"EWM^P_PRICE(0)/P_PRICE_LOW_PR(0,,,,,,\"PRICE\",\"INTRA\",\"52W\")-1":0.2543124,"CNYA^FG_TOTAL_RETURNC(0,-6AM)":-10.32154,"CNYA^FMA_COS_DOWN(\"EPS\",\"1M\",+1,NOW,,,\"PORTAGG\",\"MEANR\")":234.0,"CNYA^FG_TOTAL_RETURNC(0,-3AM)":-8.534252,"SPY^FMA_COS_DOWN(\"EPS\",\"1M\",+1,NOW,,,\"PORTAGG\",\"MEANR\")":163.0,"INDA^SIZE(FG_CONSTITUENTS)":153,"REFAEREPO-FDS^FG_YIELD(NOW,,,0)":5.4,"REFMYON-FDS^(SUBARRAY(NOT_NA(NO_REPEAT_F(FG_YIELD(NOW,-10AY,D))),0,1)-SUBARRAY(NOT_NA(NO_REPEAT_F(FG_YIELD(NOW,-10AY,D))),1,1))*100":25.0,"CC_PL^IMF_IFS_RCPI_Q(0)":2.6024375,"KSA^JULIAN(FMA_DIV_YLD(NTMA,NOW,NOW,M,\"PORTAGG\",\"MEANR\").DATES)":45534,"SET-BKK^FMA_PE(LTM,0,,,\"PORTAGG\",\"MEANR\")":16.9235256459765,"ECH^FMA_PE(LTM,0,,,\"PORTAGG\",\"MEANR\")":11.7589335988381,"EWW^FMA_DIV_YLD(NTMA,NOW,NOW,M,\"PORTAGG\",\"MEANR\")":4.5351436332511,"EPOL^FG_FCF_YIELD_NTM(0)":null,"TRYVN10Y-FDS^FG_YIELD(0,,,,\"YTM\")":2.6770585,"EPHE^FG_PRICE_MAVG(0,,,,30)":26.823166,"REFTR1WREPO-FDS^FG_YIELD(NOW,,,0)":50.0,"VNM^FMA_EVAL_EBITDA(NTMA,0,,,\"PORTAGG\",\"MEANR\")":10.7431061185243,"CNYA^FMA_COS_UP(\"EPS\",\"1M\",+1,NOW,,,\"PORTAGG\",\"MEANR\")":125.0,"SET-BKK^JULIAN(FMA_DIV_YLD(NTMA,NOW,NOW,M,\"PORTAGG\",\"MEANR\").DATES)":45534,"GREK^FG_FCF_YIELD_NTM(0)":2.31507917192814,"EWT^FG_PRICE(0)":52.5,"INDA^PERCENT_CHANGE(FMA_EPS(+1,0,,,,\"PORTAGG\",\"MEAN\"),FMA_EPS(+1,-1AM,,,,\"PORTAGG\",\"MEAN\"))":-2.55761760984541,"CNYA^PERCENT_CHANGE(FMA_EPS(+1,0,,,,\"PORTAGG\",\"MEAN\"),FMA_EPS(+1,-3AM,,,,\"PORTAGG\",\"MEAN\"))":-0.660142376366419,"SPY^FMA_COS_UP(\"EPS\",\"1M\",+1,NOW,,,\"PORTAGG\",\"MEANR\")":167.0,"EZA^SIZE(FG_CONSTITUENTS)":34,"EPOL^FG_ROE(0)":12.8661974312966,"REFTR1WREPO-FDS^(SUBARRAY(NOT_NA(NO_REPEAT_F(FG_YIELD(NOW,-10AY,D))),0,1)-SUBARRAY(NOT_NA(NO_REPEAT_F(FG_YIELD(NOW,-10AY,D))),1,1))*100":500.0,"REFMYON-FDS^FG_YIELD(NOW,,,0)":3.0,"TRYIN10Y-FDS^PCTCHG(FG_YIELD(0,,,,\"YTM\"),FG_YIELD(-3AM,,,,\"YTM\"))":-3.251166,"TRYPE10Y-FDS^FG_YIELD(0,,,,\"YTM\")":6.393113,"CC_PH^IMF_IFS_RCPI_Q(0)":null,"VNM^FMA_EVAL_EBIT(LTMA,NOW,NOW,M,\"PORTAGG\",\"MEANR\")":18.2993203977633,"ECH^JULIAN(FMA_DIV_YLD(NTMA,NOW,NOW,M,\"PORTAGG\",\"MEANR\").DATES)":45534,"EIDO^FG_COMPANY_NAME":"iShares MSCI Indonesia ETF","EZA^FMA_COS_DOWN(\"EPS\",\"1M\",+1,NOW,,,\"PORTAGG\",\"MEANR\")":12.0,"REFMYON-FDS^PROPER_NAME(0,,,\"SECURITY\",\"NAME\")":"Malaysia Policy Rate - Overnight","QAT^FMA_EVAL_EBIT(LTMA,NOW,NOW,M,\"PORTAGG\",\"MEANR\")":15.4256619225012,"EWW^FMA_PE(NTMA,0,,,\"PORTAGG\",\"MEANR\")":10.5551589936632,"EPOL^FMA_DIV_YLD(NTMA,NOW,NOW,M,\"PORTAGG\",\"MEANR\")":5.4239698282375,"GREK^FG_TOTAL_RETURNC(0,-1AM)":0.85469484,"SPY^FG_TOTAL_RETURNC(0,-3AM)":3.6087275,"EWJ^SIZE(FG_CONSTITUENTS)":199,"EIDO^FG_ROE(0)":12.4878728546798,"TRYPL10Y-FDS^FG_YIELD(0,,,,\"YTM\")":5.2551,"QAT^FMA_EVAL_EBITDA(NTMA,0,,,\"PORTAGG\",\"MEANR\")":9.71673462856546,"EZA^FMA_EVAL_EBITDA(NTMA,0,,,\"PORTAGG\",\"MEANR\")":7.18711411088669,"EPOL^FMA_PE(NTMA,0,,,\"PORTAGG\",\"MEANR\")":7.74766679748557,"TRYID10Y-FDS^PCTCHG(FG_YIELD(0,,,,\"YTM\"),FG_YIELD(-1AM,,,,\"YTM\"))":-2.7846394,"EWY^FMA_DIV_YLD(NTMA,NOW,NOW,M,\"PORTAGG\",\"MEANR\")":2.2721404047511,"EPOL^FG_PRICE_MAVG(0,,,,200)":23.485426,"GREK^FG_TOTAL_RETURNC(0,-6AM)":3.6715746,"CC_ID^IMF_IFS_RCPI_Q(0)":null,"CNYA^FMA_EVAL_EBIT(LTMA,NOW,NOW,M,\"PORTAGG\",\"MEANR\")":15.7776889197226,"ECH^FG_COMPANY_NAME":"iShares MSCI Chile ETF","EPHE^FG_PRICE(0)":28.23,"EPU^P_PRICE(0)/P_PRICE_LOW_PR(0,,,,,,\"PRICE\",\"INTRA\",\"52W\")-1":0.39935207,"EZA^FMA_COS_UP(\"EPS\",\"1M\",+1,NOW,,,\"PORTAGG\",\"MEANR\")":16.0,"SET-BKK^FMA_RBICS_REV_CURRENT(30, LOC, \"PORTAGG\")":23.2046087544499,"TRYBR10Y-FDS^PCTCHG(FG_YIELD(0,,,,\"YTM\"),FG_YIELD(-3AM,,,,\"YTM\"))":-1.9005466,"EWW^FMA_PE(LTM,0,,,\"PORTAGG\",\"MEANR\")":12.7182337143451,"EPOL^FMA_PE(LTM,0,,,\"PORTAGG\",\"MEANR\")":8.99914598424083,"TUR^FG_FCF_YIELD_NTM(0)":null,"EIDO^PERCENT_CHANGE(FMA_EPS(+1,0,,,,\"PORTAGG\",\"MEAN\"),FMA_EPS(+1,-1AM,,,,\"PORTAGG\",\"MEAN\"))":-0.984570775104311,"SET-BKK^SIZE(FG_CONSTITUENTS)":1,"TRYAE10Y-FDS^PCTCHG(FG_YIELD(0,,,,\"YTM\"),FG_YIELD(-3AM,,,,\"YTM\"))":-10.829671,"EWM^JULIAN(FMA_DIV_YLD(NTMA,NOW,NOW,M,\"PORTAGG\",\"MEANR\").DATES)":45534,"DUMMY^ECON_DATE(45425,,, 'MM/YYYY')":"05/2024","DUMMY^ECON_DATE(45517,,, 'MM/YYYY')":"08/2024","CC_PE^IMF_IFS_RCPI_Q(-1AM)":null,"CC_MY^IMF_IFS_RCPI_Q(-1AM)":null,"CC_TW^IMF_IFS_RCPI_Q(-1AM)":null,"CC_AE^IMF_IFS_RCPI_Q(-1AM)":null,"CC_QA^IMF_IFS_RCPI_Q(-1AM)":null,"CC_TH^IMF_IFS_RCPI_Q(-1AM)":null,"CC_IN^IMF_IFS_RCPI_Q(-1AM)":null,"CC_CL^IMF_IFS_RCPI_Q(-1AM)":null,"CC_ID^IMF_IFS_RCPI_Q(-1AM)":null,"CC_PH^IMF_IFS_RCPI_Q(-1AM)":null,"DUMMY^ECON_EXPR_DATA('FDS_ECON[PMIDMMANHE]',08/2024,,Q)":49.418606,"DUMMY^ECON_EXPR_DATA('FDS_ECON[PMIDMMANHE]',05/2024,,Q)":49.135414,"DUMMY^ECON_EXPR_DATA('FDS_ECON[NTCPMIMFGSA@EME]',08/2024,,Q)":52.00181,"DUMMY^ECON_EXPR_DATA('FDS_ECON[NTCPMIMFGSA@EME]',05/2024,,Q)":51.518684,"DUMMY^ECON_EXPR_DATA('FDS_ECON[NTCPMIMFGSA@CN]',08/2024,,Q)":51.64454,"DUMMY^ECON_EXPR_DATA('FDS_ECON[NTCPMIMFGSA@CN]',05/2024,,Q)":50.938282,"DUMMY^ECON_EXPR_DATA('FDS_ECON[NTCPMIMFGSA@CL]',08/2024,,Q)":null,"DUMMY^ECON_EXPR_DATA('FDS_ECON[NTCPMIMFGSA@CL]',05/2024,,Q)":null,"DUMMY^ECON_EXPR_DATA('FDS_ECON[NTCPMIMFGSA@ID]',08/2024,,Q)":51.87755,"DUMMY^ECON_EXPR_DATA('FDS_ECON[NTCPMIMFGSA@ID]',05/2024,,Q)":53.247562,"DUMMY^ECON_EXPR_DATA('FDS_ECON[NTCPMIPHMANHE]',08/2024,,Q)":51.78043,"DUMMY^ECON_EXPR_DATA('FDS_ECON[NTCPMIPHMANHE]',05/2024,,Q)":50.931423,"DUMMY^ECON_EXPR_DATA('FDS_ECON[NTCPMIMFGSA@PL]',08/2024,,Q)":45.313137,"DUMMY^ECON_EXPR_DATA('FDS_ECON[NTCPMIMFGSA@PL]',05/2024,,Q)":47.64948,"DUMMY^ECON_EXPR_DATA('FDS_ECON[NTCPMIMFGSA@PE]',08/2024,,Q)":null,"DUMMY^ECON_EXPR_DATA('FDS_ECON[NTCPMIMFGSA@PE]',05/2024,,Q)":null,"DUMMY^ECON_EXPR_DATA('FDS_ECON[PMIMYMANHE]',08/2024,,Q)":49.6697,"DUMMY^ECON_EXPR_DATA('FDS_ECON[PMIMYMANHE]',05/2024,,Q)":48.94971,"DUMMY^ECON_EXPR_DATA('FDS_ECON[NTCPMIMFGSA@TW]',08/2024,,Q)":51.407047,"DUMMY^ECON_EXPR_DATA('FDS_ECON[NTCPMIMFGSA@TW]',05/2024,,Q)":48.895138,"DUMMY^ECON_EXPR_DATA('FDS_ECON[NTCPMIMFGSA@MX]',08/2024,,Q)":51.090343,"DUMMY^ECON_EXPR_DATA('FDS_ECON[NTCPMIMFGSA@MX]',05/2024,,Q)":51.565502,"DUMMY^ECON_EXPR_DATA('FDS_ECON[NTCPMIMFGSA@KR]',08/2024,,Q)":51.02443,"DUMMY^ECON_EXPR_DATA('FDS_ECON[NTCPMIMFGSA@KR]',05/2024,,Q)":50.57622,"DUMMY^ECON_EXPR_DATA('FDS_ECON[NTCPMIMFGSA@BR]',08/2024,,Q)":53.488384,"DUMMY^ECON_EXPR_DATA('FDS_ECON[NTCPMIMFGSA@BR]',05/2024,,Q)":53.509575,"DUMMY^ECON_EXPR_DATA('FDS_ECON[PMIMFGSA@ZA]',08/2024,,Q)":49.992886,"DUMMY^ECON_EXPR_DATA('FDS_ECON[PMIMFGSA@ZA]',05/2024,,Q)":49.458923,"DUMMY^ECON_EXPR_DATA('FDS_ECON[NTCPMIMFGSA@GR]',08/2024,,Q)":54.69078,"DUMMY^ECON_EXPR_DATA('FDS_ECON[NTCPMIMFGSA@GR]',05/2024,,Q)":55.77546,"DUMMY^ECON_EXPR_DATA('FDS_ECON[NTCPMIMFGSA@IN]',08/2024,,Q)":58.243446,"DUMMY^ECON_EXPR_DATA('FDS_ECON[NTCPMIMFGSA@IN]',05/2024,,Q)":57.516636,"DUMMY^ECON_EXPR_DATA('FDS_ECON[PMIQAWHEHE]',08/2024,,Q)":53.838383,"DUMMY^ECON_EXPR_DATA('FDS_ECON[PMIQAWHEHE]',05/2024,,Q)":50.683044,"DUMMY^ECON_EXPR_DATA('FDS_ECON[NTCPMITHMANHE]',08/2024,,Q)":50.221676,"DUMMY^ECON_EXPR_DATA('FDS_ECON[NTCPMITHMANHE]',05/2024,,Q)":47.04389,"DUMMY^ECON_EXPR_DATA('FDS_ECON[NTCPMIMFGSA@TR]',08/2024,,Q)":48.55242,"DUMMY^ECON_EXPR_DATA('FDS_ECON[NTCPMIMFGSA@TR]',05/2024,,Q)":49.822453,"DUMMY^ECON_EXPR_DATA('FDS_ECON[NTCPMIMFGSA@AE]',08/2024,,Q)":null,"DUMMY^ECON_EXPR_DATA('FDS_ECON[NTCPMIMFGSA@AE]',05/2024,,Q)":null,"DUMMY^ECON_EXPR_DATA('FDS_ECON[NTCPMIMFGSA@VN]',08/2024,,Q)":51.776978,"DUMMY^ECON_EXPR_DATA('FDS_ECON[NTCPMIMFGSA@VN]',05/2024,,Q)":50.18627,"DUMMY^ECON_EXPR_DATA('FDS_ECON[NTCPMIINDEXSA@SA]',08/2024,,Q)":56.14742,"DUMMY^ECON_EXPR_DATA('FDS_ECON[NTCPMIINDEXSA@SA]',05/2024,,Q)":56.53707,"CC_CL^IMF_IFS_RCPI_Q(-2AM)":null,"CC_ID^IMF_IFS_RCPI_Q(-2AM)":null,"CC_PH^IMF_IFS_RCPI_Q(-2AM)":null,"CC_IN^IMF_IFS_RCPI_Q(-2AM)":null,"CC_QA^IMF_IFS_RCPI_Q(-2AM)":null,"CC_TH^IMF_IFS_RCPI_Q(-2AM)":null,"CC_AE^IMF_IFS_RCPI_Q(-2AM)":null,"CC_PE^IMF_IFS_RCPI_Q(-2AM)":null,"CC_MY^IMF_IFS_RCPI_Q(-2AM)":null,"CC_TW^IMF_IFS_RCPI_Q(-2AM)":null,"CC_PE^IMF_IFS_RCPI_Q(-3AM)":2.8496776,"CC_MY^IMF_IFS_RCPI_Q(-3AM)":1.6700923,"CC_TW^IMF_IFS_RCPI_Q(-3AM)":null,"CC_AE^IMF_IFS_RCPI_Q(-3AM)":null,"CC_QA^IMF_IFS_RCPI_Q(-3AM)":null,"CC_TH^IMF_IFS_RCPI_Q(-3AM)":-0.78397644,"CC_IN^IMF_IFS_RCPI_Q(-3AM)":5.014141,"CC_CL^IMF_IFS_RCPI_Q(-3AM)":4.041295,"CC_ID^IMF_IFS_RCPI_Q(-3AM)":null,"CC_PH^IMF_IFS_RCPI_Q(-3AM)":3.2976058}]]></FdsFormulaCache>
</file>

<file path=customXml/itemProps1.xml><?xml version="1.0" encoding="utf-8"?>
<ds:datastoreItem xmlns:ds="http://schemas.openxmlformats.org/officeDocument/2006/customXml" ds:itemID="{487C6E84-AB64-4A43-915E-B035D45D072C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2024-09-13T11:05:28Z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