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51A3585-34AA-4750-89D4-C5526ECDE926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 a="1"/>
  <c r="O19" i="1" l="1"/>
  <c r="O18" i="1" a="1"/>
  <c r="O18" i="1" l="1"/>
  <c r="O6" i="1" a="1"/>
  <c r="O6" i="1" l="1"/>
  <c r="O5" i="1" a="1"/>
  <c r="O5" i="1" l="1"/>
  <c r="O4" i="1" a="1"/>
  <c r="O4" i="1" l="1"/>
  <c r="O10" i="1" a="1"/>
  <c r="O10" i="1" l="1"/>
  <c r="O9" i="1" a="1"/>
  <c r="O9" i="1" l="1"/>
  <c r="O8" i="1" a="1"/>
  <c r="O8" i="1" l="1"/>
  <c r="O21" i="1" a="1"/>
  <c r="O21" i="1" l="1"/>
  <c r="O16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19" i="57" a="1"/>
  <c r="G18" i="57" a="1"/>
  <c r="G17" i="57" a="1"/>
  <c r="G4" i="57" a="1"/>
  <c r="G3" i="57" a="1"/>
  <c r="G2" i="57" a="1"/>
  <c r="E33" i="57" a="1"/>
  <c r="D20" i="57" a="1"/>
  <c r="D19" i="57" a="1"/>
  <c r="D18" i="57" a="1"/>
  <c r="D17" i="57" a="1"/>
  <c r="D4" i="57" a="1"/>
  <c r="D3" i="57" a="1"/>
  <c r="D2" i="57" a="1"/>
  <c r="B33" i="57" a="1"/>
  <c r="O16" i="1" l="1"/>
  <c r="B33" i="57"/>
  <c r="D2" i="57"/>
  <c r="D3" i="57"/>
  <c r="D4" i="57"/>
  <c r="D17" i="57"/>
  <c r="D18" i="57"/>
  <c r="D19" i="57"/>
  <c r="D20" i="57"/>
  <c r="E33" i="57"/>
  <c r="G2" i="57"/>
  <c r="G3" i="57"/>
  <c r="G4" i="57"/>
  <c r="G17" i="57"/>
  <c r="G18" i="57"/>
  <c r="G19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24" i="48" a="1"/>
  <c r="M8" i="48" a="1"/>
  <c r="M23" i="48" a="1"/>
  <c r="M7" i="48" a="1"/>
  <c r="M6" i="48" a="1"/>
  <c r="M21" i="48" a="1"/>
  <c r="M20" i="48" a="1"/>
  <c r="M4" i="48" a="1"/>
  <c r="M19" i="48" a="1"/>
  <c r="M18" i="48" a="1"/>
  <c r="M17" i="48" a="1"/>
  <c r="M16" i="48" a="1"/>
  <c r="M15" i="48" a="1"/>
  <c r="M14" i="48" a="1"/>
  <c r="M13" i="48" a="1"/>
  <c r="M12" i="48" a="1"/>
  <c r="M11" i="48" a="1"/>
  <c r="M10" i="48" a="1"/>
  <c r="M10" i="48" l="1"/>
  <c r="M11" i="48"/>
  <c r="M12" i="48"/>
  <c r="M13" i="48"/>
  <c r="M14" i="48"/>
  <c r="M15" i="48"/>
  <c r="M16" i="48"/>
  <c r="M17" i="48"/>
  <c r="M18" i="48"/>
  <c r="M19" i="48"/>
  <c r="M4" i="48"/>
  <c r="M20" i="48"/>
  <c r="M21" i="48"/>
  <c r="M6" i="48"/>
  <c r="M7" i="48"/>
  <c r="M23" i="48"/>
  <c r="M8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O17" i="1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D31" i="1" a="1"/>
  <c r="J28" i="48" a="1"/>
  <c r="H2" i="38" a="1"/>
  <c r="AF4" i="9" a="1"/>
  <c r="P4" i="9" a="1"/>
  <c r="O2" i="38" a="1"/>
  <c r="AM4" i="9" a="1"/>
  <c r="W4" i="9" a="1"/>
  <c r="G4" i="9" a="1"/>
  <c r="F2" i="38" a="1"/>
  <c r="K4" i="9" a="1"/>
  <c r="H22" i="43" a="1"/>
  <c r="C10" i="43" a="1"/>
  <c r="G20" i="42" a="1"/>
  <c r="C16" i="42" a="1"/>
  <c r="H11" i="42" a="1"/>
  <c r="E7" i="42" a="1"/>
  <c r="C5" i="42" a="1"/>
  <c r="D3" i="18" a="1"/>
  <c r="L2" i="5" a="1"/>
  <c r="U2" i="47" a="1"/>
  <c r="H2" i="46" a="1"/>
  <c r="H11" i="52" a="1"/>
  <c r="E7" i="52" a="1"/>
  <c r="U25" i="56" a="1"/>
  <c r="V16" i="56" a="1"/>
  <c r="S8" i="56" a="1"/>
  <c r="J15" i="56" a="1"/>
  <c r="G7" i="56" a="1"/>
  <c r="S20" i="12" a="1"/>
  <c r="K17" i="12" a="1"/>
  <c r="L13" i="12" a="1"/>
  <c r="L11" i="12" a="1"/>
  <c r="M7" i="12" a="1"/>
  <c r="M3" i="12" a="1"/>
  <c r="M30" i="12" a="1"/>
  <c r="E18" i="12" a="1"/>
  <c r="E12" i="12" a="1"/>
  <c r="J15" i="39" a="1"/>
  <c r="F21" i="39" a="1"/>
  <c r="M18" i="28" a="1"/>
  <c r="K7" i="28" a="1"/>
  <c r="H3" i="28" a="1"/>
  <c r="D8" i="28" a="1"/>
  <c r="H28" i="1" a="1"/>
  <c r="H20" i="1" a="1"/>
  <c r="H15" i="1" a="1"/>
  <c r="K12" i="1" a="1"/>
  <c r="K7" i="1" a="1"/>
  <c r="J27" i="48" a="1"/>
  <c r="AB4" i="9" a="1"/>
  <c r="H13" i="43" a="1"/>
  <c r="H4" i="43" a="1"/>
  <c r="H22" i="42" a="1"/>
  <c r="D18" i="42" a="1"/>
  <c r="I13" i="42" a="1"/>
  <c r="F9" i="42" a="1"/>
  <c r="D7" i="42" a="1"/>
  <c r="U3" i="18" a="1"/>
  <c r="G2" i="15" a="1"/>
  <c r="P2" i="7" a="1"/>
  <c r="C2" i="47" a="1"/>
  <c r="F9" i="52" a="1"/>
  <c r="C5" i="52" a="1"/>
  <c r="S21" i="56" a="1"/>
  <c r="T12" i="56" a="1"/>
  <c r="I24" i="56" a="1"/>
  <c r="G20" i="56" a="1"/>
  <c r="H11" i="56" a="1"/>
  <c r="R22" i="12" a="1"/>
  <c r="S18" i="12" a="1"/>
  <c r="K15" i="12" a="1"/>
  <c r="K13" i="12" a="1"/>
  <c r="L9" i="12" a="1"/>
  <c r="L5" i="12" a="1"/>
  <c r="O31" i="12" a="1"/>
  <c r="G23" i="12" a="1"/>
  <c r="E6" i="12" a="1"/>
  <c r="H18" i="39" a="1"/>
  <c r="F3" i="39" a="1"/>
  <c r="M12" i="28" a="1"/>
  <c r="G21" i="28" a="1"/>
  <c r="G12" i="28" a="1"/>
  <c r="E16" i="28" a="1"/>
  <c r="O15" i="1" a="1"/>
  <c r="K22" i="1" a="1"/>
  <c r="K17" i="1" a="1"/>
  <c r="G15" i="1" a="1"/>
  <c r="G10" i="1" a="1"/>
  <c r="F5" i="1" a="1"/>
  <c r="C28" i="55" a="1"/>
  <c r="C12" i="55" a="1"/>
  <c r="E2" i="38" a="1"/>
  <c r="J4" i="9" a="1"/>
  <c r="G22" i="43" a="1"/>
  <c r="G13" i="43" a="1"/>
  <c r="C9" i="43" a="1"/>
  <c r="E20" i="42" a="1"/>
  <c r="J15" i="42" a="1"/>
  <c r="G11" i="42" a="1"/>
  <c r="J4" i="42" a="1"/>
  <c r="C3" i="18" a="1"/>
  <c r="K2" i="5" a="1"/>
  <c r="T2" i="47" a="1"/>
  <c r="G2" i="46" a="1"/>
  <c r="G11" i="52" a="1"/>
  <c r="D7" i="52" a="1"/>
  <c r="T25" i="56" a="1"/>
  <c r="U16" i="56" a="1"/>
  <c r="AJ4" i="9" a="1"/>
  <c r="G17" i="43" a="1"/>
  <c r="C17" i="43" a="1"/>
  <c r="F21" i="42" a="1"/>
  <c r="D19" i="42" a="1"/>
  <c r="I14" i="42" a="1"/>
  <c r="E10" i="42" a="1"/>
  <c r="J5" i="42" a="1"/>
  <c r="K3" i="18" a="1"/>
  <c r="B2" i="5" a="1"/>
  <c r="K2" i="47" a="1"/>
  <c r="G12" i="52" a="1"/>
  <c r="D8" i="52" a="1"/>
  <c r="I3" i="52" a="1"/>
  <c r="S23" i="56" a="1"/>
  <c r="T14" i="56" a="1"/>
  <c r="T5" i="56" a="1"/>
  <c r="I17" i="56" a="1"/>
  <c r="J8" i="56" a="1"/>
  <c r="Q23" i="12" a="1"/>
  <c r="R19" i="12" a="1"/>
  <c r="R15" i="12" a="1"/>
  <c r="S11" i="12" a="1"/>
  <c r="K8" i="12" a="1"/>
  <c r="O33" i="12" a="1"/>
  <c r="F32" i="12" a="1"/>
  <c r="F14" i="12" a="1"/>
  <c r="J22" i="39" a="1"/>
  <c r="H8" i="39" a="1"/>
  <c r="F11" i="39" a="1"/>
  <c r="L15" i="28" a="1"/>
  <c r="L3" i="28" a="1"/>
  <c r="G7" i="28" a="1"/>
  <c r="E11" i="28" a="1"/>
  <c r="O23" i="1" a="1"/>
  <c r="L23" i="1" a="1"/>
  <c r="K18" i="1" a="1"/>
  <c r="K13" i="1" a="1"/>
  <c r="K8" i="1" a="1"/>
  <c r="C19" i="55" a="1"/>
  <c r="M2" i="38" a="1"/>
  <c r="R4" i="9" a="1"/>
  <c r="G8" i="43" a="1"/>
  <c r="G23" i="42" a="1"/>
  <c r="J16" i="42" a="1"/>
  <c r="G12" i="42" a="1"/>
  <c r="C8" i="42" a="1"/>
  <c r="H3" i="42" a="1"/>
  <c r="O2" i="15" a="1"/>
  <c r="S2" i="5" a="1"/>
  <c r="F2" i="7" a="1"/>
  <c r="N2" i="46" a="1"/>
  <c r="E10" i="52" a="1"/>
  <c r="J5" i="52" a="1"/>
  <c r="H3" i="52" a="1"/>
  <c r="U18" i="56" a="1"/>
  <c r="U9" i="56" a="1"/>
  <c r="J21" i="56" a="1"/>
  <c r="G13" i="56" a="1"/>
  <c r="Q21" i="12" a="1"/>
  <c r="R17" i="12" a="1"/>
  <c r="R13" i="12" a="1"/>
  <c r="S9" i="12" a="1"/>
  <c r="K6" i="12" a="1"/>
  <c r="K4" i="12" a="1"/>
  <c r="K33" i="12" a="1"/>
  <c r="E20" i="12" a="1"/>
  <c r="F8" i="12" a="1"/>
  <c r="J4" i="39" a="1"/>
  <c r="H7" i="39" a="1"/>
  <c r="K21" i="28" a="1"/>
  <c r="K9" i="28" a="1"/>
  <c r="H15" i="28" a="1"/>
  <c r="D20" i="28" a="1"/>
  <c r="H21" i="1" a="1"/>
  <c r="G16" i="1" a="1"/>
  <c r="G11" i="1" a="1"/>
  <c r="G6" i="1" a="1"/>
  <c r="J3" i="1" a="1"/>
  <c r="AI4" i="9" a="1"/>
  <c r="H16" i="43" a="1"/>
  <c r="C16" i="43" a="1"/>
  <c r="E21" i="42" a="1"/>
  <c r="C19" i="42" a="1"/>
  <c r="H14" i="42" a="1"/>
  <c r="D10" i="42" a="1"/>
  <c r="I5" i="42" a="1"/>
  <c r="J3" i="18" a="1"/>
  <c r="N2" i="15" a="1"/>
  <c r="A2" i="5" a="1"/>
  <c r="I2" i="47" a="1"/>
  <c r="F12" i="52" a="1"/>
  <c r="C8" i="52" a="1"/>
  <c r="V22" i="56" a="1"/>
  <c r="S14" i="56" a="1"/>
  <c r="S5" i="56" a="1"/>
  <c r="H17" i="56" a="1"/>
  <c r="I8" i="56" a="1"/>
  <c r="P23" i="12" a="1"/>
  <c r="Q19" i="12" a="1"/>
  <c r="Q15" i="12" a="1"/>
  <c r="R11" i="12" a="1"/>
  <c r="S7" i="12" a="1"/>
  <c r="V2" i="38" a="1"/>
  <c r="G3" i="43" a="1"/>
  <c r="D21" i="42" a="1"/>
  <c r="G10" i="42" a="1"/>
  <c r="H7" i="42" a="1"/>
  <c r="P3" i="18" a="1"/>
  <c r="Q2" i="5" a="1"/>
  <c r="I9" i="52" a="1"/>
  <c r="E4" i="52" a="1"/>
  <c r="T23" i="56" a="1"/>
  <c r="U17" i="56" a="1"/>
  <c r="S7" i="56" a="1"/>
  <c r="G23" i="56" a="1"/>
  <c r="J17" i="56" a="1"/>
  <c r="H12" i="56" a="1"/>
  <c r="H7" i="56" a="1"/>
  <c r="P22" i="12" a="1"/>
  <c r="N20" i="12" a="1"/>
  <c r="P15" i="12" a="1"/>
  <c r="N13" i="12" a="1"/>
  <c r="M4" i="12" a="1"/>
  <c r="Q32" i="12" a="1"/>
  <c r="E30" i="12" a="1"/>
  <c r="E17" i="12" a="1"/>
  <c r="G3" i="12" a="1"/>
  <c r="F7" i="39" a="1"/>
  <c r="K12" i="28" a="1"/>
  <c r="L5" i="28" a="1"/>
  <c r="H7" i="28" a="1"/>
  <c r="G22" i="1" a="1"/>
  <c r="H19" i="1" a="1"/>
  <c r="I13" i="1" a="1"/>
  <c r="J10" i="1" a="1"/>
  <c r="K4" i="1" a="1"/>
  <c r="C24" i="55" a="1"/>
  <c r="Q2" i="47" a="1"/>
  <c r="H9" i="52" a="1"/>
  <c r="I6" i="52" a="1"/>
  <c r="K18" i="12" a="1"/>
  <c r="S10" i="12" a="1"/>
  <c r="N6" i="12" a="1"/>
  <c r="L4" i="12" a="1"/>
  <c r="L31" i="12" a="1"/>
  <c r="F10" i="12" a="1"/>
  <c r="J5" i="39" a="1"/>
  <c r="L18" i="28" a="1"/>
  <c r="G17" i="28" a="1"/>
  <c r="D19" i="28" a="1"/>
  <c r="L27" i="1" a="1"/>
  <c r="F22" i="1" a="1"/>
  <c r="H16" i="1" a="1"/>
  <c r="U2" i="38" a="1"/>
  <c r="A4" i="9" a="1"/>
  <c r="C23" i="43" a="1"/>
  <c r="G7" i="42" a="1"/>
  <c r="O3" i="18" a="1"/>
  <c r="P2" i="5" a="1"/>
  <c r="I22" i="56" a="1"/>
  <c r="G12" i="56" a="1"/>
  <c r="O22" i="12" a="1"/>
  <c r="M13" i="12" a="1"/>
  <c r="F23" i="12" a="1"/>
  <c r="G16" i="12" a="1"/>
  <c r="F3" i="12" a="1"/>
  <c r="F5" i="39" a="1"/>
  <c r="K5" i="28" a="1"/>
  <c r="G19" i="1" a="1"/>
  <c r="C23" i="55" a="1"/>
  <c r="S4" i="9" a="1"/>
  <c r="E18" i="42" a="1"/>
  <c r="G15" i="42" a="1"/>
  <c r="J12" i="42" a="1"/>
  <c r="C10" i="42" a="1"/>
  <c r="H4" i="42" a="1"/>
  <c r="Q2" i="46" a="1"/>
  <c r="G9" i="52" a="1"/>
  <c r="A2" i="38" a="1"/>
  <c r="T4" i="9" a="1"/>
  <c r="G14" i="43" a="1"/>
  <c r="J23" i="42" a="1"/>
  <c r="G18" i="42" a="1"/>
  <c r="H15" i="42" a="1"/>
  <c r="C13" i="42" a="1"/>
  <c r="I4" i="42" a="1"/>
  <c r="Q2" i="15" a="1"/>
  <c r="Q2" i="7" a="1"/>
  <c r="R2" i="46" a="1"/>
  <c r="E12" i="52" a="1"/>
  <c r="S12" i="56" a="1"/>
  <c r="P8" i="12" a="1"/>
  <c r="H5" i="39" a="1"/>
  <c r="D9" i="28" a="1"/>
  <c r="C21" i="42" a="1"/>
  <c r="O2" i="7" a="1"/>
  <c r="P2" i="47" a="1"/>
  <c r="D4" i="52" a="1"/>
  <c r="T17" i="56" a="1"/>
  <c r="V6" i="56" a="1"/>
  <c r="I6" i="56" a="1"/>
  <c r="M20" i="12" a="1"/>
  <c r="O15" i="12" a="1"/>
  <c r="P32" i="12" a="1"/>
  <c r="M11" i="28" a="1"/>
  <c r="H6" i="28" a="1"/>
  <c r="O14" i="1" a="1"/>
  <c r="H13" i="1" a="1"/>
  <c r="I10" i="1" a="1"/>
  <c r="J4" i="1" a="1"/>
  <c r="AN4" i="9" a="1"/>
  <c r="H12" i="43" a="1"/>
  <c r="I23" i="42" a="1"/>
  <c r="P2" i="15" a="1"/>
  <c r="D12" i="52" a="1"/>
  <c r="H6" i="52" a="1"/>
  <c r="U22" i="56" a="1"/>
  <c r="AC4" i="9" a="1"/>
  <c r="H19" i="42" a="1"/>
  <c r="C17" i="42" a="1"/>
  <c r="D14" i="42" a="1"/>
  <c r="F11" i="42" a="1"/>
  <c r="I8" i="42" a="1"/>
  <c r="E2" i="5" a="1"/>
  <c r="E2" i="47" a="1"/>
  <c r="I10" i="52" a="1"/>
  <c r="F5" i="52" a="1"/>
  <c r="S25" i="56" a="1"/>
  <c r="S9" i="56" a="1"/>
  <c r="G25" i="56" a="1"/>
  <c r="P16" i="12" a="1"/>
  <c r="N14" i="12" a="1"/>
  <c r="K12" i="12" a="1"/>
  <c r="N7" i="12" a="1"/>
  <c r="Q34" i="12" a="1"/>
  <c r="L34" i="12" a="1"/>
  <c r="G19" i="12" a="1"/>
  <c r="J13" i="39" a="1"/>
  <c r="F15" i="39" a="1"/>
  <c r="M21" i="28" a="1"/>
  <c r="K8" i="28" a="1"/>
  <c r="D23" i="28" a="1"/>
  <c r="E3" i="28" a="1"/>
  <c r="I20" i="1" a="1"/>
  <c r="I17" i="1" a="1"/>
  <c r="K11" i="1" a="1"/>
  <c r="G3" i="1" a="1"/>
  <c r="J2" i="38" a="1"/>
  <c r="AA4" i="9" a="1"/>
  <c r="F4" i="9" a="1"/>
  <c r="H18" i="43" a="1"/>
  <c r="G7" i="43" a="1"/>
  <c r="C11" i="43" a="1"/>
  <c r="D22" i="42" a="1"/>
  <c r="I16" i="42" a="1"/>
  <c r="C6" i="42" a="1"/>
  <c r="E3" i="42" a="1"/>
  <c r="C2" i="15" a="1"/>
  <c r="D2" i="5" a="1"/>
  <c r="C2" i="7" a="1"/>
  <c r="D2" i="46" a="1"/>
  <c r="V19" i="56" a="1"/>
  <c r="U14" i="56" a="1"/>
  <c r="I19" i="56" a="1"/>
  <c r="H14" i="56" a="1"/>
  <c r="H9" i="56" a="1"/>
  <c r="O23" i="12" a="1"/>
  <c r="L21" i="12" a="1"/>
  <c r="R18" i="12" a="1"/>
  <c r="P9" i="12" a="1"/>
  <c r="S4" i="12" a="1"/>
  <c r="G32" i="12" a="1"/>
  <c r="E13" i="12" a="1"/>
  <c r="F6" i="12" a="1"/>
  <c r="H13" i="39" a="1"/>
  <c r="L14" i="28" a="1"/>
  <c r="H21" i="28" a="1"/>
  <c r="G11" i="28" a="1"/>
  <c r="D13" i="28" a="1"/>
  <c r="G23" i="1" a="1"/>
  <c r="J14" i="1" a="1"/>
  <c r="L8" i="1" a="1"/>
  <c r="L5" i="1" a="1"/>
  <c r="C13" i="55" a="1"/>
  <c r="G19" i="42" a="1"/>
  <c r="C14" i="42" a="1"/>
  <c r="E11" i="42" a="1"/>
  <c r="H8" i="42" a="1"/>
  <c r="D3" i="42" a="1"/>
  <c r="A3" i="18" a="1"/>
  <c r="D2" i="47" a="1"/>
  <c r="H10" i="52" a="1"/>
  <c r="J7" i="52" a="1"/>
  <c r="E5" i="52" a="1"/>
  <c r="V24" i="56" a="1"/>
  <c r="V8" i="56" a="1"/>
  <c r="J24" i="56" a="1"/>
  <c r="O16" i="12" a="1"/>
  <c r="M14" i="12" a="1"/>
  <c r="O9" i="12" a="1"/>
  <c r="L7" i="12" a="1"/>
  <c r="P34" i="12" a="1"/>
  <c r="K34" i="12" a="1"/>
  <c r="F19" i="12" a="1"/>
  <c r="J11" i="39" a="1"/>
  <c r="F14" i="39" a="1"/>
  <c r="L21" i="28" a="1"/>
  <c r="M7" i="28" a="1"/>
  <c r="H20" i="28" a="1"/>
  <c r="E22" i="28" a="1"/>
  <c r="D3" i="28" a="1"/>
  <c r="O3" i="1" a="1"/>
  <c r="G20" i="1" a="1"/>
  <c r="H17" i="1" a="1"/>
  <c r="J11" i="1" a="1"/>
  <c r="F3" i="1" a="1"/>
  <c r="I2" i="38" a="1"/>
  <c r="Z4" i="9" a="1"/>
  <c r="E4" i="9" a="1"/>
  <c r="H17" i="43" a="1"/>
  <c r="H6" i="43" a="1"/>
  <c r="C22" i="42" a="1"/>
  <c r="H16" i="42" a="1"/>
  <c r="D11" i="42" a="1"/>
  <c r="B2" i="15" a="1"/>
  <c r="C2" i="5" a="1"/>
  <c r="B2" i="7" a="1"/>
  <c r="B2" i="47" a="1"/>
  <c r="C2" i="46" a="1"/>
  <c r="U19" i="56" a="1"/>
  <c r="H24" i="56" a="1"/>
  <c r="H19" i="56" a="1"/>
  <c r="G14" i="56" a="1"/>
  <c r="G9" i="56" a="1"/>
  <c r="N23" i="12" a="1"/>
  <c r="K21" i="12" a="1"/>
  <c r="Q18" i="12" a="1"/>
  <c r="Q11" i="12" a="1"/>
  <c r="R4" i="12" a="1"/>
  <c r="G31" i="12" a="1"/>
  <c r="G12" i="12" a="1"/>
  <c r="G5" i="12" a="1"/>
  <c r="H12" i="39" a="1"/>
  <c r="K14" i="28" a="1"/>
  <c r="H10" i="28" a="1"/>
  <c r="E12" i="28" a="1"/>
  <c r="O22" i="1" a="1"/>
  <c r="F23" i="1" a="1"/>
  <c r="I14" i="1" a="1"/>
  <c r="J8" i="1" a="1"/>
  <c r="K5" i="1" a="1"/>
  <c r="C11" i="55" a="1"/>
  <c r="C8" i="43" a="1"/>
  <c r="F19" i="42" a="1"/>
  <c r="J13" i="42" a="1"/>
  <c r="G8" i="42" a="1"/>
  <c r="H5" i="42" a="1"/>
  <c r="C3" i="42" a="1"/>
  <c r="V2" i="15" a="1"/>
  <c r="G10" i="52" a="1"/>
  <c r="I7" i="52" a="1"/>
  <c r="D5" i="52" a="1"/>
  <c r="U24" i="56" a="1"/>
  <c r="T19" i="56" a="1"/>
  <c r="U13" i="56" a="1"/>
  <c r="U8" i="56" a="1"/>
  <c r="N16" i="12" a="1"/>
  <c r="K14" i="12" a="1"/>
  <c r="N9" i="12" a="1"/>
  <c r="S6" i="12" a="1"/>
  <c r="O34" i="12" a="1"/>
  <c r="M33" i="12" a="1"/>
  <c r="E19" i="12" a="1"/>
  <c r="J10" i="39" a="1"/>
  <c r="F13" i="39" a="1"/>
  <c r="M20" i="28" a="1"/>
  <c r="L7" i="28" a="1"/>
  <c r="G20" i="28" a="1"/>
  <c r="D22" i="28" a="1"/>
  <c r="L28" i="1" a="1"/>
  <c r="F20" i="1" a="1"/>
  <c r="G17" i="1" a="1"/>
  <c r="I11" i="1" a="1"/>
  <c r="G2" i="38" a="1"/>
  <c r="Y4" i="9" a="1"/>
  <c r="D4" i="9" a="1"/>
  <c r="G6" i="43" a="1"/>
  <c r="J21" i="42" a="1"/>
  <c r="G16" i="42" a="1"/>
  <c r="H13" i="42" a="1"/>
  <c r="C11" i="42" a="1"/>
  <c r="A2" i="15" a="1"/>
  <c r="A2" i="7" a="1"/>
  <c r="A2" i="47" a="1"/>
  <c r="B2" i="46" a="1"/>
  <c r="H7" i="52" a="1"/>
  <c r="I4" i="52" a="1"/>
  <c r="G24" i="56" a="1"/>
  <c r="G19" i="56" a="1"/>
  <c r="J13" i="56" a="1"/>
  <c r="H8" i="56" a="1"/>
  <c r="M23" i="12" a="1"/>
  <c r="R20" i="12" a="1"/>
  <c r="P18" i="12" a="1"/>
  <c r="P11" i="12" a="1"/>
  <c r="Q4" i="12" a="1"/>
  <c r="F31" i="12" a="1"/>
  <c r="F12" i="12" a="1"/>
  <c r="F5" i="12" a="1"/>
  <c r="H11" i="39" a="1"/>
  <c r="F12" i="39" a="1"/>
  <c r="M13" i="28" a="1"/>
  <c r="G10" i="28" a="1"/>
  <c r="D12" i="28" a="1"/>
  <c r="L22" i="1" a="1"/>
  <c r="G14" i="1" a="1"/>
  <c r="I8" i="1" a="1"/>
  <c r="C29" i="55" a="1"/>
  <c r="C10" i="55" a="1"/>
  <c r="G16" i="43" a="1"/>
  <c r="C7" i="43" a="1"/>
  <c r="E19" i="42" a="1"/>
  <c r="T2" i="38" a="1"/>
  <c r="AE4" i="9" a="1"/>
  <c r="F23" i="42" a="1"/>
  <c r="I19" i="42" a="1"/>
  <c r="I11" i="42" a="1"/>
  <c r="F7" i="42" a="1"/>
  <c r="K2" i="46" a="1"/>
  <c r="D10" i="52" a="1"/>
  <c r="H23" i="56" a="1"/>
  <c r="G16" i="56" a="1"/>
  <c r="M19" i="12" a="1"/>
  <c r="K16" i="12" a="1"/>
  <c r="Q12" i="12" a="1"/>
  <c r="Q9" i="12" a="1"/>
  <c r="L3" i="12" a="1"/>
  <c r="H19" i="39" a="1"/>
  <c r="L17" i="28" a="1"/>
  <c r="G18" i="28" a="1"/>
  <c r="G4" i="28" a="1"/>
  <c r="D11" i="28" a="1"/>
  <c r="O12" i="1" a="1"/>
  <c r="I19" i="1" a="1"/>
  <c r="H11" i="1" a="1"/>
  <c r="G7" i="1" a="1"/>
  <c r="G23" i="43" a="1"/>
  <c r="H8" i="43" a="1"/>
  <c r="E15" i="42" a="1"/>
  <c r="I3" i="42" a="1"/>
  <c r="R2" i="15" a="1"/>
  <c r="H2" i="5" a="1"/>
  <c r="S2" i="47" a="1"/>
  <c r="E6" i="52" a="1"/>
  <c r="T24" i="56" a="1"/>
  <c r="T16" i="56" a="1"/>
  <c r="S10" i="56" a="1"/>
  <c r="G8" i="56" a="1"/>
  <c r="M22" i="12" a="1"/>
  <c r="M9" i="12" a="1"/>
  <c r="L6" i="12" a="1"/>
  <c r="K32" i="12" a="1"/>
  <c r="E22" i="12" a="1"/>
  <c r="F13" i="12" a="1"/>
  <c r="E3" i="12" a="1"/>
  <c r="F9" i="39" a="1"/>
  <c r="L8" i="28" a="1"/>
  <c r="H16" i="28" a="1"/>
  <c r="E10" i="28" a="1"/>
  <c r="J23" i="1" a="1"/>
  <c r="I15" i="1" a="1"/>
  <c r="I3" i="1" a="1"/>
  <c r="S2" i="38" a="1"/>
  <c r="AD4" i="9" a="1"/>
  <c r="H7" i="43" a="1"/>
  <c r="E23" i="42" a="1"/>
  <c r="D15" i="42" a="1"/>
  <c r="C7" i="42" a="1"/>
  <c r="G3" i="42" a="1"/>
  <c r="J2" i="46" a="1"/>
  <c r="C10" i="52" a="1"/>
  <c r="T9" i="56" a="1"/>
  <c r="I15" i="56" a="1"/>
  <c r="L19" i="12" a="1"/>
  <c r="P12" i="12" a="1"/>
  <c r="S5" i="12" a="1"/>
  <c r="K3" i="12" a="1"/>
  <c r="G11" i="12" a="1"/>
  <c r="H16" i="39" a="1"/>
  <c r="K17" i="28" a="1"/>
  <c r="G3" i="28" a="1"/>
  <c r="O11" i="1" a="1"/>
  <c r="F11" i="1" a="1"/>
  <c r="F7" i="1" a="1"/>
  <c r="H5" i="43" a="1"/>
  <c r="D23" i="42" a="1"/>
  <c r="J18" i="42" a="1"/>
  <c r="M2" i="15" a="1"/>
  <c r="G2" i="5" a="1"/>
  <c r="R2" i="47" a="1"/>
  <c r="D6" i="52" a="1"/>
  <c r="S24" i="56" a="1"/>
  <c r="S16" i="56" a="1"/>
  <c r="H22" i="56" a="1"/>
  <c r="J7" i="56" a="1"/>
  <c r="L22" i="12" a="1"/>
  <c r="K9" i="12" a="1"/>
  <c r="M31" i="12" a="1"/>
  <c r="G21" i="12" a="1"/>
  <c r="J21" i="39" a="1"/>
  <c r="F8" i="39" a="1"/>
  <c r="M6" i="28" a="1"/>
  <c r="F19" i="1" a="1"/>
  <c r="H3" i="1" a="1"/>
  <c r="X4" i="9" a="1"/>
  <c r="H21" i="43" a="1"/>
  <c r="G5" i="43" a="1"/>
  <c r="J10" i="42" a="1"/>
  <c r="F3" i="42" a="1"/>
  <c r="O2" i="47" a="1"/>
  <c r="J9" i="52" a="1"/>
  <c r="T8" i="56" a="1"/>
  <c r="H15" i="56" a="1"/>
  <c r="K19" i="12" a="1"/>
  <c r="O12" i="12" a="1"/>
  <c r="R5" i="12" a="1"/>
  <c r="K31" i="12" a="1"/>
  <c r="E26" i="28" a="1"/>
  <c r="M16" i="28" a="1"/>
  <c r="G16" i="28" a="1"/>
  <c r="D10" i="28" a="1"/>
  <c r="H23" i="1" a="1"/>
  <c r="R2" i="38" a="1"/>
  <c r="C15" i="42" a="1"/>
  <c r="J6" i="42" a="1"/>
  <c r="I2" i="46" a="1"/>
  <c r="N15" i="12" a="1"/>
  <c r="R34" i="12" a="1"/>
  <c r="F11" i="12" a="1"/>
  <c r="H15" i="39" a="1"/>
  <c r="H14" i="43" a="1"/>
  <c r="J20" i="42" a="1"/>
  <c r="D13" i="42" a="1"/>
  <c r="D9" i="42" a="1"/>
  <c r="E5" i="42" a="1"/>
  <c r="I3" i="18" a="1"/>
  <c r="V2" i="46" a="1"/>
  <c r="J11" i="52" a="1"/>
  <c r="U12" i="56" a="1"/>
  <c r="I18" i="56" a="1"/>
  <c r="I11" i="56" a="1"/>
  <c r="O20" i="12" a="1"/>
  <c r="M17" i="12" a="1"/>
  <c r="S13" i="12" a="1"/>
  <c r="Q10" i="12" a="1"/>
  <c r="E33" i="12" a="1"/>
  <c r="F16" i="12" a="1"/>
  <c r="G7" i="12" a="1"/>
  <c r="K22" i="28" a="1"/>
  <c r="L11" i="28" a="1"/>
  <c r="H23" i="28" a="1"/>
  <c r="F28" i="1" a="1"/>
  <c r="F21" i="1" a="1"/>
  <c r="F13" i="1" a="1"/>
  <c r="L4" i="1" a="1"/>
  <c r="C18" i="55" a="1"/>
  <c r="B2" i="38" a="1"/>
  <c r="C14" i="43" a="1"/>
  <c r="E17" i="42" a="1"/>
  <c r="D5" i="42" a="1"/>
  <c r="H3" i="18" a="1"/>
  <c r="U2" i="5" a="1"/>
  <c r="K2" i="7" a="1"/>
  <c r="E8" i="52" a="1"/>
  <c r="J3" i="52" a="1"/>
  <c r="T20" i="56" a="1"/>
  <c r="V11" i="56" a="1"/>
  <c r="S23" i="12" a="1"/>
  <c r="Q13" i="12" a="1"/>
  <c r="P7" i="12" a="1"/>
  <c r="N4" i="12" a="1"/>
  <c r="R30" i="12" a="1"/>
  <c r="J7" i="39" a="1"/>
  <c r="F20" i="39" a="1"/>
  <c r="H8" i="28" a="1"/>
  <c r="D17" i="28" a="1"/>
  <c r="D4" i="28" a="1"/>
  <c r="K27" i="1" a="1"/>
  <c r="L16" i="1" a="1"/>
  <c r="L12" i="1" a="1"/>
  <c r="G9" i="1" a="1"/>
  <c r="I4" i="9" a="1"/>
  <c r="G12" i="43" a="1"/>
  <c r="I20" i="42" a="1"/>
  <c r="D17" i="42" a="1"/>
  <c r="I12" i="42" a="1"/>
  <c r="C9" i="42" a="1"/>
  <c r="T2" i="5" a="1"/>
  <c r="J2" i="7" a="1"/>
  <c r="U2" i="46" a="1"/>
  <c r="I11" i="52" a="1"/>
  <c r="J25" i="56" a="1"/>
  <c r="H18" i="56" a="1"/>
  <c r="G11" i="56" a="1"/>
  <c r="L20" i="12" a="1"/>
  <c r="L17" i="12" a="1"/>
  <c r="O10" i="12" a="1"/>
  <c r="E31" i="12" a="1"/>
  <c r="E16" i="12" a="1"/>
  <c r="F7" i="12" a="1"/>
  <c r="L20" i="28" a="1"/>
  <c r="K11" i="28" a="1"/>
  <c r="G23" i="28" a="1"/>
  <c r="L20" i="1" a="1"/>
  <c r="C17" i="55" a="1"/>
  <c r="C13" i="43" a="1"/>
  <c r="G3" i="18" a="1"/>
  <c r="R2" i="5" a="1"/>
  <c r="G7" i="52" a="1"/>
  <c r="G3" i="52" a="1"/>
  <c r="S20" i="56" a="1"/>
  <c r="U11" i="56" a="1"/>
  <c r="R23" i="12" a="1"/>
  <c r="P13" i="12" a="1"/>
  <c r="O7" i="12" a="1"/>
  <c r="S3" i="12" a="1"/>
  <c r="Q30" i="12" a="1"/>
  <c r="N4" i="9" a="1"/>
  <c r="H10" i="43" a="1"/>
  <c r="I22" i="42" a="1"/>
  <c r="F17" i="42" a="1"/>
  <c r="E3" i="18" a="1"/>
  <c r="F2" i="47" a="1"/>
  <c r="H4" i="52" a="1"/>
  <c r="V18" i="56" a="1"/>
  <c r="J9" i="56" a="1"/>
  <c r="O21" i="12" a="1"/>
  <c r="M12" i="12" a="1"/>
  <c r="P3" i="12" a="1"/>
  <c r="G34" i="12" a="1"/>
  <c r="H9" i="39" a="1"/>
  <c r="L22" i="28" a="1"/>
  <c r="M9" i="28" a="1"/>
  <c r="E17" i="28" a="1"/>
  <c r="H22" i="1" a="1"/>
  <c r="H12" i="1" a="1"/>
  <c r="Q2" i="38" a="1"/>
  <c r="G22" i="42" a="1"/>
  <c r="D6" i="42" a="1"/>
  <c r="U2" i="15" a="1"/>
  <c r="U2" i="7" a="1"/>
  <c r="F10" i="52" a="1"/>
  <c r="T18" i="56" a="1"/>
  <c r="U7" i="56" a="1"/>
  <c r="J19" i="56" a="1"/>
  <c r="R16" i="12" a="1"/>
  <c r="E4" i="12" a="1"/>
  <c r="H13" i="28" a="1"/>
  <c r="D16" i="28" a="1"/>
  <c r="O13" i="1" a="1"/>
  <c r="J17" i="1" a="1"/>
  <c r="K6" i="1" a="1"/>
  <c r="C22" i="55" a="1"/>
  <c r="M4" i="9" a="1"/>
  <c r="H9" i="43" a="1"/>
  <c r="E16" i="42" a="1"/>
  <c r="I10" i="42" a="1"/>
  <c r="G5" i="42" a="1"/>
  <c r="T2" i="46" a="1"/>
  <c r="G4" i="52" a="1"/>
  <c r="T7" i="56" a="1"/>
  <c r="I9" i="56" a="1"/>
  <c r="N21" i="12" a="1"/>
  <c r="L12" i="12" a="1"/>
  <c r="R7" i="12" a="1"/>
  <c r="N3" i="12" a="1"/>
  <c r="F34" i="12" a="1"/>
  <c r="G15" i="12" a="1"/>
  <c r="M19" i="28" a="1"/>
  <c r="M8" i="28" a="1"/>
  <c r="L21" i="1" a="1"/>
  <c r="F17" i="1" a="1"/>
  <c r="G12" i="1" a="1"/>
  <c r="P2" i="38" a="1"/>
  <c r="E22" i="42" a="1"/>
  <c r="T2" i="15" a="1"/>
  <c r="S2" i="7" a="1"/>
  <c r="E9" i="52" a="1"/>
  <c r="S18" i="56" a="1"/>
  <c r="G18" i="56" a="1"/>
  <c r="I7" i="56" a="1"/>
  <c r="Q16" i="12" a="1"/>
  <c r="Q7" i="12" a="1"/>
  <c r="E34" i="12" a="1"/>
  <c r="J20" i="39" a="1"/>
  <c r="H6" i="39" a="1"/>
  <c r="L6" i="28" a="1"/>
  <c r="G13" i="28" a="1"/>
  <c r="D15" i="28" a="1"/>
  <c r="K16" i="1" a="1"/>
  <c r="J6" i="1" a="1"/>
  <c r="C21" i="55" a="1"/>
  <c r="G9" i="43" a="1"/>
  <c r="I21" i="42" a="1"/>
  <c r="D16" i="42" a="1"/>
  <c r="H10" i="42" a="1"/>
  <c r="F5" i="42" a="1"/>
  <c r="S2" i="46" a="1"/>
  <c r="F4" i="52" a="1"/>
  <c r="M16" i="12" a="1"/>
  <c r="L19" i="28" a="1"/>
  <c r="H12" i="28" a="1"/>
  <c r="L11" i="1" a="1"/>
  <c r="G4" i="43" a="1"/>
  <c r="R2" i="7" a="1"/>
  <c r="S17" i="56" a="1"/>
  <c r="G17" i="56" a="1"/>
  <c r="O11" i="12" a="1"/>
  <c r="R33" i="12" a="1"/>
  <c r="G33" i="12" a="1"/>
  <c r="J19" i="39" a="1"/>
  <c r="C20" i="55" a="1"/>
  <c r="H21" i="42" a="1"/>
  <c r="N2" i="7" a="1"/>
  <c r="P20" i="12" a="1"/>
  <c r="J18" i="39" a="1"/>
  <c r="K19" i="28" a="1"/>
  <c r="M5" i="28" a="1"/>
  <c r="J21" i="1" a="1"/>
  <c r="L10" i="1" a="1"/>
  <c r="L2" i="38" a="1"/>
  <c r="H3" i="43" a="1"/>
  <c r="I15" i="42" a="1"/>
  <c r="J9" i="42" a="1"/>
  <c r="M2" i="46" a="1"/>
  <c r="T6" i="56" a="1"/>
  <c r="Q6" i="12" a="1"/>
  <c r="F33" i="12" a="1"/>
  <c r="D14" i="28" a="1"/>
  <c r="H6" i="1" a="1"/>
  <c r="G21" i="42" a="1"/>
  <c r="K2" i="15" a="1"/>
  <c r="E14" i="12" a="1"/>
  <c r="J17" i="39" a="1"/>
  <c r="G9" i="28" a="1"/>
  <c r="L15" i="1" a="1"/>
  <c r="K10" i="1" a="1"/>
  <c r="C16" i="55" a="1"/>
  <c r="B4" i="9" a="1"/>
  <c r="I9" i="42" a="1"/>
  <c r="M15" i="12" a="1"/>
  <c r="M17" i="28" a="1"/>
  <c r="H20" i="42" a="1"/>
  <c r="D4" i="42" a="1"/>
  <c r="L2" i="7" a="1"/>
  <c r="T15" i="56" a="1"/>
  <c r="H16" i="56" a="1"/>
  <c r="G30" i="12" a="1"/>
  <c r="H8" i="52" a="1"/>
  <c r="R10" i="12" a="1"/>
  <c r="K20" i="1" a="1"/>
  <c r="D3" i="52" a="1"/>
  <c r="S15" i="56" a="1"/>
  <c r="I25" i="56" a="1"/>
  <c r="I5" i="56" a="1"/>
  <c r="M6" i="12" a="1"/>
  <c r="F30" i="12" a="1"/>
  <c r="E11" i="12" a="1"/>
  <c r="J14" i="39" a="1"/>
  <c r="G6" i="28" a="1"/>
  <c r="E8" i="28" a="1"/>
  <c r="J15" i="1" a="1"/>
  <c r="F10" i="1" a="1"/>
  <c r="H5" i="1" a="1"/>
  <c r="C2" i="38" a="1"/>
  <c r="C19" i="43" a="1"/>
  <c r="D20" i="42" a="1"/>
  <c r="G9" i="42" a="1"/>
  <c r="G8" i="52" a="1"/>
  <c r="S14" i="12" a="1"/>
  <c r="F17" i="39" a="1"/>
  <c r="M3" i="28" a="1"/>
  <c r="F15" i="1" a="1"/>
  <c r="G21" i="43" a="1"/>
  <c r="G14" i="42" a="1"/>
  <c r="J3" i="42" a="1"/>
  <c r="C3" i="52" a="1"/>
  <c r="H25" i="56" a="1"/>
  <c r="Q5" i="12" a="1"/>
  <c r="J9" i="39" a="1"/>
  <c r="H5" i="28" a="1"/>
  <c r="D7" i="28" a="1"/>
  <c r="L9" i="1" a="1"/>
  <c r="C9" i="55" a="1"/>
  <c r="J8" i="42" a="1"/>
  <c r="V3" i="18" a="1"/>
  <c r="G2" i="7" a="1"/>
  <c r="L4" i="9" a="1"/>
  <c r="Q20" i="12" a="1"/>
  <c r="E15" i="12" a="1"/>
  <c r="H4" i="39" a="1"/>
  <c r="K6" i="28" a="1"/>
  <c r="K21" i="1" a="1"/>
  <c r="H4" i="9" a="1"/>
  <c r="S2" i="15" a="1"/>
  <c r="D9" i="52" a="1"/>
  <c r="U6" i="56" a="1"/>
  <c r="R6" i="12" a="1"/>
  <c r="E14" i="28" a="1"/>
  <c r="I16" i="1" a="1"/>
  <c r="I6" i="1" a="1"/>
  <c r="N2" i="38" a="1"/>
  <c r="G4" i="42" a="1"/>
  <c r="L2" i="15" a="1"/>
  <c r="O2" i="46" a="1"/>
  <c r="C4" i="52" a="1"/>
  <c r="H6" i="56" a="1"/>
  <c r="L16" i="12" a="1"/>
  <c r="Q33" i="12" a="1"/>
  <c r="G14" i="12" a="1"/>
  <c r="H3" i="39" a="1"/>
  <c r="H11" i="28" a="1"/>
  <c r="F16" i="1" a="1"/>
  <c r="C4" i="9" a="1"/>
  <c r="C9" i="52" a="1"/>
  <c r="V15" i="56" a="1"/>
  <c r="J16" i="56" a="1"/>
  <c r="N11" i="12" a="1"/>
  <c r="K18" i="28" a="1"/>
  <c r="O7" i="1" a="1"/>
  <c r="E4" i="42" a="1"/>
  <c r="M2" i="7" a="1"/>
  <c r="F3" i="52" a="1"/>
  <c r="G6" i="56" a="1"/>
  <c r="K20" i="12" a="1"/>
  <c r="M11" i="12" a="1"/>
  <c r="P33" i="12" a="1"/>
  <c r="H2" i="39" a="1"/>
  <c r="I21" i="1" a="1"/>
  <c r="F6" i="1" a="1"/>
  <c r="K2" i="38" a="1"/>
  <c r="C21" i="43" a="1"/>
  <c r="F15" i="42" a="1"/>
  <c r="L2" i="46" a="1"/>
  <c r="I8" i="52" a="1"/>
  <c r="U15" i="56" a="1"/>
  <c r="S6" i="56" a="1"/>
  <c r="I16" i="56" a="1"/>
  <c r="P6" i="12" a="1"/>
  <c r="F19" i="39" a="1"/>
  <c r="M4" i="28" a="1"/>
  <c r="G8" i="28" a="1"/>
  <c r="E13" i="28" a="1"/>
  <c r="J2" i="15" a="1"/>
  <c r="E3" i="52" a="1"/>
  <c r="J5" i="56" a="1"/>
  <c r="S19" i="12" a="1"/>
  <c r="K11" i="12" a="1"/>
  <c r="R32" i="12" a="1"/>
  <c r="G13" i="12" a="1"/>
  <c r="J16" i="39" a="1"/>
  <c r="K15" i="1" a="1"/>
  <c r="H10" i="1" a="1"/>
  <c r="I5" i="1" a="1"/>
  <c r="C15" i="55" a="1"/>
  <c r="D2" i="38" a="1"/>
  <c r="C20" i="43" a="1"/>
  <c r="J14" i="42" a="1"/>
  <c r="H9" i="42" a="1"/>
  <c r="I2" i="7" a="1"/>
  <c r="U5" i="56" a="1"/>
  <c r="L15" i="12" a="1"/>
  <c r="O6" i="12" a="1"/>
  <c r="F18" i="39" a="1"/>
  <c r="L16" i="28" a="1"/>
  <c r="L4" i="28" a="1"/>
  <c r="E9" i="28" a="1"/>
  <c r="J28" i="1" a="1"/>
  <c r="C4" i="42" a="1"/>
  <c r="I2" i="15" a="1"/>
  <c r="F2" i="46" a="1"/>
  <c r="C14" i="55" a="1"/>
  <c r="H23" i="43" a="1"/>
  <c r="F2" i="15" a="1"/>
  <c r="H2" i="7" a="1"/>
  <c r="G15" i="56" a="1"/>
  <c r="P19" i="12" a="1"/>
  <c r="N10" i="12" a="1"/>
  <c r="R31" i="12" a="1"/>
  <c r="K16" i="28" a="1"/>
  <c r="I28" i="1" a="1"/>
  <c r="J20" i="1" a="1"/>
  <c r="AL4" i="9" a="1"/>
  <c r="E9" i="42" a="1"/>
  <c r="E2" i="46" a="1"/>
  <c r="V14" i="56" a="1"/>
  <c r="H5" i="56" a="1"/>
  <c r="R14" i="12" a="1"/>
  <c r="G10" i="12" a="1"/>
  <c r="I4" i="1" a="1"/>
  <c r="C20" i="42" a="1"/>
  <c r="E2" i="15" a="1"/>
  <c r="AH4" i="9" a="1"/>
  <c r="C12" i="43" a="1"/>
  <c r="I18" i="42" a="1"/>
  <c r="G13" i="42" a="1"/>
  <c r="D8" i="42" a="1"/>
  <c r="V2" i="5" a="1"/>
  <c r="V12" i="56" a="1"/>
  <c r="I23" i="56" a="1"/>
  <c r="H13" i="56" a="1"/>
  <c r="N18" i="12" a="1"/>
  <c r="K10" i="12" a="1"/>
  <c r="P30" i="12" a="1"/>
  <c r="F21" i="12" a="1"/>
  <c r="E9" i="12" a="1"/>
  <c r="J2" i="39" a="1"/>
  <c r="L13" i="28" a="1"/>
  <c r="I27" i="1" a="1"/>
  <c r="F14" i="1" a="1"/>
  <c r="H19" i="43" a="1"/>
  <c r="J7" i="42" a="1"/>
  <c r="Q3" i="18" a="1"/>
  <c r="H12" i="52" a="1"/>
  <c r="C7" i="52" a="1"/>
  <c r="T22" i="56" a="1"/>
  <c r="J12" i="56" a="1"/>
  <c r="S22" i="12" a="1"/>
  <c r="O14" i="12" a="1"/>
  <c r="R9" i="12" a="1"/>
  <c r="N5" i="12" a="1"/>
  <c r="F4" i="39" a="1"/>
  <c r="G22" i="28" a="1"/>
  <c r="D26" i="28" a="1"/>
  <c r="E5" i="28" a="1"/>
  <c r="H27" i="1" a="1"/>
  <c r="H9" i="1" a="1"/>
  <c r="F4" i="1" a="1"/>
  <c r="AG4" i="9" a="1"/>
  <c r="C5" i="43" a="1"/>
  <c r="H18" i="42" a="1"/>
  <c r="F13" i="42" a="1"/>
  <c r="O2" i="5" a="1"/>
  <c r="N2" i="47" a="1"/>
  <c r="T11" i="56" a="1"/>
  <c r="G22" i="56" a="1"/>
  <c r="M18" i="12" a="1"/>
  <c r="O30" i="12" a="1"/>
  <c r="E21" i="12" a="1"/>
  <c r="G8" i="12" a="1"/>
  <c r="H22" i="39" a="1"/>
  <c r="K13" i="28" a="1"/>
  <c r="H19" i="28" a="1"/>
  <c r="L13" i="1" a="1"/>
  <c r="F9" i="1" a="1"/>
  <c r="G19" i="43" a="1"/>
  <c r="C18" i="42" a="1"/>
  <c r="I7" i="42" a="1"/>
  <c r="N3" i="18" a="1"/>
  <c r="G6" i="52" a="1"/>
  <c r="S22" i="56" a="1"/>
  <c r="I21" i="56" a="1"/>
  <c r="I12" i="56" a="1"/>
  <c r="Q22" i="12" a="1"/>
  <c r="S8" i="12" a="1"/>
  <c r="K5" i="12" a="1"/>
  <c r="F2" i="39" a="1"/>
  <c r="E21" i="28" a="1"/>
  <c r="D5" i="28" a="1"/>
  <c r="G27" i="1" a="1"/>
  <c r="H8" i="1" a="1"/>
  <c r="L3" i="1" a="1"/>
  <c r="C4" i="43" a="1"/>
  <c r="E13" i="42" a="1"/>
  <c r="M2" i="5" a="1"/>
  <c r="M2" i="47" a="1"/>
  <c r="C12" i="52" a="1"/>
  <c r="S11" i="56" a="1"/>
  <c r="L18" i="12" a="1"/>
  <c r="O13" i="12" a="1"/>
  <c r="M34" i="12" a="1"/>
  <c r="F20" i="12" a="1"/>
  <c r="E8" i="12" a="1"/>
  <c r="H21" i="39" a="1"/>
  <c r="L12" i="28" a="1"/>
  <c r="G19" i="28" a="1"/>
  <c r="I18" i="1" a="1"/>
  <c r="J13" i="1" a="1"/>
  <c r="K3" i="1" a="1"/>
  <c r="H15" i="43" a="1"/>
  <c r="J17" i="42" a="1"/>
  <c r="H12" i="42" a="1"/>
  <c r="M3" i="18" a="1"/>
  <c r="F6" i="52" a="1"/>
  <c r="U21" i="56" a="1"/>
  <c r="H21" i="56" a="1"/>
  <c r="J11" i="56" a="1"/>
  <c r="S17" i="12" a="1"/>
  <c r="Q8" i="12" a="1"/>
  <c r="P4" i="12" a="1"/>
  <c r="L33" i="12" a="1"/>
  <c r="M23" i="28" a="1"/>
  <c r="D21" i="28" a="1"/>
  <c r="E4" i="28" a="1"/>
  <c r="F27" i="1" a="1"/>
  <c r="G8" i="1" a="1"/>
  <c r="V4" i="9" a="1"/>
  <c r="C3" i="43" a="1"/>
  <c r="E12" i="42" a="1"/>
  <c r="I6" i="42" a="1"/>
  <c r="L2" i="47" a="1"/>
  <c r="F11" i="52" a="1"/>
  <c r="C6" i="52" a="1"/>
  <c r="V10" i="56" a="1"/>
  <c r="N22" i="12" a="1"/>
  <c r="P17" i="12" a="1"/>
  <c r="O8" i="12" a="1"/>
  <c r="G18" i="12" a="1"/>
  <c r="H20" i="39" a="1"/>
  <c r="H18" i="28" a="1"/>
  <c r="H18" i="1" a="1"/>
  <c r="G15" i="43" a="1"/>
  <c r="I17" i="42" a="1"/>
  <c r="L3" i="18" a="1"/>
  <c r="J2" i="5" a="1"/>
  <c r="I5" i="52" a="1"/>
  <c r="T21" i="56" a="1"/>
  <c r="G21" i="56" a="1"/>
  <c r="I10" i="56" a="1"/>
  <c r="K22" i="12" a="1"/>
  <c r="O4" i="12" a="1"/>
  <c r="M32" i="12" a="1"/>
  <c r="E7" i="12" a="1"/>
  <c r="L23" i="28" a="1"/>
  <c r="M10" i="28" a="1"/>
  <c r="E20" i="28" a="1"/>
  <c r="O20" i="1" a="1"/>
  <c r="K23" i="1" a="1"/>
  <c r="G13" i="1" a="1"/>
  <c r="F8" i="1" a="1"/>
  <c r="C27" i="55" a="1"/>
  <c r="U4" i="9" a="1"/>
  <c r="H23" i="42" a="1"/>
  <c r="D12" i="42" a="1"/>
  <c r="H6" i="42" a="1"/>
  <c r="E11" i="52" a="1"/>
  <c r="H5" i="52" a="1"/>
  <c r="V20" i="56" a="1"/>
  <c r="U10" i="56" a="1"/>
  <c r="S21" i="12" a="1"/>
  <c r="O17" i="12" a="1"/>
  <c r="S12" i="12" a="1"/>
  <c r="N8" i="12" a="1"/>
  <c r="F18" i="12" a="1"/>
  <c r="G6" i="12" a="1"/>
  <c r="G15" i="28" a="1"/>
  <c r="G18" i="1" a="1"/>
  <c r="Q4" i="9" a="1"/>
  <c r="H11" i="43" a="1"/>
  <c r="C23" i="42" a="1"/>
  <c r="H17" i="42" a="1"/>
  <c r="I2" i="5" a="1"/>
  <c r="H2" i="47" a="1"/>
  <c r="J20" i="56" a="1"/>
  <c r="H10" i="56" a="1"/>
  <c r="R3" i="12" a="1"/>
  <c r="L30" i="12" a="1"/>
  <c r="H14" i="39" a="1"/>
  <c r="K23" i="28" a="1"/>
  <c r="L10" i="28" a="1"/>
  <c r="E19" i="28" a="1"/>
  <c r="J22" i="1" a="1"/>
  <c r="J12" i="1" a="1"/>
  <c r="L7" i="1" a="1"/>
  <c r="C26" i="55" a="1"/>
  <c r="C12" i="42" a="1"/>
  <c r="G6" i="42" a="1"/>
  <c r="F2" i="5" a="1"/>
  <c r="D11" i="52" a="1"/>
  <c r="G5" i="52" a="1"/>
  <c r="U20" i="56" a="1"/>
  <c r="T10" i="56" a="1"/>
  <c r="R21" i="12" a="1"/>
  <c r="N17" i="12" a="1"/>
  <c r="R12" i="12" a="1"/>
  <c r="M8" i="12" a="1"/>
  <c r="G17" i="12" a="1"/>
  <c r="E5" i="12" a="1"/>
  <c r="H14" i="28" a="1"/>
  <c r="F18" i="1" a="1"/>
  <c r="H7" i="1" a="1"/>
  <c r="O4" i="9" a="1"/>
  <c r="G11" i="43" a="1"/>
  <c r="J22" i="42" a="1"/>
  <c r="G17" i="42" a="1"/>
  <c r="F3" i="18" a="1"/>
  <c r="G2" i="47" a="1"/>
  <c r="S19" i="56" a="1"/>
  <c r="I20" i="56" a="1"/>
  <c r="G10" i="56" a="1"/>
  <c r="P21" i="12" a="1"/>
  <c r="Q3" i="12" a="1"/>
  <c r="K30" i="12" a="1"/>
  <c r="F17" i="12" a="1"/>
  <c r="H10" i="39" a="1"/>
  <c r="M22" i="28" a="1"/>
  <c r="K10" i="28" a="1"/>
  <c r="D18" i="28" a="1"/>
  <c r="I22" i="1" a="1"/>
  <c r="I12" i="1" a="1"/>
  <c r="C25" i="55" a="1"/>
  <c r="J11" i="42" a="1"/>
  <c r="E6" i="42" a="1"/>
  <c r="V2" i="7" a="1"/>
  <c r="C11" i="52" a="1"/>
  <c r="V7" i="56" a="1"/>
  <c r="H20" i="56" a="1"/>
  <c r="S16" i="12" a="1"/>
  <c r="L8" i="12" a="1"/>
  <c r="F4" i="12" a="1"/>
  <c r="G14" i="28" a="1"/>
  <c r="L17" i="1" a="1"/>
  <c r="L6" i="1" a="1"/>
  <c r="C18" i="43" a="1"/>
  <c r="AK4" i="9" a="1"/>
  <c r="F7" i="52" a="1"/>
  <c r="H22" i="28" a="1"/>
  <c r="V23" i="56" a="1"/>
  <c r="P5" i="12" a="1"/>
  <c r="G5" i="28" a="1"/>
  <c r="H20" i="43" a="1"/>
  <c r="H4" i="28" a="1"/>
  <c r="U23" i="56" a="1"/>
  <c r="O5" i="12" a="1"/>
  <c r="G20" i="43" a="1"/>
  <c r="T13" i="56" a="1"/>
  <c r="Q31" i="12" a="1"/>
  <c r="E6" i="28" a="1"/>
  <c r="S13" i="56" a="1"/>
  <c r="P31" i="12" a="1"/>
  <c r="C15" i="43" a="1"/>
  <c r="D6" i="28" a="1"/>
  <c r="E23" i="12" a="1"/>
  <c r="G28" i="1" a="1"/>
  <c r="J19" i="42" a="1"/>
  <c r="G22" i="12" a="1"/>
  <c r="J23" i="56" a="1"/>
  <c r="J27" i="1" a="1"/>
  <c r="E14" i="42" a="1"/>
  <c r="F22" i="12" a="1"/>
  <c r="I14" i="56" a="1"/>
  <c r="G9" i="12" a="1"/>
  <c r="L19" i="1" a="1"/>
  <c r="K19" i="1" a="1"/>
  <c r="I13" i="56" a="1"/>
  <c r="F9" i="12" a="1"/>
  <c r="E8" i="42" a="1"/>
  <c r="J19" i="1" a="1"/>
  <c r="L14" i="1" a="1"/>
  <c r="T3" i="18" a="1"/>
  <c r="G5" i="56" a="1"/>
  <c r="J8" i="39" a="1"/>
  <c r="I9" i="1" a="1"/>
  <c r="V2" i="47" a="1"/>
  <c r="Q14" i="12" a="1"/>
  <c r="A2" i="46" a="1"/>
  <c r="K15" i="28" a="1"/>
  <c r="M10" i="12" a="1"/>
  <c r="L10" i="12" a="1"/>
  <c r="J6" i="39" a="1"/>
  <c r="K14" i="1" a="1"/>
  <c r="S3" i="18" a="1"/>
  <c r="L23" i="12" a="1"/>
  <c r="J3" i="39" a="1"/>
  <c r="N19" i="12" a="1"/>
  <c r="F16" i="39" a="1"/>
  <c r="D2" i="15" a="1"/>
  <c r="J9" i="1" a="1"/>
  <c r="E2" i="7" a="1"/>
  <c r="O18" i="12" a="1"/>
  <c r="F10" i="39" a="1"/>
  <c r="M15" i="28" a="1"/>
  <c r="H4" i="1" a="1"/>
  <c r="P14" i="12" a="1"/>
  <c r="G4" i="1" a="1"/>
  <c r="I12" i="52" a="1"/>
  <c r="K3" i="28" a="1"/>
  <c r="F8" i="52" a="1"/>
  <c r="F8" i="52" l="1"/>
  <c r="K3" i="28"/>
  <c r="I12" i="52"/>
  <c r="G4" i="1"/>
  <c r="P14" i="12"/>
  <c r="H4" i="1"/>
  <c r="M15" i="28"/>
  <c r="F10" i="39"/>
  <c r="O18" i="12"/>
  <c r="E2" i="7"/>
  <c r="J9" i="1"/>
  <c r="D2" i="15"/>
  <c r="F16" i="39"/>
  <c r="N19" i="12"/>
  <c r="J3" i="39"/>
  <c r="L23" i="12"/>
  <c r="S3" i="18"/>
  <c r="K14" i="1"/>
  <c r="J6" i="39"/>
  <c r="L10" i="12"/>
  <c r="M10" i="12"/>
  <c r="K15" i="28"/>
  <c r="A2" i="46"/>
  <c r="Q14" i="12"/>
  <c r="V2" i="47"/>
  <c r="I9" i="1"/>
  <c r="J8" i="39"/>
  <c r="G5" i="56"/>
  <c r="T3" i="18"/>
  <c r="L14" i="1"/>
  <c r="J19" i="1"/>
  <c r="E8" i="42"/>
  <c r="F9" i="12"/>
  <c r="I13" i="56"/>
  <c r="K19" i="1"/>
  <c r="L19" i="1"/>
  <c r="G9" i="12"/>
  <c r="I14" i="56"/>
  <c r="F22" i="12"/>
  <c r="E14" i="42"/>
  <c r="J27" i="1"/>
  <c r="J23" i="56"/>
  <c r="G22" i="12"/>
  <c r="J19" i="42"/>
  <c r="G28" i="1"/>
  <c r="E23" i="12"/>
  <c r="D6" i="28"/>
  <c r="C15" i="43"/>
  <c r="P31" i="12"/>
  <c r="S13" i="56"/>
  <c r="E6" i="28"/>
  <c r="Q31" i="12"/>
  <c r="T13" i="56"/>
  <c r="G20" i="43"/>
  <c r="O5" i="12"/>
  <c r="U23" i="56"/>
  <c r="H4" i="28"/>
  <c r="H20" i="43"/>
  <c r="G5" i="28"/>
  <c r="P5" i="12"/>
  <c r="V23" i="56"/>
  <c r="H22" i="28"/>
  <c r="F7" i="52"/>
  <c r="AK4" i="9"/>
  <c r="C18" i="43"/>
  <c r="L6" i="1"/>
  <c r="L17" i="1"/>
  <c r="G14" i="28"/>
  <c r="F4" i="12"/>
  <c r="L8" i="12"/>
  <c r="S16" i="12"/>
  <c r="H20" i="56"/>
  <c r="V7" i="56"/>
  <c r="C11" i="52"/>
  <c r="V2" i="7"/>
  <c r="E6" i="42"/>
  <c r="J11" i="42"/>
  <c r="C25" i="55"/>
  <c r="I12" i="1"/>
  <c r="I22" i="1"/>
  <c r="D18" i="28"/>
  <c r="K10" i="28"/>
  <c r="M22" i="28"/>
  <c r="H10" i="39"/>
  <c r="F17" i="12"/>
  <c r="K30" i="12"/>
  <c r="Q3" i="12"/>
  <c r="P21" i="12"/>
  <c r="G10" i="56"/>
  <c r="I20" i="56"/>
  <c r="S19" i="56"/>
  <c r="G2" i="47"/>
  <c r="F3" i="18"/>
  <c r="G17" i="42"/>
  <c r="J22" i="42"/>
  <c r="G11" i="43"/>
  <c r="O4" i="9"/>
  <c r="H7" i="1"/>
  <c r="F18" i="1"/>
  <c r="H14" i="28"/>
  <c r="E5" i="12"/>
  <c r="G17" i="12"/>
  <c r="M8" i="12"/>
  <c r="R12" i="12"/>
  <c r="N17" i="12"/>
  <c r="R21" i="12"/>
  <c r="T10" i="56"/>
  <c r="U20" i="56"/>
  <c r="G5" i="52"/>
  <c r="D11" i="52"/>
  <c r="F2" i="5"/>
  <c r="G6" i="42"/>
  <c r="C12" i="42"/>
  <c r="C26" i="55"/>
  <c r="L7" i="1"/>
  <c r="J12" i="1"/>
  <c r="J22" i="1"/>
  <c r="E19" i="28"/>
  <c r="L10" i="28"/>
  <c r="K23" i="28"/>
  <c r="H14" i="39"/>
  <c r="L30" i="12"/>
  <c r="R3" i="12"/>
  <c r="H10" i="56"/>
  <c r="J20" i="56"/>
  <c r="H2" i="47"/>
  <c r="I2" i="5"/>
  <c r="H17" i="42"/>
  <c r="C23" i="42"/>
  <c r="H11" i="43"/>
  <c r="Q4" i="9"/>
  <c r="G18" i="1"/>
  <c r="G15" i="28"/>
  <c r="G6" i="12"/>
  <c r="F18" i="12"/>
  <c r="N8" i="12"/>
  <c r="S12" i="12"/>
  <c r="O17" i="12"/>
  <c r="S21" i="12"/>
  <c r="U10" i="56"/>
  <c r="V20" i="56"/>
  <c r="H5" i="52"/>
  <c r="E11" i="52"/>
  <c r="H6" i="42"/>
  <c r="D12" i="42"/>
  <c r="H23" i="42"/>
  <c r="U4" i="9"/>
  <c r="C27" i="55"/>
  <c r="F8" i="1"/>
  <c r="G13" i="1"/>
  <c r="K23" i="1"/>
  <c r="O20" i="1"/>
  <c r="E20" i="28"/>
  <c r="M10" i="28"/>
  <c r="L23" i="28"/>
  <c r="E7" i="12"/>
  <c r="M32" i="12"/>
  <c r="O4" i="12"/>
  <c r="K22" i="12"/>
  <c r="I10" i="56"/>
  <c r="G21" i="56"/>
  <c r="T21" i="56"/>
  <c r="I5" i="52"/>
  <c r="J2" i="5"/>
  <c r="L3" i="18"/>
  <c r="I17" i="42"/>
  <c r="G15" i="43"/>
  <c r="H18" i="1"/>
  <c r="H18" i="28"/>
  <c r="H20" i="39"/>
  <c r="G18" i="12"/>
  <c r="O8" i="12"/>
  <c r="P17" i="12"/>
  <c r="N22" i="12"/>
  <c r="V10" i="56"/>
  <c r="C6" i="52"/>
  <c r="F11" i="52"/>
  <c r="L2" i="47"/>
  <c r="I6" i="42"/>
  <c r="E12" i="42"/>
  <c r="C3" i="43"/>
  <c r="V4" i="9"/>
  <c r="G8" i="1"/>
  <c r="F27" i="1"/>
  <c r="E4" i="28"/>
  <c r="D21" i="28"/>
  <c r="M23" i="28"/>
  <c r="L33" i="12"/>
  <c r="P4" i="12"/>
  <c r="Q8" i="12"/>
  <c r="S17" i="12"/>
  <c r="J11" i="56"/>
  <c r="H21" i="56"/>
  <c r="U21" i="56"/>
  <c r="F6" i="52"/>
  <c r="M3" i="18"/>
  <c r="H12" i="42"/>
  <c r="J17" i="42"/>
  <c r="H15" i="43"/>
  <c r="K3" i="1"/>
  <c r="J13" i="1"/>
  <c r="I18" i="1"/>
  <c r="G19" i="28"/>
  <c r="L12" i="28"/>
  <c r="H21" i="39"/>
  <c r="E8" i="12"/>
  <c r="F20" i="12"/>
  <c r="M34" i="12"/>
  <c r="O13" i="12"/>
  <c r="L18" i="12"/>
  <c r="S11" i="56"/>
  <c r="C12" i="52"/>
  <c r="M2" i="47"/>
  <c r="M2" i="5"/>
  <c r="E13" i="42"/>
  <c r="C4" i="43"/>
  <c r="L3" i="1"/>
  <c r="H8" i="1"/>
  <c r="G27" i="1"/>
  <c r="D5" i="28"/>
  <c r="E21" i="28"/>
  <c r="F2" i="39"/>
  <c r="K5" i="12"/>
  <c r="S8" i="12"/>
  <c r="Q22" i="12"/>
  <c r="I12" i="56"/>
  <c r="I21" i="56"/>
  <c r="S22" i="56"/>
  <c r="G6" i="52"/>
  <c r="N3" i="18"/>
  <c r="I7" i="42"/>
  <c r="C18" i="42"/>
  <c r="G19" i="43"/>
  <c r="F9" i="1"/>
  <c r="L13" i="1"/>
  <c r="H19" i="28"/>
  <c r="K13" i="28"/>
  <c r="H22" i="39"/>
  <c r="G8" i="12"/>
  <c r="E21" i="12"/>
  <c r="O30" i="12"/>
  <c r="M18" i="12"/>
  <c r="G22" i="56"/>
  <c r="T11" i="56"/>
  <c r="N2" i="47"/>
  <c r="O2" i="5"/>
  <c r="F13" i="42"/>
  <c r="H18" i="42"/>
  <c r="C5" i="43"/>
  <c r="AG4" i="9"/>
  <c r="F4" i="1"/>
  <c r="H9" i="1"/>
  <c r="H27" i="1"/>
  <c r="E5" i="28"/>
  <c r="D26" i="28"/>
  <c r="G22" i="28"/>
  <c r="F4" i="39"/>
  <c r="N5" i="12"/>
  <c r="R9" i="12"/>
  <c r="O14" i="12"/>
  <c r="S22" i="12"/>
  <c r="J12" i="56"/>
  <c r="T22" i="56"/>
  <c r="C7" i="52"/>
  <c r="H12" i="52"/>
  <c r="Q3" i="18"/>
  <c r="J7" i="42"/>
  <c r="H19" i="43"/>
  <c r="F14" i="1"/>
  <c r="I27" i="1"/>
  <c r="L13" i="28"/>
  <c r="J2" i="39"/>
  <c r="E9" i="12"/>
  <c r="F21" i="12"/>
  <c r="P30" i="12"/>
  <c r="K10" i="12"/>
  <c r="N18" i="12"/>
  <c r="H13" i="56"/>
  <c r="I23" i="56"/>
  <c r="V12" i="56"/>
  <c r="V2" i="5"/>
  <c r="D8" i="42"/>
  <c r="G13" i="42"/>
  <c r="I18" i="42"/>
  <c r="C12" i="43"/>
  <c r="AH4" i="9"/>
  <c r="E2" i="15"/>
  <c r="C20" i="42"/>
  <c r="I4" i="1"/>
  <c r="G10" i="12"/>
  <c r="R14" i="12"/>
  <c r="H5" i="56"/>
  <c r="V14" i="56"/>
  <c r="E2" i="46"/>
  <c r="E9" i="42"/>
  <c r="AL4" i="9"/>
  <c r="J20" i="1"/>
  <c r="I28" i="1"/>
  <c r="K16" i="28"/>
  <c r="R31" i="12"/>
  <c r="N10" i="12"/>
  <c r="P19" i="12"/>
  <c r="G15" i="56"/>
  <c r="H2" i="7"/>
  <c r="F2" i="15"/>
  <c r="H23" i="43"/>
  <c r="C14" i="55"/>
  <c r="F2" i="46"/>
  <c r="I2" i="15"/>
  <c r="C4" i="42"/>
  <c r="J28" i="1"/>
  <c r="E9" i="28"/>
  <c r="L4" i="28"/>
  <c r="L16" i="28"/>
  <c r="F18" i="39"/>
  <c r="O6" i="12"/>
  <c r="L15" i="12"/>
  <c r="U5" i="56"/>
  <c r="I2" i="7"/>
  <c r="H9" i="42"/>
  <c r="J14" i="42"/>
  <c r="C20" i="43"/>
  <c r="D2" i="38"/>
  <c r="C15" i="55"/>
  <c r="I5" i="1"/>
  <c r="H10" i="1"/>
  <c r="K15" i="1"/>
  <c r="J16" i="39"/>
  <c r="G13" i="12"/>
  <c r="R32" i="12"/>
  <c r="K11" i="12"/>
  <c r="S19" i="12"/>
  <c r="J5" i="56"/>
  <c r="E3" i="52"/>
  <c r="J2" i="15"/>
  <c r="E13" i="28"/>
  <c r="G8" i="28"/>
  <c r="M4" i="28"/>
  <c r="F19" i="39"/>
  <c r="P6" i="12"/>
  <c r="I16" i="56"/>
  <c r="S6" i="56"/>
  <c r="U15" i="56"/>
  <c r="I8" i="52"/>
  <c r="L2" i="46"/>
  <c r="F15" i="42"/>
  <c r="C21" i="43"/>
  <c r="K2" i="38"/>
  <c r="F6" i="1"/>
  <c r="I21" i="1"/>
  <c r="H2" i="39"/>
  <c r="P33" i="12"/>
  <c r="M11" i="12"/>
  <c r="K20" i="12"/>
  <c r="G6" i="56"/>
  <c r="F3" i="52"/>
  <c r="M2" i="7"/>
  <c r="E4" i="42"/>
  <c r="O7" i="1"/>
  <c r="K18" i="28"/>
  <c r="N11" i="12"/>
  <c r="J16" i="56"/>
  <c r="V15" i="56"/>
  <c r="C9" i="52"/>
  <c r="C4" i="9"/>
  <c r="F16" i="1"/>
  <c r="H11" i="28"/>
  <c r="H3" i="39"/>
  <c r="G14" i="12"/>
  <c r="Q33" i="12"/>
  <c r="L16" i="12"/>
  <c r="H6" i="56"/>
  <c r="C4" i="52"/>
  <c r="O2" i="46"/>
  <c r="L2" i="15"/>
  <c r="G4" i="42"/>
  <c r="N2" i="38"/>
  <c r="I6" i="1"/>
  <c r="I16" i="1"/>
  <c r="E14" i="28"/>
  <c r="R6" i="12"/>
  <c r="U6" i="56"/>
  <c r="D9" i="52"/>
  <c r="S2" i="15"/>
  <c r="H4" i="9"/>
  <c r="K21" i="1"/>
  <c r="K6" i="28"/>
  <c r="H4" i="39"/>
  <c r="E15" i="12"/>
  <c r="Q20" i="12"/>
  <c r="L4" i="9"/>
  <c r="G2" i="7"/>
  <c r="V3" i="18"/>
  <c r="J8" i="42"/>
  <c r="C9" i="55"/>
  <c r="L9" i="1"/>
  <c r="D7" i="28"/>
  <c r="H5" i="28"/>
  <c r="J9" i="39"/>
  <c r="Q5" i="12"/>
  <c r="H25" i="56"/>
  <c r="C3" i="52"/>
  <c r="J3" i="42"/>
  <c r="G14" i="42"/>
  <c r="G21" i="43"/>
  <c r="F15" i="1"/>
  <c r="M3" i="28"/>
  <c r="F17" i="39"/>
  <c r="S14" i="12"/>
  <c r="G8" i="52"/>
  <c r="G9" i="42"/>
  <c r="D20" i="42"/>
  <c r="C19" i="43"/>
  <c r="C2" i="38"/>
  <c r="H5" i="1"/>
  <c r="F10" i="1"/>
  <c r="J15" i="1"/>
  <c r="E8" i="28"/>
  <c r="G6" i="28"/>
  <c r="J14" i="39"/>
  <c r="E11" i="12"/>
  <c r="F30" i="12"/>
  <c r="M6" i="12"/>
  <c r="I5" i="56"/>
  <c r="I25" i="56"/>
  <c r="S15" i="56"/>
  <c r="D3" i="52"/>
  <c r="K20" i="1"/>
  <c r="R10" i="12"/>
  <c r="H8" i="52"/>
  <c r="G30" i="12"/>
  <c r="H16" i="56"/>
  <c r="T15" i="56"/>
  <c r="L2" i="7"/>
  <c r="D4" i="42"/>
  <c r="H20" i="42"/>
  <c r="M17" i="28"/>
  <c r="M15" i="12"/>
  <c r="I9" i="42"/>
  <c r="B4" i="9"/>
  <c r="C16" i="55"/>
  <c r="K10" i="1"/>
  <c r="L15" i="1"/>
  <c r="G9" i="28"/>
  <c r="J17" i="39"/>
  <c r="E14" i="12"/>
  <c r="K2" i="15"/>
  <c r="G21" i="42"/>
  <c r="H6" i="1"/>
  <c r="D14" i="28"/>
  <c r="F33" i="12"/>
  <c r="Q6" i="12"/>
  <c r="T6" i="56"/>
  <c r="M2" i="46"/>
  <c r="J9" i="42"/>
  <c r="I15" i="42"/>
  <c r="H3" i="43"/>
  <c r="L2" i="38"/>
  <c r="L10" i="1"/>
  <c r="J21" i="1"/>
  <c r="M5" i="28"/>
  <c r="K19" i="28"/>
  <c r="J18" i="39"/>
  <c r="P20" i="12"/>
  <c r="N2" i="7"/>
  <c r="H21" i="42"/>
  <c r="C20" i="55"/>
  <c r="J19" i="39"/>
  <c r="G33" i="12"/>
  <c r="R33" i="12"/>
  <c r="O11" i="12"/>
  <c r="G17" i="56"/>
  <c r="S17" i="56"/>
  <c r="R2" i="7"/>
  <c r="G4" i="43"/>
  <c r="L11" i="1"/>
  <c r="H12" i="28"/>
  <c r="L19" i="28"/>
  <c r="M16" i="12"/>
  <c r="F4" i="52"/>
  <c r="S2" i="46"/>
  <c r="F5" i="42"/>
  <c r="H10" i="42"/>
  <c r="D16" i="42"/>
  <c r="I21" i="42"/>
  <c r="G9" i="43"/>
  <c r="C21" i="55"/>
  <c r="J6" i="1"/>
  <c r="K16" i="1"/>
  <c r="D15" i="28"/>
  <c r="G13" i="28"/>
  <c r="L6" i="28"/>
  <c r="H6" i="39"/>
  <c r="J20" i="39"/>
  <c r="E34" i="12"/>
  <c r="Q7" i="12"/>
  <c r="Q16" i="12"/>
  <c r="I7" i="56"/>
  <c r="G18" i="56"/>
  <c r="S18" i="56"/>
  <c r="E9" i="52"/>
  <c r="S2" i="7"/>
  <c r="T2" i="15"/>
  <c r="E22" i="42"/>
  <c r="P2" i="38"/>
  <c r="G12" i="1"/>
  <c r="F17" i="1"/>
  <c r="L21" i="1"/>
  <c r="M8" i="28"/>
  <c r="M19" i="28"/>
  <c r="G15" i="12"/>
  <c r="F34" i="12"/>
  <c r="N3" i="12"/>
  <c r="R7" i="12"/>
  <c r="L12" i="12"/>
  <c r="N21" i="12"/>
  <c r="I9" i="56"/>
  <c r="T7" i="56"/>
  <c r="G4" i="52"/>
  <c r="T2" i="46"/>
  <c r="G5" i="42"/>
  <c r="I10" i="42"/>
  <c r="E16" i="42"/>
  <c r="H9" i="43"/>
  <c r="M4" i="9"/>
  <c r="C22" i="55"/>
  <c r="K6" i="1"/>
  <c r="J17" i="1"/>
  <c r="O13" i="1"/>
  <c r="D16" i="28"/>
  <c r="H13" i="28"/>
  <c r="E4" i="12"/>
  <c r="R16" i="12"/>
  <c r="J19" i="56"/>
  <c r="U7" i="56"/>
  <c r="T18" i="56"/>
  <c r="F10" i="52"/>
  <c r="U2" i="7"/>
  <c r="U2" i="15"/>
  <c r="D6" i="42"/>
  <c r="G22" i="42"/>
  <c r="Q2" i="38"/>
  <c r="H12" i="1"/>
  <c r="H22" i="1"/>
  <c r="E17" i="28"/>
  <c r="M9" i="28"/>
  <c r="L22" i="28"/>
  <c r="H9" i="39"/>
  <c r="G34" i="12"/>
  <c r="P3" i="12"/>
  <c r="M12" i="12"/>
  <c r="O21" i="12"/>
  <c r="J9" i="56"/>
  <c r="V18" i="56"/>
  <c r="H4" i="52"/>
  <c r="F2" i="47"/>
  <c r="E3" i="18"/>
  <c r="F17" i="42"/>
  <c r="I22" i="42"/>
  <c r="H10" i="43"/>
  <c r="N4" i="9"/>
  <c r="Q30" i="12"/>
  <c r="S3" i="12"/>
  <c r="O7" i="12"/>
  <c r="P13" i="12"/>
  <c r="R23" i="12"/>
  <c r="U11" i="56"/>
  <c r="S20" i="56"/>
  <c r="G3" i="52"/>
  <c r="G7" i="52"/>
  <c r="R2" i="5"/>
  <c r="G3" i="18"/>
  <c r="C13" i="43"/>
  <c r="C17" i="55"/>
  <c r="L20" i="1"/>
  <c r="G23" i="28"/>
  <c r="K11" i="28"/>
  <c r="L20" i="28"/>
  <c r="F7" i="12"/>
  <c r="E16" i="12"/>
  <c r="E31" i="12"/>
  <c r="O10" i="12"/>
  <c r="L17" i="12"/>
  <c r="L20" i="12"/>
  <c r="G11" i="56"/>
  <c r="H18" i="56"/>
  <c r="J25" i="56"/>
  <c r="I11" i="52"/>
  <c r="U2" i="46"/>
  <c r="J2" i="7"/>
  <c r="T2" i="5"/>
  <c r="C9" i="42"/>
  <c r="I12" i="42"/>
  <c r="D17" i="42"/>
  <c r="I20" i="42"/>
  <c r="G12" i="43"/>
  <c r="I4" i="9"/>
  <c r="G9" i="1"/>
  <c r="L12" i="1"/>
  <c r="L16" i="1"/>
  <c r="K27" i="1"/>
  <c r="D4" i="28"/>
  <c r="D17" i="28"/>
  <c r="H8" i="28"/>
  <c r="F20" i="39"/>
  <c r="J7" i="39"/>
  <c r="R30" i="12"/>
  <c r="N4" i="12"/>
  <c r="P7" i="12"/>
  <c r="Q13" i="12"/>
  <c r="S23" i="12"/>
  <c r="V11" i="56"/>
  <c r="T20" i="56"/>
  <c r="J3" i="52"/>
  <c r="E8" i="52"/>
  <c r="K2" i="7"/>
  <c r="U2" i="5"/>
  <c r="H3" i="18"/>
  <c r="D5" i="42"/>
  <c r="E17" i="42"/>
  <c r="C14" i="43"/>
  <c r="B2" i="38"/>
  <c r="C18" i="55"/>
  <c r="L4" i="1"/>
  <c r="F13" i="1"/>
  <c r="F21" i="1"/>
  <c r="F28" i="1"/>
  <c r="H23" i="28"/>
  <c r="L11" i="28"/>
  <c r="K22" i="28"/>
  <c r="G7" i="12"/>
  <c r="F16" i="12"/>
  <c r="E33" i="12"/>
  <c r="Q10" i="12"/>
  <c r="S13" i="12"/>
  <c r="M17" i="12"/>
  <c r="O20" i="12"/>
  <c r="I11" i="56"/>
  <c r="I18" i="56"/>
  <c r="U12" i="56"/>
  <c r="J11" i="52"/>
  <c r="V2" i="46"/>
  <c r="I3" i="18"/>
  <c r="E5" i="42"/>
  <c r="D9" i="42"/>
  <c r="D13" i="42"/>
  <c r="J20" i="42"/>
  <c r="H14" i="43"/>
  <c r="H15" i="39"/>
  <c r="F11" i="12"/>
  <c r="R34" i="12"/>
  <c r="N15" i="12"/>
  <c r="I2" i="46"/>
  <c r="J6" i="42"/>
  <c r="C15" i="42"/>
  <c r="R2" i="38"/>
  <c r="H23" i="1"/>
  <c r="D10" i="28"/>
  <c r="G16" i="28"/>
  <c r="M16" i="28"/>
  <c r="E26" i="28"/>
  <c r="K31" i="12"/>
  <c r="R5" i="12"/>
  <c r="O12" i="12"/>
  <c r="K19" i="12"/>
  <c r="H15" i="56"/>
  <c r="T8" i="56"/>
  <c r="J9" i="52"/>
  <c r="O2" i="47"/>
  <c r="F3" i="42"/>
  <c r="J10" i="42"/>
  <c r="G5" i="43"/>
  <c r="H21" i="43"/>
  <c r="X4" i="9"/>
  <c r="H3" i="1"/>
  <c r="F19" i="1"/>
  <c r="M6" i="28"/>
  <c r="F8" i="39"/>
  <c r="J21" i="39"/>
  <c r="G21" i="12"/>
  <c r="M31" i="12"/>
  <c r="K9" i="12"/>
  <c r="L22" i="12"/>
  <c r="J7" i="56"/>
  <c r="H22" i="56"/>
  <c r="S16" i="56"/>
  <c r="S24" i="56"/>
  <c r="D6" i="52"/>
  <c r="R2" i="47"/>
  <c r="G2" i="5"/>
  <c r="M2" i="15"/>
  <c r="J18" i="42"/>
  <c r="D23" i="42"/>
  <c r="H5" i="43"/>
  <c r="F7" i="1"/>
  <c r="F11" i="1"/>
  <c r="O11" i="1"/>
  <c r="G3" i="28"/>
  <c r="K17" i="28"/>
  <c r="H16" i="39"/>
  <c r="G11" i="12"/>
  <c r="K3" i="12"/>
  <c r="S5" i="12"/>
  <c r="P12" i="12"/>
  <c r="L19" i="12"/>
  <c r="I15" i="56"/>
  <c r="T9" i="56"/>
  <c r="C10" i="52"/>
  <c r="J2" i="46"/>
  <c r="G3" i="42"/>
  <c r="C7" i="42"/>
  <c r="D15" i="42"/>
  <c r="E23" i="42"/>
  <c r="H7" i="43"/>
  <c r="AD4" i="9"/>
  <c r="S2" i="38"/>
  <c r="I3" i="1"/>
  <c r="I15" i="1"/>
  <c r="J23" i="1"/>
  <c r="E10" i="28"/>
  <c r="H16" i="28"/>
  <c r="L8" i="28"/>
  <c r="F9" i="39"/>
  <c r="E3" i="12"/>
  <c r="F13" i="12"/>
  <c r="E22" i="12"/>
  <c r="K32" i="12"/>
  <c r="L6" i="12"/>
  <c r="M9" i="12"/>
  <c r="M22" i="12"/>
  <c r="G8" i="56"/>
  <c r="S10" i="56"/>
  <c r="T16" i="56"/>
  <c r="T24" i="56"/>
  <c r="E6" i="52"/>
  <c r="S2" i="47"/>
  <c r="H2" i="5"/>
  <c r="R2" i="15"/>
  <c r="I3" i="42"/>
  <c r="E15" i="42"/>
  <c r="H8" i="43"/>
  <c r="G23" i="43"/>
  <c r="G7" i="1"/>
  <c r="H11" i="1"/>
  <c r="I19" i="1"/>
  <c r="O12" i="1"/>
  <c r="D11" i="28"/>
  <c r="G4" i="28"/>
  <c r="G18" i="28"/>
  <c r="L17" i="28"/>
  <c r="H19" i="39"/>
  <c r="L3" i="12"/>
  <c r="Q9" i="12"/>
  <c r="Q12" i="12"/>
  <c r="K16" i="12"/>
  <c r="M19" i="12"/>
  <c r="G16" i="56"/>
  <c r="H23" i="56"/>
  <c r="D10" i="52"/>
  <c r="K2" i="46"/>
  <c r="F7" i="42"/>
  <c r="I11" i="42"/>
  <c r="I19" i="42"/>
  <c r="F23" i="42"/>
  <c r="AE4" i="9"/>
  <c r="T2" i="38"/>
  <c r="E19" i="42"/>
  <c r="C7" i="43"/>
  <c r="G16" i="43"/>
  <c r="C10" i="55"/>
  <c r="C29" i="55"/>
  <c r="I8" i="1"/>
  <c r="G14" i="1"/>
  <c r="L22" i="1"/>
  <c r="D12" i="28"/>
  <c r="G10" i="28"/>
  <c r="M13" i="28"/>
  <c r="F12" i="39"/>
  <c r="H11" i="39"/>
  <c r="F5" i="12"/>
  <c r="F12" i="12"/>
  <c r="F31" i="12"/>
  <c r="Q4" i="12"/>
  <c r="P11" i="12"/>
  <c r="P18" i="12"/>
  <c r="R20" i="12"/>
  <c r="M23" i="12"/>
  <c r="H8" i="56"/>
  <c r="J13" i="56"/>
  <c r="G19" i="56"/>
  <c r="G24" i="56"/>
  <c r="I4" i="52"/>
  <c r="H7" i="52"/>
  <c r="B2" i="46"/>
  <c r="A2" i="47"/>
  <c r="A2" i="7"/>
  <c r="A2" i="15"/>
  <c r="C11" i="42"/>
  <c r="H13" i="42"/>
  <c r="G16" i="42"/>
  <c r="J21" i="42"/>
  <c r="G6" i="43"/>
  <c r="D4" i="9"/>
  <c r="Y4" i="9"/>
  <c r="G2" i="38"/>
  <c r="I11" i="1"/>
  <c r="G17" i="1"/>
  <c r="F20" i="1"/>
  <c r="L28" i="1"/>
  <c r="D22" i="28"/>
  <c r="G20" i="28"/>
  <c r="L7" i="28"/>
  <c r="M20" i="28"/>
  <c r="F13" i="39"/>
  <c r="J10" i="39"/>
  <c r="E19" i="12"/>
  <c r="M33" i="12"/>
  <c r="O34" i="12"/>
  <c r="S6" i="12"/>
  <c r="N9" i="12"/>
  <c r="K14" i="12"/>
  <c r="N16" i="12"/>
  <c r="U8" i="56"/>
  <c r="U13" i="56"/>
  <c r="T19" i="56"/>
  <c r="U24" i="56"/>
  <c r="D5" i="52"/>
  <c r="I7" i="52"/>
  <c r="G10" i="52"/>
  <c r="V2" i="15"/>
  <c r="C3" i="42"/>
  <c r="H5" i="42"/>
  <c r="G8" i="42"/>
  <c r="J13" i="42"/>
  <c r="F19" i="42"/>
  <c r="C8" i="43"/>
  <c r="C11" i="55"/>
  <c r="K5" i="1"/>
  <c r="J8" i="1"/>
  <c r="I14" i="1"/>
  <c r="F23" i="1"/>
  <c r="O22" i="1"/>
  <c r="E12" i="28"/>
  <c r="H10" i="28"/>
  <c r="K14" i="28"/>
  <c r="H12" i="39"/>
  <c r="G5" i="12"/>
  <c r="G12" i="12"/>
  <c r="G31" i="12"/>
  <c r="R4" i="12"/>
  <c r="Q11" i="12"/>
  <c r="Q18" i="12"/>
  <c r="K21" i="12"/>
  <c r="N23" i="12"/>
  <c r="G9" i="56"/>
  <c r="G14" i="56"/>
  <c r="H19" i="56"/>
  <c r="H24" i="56"/>
  <c r="U19" i="56"/>
  <c r="C2" i="46"/>
  <c r="B2" i="47"/>
  <c r="B2" i="7"/>
  <c r="C2" i="5"/>
  <c r="B2" i="15"/>
  <c r="D11" i="42"/>
  <c r="H16" i="42"/>
  <c r="C22" i="42"/>
  <c r="H6" i="43"/>
  <c r="H17" i="43"/>
  <c r="E4" i="9"/>
  <c r="Z4" i="9"/>
  <c r="I2" i="38"/>
  <c r="F3" i="1"/>
  <c r="J11" i="1"/>
  <c r="H17" i="1"/>
  <c r="G20" i="1"/>
  <c r="O3" i="1"/>
  <c r="D3" i="28"/>
  <c r="E22" i="28"/>
  <c r="H20" i="28"/>
  <c r="M7" i="28"/>
  <c r="L21" i="28"/>
  <c r="F14" i="39"/>
  <c r="J11" i="39"/>
  <c r="F19" i="12"/>
  <c r="K34" i="12"/>
  <c r="P34" i="12"/>
  <c r="L7" i="12"/>
  <c r="O9" i="12"/>
  <c r="M14" i="12"/>
  <c r="O16" i="12"/>
  <c r="J24" i="56"/>
  <c r="V8" i="56"/>
  <c r="V24" i="56"/>
  <c r="E5" i="52"/>
  <c r="J7" i="52"/>
  <c r="H10" i="52"/>
  <c r="D2" i="47"/>
  <c r="A3" i="18"/>
  <c r="D3" i="42"/>
  <c r="H8" i="42"/>
  <c r="E11" i="42"/>
  <c r="C14" i="42"/>
  <c r="G19" i="42"/>
  <c r="C13" i="55"/>
  <c r="L5" i="1"/>
  <c r="L8" i="1"/>
  <c r="J14" i="1"/>
  <c r="G23" i="1"/>
  <c r="D13" i="28"/>
  <c r="G11" i="28"/>
  <c r="H21" i="28"/>
  <c r="L14" i="28"/>
  <c r="H13" i="39"/>
  <c r="F6" i="12"/>
  <c r="E13" i="12"/>
  <c r="G32" i="12"/>
  <c r="S4" i="12"/>
  <c r="P9" i="12"/>
  <c r="R18" i="12"/>
  <c r="L21" i="12"/>
  <c r="O23" i="12"/>
  <c r="H9" i="56"/>
  <c r="H14" i="56"/>
  <c r="I19" i="56"/>
  <c r="U14" i="56"/>
  <c r="V19" i="56"/>
  <c r="D2" i="46"/>
  <c r="C2" i="7"/>
  <c r="D2" i="5"/>
  <c r="C2" i="15"/>
  <c r="E3" i="42"/>
  <c r="C6" i="42"/>
  <c r="I16" i="42"/>
  <c r="D22" i="42"/>
  <c r="C11" i="43"/>
  <c r="G7" i="43"/>
  <c r="H18" i="43"/>
  <c r="F4" i="9"/>
  <c r="AA4" i="9"/>
  <c r="J2" i="38"/>
  <c r="G3" i="1"/>
  <c r="K11" i="1"/>
  <c r="I17" i="1"/>
  <c r="I20" i="1"/>
  <c r="E3" i="28"/>
  <c r="D23" i="28"/>
  <c r="K8" i="28"/>
  <c r="M21" i="28"/>
  <c r="F15" i="39"/>
  <c r="J13" i="39"/>
  <c r="G19" i="12"/>
  <c r="L34" i="12"/>
  <c r="Q34" i="12"/>
  <c r="N7" i="12"/>
  <c r="K12" i="12"/>
  <c r="N14" i="12"/>
  <c r="P16" i="12"/>
  <c r="G25" i="56"/>
  <c r="S9" i="56"/>
  <c r="S25" i="56"/>
  <c r="F5" i="52"/>
  <c r="I10" i="52"/>
  <c r="E2" i="47"/>
  <c r="E2" i="5"/>
  <c r="I8" i="42"/>
  <c r="F11" i="42"/>
  <c r="D14" i="42"/>
  <c r="C17" i="42"/>
  <c r="H19" i="42"/>
  <c r="AC4" i="9"/>
  <c r="U22" i="56"/>
  <c r="H6" i="52"/>
  <c r="D12" i="52"/>
  <c r="P2" i="15"/>
  <c r="I23" i="42"/>
  <c r="H12" i="43"/>
  <c r="AN4" i="9"/>
  <c r="J4" i="1"/>
  <c r="I10" i="1"/>
  <c r="H13" i="1"/>
  <c r="O14" i="1"/>
  <c r="H6" i="28"/>
  <c r="M11" i="28"/>
  <c r="P32" i="12"/>
  <c r="O15" i="12"/>
  <c r="M20" i="12"/>
  <c r="I6" i="56"/>
  <c r="V6" i="56"/>
  <c r="T17" i="56"/>
  <c r="D4" i="52"/>
  <c r="P2" i="47"/>
  <c r="O2" i="7"/>
  <c r="C21" i="42"/>
  <c r="D9" i="28"/>
  <c r="H5" i="39"/>
  <c r="P8" i="12"/>
  <c r="S12" i="56"/>
  <c r="E12" i="52"/>
  <c r="R2" i="46"/>
  <c r="Q2" i="7"/>
  <c r="Q2" i="15"/>
  <c r="I4" i="42"/>
  <c r="C13" i="42"/>
  <c r="H15" i="42"/>
  <c r="G18" i="42"/>
  <c r="J23" i="42"/>
  <c r="G14" i="43"/>
  <c r="T4" i="9"/>
  <c r="A2" i="38"/>
  <c r="G9" i="52"/>
  <c r="Q2" i="46"/>
  <c r="H4" i="42"/>
  <c r="C10" i="42"/>
  <c r="J12" i="42"/>
  <c r="G15" i="42"/>
  <c r="E18" i="42"/>
  <c r="S4" i="9"/>
  <c r="C23" i="55"/>
  <c r="G19" i="1"/>
  <c r="K5" i="28"/>
  <c r="F5" i="39"/>
  <c r="F3" i="12"/>
  <c r="G16" i="12"/>
  <c r="F23" i="12"/>
  <c r="M13" i="12"/>
  <c r="O22" i="12"/>
  <c r="G12" i="56"/>
  <c r="I22" i="56"/>
  <c r="P2" i="5"/>
  <c r="O3" i="18"/>
  <c r="G7" i="42"/>
  <c r="C23" i="43"/>
  <c r="A11" i="9"/>
  <c r="A10" i="9"/>
  <c r="A12" i="9"/>
  <c r="A9" i="9"/>
  <c r="A8" i="9"/>
  <c r="A5" i="9"/>
  <c r="A4" i="9"/>
  <c r="A13" i="9"/>
  <c r="A7" i="9"/>
  <c r="A6" i="9"/>
  <c r="U2" i="38"/>
  <c r="H16" i="1"/>
  <c r="F22" i="1"/>
  <c r="L27" i="1"/>
  <c r="D19" i="28"/>
  <c r="G17" i="28"/>
  <c r="L18" i="28"/>
  <c r="J5" i="39"/>
  <c r="F10" i="12"/>
  <c r="L31" i="12"/>
  <c r="L4" i="12"/>
  <c r="N6" i="12"/>
  <c r="S10" i="12"/>
  <c r="K18" i="12"/>
  <c r="I6" i="52"/>
  <c r="H9" i="52"/>
  <c r="Q2" i="47"/>
  <c r="C24" i="55"/>
  <c r="K4" i="1"/>
  <c r="J10" i="1"/>
  <c r="I13" i="1"/>
  <c r="H19" i="1"/>
  <c r="G22" i="1"/>
  <c r="H7" i="28"/>
  <c r="L5" i="28"/>
  <c r="K12" i="28"/>
  <c r="F7" i="39"/>
  <c r="G3" i="12"/>
  <c r="E17" i="12"/>
  <c r="E30" i="12"/>
  <c r="Q32" i="12"/>
  <c r="M4" i="12"/>
  <c r="N13" i="12"/>
  <c r="P15" i="12"/>
  <c r="N20" i="12"/>
  <c r="P22" i="12"/>
  <c r="H7" i="56"/>
  <c r="H12" i="56"/>
  <c r="J17" i="56"/>
  <c r="G23" i="56"/>
  <c r="S7" i="56"/>
  <c r="U17" i="56"/>
  <c r="T23" i="56"/>
  <c r="E4" i="52"/>
  <c r="I9" i="52"/>
  <c r="Q2" i="5"/>
  <c r="P3" i="18"/>
  <c r="H7" i="42"/>
  <c r="G10" i="42"/>
  <c r="D21" i="42"/>
  <c r="G3" i="43"/>
  <c r="V2" i="38"/>
  <c r="S7" i="12"/>
  <c r="R11" i="12"/>
  <c r="Q15" i="12"/>
  <c r="Q19" i="12"/>
  <c r="P23" i="12"/>
  <c r="I8" i="56"/>
  <c r="H17" i="56"/>
  <c r="S5" i="56"/>
  <c r="S14" i="56"/>
  <c r="V22" i="56"/>
  <c r="C8" i="52"/>
  <c r="F12" i="52"/>
  <c r="I2" i="47"/>
  <c r="A2" i="5"/>
  <c r="N2" i="15"/>
  <c r="J3" i="18"/>
  <c r="I5" i="42"/>
  <c r="D10" i="42"/>
  <c r="H14" i="42"/>
  <c r="C19" i="42"/>
  <c r="E21" i="42"/>
  <c r="C16" i="43"/>
  <c r="H16" i="43"/>
  <c r="AI4" i="9"/>
  <c r="J3" i="1"/>
  <c r="G6" i="1"/>
  <c r="G11" i="1"/>
  <c r="G16" i="1"/>
  <c r="H21" i="1"/>
  <c r="D20" i="28"/>
  <c r="H15" i="28"/>
  <c r="K9" i="28"/>
  <c r="K21" i="28"/>
  <c r="H7" i="39"/>
  <c r="J4" i="39"/>
  <c r="F8" i="12"/>
  <c r="E20" i="12"/>
  <c r="K33" i="12"/>
  <c r="K4" i="12"/>
  <c r="K6" i="12"/>
  <c r="S9" i="12"/>
  <c r="R13" i="12"/>
  <c r="R17" i="12"/>
  <c r="Q21" i="12"/>
  <c r="G13" i="56"/>
  <c r="J21" i="56"/>
  <c r="U9" i="56"/>
  <c r="U18" i="56"/>
  <c r="H3" i="52"/>
  <c r="J5" i="52"/>
  <c r="E10" i="52"/>
  <c r="N2" i="46"/>
  <c r="F2" i="7"/>
  <c r="S2" i="5"/>
  <c r="O2" i="15"/>
  <c r="H3" i="42"/>
  <c r="C8" i="42"/>
  <c r="G12" i="42"/>
  <c r="J16" i="42"/>
  <c r="G23" i="42"/>
  <c r="G8" i="43"/>
  <c r="R4" i="9"/>
  <c r="M2" i="38"/>
  <c r="C19" i="55"/>
  <c r="K8" i="1"/>
  <c r="K13" i="1"/>
  <c r="K18" i="1"/>
  <c r="L23" i="1"/>
  <c r="O23" i="1"/>
  <c r="E11" i="28"/>
  <c r="G7" i="28"/>
  <c r="L3" i="28"/>
  <c r="L15" i="28"/>
  <c r="F11" i="39"/>
  <c r="H8" i="39"/>
  <c r="J22" i="39"/>
  <c r="F14" i="12"/>
  <c r="F32" i="12"/>
  <c r="O33" i="12"/>
  <c r="K8" i="12"/>
  <c r="S11" i="12"/>
  <c r="R15" i="12"/>
  <c r="R19" i="12"/>
  <c r="Q23" i="12"/>
  <c r="J8" i="56"/>
  <c r="I17" i="56"/>
  <c r="T5" i="56"/>
  <c r="T14" i="56"/>
  <c r="S23" i="56"/>
  <c r="I3" i="52"/>
  <c r="D8" i="52"/>
  <c r="G12" i="52"/>
  <c r="K2" i="47"/>
  <c r="B2" i="5"/>
  <c r="K3" i="18"/>
  <c r="J5" i="42"/>
  <c r="E10" i="42"/>
  <c r="I14" i="42"/>
  <c r="D19" i="42"/>
  <c r="F21" i="42"/>
  <c r="C17" i="43"/>
  <c r="G17" i="43"/>
  <c r="AJ4" i="9"/>
  <c r="U16" i="56"/>
  <c r="T25" i="56"/>
  <c r="D7" i="52"/>
  <c r="G11" i="52"/>
  <c r="G2" i="46"/>
  <c r="T2" i="47"/>
  <c r="K2" i="5"/>
  <c r="C3" i="18"/>
  <c r="J4" i="42"/>
  <c r="G11" i="42"/>
  <c r="J15" i="42"/>
  <c r="E20" i="42"/>
  <c r="C9" i="43"/>
  <c r="G13" i="43"/>
  <c r="G22" i="43"/>
  <c r="J4" i="9"/>
  <c r="E2" i="38"/>
  <c r="C12" i="55"/>
  <c r="C28" i="55"/>
  <c r="F5" i="1"/>
  <c r="G10" i="1"/>
  <c r="G15" i="1"/>
  <c r="K17" i="1"/>
  <c r="K22" i="1"/>
  <c r="O15" i="1"/>
  <c r="E16" i="28"/>
  <c r="G12" i="28"/>
  <c r="G21" i="28"/>
  <c r="M12" i="28"/>
  <c r="F3" i="39"/>
  <c r="H18" i="39"/>
  <c r="E6" i="12"/>
  <c r="G23" i="12"/>
  <c r="O31" i="12"/>
  <c r="L5" i="12"/>
  <c r="L9" i="12"/>
  <c r="K13" i="12"/>
  <c r="K15" i="12"/>
  <c r="S18" i="12"/>
  <c r="R22" i="12"/>
  <c r="H11" i="56"/>
  <c r="G20" i="56"/>
  <c r="I24" i="56"/>
  <c r="T12" i="56"/>
  <c r="S21" i="56"/>
  <c r="C5" i="52"/>
  <c r="F9" i="52"/>
  <c r="C2" i="47"/>
  <c r="P2" i="7"/>
  <c r="G2" i="15"/>
  <c r="U3" i="18"/>
  <c r="D7" i="42"/>
  <c r="F9" i="42"/>
  <c r="I13" i="42"/>
  <c r="D18" i="42"/>
  <c r="H22" i="42"/>
  <c r="H4" i="43"/>
  <c r="H13" i="43"/>
  <c r="AB4" i="9"/>
  <c r="J27" i="48"/>
  <c r="K7" i="1"/>
  <c r="K12" i="1"/>
  <c r="H15" i="1"/>
  <c r="H20" i="1"/>
  <c r="H28" i="1"/>
  <c r="D8" i="28"/>
  <c r="H3" i="28"/>
  <c r="K7" i="28"/>
  <c r="M18" i="28"/>
  <c r="F21" i="39"/>
  <c r="J15" i="39"/>
  <c r="E12" i="12"/>
  <c r="E18" i="12"/>
  <c r="M30" i="12"/>
  <c r="M3" i="12"/>
  <c r="M7" i="12"/>
  <c r="L11" i="12"/>
  <c r="L13" i="12"/>
  <c r="K17" i="12"/>
  <c r="S20" i="12"/>
  <c r="G7" i="56"/>
  <c r="J15" i="56"/>
  <c r="S8" i="56"/>
  <c r="V16" i="56"/>
  <c r="U25" i="56"/>
  <c r="E7" i="52"/>
  <c r="H11" i="52"/>
  <c r="H2" i="46"/>
  <c r="U2" i="47"/>
  <c r="L2" i="5"/>
  <c r="D3" i="18"/>
  <c r="C5" i="42"/>
  <c r="E7" i="42"/>
  <c r="H11" i="42"/>
  <c r="C16" i="42"/>
  <c r="G20" i="42"/>
  <c r="C10" i="43"/>
  <c r="H22" i="43"/>
  <c r="K4" i="9"/>
  <c r="F2" i="38"/>
  <c r="G4" i="9"/>
  <c r="W4" i="9"/>
  <c r="AM4" i="9"/>
  <c r="O2" i="38"/>
  <c r="P4" i="9"/>
  <c r="AF4" i="9"/>
  <c r="H2" i="38"/>
  <c r="J28" i="48"/>
  <c r="D31" i="1"/>
  <c r="G5" i="1"/>
  <c r="I7" i="1"/>
  <c r="K9" i="1"/>
  <c r="F12" i="1"/>
  <c r="H14" i="1"/>
  <c r="J16" i="1"/>
  <c r="L18" i="1"/>
  <c r="G21" i="1"/>
  <c r="I23" i="1"/>
  <c r="K28" i="1"/>
  <c r="O17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M9" i="48" a="1"/>
  <c r="M5" i="48" a="1"/>
  <c r="M22" i="48" a="1"/>
  <c r="J18" i="1" a="1"/>
  <c r="J7" i="1" a="1"/>
  <c r="E18" i="28" a="1"/>
  <c r="J5" i="1" a="1"/>
  <c r="J5" i="1" l="1"/>
  <c r="E18" i="28"/>
  <c r="J7" i="1"/>
  <c r="J18" i="1"/>
  <c r="M22" i="48"/>
  <c r="M5" i="48"/>
  <c r="M9" i="4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678FEB7-AFF4-434F-ACAC-28F5C61BFDF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Timestamp="1725017737"&gt;&lt;FQL&gt;&lt;Q&gt;FC0000ZA^FG_MCAP_IDX(0,,,USD)&lt;/Q&gt;&lt;R&gt;1&lt;/R&gt;&lt;C&gt;1&lt;/C&gt;&lt;D xsi:type="xsd:double"&gt;358905.03&lt;/D&gt;&lt;/FQL&gt;&lt;FQL&gt;&lt;Q&gt;FC0000CN^FMA_MCAP(0,,,USD,"PORTAGG")&lt;/Q&gt;&lt;R&gt;1&lt;/R&gt;&lt;C&gt;1&lt;/C&gt;&lt;D xsi:type="xsd:double"&gt;6754009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xsi:type="xsd:double"&gt;4277.59&lt;/D&gt;&lt;/FQL&gt;&lt;FQL&gt;&lt;Q&gt;FC0000US^FMA_MCAP(0,,,USD,"PORTAGG")&lt;/Q&gt;&lt;R&gt;1&lt;/R&gt;&lt;C&gt;1&lt;/C&gt;&lt;D xsi:type="xsd:double"&gt;58039256&lt;/D&gt;&lt;/FQL&gt;&lt;FQL&gt;&lt;Q&gt;FC0000IN^FMA_MCAP(0,,,USD,"PORTAGG")&lt;/Q&gt;&lt;R&gt;1&lt;/R&gt;&lt;C&gt;1&lt;/C&gt;&lt;D xsi:type="xsd:double"&gt;5453782.5&lt;/D&gt;&lt;/FQL&gt;&lt;FQL&gt;&lt;Q&gt;SPY^FREF_MARKET_VALUE_COMPANY(0,,,USD,,0,,"LEGACY")&lt;/Q&gt;&lt;R&gt;1&lt;/R&gt;&lt;C&gt;1&lt;/C&gt;&lt;D xsi:type="xsd:double"&gt;562025.115535&lt;/D&gt;&lt;/FQL&gt;&lt;FQL&gt;&lt;Q&gt;INDA^FREF_MARKET_VALUE_COMPANY(0,,,USD,,0,,"LEGACY")&lt;/Q&gt;&lt;R&gt;1&lt;/R&gt;&lt;C&gt;1&lt;/C&gt;&lt;D xsi:type="xsd:double"&gt;11431.092&lt;/D&gt;&lt;/FQL&gt;&lt;FQL&gt;&lt;Q&gt;FC0000GR^FMA_MCAP(0,,,USD,"PORTAGG")&lt;/Q&gt;&lt;R&gt;1&lt;/R&gt;&lt;C&gt;1&lt;/C&gt;&lt;D xsi:type="xsd:double"&gt;83603.35&lt;/D&gt;&lt;/FQL&gt;&lt;FQL&gt;&lt;Q&gt;QQQ^FREF_MARKET_VALUE_COMPANY(0,,,USD,,0,,"LEGACY")&lt;/Q&gt;&lt;R&gt;1&lt;/R&gt;&lt;C&gt;1&lt;/C&gt;&lt;D xsi:type="xsd:double"&gt;286420.143&lt;/D&gt;&lt;/FQL&gt;&lt;FQL&gt;&lt;Q&gt;GREK^FREF_MARKET_VALUE_COMPANY(0,,,USD,,0,,"LEGACY")&lt;/Q&gt;&lt;R&gt;1&lt;/R&gt;&lt;C&gt;1&lt;/C&gt;&lt;D xsi:type="xsd:double"&gt;200.6385569584&lt;/D&gt;&lt;/FQL&gt;&lt;FQL&gt;&lt;Q&gt;FC0000GB^FMA_MCAP(0,,,USD,"PORTAGG")&lt;/Q&gt;&lt;R&gt;1&lt;/R&gt;&lt;C&gt;1&lt;/C&gt;&lt;D xsi:type="xsd:double"&gt;3412445&lt;/D&gt;&lt;/FQL&gt;&lt;FQL&gt;&lt;Q&gt;FC0000ZA^FMA_MCAP(0,,,USD,"PORTAGG")&lt;/Q&gt;&lt;R&gt;1&lt;/R&gt;&lt;C&gt;1&lt;/C&gt;&lt;D xsi:type="xsd:double"&gt;358905.03&lt;/D&gt;&lt;/FQL&gt;&lt;FQL&gt;&lt;Q&gt;EWU^FREF_MARKET_VALUE_COMPANY(0,,,USD,,0,,"LEGACY")&lt;/Q&gt;&lt;R&gt;1&lt;/R&gt;&lt;C&gt;1&lt;/C&gt;&lt;D xsi:type="xsd:double"&gt;3272.347&lt;/D&gt;&lt;/FQL&gt;&lt;FQL&gt;&lt;Q&gt;EZA^FREF_MARKET_VALUE_COMPANY(0,,,USD,,0,,"LEGACY")&lt;/Q&gt;&lt;R&gt;1&lt;/R&gt;&lt;C&gt;1&lt;/C&gt;&lt;D xsi:type="xsd:double"&gt;298.053&lt;/D&gt;&lt;/FQL&gt;&lt;FQL&gt;&lt;Q&gt;FC0000CH^FMA_MCAP(0,,,USD,"PORTAGG")&lt;/Q&gt;&lt;R&gt;1&lt;/R&gt;&lt;C&gt;1&lt;/C&gt;&lt;D xsi:type="xsd:double"&gt;2370079.3&lt;/D&gt;&lt;/FQL&gt;&lt;FQL&gt;&lt;Q&gt;FC0000BR^FMA_MCAP(0,,,USD,"PORTAGG")&lt;/Q&gt;&lt;R&gt;1&lt;/R&gt;&lt;C&gt;1&lt;/C&gt;&lt;D xsi:type="xsd:double"&gt;716586.6&lt;/D&gt;&lt;/FQL&gt;&lt;FQL&gt;&lt;Q&gt;EWL^FREF_MARKET_VALUE_COMPANY(0,,,USD,,0,,"LEGACY")&lt;/Q&gt;&lt;R&gt;1&lt;/R&gt;&lt;C&gt;1&lt;/C&gt;&lt;D xsi:type="xsd:double"&gt;1306.305&lt;/D&gt;&lt;/FQL&gt;&lt;FQL&gt;&lt;Q&gt;EWZ^FREF_MARKET_VALUE_COMPANY(0,,,USD,,0,,"LEGACY")&lt;/Q&gt;&lt;R&gt;1&lt;/R&gt;&lt;C&gt;1&lt;/C&gt;&lt;D xsi:type="xsd:double"&gt;4183.386&lt;/D&gt;&lt;/FQL&gt;&lt;FQL&gt;&lt;Q&gt;FC0000JP^FMA_MCAP(0,,,USD,"PORTAGG")&lt;/Q&gt;&lt;R&gt;1&lt;/R&gt;&lt;C&gt;1&lt;/C&gt;&lt;D xsi:type="xsd:double"&gt;6764038.5&lt;/D&gt;&lt;/FQL&gt;&lt;FQL&gt;&lt;Q&gt;FC0000KR^FMA_MCAP(0,,,USD,"PORTAGG")&lt;/Q&gt;&lt;R&gt;1&lt;/R&gt;&lt;C&gt;1&lt;/C&gt;&lt;D xsi:type="xsd:double"&gt;1872266.5&lt;/D&gt;&lt;/FQL&gt;&lt;FQL&gt;&lt;Q&gt;EWJ^FREF_MARKET_VALUE_COMPANY(0,,,USD,,0,,"LEGACY")&lt;/Q&gt;&lt;R&gt;1&lt;/R&gt;&lt;C&gt;1&lt;/C&gt;&lt;D xsi:type="xsd:double"&gt;15978.459&lt;/D&gt;&lt;/FQL&gt;&lt;FQL&gt;&lt;Q&gt;EWY^FREF_MARKET_VALUE_COMPANY(0,,,USD,,0,,"LEGACY")&lt;/Q&gt;&lt;R&gt;1&lt;/R&gt;&lt;C&gt;1&lt;/C&gt;&lt;D xsi:type="xsd:double"&gt;5049.652&lt;/D&gt;&lt;/FQL&gt;&lt;FQL&gt;&lt;Q&gt;FC0000DE^FMA_MCAP(0,,,USD,"PORTAGG")&lt;/Q&gt;&lt;R&gt;1&lt;/R&gt;&lt;C&gt;1&lt;/C&gt;&lt;D xsi:type="xsd:double"&gt;2347794.8&lt;/D&gt;&lt;/FQL&gt;&lt;FQL&gt;&lt;Q&gt;FC0000MX^FMA_MCAP(0,,,USD,"PORTAGG")&lt;/Q&gt;&lt;R&gt;1&lt;/R&gt;&lt;C&gt;1&lt;/C&gt;&lt;D xsi:type="xsd:double"&gt;419402.28&lt;/D&gt;&lt;/FQL&gt;&lt;FQL&gt;&lt;Q&gt;EWG^FREF_MARKET_VALUE_COMPANY(0,,,USD,,0,,"LEGACY")&lt;/Q&gt;&lt;R&gt;1&lt;/R&gt;&lt;C&gt;1&lt;/C&gt;&lt;D xsi:type="xsd:double"&gt;925.395&lt;/D&gt;&lt;/FQL&gt;&lt;FQL&gt;&lt;Q&gt;EWW^FREF_MARKET_VALUE_COMPANY(0,,,USD,,0,,"LEGACY")&lt;/Q&gt;&lt;R&gt;1&lt;/R&gt;&lt;C&gt;1&lt;/C&gt;&lt;D xsi:type="xsd:double"&gt;1342.136&lt;/D&gt;&lt;/FQL&gt;&lt;FQL&gt;&lt;Q&gt;FC0000CA^FMA_MCAP(0,,,USD,"PORTAGG")&lt;/Q&gt;&lt;R&gt;1&lt;/R&gt;&lt;C&gt;1&lt;/C&gt;&lt;D xsi:type="xsd:double"&gt;2891931.3&lt;/D&gt;&lt;/FQL&gt;&lt;FQL&gt;&lt;Q&gt;FC0000TW^FMA_MCAP(0,,,USD,"PORTAGG")&lt;/Q&gt;&lt;R&gt;1&lt;/R&gt;&lt;C&gt;1&lt;/C&gt;&lt;D xsi:type="xsd:double"&gt;2424556.3&lt;/D&gt;&lt;/FQL&gt;&lt;FQL&gt;&lt;Q&gt;EWC^FREF_MARKET_VALUE_COMPANY(0,,,USD,,0,,"LEGACY")&lt;/Q&gt;&lt;R&gt;1&lt;/R&gt;&lt;C&gt;1&lt;/C&gt;&lt;D xsi:type="xsd:double"&gt;2546.559&lt;/D&gt;&lt;/FQL&gt;&lt;FQL&gt;&lt;Q&gt;EWT^FREF_MARKET_VALUE_COMPANY(0,,,USD,,0,,"LEGACY")&lt;/Q&gt;&lt;R&gt;1&lt;/R&gt;&lt;C&gt;1&lt;/C&gt;&lt;D xsi:type="xsd:double"&gt;5244.79&lt;/D&gt;&lt;/FQL&gt;&lt;FQL&gt;&lt;Q&gt;FC0000AU^FMA_MCAP(0,,,USD,"PORTAGG")&lt;/Q&gt;&lt;R&gt;1&lt;/R&gt;&lt;C&gt;1&lt;/C&gt;&lt;D xsi:type="xsd:double"&gt;1776285&lt;/D&gt;&lt;/FQL&gt;&lt;FQL&gt;&lt;Q&gt;FC0000MY^FMA_MCAP(0,,,USD,"PORTAGG")&lt;/Q&gt;&lt;R&gt;1&lt;/R&gt;&lt;C&gt;1&lt;/C&gt;&lt;D xsi:type="xsd:double"&gt;432410.7&lt;/D&gt;&lt;/FQL&gt;&lt;FQL&gt;&lt;Q&gt;EWA^FREF_MARKET_VALUE_COMPANY(0,,,USD,,0,,"LEGACY")&lt;/Q&gt;&lt;R&gt;1&lt;/R&gt;&lt;C&gt;1&lt;/C&gt;&lt;D xsi:type="xsd:double"&gt;1469.22&lt;/D&gt;&lt;/FQL&gt;&lt;FQL&gt;&lt;Q&gt;EWM^FREF_MARKET_VALUE_COMPANY(0,,,USD,,0,,"LEGACY")&lt;/Q&gt;&lt;R&gt;1&lt;/R&gt;&lt;C&gt;1&lt;/C&gt;&lt;D xsi:type="xsd:double"&gt;317.475&lt;/D&gt;&lt;/FQL&gt;&lt;FQL&gt;&lt;Q&gt;FC0000NZ^FMA_MCAP(0,,,USD,"PORTAGG")&lt;/Q&gt;&lt;R&gt;1&lt;/R&gt;&lt;C&gt;1&lt;/C&gt;&lt;D xsi:type="xsd:double"&gt;98401.086&lt;/D&gt;&lt;/FQL&gt;&lt;FQL&gt;&lt;Q&gt;FC0000PE^FMA_MCAP(0,,,USD,"PORTAGG")&lt;/Q&gt;&lt;R&gt;1&lt;/R&gt;&lt;C&gt;1&lt;/C&gt;&lt;D xsi:type="xsd:double"&gt;37284&lt;/D&gt;&lt;/FQL&gt;&lt;FQL&gt;&lt;Q&gt;ENZL^FREF_MARKET_VALUE_COMPANY(0,,,USD,,0,,"LEGACY")&lt;/Q&gt;&lt;R&gt;1&lt;/R&gt;&lt;C&gt;1&lt;/C&gt;&lt;D xsi:type="xsd:double"&gt;87.768&lt;/D&gt;&lt;/FQL&gt;&lt;FQL&gt;&lt;Q&gt;EPU^FREF_MARKET_VALUE_COMPANY(0,,,USD,,0,,"LEGACY")&lt;/Q&gt;&lt;R&gt;1&lt;/R&gt;&lt;C&gt;1&lt;/C&gt;&lt;D xsi:type="xsd:double"&gt;78.6045&lt;/D&gt;&lt;/FQL&gt;&lt;FQL&gt;&lt;Q&gt;FC0000SA^FMA_MCAP(0,,,USD,"PORTAGG")&lt;/Q&gt;&lt;R&gt;1&lt;/R&gt;&lt;C&gt;1&lt;/C&gt;&lt;D xsi:type="xsd:double"&gt;2756954.5&lt;/D&gt;&lt;/FQL&gt;&lt;FQL&gt;&lt;Q&gt;FC0000PL^FMA_MCAP(0,,,USD,"PORTAGG")&lt;/Q&gt;&lt;R&gt;1&lt;/R&gt;&lt;C&gt;1&lt;/C&gt;&lt;D xsi:type="xsd:double"&gt;206590.33&lt;/D&gt;&lt;/FQL&gt;&lt;FQL&gt;&lt;Q&gt;KSA^FREF_MARKET_VALUE_COMPANY(0,,,USD,,0,,"LEGACY")&lt;/Q&gt;&lt;R&gt;1&lt;/R&gt;&lt;C&gt;1&lt;/C&gt;&lt;D xsi:type="xsd:double"&gt;614.075&lt;/D&gt;&lt;/FQL&gt;&lt;FQL&gt;&lt;Q&gt;EPOL^FREF_MARKET_VALUE_COMPANY(0,,,USD,,0,,"LEGACY")&lt;/Q&gt;&lt;R&gt;1&lt;/R&gt;&lt;C&gt;1&lt;/C&gt;&lt;D xsi:type="xsd:double"&gt;309.5455&lt;/D&gt;&lt;/FQL&gt;&lt;FQL&gt;&lt;Q&gt;FTSEWIVNXXXX^FMA_MCAP(0,,,USD,"PORTAGG")&lt;/Q&gt;&lt;R&gt;1&lt;/R&gt;&lt;C&gt;1&lt;/C&gt;&lt;D xsi:type="xsd:double"&gt;24253.004905&lt;/D&gt;&lt;/FQL&gt;&lt;FQL&gt;&lt;Q&gt;FC0000PH^FMA_MCAP(0,,,USD,"PORTAGG")&lt;/Q&gt;&lt;R&gt;1&lt;/R&gt;&lt;C&gt;1&lt;/C&gt;&lt;D xsi:type="xsd:double"&gt;229112.05&lt;/D&gt;&lt;/FQL&gt;&lt;FQL&gt;&lt;Q&gt;VNM^FREF_MARKET_VALUE_COMPANY(0,,,USD,,0,,"LEGACY")&lt;/Q&gt;&lt;R&gt;1&lt;/R&gt;&lt;C&gt;1&lt;/C&gt;&lt;D xsi:type="xsd:double"&gt;499.6575&lt;/D&gt;&lt;/FQL&gt;&lt;FQL&gt;&lt;Q&gt;EPHE^FREF_MARKET_VALUE_COMPANY(0,,,USD,,0,,"LEGACY")&lt;/Q&gt;&lt;R&gt;1&lt;/R&gt;&lt;C&gt;1&lt;/C&gt;&lt;D xsi:type="xsd:double"&gt;104.728&lt;/D&gt;&lt;/FQL&gt;&lt;FQL&gt;&lt;Q&gt;FC0000AE^FMA_MCAP(0,,,USD,"PORTAGG")&lt;/Q&gt;&lt;R&gt;1&lt;/R&gt;&lt;C&gt;1&lt;/C&gt;&lt;D xsi:type="xsd:double"&gt;877063.1&lt;/D&gt;&lt;/FQL&gt;&lt;FQL&gt;&lt;Q&gt;FC0000TR^FMA_MCAP(0,,,USD,"PORTAGG")&lt;/Q&gt;&lt;R&gt;1&lt;/R&gt;&lt;C&gt;1&lt;/C&gt;&lt;D xsi:type="xsd:double"&gt;375434.3&lt;/D&gt;&lt;/FQL&gt;&lt;FQL&gt;&lt;Q&gt;SET-BKK^FMA_MCAP(0,,,USD,"PORTAGG")&lt;/Q&gt;&lt;R&gt;1&lt;/R&gt;&lt;C&gt;1&lt;/C&gt;&lt;D xsi:type="xsd:double"&gt;494633.085565952&lt;/D&gt;&lt;/FQL&gt;&lt;FQL&gt;&lt;Q&gt;FC0000QA^FMA_MCAP(0,,,USD,"PORTAGG")&lt;/Q&gt;&lt;R&gt;1&lt;/R&gt;&lt;C&gt;1&lt;/C&gt;&lt;D xsi:type="xsd:double"&gt;161804.4&lt;/D&gt;&lt;/FQL&gt;&lt;FQL&gt;&lt;Q&gt;FC0000ID^FMA_MCAP(0,,,USD,"PORTAGG")&lt;/Q&gt;&lt;R&gt;1&lt;/R&gt;&lt;C&gt;1&lt;/C&gt;&lt;D xsi:type="xsd:double"&gt;748412.8&lt;/D&gt;&lt;/FQL&gt;&lt;FQL&gt;&lt;Q&gt;FC0000CL^FMA_MCAP(0,,,USD,"PORTAGG")&lt;/Q&gt;&lt;R&gt;1&lt;/R&gt;&lt;C&gt;1&lt;/C&gt;&lt;D xsi:type="xsd:double"&gt;144610.44&lt;/D&gt;&lt;/FQL&gt;&lt;FQL&gt;&lt;Q&gt;CC_ZA^FG_COMPANY_NAME&lt;/Q&gt;&lt;R&gt;1&lt;/R&gt;&lt;C&gt;1&lt;/C&gt;&lt;D xsi:type="xsd:string"&gt;South Africa&lt;/D&gt;&lt;/FQL&gt;&lt;FQL&gt;&lt;Q&gt;UAE^FREF_MARKET_VALUE_COMPANY(0,,,USD,,0,,"LEGACY")&lt;/Q&gt;&lt;R&gt;1&lt;/R&gt;&lt;C&gt;1&lt;/C&gt;&lt;D xsi:type="xsd:double"&gt;35.616&lt;/D&gt;&lt;/FQL&gt;&lt;FQL&gt;&lt;Q&gt;TUR^FREF_MARKET_VALUE_COMPANY(0,,,USD,,0,,"LEGACY")&lt;/Q&gt;&lt;R&gt;1&lt;/R&gt;&lt;C&gt;1&lt;/C&gt;&lt;D xsi:type="xsd:double"&gt;218.182&lt;/D&gt;&lt;/FQL&gt;&lt;FQL&gt;&lt;Q&gt;SET-BKK^FG_MCAP_IDX(0,,,USD)&lt;/Q&gt;&lt;R&gt;1&lt;/R&gt;&lt;C&gt;1&lt;/C&gt;&lt;D xsi:type="xsd:double"&gt;494633.085565952&lt;/D&gt;&lt;/FQL&gt;&lt;FQL&gt;&lt;Q&gt;QAT^FREF_MARKET_VALUE_COMPANY(0,,,USD,,0,,"LEGACY")&lt;/Q&gt;&lt;R&gt;1&lt;/R&gt;&lt;C&gt;1&lt;/C&gt;&lt;D xsi:type="xsd:double"&gt;61.6&lt;/D&gt;&lt;/FQL&gt;&lt;FQL&gt;&lt;Q&gt;EIDO^FREF_MARKET_VALUE_COMPANY(0,,,USD,,0,,"LEGACY")&lt;/Q&gt;&lt;R&gt;1&lt;/R&gt;&lt;C&gt;1&lt;/C&gt;&lt;D xsi:type="xsd:double"&gt;343.045&lt;/D&gt;&lt;/FQL&gt;&lt;FQL&gt;&lt;Q&gt;ECH^FREF_MARKET_VALUE_COMPANY(0,,,USD,,0,,"LEGACY")&lt;/Q&gt;&lt;R&gt;1&lt;/R&gt;&lt;C&gt;1&lt;/C&gt;&lt;D xsi:type="xsd:double"&gt;529.0025&lt;/D&gt;&lt;/FQL&gt;&lt;FQL&gt;&lt;Q&gt;CNYA^FREF_MARKET_VALUE_COMPANY(0,,,USD,,0,,"LEGACY")&lt;/Q&gt;&lt;R&gt;1&lt;/R&gt;&lt;C&gt;1&lt;/C&gt;&lt;D xsi:type="xsd:double"&gt;259.455&lt;/D&gt;&lt;/FQL&gt;&lt;FQL&gt;&lt;Q&gt;NQG00809^FG_COMPANY_NAME&lt;/Q&gt;&lt;R&gt;1&lt;/R&gt;&lt;C&gt;1&lt;/C&gt;&lt;D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xsi:type="xsd:double"&gt;54.413895&lt;/D&gt;&lt;/FQL&gt;&lt;FQL&gt;&lt;Q&gt;DUMMY^ECON_EXPR_DATA('FDS_ECON[NTCPMIMFGSA@PL]',,,M)&lt;/Q&gt;&lt;R&gt;1&lt;/R&gt;&lt;C&gt;1&lt;/C&gt;&lt;D xsi:type="xsd:double"&gt;47.29988&lt;/D&gt;&lt;/FQL&gt;&lt;FQL&gt;&lt;Q&gt;DUMMY^ECON_EXPR_DATA('FDS_ECON[NTCPMIMFGSA@VN]',,,M)&lt;/Q&gt;&lt;R&gt;1&lt;/R&gt;&lt;C&gt;1&lt;/C&gt;&lt;D xsi:type="xsd:double"&gt;54.69754&lt;/D&gt;&lt;/FQL&gt;&lt;FQL&gt;&lt;Q&gt;DUMMY^ECON_EXPR_DATA('FDS_ECON[NTCPMIPHMANHE]',,,M)&lt;/Q&gt;&lt;R&gt;1&lt;/R&gt;&lt;C&gt;1&lt;/C&gt;&lt;D xsi:type="xsd:double"&gt;51.2181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xsi:type="xsd:double"&gt;49.263344&lt;/D&gt;&lt;/FQL&gt;&lt;FQL&gt;&lt;Q&gt;DUMMY^ECON_EXPR_DATA('FDS_ECON[NTCPMIMFGSA@TR]',,,M)&lt;/Q&gt;&lt;R&gt;1&lt;/R&gt;&lt;C&gt;1&lt;/C&gt;&lt;D xsi:type="xsd:double"&gt;47.19532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xsi:type="xsd:double"&gt;52.830414&lt;/D&gt;&lt;/FQL&gt;&lt;FQL&gt;&lt;Q&gt;DUMMY^ECON_EXPR_DATA('FDS_ECON[NTCPMIMFGSA@CN]',,,M)&lt;/Q&gt;&lt;R&gt;1&lt;/R&gt;&lt;C&gt;1&lt;/C&gt;&lt;D xsi:type="xsd:double"&gt;49.843887&lt;/D&gt;&lt;/FQL&gt;&lt;FQL&gt;&lt;Q&gt;DUMMY^ECON_EXPR_DATA('FDS_ECON[PMIQAWHEHE]',,,M)&lt;/Q&gt;&lt;R&gt;1&lt;/R&gt;&lt;C&gt;1&lt;/C&gt;&lt;D xsi:type="xsd:double"&gt;51.348263&lt;/D&gt;&lt;/FQL&gt;&lt;FQL&gt;&lt;Q&gt;DUMMY^ECON_EXPR_DATA('FDS_ECON[NTCPMIMFGSA@IN]',,,M)&lt;/Q&gt;&lt;R&gt;1&lt;/R&gt;&lt;C&gt;1&lt;/C&gt;&lt;D xsi:type="xsd:double"&gt;58.073566&lt;/D&gt;&lt;/FQL&gt;&lt;FQL&gt;&lt;Q&gt;DUMMY^ECON_EXPR_DATA('FDS_ECON[NTCPMIMFGSA@GR]',,,M)&lt;/Q&gt;&lt;R&gt;1&lt;/R&gt;&lt;C&gt;1&lt;/C&gt;&lt;D xsi:type="xsd:double"&gt;53.187252&lt;/D&gt;&lt;/FQL&gt;&lt;FQL&gt;&lt;Q&gt;DUMMY^ECON_EXPR_DATA('FDS_ECON[PMIMFGSA@ZA]',,,M)&lt;/Q&gt;&lt;R&gt;1&lt;/R&gt;&lt;C&gt;1&lt;/C&gt;&lt;D xsi:type="xsd:double"&gt;49.29471&lt;/D&gt;&lt;/FQL&gt;&lt;FQL&gt;&lt;Q&gt;DUMMY^ECON_EXPR_DATA('FDS_ECON[NTCPMIMFGSA@BR]',,,M)&lt;/Q&gt;&lt;R&gt;1&lt;/R&gt;&lt;C&gt;1&lt;/C&gt;&lt;D xsi:type="xsd:double"&gt;53.986023&lt;/D&gt;&lt;/FQL&gt;&lt;FQL&gt;&lt;Q&gt;DUMMY^ECON_EXPR_DATA('FDS_ECON[NTCPMIMFGSA@KR]',,,M)&lt;/Q&gt;&lt;R&gt;1&lt;/R&gt;&lt;C&gt;1&lt;/C&gt;&lt;D xsi:type="xsd:double"&gt;51.386303&lt;/D&gt;&lt;/FQL&gt;&lt;FQL&gt;&lt;Q&gt;DUMMY^ECON_EXPR_DATA('FDS_ECON[NTCPMIMFGSA@MX]',,,M)&lt;/Q&gt;&lt;R&gt;1&lt;/R&gt;&lt;C&gt;1&lt;/C&gt;&lt;D xsi:type="xsd:double"&gt;49.61981&lt;/D&gt;&lt;/FQL&gt;&lt;FQL&gt;&lt;Q&gt;DUMMY^ECON_EXPR_DATA('FDS_ECON[NTCPMIMFGSA@TW]',,,M)&lt;/Q&gt;&lt;R&gt;1&lt;/R&gt;&lt;C&gt;1&lt;/C&gt;&lt;D xsi:type="xsd:double"&gt;52.9016&lt;/D&gt;&lt;/FQL&gt;&lt;FQL&gt;&lt;Q&gt;DUMMY^ECON_EXPR_DATA('FDS_ECON[PMIMYMANHE]',,,M)&lt;/Q&gt;&lt;R&gt;1&lt;/R&gt;&lt;C&gt;1&lt;/C&gt;&lt;D xsi:type="xsd:double"&gt;49.7358&lt;/D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xsi:type="xsd:double"&gt;-1.6373336&lt;/D&gt;&lt;/FQL&gt;&lt;FQL&gt;&lt;Q&gt;USDTRY^FG_PRICE_CHANGE(0,-1AM)&lt;/Q&gt;&lt;R&gt;1&lt;/R&gt;&lt;C&gt;1&lt;/C&gt;&lt;D xsi:type="xsd:double"&gt;3.2099843&lt;/D&gt;&lt;/FQL&gt;&lt;FQL&gt;&lt;Q&gt;USDQAR^FG_PRICE_CHANGE(0,-1AM)&lt;/Q&gt;&lt;R&gt;1&lt;/R&gt;&lt;C&gt;1&lt;/C&gt;&lt;D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xsi:type="xsd:double"&gt;0.15822649&lt;/D&gt;&lt;/FQL&gt;&lt;FQL&gt;&lt;Q&gt;USDZAR^FG_PRICE_CHANGE(0,-1AM)&lt;/Q&gt;&lt;R&gt;1&lt;/R&gt;&lt;C&gt;1&lt;/C&gt;&lt;D xsi:type="xsd:double"&gt;-3.9494097&lt;/D&gt;&lt;/FQL&gt;&lt;FQL&gt;&lt;Q&gt;USDKRW^FG_PRICE_CHANGE(0,-1AM)&lt;/Q&gt;&lt;R&gt;1&lt;/R&gt;&lt;C&gt;1&lt;/C&gt;&lt;D xsi:type="xsd:double"&gt;-3.5241365&lt;/D&gt;&lt;/FQL&gt;&lt;FQL&gt;&lt;Q&gt;USDTWD^FG_PRICE_CHANGE(0,-1AM)&lt;/Q&gt;&lt;R&gt;1&lt;/R&gt;&lt;C&gt;1&lt;/C&gt;&lt;D xsi:type="xsd:double"&gt;-2.858138&lt;/D&gt;&lt;/FQL&gt;&lt;FQL&gt;&lt;Q&gt;USDPEN^FG_PRICE_CHANGE(0,-1AM)&lt;/Q&gt;&lt;R&gt;1&lt;/R&gt;&lt;C&gt;1&lt;/C&gt;&lt;D xsi:type="xsd:double"&gt;0.20872355&lt;/D&gt;&lt;/FQL&gt;&lt;FQL&gt;&lt;Q&gt;USDPHP^FG_PRICE_CHANGE(0,-1AM)&lt;/Q&gt;&lt;R&gt;1&lt;/R&gt;&lt;C&gt;1&lt;/C&gt;&lt;D xsi:type="xsd:double"&gt;-3.7702322&lt;/D&gt;&lt;/FQL&gt;&lt;FQL&gt;&lt;Q&gt;USDCLP^FG_PRICE_CHANGE(0,-1AM)&lt;/Q&gt;&lt;R&gt;1&lt;/R&gt;&lt;C&gt;1&lt;/C&gt;&lt;D xsi:type="xsd:double"&gt;-4.078907&lt;/D&gt;&lt;/FQL&gt;&lt;FQL&gt;&lt;Q&gt;FC0000TH^FMA_EPS(NTMA,-20AY,0,CY,,"PORTAGG","MEANR")&lt;/Q&gt;&lt;R&gt;20&lt;/R&gt;&lt;C&gt;1&lt;/C&gt;&lt;D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xsi:type="xsd:double"&gt;21.2762449525214&lt;/D&gt;&lt;D xsi:type="xsd:double"&gt;20.3723994284405&lt;/D&gt;&lt;D xsi:type="xsd:double"&gt;19.1120509808597&lt;/D&gt;&lt;/FQL&gt;&lt;FQL&gt;&lt;Q&gt;EWM^P_PRICE_RETURNS_PR('52W',2,-10AY,0,AM)&lt;/Q&gt;&lt;R&gt;121&lt;/R&gt;&lt;C&gt;1&lt;/C&gt;&lt;D xsi:type="xsd:double"&gt;17.108095&lt;/D&gt;&lt;D xsi:type="xsd:double"&gt;4.3367147&lt;/D&gt;&lt;D xsi:type="xsd:double"&gt;-2.2410393&lt;/D&gt;&lt;D xsi:type="xsd:double"&gt;-3.7415862&lt;/D&gt;&lt;D xsi:type="xsd:double"&gt;-10.57502&lt;/D&gt;&lt;D xsi:type="xsd:double"&gt;-4.9744663&lt;/D&gt;&lt;D xsi:type="xsd:double"&gt;-8.770269&lt;/D&gt;&lt;D xsi:type="xsd:double"&gt;-11.532009&lt;/D&gt;&lt;D xsi:type="xsd:double"&gt;-7.5856805&lt;/D&gt;&lt;D xsi:type="xsd:double"&gt;-17.421806&lt;/D&gt;&lt;D xsi:type="xsd:double"&gt;-22.785902&lt;/D&gt;&lt;D xsi:type="xsd:double"&gt;-23.09147&lt;/D&gt;&lt;D xsi:type="xsd:double"&gt;-35.201027&lt;/D&gt;&lt;D xsi:type="xsd:double"&gt;-35.61392&lt;/D&gt;&lt;D xsi:type="xsd:double"&gt;-30.560863&lt;/D&gt;&lt;D xsi:type="xsd:double"&gt;-27.517366&lt;/D&gt;&lt;D xsi:type="xsd:double"&gt;-20.422714&lt;/D&gt;&lt;D xsi:type="xsd:double"&gt;-15.176571&lt;/D&gt;&lt;D xsi:type="xsd:double"&gt;-20.277721&lt;/D&gt;&lt;D xsi:type="xsd:double"&gt;-9.104776&lt;/D&gt;&lt;D xsi:type="xsd:double"&gt;-15.8611&lt;/D&gt;&lt;D xsi:type="xsd:double"&gt;-14.60051&lt;/D&gt;&lt;D xsi:type="xsd:double"&gt;-4.9649296&lt;/D&gt;&lt;D xsi:type="xsd:double"&gt;-4.7691464&lt;/D&gt;&lt;D xsi:type="xsd:double"&gt;14.217293&lt;/D&gt;&lt;D xsi:type="xsd:double"&gt;17.195045&lt;/D&gt;&lt;D xsi:type="xsd:double"&gt;5.7367682&lt;/D&gt;&lt;D xsi:type="xsd:double"&gt;-4.1251717&lt;/D&gt;&lt;D xsi:type="xsd:double"&gt;-4.217643&lt;/D&gt;&lt;D xsi:type="xsd:double"&gt;2.5287151&lt;/D&gt;&lt;D xsi:type="xsd:double"&gt;0.43023825&lt;/D&gt;&lt;D xsi:type="xsd:double"&gt;-6.5216837&lt;/D&gt;&lt;D xsi:type="xsd:double"&gt;-3.2805383&lt;/D&gt;&lt;D xsi:type="xsd:double"&gt;5.649328&lt;/D&gt;&lt;D xsi:type="xsd:double"&gt;1.6137004&lt;/D&gt;&lt;D xsi:type="xsd:double"&gt;2.830708&lt;/D&gt;&lt;D xsi:type="xsd:double"&gt;0.6405711&lt;/D&gt;&lt;D xsi:type="xsd:double"&gt;5.476773&lt;/D&gt;&lt;D xsi:type="xsd:double"&gt;6.5674186&lt;/D&gt;&lt;D xsi:type="xsd:double"&gt;17.14952&lt;/D&gt;&lt;D xsi:type="xsd:double"&gt;23.437702&lt;/D&gt;&lt;D xsi:type="xsd:double"&gt;29.625713&lt;/D&gt;&lt;D xsi:type="xsd:double"&gt;25.545084&lt;/D&gt;&lt;D xsi:type="xsd:double"&gt;24.030483&lt;/D&gt;&lt;D xsi:type="xsd:double"&gt;19.03783&lt;/D&gt;&lt;D xsi:type="xsd:double"&gt;7.638967&lt;/D&gt;&lt;D xsi:type="xsd:double"&gt;5.5328846&lt;/D&gt;&lt;D xsi:type="xsd:double"&gt;9.202981&lt;/D&gt;&lt;D xsi:type="xsd:double"&gt;10.254658&lt;/D&gt;&lt;D xsi:type="xsd:double"&gt;7.349324&lt;/D&gt;&lt;D xsi:type="xsd:double"&gt;-1.4494717&lt;/D&gt;&lt;D xsi:type="xsd:double"&gt;-0.4277885&lt;/D&gt;&lt;D xsi:type="xsd:double"&gt;-5.3488913&lt;/D&gt;&lt;D xsi:type="xsd:double"&gt;-12.210953&lt;/D&gt;&lt;D xsi:type="xsd:double"&gt;-9.310889&lt;/D&gt;&lt;D xsi:type="xsd:double"&gt;-14.002609&lt;/D&gt;&lt;D xsi:type="xsd:double"&gt;-13.310194&lt;/D&gt;&lt;D xsi:type="xsd:double"&gt;-8.48825&lt;/D&gt;&lt;D xsi:type="xsd:double"&gt;0.19321442&lt;/D&gt;&lt;D xsi:type="xsd:double"&gt;-6.9155874&lt;/D&gt;&lt;D xsi:type="xsd:double"&gt;-13.01611&lt;/D&gt;&lt;D xsi:type="xsd:double"&gt;-11.69511&lt;/D&gt;&lt;D xsi:type="xsd:double"&gt;-2.7905226&lt;/D&gt;&lt;D xsi:type="xsd:double"&gt;-6.056571&lt;/D&gt;&lt;D xsi:type="xsd:double"&gt;-0.7740915&lt;/D&gt;&lt;D xsi:type="xsd:double"&gt;-6.805068&lt;/D&gt;&lt;D xsi:type="xsd:double"&gt;-14.204777&lt;/D&gt;&lt;D xsi:type="xsd:double"&gt;-23.616749&lt;/D&gt;&lt;D xsi:type="xsd:double"&gt;-17.765284&lt;/D&gt;&lt;D xsi:type="xsd:double"&gt;-10.995043&lt;/D&gt;&lt;D xsi:type="xsd:double"&gt;-12.009043&lt;/D&gt;&lt;D xsi:type="xsd:double"&gt;-1.8139541&lt;/D&gt;&lt;D xsi:type="xsd:double"&gt;-0.33698678&lt;/D&gt;&lt;D xsi:type="xsd:double"&gt;-2.3623645&lt;/D&gt;&lt;D xsi:type="xsd:double"&gt;-4.919696&lt;/D&gt;&lt;D xsi:type="xsd:double"&gt;4.3841004&lt;/D&gt;&lt;D xsi:type="xsd:double"&gt;3.4854174&lt;/D&gt;&lt;D xsi:type="xsd:double"&gt;0.31044483&lt;/D&gt;&lt;D xsi:type="xsd:double"&gt;8.256793&lt;/D&gt;&lt;D xsi:type="xsd:double"&gt;27.636265&lt;/D&gt;&lt;D xsi:type="xsd:double"&gt;20.261526&lt;/D&gt;&lt;D xsi:type="xsd:double"&gt;12.879968&lt;/D&gt;&lt;D xsi:type="xsd:double"&gt;5.4302096&lt;/D&gt;&lt;D xsi:type="xsd:double"&gt;-7.581091&lt;/D&gt;&lt;D xsi:type="xsd:double"&gt;1.5338302&lt;/D&gt;&lt;D xsi:type="xsd:double"&gt;0.58580637&lt;/D&gt;&lt;D xsi:type="xsd:double"&gt;5.563557&lt;/D&gt;&lt;D xsi:type="xsd:double"&gt;-9.848928&lt;/D&gt;&lt;D xsi:type="xsd:double"&gt;-8.543158&lt;/D&gt;&lt;D xsi:type="xsd:double"&gt;-5.2630663&lt;/D&gt;&lt;D xsi:type="xsd:double"&gt;1.5657425&lt;/D&gt;&lt;D xsi:type="xsd:double"&gt;-0.68610907&lt;/D&gt;&lt;D xsi:type="xsd:double"&gt;-5.3272543&lt;/D&gt;&lt;D xsi:type="xsd:double"&gt;-5.991614&lt;/D&gt;&lt;D xsi:type="xsd:double"&gt;-10.437477&lt;/D&gt;&lt;D xsi:type="xsd:double"&gt;-4.3407383&lt;/D&gt;&lt;D xsi:type="xsd:double"&gt;-10.816395&lt;/D&gt;&lt;D xsi:type="xsd:double"&gt;-16.052961&lt;/D&gt;&lt;D xsi:type="xsd:double"&gt;-16.434092&lt;/D&gt;&lt;D xsi:type="xsd:double"&gt;-5.0599756&lt;/D&gt;&lt;D xsi:type="xsd:double"&gt;-5.1322103&lt;/D&gt;&lt;D xsi:type="xsd:double"&gt;2.6049614&lt;/D&gt;&lt;D xsi:type="xsd:double"&gt;-13.616425&lt;/D&gt;&lt;D xsi:type="xsd:double"&gt;-11.440182&lt;/D&gt;&lt;D xsi:type="xsd:double"&gt;-9.116006&lt;/D&gt;&lt;D xsi:type="xsd:double"&gt;-10.296607&lt;/D&gt;&lt;D xsi:type="xsd:double"&gt;-6.5971556&lt;/D&gt;&lt;D xsi:type="xsd:double"&gt;-1.4980972&lt;/D&gt;&lt;D xsi:type="xsd:double"&gt;-2.2232234&lt;/D&gt;&lt;D xsi:type="xsd:double"&gt;4.211676&lt;/D&gt;&lt;D xsi:type="xsd:double"&gt;0.38450956&lt;/D&gt;&lt;D xsi:type="xsd:double"&gt;-2.1048605&lt;/D&gt;&lt;D xsi:type="xsd:double"&gt;-3.8147748&lt;/D&gt;&lt;D xsi:type="xsd:double"&gt;-8.133841&lt;/D&gt;&lt;D xsi:type="xsd:double"&gt;3.5608053&lt;/D&gt;&lt;D xsi:type="xsd:double"&gt;2.5262594&lt;/D&gt;&lt;D xsi:type="xsd:double"&gt;6.368804&lt;/D&gt;&lt;D xsi:type="xsd:double"&gt;13.657438&lt;/D&gt;&lt;D xsi:type="xsd:double"&gt;16.115427&lt;/D&gt;&lt;D xsi:type="xsd:double"&gt;11.738359&lt;/D&gt;&lt;D xsi:type="xsd:double"&gt;24.135458&lt;/D&gt;&lt;/FQL&gt;&lt;FQL&gt;&lt;Q&gt;GREK^FG_TOTAL_RETURNC(-10AY,0,AM)&lt;/Q&gt;&lt;R&gt;121&lt;/R&gt;&lt;C&gt;1&lt;/C&gt;&lt;D xsi:type="xsd:double"&gt;-3.2170355&lt;/D&gt;&lt;D xsi:type="xsd:double"&gt;-13.764048&lt;/D&gt;&lt;D xsi:type="xsd:double"&gt;-12.594992&lt;/D&gt;&lt;D xsi:type="xsd:double"&gt;1.9875646&lt;/D&gt;&lt;D xsi:type="xsd:double"&gt;-15.224624&lt;/D&gt;&lt;D xsi:type="xsd:double"&gt;-18.999279&lt;/D&gt;&lt;D xsi:type="xsd:double"&gt;15.935553&lt;/D&gt;&lt;D xsi:type="xsd:double"&gt;-15.830124&lt;/D&gt;&lt;D xsi:type="xsd:double"&gt;6.238544&lt;/D&gt;&lt;D xsi:type="xsd:double"&gt;5.1813483&lt;/D&gt;&lt;D xsi:type="xsd:double"&gt;-22.085386&lt;/D&gt;&lt;D xsi:type="xsd:double"&gt;1.4752269&lt;/D&gt;&lt;D xsi:type="xsd:double"&gt;-1.3499379&lt;/D&gt;&lt;D xsi:type="xsd:double"&gt;-1.473701&lt;/D&gt;&lt;D xsi:type="xsd:double"&gt;12.927353&lt;/D&gt;&lt;D xsi:type="xsd:double"&gt;-15.704823&lt;/D&gt;&lt;D xsi:type="xsd:double"&gt;-7.282406&lt;/D&gt;&lt;D xsi:type="xsd:double"&gt;-13.1449585&lt;/D&gt;&lt;D xsi:type="xsd:double"&gt;-8.76947&lt;/D&gt;&lt;D xsi:type="xsd:double"&gt;15.503883&lt;/D&gt;&lt;D xsi:type="xsd:double"&gt;5.369127&lt;/D&gt;&lt;D xsi:type="xsd:double"&gt;8.280253&lt;/D&gt;&lt;D xsi:type="xsd:double"&gt;-18.705881&lt;/D&gt;&lt;D xsi:type="xsd:double"&gt;8.683073&lt;/D&gt;&lt;D xsi:type="xsd:double"&gt;-4.6604633&lt;/D&gt;&lt;D xsi:type="xsd:double"&gt;-2.2346258&lt;/D&gt;&lt;D xsi:type="xsd:double"&gt;4.1428447&lt;/D&gt;&lt;D xsi:type="xsd:double"&gt;6.8587065&lt;/D&gt;&lt;D xsi:type="xsd:double"&gt;0.79528093&lt;/D&gt;&lt;D xsi:type="xsd:double"&gt;2.727282&lt;/D&gt;&lt;D xsi:type="xsd:double"&gt;-2.528435&lt;/D&gt;&lt;D xsi:type="xsd:double"&gt;5.188048&lt;/D&gt;&lt;D xsi:type="xsd:double"&gt;5.6720138&lt;/D&gt;&lt;D xsi:type="xsd:double"&gt;10.851812&lt;/D&gt;&lt;D xsi:type="xsd:double"&gt;5.7894707&lt;/D&gt;&lt;D xsi:type="xsd:double"&gt;3.4825802&lt;/D&gt;&lt;D xsi:type="xsd:double"&gt;1.1538506&lt;/D&gt;&lt;D xsi:type="xsd:double"&gt;-10.076046&lt;/D&gt;&lt;D xsi:type="xsd:double"&gt;-3.5940886&lt;/D&gt;&lt;D xsi:type="xsd:double"&gt;0.54825544&lt;/D&gt;&lt;D xsi:type="xsd:double"&gt;14.502788&lt;/D&gt;&lt;D xsi:type="xsd:double"&gt;10.408556&lt;/D&gt;&lt;D xsi:type="xsd:double"&gt;-9.603524&lt;/D&gt;&lt;D xsi:type="xsd:double"&gt;-5.4580984&lt;/D&gt;&lt;D xsi:type="xsd:double"&gt;9.587633&lt;/D&gt;&lt;D xsi:type="xsd:double"&gt;-18.626522&lt;/D&gt;&lt;D xsi:type="xsd:double"&gt;5.549133&lt;/D&gt;&lt;D xsi:type="xsd:double"&gt;-0.65718293&lt;/D&gt;&lt;D xsi:type="xsd:double"&gt;0.11025667&lt;/D&gt;&lt;D xsi:type="xsd:double"&gt;-8.700437&lt;/D&gt;&lt;D xsi:type="xsd:double"&gt;-8.323282&lt;/D&gt;&lt;D xsi:type="xsd:double"&gt;-3.0263126&lt;/D&gt;&lt;D xsi:type="xsd:double"&gt;-5.681342&lt;/D&gt;&lt;D xsi:type="xsd:double"&gt;5.9690475&lt;/D&gt;&lt;D xsi:type="xsd:double"&gt;9.596658&lt;/D&gt;&lt;D xsi:type="xsd:double"&gt;2.030456&lt;/D&gt;&lt;D xsi:type="xsd:double"&gt;6.4676642&lt;/D&gt;&lt;D xsi:type="xsd:double"&gt;1.2850523&lt;/D&gt;&lt;D xsi:type="xsd:double"&gt;10.756123&lt;/D&gt;&lt;D xsi:type="xsd:double"&gt;1.6736388&lt;/D&gt;&lt;D xsi:type="xsd:double"&gt;-5.144024&lt;/D&gt;&lt;D xsi:type="xsd:double"&gt;1.4099717&lt;/D&gt;&lt;D xsi:type="xsd:double"&gt;5.3475857&lt;/D&gt;&lt;D xsi:type="xsd:double"&gt;0.71065426&lt;/D&gt;&lt;D xsi:type="xsd:double"&gt;3.0241847&lt;/D&gt;&lt;D xsi:type="xsd:double"&gt;-3.1310737&lt;/D&gt;&lt;D xsi:type="xsd:double"&gt;-23.35391&lt;/D&gt;&lt;D xsi:type="xsd:double"&gt;-23.758389&lt;/D&gt;&lt;D xsi:type="xsd:double"&gt;13.263023&lt;/D&gt;&lt;D xsi:type="xsd:double"&gt;1.0880828&lt;/D&gt;&lt;D xsi:type="xsd:double"&gt;0.88055134&lt;/D&gt;&lt;D xsi:type="xsd:double"&gt;4.8081875&lt;/D&gt;&lt;D xsi:type="xsd:double"&gt;0.78086853&lt;/D&gt;&lt;D xsi:type="xsd:double"&gt;-3.970945&lt;/D&gt;&lt;D xsi:type="xsd:double"&gt;-9.833592&lt;/D&gt;&lt;D xsi:type="xsd:double"&gt;31.375849&lt;/D&gt;&lt;D xsi:type="xsd:double"&gt;11.834824&lt;/D&gt;&lt;D xsi:type="xsd:double"&gt;-9.854328&lt;/D&gt;&lt;D xsi:type="xsd:double"&gt;7.198274&lt;/D&gt;&lt;D xsi:type="xsd:double"&gt;7.5995207&lt;/D&gt;&lt;D xsi:type="xsd:double"&gt;7.436466&lt;/D&gt;&lt;D xsi:type="xsd:double"&gt;-1.565218&lt;/D&gt;&lt;D xsi:type="xsd:double"&gt;-0.42402744&lt;/D&gt;&lt;D xsi:type="xsd:double"&gt;-2.342087&lt;/D&gt;&lt;D xsi:type="xsd:double"&gt;4.3241262&lt;/D&gt;&lt;D xsi:type="xsd:double"&gt;-5.5729685&lt;/D&gt;&lt;D xsi:type="xsd:double"&gt;3.4304738&lt;/D&gt;&lt;D xsi:type="xsd:double"&gt;-6.865197&lt;/D&gt;&lt;D xsi:type="xsd:double"&gt;3.3888578&lt;/D&gt;&lt;D xsi:type="xsd:double"&gt;5.932069&lt;/D&gt;&lt;D xsi:type="xsd:double"&gt;-3.2154322&lt;/D&gt;&lt;D xsi:type="xsd:double"&gt;0.479877&lt;/D&gt;&lt;D xsi:type="xsd:double"&gt;-4.004407&lt;/D&gt;&lt;D xsi:type="xsd:double"&gt;1.8369794&lt;/D&gt;&lt;D xsi:type="xsd:double"&gt;-10.595387&lt;/D&gt;&lt;D xsi:type="xsd:double"&gt;1.053524&lt;/D&gt;&lt;D xsi:type="xsd:double"&gt;0.41701794&lt;/D&gt;&lt;D xsi:type="xsd:double"&gt;-11.378736&lt;/D&gt;&lt;D xsi:type="xsd:double"&gt;12.980318&lt;/D&gt;&lt;D xsi:type="xsd:double"&gt;8.494818&lt;/D&gt;&lt;D xsi:type="xsd:double"&gt;4.1745186&lt;/D&gt;&lt;D xsi:type="xsd:double"&gt;12.801207&lt;/D&gt;&lt;D xsi:type="xsd:double"&gt;8.678246&lt;/D&gt;&lt;D xsi:type="xsd:double"&gt;-8.507371&lt;/D&gt;&lt;D xsi:type="xsd:double"&gt;5.169511&lt;/D&gt;&lt;D xsi:type="xsd:double"&gt;10.533035&lt;/D&gt;&lt;D xsi:type="xsd:double"&gt;7.529366&lt;/D&gt;&lt;D xsi:type="xsd:double"&gt;5.4024816&lt;/D&gt;&lt;D xsi:type="xsd:double"&gt;-1.9220889&lt;/D&gt;&lt;D xsi:type="xsd:double"&gt;-13.169586&lt;/D&gt;&lt;D xsi:type="xsd:double"&gt;0.12037754&lt;/D&gt;&lt;D xsi:type="xsd:double"&gt;12.623989&lt;/D&gt;&lt;D xsi:type="xsd:double"&gt;0.8826494&lt;/D&gt;&lt;D xsi:type="xsd:double"&gt;4.183531&lt;/D&gt;&lt;D xsi:type="xsd:double"&gt;3.9378285&lt;/D&gt;&lt;D xsi:type="xsd:double"&gt;-0.27418137&lt;/D&gt;&lt;D xsi:type="xsd:double"&gt;2.0244956&lt;/D&gt;&lt;D xsi:type="xsd:double"&gt;0.31847954&lt;/D&gt;&lt;D xsi:type="xsd:double"&gt;-2.582544&lt;/D&gt;&lt;D xsi:type="xsd:double"&gt;6.6255927&lt;/D&gt;&lt;D xsi:type="xsd:double"&gt;-1.1232138&lt;/D&gt;&lt;/FQL&gt;&lt;FQL&gt;&lt;Q&gt;UAE^FMA_DIV_YLD(NTMA,-10AY,0,AM,"PORTAGG","MEANR")&lt;/Q&gt;&lt;R&gt;121&lt;/R&gt;&lt;C&gt;1&lt;/C&gt;&lt;D xsi:type="xsd:double"&gt;2.59976872626799&lt;/D&gt;&lt;D xsi:type="xsd:double"&gt;2.56153506404646&lt;/D&gt;&lt;D xsi:type="xsd:double"&gt;2.77150522098964&lt;/D&gt;&lt;D xsi:type="xsd:double"&gt;2.94233036611571&lt;/D&gt;&lt;D xsi:type="xsd:double"&gt;3.33688545992484&lt;/D&gt;&lt;D xsi:type="xsd:double"&gt;3.50451780221016&lt;/D&gt;&lt;D xsi:type="xsd:double"&gt;3.41134361249899&lt;/D&gt;&lt;D xsi:type="xsd:double"&gt;3.75181010118913&lt;/D&gt;&lt;D xsi:type="xsd:double"&gt;3.06317460647506&lt;/D&gt;&lt;D xsi:type="xsd:double"&gt;3.46860295134641&lt;/D&gt;&lt;D xsi:type="xsd:double"&gt;3.5172847134317&lt;/D&gt;&lt;D xsi:type="xsd:double"&gt;3.46415197377907&lt;/D&gt;&lt;D xsi:type="xsd:double"&gt;4.03635701355824&lt;/D&gt;&lt;D xsi:type="xsd:double"&gt;4.11928992058768&lt;/D&gt;&lt;D xsi:type="xsd:double"&gt;4.10660217586135&lt;/D&gt;&lt;D xsi:type="xsd:double"&gt;4.26214020832092&lt;/D&gt;&lt;D xsi:type="xsd:double"&gt;4.11016126234706&lt;/D&gt;&lt;D xsi:type="xsd:double"&gt;4.70737479657914&lt;/D&gt;&lt;D xsi:type="xsd:double"&gt;4.29783320847828&lt;/D&gt;&lt;D xsi:type="xsd:double"&gt;4.05768065499416&lt;/D&gt;&lt;D xsi:type="xsd:double"&gt;3.99252390626751&lt;/D&gt;&lt;D xsi:type="xsd:double"&gt;3.97954748559299&lt;/D&gt;&lt;D xsi:type="xsd:double"&gt;3.93220815556402&lt;/D&gt;&lt;D xsi:type="xsd:double"&gt;3.79518996646803&lt;/D&gt;&lt;D xsi:type="xsd:double"&gt;3.81848883089585&lt;/D&gt;&lt;D xsi:type="xsd:double"&gt;3.63373943844153&lt;/D&gt;&lt;D xsi:type="xsd:double"&gt;3.74730211534037&lt;/D&gt;&lt;D xsi:type="xsd:double"&gt;4.06959250392341&lt;/D&gt;&lt;D xsi:type="xsd:double"&gt;4.11569510827871&lt;/D&gt;&lt;D xsi:type="xsd:double"&gt;4.11323143414171&lt;/D&gt;&lt;D xsi:type="xsd:double"&gt;4.06522062602522&lt;/D&gt;&lt;D xsi:type="xsd:double"&gt;4.22793167983288&lt;/D&gt;&lt;D xsi:type="xsd:double"&gt;4.03534057126694&lt;/D&gt;&lt;D xsi:type="xsd:double"&gt;4.00899040132133&lt;/D&gt;&lt;D xsi:type="xsd:double"&gt;4.10797882143907&lt;/D&gt;&lt;D xsi:type="xsd:double"&gt;3.94042930747285&lt;/D&gt;&lt;D xsi:type="xsd:double"&gt;4.02478166787911&lt;/D&gt;&lt;D xsi:type="xsd:double"&gt;4.28272553619487&lt;/D&gt;&lt;D xsi:type="xsd:double"&gt;4.19711432305686&lt;/D&gt;&lt;D xsi:type="xsd:double"&gt;4.47168391148208&lt;/D&gt;&lt;D xsi:type="xsd:double"&gt;4.499579934562&lt;/D&gt;&lt;D xsi:type="xsd:double"&gt;4.22760333449616&lt;/D&gt;&lt;D xsi:type="xsd:double"&gt;4.53666972472183&lt;/D&gt;&lt;D xsi:type="xsd:double"&gt;4.64070541228119&lt;/D&gt;&lt;D xsi:type="xsd:double"&gt;4.81868119730004&lt;/D&gt;&lt;D xsi:type="xsd:double"&gt;4.90421962477023&lt;/D&gt;&lt;D xsi:type="xsd:double"&gt;4.99031840293564&lt;/D&gt;&lt;D xsi:type="xsd:double"&gt;4.7176414855277&lt;/D&gt;&lt;D xsi:type="xsd:double"&gt;4.74572089745976&lt;/D&gt;&lt;D xsi:type="xsd:double"&gt;4.774931119222&lt;/D&gt;&lt;D xsi:type="xsd:double"&gt;5.05929294431552&lt;/D&gt;&lt;D xsi:type="xsd:double"&gt;5.10361857328454&lt;/D&gt;&lt;D xsi:type="xsd:double"&gt;5.22102828289127&lt;/D&gt;&lt;D xsi:type="xsd:double"&gt;5.13320509301971&lt;/D&gt;&lt;D xsi:type="xsd:double"&gt;5.02195533331297&lt;/D&gt;&lt;D xsi:type="xsd:double"&gt;5.13452227758347&lt;/D&gt;&lt;D xsi:type="xsd:double"&gt;4.7205909302544&lt;/D&gt;&lt;D xsi:type="xsd:double"&gt;5.25575937015041&lt;/D&gt;&lt;D xsi:type="xsd:double"&gt;5.22556471381333&lt;/D&gt;&lt;D xsi:type="xsd:double"&gt;4.87142187808471&lt;/D&gt;&lt;D xsi:type="xsd:double"&gt;4.90657642416648&lt;/D&gt;&lt;D xsi:type="xsd:double"&gt;4.78209578071247&lt;/D&gt;&lt;D xsi:type="xsd:double"&gt;4.76104873452624&lt;/D&gt;&lt;D xsi:type="xsd:double"&gt;4.98574632102221&lt;/D&gt;&lt;D xsi:type="xsd:double"&gt;5.08824594195566&lt;/D&gt;&lt;D xsi:type="xsd:double"&gt;5.23095635403487&lt;/D&gt;&lt;D xsi:type="xsd:double"&gt;5.50973181125731&lt;/D&gt;&lt;D xsi:type="xsd:double"&gt;6.80819399360075&lt;/D&gt;&lt;D xsi:type="xsd:double"&gt;4.70272690215462&lt;/D&gt;&lt;D xsi:type="xsd:double"&gt;4.47106658564853&lt;/D&gt;&lt;D xsi:type="xsd:double"&gt;4.51253687813089&lt;/D&gt;&lt;D xsi:type="xsd:double"&gt;4.61356579219414&lt;/D&gt;&lt;D xsi:type="xsd:double"&gt;4.50512921695955&lt;/D&gt;&lt;D xsi:type="xsd:double"&gt;4.37280092897177&lt;/D&gt;&lt;D xsi:type="xsd:double"&gt;4.0651298560742&lt;/D&gt;&lt;D xsi:type="xsd:double"&gt;4.73979117805522&lt;/D&gt;&lt;D xsi:type="xsd:double"&gt;4.51881859226644&lt;/D&gt;&lt;D xsi:type="xsd:double"&gt;4.19375813218823&lt;/D&gt;&lt;D xsi:type="xsd:double"&gt;4.53261462073194&lt;/D&gt;&lt;D xsi:type="xsd:double"&gt;4.38406994708233&lt;/D&gt;&lt;D xsi:type="xsd:double"&gt;4.50414426974682&lt;/D&gt;&lt;D xsi:type="xsd:double"&gt;4.23239904921028&lt;/D&gt;&lt;D xsi:type="xsd:double"&gt;4.65065859442051&lt;/D&gt;&lt;D xsi:type="xsd:double"&gt;4.60697236034221&lt;/D&gt;&lt;D xsi:type="xsd:double"&gt;4.4761568027047&lt;/D&gt;&lt;D xsi:type="xsd:double"&gt;4.15275269308311&lt;/D&gt;&lt;D xsi:type="xsd:double"&gt;4.08372444531812&lt;/D&gt;&lt;D xsi:type="xsd:double"&gt;3.88017028515093&lt;/D&gt;&lt;D xsi:type="xsd:double"&gt;4.39260277774865&lt;/D&gt;&lt;D xsi:type="xsd:double"&gt;4.20717696552516&lt;/D&gt;&lt;D xsi:type="xsd:double"&gt;4.0196484850748&lt;/D&gt;&lt;D xsi:type="xsd:double"&gt;3.37360692767019&lt;/D&gt;&lt;D xsi:type="xsd:double"&gt;3.5483905438517&lt;/D&gt;&lt;D xsi:type="xsd:double"&gt;4.02877550696766&lt;/D&gt;&lt;D xsi:type="xsd:double"&gt;4.37846687195175&lt;/D&gt;&lt;D xsi:type="xsd:double"&gt;4.09272454553506&lt;/D&gt;&lt;D xsi:type="xsd:double"&gt;4.07999196096597&lt;/D&gt;&lt;D xsi:type="xsd:double"&gt;4.35067834901719&lt;/D&gt;&lt;D xsi:type="xsd:double"&gt;4.38167239470677&lt;/D&gt;&lt;D xsi:type="xsd:double"&gt;4.44935794903523&lt;/D&gt;&lt;D xsi:type="xsd:double"&gt;4.74582923486842&lt;/D&gt;&lt;D xsi:type="xsd:double"&gt;4.8807786083484&lt;/D&gt;&lt;D xsi:type="xsd:double"&gt;4.67152354147342&lt;/D&gt;&lt;D xsi:type="xsd:double"&gt;4.65752303835338&lt;/D&gt;&lt;D xsi:type="xsd:double"&gt;4.35355188079646&lt;/D&gt;&lt;D xsi:type="xsd:double"&gt;4.58968309755507&lt;/D&gt;&lt;D xsi:type="xsd:double"&gt;4.40131585047068&lt;/D&gt;&lt;D xsi:type="xsd:double"&gt;4.20089340873503&lt;/D&gt;&lt;D xsi:type="xsd:double"&gt;4.25048541994182&lt;/D&gt;&lt;D xsi:type="xsd:double"&gt;4.25371425763901&lt;/D&gt;&lt;D xsi:type="xsd:double"&gt;4.94952664913926&lt;/D&gt;&lt;D xsi:type="xsd:double"&gt;4.6681407849513&lt;/D&gt;&lt;D xsi:type="xsd:double"&gt;4.56855579155783&lt;/D&gt;&lt;D xsi:type="xsd:double"&gt;4.59397775045915&lt;/D&gt;&lt;D xsi:type="xsd:double"&gt;4.96320909918484&lt;/D&gt;&lt;D xsi:type="xsd:double"&gt;5.26227721319817&lt;/D&gt;&lt;D xsi:type="xsd:double"&gt;5.65859160133929&lt;/D&gt;&lt;D xsi:type="xsd:double"&gt;6.0461116475802&lt;/D&gt;&lt;D xsi:type="xsd:double"&gt;5.71773294532797&lt;/D&gt;&lt;D xsi:type="xsd:double"&gt;5.32766078902318&lt;/D&gt;&lt;D xsi:type="xsd:double"&gt;5.35077897569488&lt;/D&gt;&lt;/FQL&gt;&lt;FQL&gt;&lt;Q&gt;EIDO^FMA_DIV_YLD(NTMA,-10AY,0,AM,"PORTAGG","MEANR")&lt;/Q&gt;&lt;R&gt;121&lt;/R&gt;&lt;C&gt;1&lt;/C&gt;&lt;D xsi:type="xsd:double"&gt;2.52607790638261&lt;/D&gt;&lt;D xsi:type="xsd:double"&gt;2.53195096589001&lt;/D&gt;&lt;D xsi:type="xsd:double"&gt;2.58219908202513&lt;/D&gt;&lt;D xsi:type="xsd:double"&gt;2.47804550349136&lt;/D&gt;&lt;D xsi:type="xsd:double"&gt;2.48100447881179&lt;/D&gt;&lt;D xsi:type="xsd:double"&gt;2.4540346119374&lt;/D&gt;&lt;D xsi:type="xsd:double"&gt;2.30660702444686&lt;/D&gt;&lt;D xsi:type="xsd:double"&gt;2.3366298495155&lt;/D&gt;&lt;D xsi:type="xsd:double"&gt;2.46705671487638&lt;/D&gt;&lt;D xsi:type="xsd:double"&gt;2.34870959675577&lt;/D&gt;&lt;D xsi:type="xsd:double"&gt;2.4948512101725&lt;/D&gt;&lt;D xsi:type="xsd:double"&gt;2.58783400197024&lt;/D&gt;&lt;D xsi:type="xsd:double"&gt;2.70033703794222&lt;/D&gt;&lt;D xsi:type="xsd:double"&gt;2.94261028202901&lt;/D&gt;&lt;D xsi:type="xsd:double"&gt;2.62218457620942&lt;/D&gt;&lt;D xsi:type="xsd:double"&gt;2.50384951763878&lt;/D&gt;&lt;D xsi:type="xsd:double"&gt;2.51240129035891&lt;/D&gt;&lt;D xsi:type="xsd:double"&gt;2.48355639792993&lt;/D&gt;&lt;D xsi:type="xsd:double"&gt;2.42019841094358&lt;/D&gt;&lt;D xsi:type="xsd:double"&gt;2.4158271199671&lt;/D&gt;&lt;D xsi:type="xsd:double"&gt;2.41511940483871&lt;/D&gt;&lt;D xsi:type="xsd:double"&gt;2.39849750809933&lt;/D&gt;&lt;D xsi:type="xsd:double"&gt;2.28438477153991&lt;/D&gt;&lt;D xsi:type="xsd:double"&gt;2.18512328196786&lt;/D&gt;&lt;D xsi:type="xsd:double"&gt;2.19612000272053&lt;/D&gt;&lt;D xsi:type="xsd:double"&gt;2.16456867721997&lt;/D&gt;&lt;D xsi:type="xsd:double"&gt;2.23034696861921&lt;/D&gt;&lt;D xsi:type="xsd:double"&gt;2.50583417027127&lt;/D&gt;&lt;D xsi:type="xsd:double"&gt;2.44640179244959&lt;/D&gt;&lt;D xsi:type="xsd:double"&gt;2.42562888476296&lt;/D&gt;&lt;D xsi:type="xsd:double"&gt;2.42647193576201&lt;/D&gt;&lt;D xsi:type="xsd:double"&gt;2.40142823800124&lt;/D&gt;&lt;D xsi:type="xsd:double"&gt;2.41806355397398&lt;/D&gt;&lt;D xsi:type="xsd:double"&gt;2.47796250154258&lt;/D&gt;&lt;D xsi:type="xsd:double"&gt;2.53715473756473&lt;/D&gt;&lt;D xsi:type="xsd:double"&gt;2.57486234693012&lt;/D&gt;&lt;D xsi:type="xsd:double"&gt;2.56049843129099&lt;/D&gt;&lt;D xsi:type="xsd:double"&gt;2.57261650500463&lt;/D&gt;&lt;D xsi:type="xsd:double"&gt;2.59636638287039&lt;/D&gt;&lt;D xsi:type="xsd:double"&gt;2.61833703189793&lt;/D&gt;&lt;D xsi:type="xsd:double"&gt;2.51364007353132&lt;/D&gt;&lt;D xsi:type="xsd:double"&gt;2.41028961703796&lt;/D&gt;&lt;D xsi:type="xsd:double"&gt;2.49264172936278&lt;/D&gt;&lt;D xsi:type="xsd:double"&gt;2.70313147984098&lt;/D&gt;&lt;D xsi:type="xsd:double"&gt;2.90859504041316&lt;/D&gt;&lt;D xsi:type="xsd:double"&gt;2.91088931204232&lt;/D&gt;&lt;D xsi:type="xsd:double"&gt;3.13565024539307&lt;/D&gt;&lt;D xsi:type="xsd:double"&gt;3.02603807868989&lt;/D&gt;&lt;D xsi:type="xsd:double"&gt;2.92606151291282&lt;/D&gt;&lt;D xsi:type="xsd:double"&gt;2.99213019813628&lt;/D&gt;&lt;D xsi:type="xsd:double"&gt;3.15718476102103&lt;/D&gt;&lt;D xsi:type="xsd:double"&gt;2.86997743994786&lt;/D&gt;&lt;D xsi:type="xsd:double"&gt;2.86556818398265&lt;/D&gt;&lt;D xsi:type="xsd:double"&gt;2.78689115073993&lt;/D&gt;&lt;D xsi:type="xsd:double"&gt;2.83441180004188&lt;/D&gt;&lt;D xsi:type="xsd:double"&gt;2.81561168266976&lt;/D&gt;&lt;D xsi:type="xsd:double"&gt;2.81033636192046&lt;/D&gt;&lt;D xsi:type="xsd:double"&gt;2.93674462985715&lt;/D&gt;&lt;D xsi:type="xsd:double"&gt;2.78228414707684&lt;/D&gt;&lt;D xsi:type="xsd:double"&gt;2.7369181568845&lt;/D&gt;&lt;D xsi:type="xsd:double"&gt;2.79517849607392&lt;/D&gt;&lt;D xsi:type="xsd:double"&gt;2.83755870435519&lt;/D&gt;&lt;D xsi:type="xsd:double"&gt;2.7252957613233&lt;/D&gt;&lt;D xsi:type="xsd:double"&gt;2.87947418435269&lt;/D&gt;&lt;D xsi:type="xsd:double"&gt;2.77449752917506&lt;/D&gt;&lt;D xsi:type="xsd:double"&gt;2.76508059095636&lt;/D&gt;&lt;D xsi:type="xsd:double"&gt;3.19306488638548&lt;/D&gt;&lt;D xsi:type="xsd:double"&gt;3.98204146679912&lt;/D&gt;&lt;D xsi:type="xsd:double"&gt;4.01065135690612&lt;/D&gt;&lt;D xsi:type="xsd:double"&gt;3.44057050770748&lt;/D&gt;&lt;D xsi:type="xsd:double"&gt;3.01317620864397&lt;/D&gt;&lt;D xsi:type="xsd:double"&gt;2.88021330155994&lt;/D&gt;&lt;D xsi:type="xsd:double"&gt;2.68486222630384&lt;/D&gt;&lt;D xsi:type="xsd:double"&gt;3.06752002610206&lt;/D&gt;&lt;D xsi:type="xsd:double"&gt;2.83638482380538&lt;/D&gt;&lt;D xsi:type="xsd:double"&gt;2.39829194190263&lt;/D&gt;&lt;D xsi:type="xsd:double"&gt;2.25830944237186&lt;/D&gt;&lt;D xsi:type="xsd:double"&gt;2.44905621429551&lt;/D&gt;&lt;D xsi:type="xsd:double"&gt;2.48033357099571&lt;/D&gt;&lt;D xsi:type="xsd:double"&gt;2.58870079707791&lt;/D&gt;&lt;D xsi:type="xsd:double"&gt;2.74512865142383&lt;/D&gt;&lt;D xsi:type="xsd:double"&gt;2.83088415000865&lt;/D&gt;&lt;D xsi:type="xsd:double"&gt;3.04781812356982&lt;/D&gt;&lt;D xsi:type="xsd:double"&gt;3.12024393819446&lt;/D&gt;&lt;D xsi:type="xsd:double"&gt;3.10628721331029&lt;/D&gt;&lt;D xsi:type="xsd:double"&gt;3.15963069690905&lt;/D&gt;&lt;D xsi:type="xsd:double"&gt;3.01883141193782&lt;/D&gt;&lt;D xsi:type="xsd:double"&gt;3.07761427390216&lt;/D&gt;&lt;D xsi:type="xsd:double"&gt;3.18691970073966&lt;/D&gt;&lt;D xsi:type="xsd:double"&gt;3.14843746356826&lt;/D&gt;&lt;D xsi:type="xsd:double"&gt;3.0028971664679&lt;/D&gt;&lt;D xsi:type="xsd:double"&gt;3.25267822664893&lt;/D&gt;&lt;D xsi:type="xsd:double"&gt;3.23415941687388&lt;/D&gt;&lt;D xsi:type="xsd:double"&gt;3.44106636914162&lt;/D&gt;&lt;D xsi:type="xsd:double"&gt;3.62273244375605&lt;/D&gt;&lt;D xsi:type="xsd:double"&gt;3.63813696547863&lt;/D&gt;&lt;D xsi:type="xsd:double"&gt;3.64873482475178&lt;/D&gt;&lt;D xsi:type="xsd:double"&gt;3.69438705535415&lt;/D&gt;&lt;D xsi:type="xsd:double"&gt;3.86921104520344&lt;/D&gt;&lt;D xsi:type="xsd:double"&gt;3.93818084068836&lt;/D&gt;&lt;D xsi:type="xsd:double"&gt;4.08575555039069&lt;/D&gt;&lt;D xsi:type="xsd:double"&gt;4.14284932412344&lt;/D&gt;&lt;D xsi:type="xsd:double"&gt;4.25276230284&lt;/D&gt;&lt;D xsi:type="xsd:double"&gt;4.42516619149082&lt;/D&gt;&lt;D xsi:type="xsd:double"&gt;4.41580396856488&lt;/D&gt;&lt;D xsi:type="xsd:double"&gt;4.65202203856767&lt;/D&gt;&lt;D xsi:type="xsd:double"&gt;4.35508526555229&lt;/D&gt;&lt;D xsi:type="xsd:d</t>
        </r>
      </text>
    </comment>
    <comment ref="A2" authorId="0" shapeId="0" xr:uid="{C138CFFF-7436-4270-9711-00C55F00BF1D}">
      <text>
        <r>
          <rPr>
            <b/>
            <sz val="9"/>
            <color indexed="81"/>
            <rFont val="Tahoma"/>
            <charset val="1"/>
          </rPr>
          <t>ouble"&gt;4.12730812018875&lt;/D&gt;&lt;D xsi:type="xsd:double"&gt;4.15970507774294&lt;/D&gt;&lt;D xsi:type="xsd:double"&gt;4.17079671591916&lt;/D&gt;&lt;D xsi:type="xsd:double"&gt;4.40757677430624&lt;/D&gt;&lt;D xsi:type="xsd:double"&gt;4.22153840165311&lt;/D&gt;&lt;D xsi:type="xsd:double"&gt;4.1062169902909&lt;/D&gt;&lt;D xsi:type="xsd:double"&gt;4.18959966689472&lt;/D&gt;&lt;D xsi:type="xsd:double"&gt;4.11699195550657&lt;/D&gt;&lt;D xsi:type="xsd:double"&gt;4.04150425359746&lt;/D&gt;&lt;D xsi:type="xsd:double"&gt;4.4153106223236&lt;/D&gt;&lt;D xsi:type="xsd:double"&gt;4.67433502374605&lt;/D&gt;&lt;D xsi:type="xsd:double"&gt;4.48538472758477&lt;/D&gt;&lt;D xsi:type="xsd:double"&gt;4.39883658204407&lt;/D&gt;&lt;D xsi:type="xsd:double"&gt;4.03552790509955&lt;/D&gt;&lt;/FQL&gt;&lt;FQL&gt;&lt;Q&gt;EWW^FMA_PE(NTMA,-10AY,0,AM,"PORTAGG","MEANR")&lt;/Q&gt;&lt;R&gt;121&lt;/R&gt;&lt;C&gt;1&lt;/C&gt;&lt;D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xsi:type="xsd:double"&gt;17.2734329237304&lt;/D&gt;&lt;D xsi:type="xsd:double"&gt;17.7068276781454&lt;/D&gt;&lt;D xsi:type="xsd:double"&gt;18.6647915559998&lt;/D&gt;&lt;D xsi:type="xsd:double"&gt;19.5717784066378&lt;/D&gt;&lt;D xsi:type="xsd:double"&gt;19.2684123083504&lt;/D&gt;&lt;D xsi:type="xsd:double"&gt;18.381652780908&lt;/D&gt;&lt;D xsi:type="xsd:double"&gt;18.4880294743809&lt;/D&gt;&lt;D xsi:type="xsd:double"&gt;18.4334639473076&lt;/D&gt;&lt;D xsi:type="xsd:double"&gt;17.9593759769918&lt;/D&gt;&lt;D xsi:type="xsd:double"&gt;18.1305147713206&lt;/D&gt;&lt;D xsi:type="xsd:double"&gt;16.6233734035852&lt;/D&gt;&lt;D xsi:type="xsd:double"&gt;16.2597954453151&lt;/D&gt;&lt;D xsi:type="xsd:double"&gt;16.495710208372&lt;/D&gt;&lt;D xsi:type="xsd:double"&gt;16.3488453232643&lt;/D&gt;&lt;D xsi:type="xsd:double"&gt;17.2056386999648&lt;/D&gt;&lt;D xsi:type="xsd:double"&gt;16.7907752910439&lt;/D&gt;&lt;D xsi:type="xsd:double"&gt;16.6657365437143&lt;/D&gt;&lt;D xsi:type="xsd:double"&gt;16.5400295578245&lt;/D&gt;&lt;D xsi:type="xsd:double"&gt;17.4087848965597&lt;/D&gt;&lt;D xsi:type="xsd:double"&gt;17.1652986498468&lt;/D&gt;&lt;D xsi:type="xsd:double"&gt;16.7217465994608&lt;/D&gt;&lt;D xsi:type="xsd:double"&gt;16.0625409741118&lt;/D&gt;&lt;D xsi:type="xsd:double"&gt;15.6324451217004&lt;/D&gt;&lt;D xsi:type="xsd:double"&gt;15.9911490045651&lt;/D&gt;&lt;D xsi:type="xsd:double"&gt;16.3867347027269&lt;/D&gt;&lt;D xsi:type="xsd:double"&gt;15.3587816477678&lt;/D&gt;&lt;D xsi:type="xsd:double"&gt;14.902714612336&lt;/D&gt;&lt;D xsi:type="xsd:double"&gt;15.5073539927887&lt;/D&gt;&lt;D xsi:type="xsd:double"&gt;14.1625230813685&lt;/D&gt;&lt;D xsi:type="xsd:double"&gt;15.1335498461619&lt;/D&gt;&lt;D xsi:type="xsd:double"&gt;15.5973574211892&lt;/D&gt;&lt;D xsi:type="xsd:double"&gt;15.4176771504711&lt;/D&gt;&lt;D xsi:type="xsd:double"&gt;15.0579521412802&lt;/D&gt;&lt;D xsi:type="xsd:double"&gt;13.2497064740001&lt;/D&gt;&lt;D xsi:type="xsd:double"&gt;12.555391571559&lt;/D&gt;&lt;D xsi:type="xsd:double"&gt;12.4106135292408&lt;/D&gt;&lt;D xsi:type="xsd:double"&gt;13.143096921718&lt;/D&gt;&lt;D xsi:type="xsd:double"&gt;12.9155347525031&lt;/D&gt;&lt;D xsi:type="xsd:double"&gt;13.0633496208189&lt;/D&gt;&lt;D xsi:type="xsd:double"&gt;13.5971505562639&lt;/D&gt;&lt;D xsi:type="xsd:double"&gt;12.8608144124918&lt;/D&gt;&lt;D xsi:type="xsd:double"&gt;12.9305071273584&lt;/D&gt;&lt;D xsi:type="xsd:double"&gt;12.6328223168151&lt;/D&gt;&lt;D xsi:type="xsd:double"&gt;12.8705328047048&lt;/D&gt;&lt;D xsi:type="xsd:double"&gt;13.3320621885226&lt;/D&gt;&lt;D xsi:type="xsd:double"&gt;13.8461859535317&lt;/D&gt;&lt;D xsi:type="xsd:double"&gt;13.675665563348&lt;/D&gt;&lt;D xsi:type="xsd:double"&gt;14.0773167935969&lt;/D&gt;&lt;D xsi:type="xsd:double"&gt;14.3940007613555&lt;/D&gt;&lt;D xsi:type="xsd:double"&gt;13.0852643999205&lt;/D&gt;&lt;D xsi:type="xsd:double"&gt;10.4936077994464&lt;/D&gt;&lt;D xsi:type="xsd:double"&gt;13.9926769338933&lt;/D&gt;&lt;D xsi:type="xsd:double"&gt;15.1962273379612&lt;/D&gt;&lt;D xsi:type="xsd:double"&gt;17.0192886011856&lt;/D&gt;&lt;D xsi:type="xsd:double"&gt;17.0593071054347&lt;/D&gt;&lt;D xsi:type="xsd:double"&gt;16.6586956151167&lt;/D&gt;&lt;D xsi:type="xsd:double"&gt;15.2992711268438&lt;/D&gt;&lt;D xsi:type="xsd:double"&gt;14.1397234591053&lt;/D&gt;&lt;D xsi:type="xsd:double"&gt;15.1288089044974&lt;/D&gt;&lt;D xsi:type="xsd:double"&gt;15.1884882666596&lt;/D&gt;&lt;D xsi:type="xsd:double"&gt;14.0342100102067&lt;/D&gt;&lt;D xsi:type="xsd:double"&gt;14.1540724895346&lt;/D&gt;&lt;D xsi:type="xsd:double"&gt;14.9099789002165&lt;/D&gt;&lt;D xsi:type="xsd:double"&gt;15.0185936393275&lt;/D&gt;&lt;D xsi:type="xsd:double"&gt;14.9984488316199&lt;/D&gt;&lt;D xsi:type="xsd:double"&gt;14.889630510551&lt;/D&gt;&lt;D xsi:type="xsd:double"&gt;14.6295807578572&lt;/D&gt;&lt;D xsi:type="xsd:double"&gt;14.6538177329572&lt;/D&gt;&lt;D xsi:type="xsd:double"&gt;13.8404894432591&lt;/D&gt;&lt;D xsi:type="xsd:double"&gt;13.8321057926217&lt;/D&gt;&lt;D xsi:type="xsd:double"&gt;12.8850910485422&lt;/D&gt;&lt;D xsi:type="xsd:double"&gt;13.8035614111727&lt;/D&gt;&lt;D xsi:type="xsd:double"&gt;13.0986705959058&lt;/D&gt;&lt;D xsi:type="xsd:double"&gt;13.6274112184376&lt;/D&gt;&lt;D xsi:type="xsd:double"&gt;14.2054436094113&lt;/D&gt;&lt;D xsi:type="xsd:double"&gt;12.8184778315166&lt;/D&gt;&lt;D xsi:type="xsd:double"&gt;12.9636422163514&lt;/D&gt;&lt;D xsi:type="xsd:double"&gt;11.7301555364046&lt;/D&gt;&lt;D xsi:type="xsd:double"&gt;11.7794448534506&lt;/D&gt;&lt;D xsi:type="xsd:double"&gt;11.2263357573313&lt;/D&gt;&lt;D xsi:type="xsd:double"&gt;11.1243653521954&lt;/D&gt;&lt;D xsi:type="xsd:double"&gt;12.069262119079&lt;/D&gt;&lt;D xsi:type="xsd:double"&gt;12.2951392136048&lt;/D&gt;&lt;D xsi:type="xsd:double"&gt;11.9783090836665&lt;/D&gt;&lt;D xsi:type="xsd:double"&gt;13.0694891266765&lt;/D&gt;&lt;D xsi:type="xsd:double"&gt;12.652043895043&lt;/D&gt;&lt;D xsi:type="xsd:double"&gt;12.6663116415934&lt;/D&gt;&lt;D xsi:type="xsd:double"&gt;12.6365721037966&lt;/D&gt;&lt;D xsi:type="xsd:double"&gt;12.031712262653&lt;/D&gt;&lt;D xsi:type="xsd:double"&gt;11.815534869712&lt;/D&gt;&lt;D xsi:type="xsd:double"&gt;12.1616635432684&lt;/D&gt;&lt;D xsi:type="xsd:double"&gt;11.9519057456604&lt;/D&gt;&lt;D xsi:type="xsd:double"&gt;11.3230454526089&lt;/D&gt;&lt;D xsi:type="xsd:double"&gt;11.0427669450944&lt;/D&gt;&lt;D xsi:type="xsd:double"&gt;12.0017269539522&lt;/D&gt;&lt;D xsi:type="xsd:double"&gt;12.9772545625303&lt;/D&gt;&lt;D xsi:type="xsd:double"&gt;12.8328667927708&lt;/D&gt;&lt;D xsi:type="xsd:double"&gt;12.4637755237887&lt;/D&gt;&lt;D xsi:type="xsd:double"&gt;12.664265807749&lt;/D&gt;&lt;D xsi:type="xsd:double"&gt;12.6648335568772&lt;/D&gt;&lt;D xsi:type="xsd:double"&gt;11.9697018981646&lt;/D&gt;&lt;D xsi:type="xsd:double"&gt;11.2341233362675&lt;/D&gt;&lt;D xsi:type="xsd:double"&gt;10.9334545610933&lt;/D&gt;&lt;D xsi:type="xsd:double"&gt;10.8837239303789&lt;/D&gt;&lt;/FQL&gt;&lt;FQL&gt;&lt;Q&gt;MCHI^FMA_PE(LTMA,-10AY,0,AM,"PORTAGG","MEANR")&lt;/Q&gt;&lt;R&gt;121&lt;/R&gt;&lt;C&gt;1&lt;/C&gt;&lt;D xsi:type="xsd:double"&gt;9.69396867056725&lt;/D&gt;&lt;D xsi:type="xsd:double"&gt;9.32867562995017&lt;/D&gt;&lt;D xsi:type="xsd:double"&gt;9.48928543624792&lt;/D&gt;&lt;D xsi:type="xsd:double"&gt;9.77721380898662&lt;/D&gt;&lt;D xsi:type="xsd:double"&gt;10.151960936178&lt;/D&gt;&lt;D xsi:type="xsd:double"&gt;10.5379548027584&lt;/D&gt;&lt;D xsi:type="xsd:double"&gt;10.8550849099166&lt;/D&gt;&lt;D xsi:type="xsd:double"&gt;10.8165725123335&lt;/D&gt;&lt;D xsi:type="xsd:double"&gt;11.5672633632982&lt;/D&gt;&lt;D xsi:type="xsd:double"&gt;11.4482365424909&lt;/D&gt;&lt;D xsi:type="xsd:double"&gt;11.106957916367&lt;/D&gt;&lt;D xsi:type="xsd:double"&gt;10.4690653789833&lt;/D&gt;&lt;D xsi:type="xsd:double"&gt;9.87586320712594&lt;/D&gt;&lt;D xsi:type="xsd:double"&gt;9.48245892989686&lt;/D&gt;&lt;D xsi:type="xsd:double"&gt;10.2292010385057&lt;/D&gt;&lt;D xsi:type="xsd:double"&gt;9.92957177535209&lt;/D&gt;&lt;D xsi:type="xsd:double"&gt;9.89835088832226&lt;/D&gt;&lt;D xsi:type="xsd:double"&gt;9.64647393980657&lt;/D&gt;&lt;D xsi:type="xsd:double"&gt;9.2498923874491&lt;/D&gt;&lt;D xsi:type="xsd:double"&gt;9.5115403717115&lt;/D&gt;&lt;D xsi:type="xsd:double"&gt;9.6901401923612&lt;/D&gt;&lt;D xsi:type="xsd:double"&gt;9.74020499346772&lt;/D&gt;&lt;D xsi:type="xsd:double"&gt;10.3258590383457&lt;/D&gt;&lt;D xsi:type="xsd:double"&gt;10.9936287639531&lt;/D&gt;&lt;D xsi:type="xsd:double"&gt;11.8315322057933&lt;/D&gt;&lt;D xsi:type="xsd:double"&gt;12.701167836042&lt;/D&gt;&lt;D xsi:type="xsd:double"&gt;12.8330223637688&lt;/D&gt;&lt;D xsi:type="xsd:double"&gt;13.279134732157&lt;/D&gt;&lt;D xsi:type="xsd:double"&gt;13.0165688537936&lt;/D&gt;&lt;D xsi:type="xsd:double"&gt;13.7960801244259&lt;/D&gt;&lt;D xsi:type="xsd:double"&gt;14.0635859284303&lt;/D&gt;&lt;D xsi:type="xsd:double"&gt;14.0055378754534&lt;/D&gt;&lt;D xsi:type="xsd:double"&gt;13.9440235075567&lt;/D&gt;&lt;D xsi:type="xsd:double"&gt;14.1322371378795&lt;/D&gt;&lt;D xsi:type="xsd:double"&gt;14.0853282738153&lt;/D&gt;&lt;D xsi:type="xsd:double"&gt;14.5158439621705&lt;/D&gt;&lt;D xsi:type="xsd:double"&gt;14.5129183156221&lt;/D&gt;&lt;D xsi:type="xsd:double"&gt;14.7490989722367&lt;/D&gt;&lt;D xsi:type="xsd:double"&gt;15.0051414203602&lt;/D&gt;&lt;D xsi:type="xsd:double"&gt;15.4078502899091&lt;/D&gt;&lt;D xsi:type="xsd:double"&gt;15.2795440551521&lt;/D&gt;&lt;D xsi:type="xsd:double"&gt;16.7475541132639&lt;/D&gt;&lt;D xsi:type="xsd:double"&gt;15.3586950861764&lt;/D&gt;&lt;D xsi:type="xsd:double"&gt;15.0477412204153&lt;/D&gt;&lt;D xsi:type="xsd:double"&gt;14.7963221647615&lt;/D&gt;&lt;D xsi:type="xsd:double"&gt;14.7211375119871&lt;/D&gt;&lt;D xsi:type="xsd:double"&gt;14.2863684952514&lt;/D&gt;&lt;D xsi:type="xsd:double"&gt;14.2124925849429&lt;/D&gt;&lt;D xsi:type="xsd:double"&gt;13.7110568072059&lt;/D&gt;&lt;D xsi:type="xsd:double"&gt;13.2902380442386&lt;/D&gt;&lt;D xsi:type="xsd:double"&gt;11.716681276176&lt;/D&gt;&lt;D xsi:type="xsd:double"&gt;12.2827784775405&lt;/D&gt;&lt;D xsi:type="xsd:double"&gt;11.3829139275013&lt;/D&gt;&lt;D xsi:type="xsd:double"&gt;12.1938833891979&lt;/D&gt;&lt;D xsi:type="xsd:double"&gt;12.8264711882089&lt;/D&gt;&lt;D xsi:type="xsd:double"&gt;12.8514893099069&lt;/D&gt;&lt;D xsi:type="xsd:double"&gt;12.9162604419751&lt;/D&gt;&lt;D xsi:type="xsd:double"&gt;12.3902173535482&lt;/D&gt;&lt;D xsi:type="xsd:double"&gt;12.6584546991429&lt;/D&gt;&lt;D xsi:type="xsd:double"&gt;12.6821563279795&lt;/D&gt;&lt;D xsi:type="xsd:double"&gt;12.3386324132798&lt;/D&gt;&lt;D xsi:type="xsd:double"&gt;12.2396988193692&lt;/D&gt;&lt;D xsi:type="xsd:double"&gt;12.4809102710907&lt;/D&gt;&lt;D xsi:type="xsd:double"&gt;12.7752696134452&lt;/D&gt;&lt;D xsi:type="xsd:double"&gt;13.804358215936&lt;/D&gt;&lt;D xsi:type="xsd:double"&gt;13.2635950006852&lt;/D&gt;&lt;D xsi:type="xsd:double"&gt;13.0318163186367&lt;/D&gt;&lt;D xsi:type="xsd:double"&gt;12.9161086613276&lt;/D&gt;&lt;D xsi:type="xsd:double"&gt;13.2449229337664&lt;/D&gt;&lt;D xsi:type="xsd:double"&gt;13.2851867395227&lt;/D&gt;&lt;D xsi:type="xsd:double"&gt;14.1419222381758&lt;/D&gt;&lt;D xsi:type="xsd:double"&gt;15.1010641488866&lt;/D&gt;&lt;D xsi:type="xsd:double"&gt;15.8954504219209&lt;/D&gt;&lt;D xsi:type="xsd:double"&gt;15.7038863719048&lt;/D&gt;&lt;D xsi:type="xsd:double"&gt;17.164708232648&lt;/D&gt;&lt;D xsi:type="xsd:double"&gt;17.453536673604&lt;/D&gt;&lt;D xsi:type="xsd:double"&gt;17.9533394218553&lt;/D&gt;&lt;D xsi:type="xsd:double"&gt;20.1874816492835&lt;/D&gt;&lt;D xsi:type="xsd:double"&gt;19.7809463651489&lt;/D&gt;&lt;D xsi:type="xsd:double"&gt;19.3653653443908&lt;/D&gt;&lt;D xsi:type="xsd:double"&gt;19.1498880931115&lt;/D&gt;&lt;D xsi:type="xsd:double"&gt;18.8855307557754&lt;/D&gt;&lt;D xsi:type="xsd:double"&gt;18.8939736773377&lt;/D&gt;&lt;D xsi:type="xsd:double"&gt;17.3358373355548&lt;/D&gt;&lt;D xsi:type="xsd:double"&gt;16.5543554299026&lt;/D&gt;&lt;D xsi:type="xsd:double"&gt;15.9829720257118&lt;/D&gt;&lt;D xsi:type="xsd:double"&gt;15.8698442352207&lt;/D&gt;&lt;D xsi:type="xsd:double"&gt;14.8369550757765&lt;/D&gt;&lt;D xsi:type="xsd:double"&gt;13.7444905733887&lt;/D&gt;&lt;D xsi:type="xsd:double"&gt;13.4468804704001&lt;/D&gt;&lt;D xsi:type="xsd:double"&gt;13.0671600952676&lt;/D&gt;&lt;D xsi:type="xsd:double"&gt;12.8269204524483&lt;/D&gt;&lt;D xsi:type="xsd:double"&gt;12.6653935871608&lt;/D&gt;&lt;D xsi:type="xsd:double"&gt;12.5403053158618&lt;/D&gt;&lt;D xsi:type="xsd:double"&gt;13.1127459915836&lt;/D&gt;&lt;D xsi:type="xsd:double"&gt;12.4733657304701&lt;/D&gt;&lt;D xsi:type="xsd:double"&gt;12.5211426942633&lt;/D&gt;&lt;D xsi:type="xsd:double"&gt;11.5150227796587&lt;/D&gt;&lt;D xsi:type="xsd:double"&gt;10.0773425579532&lt;/D&gt;&lt;D xsi:type="xsd:double"&gt;11.75204336419&lt;/D&gt;&lt;D xsi:type="xsd:double"&gt;12.3918384453413&lt;/D&gt;&lt;D xsi:type="xsd:double"&gt;14.2066744540153&lt;/D&gt;&lt;D xsi:type="xsd:double"&gt;12.3727480472827&lt;/D&gt;&lt;D xsi:type="xsd:double"&gt;12.33716018216&lt;/D&gt;&lt;D xsi:type="xsd:double"&gt;12.1264375058379&lt;/D&gt;&lt;D xsi:type="xsd:double"&gt;11.7720175571593&lt;/D&gt;&lt;D xsi:type="xsd:double"&gt;11.7652876945503&lt;/D&gt;&lt;D xsi:type="xsd:double"&gt;12.221820520837&lt;/D&gt;&lt;D xsi:type="xsd:double"&gt;11.7887196264199&lt;/D&gt;&lt;D xsi:type="xsd:double"&gt;11.4998314185694&lt;/D&gt;&lt;D xsi:type="xsd:double"&gt;11.2504684763814&lt;/D&gt;&lt;D xsi:type="xsd:double"&gt;10.9225595435506&lt;/D&gt;&lt;D xsi:type="xsd:double"&gt;10.8442532120465&lt;/D&gt;&lt;D xsi:type="xsd:double"&gt;10.1581438856864&lt;/D&gt;&lt;D xsi:type="xsd:double"&gt;10.4783884570718&lt;/D&gt;&lt;D xsi:type="xsd:double"&gt;10.4091925232612&lt;/D&gt;&lt;D xsi:type="xsd:double"&gt;10.5840381635482&lt;/D&gt;&lt;D xsi:type="xsd:double"&gt;10.6635449151119&lt;/D&gt;&lt;D xsi:type="xsd:double"&gt;10.4005897069612&lt;/D&gt;&lt;D xsi:type="xsd:double"&gt;10.1513409302225&lt;/D&gt;&lt;D xsi:type="xsd:double"&gt;10.0298743818285&lt;/D&gt;&lt;/FQL&gt;&lt;FQL&gt;&lt;Q&gt;DDR3512M-FDS^MAX(FG_PRICE(0,-5AY))&lt;/Q&gt;&lt;R&gt;1&lt;/R&gt;&lt;C&gt;1&lt;/C&gt;&lt;D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xsi:type="xsd:double"&gt;48.59017&lt;/D&gt;&lt;/FQL&gt;&lt;FQL&gt;&lt;Q&gt;SET-BKK^FG_PRICE(0)&lt;/Q&gt;&lt;R&gt;1&lt;/R&gt;&lt;C&gt;1&lt;/C&gt;&lt;D xsi:type="xsd:double"&gt;1357.41&lt;/D&gt;&lt;/FQL&gt;&lt;FQL&gt;&lt;Q&gt;FC0000GR^FG_PRICE(0)&lt;/Q&gt;&lt;R&gt;1&lt;/R&gt;&lt;C&gt;1&lt;/C&gt;&lt;D xsi:type="xsd:double"&gt;9.787137&lt;/D&gt;&lt;/FQL&gt;&lt;FQL&gt;&lt;Q&gt;FC0000MX^FG_PRICE(0)&lt;/Q&gt;&lt;R&gt;1&lt;/R&gt;&lt;C&gt;1&lt;/C&gt;&lt;D xsi:type="xsd:double"&gt;423.69626&lt;/D&gt;&lt;/FQL&gt;&lt;FQL&gt;&lt;Q&gt;FC0000PL^FG_PRICE(0)&lt;/Q&gt;&lt;R&gt;1&lt;/R&gt;&lt;C&gt;1&lt;/C&gt;&lt;D xsi:type="xsd:double"&gt;213.90398&lt;/D&gt;&lt;/FQL&gt;&lt;FQL&gt;&lt;Q&gt;FC0000CN^FG_PRICE(0)&lt;/Q&gt;&lt;R&gt;1&lt;/R&gt;&lt;C&gt;1&lt;/C&gt;&lt;D xsi:type="xsd:double"&gt;223.87518&lt;/D&gt;&lt;/FQL&gt;&lt;FQL&gt;&lt;Q&gt;TUR^FG_PRICE_MAVG(0,,,,200)&lt;/Q&gt;&lt;R&gt;1&lt;/R&gt;&lt;C&gt;1&lt;/C&gt;&lt;D xsi:type="xsd:double"&gt;38.072376&lt;/D&gt;&lt;/FQL&gt;&lt;FQL&gt;&lt;Q&gt;INDA^FG_PRICE_MAVG(0,,,,200)&lt;/Q&gt;&lt;R&gt;1&lt;/R&gt;&lt;C&gt;1&lt;/C&gt;&lt;D xsi:type="xsd:double"&gt;51.93145&lt;/D&gt;&lt;/FQL&gt;&lt;FQL&gt;&lt;Q&gt;EWY^FG_PRICE_MAVG(0,,,,200)&lt;/Q&gt;&lt;R&gt;1&lt;/R&gt;&lt;C&gt;1&lt;/C&gt;&lt;D xsi:type="xsd:double"&gt;64.1305&lt;/D&gt;&lt;/FQL&gt;&lt;FQL&gt;&lt;Q&gt;EPU^FG_PRICE_MAVG(0,,,,200)&lt;/Q&gt;&lt;R&gt;1&lt;/R&gt;&lt;C&gt;1&lt;/C&gt;&lt;D xsi:type="xsd:double"&gt;37.745155&lt;/D&gt;&lt;/FQL&gt;&lt;FQL&gt;&lt;Q&gt;ECH^FG_PRICE_MAVG(0,,,,200)&lt;/Q&gt;&lt;R&gt;1&lt;/R&gt;&lt;C&gt;1&lt;/C&gt;&lt;D xsi:type="xsd:double"&gt;26.616325&lt;/D&gt;&lt;/FQL&gt;&lt;FQL&gt;&lt;Q&gt;KSA^FMA_PCT_ABOVE_MAVG(200,0,,,,"PORTAGG")&lt;/Q&gt;&lt;R&gt;1&lt;/R&gt;&lt;C&gt;1&lt;/C&gt;&lt;D xsi:type="xsd:double"&gt;46.3414634146341&lt;/D&gt;&lt;/FQL&gt;&lt;FQL&gt;&lt;Q&gt;UAE^PERCENT_CHANGE(FMA_EPS(+1,0,,,,"PORTAGG","MEAN"),FMA_EPS(+1,-3AM,,,,"PORTAGG","MEAN"))&lt;/Q&gt;&lt;R&gt;1&lt;/R&gt;&lt;C&gt;1&lt;/C&gt;&lt;D xsi:type="xsd:double"&gt;-2.83029911311028&lt;/D&gt;&lt;/FQL&gt;&lt;FQL&gt;&lt;Q&gt;SET-BKK^FG_TOTAL_RETURNC(0,-3AM)&lt;/Q&gt;&lt;R&gt;1&lt;/R&gt;&lt;C&gt;1&lt;/C&gt;&lt;D xsi:type="xsd:double"&gt;0.5615592&lt;/D&gt;&lt;/FQL&gt;&lt;FQL&gt;&lt;Q&gt;MCHI^P_PRICE(0)/P_PRICE_HIGH_PR(0,,,,,,"PRICE","INTRA","52W")&lt;/Q&gt;&lt;R&gt;1&lt;/R&gt;&lt;C&gt;1&lt;/C&gt;&lt;D xsi:type="xsd:double"&gt;0.8709237&lt;/D&gt;&lt;/FQL&gt;&lt;FQL&gt;&lt;Q&gt;GREK^FG_TOTAL_RETURNC(0,-12AM)&lt;/Q&gt;&lt;R&gt;1&lt;/R&gt;&lt;C&gt;1&lt;/C&gt;&lt;D xsi:type="xsd:double"&gt;12.124372&lt;/D&gt;&lt;/FQL&gt;&lt;FQL&gt;&lt;Q&gt;EZA^PERCENT_CHANGE(FMA_EPS(+1,0,,,,"PORTAGG","MEAN"),FMA_EPS(+1,-1AM,,,,"PORTAGG","MEAN"))&lt;/Q&gt;&lt;R&gt;1&lt;/R&gt;&lt;C&gt;1&lt;/C&gt;&lt;D xsi:type="xsd:double"&gt;-0.454021081749472&lt;/D&gt;&lt;/FQL&gt;&lt;FQL&gt;&lt;Q&gt;EWY^FG_TOTAL_RETURNC(0,-1AM)&lt;/Q&gt;&lt;R&gt;1&lt;/R&gt;&lt;C&gt;1&lt;/C&gt;&lt;D xsi:type="xsd:double"&gt;0.5534172&lt;/D&gt;&lt;/FQL&gt;&lt;FQL&gt;&lt;Q&gt;EWT^FG_TOTAL_RETURNC(0,-6AM)&lt;/Q&gt;&lt;R&gt;1&lt;/R&gt;&lt;C&gt;1&lt;/C&gt;&lt;D xsi:type="xsd:double"&gt;16.706228&lt;/D&gt;&lt;/FQL&gt;&lt;FQL&gt;&lt;Q&gt;EPU^P_PRICE(0)/P_PRICE_LOW_PR(0,,,,,,"PRICE","INTRA","52W")-1&lt;/Q&gt;&lt;R&gt;1&lt;/R&gt;&lt;C&gt;1&lt;/C&gt;&lt;D xsi:type="xsd:double"&gt;0.41190898&lt;/D&gt;&lt;/FQL&gt;&lt;FQL&gt;&lt;Q&gt;EPOL^FMA_PCT_ABOVE_MAVG(200,0,,,,"PORTAGG")&lt;/Q&gt;&lt;R&gt;1&lt;/R&gt;&lt;C&gt;1&lt;/C&gt;&lt;D xsi:type="xsd:double"&gt;39.3939393939394&lt;/D&gt;&lt;/FQL&gt;&lt;FQL&gt;&lt;Q&gt;EIDO^PERCENT_CHANGE(FMA_EPS(+1,0,,,,"PORTAGG","MEAN"),FMA_EPS(+1,-3AM,,,,"PORTAGG","MEAN"))&lt;/Q&gt;&lt;R&gt;1&lt;/R&gt;&lt;C&gt;1&lt;/C&gt;&lt;D xsi:type="xsd:double"&gt;-6.69445166175207&lt;/D&gt;&lt;/FQL&gt;&lt;FQL&gt;&lt;Q&gt;CNYA^FG_TOTAL_RETURNC(0,-3AM)&lt;/Q&gt;&lt;R&gt;1&lt;/R&gt;&lt;C&gt;1&lt;/C&gt;&lt;D xsi:type="xsd:double"&gt;-6.6887736&lt;/D&gt;&lt;/FQL&gt;&lt;FQL&gt;&lt;Q&gt;URTH^FG_TOTAL_RETURNC(0,-3AM)&lt;/Q&gt;&lt;R&gt;1&lt;/R&gt;&lt;C&gt;1&lt;/C&gt;&lt;D xsi:type="xsd:double"&gt;6.4813375&lt;/D&gt;&lt;/FQL&gt;&lt;FQL&gt;&lt;Q&gt;URTH^PERCENT_CHANGE(FMA_EPS(+1,0,,,,"PORTAGG","MEAN"),FMA_EPS(+1,-1AM,,,,"PORTAGG","MEAN"))&lt;/Q&gt;&lt;R&gt;1&lt;/R&gt;&lt;C&gt;1&lt;/C&gt;&lt;D xsi:type="xsd:double"&gt;1.56409470280215&lt;/D&gt;&lt;/FQL&gt;&lt;FQL&gt;&lt;Q&gt;URTH^FMA_COS_UP("EPS","1M",+1,NOW,,,"PORTAGG","MEANR")&lt;/Q&gt;&lt;R&gt;1&lt;/R&gt;&lt;C&gt;1&lt;/C&gt;&lt;D xsi:type="xsd:double"&gt;658&lt;/D&gt;&lt;/FQL&gt;&lt;FQL&gt;&lt;Q&gt;TUR^SIZE(FG_CONSTITUENTS)&lt;/Q&gt;&lt;R&gt;1&lt;/R&gt;&lt;C&gt;1&lt;/C&gt;&lt;D xsi:type="xsd:long"&gt;97&lt;/D&gt;&lt;/FQL&gt;&lt;FQL&gt;&lt;Q&gt;GREK^FMA_COS_DOWN("EPS","1M",+1,NOW,,,"PORTAGG","MEANR")&lt;/Q&gt;&lt;R&gt;1&lt;/R&gt;&lt;C&gt;1&lt;/C&gt;&lt;D xsi:type="xsd:double"&gt;7&lt;/D&gt;&lt;/FQL&gt;&lt;FQL&gt;&lt;Q&gt;EWT^FMA_COS_UP("EPS","1M",+1,NOW,,,"PORTAGG","MEANR")&lt;/Q&gt;&lt;R&gt;1&lt;/R&gt;&lt;C&gt;1&lt;/C&gt;&lt;D xsi:type="xsd:double"&gt;47&lt;/D&gt;&lt;/FQL&gt;&lt;FQL&gt;&lt;Q&gt;ECH^SIZE(FG_CONSTITUENTS)&lt;/Q&gt;&lt;R&gt;1&lt;/R&gt;&lt;C&gt;1&lt;/C&gt;&lt;D xsi:type="xsd:long"&gt;29&lt;/D&gt;&lt;/FQL&gt;&lt;FQL&gt;&lt;Q&gt;EWZ^FMA_RBICS_REV_CURRENT(30, LOC, "PORTAGG")&lt;/Q&gt;&lt;R&gt;1&lt;/R&gt;&lt;C&gt;1&lt;/C&gt;&lt;D xsi:type="xsd:double"&gt;26.0780758696168&lt;/D&gt;&lt;/FQL&gt;&lt;FQL&gt;&lt;Q&gt;QAT^FG_ROE(0)&lt;/Q&gt;&lt;R&gt;1&lt;/R&gt;&lt;C&gt;1&lt;/C&gt;&lt;D xsi:type="xsd:double"&gt;10.9956242220217&lt;/D&gt;&lt;/FQL&gt;&lt;FQL&gt;&lt;Q&gt;TRYSA10Y-FDS^FG_YIELD_NAME&lt;/Q&gt;&lt;R&gt;1&lt;/R&gt;&lt;C&gt;1&lt;/C&gt;&lt;D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xsi:type="xsd:double"&gt;-5.33934&lt;/D&gt;&lt;/FQL&gt;&lt;FQL&gt;&lt;Q&gt;TRYMY10Y-FDS^PCTCHG(FG_YIELD(0,,,,"YTM"),FG_YIELD(-3AM,,,,"YTM"))&lt;/Q&gt;&lt;R&gt;1&lt;/R&gt;&lt;C&gt;1&lt;/C&gt;&lt;D xsi:type="xsd:double"&gt;-3.077176&lt;/D&gt;&lt;/FQL&gt;&lt;FQL&gt;&lt;Q&gt;TRYSA10Y-FDS^FG_YIELD(0,,,,"YTM")&lt;/Q&gt;&lt;R&gt;1&lt;/R&gt;&lt;C&gt;1&lt;/C&gt;&lt;D xsi:type="xsd:double"&gt;4.767897&lt;/D&gt;&lt;/FQL&gt;&lt;FQL&gt;&lt;Q&gt;TRYGR10Y-FDS^FG_YIELD(0,,,,"YTM")&lt;/Q&gt;&lt;R&gt;1&lt;/R&gt;&lt;C&gt;1&lt;/C&gt;&lt;D xsi:type="xsd:double"&gt;3.297&lt;/D&gt;&lt;/FQL&gt;&lt;FQL&gt;&lt;Q&gt;TRYPL10Y-FDS^FG_YIELD(0,,,,"YTM")&lt;/Q&gt;&lt;R&gt;1&lt;/R&gt;&lt;C&gt;1&lt;/C&gt;&lt;D xsi:type="xsd:double"&gt;5.4945&lt;/D&gt;&lt;/FQL&gt;&lt;FQL&gt;&lt;Q&gt;CC_CN^IMF_IFS_RCPI_Q(0)&lt;/Q&gt;&lt;R&gt;1&lt;/R&gt;&lt;C&gt;1&lt;/C&gt;&lt;D xsi:type="xsd:double"&gt;0.226831&lt;/D&gt;&lt;/FQL&gt;&lt;FQL&gt;&lt;Q&gt;VWO^FMA_EVAL_EBITDA(NTMA,0,,,"PORTAGG","MEANR")&lt;/Q&gt;&lt;R&gt;1&lt;/R&gt;&lt;C&gt;1&lt;/C&gt;&lt;D xsi:type="xsd:double"&gt;8.97770263753823&lt;/D&gt;&lt;/FQL&gt;&lt;FQL&gt;&lt;Q&gt;KSA^FMA_DIV_YLD(NTMA,NOW,NOW,M,"PORTAGG","MEANR")&lt;/Q&gt;&lt;R&gt;1&lt;/R&gt;&lt;C&gt;1&lt;/C&gt;&lt;D xsi:type="xsd:double"&gt;3.53290289420325&lt;/D&gt;&lt;/FQL&gt;&lt;FQL&gt;&lt;Q&gt;UAE^FMA_PE(LTM,0,,,"PORTAGG","MEANR")&lt;/Q&gt;&lt;R&gt;1&lt;/R&gt;&lt;C&gt;1&lt;/C&gt;&lt;D xsi:type="xsd:double"&gt;9.4478878328592&lt;/D&gt;&lt;/FQL&gt;&lt;FQL&gt;&lt;Q&gt;QAT^FMA_EVAL_EBIT(LTMA,NOW,NOW,M,"PORTAGG","MEANR")&lt;/Q&gt;&lt;R&gt;1&lt;/R&gt;&lt;C&gt;1&lt;/C&gt;&lt;D xsi:type="xsd:double"&gt;15.4067281834663&lt;/D&gt;&lt;/FQL&gt;&lt;FQL&gt;&lt;Q&gt;INDA^FG_FCF_YIELD_NTM(0)&lt;/Q&gt;&lt;R&gt;1&lt;/R&gt;&lt;C&gt;1&lt;/C&gt;&lt;D xsi:type="xsd:double"&gt;2.56698086594056&lt;/D&gt;&lt;/FQL&gt;&lt;FQL&gt;&lt;Q&gt;EZA^FMA_PE(NTMA,0,,,"PORTAGG","MEANR")&lt;/Q&gt;&lt;R&gt;1&lt;/R&gt;&lt;C&gt;1&lt;/C&gt;&lt;D xsi:type="xsd:double"&gt;10.4347445339186&lt;/D&gt;&lt;/FQL&gt;&lt;FQL&gt;&lt;Q&gt;EWY^JULIAN(FMA_DIV_YLD(NTMA,NOW,NOW,M,"PORTAGG","MEANR").DATES)&lt;/Q&gt;&lt;R&gt;1&lt;/R&gt;&lt;C&gt;1&lt;/C&gt;&lt;D xsi:type="xsd:long"&gt;45530&lt;/D&gt;&lt;/FQL&gt;&lt;FQL&gt;&lt;Q&gt;EWM^FMA_EVAL_EBITDA(NTMA,0,,,"PORTAGG","MEANR")&lt;/Q&gt;&lt;R&gt;1&lt;/R&gt;&lt;C&gt;1&lt;/C&gt;&lt;D xsi:type="xsd:double"&gt;8.47884589134217&lt;/D&gt;&lt;/FQL&gt;&lt;FQL&gt;&lt;Q&gt;EPOL^FMA_DIV_YLD(NTMA,NOW,NOW,M,"PORTAGG","MEANR")&lt;/Q&gt;&lt;R&gt;1&lt;/R&gt;&lt;C&gt;1&lt;/C&gt;&lt;D xsi:type="xsd:double"&gt;5.29432728363471&lt;/D&gt;&lt;/FQL&gt;&lt;FQL&gt;&lt;Q&gt;EIDO^FMA_PE(LTM,0,,,"PORTAGG","MEANR")&lt;/Q&gt;&lt;R&gt;1&lt;/R&gt;&lt;C&gt;1&lt;/C&gt;&lt;D xsi:type="xsd:double"&gt;17.2647543835274&lt;/D&gt;&lt;/FQL&gt;&lt;FQL&gt;&lt;Q&gt;CC_US^IMF_IFS_RCPI_Q(0)&lt;/Q&gt;&lt;R&gt;1&lt;/R&gt;&lt;C&gt;1&lt;/C&gt;&lt;D xsi:type="xsd:double"&gt;3.19889&lt;/D&gt;&lt;/FQL&gt;&lt;FQL&gt;&lt;Q&gt;DUMMY^ECON_EXPR_DATA('FDS_ECON[NTCPMIMFGSA@EME]',,,M)&lt;/Q&gt;&lt;R&gt;1&lt;/R&gt;&lt;C&gt;1&lt;/C&gt;&lt;D xsi:type="xsd:double"&gt;50.6699&lt;/D&gt;&lt;/FQL&gt;&lt;FQL&gt;&lt;Q&gt;EWM^FMA_ROE(NTMA,-20AY,NOW,FY,"PORTAGG","MEANR")&lt;/Q&gt;&lt;R&gt;20&lt;/R&gt;&lt;C&gt;1&lt;/C&gt;&lt;D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xsi:type="xsd:double"&gt;14.9253037323883&lt;/D&gt;&lt;D xsi:type="xsd:double"&gt;16.0789411251854&lt;/D&gt;&lt;/FQL&gt;&lt;FQL&gt;&lt;Q&gt;TRYBR10Y-FDS^FG_YIELD(-10AY,0,Y,,"YTM")&lt;/Q&gt;&lt;R&gt;10&lt;/R&gt;&lt;C&gt;1&lt;/C&gt;&lt;D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xsi:type="xsd:double"&gt;2.534&lt;/D&gt;&lt;/FQL&gt;&lt;FQL&gt;&lt;Q&gt;CAGDPY@VN^EE_ACTUAL_ANNUAL(MED,+1)&lt;/Q&gt;&lt;R&gt;0&lt;/R&gt;&lt;C&gt;0&lt;/C&gt;&lt;/FQL&gt;&lt;FQL&gt;&lt;Q&gt;CC_TW^FG_COMPANY_NAME&lt;/Q&gt;&lt;R&gt;1&lt;/R&gt;&lt;C&gt;1&lt;/C&gt;&lt;D xsi:type="xsd:string"&gt;Taiwan, China&lt;/D&gt;&lt;/FQL&gt;&lt;FQL&gt;&lt;Q&gt;USDTRY^FG_PRICE_CHANGE(0,-3AM)&lt;/Q&gt;&lt;R&gt;1&lt;/R&gt;&lt;C&gt;1&lt;/C&gt;&lt;D xsi:type="xsd:double"&gt;5.7273507&lt;/D&gt;&lt;/FQL&gt;&lt;FQL&gt;&lt;Q&gt;USDINR^FG_COMPANY_NAME&lt;/Q&gt;&lt;R&gt;1&lt;/R&gt;&lt;C&gt;1&lt;/C&gt;&lt;D xsi:type="xsd:string"&gt;Indian Rupee per U.S. Dollar&lt;/D&gt;&lt;/FQL&gt;&lt;FQL&gt;&lt;Q&gt;USDMXN^FG_PRICE_CHANGE(0,-6AM)&lt;/Q&gt;&lt;R&gt;1&lt;/R&gt;&lt;C&gt;1&lt;/C&gt;&lt;D xsi:type="xsd:double"&gt;16.404938&lt;/D&gt;&lt;/FQL&gt;&lt;FQL&gt;&lt;Q&gt;USDPLN^FG_PRICE_CHANGE(0,-1AY)&lt;/Q&gt;&lt;R&gt;1&lt;/R&gt;&lt;C&gt;1&lt;/C&gt;&lt;D xsi:type="xsd:double"&gt;-6.151992&lt;/D&gt;&lt;/FQL&gt;&lt;FQL&gt;&lt;Q&gt;USDIDR^FG_COMPANY_NAME&lt;/Q&gt;&lt;R&gt;1&lt;/R&gt;&lt;C&gt;1&lt;/C&gt;&lt;D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xsi:type="xsd:double"&gt;67.9891570247355&lt;/D&gt;&lt;/FQL&gt;&lt;FQL&gt;&lt;Q&gt;EWZ^FG_TOTAL_RETURNC(-10AY,0,AM)&lt;/Q&gt;&lt;R&gt;121&lt;/R&gt;&lt;C&gt;1&lt;/C&gt;&lt;D xsi:type="xsd:double"&gt;6.2945366&lt;/D&gt;&lt;D xsi:type="xsd:double"&gt;-18.584728&lt;/D&gt;&lt;D xsi:type="xsd:double"&gt;-5.9926867&lt;/D&gt;&lt;D xsi:type="xsd:double"&gt;1.82482&lt;/D&gt;&lt;D xsi:type="xsd:double"&gt;-11.669379&lt;/D&gt;&lt;D xsi:type="xsd:double"&gt;-1.4508605&lt;/D&gt;&lt;D xsi:type="xsd:double"&gt;-1.7222166&lt;/D&gt;&lt;D xsi:type="xsd:double"&gt;-14.38666&lt;/D&gt;&lt;D xsi:type="xsd:double"&gt;20.171679&lt;/D&gt;&lt;D xsi:type="xsd:double"&gt;-11.346155&lt;/D&gt;&lt;D xsi:type="xsd:double"&gt;2.6637673&lt;/D&gt;&lt;D xsi:type="xsd:double"&gt;-10.547358&lt;/D&gt;&lt;D xsi:type="xsd:double"&gt;-12.719149&lt;/D&gt;&lt;D xsi:type="xsd:double"&gt;-17.369043&lt;/D&gt;&lt;D xsi:type="xsd:double"&gt;8.579599&lt;/D&gt;&lt;D xsi:type="xsd:double"&gt;2.4582982&lt;/D&gt;&lt;D xsi:type="xsd:double"&gt;-6.4168453&lt;/D&gt;&lt;D xsi:type="xsd:double"&gt;-8.194447&lt;/D&gt;&lt;D xsi:type="xsd:double"&gt;3.3282876&lt;/D&gt;&lt;D xsi:type="xsd:double"&gt;30.50269&lt;/D&gt;&lt;D xsi:type="xsd:double"&gt;10.359013&lt;/D&gt;&lt;D xsi:type="xsd:double"&gt;-12.572014&lt;/D&gt;&lt;D xsi:type="xsd:double"&gt;15.935671&lt;/D&gt;&lt;D xsi:type="xsd:double"&gt;11.956894&lt;/D&gt;&lt;D xsi:type="xsd:double"&gt;2.1660566&lt;/D&gt;&lt;D xsi:type="xsd:double"&gt;-1.118958&lt;/D&gt;&lt;D xsi:type="xsd:double"&gt;11.34603&lt;/D&gt;&lt;D xsi:type="xsd:double"&gt;-11.206203&lt;/D&gt;&lt;D xsi:type="xsd:double"&gt;2.666366&lt;/D&gt;&lt;D xsi:type="xsd:double"&gt;12.210345&lt;/D&gt;&lt;D xsi:type="xsd:double"&gt;-0.10590553&lt;/D&gt;&lt;D xsi:type="xsd:double"&gt;0.6095886&lt;/D&gt;&lt;D xsi:type="xsd:double"&gt;-2.081138&lt;/D&gt;&lt;D xsi:type="xsd:double"&gt;-4.492867&lt;/D&gt;&lt;D xsi:type="xsd:double"&gt;-3.9291441&lt;/D&gt;&lt;D xsi:type="xsd:double"&gt;10.555887&lt;/D&gt;&lt;D xsi:type="xsd:double"&gt;7.354903&lt;/D&gt;&lt;D xsi:type="xsd:double"&gt;3.861487&lt;/D&gt;&lt;D xsi:type="xsd:double"&gt;-0.33581257&lt;/D&gt;&lt;D xsi:type="xsd:double"&gt;-4.5487347&lt;/D&gt;&lt;D xsi:type="xsd:double"&gt;3.0812502&lt;/D&gt;&lt;D xsi:type="xsd:double"&gt;14.684796&lt;/D&gt;&lt;D xsi:type="xsd:double"&gt;-1.9616306&lt;/D&gt;&lt;D xsi:type="xsd:double"&gt;-1.3192594&lt;/D&gt;&lt;D xsi:type="xsd:double"&gt;-4.055256&lt;/D&gt;&lt;D xsi:type="xsd:double"&gt;-17.95169&lt;/D&gt;&lt;D xsi:type="xsd:double"&gt;-7.811886&lt;/D&gt;&lt;D xsi:type="xsd:double"&gt;14.602184&lt;/D&gt;&lt;D xsi:type="xsd:double"&gt;-10.699701&lt;/D&gt;&lt;D xsi:type="xsd:double"&gt;2.835369&lt;/D&gt;&lt;D xsi:type="xsd:double"&gt;14.52713&lt;/D&gt;&lt;D xsi:type="xsd:double"&gt;3.0804992&lt;/D&gt;&lt;D xsi:type="xsd:double"&gt;-2.9110312&lt;/D&gt;&lt;D xsi:type="xsd:double"&gt;14.075624&lt;/D&gt;&lt;D xsi:type="xsd:double"&gt;-1.0128856&lt;/D&gt;&lt;D xsi:type="xsd:double"&gt;-4.6744165&lt;/D&gt;&lt;D xsi:type="xsd:double"&gt;0.58550835&lt;/D&gt;&lt;D xsi:type="xsd:double"&gt;-0.7518828&lt;/D&gt;&lt;D xsi:type="xsd:double"&gt;8.203209&lt;/D&gt;&lt;D xsi:type="xsd:double"&gt;4.0484905&lt;/D&gt;&lt;D xsi:type="xsd:double"&gt;-11.431086&lt;/D&gt;&lt;D xsi:type="xsd:double"&gt;4.8150897&lt;/D&gt;&lt;D xsi:type="xsd:double"&gt;5.659485&lt;/D&gt;&lt;D xsi:type="xsd:double"&gt;-4.8184633&lt;/D&gt;&lt;D xsi:type="xsd:double"&gt;12.808073&lt;/D&gt;&lt;D xsi:type="xsd:double"&gt;-4.7714114&lt;/D&gt;&lt;D xsi:type="xsd:double"&gt;-14.679712&lt;/D&gt;&lt;D xsi:type="xsd:double"&gt;-37.982273&lt;/D&gt;&lt;D xsi:type="xsd:double"&gt;8.9953785&lt;/D&gt;&lt;D xsi:type="xsd:double"&gt;4.859233&lt;/D&gt;&lt;D xsi:type="xsd:double"&gt;7.761562&lt;/D&gt;&lt;D xsi:type="xsd:double"&gt;15.647661&lt;/D&gt;&lt;D xsi:type="xsd:double"&gt;-7.735962&lt;/D&gt;&lt;D xsi:type="xsd:double"&gt;-12.042731&lt;/D&gt;&lt;D xsi:type="xsd:double"&gt;1.2881875&lt;/D&gt;&lt;D xsi:type="xsd:double"&gt;23.655521&lt;/D&gt;&lt;D xsi:type="xsd:double"&gt;10.237705&lt;/D&gt;&lt;D xsi:type="xsd:double"&gt;-8.165461&lt;/D&gt;&lt;D xsi:type="xsd:double"&gt;-6.6978636&lt;/D&gt;&lt;D xsi:type="xsd:double"&gt;1.4733553&lt;/D&gt;&lt;D xsi:type="xsd:double"&gt;12.882304&lt;/D&gt;&lt;D xsi:type="xsd:double"&gt;6.4860344&lt;/D&gt;&lt;D xsi:type="xsd:double"&gt;6.9847107&lt;/D&gt;&lt;D xsi:type="xsd:double"&gt;-3.2926798&lt;/D&gt;&lt;D xsi:type="xsd:double"&gt;-6.733924&lt;/D&gt;&lt;D xsi:type="xsd:double"&gt;-12.574357&lt;/D&gt;&lt;D xsi:type="xsd:double"&gt;-9.3102455&lt;/D&gt;&lt;D xsi:type="xsd:double"&gt;0.068211555&lt;/D&gt;&lt;D xsi:type="xsd:double"&gt;-0.08932352&lt;/D&gt;&lt;D xsi:type="xsd:double"&gt;14.340555&lt;/D&gt;&lt;D xsi:type="xsd:double"&gt;5.585873&lt;/D&gt;&lt;D xsi:type="xsd:double"&gt;15.110981&lt;/D&gt;&lt;D xsi:type="xsd:double"&gt;-13.444269&lt;/D&gt;&lt;D xsi:type="xsd:double"&gt;9.002137&lt;/D&gt;&lt;D xsi:type="xsd:double"&gt;-18.52486&lt;/D&gt;&lt;D xsi:type="xsd:double"&gt;4.463637&lt;/D&gt;&lt;D xsi:type="xsd:double"&gt;11.268091&lt;/D&gt;&lt;D xsi:type="xsd:double"&gt;-10.281825&lt;/D&gt;&lt;D xsi:type="xsd:double"&gt;8.560586&lt;/D&gt;&lt;D xsi:type="xsd:double"&gt;-2.7345002&lt;/D&gt;&lt;D xsi:type="xsd:double"&gt;-0.92068315&lt;/D&gt;&lt;D xsi:type="xsd:double"&gt;5.8948874&lt;/D&gt;&lt;D xsi:type="xsd:double"&gt;-8.551306&lt;/D&gt;&lt;D xsi:type="xsd:double"&gt;-0.95342994&lt;/D&gt;&lt;D xsi:type="xsd:double"&gt;4.6649456&lt;/D&gt;&lt;D xsi:type="xsd:double"&gt;5.907321&lt;/D&gt;&lt;D xsi:type="xsd:double"&gt;10.15395&lt;/D&gt;&lt;D xsi:type="xsd:double"&gt;3.7278652&lt;/D&gt;&lt;D xsi:type="xsd:double"&gt;-3.7436366&lt;/D&gt;&lt;D xsi:type="xsd:double"&gt;-4.5737386&lt;/D&gt;&lt;D xsi:type="xsd:double"&gt;-2.4127781&lt;/D&gt;&lt;D xsi:type="xsd:double"&gt;12.896765&lt;/D&gt;&lt;D xsi:type="xsd:double"&gt;7.202184&lt;/D&gt;&lt;D xsi:type="xsd:double"&gt;-5.2345457&lt;/D&gt;&lt;D xsi:type="xsd:double"&gt;-0.36221743&lt;/D&gt;&lt;D xsi:type="xsd:double"&gt;-1.7873406&lt;/D&gt;&lt;D xsi:type="xsd:double"&gt;-2.0666182&lt;/D&gt;&lt;D xsi:type="xsd:double"&gt;-5.8897676&lt;/D&gt;&lt;D xsi:type="xsd:double"&gt;-5.5311623&lt;/D&gt;&lt;D xsi:type="xsd:double"&gt;1.57336&lt;/D&gt;&lt;D xsi:type="xsd:double"&gt;7.5648427&lt;/D&gt;&lt;/FQL&gt;&lt;FQL&gt;&lt;Q&gt;VNM^FMA_PE(NTMA,-10AY,0,AM,"PORTAGG","MEANR")&lt;/Q&gt;&lt;R&gt;121&lt;/R&gt;&lt;C&gt;1&lt;/C&gt;&lt;D xsi:type="xsd:double"&gt;13.7468420222743&lt;/D&gt;&lt;D xsi:type="xsd:double"&gt;11.2647785569697&lt;/D&gt;&lt;D xsi:type="xsd:double"&gt;11.9844964753595&lt;/D&gt;&lt;D xsi:type="xsd:double"&gt;12.0464008706641&lt;/D&gt;&lt;D xsi:type="xsd:double"&gt;11.5269775496337&lt;/D&gt;&lt;D xsi:type="xsd:double"&gt;12.2371721221707&lt;/D&gt;&lt;D xsi:type="xsd:double"&gt;13.5736186359587&lt;/D&gt;&lt;D xsi:type="xsd:double"&gt;11.8209800624517&lt;/D&gt;&lt;D xsi:type="xsd:double"&gt;14.1034895527164&lt;/D&gt;&lt;D xsi:type="xsd:double"&gt;13.7551973888681&lt;/D&gt;&lt;D xsi:type="xsd:double"&gt;14.020123437014&lt;/D&gt;&lt;D xsi:type="xsd:double"&gt;14.2768847795562&lt;/D&gt;&lt;D xsi:type="xsd:double"&gt;13.7608014360985&lt;/D&gt;&lt;D xsi:type="xsd:double"&gt;13.4019061201177&lt;/D&gt;&lt;D xsi:type="xsd:double"&gt;14.7146263077099&lt;/D&gt;&lt;D xsi:type="xsd:double"&gt;12.5837110431107&lt;/D&gt;&lt;D xsi:type="xsd:double"&gt;11.8241505627291&lt;/D&gt;&lt;D xsi:type="xsd:double"&gt;13.4449086192605&lt;/D&gt;&lt;D xsi:type="xsd:double"&gt;14.9749066978812&lt;/D&gt;&lt;D xsi:type="xsd:double"&gt;12.6010682637794&lt;/D&gt;&lt;D xsi:type="xsd:double"&gt;12.3533992240702&lt;/D&gt;&lt;D xsi:type="xsd:double"&gt;12.4146357100876&lt;/D&gt;&lt;D xsi:type="xsd:double"&gt;11.9657397740052&lt;/D&gt;&lt;D xsi:type="xsd:double"&gt;12.3158195527456&lt;/D&gt;&lt;D xsi:type="xsd:double"&gt;11.8789622523209&lt;/D&gt;&lt;D xsi:type="xsd:double"&gt;13.630596665612&lt;/D&gt;&lt;D xsi:type="xsd:double"&gt;12.8958009397453&lt;/D&gt;&lt;D xsi:type="xsd:double"&gt;12.439850055248&lt;/D&gt;&lt;D xsi:type="xsd:double"&gt;12.5886163905726&lt;/D&gt;&lt;D xsi:type="xsd:double"&gt;12.4083028313543&lt;/D&gt;&lt;D xsi:type="xsd:double"&gt;13.3053765880825&lt;/D&gt;&lt;D xsi:type="xsd:double"&gt;14.1350337716925&lt;/D&gt;&lt;D xsi:type="xsd:double"&gt;14.588039635545&lt;/D&gt;&lt;D xsi:type="xsd:double"&gt;14.4088625566065&lt;/D&gt;&lt;D xsi:type="xsd:double"&gt;15.5063463818837&lt;/D&gt;&lt;D xsi:type="xsd:double"&gt;14.8277583967192&lt;/D&gt;&lt;D xsi:type="xsd:double"&gt;15.5990069336283&lt;/D&gt;&lt;D xsi:type="xsd:double"&gt;15.2391881263199&lt;/D&gt;&lt;D xsi:type="xsd:double"&gt;16.2869114449977&lt;/D&gt;&lt;D xsi:type="xsd:double"&gt;18.2401939977562&lt;/D&gt;&lt;D xsi:type="xsd:double"&gt;19.0807848407937&lt;/D&gt;&lt;D xsi:type="xsd:double"&gt;21.2930599680826&lt;/D&gt;&lt;D xsi:type="xsd:double"&gt;20.7630011229602&lt;/D&gt;&lt;D xsi:type="xsd:double"&gt;21.4390446302364&lt;/D&gt;&lt;D xsi:type="xsd:double"&gt;20.3629112410383&lt;/D&gt;&lt;D xsi:type="xsd:double"&gt;19.2111958788215&lt;/D&gt;&lt;D xsi:type="xsd:double"&gt;17.1255899432543&lt;/D&gt;&lt;D xsi:type="xsd:double"&gt;17.3977137909839&lt;/D&gt;&lt;D xsi:type="xsd:double"&gt;17.7161739397782&lt;/D&gt;&lt;D xsi:type="xsd:double"&gt;16.4801912400976&lt;/D&gt;&lt;D xsi:type="xsd:double"&gt;14.3203638198699&lt;/D&gt;&lt;D xsi:type="xsd:double"&gt;15.7790592474403&lt;/D&gt;&lt;D xsi:type="xsd:double"&gt;14.2235388284462&lt;/D&gt;&lt;D xsi:type="xsd:double"&gt;15.2406619034622&lt;/D&gt;&lt;D xsi:type="xsd:double"&gt;16.8116269515279&lt;/D&gt;&lt;D xsi:type="xsd:double"&gt;16.9586664407857&lt;/D&gt;&lt;D xsi:type="xsd:double"&gt;18.027042184306&lt;/D&gt;&lt;D xsi:type="xsd:double"&gt;17.4089818596502&lt;/D&gt;&lt;D xsi:type="xsd:double"&gt;16.5058860587191&lt;/D&gt;&lt;D xsi:type="xsd:double"&gt;15.8349897144812&lt;/D&gt;&lt;D xsi:type="xsd:double"&gt;13.7575852428191&lt;/D&gt;&lt;D xsi:type="xsd:double"&gt;13.9097363857951&lt;/D&gt;&lt;D xsi:type="xsd:double"&gt;14.2670133587635&lt;/D&gt;&lt;D xsi:type="xsd:double"&gt;14.7568601912995&lt;/D&gt;&lt;D xsi:type="xsd:double"&gt;14.4709076508188&lt;/D&gt;&lt;D xsi:type="xsd:</t>
        </r>
      </text>
    </comment>
    <comment ref="A3" authorId="0" shapeId="0" xr:uid="{DE800D99-B6C7-47CC-8F21-97C8928197EC}">
      <text>
        <r>
          <rPr>
            <b/>
            <sz val="9"/>
            <color indexed="81"/>
            <rFont val="Tahoma"/>
            <charset val="1"/>
          </rPr>
          <t>double"&gt;14.1370764599495&lt;/D&gt;&lt;D xsi:type="xsd:double"&gt;12.5366659351033&lt;/D&gt;&lt;D xsi:type="xsd:double"&gt;10.9922210228533&lt;/D&gt;&lt;D xsi:type="xsd:double"&gt;14.1757299237059&lt;/D&gt;&lt;D xsi:type="xsd:double"&gt;15.4872386684559&lt;/D&gt;&lt;D xsi:type="xsd:double"&gt;14.4778394515107&lt;/D&gt;&lt;D xsi:type="xsd:double"&gt;14.1769732941577&lt;/D&gt;&lt;D xsi:type="xsd:double"&gt;14.9648450301325&lt;/D&gt;&lt;D xsi:type="xsd:double"&gt;15.4662535299506&lt;/D&gt;&lt;D xsi:type="xsd:double"&gt;14.9136542488469&lt;/D&gt;&lt;D xsi:type="xsd:double"&gt;15.7126698663534&lt;/D&gt;&lt;D xsi:type="xsd:double"&gt;16.8649474475014&lt;/D&gt;&lt;D xsi:type="xsd:double"&gt;16.1272040797765&lt;/D&gt;&lt;D xsi:type="xsd:double"&gt;16.656183823447&lt;/D&gt;&lt;D xsi:type="xsd:double"&gt;16.5074175134188&lt;/D&gt;&lt;D xsi:type="xsd:double"&gt;16.6413529270442&lt;/D&gt;&lt;D xsi:type="xsd:double"&gt;17.0559780993187&lt;/D&gt;&lt;D xsi:type="xsd:double"&gt;18.0042252859225&lt;/D&gt;&lt;D xsi:type="xsd:double"&gt;16.4763448990278&lt;/D&gt;&lt;D xsi:type="xsd:double"&gt;16.105625000797&lt;/D&gt;&lt;D xsi:type="xsd:double"&gt;15.9655788032831&lt;/D&gt;&lt;D xsi:type="xsd:double"&gt;16.3195636810332&lt;/D&gt;&lt;D xsi:type="xsd:double"&gt;16.2749129030696&lt;/D&gt;&lt;D xsi:type="xsd:double"&gt;16.4201718007033&lt;/D&gt;&lt;D xsi:type="xsd:double"&gt;15.0302708320318&lt;/D&gt;&lt;D xsi:type="xsd:double"&gt;14.5679448580049&lt;/D&gt;&lt;D xsi:type="xsd:double"&gt;14.4844006134943&lt;/D&gt;&lt;D xsi:type="xsd:double"&gt;13.3939118985583&lt;/D&gt;&lt;D xsi:type="xsd:double"&gt;12.4453257192216&lt;/D&gt;&lt;D xsi:type="xsd:double"&gt;11.1145584266891&lt;/D&gt;&lt;D xsi:type="xsd:double"&gt;10.8610256924256&lt;/D&gt;&lt;D xsi:type="xsd:double"&gt;11.1820312797612&lt;/D&gt;&lt;D xsi:type="xsd:double"&gt;10.5736413576104&lt;/D&gt;&lt;D xsi:type="xsd:double"&gt;10.1305703376967&lt;/D&gt;&lt;D xsi:type="xsd:double"&gt;11.494887464874&lt;/D&gt;&lt;D xsi:type="xsd:double"&gt;10.7224968306021&lt;/D&gt;&lt;D xsi:type="xsd:double"&gt;11.8099434614277&lt;/D&gt;&lt;D xsi:type="xsd:double"&gt;11.9189722390854&lt;/D&gt;&lt;D xsi:type="xsd:double"&gt;13.6131149197011&lt;/D&gt;&lt;D xsi:type="xsd:double"&gt;13.7297119484085&lt;/D&gt;&lt;D xsi:type="xsd:double"&gt;14.5059426947856&lt;/D&gt;&lt;D xsi:type="xsd:double"&gt;15.0326598845657&lt;/D&gt;&lt;D xsi:type="xsd:double"&gt;14.1930816118744&lt;/D&gt;&lt;D xsi:type="xsd:double"&gt;14.3506059351557&lt;/D&gt;&lt;D xsi:type="xsd:double"&gt;13.0610013634625&lt;/D&gt;&lt;D xsi:type="xsd:double"&gt;12.9017371243896&lt;/D&gt;&lt;D xsi:type="xsd:double"&gt;14.3607981077429&lt;/D&gt;&lt;D xsi:type="xsd:double"&gt;14.5835811036481&lt;/D&gt;&lt;D xsi:type="xsd:double"&gt;14.4188837414599&lt;/D&gt;&lt;D xsi:type="xsd:double"&gt;16.863789802581&lt;/D&gt;&lt;D xsi:type="xsd:double"&gt;16.9935587390919&lt;/D&gt;&lt;D xsi:type="xsd:double"&gt;15.2066082305671&lt;/D&gt;&lt;D xsi:type="xsd:double"&gt;16.0179040754611&lt;/D&gt;&lt;D xsi:type="xsd:double"&gt;14.4006921950434&lt;/D&gt;&lt;D xsi:type="xsd:double"&gt;13.9494699639582&lt;/D&gt;&lt;D xsi:type="xsd:double"&gt;13.5472543578701&lt;/D&gt;&lt;/FQL&gt;&lt;FQL&gt;&lt;Q&gt;EWM^FMA_PE(LTMA,-10AY,0,AM,"PORTAGG","MEANR")&lt;/Q&gt;&lt;R&gt;121&lt;/R&gt;&lt;C&gt;1&lt;/C&gt;&lt;D xsi:type="xsd:double"&gt;16.864596677303&lt;/D&gt;&lt;D xsi:type="xsd:double"&gt;16.7593023045228&lt;/D&gt;&lt;D xsi:type="xsd:double"&gt;16.7220883574658&lt;/D&gt;&lt;D xsi:type="xsd:double"&gt;16.7914038506548&lt;/D&gt;&lt;D xsi:type="xsd:double"&gt;16.3897372411766&lt;/D&gt;&lt;D xsi:type="xsd:double"&gt;16.3971658678987&lt;/D&gt;&lt;D xsi:type="xsd:double"&gt;17.1155525774717&lt;/D&gt;&lt;D xsi:type="xsd:double"&gt;17.0263025451227&lt;/D&gt;&lt;D xsi:type="xsd:double"&gt;16.9986513204283&lt;/D&gt;&lt;D xsi:type="xsd:double"&gt;16.7462139236606&lt;/D&gt;&lt;D xsi:type="xsd:double"&gt;16.4501230909146&lt;/D&gt;&lt;D xsi:type="xsd:double"&gt;16.4900514732263&lt;/D&gt;&lt;D xsi:type="xsd:double"&gt;16.0524762568757&lt;/D&gt;&lt;D xsi:type="xsd:double"&gt;16.0025278178077&lt;/D&gt;&lt;D xsi:type="xsd:double"&gt;16.5419728291588&lt;/D&gt;&lt;D xsi:type="xsd:double"&gt;16.8243755505162&lt;/D&gt;&lt;D xsi:type="xsd:double"&gt;16.8023472721062&lt;/D&gt;&lt;D xsi:type="xsd:double"&gt;16.6190845166905&lt;/D&gt;&lt;D xsi:type="xsd:double"&gt;16.5910878591715&lt;/D&gt;&lt;D xsi:type="xsd:double"&gt;16.685170425606&lt;/D&gt;&lt;D xsi:type="xsd:double"&gt;16.5410439069184&lt;/D&gt;&lt;D xsi:type="xsd:double"&gt;16.4945838537964&lt;/D&gt;&lt;D xsi:type="xsd:double"&gt;16.6615813937125&lt;/D&gt;&lt;D xsi:type="xsd:double"&gt;16.734666983791&lt;/D&gt;&lt;D xsi:type="xsd:double"&gt;17.1408701237979&lt;/D&gt;&lt;D xsi:type="xsd:double"&gt;17.2385509120326&lt;/D&gt;&lt;D xsi:type="xsd:double"&gt;17.3339276600944&lt;/D&gt;&lt;D xsi:type="xsd:double"&gt;16.9375679190978&lt;/D&gt;&lt;D xsi:type="xsd:double"&gt;16.958111401081&lt;/D&gt;&lt;D xsi:type="xsd:double"&gt;17.3504256309086&lt;/D&gt;&lt;D xsi:type="xsd:double"&gt;17.0498574794052&lt;/D&gt;&lt;D xsi:type="xsd:double"&gt;17.1510139660103&lt;/D&gt;&lt;D xsi:type="xsd:double"&gt;17.2417719603947&lt;/D&gt;&lt;D xsi:type="xsd:double"&gt;17.280176071097&lt;/D&gt;&lt;D xsi:type="xsd:double"&gt;17.2179911005936&lt;/D&gt;&lt;D xsi:type="xsd:double"&gt;17.2557693757139&lt;/D&gt;&lt;D xsi:type="xsd:double"&gt;17.3597785102261&lt;/D&gt;&lt;D xsi:type="xsd:double"&gt;17.3906628943563&lt;/D&gt;&lt;D xsi:type="xsd:double"&gt;17.4358467201553&lt;/D&gt;&lt;D xsi:type="xsd:double"&gt;17.2698423337643&lt;/D&gt;&lt;D xsi:type="xsd:double"&gt;18.4032060747943&lt;/D&gt;&lt;D xsi:type="xsd:double"&gt;18.9893072962289&lt;/D&gt;&lt;D xsi:type="xsd:double"&gt;18.6001895224991&lt;/D&gt;&lt;D xsi:type="xsd:double"&gt;18.3941150840941&lt;/D&gt;&lt;D xsi:type="xsd:double"&gt;18.2570138601168&lt;/D&gt;&lt;D xsi:type="xsd:double"&gt;17.8948662272762&lt;/D&gt;&lt;D xsi:type="xsd:double"&gt;17.5234206221698&lt;/D&gt;&lt;D xsi:type="xsd:double"&gt;17.795742240542&lt;/D&gt;&lt;D xsi:type="xsd:double"&gt;17.9897829392201&lt;/D&gt;&lt;D xsi:type="xsd:double"&gt;17.6578896275899&lt;/D&gt;&lt;D xsi:type="xsd:double"&gt;16.5024524527771&lt;/D&gt;&lt;D xsi:type="xsd:double"&gt;16.8155623935389&lt;/D&gt;&lt;D xsi:type="xsd:double"&gt;16.9132624837313&lt;/D&gt;&lt;D xsi:type="xsd:double"&gt;16.9578112231264&lt;/D&gt;&lt;D xsi:type="xsd:double"&gt;17.107100488857&lt;/D&gt;&lt;D xsi:type="xsd:double"&gt;16.9601093448427&lt;/D&gt;&lt;D xsi:type="xsd:double"&gt;16.9057543329702&lt;/D&gt;&lt;D xsi:type="xsd:double"&gt;16.9406093476088&lt;/D&gt;&lt;D xsi:type="xsd:double"&gt;17.2259362390877&lt;/D&gt;&lt;D xsi:type="xsd:double"&gt;17.0861030561593&lt;/D&gt;&lt;D xsi:type="xsd:double"&gt;16.8391042244141&lt;/D&gt;&lt;D xsi:type="xsd:double"&gt;16.7652890548458&lt;/D&gt;&lt;D xsi:type="xsd:double"&gt;16.649423161943&lt;/D&gt;&lt;D xsi:type="xsd:double"&gt;16.7076785718238&lt;/D&gt;&lt;D xsi:type="xsd:double"&gt;17.2298506056306&lt;/D&gt;&lt;D xsi:type="xsd:double"&gt;16.5152312328574&lt;/D&gt;&lt;D xsi:type="xsd:double"&gt;16.4069855128721&lt;/D&gt;&lt;D xsi:type="xsd:double"&gt;16.1570594419319&lt;/D&gt;&lt;D xsi:type="xsd:double"&gt;16.5621404602167&lt;/D&gt;&lt;D xsi:type="xsd:double"&gt;18.1300826244016&lt;/D&gt;&lt;D xsi:type="xsd:double"&gt;18.7019988161558&lt;/D&gt;&lt;D xsi:type="xsd:double"&gt;19.8654670192071&lt;/D&gt;&lt;D xsi:type="xsd:double"&gt;20.0527249850921&lt;/D&gt;&lt;D xsi:type="xsd:double"&gt;20.1066939513721&lt;/D&gt;&lt;D xsi:type="xsd:double"&gt;20.0464453749353&lt;/D&gt;&lt;D xsi:type="xsd:double"&gt;21.2110566965256&lt;/D&gt;&lt;D xsi:type="xsd:double"&gt;21.2530968152909&lt;/D&gt;&lt;D xsi:type="xsd:double"&gt;19.7259918596166&lt;/D&gt;&lt;D xsi:type="xsd:double"&gt;19.8239129115926&lt;/D&gt;&lt;D xsi:type="xsd:double"&gt;19.3056409981235&lt;/D&gt;&lt;D xsi:type="xsd:double"&gt;18.6898710113769&lt;/D&gt;&lt;D xsi:type="xsd:double"&gt;18.0224945241494&lt;/D&gt;&lt;D xsi:type="xsd:double"&gt;17.3117430395508&lt;/D&gt;&lt;D xsi:type="xsd:double"&gt;16.5819106465176&lt;/D&gt;&lt;D xsi:type="xsd:double"&gt;16.4088140441432&lt;/D&gt;&lt;D xsi:type="xsd:double"&gt;15.6829802801641&lt;/D&gt;&lt;D xsi:type="xsd:double"&gt;15.2804339831113&lt;/D&gt;&lt;D xsi:type="xsd:double"&gt;14.2023433584425&lt;/D&gt;&lt;D xsi:type="xsd:double"&gt;15.3268998647922&lt;/D&gt;&lt;D xsi:type="xsd:double"&gt;15.0598416030585&lt;/D&gt;&lt;D xsi:type="xsd:double"&gt;15.9397390703022&lt;/D&gt;&lt;D xsi:type="xsd:double"&gt;15.8892029795865&lt;/D&gt;&lt;D xsi:type="xsd:double"&gt;15.8494137614637&lt;/D&gt;&lt;D xsi:type="xsd:double"&gt;15.6104521199642&lt;/D&gt;&lt;D xsi:type="xsd:double"&gt;15.1201544003317&lt;/D&gt;&lt;D xsi:type="xsd:double"&gt;15.2829601277242&lt;/D&gt;&lt;D xsi:type="xsd:double"&gt;15.3414848674407&lt;/D&gt;&lt;D xsi:type="xsd:double"&gt;14.4631858553176&lt;/D&gt;&lt;D xsi:type="xsd:double"&gt;14.7012753496008&lt;/D&gt;&lt;D xsi:type="xsd:double"&gt;14.8464597769004&lt;/D&gt;&lt;D xsi:type="xsd:double"&gt;14.992868579217&lt;/D&gt;&lt;D xsi:type="xsd:double"&gt;14.9706430102736&lt;/D&gt;&lt;D xsi:type="xsd:double"&gt;14.8842853337361&lt;/D&gt;&lt;D xsi:type="xsd:double"&gt;14.6972345425325&lt;/D&gt;&lt;D xsi:type="xsd:double"&gt;14.553843923232&lt;/D&gt;&lt;D xsi:type="xsd:double"&gt;14.5055170909537&lt;/D&gt;&lt;D xsi:type="xsd:double"&gt;14.5113623784173&lt;/D&gt;&lt;D xsi:type="xsd:double"&gt;14.7983908613913&lt;/D&gt;&lt;D xsi:type="xsd:double"&gt;15.1034078169823&lt;/D&gt;&lt;D xsi:type="xsd:double"&gt;14.7234995059633&lt;/D&gt;&lt;D xsi:type="xsd:double"&gt;14.8526236603622&lt;/D&gt;&lt;D xsi:type="xsd:double"&gt;14.9836702487401&lt;/D&gt;&lt;D xsi:type="xsd:double"&gt;15.1229126746625&lt;/D&gt;&lt;D xsi:type="xsd:double"&gt;15.4265660720713&lt;/D&gt;&lt;D xsi:type="xsd:double"&gt;15.8866843714601&lt;/D&gt;&lt;D xsi:type="xsd:double"&gt;15.6758104264434&lt;/D&gt;&lt;D xsi:type="xsd:double"&gt;15.6569796168158&lt;/D&gt;&lt;D xsi:type="xsd:double"&gt;15.5952933828172&lt;/D&gt;&lt;D xsi:type="xsd:double"&gt;15.3369864751141&lt;/D&gt;&lt;D xsi:type="xsd:double"&gt;15.4220517707595&lt;/D&gt;&lt;D xsi:type="xsd:double"&gt;15.6147786342552&lt;/D&gt;&lt;/FQL&gt;&lt;FQL&gt;&lt;Q&gt;WL-FDS^FG_PRICE_CHANGE(0,-1AY)&lt;/Q&gt;&lt;R&gt;1&lt;/R&gt;&lt;C&gt;1&lt;/C&gt;&lt;D xsi:type="xsd:double"&gt;-23.1342254104014&lt;/D&gt;&lt;/FQL&gt;&lt;FQL&gt;&lt;Q&gt;CPALM-FDS^FG_PRICE_CHANGE(0,-1AM)&lt;/Q&gt;&lt;R&gt;1&lt;/R&gt;&lt;C&gt;1&lt;/C&gt;&lt;D xsi:type="xsd:double"&gt;0.646605322059179&lt;/D&gt;&lt;/FQL&gt;&lt;FQL&gt;&lt;Q&gt;FC0000ZA^FG_PRICE(0)&lt;/Q&gt;&lt;R&gt;1&lt;/R&gt;&lt;C&gt;1&lt;/C&gt;&lt;D xsi:type="xsd:double"&gt;369.49063&lt;/D&gt;&lt;/FQL&gt;&lt;FQL&gt;&lt;Q&gt;FC0000PH^FG_PRICE(0)&lt;/Q&gt;&lt;R&gt;1&lt;/R&gt;&lt;C&gt;1&lt;/C&gt;&lt;D xsi:type="xsd:double"&gt;344.54947&lt;/D&gt;&lt;/FQL&gt;&lt;FQL&gt;&lt;Q&gt;EWZ^FG_PRICE_MAVG(0,,,,200)&lt;/Q&gt;&lt;R&gt;1&lt;/R&gt;&lt;C&gt;1&lt;/C&gt;&lt;D xsi:type="xsd:double"&gt;31.47125&lt;/D&gt;&lt;/FQL&gt;&lt;FQL&gt;&lt;Q&gt;EIDO^FG_PRICE(0)&lt;/Q&gt;&lt;R&gt;1&lt;/R&gt;&lt;C&gt;1&lt;/C&gt;&lt;D xsi:type="xsd:double"&gt;21.85&lt;/D&gt;&lt;/FQL&gt;&lt;FQL&gt;&lt;Q&gt;TUR^FG_TOTAL_RETURNC(0,-12AM)&lt;/Q&gt;&lt;R&gt;1&lt;/R&gt;&lt;C&gt;1&lt;/C&gt;&lt;D xsi:type="xsd:double"&gt;0.22395849&lt;/D&gt;&lt;/FQL&gt;&lt;FQL&gt;&lt;Q&gt;MCHI^FMA_PCT_ABOVE_MAVG(200,0,,,,"PORTAGG")&lt;/Q&gt;&lt;R&gt;1&lt;/R&gt;&lt;C&gt;1&lt;/C&gt;&lt;D xsi:type="xsd:double"&gt;30.8166409861325&lt;/D&gt;&lt;/FQL&gt;&lt;FQL&gt;&lt;Q&gt;EWZ^PERCENT_CHANGE(FMA_EPS(+1,0,,,,"PORTAGG","MEAN"),FMA_EPS(+1,-1AM,,,,"PORTAGG","MEAN"))&lt;/Q&gt;&lt;R&gt;1&lt;/R&gt;&lt;C&gt;1&lt;/C&gt;&lt;D xsi:type="xsd:double"&gt;-4.58818505538665&lt;/D&gt;&lt;/FQL&gt;&lt;FQL&gt;&lt;Q&gt;EWW^PERCENT_CHANGE(FMA_EPS(+1,0,,,,"PORTAGG","MEAN"),FMA_EPS(+1,-1AM,,,,"PORTAGG","MEAN"))&lt;/Q&gt;&lt;R&gt;1&lt;/R&gt;&lt;C&gt;1&lt;/C&gt;&lt;D xsi:type="xsd:double"&gt;-4.00554236905359&lt;/D&gt;&lt;/FQL&gt;&lt;FQL&gt;&lt;Q&gt;EPOL^PERCENT_CHANGE(FMA_EPS(+1,0,,,,"PORTAGG","MEAN"),FMA_EPS(+1,-3AM,,,,"PORTAGG","MEAN"))&lt;/Q&gt;&lt;R&gt;1&lt;/R&gt;&lt;C&gt;1&lt;/C&gt;&lt;D xsi:type="xsd:double"&gt;0.173337248377759&lt;/D&gt;&lt;/FQL&gt;&lt;FQL&gt;&lt;Q&gt;CNYA^PERCENT_CHANGE(FMA_EPS(+1,0,,,,"PORTAGG","MEAN"),FMA_EPS(+1,-3AM,,,,"PORTAGG","MEAN"))&lt;/Q&gt;&lt;R&gt;1&lt;/R&gt;&lt;C&gt;1&lt;/C&gt;&lt;D xsi:type="xsd:double"&gt;2.62054669751709&lt;/D&gt;&lt;/FQL&gt;&lt;FQL&gt;&lt;Q&gt;VGK^PERCENT_CHANGE(FMA_EPS(+1,0,,,,"PORTAGG","MEAN"),FMA_EPS(+1,-3AM,,,,"PORTAGG","MEAN"))&lt;/Q&gt;&lt;R&gt;1&lt;/R&gt;&lt;C&gt;1&lt;/C&gt;&lt;D xsi:type="xsd:double"&gt;0.92609698416987&lt;/D&gt;&lt;/FQL&gt;&lt;FQL&gt;&lt;Q&gt;QAT^FMA_COS_UP("EPS","1M",+1,NOW,,,"PORTAGG","MEANR")&lt;/Q&gt;&lt;R&gt;1&lt;/R&gt;&lt;C&gt;1&lt;/C&gt;&lt;D xsi:type="xsd:double"&gt;7&lt;/D&gt;&lt;/FQL&gt;&lt;FQL&gt;&lt;Q&gt;EWY^FMA_COS_UP("EPS","1M",+1,NOW,,,"PORTAGG","MEANR")&lt;/Q&gt;&lt;R&gt;1&lt;/R&gt;&lt;C&gt;1&lt;/C&gt;&lt;D xsi:type="xsd:double"&gt;46&lt;/D&gt;&lt;/FQL&gt;&lt;FQL&gt;&lt;Q&gt;INDA^FMA_RBICS_REV_CURRENT(30, LOC, "PORTAGG")&lt;/Q&gt;&lt;R&gt;1&lt;/R&gt;&lt;C&gt;1&lt;/C&gt;&lt;D xsi:type="xsd:double"&gt;28.5481595516189&lt;/D&gt;&lt;/FQL&gt;&lt;FQL&gt;&lt;Q&gt;TRYVN10Y-FDS^FG_YIELD_NAME&lt;/Q&gt;&lt;R&gt;1&lt;/R&gt;&lt;C&gt;1&lt;/C&gt;&lt;D xsi:type="xsd:string"&gt;Treasury - Vietnam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Day&lt;/D&gt;&lt;/FQL&gt;&lt;FQL&gt;&lt;Q&gt;TRYPE10Y-FDS^FG_YIELD_NAME&lt;/Q&gt;&lt;R&gt;1&lt;/R&gt;&lt;C&gt;1&lt;/C&gt;&lt;D xsi:type="xsd:string"&gt;Treasury - Peru Benchmark Bond 10Y&lt;/D&gt;&lt;/FQL&gt;&lt;FQL&gt;&lt;Q&gt;VWO^FG_PE_NTM(0,,,90,0)&lt;/Q&gt;&lt;R&gt;1&lt;/R&gt;&lt;C&gt;1&lt;/C&gt;&lt;D xsi:type="xsd:double"&gt;12.8821687467339&lt;/D&gt;&lt;/FQL&gt;&lt;FQL&gt;&lt;Q&gt;TUR^FMA_PE(NTMA,0,,,"PORTAGG","MEANR")&lt;/Q&gt;&lt;R&gt;1&lt;/R&gt;&lt;C&gt;1&lt;/C&gt;&lt;D xsi:type="xsd:double"&gt;5.43488578040585&lt;/D&gt;&lt;/FQL&gt;&lt;FQL&gt;&lt;Q&gt;GREK^FMA_PE(NTMA,0,,,"PORTAGG","MEANR")&lt;/Q&gt;&lt;R&gt;1&lt;/R&gt;&lt;C&gt;1&lt;/C&gt;&lt;D xsi:type="xsd:double"&gt;6.99108799658477&lt;/D&gt;&lt;/FQL&gt;&lt;FQL&gt;&lt;Q&gt;EWY^FMA_EVAL_EBITDA(NTMA,0,,,"PORTAGG","MEANR")&lt;/Q&gt;&lt;R&gt;1&lt;/R&gt;&lt;C&gt;1&lt;/C&gt;&lt;D xsi:type="xsd:double"&gt;5.73406092979764&lt;/D&gt;&lt;/FQL&gt;&lt;FQL&gt;&lt;Q&gt;EPOL^FMA_EVAL_EBITDA(NTMA,0,,,"PORTAGG","MEANR")&lt;/Q&gt;&lt;R&gt;1&lt;/R&gt;&lt;C&gt;1&lt;/C&gt;&lt;D xsi:type="xsd:double"&gt;4.42286660487132&lt;/D&gt;&lt;/FQL&gt;&lt;FQL&gt;&lt;Q&gt;DUMMY^ECON_EXPR_DATA('FDS_ECON[PMIDMMANHE]',,,M)&lt;/Q&gt;&lt;R&gt;1&lt;/R&gt;&lt;C&gt;1&lt;/C&gt;&lt;D xsi:type="xsd:double"&gt;48.78809&lt;/D&gt;&lt;/FQL&gt;&lt;FQL&gt;&lt;Q&gt;TRYUS10Y-FDS^FG_YIELD(-10AY,0,Y,,"YTM")&lt;/Q&gt;&lt;R&gt;10&lt;/R&gt;&lt;C&gt;1&lt;/C&gt;&lt;D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xsi:type="xsd:double"&gt;3.8791&lt;/D&gt;&lt;/FQL&gt;&lt;FQL&gt;&lt;Q&gt;CAGDPY@BR^EE_ACTUAL_ANNUAL(MED,+1)&lt;/Q&gt;&lt;R&gt;1&lt;/R&gt;&lt;C&gt;1&lt;/C&gt;&lt;D xsi:type="xsd:double"&gt;-1.6&lt;/D&gt;&lt;/FQL&gt;&lt;FQL&gt;&lt;Q&gt;CAGDPY@CL^EE_ACTUAL_ANNUAL(MED,+1)&lt;/Q&gt;&lt;R&gt;1&lt;/R&gt;&lt;C&gt;1&lt;/C&gt;&lt;D xsi:type="xsd:double"&gt;-3.2&lt;/D&gt;&lt;/FQL&gt;&lt;FQL&gt;&lt;Q&gt;USDVND^FG_PRICE_CHANGE(0,-6AM)&lt;/Q&gt;&lt;R&gt;1&lt;/R&gt;&lt;C&gt;1&lt;/C&gt;&lt;D xsi:type="xsd:double"&gt;0.8965492&lt;/D&gt;&lt;/FQL&gt;&lt;FQL&gt;&lt;Q&gt;USDQAR^FG_PRICE(0)&lt;/Q&gt;&lt;R&gt;1&lt;/R&gt;&lt;C&gt;1&lt;/C&gt;&lt;D xsi:type="xsd:double"&gt;3.641&lt;/D&gt;&lt;/FQL&gt;&lt;FQL&gt;&lt;Q&gt;USDBRL^STD(FG_PRICE_CHANGE(0,-1AY,AM))&lt;/Q&gt;&lt;R&gt;1&lt;/R&gt;&lt;C&gt;1&lt;/C&gt;&lt;D xsi:type="xsd:double"&gt;2.21064511808654&lt;/D&gt;&lt;/FQL&gt;&lt;FQL&gt;&lt;Q&gt;USDMYR^FG_PRICE_CHANGE(0,-1AM)&lt;/Q&gt;&lt;R&gt;1&lt;/R&gt;&lt;C&gt;1&lt;/C&gt;&lt;D xsi:type="xsd:double"&gt;-7.0704937&lt;/D&gt;&lt;/FQL&gt;&lt;FQL&gt;&lt;Q&gt;USDPLN^FG_PRICE(0)&lt;/Q&gt;&lt;R&gt;1&lt;/R&gt;&lt;C&gt;1&lt;/C&gt;&lt;D xsi:type="xsd:double"&gt;3.87245&lt;/D&gt;&lt;/FQL&gt;&lt;FQL&gt;&lt;Q&gt;VNM^FMA_EPS(NTMA,-20AY,0,CY,,"PORTAGG","MEANR")&lt;/Q&gt;&lt;R&gt;20&lt;/R&gt;&lt;C&gt;1&lt;/C&gt;&lt;D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xsi:type="xsd:double"&gt;0.886057292428813&lt;/D&gt;&lt;/FQL&gt;&lt;FQL&gt;&lt;Q&gt;EPU^P_PRICE_RETURNS_PR('52W',2,-10AY,0,AM)&lt;/Q&gt;&lt;R&gt;121&lt;/R&gt;&lt;C&gt;1&lt;/C&gt;&lt;D xsi:type="xsd:double"&gt;8.346701&lt;/D&gt;&lt;D xsi:type="xsd:double"&gt;6.3331366&lt;/D&gt;&lt;D xsi:type="xsd:double"&gt;-4.0031853&lt;/D&gt;&lt;D xsi:type="xsd:double"&gt;6.863904&lt;/D&gt;&lt;D xsi:type="xsd:double"&gt;-1.4553845&lt;/D&gt;&lt;D xsi:type="xsd:double"&gt;-5.501336&lt;/D&gt;&lt;D xsi:type="xsd:double"&gt;-8.757174&lt;/D&gt;&lt;D xsi:type="xsd:double"&gt;-9.079862&lt;/D&gt;&lt;D xsi:type="xsd:double"&gt;-8.917755&lt;/D&gt;&lt;D xsi:type="xsd:double"&gt;-13.681137&lt;/D&gt;&lt;D xsi:type="xsd:double"&gt;-16.052544&lt;/D&gt;&lt;D xsi:type="xsd:double"&gt;-24.17497&lt;/D&gt;&lt;D xsi:type="xsd:double"&gt;-35.307236&lt;/D&gt;&lt;D xsi:type="xsd:double"&gt;-35.8476&lt;/D&gt;&lt;D xsi:type="xsd:double"&gt;-29.64542&lt;/D&gt;&lt;D xsi:type="xsd:double"&gt;-36.225666&lt;/D&gt;&lt;D xsi:type="xsd:double"&gt;-35.465633&lt;/D&gt;&lt;D xsi:type="xsd:double"&gt;-33.537357&lt;/D&gt;&lt;D xsi:type="xsd:double"&gt;-25.458061&lt;/D&gt;&lt;D xsi:type="xsd:double"&gt;-6.3512087&lt;/D&gt;&lt;D xsi:type="xsd:double"&gt;4.3080926&lt;/D&gt;&lt;D xsi:type="xsd:double"&gt;0.006008148&lt;/D&gt;&lt;D xsi:type="xsd:double"&gt;5.257976&lt;/D&gt;&lt;D xsi:type="xsd:double"&gt;28.237343&lt;/D&gt;&lt;D xsi:type="xsd:double"&gt;47.26815&lt;/D&gt;&lt;D xsi:type="xsd:double"&gt;54.760803&lt;/D&gt;&lt;D xsi:type="xsd:double"&gt;41.852592&lt;/D&gt;&lt;D xsi:type="xsd:double"&gt;51.548088&lt;/D&gt;&lt;D xsi:type="xsd:double"&gt;63.30236&lt;/D&gt;&lt;D xsi:type="xsd:double"&gt;84.45106&lt;/D&gt;&lt;D xsi:type="xsd:double"&gt;57.765316&lt;/D&gt;&lt;D xsi:type="xsd:double"&gt;32.56198&lt;/D&gt;&lt;D xsi:type="xsd:double"&gt;8.694291&lt;/D&gt;&lt;D xsi:type="xsd:double"&gt;17.74199&lt;/D&gt;&lt;D xsi:type="xsd:double"&gt;12.948645&lt;/D&gt;&lt;D xsi:type="xsd:double"&gt;6.37182&lt;/D&gt;&lt;D xsi:type="xsd:double"&gt;12.984872&lt;/D&gt;&lt;D xsi:type="xsd:double"&gt;18.94828&lt;/D&gt;&lt;D xsi:type="xsd:double"&gt;30.68136&lt;/D&gt;&lt;D xsi:type="xsd:double"&gt;30.14698&lt;/D&gt;&lt;D xsi:type="xsd:double"&gt;29.609526&lt;/D&gt;&lt;D xsi:type="xsd:double"&gt;31.066084&lt;/D&gt;&lt;D xsi:type="xsd:double"&gt;27.084042&lt;/D&gt;&lt;D xsi:type="xsd:double"&gt;29.470516&lt;/D&gt;&lt;D xsi:type="xsd:double"&gt;38.025547&lt;/D&gt;&lt;D xsi:type="xsd:double"&gt;25.71913&lt;/D&gt;&lt;D xsi:type="xsd:double"&gt;19.962608&lt;/D&gt;&lt;D xsi:type="xsd:double"&gt;16.363478&lt;/D&gt;&lt;D xsi:type="xsd:double"&gt;4.645705&lt;/D&gt;&lt;D xsi:type="xsd:double"&gt;-1.7236173&lt;/D&gt;&lt;D xsi:type="xsd:double"&gt;-15.108853&lt;/D&gt;&lt;D xsi:type="xsd:double"&gt;-11.259359&lt;/D&gt;&lt;D xsi:type="xsd:double"&gt;-12.647259&lt;/D&gt;&lt;D xsi:type="xsd:double"&gt;-14.795118&lt;/D&gt;&lt;D xsi:type="xsd:double"&gt;-6.386381&lt;/D&gt;&lt;D xsi:type="xsd:double"&gt;-6.4103785&lt;/D&gt;&lt;D xsi:type="xsd:double"&gt;-12.7015295&lt;/D&gt;&lt;D xsi:type="xsd:double"&gt;-15.888768&lt;/D&gt;&lt;D xsi:type="xsd:double"&gt;-2.5167644&lt;/D&gt;&lt;D xsi:type="xsd:double"&gt;-5.9770527&lt;/D&gt;&lt;D xsi:type="xsd:double"&gt;-9.541166&lt;/D&gt;&lt;D xsi:type="xsd:double"&gt;-2.994132&lt;/D&gt;&lt;D xsi:type="xsd:double"&gt;4.580593&lt;/D&gt;&lt;D xsi:type="xsd:double"&gt;-0.6812155&lt;/D&gt;&lt;D xsi:type="xsd:double"&gt;7.929921&lt;/D&gt;&lt;D xsi:type="xsd:double"&gt;-2.3387969&lt;/D&gt;&lt;D xsi:type="xsd:double"&gt;-16.999287&lt;/D&gt;&lt;D xsi:type="xsd:double"&gt;-41.58675&lt;/D&gt;&lt;D xsi:type="xsd:double"&gt;-30.185963&lt;/D&gt;&lt;D xsi:type="xsd:double"&gt;-19.29794&lt;/D&gt;&lt;D xsi:type="xsd:double"&gt;-21.761232&lt;/D&gt;&lt;D xsi:type="xsd:double"&gt;-13.783276&lt;/D&gt;&lt;D xsi:type="xsd:double"&gt;-3.7237465&lt;/D&gt;&lt;D xsi:type="xsd:double"&gt;-14.085007&lt;/D&gt;&lt;D xsi:type="xsd:double"&gt;-14.64085&lt;/D&gt;&lt;D xsi:type="xsd:double"&gt;0.29144287&lt;/D&gt;&lt;D xsi:type="xsd:double"&gt;-4.3500957&lt;/D&gt;&lt;D xsi:type="xsd:double"&gt;-0.38844943&lt;/D&gt;&lt;D xsi:type="xsd:double"&gt;15.364086&lt;/D&gt;&lt;D xsi:type="xsd:double"&gt;55.485237&lt;/D&gt;&lt;D xsi:type="xsd:double"&gt;26.994038&lt;/D&gt;&lt;D xsi:type="xsd:double"&gt;23.646772&lt;/D&gt;&lt;D xsi:type="xsd:double"&gt;4.0573955&lt;/D&gt;&lt;D xsi:type="xsd:double"&gt;-5.5133343&lt;/D&gt;&lt;D xsi:type="xsd:double"&gt;-12.081218&lt;/D&gt;&lt;D xsi:type="xsd:double"&gt;-8.324689&lt;/D&gt;&lt;D xsi:type="xsd:double"&gt;3.817141&lt;/D&gt;&lt;D xsi:type="xsd:double"&gt;-14.440214&lt;/D&gt;&lt;D xsi:type="xsd:double"&gt;-12.401379&lt;/D&gt;&lt;D xsi:type="xsd:double"&gt;-2.990818&lt;/D&gt;&lt;D xsi:type="xsd:double"&gt;-2.9724061&lt;/D&gt;&lt;D xsi:type="xsd:double"&gt;13.955736&lt;/D&gt;&lt;D xsi:type="xsd:double"&gt;3.2380342&lt;/D&gt;&lt;D xsi:type="xsd:double"&gt;1.8684864&lt;/D&gt;&lt;D xsi:type="xsd:double"&gt;-3.335315&lt;/D&gt;&lt;D xsi:type="xsd:double"&gt;-5.199492&lt;/D&gt;&lt;D xsi:type="xsd:double"&gt;4.6723485&lt;/D&gt;&lt;D xsi:type="xsd:double"&gt;-2.4606287&lt;/D&gt;&lt;D xsi:type="xsd:double"&gt;-6.989908&lt;/D&gt;&lt;D xsi:type="xsd:double"&gt;8.476437&lt;/D&gt;&lt;D xsi:type="xsd:double"&gt;3.248465&lt;/D&gt;&lt;D xsi:type="xsd:double"&gt;2.6158571&lt;/D&gt;&lt;D xsi:type="xsd:double"&gt;-12.05203&lt;/D&gt;&lt;D xsi:type="xsd:double"&gt;-13.909948&lt;/D&gt;&lt;D xsi:type="xsd:double"&gt;2.8282523&lt;/D&gt;&lt;D xsi:type="xsd:double"&gt;1.3893366&lt;/D&gt;&lt;D xsi:type="xsd:double"&gt;19.082224&lt;/D&gt;&lt;D xsi:type="xsd:double"&gt;36.935936&lt;/D&gt;&lt;D xsi:type="xsd:double"&gt;28.817474&lt;/D&gt;&lt;D xsi:type="xsd:double"&gt;29.128468&lt;/D&gt;&lt;D xsi:type="xsd:double"&gt;14.278067&lt;/D&gt;&lt;D xsi:type="xsd:double"&gt;11.2185&lt;/D&gt;&lt;D xsi:type="xsd:double"&gt;25.130165&lt;/D&gt;&lt;D xsi:type="xsd:double"&gt;13.145995&lt;/D&gt;&lt;D xsi:type="xsd:double"&gt;26.526905&lt;/D&gt;&lt;D xsi:type="xsd:double"&gt;36.435722&lt;/D&gt;&lt;D xsi:type="xsd:double"&gt;40.52229&lt;/D&gt;&lt;D xsi:type="xsd:double"&gt;52.689587&lt;/D&gt;&lt;D xsi:type="xsd:double"&gt;40.18246&lt;/D&gt;&lt;D xsi:type="xsd:double"&gt;26.78219&lt;/D&gt;&lt;D xsi:type="xsd:double"&gt;30.264019&lt;/D&gt;&lt;/FQL&gt;&lt;FQL&gt;&lt;Q&gt;MCHI^FMA_DIV_YLD(NTMA,-10AY,0,AM,"PORTAGG","MEANR")&lt;/Q&gt;&lt;R&gt;121&lt;/R&gt;&lt;C&gt;1&lt;/C&gt;&lt;D xsi:type="xsd:double"&gt;3.52233457096904&lt;/D&gt;&lt;D xsi:type="xsd:double"&gt;3.73533300248091&lt;/D&gt;&lt;D xsi:type="xsd:double"&gt;3.66389391253061&lt;/D&gt;&lt;D xsi:type="xsd:double"&gt;3.55241680457531&lt;/D&gt;&lt;D xsi:type="xsd:double"&gt;3.38563400091228&lt;/D&gt;&lt;D xsi:type="xsd:double"&gt;3.16780939991871&lt;/D&gt;&lt;D xsi:type="xsd:double"&gt;3.07096692409337&lt;/D&gt;&lt;D xsi:type="xsd:double"&gt;3.05322217792289&lt;/D&gt;&lt;D xsi:type="xsd:double"&gt;2.46154437594738&lt;/D&gt;&lt;D xsi:type="xsd:double"&gt;2.63936778292935&lt;/D&gt;&lt;D xsi:type="xsd:double"&gt;2.88125844995586&lt;/D&gt;&lt;D xsi:type="xsd:double"&gt;3.21102572976922&lt;/D&gt;&lt;D xsi:type="xsd:double"&gt;3.52668563924772&lt;/D&gt;&lt;D xsi:type="xsd:double"&gt;3.61762560386482&lt;/D&gt;&lt;D xsi:type="xsd:double"&gt;3.20892166910612&lt;/D&gt;&lt;D xsi:type="xsd:double"&gt;3.28773884241482&lt;/D&gt;&lt;D xsi:type="xsd:double"&gt;3.25430984812643&lt;/D&gt;&lt;D xsi:type="xsd:double"&gt;3.20555843115091&lt;/D&gt;&lt;D xsi:type="xsd:double"&gt;3.29205264695448&lt;/D&gt;&lt;D xsi:type="xsd:double"&gt;3.00454872452181&lt;/D&gt;&lt;D xsi:type="xsd:double"&gt;2.90342302433804&lt;/D&gt;&lt;D xsi:type="xsd:double"&gt;2.94842308450205&lt;/D&gt;&lt;D xsi:type="xsd:double"&gt;2.63070757703155&lt;/D&gt;&lt;D xsi:type="xsd:double"&gt;2.49112760662274&lt;/D&gt;&lt;D xsi:type="xsd:double"&gt;2.34481838830473&lt;/D&gt;&lt;D xsi:type="xsd:double"&gt;2.2419556207132&lt;/D&gt;&lt;D xsi:type="xsd:double"&gt;2.31610381339245&lt;/D&gt;&lt;D xsi:type="xsd:double"&gt;2.30413093300606&lt;/D&gt;&lt;D xsi:type="xsd:double"&gt;2.41970964060801&lt;/D&gt;&lt;D xsi:type="xsd:double"&gt;2.31047448131384&lt;/D&gt;&lt;D xsi:type="xsd:double"&gt;2.26929355339756&lt;/D&gt;&lt;D xsi:type="xsd:double"&gt;2.24368880051582&lt;/D&gt;&lt;D xsi:type="xsd:double"&gt;2.26664656376087&lt;/D&gt;&lt;D xsi:type="xsd:double"&gt;2.17315023693672&lt;/D&gt;&lt;D xsi:type="xsd:double"&gt;2.17253209081765&lt;/D&gt;&lt;D xsi:type="xsd:double"&gt;2.0743060021114&lt;/D&gt;&lt;D xsi:type="xsd:double"&gt;2.13808272347634&lt;/D&gt;&lt;D xsi:type="xsd:double"&gt;2.12496082560987&lt;/D&gt;&lt;D xsi:type="xsd:double"&gt;2.07596069157445&lt;/D&gt;&lt;D xsi:type="xsd:double"&gt;2.04005933001729&lt;/D&gt;&lt;D xsi:type="xsd:double"&gt;2.08673965973812&lt;/D&gt;&lt;D xsi:type="xsd:double"&gt;1.93011002464873&lt;/D&gt;&lt;D xsi:type="xsd:double"&gt;2.10986235717956&lt;/D&gt;&lt;D xsi:type="xsd:double"&gt;2.26455668943963&lt;/D&gt;&lt;D xsi:type="xsd:double"&gt;2.32461924320031&lt;/D&gt;&lt;D xsi:type="xsd:double"&gt;2.27354062466639&lt;/D&gt;&lt;D xsi:type="xsd:double"&gt;2.39922198064523&lt;/D&gt;&lt;D xsi:type="xsd:double"&gt;2.37363757728045&lt;/D&gt;&lt;D xsi:type="xsd:double"&gt;2.49190574614058&lt;/D&gt;&lt;D xsi:type="xsd:double"&gt;2.58649246259551&lt;/D&gt;&lt;D xsi:type="xsd:double"&gt;2.99950190257865&lt;/D&gt;&lt;D xsi:type="xsd:double"&gt;2.74787294560132&lt;/D&gt;&lt;D xsi:type="xsd:double"&gt;2.86411156767696&lt;/D&gt;&lt;D xsi:type="xsd:double"&gt;2.64374884889564&lt;/D&gt;&lt;D xsi:type="xsd:double"&gt;2.51598515677015&lt;/D&gt;&lt;D xsi:type="xsd:double"&gt;2.40983603155383&lt;/D&gt;&lt;D xsi:type="xsd:double"&gt;2.35961095986355&lt;/D&gt;&lt;D xsi:type="xsd:double"&gt;2.63300209206309&lt;/D&gt;&lt;D xsi:type="xsd:double"&gt;2.47788371957674&lt;/D&gt;&lt;D xsi:type="xsd:double"&gt;2.47565561791274&lt;/D&gt;&lt;D xsi:type="xsd:double"&gt;2.55802017699408&lt;/D&gt;&lt;D xsi:type="xsd:double"&gt;2.57222805005652&lt;/D&gt;&lt;D xsi:type="xsd:double"&gt;2.5055922795478&lt;/D&gt;&lt;D xsi:type="xsd:double"&gt;2.41489097176779&lt;/D&gt;&lt;D xsi:type="xsd:double"&gt;2.24960832984365&lt;/D&gt;&lt;D xsi:type="xsd:double"&gt;2.34148470559478&lt;/D&gt;&lt;D xsi:type="xsd:double"&gt;2.33875384795982&lt;/D&gt;&lt;D xsi:type="xsd:double"&gt;2.37590425966923&lt;/D&gt;&lt;D xsi:type="xsd:double"&gt;2.17118689565152&lt;/D&gt;&lt;D xsi:type="xsd:double"&gt;2.18584420381317&lt;/D&gt;&lt;D xsi:type="xsd:double"&gt;1.93629236451631&lt;/D&gt;&lt;D xsi:type="xsd:double"&gt;1.79500798887407&lt;/D&gt;&lt;D xsi:type="xsd:double"&gt;1.71426331426583&lt;/D&gt;&lt;D xsi:type="xsd:double"&gt;1.82245011748839&lt;/D&gt;&lt;D xsi:type="xsd:double"&gt;1.69121570721188&lt;/D&gt;&lt;D xsi:type="xsd:double"&gt;1.69369595010222&lt;/D&gt;&lt;D xsi:type="xsd:double"&gt;1.70108984710347&lt;/D&gt;&lt;D xsi:type="xsd:double"&gt;1.44075797294978&lt;/D&gt;&lt;D xsi:type="xsd:double"&gt;1.46281857445387&lt;/D&gt;&lt;D xsi:type="xsd:double"&gt;1.59877146827448&lt;/D&gt;&lt;D xsi:type="xsd:double"&gt;1.599277653611&lt;/D&gt;&lt;D xsi:type="xsd:double"&gt;1.62742096943267&lt;/D&gt;&lt;D xsi:type="xsd:double"&gt;1.58188090482802&lt;/D&gt;&lt;D xsi:type="xsd:double"&gt;1.84281821911461&lt;/D&gt;&lt;D xsi:type="xsd:double"&gt;1.93858809096427&lt;/D&gt;&lt;D xsi:type="xsd:double"&gt;1.98440840093843&lt;/D&gt;&lt;D xsi:type="xsd:double"&gt;1.95750534311073&lt;/D&gt;&lt;D xsi:type="xsd:double"&gt;2.07438086191127&lt;/D&gt;&lt;D xsi:type="xsd:double"&gt;2.20768011896464&lt;/D&gt;&lt;D xsi:type="xsd:double"&gt;2.26494478467154&lt;/D&gt;&lt;D xsi:type="xsd:double"&gt;2.34824670836737&lt;/D&gt;&lt;D xsi:type="xsd:double"&gt;2.49852984208357&lt;/D&gt;&lt;D xsi:type="xsd:double"&gt;2.57031472821399&lt;/D&gt;&lt;D xsi:type="xsd:double"&gt;2.59052163606036&lt;/D&gt;&lt;D xsi:type="xsd:double"&gt;2.32648659081025&lt;/D&gt;&lt;D xsi:type="xsd:double"&gt;2.59364204113557&lt;/D&gt;&lt;D xsi:type="xsd:double"&gt;2.49650276876709&lt;/D&gt;&lt;D xsi:type="xsd:double"&gt;2.76496901269939&lt;/D&gt;&lt;D xsi:type="xsd:double"&gt;3.23167786552308&lt;/D&gt;&lt;D xsi:type="xsd:double"&gt;2.62248214082156&lt;/D&gt;&lt;D xsi:type="xsd:double"&gt;2.4393660808604&lt;/D&gt;&lt;D xsi:type="xsd:double"&gt;2.13628390736702&lt;/D&gt;&lt;D xsi:type="xsd:double"&gt;2.44227445954993&lt;/D&gt;&lt;D xsi:type="xsd:double"&gt;2.39560556715339&lt;/D&gt;&lt;D xsi:type="xsd:double"&gt;2.50720642456005&lt;/D&gt;&lt;D xsi:type="xsd:double"&gt;2.65629448818615&lt;/D&gt;&lt;D xsi:type="xsd:double"&gt;2.56027843314976&lt;/D&gt;&lt;D xsi:type="xsd:double"&gt;2.32174075494567&lt;/D&gt;&lt;D xsi:type="xsd:double"&gt;2.45524379371958&lt;/D&gt;&lt;D xsi:type="xsd:double"&gt;2.55272198221397&lt;/D&gt;&lt;D xsi:type="xsd:double"&gt;2.62421572111669&lt;/D&gt;&lt;D xsi:type="xsd:double"&gt;2.67923709017783&lt;/D&gt;&lt;D xsi:type="xsd:double"&gt;2.68984045391999&lt;/D&gt;&lt;D xsi:type="xsd:double"&gt;2.87199793423315&lt;/D&gt;&lt;D xsi:type="xsd:double"&gt;2.89405584467492&lt;/D&gt;&lt;D xsi:type="xsd:double"&gt;3.03565053990511&lt;/D&gt;&lt;D xsi:type="xsd:double"&gt;2.85140218565757&lt;/D&gt;&lt;D xsi:type="xsd:double"&gt;2.78511689707862&lt;/D&gt;&lt;D xsi:type="xsd:double"&gt;2.95565238300865&lt;/D&gt;&lt;D xsi:type="xsd:double"&gt;3.049619451793&lt;/D&gt;&lt;D xsi:type="xsd:double"&gt;3.06562780900109&lt;/D&gt;&lt;/FQL&gt;&lt;FQL&gt;&lt;Q&gt;ECH^FMA_PE(NTMA,-10AY,0,AM,"PORTAGG","MEANR")&lt;/Q&gt;&lt;R&gt;121&lt;/R&gt;&lt;C&gt;1&lt;/C&gt;&lt;D xsi:type="xsd:double"&gt;14.6307792396893&lt;/D&gt;&lt;D xsi:type="xsd:double"&gt;14.3224595777523&lt;/D&gt;&lt;D xsi:type="xsd:double"&gt;13.6606980629772&lt;/D&gt;&lt;D xsi:type="xsd:double"&gt;14.3702441061022&lt;/D&gt;&lt;D xsi:type="xsd:double"&gt;13.6441724467369&lt;/D&gt;&lt;D xsi:type="xsd:double"&gt;13.0618093142009&lt;/D&gt;&lt;D xsi:type="xsd:double"&gt;13.4651283207719&lt;/D&gt;&lt;D xsi:type="xsd:double"&gt;13.3021299926856&lt;/D&gt;&lt;D xsi:type="xsd:double"&gt;14.1253060639267&lt;/D&gt;&lt;D xsi:type="xsd:double"&gt;13.9241032163701&lt;/D&gt;&lt;D xsi:type="xsd:double"&gt;13.315866291089&lt;/D&gt;&lt;D xsi:type="xsd:double"&gt;12.4181277916063&lt;/D&gt;&lt;D xsi:type="xsd:double"&gt;12.6503631070916&lt;/D&gt;&lt;D xsi:type="xsd:double"&gt;12.0421349124097&lt;/D&gt;&lt;D xsi:type="xsd:double"&gt;13.2465660161976&lt;/D&gt;&lt;D xsi:type="xsd:double"&gt;13.3010713301728&lt;/D&gt;&lt;D xsi:type="xsd:double"&gt;12.2994620654983&lt;/D&gt;&lt;D xsi:type="xsd:double"&gt;12.5051510773865&lt;/D&gt;&lt;D xsi:type="xsd:double"&gt;12.2434234201495&lt;/D&gt;&lt;D xsi:type="xsd:double"&gt;13.4069020299739&lt;/D&gt;&lt;D xsi:type="xsd:double"&gt;13.9313637288148&lt;/D&gt;&lt;D xsi:type="xsd:double"&gt;13.7481096402596&lt;/D&gt;&lt;D xsi:type="xsd:double"&gt;14.5272007227802&lt;/D&gt;&lt;D xsi:type="xsd:double"&gt;15.2940693406239&lt;/D&gt;&lt;D xsi:type="xsd:double"&gt;15.6303833699085&lt;/D&gt;&lt;D xsi:type="xsd:double"&gt;15.3974736473961&lt;/D&gt;&lt;D xsi:type="xsd:double"&gt;16.9097676901026&lt;/D&gt;&lt;D xsi:type="xsd:double"&gt;15.8577761425609&lt;/D&gt;&lt;D xsi:type="xsd:double"&gt;15.7093866899539&lt;/D&gt;&lt;D xsi:type="xsd:double"&gt;15.7497077072457&lt;/D&gt;&lt;D xsi:type="xsd:double"&gt;16.0291420071865&lt;/D&gt;&lt;D xsi:type="xsd:double"&gt;17.3576487777869&lt;/D&gt;&lt;D xsi:type="xsd:double"&gt;17.0164153945466&lt;/D&gt;&lt;D xsi:type="xsd:double"&gt;17.4347207376342&lt;/D&gt;&lt;D xsi:type="xsd:double"&gt;16.7044224087845&lt;/D&gt;&lt;D xsi:type="xsd:double"&gt;17.9227537126995&lt;/D&gt;&lt;D xsi:type="xsd:double"&gt;18.6238031065804&lt;/D&gt;&lt;D xsi:type="xsd:double"&gt;19.1611002861976&lt;/D&gt;&lt;D xsi:type="xsd:double"&gt;15.4179399266373&lt;/D&gt;&lt;D xsi:type="xsd:double"&gt;12.6946217043979&lt;/D&gt;&lt;D xsi:type="xsd:double"&gt;14.1359705428754&lt;/D&gt;&lt;D xsi:type="xsd:double"&gt;14.9822679002956&lt;/D&gt;&lt;D xsi:type="xsd:double"&gt;14.0561652269148&lt;/D&gt;&lt;D xsi:type="xsd:double"&gt;13.7537273367521&lt;/D&gt;&lt;D xsi:type="xsd:double"&gt;13.9621156489723&lt;/D&gt;&lt;D xsi:type="xsd:double"&gt;12.7667037338384&lt;/D&gt;&lt;D xsi:type="xsd:double"&gt;11.6870983366867&lt;/D&gt;&lt;D xsi:type="xsd:double"&gt;12.0421129293643&lt;/D&gt;&lt;D xsi:type="xsd:double"&gt;12.1414885680419&lt;/D&gt;&lt;D xsi:type="xsd:double"&gt;11.9650175331024&lt;/D&gt;&lt;D xsi:type="xsd:double"&gt;14.7700082425792&lt;/D&gt;&lt;D xsi:type="xsd:double"&gt;15.0819231112769&lt;/D&gt;&lt;D xsi:type="xsd:double"&gt;14.4496388796715&lt;/D&gt;&lt;D xsi:type="xsd:double"&gt;8.92756924376946&lt;/D&gt;&lt;D xsi:type="xsd:double"&gt;8.69742200928196&lt;/D&gt;&lt;D xsi:type="xsd:double"&gt;8.48660641675408&lt;/D&gt;&lt;D xsi:type="xsd:double"&gt;9.2718055373891&lt;/D&gt;&lt;D xsi:type="xsd:double"&gt;8.35651760042007&lt;/D&gt;&lt;D xsi:type="xsd:double"&gt;8.6871691390381&lt;/D&gt;&lt;D xsi:type="xsd:double"&gt;9.15938601257086&lt;/D&gt;&lt;D xsi:type="xsd:double"&gt;8.55505358785882&lt;/D&gt;&lt;D xsi:type="xsd:double"&gt;9.60921245191935&lt;/D&gt;&lt;D xsi:type="xsd:double"&gt;8.76081490555913&lt;/D&gt;&lt;D xsi:type="xsd:double"&gt;7.75670154119026&lt;/D&gt;&lt;D xsi:type="xsd:double"&gt;8.15779146373912&lt;/D&gt;&lt;D xsi:type="xsd:double"&gt;8.65582869540404&lt;/D&gt;&lt;D xsi:type="xsd:double"&gt;7.49814844111937&lt;/D&gt;&lt;D xsi:type="xsd:double"&gt;6.01531865332156&lt;/D&gt;&lt;D xsi:type="xsd:double"&gt;9.14463600367512&lt;/D&gt;&lt;D xsi:type="xsd:double"&gt;12.4112072300156&lt;/D&gt;&lt;D xsi:type="xsd:double"&gt;14.6624810258375&lt;/D&gt;&lt;D xsi:type="xsd:double"&gt;15.9930875864677&lt;/D&gt;&lt;D xsi:type="xsd:double"&gt;15.3420404426239&lt;/D&gt;&lt;D xsi:type="xsd:double"&gt;13.6845538938527&lt;/D&gt;&lt;D xsi:type="xsd:double"&gt;13.4634414004727&lt;/D&gt;&lt;D xsi:type="xsd:double"&gt;14.8090869859327&lt;/D&gt;&lt;D xsi:type="xsd:double"&gt;13.8414888724911&lt;/D&gt;&lt;D xsi:type="xsd:double"&gt;13.8343700851855&lt;/D&gt;&lt;D xsi:type="xsd:double"&gt;14.4469431281138&lt;/D&gt;&lt;D xsi:type="xsd:double"&gt;14.587166812457&lt;/D&gt;&lt;D xsi:type="xsd:double"&gt;12.7926369883709&lt;/D&gt;&lt;D xsi:type="xsd:double"&gt;11.3743079827579&lt;/D&gt;&lt;D xsi:type="xsd:double"&gt;11.196799864033&lt;/D&gt;&lt;D xsi:type="xsd:double"&gt;10.5997988322658&lt;/D&gt;&lt;D xsi:type="xsd:double"&gt;10.2081089858262&lt;/D&gt;&lt;D xsi:type="xsd:double"&gt;9.84524268074693&lt;/D&gt;&lt;D xsi:type="xsd:double"&gt;9.14868082142574&lt;/D&gt;&lt;D xsi:type="xsd:double"&gt;9.55072487387098&lt;/D&gt;&lt;D xsi:type="xsd:double"&gt;9.23911995821083&lt;/D&gt;&lt;D xsi:type="xsd:double"&gt;9.88019134998925&lt;/D&gt;&lt;D xsi:type="xsd:double"&gt;9.97383592989572&lt;/D&gt;&lt;D xsi:type="xsd:double"&gt;9.81547606173928&lt;/D&gt;&lt;D xsi:type="xsd:double"&gt;8.74004764673599&lt;/D&gt;&lt;D xsi:type="xsd:double"&gt;8.95361501651078&lt;/D&gt;&lt;D xsi:type="xsd:double"&gt;6.41785018820397&lt;/D&gt;&lt;D xsi:type="xsd:double"&gt;6.62149917913304&lt;/D&gt;&lt;D xsi:type="xsd:double"&gt;6.88931199713706&lt;/D&gt;&lt;D xsi:type="xsd:double"&gt;7.07058528049308&lt;/D&gt;&lt;D xsi:type="xsd:double"&gt;7.4211185550815&lt;/D&gt;&lt;D xsi:type="xsd:double"&gt;6.97149236735839&lt;/D&gt;&lt;D xsi:type="xsd:double"&gt;7.3598787439243&lt;/D&gt;&lt;D xsi:type="xsd:double"&gt;7.82697256562982&lt;/D&gt;&lt;D xsi:type="xsd:double"&gt;8.00780180566662&lt;/D&gt;&lt;D xsi:type="xsd:double"&gt;7.44511022485048&lt;/D&gt;&lt;D xsi:type="xsd:double"&gt;7.87784476476475&lt;/D&gt;&lt;D xsi:type="xsd:double"&gt;8.28411683502578&lt;/D&gt;&lt;D xsi:type="xsd:double"&gt;8.42719546016754&lt;/D&gt;&lt;D xsi:type="xsd:double"&gt;9.37019976585525&lt;/D&gt;&lt;D xsi:type="xsd:double"&gt;9.05610048911212&lt;/D&gt;&lt;D xsi:type="xsd:double"&gt;8.4199412537785&lt;/D&gt;&lt;D xsi:type="xsd:double"&gt;8.40264936744689&lt;/D&gt;&lt;D xsi:type="xsd:double"&gt;9.04739435248483&lt;/D&gt;&lt;D xsi:type="xsd:double"&gt;9.80486096371087&lt;/D&gt;&lt;D xsi:type="xsd:double"&gt;9.41160097154781&lt;/D&gt;&lt;D xsi:type="xsd:double"&gt;10.1370661611128&lt;/D&gt;&lt;D xsi:type="xsd:double"&gt;10.0375348509594&lt;/D&gt;&lt;D xsi:type="xsd:double"&gt;10.0566224258576&lt;/D&gt;&lt;D xsi:type="xsd:double"&gt;10.4270084615041&lt;/D&gt;&lt;D xsi:type="xsd:double"&gt;9.61075906401045&lt;/D&gt;&lt;D xsi:type="xsd:double"&gt;9.51204960868731&lt;/D&gt;&lt;D xsi:type="xsd:double"&gt;9.13696679444272&lt;/D&gt;&lt;/FQL&gt;&lt;FQL&gt;&lt;Q&gt;NI-FDS^FG_PRICE_CHANGE(0,-3AM)&lt;/Q&gt;&lt;R&gt;1&lt;/R&gt;&lt;C&gt;1&lt;/C&gt;&lt;D xsi:type="xsd:double"&gt;-17.3784250802271&lt;/D&gt;&lt;/FQL&gt;&lt;FQL&gt;&lt;Q&gt;BRENT-FDS^FG_PRICE(0)&lt;/Q&gt;&lt;R&gt;1&lt;/R&gt;&lt;C&gt;1&lt;/C&gt;&lt;D xsi:type="xsd:double"&gt;85.86&lt;/D&gt;&lt;/FQL&gt;&lt;FQL&gt;&lt;Q&gt;FC0000TW^FG_PRICE(0)&lt;/Q&gt;&lt;R&gt;1&lt;/R&gt;&lt;C&gt;1&lt;/C&gt;&lt;D xsi:type="xsd:double"&gt;376.78632&lt;/D&gt;&lt;/FQL&gt;&lt;FQL&gt;&lt;Q&gt;VNM^FG_PRICE_MAVG(0,,,,60)&lt;/Q&gt;&lt;R&gt;1&lt;/R&gt;&lt;C&gt;1&lt;/C&gt;&lt;D xsi:type="xsd:double"&gt;12.280916&lt;/D&gt;&lt;/FQL&gt;&lt;FQL&gt;&lt;Q&gt;QAT^FG_PRICE(0)&lt;/Q&gt;&lt;R&gt;1&lt;/R&gt;&lt;C&gt;1&lt;/C&gt;&lt;D xsi:type="xsd:double"&gt;17.6&lt;/D&gt;&lt;/FQL&gt;&lt;FQL&gt;&lt;Q&gt;EWM^FG_PRICE_MAVG(0,,,,30)&lt;/Q&gt;&lt;R&gt;1&lt;/R&gt;&lt;C&gt;1&lt;/C&gt;&lt;D xsi:type="xsd:double"&gt;24.080334&lt;/D&gt;&lt;/FQL&gt;&lt;FQL&gt;&lt;Q&gt;VNM^P_PRICE(0)/P_PRICE_LOW_PR(0,,,,,,"PRICE","INTRA","52W")-1&lt;/Q&gt;&lt;R&gt;1&lt;/R&gt;&lt;C&gt;1&lt;/C&gt;&lt;D xsi:type="xsd:double"&gt;0.11733329&lt;/D&gt;&lt;/FQL&gt;&lt;FQL&gt;&lt;Q&gt;QAT^FG_TOTAL_RETURNC(0,-12AM)&lt;/Q&gt;&lt;R&gt;1&lt;/R&gt;&lt;C&gt;1&lt;/C&gt;&lt;D xsi:type="xsd:double"&gt;2.1457195&lt;/D&gt;&lt;/FQL&gt;&lt;FQL&gt;&lt;Q&gt;GREK^FMA_PCT_ABOVE_MAVG(200,0,,,,"PORTAGG")&lt;/Q&gt;&lt;R&gt;1&lt;/R&gt;&lt;C&gt;1&lt;/C&gt;&lt;D xsi:type="xsd:double"&gt;55.1724137931034&lt;/D&gt;&lt;/FQL&gt;&lt;FQL&gt;&lt;Q&gt;EWZ^FMA_PCT_ABOVE_MAVG(200,0,,,,"PORTAGG")&lt;/Q&gt;&lt;R&gt;1&lt;/R&gt;&lt;C&gt;1&lt;/C&gt;&lt;D xsi:type="xsd:double"&gt;75.5102040816327&lt;/D&gt;&lt;/FQL&gt;&lt;FQL&gt;&lt;Q&gt;EWM^PERCENT_CHANGE(FMA_EPS(+1,0,,,,"PORTAGG","MEAN"),FMA_EPS(+1,-1AM,,,,"PORTAGG","MEAN"))&lt;/Q&gt;&lt;R&gt;1&lt;/R&gt;&lt;C&gt;1&lt;/C&gt;&lt;D xsi:type="xsd:double"&gt;5.84096818081164&lt;/D&gt;&lt;/FQL&gt;&lt;FQL&gt;&lt;Q&gt;EIDO^PERCENT_CHANGE(FMA_EPS(+1,0,,,,"PORTAGG","MEAN"),FMA_EPS(+1,-1AM,,,,"PORTAGG","MEAN"))&lt;/Q&gt;&lt;R&gt;1&lt;/R&gt;&lt;C&gt;1&lt;/C&gt;&lt;D xsi:type="xsd:double"&gt;1.90540970075452&lt;/D&gt;&lt;/FQL&gt;&lt;FQL&gt;&lt;Q&gt;VWO^FG_TOTAL_RETURNC(0,-3AM)&lt;/Q&gt;&lt;R&gt;1&lt;/R&gt;&lt;C&gt;1&lt;/C&gt;&lt;D xsi:type="xsd:double"&gt;2.8553128&lt;/D&gt;&lt;/FQL&gt;&lt;FQL&gt;&lt;Q&gt;KSA^SIZE(FG_CONSTITUENTS)&lt;/Q&gt;&lt;R&gt;1&lt;/R&gt;&lt;C&gt;1&lt;/C&gt;&lt;D xsi:type="xsd:long"&gt;124&lt;/D&gt;&lt;/FQL&gt;&lt;FQL&gt;&lt;Q&gt;EPHE^FMA_COS_UP("EPS","1M",+1,NOW,,,"PORTAGG","MEANR")&lt;/Q&gt;&lt;R&gt;1&lt;/R&gt;&lt;C&gt;1&lt;/C&gt;&lt;D xsi:type="xsd:double"&gt;13&lt;/D&gt;&lt;/FQL&gt;&lt;FQL&gt;&lt;Q&gt;SET-BKK^FG_ROE(0)&lt;/Q&gt;&lt;R&gt;1&lt;/R&gt;&lt;C&gt;1&lt;/C&gt;&lt;D xsi:type="xsd:double"&gt;7.95289092115407&lt;/D&gt;&lt;/FQL&gt;&lt;FQL&gt;&lt;Q&gt;TIPSCL10Y-FDS^FG_YIELD_NAME&lt;/Q&gt;&lt;R&gt;1&lt;/R&gt;&lt;C&gt;1&lt;/C&gt;&lt;D xsi:type="xsd:string"&gt;Treasury - Chile Inflation-Indexed (TIPS) Bond 10Y&lt;/D&gt;&lt;/FQL&gt;&lt;FQL&gt;&lt;Q&gt;REFKRBASE-FDS^(SUBARRAY(NOT_NA(NO_REPEAT_F(FG_YIELD(NOW,-10AY,D))),0,1)-SUBARRAY(NOT_NA(NO_REPEAT_F(FG_YIELD(NOW,-10AY,D))),1,1))*100&lt;/Q&gt;&lt;R&gt;1&lt;/R&gt;&lt;C&gt;1&lt;/C&gt;&lt;D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xsi:type="xsd:double"&gt;25&lt;/D&gt;&lt;/FQL&gt;&lt;FQL&gt;&lt;Q&gt;TRYAE10Y-FDS^PCTCHG(FG_YIELD(0,,,,"YTM"),FG_YIELD(-1AM,,,,"YTM"))&lt;/Q&gt;&lt;R&gt;1&lt;/R&gt;&lt;C&gt;1&lt;/C&gt;&lt;D xsi:type="xsd:double"&gt;-7.923009&lt;/D&gt;&lt;/FQL&gt;&lt;FQL&gt;&lt;Q&gt;TRYKR10Y-FDS^PCTCHG(FG_YIELD(0,,,,"YTM"),FG_YIELD(-1AM,,,,"YTM"))&lt;/Q&gt;&lt;R&gt;1&lt;/R&gt;&lt;C&gt;1&lt;/C&gt;&lt;D xsi:type="xsd:double"&gt;0.9861599&lt;/D&gt;&lt;/FQL&gt;&lt;FQL&gt;&lt;Q&gt;TRYIN10Y-FDS^FG_YIELD(0,,,,"YTM")&lt;/Q&gt;&lt;R&gt;1&lt;/R&gt;&lt;C&gt;1&lt;/C&gt;&lt;D xsi:type="xsd:double"&gt;6.8645&lt;/D&gt;&lt;/FQL&gt;&lt;FQL&gt;&lt;Q&gt;CC_GR^IMF_IFS_RCPI_Q(0)&lt;/Q&gt;&lt;R&gt;1&lt;/R&gt;&lt;C&gt;1&lt;/C&gt;&lt;D xsi:type="xsd:double"&gt;2.571976&lt;/D&gt;&lt;/FQL&gt;&lt;FQL&gt;&lt;Q&gt;VNM^FMA_EVAL_EBITDA(NTMA,0,,,"PORTAGG","MEANR")&lt;/Q&gt;&lt;R&gt;1&lt;/R&gt;&lt;C&gt;1&lt;/C&gt;&lt;D xsi:type="xsd:double"&gt;10.9663676267188&lt;/D&gt;&lt;/FQL&gt;&lt;FQL&gt;&lt;Q&gt;MCHI^FMA_EVAL_EBITDA(NTMA,0,,,"PORTAGG","MEANR")&lt;/Q&gt;&lt;R&gt;1&lt;/R&gt;&lt;C&gt;1&lt;/C&gt;&lt;D xsi:type="xsd:double"&gt;7.7389627885807&lt;/D&gt;&lt;/FQL&gt;&lt;FQL&gt;&lt;Q&gt;GREK^FMA_PE(LTM,0,,,"PORTAGG","MEANR")&lt;/Q&gt;&lt;R&gt;1&lt;/R&gt;&lt;C&gt;1&lt;/C&gt;&lt;D xsi:type="xsd:double"&gt;7.46861642282265&lt;/D&gt;&lt;/FQL&gt;&lt;FQL&gt;&lt;Q&gt;EWT^FMA_PE(LTM,0,,,"PORTAGG","MEANR")&lt;/Q&gt;&lt;R&gt;1&lt;/R&gt;&lt;C&gt;1&lt;/C&gt;&lt;D xsi:type="xsd:double"&gt;21.0123597611177&lt;/D&gt;&lt;/FQL&gt;&lt;FQL&gt;&lt;Q&gt;EIDO^JULIAN(FMA_DIV_YLD(NTMA,NOW,NOW,M,"PORTAGG","MEANR").DATES)&lt;/Q&gt;&lt;R&gt;1&lt;/R&gt;&lt;C&gt;1&lt;/C&gt;&lt;D xsi:type="xsd:long"&gt;45530&lt;/D&gt;&lt;/FQL&gt;&lt;FQL&gt;&lt;Q&gt;VNM^FG_COMPANY_NAME&lt;/Q&gt;&lt;R&gt;1&lt;/R&gt;&lt;C&gt;1&lt;/C&gt;&lt;D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</t>
        </r>
      </text>
    </comment>
    <comment ref="A4" authorId="0" shapeId="0" xr:uid="{28C07DF7-E1C3-4D98-A3CA-6057C052BC1B}">
      <text>
        <r>
          <rPr>
            <b/>
            <sz val="9"/>
            <color indexed="81"/>
            <rFont val="Tahoma"/>
            <charset val="1"/>
          </rPr>
          <t>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CAGDPY@VN^EE_ACTUAL_ANNUAL(MED,0)&lt;/Q&gt;&lt;R&gt;0&lt;/R&gt;&lt;C&gt;0&lt;/C&gt;&lt;/FQL&gt;&lt;FQL&gt;&lt;Q&gt;CAGDPY@BR^EE_ACTUAL_ANNUAL(MED,0)&lt;/Q&gt;&lt;R&gt;1&lt;/R&gt;&lt;C&gt;1&lt;/C&gt;&lt;D xsi:type="xsd:double"&gt;-1.00044665072&lt;/D&gt;&lt;/FQL&gt;&lt;FQL&gt;&lt;Q&gt;CC_MY^FG_COMPANY_NAME&lt;/Q&gt;&lt;R&gt;1&lt;/R&gt;&lt;C&gt;1&lt;/C&gt;&lt;D xsi:type="xsd:string"&gt;Malaysia&lt;/D&gt;&lt;/FQL&gt;&lt;FQL&gt;&lt;Q&gt;USDTRY^FG_PRICE_CHANGE(0,-1AY)&lt;/Q&gt;&lt;R&gt;1&lt;/R&gt;&lt;C&gt;1&lt;/C&gt;&lt;D xsi:type="xsd:double"&gt;28.030348&lt;/D&gt;&lt;/FQL&gt;&lt;FQL&gt;&lt;Q&gt;USDEUR^STD(FG_PRICE_CHANGE(0,-3AY,M))&lt;/Q&gt;&lt;R&gt;1&lt;/R&gt;&lt;C&gt;1&lt;/C&gt;&lt;D xsi:type="xsd:double"&gt;2.14381117647125&lt;/D&gt;&lt;/FQL&gt;&lt;FQL&gt;&lt;Q&gt;USDMXN^FG_PRICE_CHANGE(0,-3AM)&lt;/Q&gt;&lt;R&gt;1&lt;/R&gt;&lt;C&gt;1&lt;/C&gt;&lt;D xsi:type="xsd:double"&gt;17.13245&lt;/D&gt;&lt;/FQL&gt;&lt;FQL&gt;&lt;Q&gt;USDCLP^STD(FG_PRICE_CHANGE(0,-3AY,M))&lt;/Q&gt;&lt;R&gt;1&lt;/R&gt;&lt;C&gt;1&lt;/C&gt;&lt;D xsi:type="xsd:double"&gt;4.44552728573466&lt;/D&gt;&lt;/FQL&gt;&lt;FQL&gt;&lt;Q&gt;FC0000CL^FMA_EPS(NTMA,-20AY,0,CY,,"PORTAGG","MEANR")&lt;/Q&gt;&lt;R&gt;20&lt;/R&gt;&lt;C&gt;1&lt;/C&gt;&lt;D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xsi:type="xsd:double"&gt;6.13780300527568&lt;/D&gt;&lt;D xsi:type="xsd:double"&gt;14.1863075902305&lt;/D&gt;&lt;D xsi:type="xsd:double"&gt;26.3880518116564&lt;/D&gt;&lt;D xsi:type="xsd:double"&gt;20.4321074051196&lt;/D&gt;&lt;/FQL&gt;&lt;FQL&gt;&lt;Q&gt;EWY^FG_TOTAL_RETURNC(-10AY,0,AM)&lt;/Q&gt;&lt;R&gt;121&lt;/R&gt;&lt;C&gt;1&lt;/C&gt;&lt;D xsi:type="xsd:double"&gt;-0.6880045&lt;/D&gt;&lt;D xsi:type="xsd:double"&gt;-8.027113&lt;/D&gt;&lt;D xsi:type="xsd:double"&gt;-3.3568025&lt;/D&gt;&lt;D xsi:type="xsd:double"&gt;-3.6258876&lt;/D&gt;&lt;D xsi:type="xsd:double"&gt;-0.95219016&lt;/D&gt;&lt;D xsi:type="xsd:double"&gt;2.2633433&lt;/D&gt;&lt;D xsi:type="xsd:double"&gt;-0.5269587&lt;/D&gt;&lt;D xsi:type="xsd:double"&gt;1.2184381&lt;/D&gt;&lt;D xsi:type="xsd:double"&gt;8.094907&lt;/D&gt;&lt;D xsi:type="xsd:double"&gt;-6.7140102&lt;/D&gt;&lt;D xsi:type="xsd:double"&gt;-5.0865054&lt;/D&gt;&lt;D xsi:type="xsd:double"&gt;-5.2132726&lt;/D&gt;&lt;D xsi:type="xsd:double"&gt;-7.7115355&lt;/D&gt;&lt;D xsi:type="xsd:double"&gt;-2.2713065&lt;/D&gt;&lt;D xsi:type="xsd:double"&gt;14.776123&lt;/D&gt;&lt;D xsi:type="xsd:double"&gt;-0.7802367&lt;/D&gt;&lt;D xsi:type="xsd:double"&gt;-2.860254&lt;/D&gt;&lt;D xsi:type="xsd:double"&gt;-5.8011&lt;/D&gt;&lt;D xsi:type="xsd:double"&gt;-2.408886&lt;/D&gt;&lt;D xsi:type="xsd:double"&gt;13.114405&lt;/D&gt;&lt;D xsi:type="xsd:double"&gt;-0.8538902&lt;/D&gt;&lt;D xsi:type="xsd:double"&gt;-4.708135&lt;/D&gt;&lt;D xsi:type="xsd:double"&gt;3.7758589&lt;/D&gt;&lt;D xsi:type="xsd:double"&gt;7.7220917&lt;/D&gt;&lt;D xsi:type="xsd:double"&gt;1.8325567&lt;/D&gt;&lt;D xsi:type="xsd:double"&gt;1.9936562&lt;/D&gt;&lt;D xsi:type="xsd:double"&gt;-4.4283032&lt;/D&gt;&lt;D xsi:type="xsd:double"&gt;-3.348416&lt;/D&gt;&lt;D xsi:type="xsd:double"&gt;1.4750838&lt;/D&gt;&lt;D xsi:type="xsd:double"&gt;6.836009&lt;/D&gt;&lt;D xsi:type="xsd:double"&gt;2.3776293&lt;/D&gt;&lt;D xsi:type="xsd:double"&gt;6.7452073&lt;/D&gt;&lt;D xsi:type="xsd:double"&gt;-0.6558955&lt;/D&gt;&lt;D xsi:type="xsd:double"&gt;10.209346&lt;/D&gt;&lt;D xsi:type="xsd:double"&gt;-1.6072571&lt;/D&gt;&lt;D xsi:type="xsd:double"&gt;3.415513&lt;/D&gt;&lt;D xsi:type="xsd:double"&gt;-1.5939116&lt;/D&gt;&lt;D xsi:type="xsd:double"&gt;0.7733822&lt;/D&gt;&lt;D xsi:type="xsd:double"&gt;6.4581513&lt;/D&gt;&lt;D xsi:type="xsd:double"&gt;3.5364628&lt;/D&gt;&lt;D xsi:type="xsd:double"&gt;1.3772607&lt;/D&gt;&lt;D xsi:type="xsd:double"&gt;4.937935&lt;/D&gt;&lt;D xsi:type="xsd:double"&gt;-8.317434&lt;/D&gt;&lt;D xsi:type="xsd:double"&gt;4.660845&lt;/D&gt;&lt;D xsi:type="xsd:double"&gt;0.8482456&lt;/D&gt;&lt;D xsi:type="xsd:double"&gt;-4.494673&lt;/D&gt;&lt;D xsi:type="xsd:double"&gt;-6.8253756&lt;/D&gt;&lt;D xsi:type="xsd:double"&gt;-1.6688764&lt;/D&gt;&lt;D xsi:type="xsd:double"&gt;1.27666&lt;/D&gt;&lt;D xsi:type="xsd:double"&gt;1.2457252&lt;/D&gt;&lt;D xsi:type="xsd:double"&gt;-16.727697&lt;/D&gt;&lt;D xsi:type="xsd:double"&gt;7.7220798&lt;/D&gt;&lt;D xsi:type="xsd:double"&gt;-2.0735025&lt;/D&gt;&lt;D xsi:type="xsd:double"&gt;6.912291&lt;/D&gt;&lt;D xsi:type="xsd:double"&gt;-0.45841932&lt;/D&gt;&lt;D xsi:type="xsd:double"&gt;-3.2078803&lt;/D&gt;&lt;D xsi:type="xsd:double"&gt;1.8375754&lt;/D&gt;&lt;D xsi:type="xsd:double"&gt;-11.519253&lt;/D&gt;&lt;D xsi:type="xsd:double"&gt;9.013117&lt;/D&gt;&lt;D xsi:type="xsd:double"&gt;-5.7457805&lt;/D&gt;&lt;D xsi:type="xsd:double"&gt;-6.521356&lt;/D&gt;&lt;D xsi:type="xsd:double"&gt;5.080569&lt;/D&gt;&lt;D xsi:type="xsd:double"&gt;6.981778&lt;/D&gt;&lt;D xsi:type="xsd:double"&gt;-1.3996601&lt;/D&gt;&lt;D xsi:type="xsd:double"&gt;9.192562&lt;/D&gt;&lt;D xsi:type="xsd:double"&gt;-2.8644621&lt;/D&gt;&lt;D xsi:type="xsd:double"&gt;-9.456343&lt;/D&gt;&lt;D xsi:type="xsd:double"&gt;-17.558224&lt;/D&gt;&lt;D xsi:type="xsd:double"&gt;16.265726&lt;/D&gt;&lt;D xsi:type="xsd:double"&gt;1.6704679&lt;/D&gt;&lt;D xsi:type="xsd:double"&gt;6.7961097&lt;/D&gt;&lt;D xsi:type="xsd:double"&gt;7.3251724&lt;/D&gt;&lt;D xsi:type="xsd:double"&gt;5.277729&lt;/D&gt;&lt;D xsi:type="xsd:double"&gt;-0.15472174&lt;/D&gt;&lt;D xsi:type="xsd:double"&gt;2.8358936&lt;/D&gt;&lt;D xsi:type="xsd:double"&gt;17.329716&lt;/D&gt;&lt;D xsi:type="xsd:double"&gt;9.4466095&lt;/D&gt;&lt;D xsi:type="xsd:double"&gt;4.18638&lt;/D&gt;&lt;D xsi:type="xsd:double"&gt;-0.14755726&lt;/D&gt;&lt;D xsi:type="xsd:double"&gt;0.28418303&lt;/D&gt;&lt;D xsi:type="xsd:double"&gt;5.0782084&lt;/D&gt;&lt;D xsi:type="xsd:double"&gt;-0.72275996&lt;/D&gt;&lt;D xsi:type="xsd:double"&gt;1.1518002&lt;/D&gt;&lt;D xsi:type="xsd:double"&gt;-2.6640832&lt;/D&gt;&lt;D xsi:type="xsd:double"&gt;-5.418831&lt;/D&gt;&lt;D xsi:type="xsd:double"&gt;-6.5810976&lt;/D&gt;&lt;D xsi:type="xsd:double"&gt;-0.71196556&lt;/D&gt;&lt;D xsi:type="xsd:double"&gt;-3.9250135&lt;/D&gt;&lt;D xsi:type="xsd:double"&gt;5.5084467&lt;/D&gt;&lt;D xsi:type="xsd:double"&gt;-10.496956&lt;/D&gt;&lt;D xsi:type="xsd:double"&gt;2.5637507&lt;/D&gt;&lt;D xsi:type="xsd:double"&gt;0.124287605&lt;/D&gt;&lt;D xsi:type="xsd:double"&gt;-8.08276&lt;/D&gt;&lt;D xsi:type="xsd:double"&gt;1.4405727&lt;/D&gt;&lt;D xsi:type="xsd:double"&gt;-13.979286&lt;/D&gt;&lt;D xsi:type="xsd:double"&gt;4.127252&lt;/D&gt;&lt;D xsi:type="xsd:double"&gt;-5.4004965&lt;/D&gt;&lt;D xsi:type="xsd:double"&gt;-15.764666&lt;/D&gt;&lt;D xsi:type="xsd:double"&gt;7.398963&lt;/D&gt;&lt;D xsi:type="xsd:double"&gt;12.620616&lt;/D&gt;&lt;D xsi:type="xsd:double"&gt;-0.9355664&lt;/D&gt;&lt;D xsi:type="xsd:double"&gt;14.493263&lt;/D&gt;&lt;D xsi:type="xsd:double"&gt;-10.5641365&lt;/D&gt;&lt;D xsi:type="xsd:double"&gt;2.5641084&lt;/D&gt;&lt;D xsi:type="xsd:double"&gt;1.1166692&lt;/D&gt;&lt;D xsi:type="xsd:double"&gt;4.005277&lt;/D&gt;&lt;D xsi:type="xsd:double"&gt;-0.6022155&lt;/D&gt;&lt;D xsi:type="xsd:double"&gt;7.605219&lt;/D&gt;&lt;D xsi:type="xsd:double"&gt;-6.134242&lt;/D&gt;&lt;D xsi:type="xsd:double"&gt;-6.9613276&lt;/D&gt;&lt;D xsi:type="xsd:double"&gt;-7.295555&lt;/D&gt;&lt;D xsi:type="xsd:double"&gt;15.995609&lt;/D&gt;&lt;D xsi:type="xsd:double"&gt;6.0966372&lt;/D&gt;&lt;D xsi:type="xsd:double"&gt;-8.194721&lt;/D&gt;&lt;D xsi:type="xsd:double"&gt;6.565821&lt;/D&gt;&lt;D xsi:type="xsd:double"&gt;4.6794534&lt;/D&gt;&lt;D xsi:type="xsd:double"&gt;-4.6043873&lt;/D&gt;&lt;D xsi:type="xsd:double"&gt;-1.3589442&lt;/D&gt;&lt;D xsi:type="xsd:double"&gt;4.6555758&lt;/D&gt;&lt;D xsi:type="xsd:double"&gt;-1.5736043&lt;/D&gt;&lt;D xsi:type="xsd:double"&gt;0.5534172&lt;/D&gt;&lt;/FQL&gt;&lt;FQL&gt;&lt;Q&gt;UAE^FMA_PE(NTMA,-10AY,0,AM,"PORTAGG","MEANR")&lt;/Q&gt;&lt;R&gt;121&lt;/R&gt;&lt;C&gt;1&lt;/C&gt;&lt;D xsi:type="xsd:double"&gt;14.7471323664974&lt;/D&gt;&lt;D xsi:type="xsd:double"&gt;15.0819583357283&lt;/D&gt;&lt;D xsi:type="xsd:double"&gt;14.2150060115683&lt;/D&gt;&lt;D xsi:type="xsd:double"&gt;13.597402968905&lt;/D&gt;&lt;D xsi:type="xsd:double"&gt;12.2935013463496&lt;/D&gt;&lt;D xsi:type="xsd:double"&gt;11.4749162344478&lt;/D&gt;&lt;D xsi:type="xsd:double"&gt;13.0244375458255&lt;/D&gt;&lt;D xsi:type="xsd:double"&gt;11.6288739690966&lt;/D&gt;&lt;D xsi:type="xsd:double"&gt;14.4515426148256&lt;/D&gt;&lt;D xsi:type="xsd:double"&gt;12.9934263564591&lt;/D&gt;&lt;D xsi:type="xsd:double"&gt;12.6629736475726&lt;/D&gt;&lt;D xsi:type="xsd:double"&gt;12.6611627447957&lt;/D&gt;&lt;D xsi:type="xsd:double"&gt;11.379610708001&lt;/D&gt;&lt;D xsi:type="xsd:double"&gt;11.70865846574&lt;/D&gt;&lt;D xsi:type="xsd:double"&gt;11.4399503205459&lt;/D&gt;&lt;D xsi:type="xsd:double"&gt;10.6980957942538&lt;/D&gt;&lt;D xsi:type="xsd:double"&gt;10.9671565330282&lt;/D&gt;&lt;D xsi:type="xsd:double"&gt;10.476336632225&lt;/D&gt;&lt;D xsi:type="xsd:double"&gt;11.5573482408008&lt;/D&gt;&lt;D xsi:type="xsd:double"&gt;12.0938632791419&lt;/D&gt;&lt;D xsi:type="xsd:double"&gt;13.2754777408505&lt;/D&gt;&lt;D xsi:type="xsd:double"&gt;12.5653053381786&lt;/D&gt;&lt;D xsi:type="xsd:double"&gt;12.484363308893&lt;/D&gt;&lt;D xsi:type="xsd:double"&gt;12.7872480390511&lt;/D&gt;&lt;D xsi:type="xsd:double"&gt;12.2951766974626&lt;/D&gt;&lt;D xsi:type="xsd:double"&gt;12.847368380513&lt;/D&gt;&lt;D xsi:type="xsd:double"&gt;12.1794112411547&lt;/D&gt;&lt;D xsi:type="xsd:double"&gt;11.3021337762449&lt;/D&gt;&lt;D xsi:type="xsd:double"&gt;11.7856209139386&lt;/D&gt;&lt;D xsi:type="xsd:double"&gt;12.4564253697207&lt;/D&gt;&lt;D xsi:type="xsd:double"&gt;12.1308588026841&lt;/D&gt;&lt;D xsi:type="xsd:double"&gt;11.7209169875628&lt;/D&gt;&lt;D xsi:type="xsd:double"&gt;11.8748106498423&lt;/D&gt;&lt;D xsi:type="xsd:double"&gt;11.5364647010965&lt;/D&gt;&lt;D xsi:type="xsd:double"&gt;11.0798691398814&lt;/D&gt;&lt;D xsi:type="xsd:double"&gt;11.7310622930456&lt;/D&gt;&lt;D xsi:type="xsd:double"&gt;11.3753101055753&lt;/D&gt;&lt;D xsi:type="xsd:double"&gt;11.0610398898721&lt;/D&gt;&lt;D xsi:type="xsd:double"&gt;11.4360898867531&lt;/D&gt;&lt;D xsi:type="xsd:double"&gt;10.6898813614106&lt;/D&gt;&lt;D xsi:type="xsd:double"&gt;10.9574635472267&lt;/D&gt;&lt;D xsi:type="xsd:double"&gt;11.6599562271491&lt;/D&gt;&lt;D xsi:type="xsd:double"&gt;10.9498681523323&lt;/D&gt;&lt;D xsi:type="xsd:double"&gt;10.6526300481361&lt;/D&gt;&lt;D xsi:type="xsd:double"&gt;11.3175748155919&lt;/D&gt;&lt;D xsi:type="xsd:double"&gt;10.5275218235508&lt;/D&gt;&lt;D xsi:type="xsd:double"&gt;10.7412825125099&lt;/D&gt;&lt;D xsi:type="xsd:double"&gt;11.4016966440109&lt;/D&gt;&lt;D xsi:type="xsd:double"&gt;11.6740157880249&lt;/D&gt;&lt;D xsi:type="xsd:double"&gt;11.9515833633906&lt;/D&gt;&lt;D xsi:type="xsd:double"&gt;11.3777506473712&lt;/D&gt;&lt;D xsi:type="xsd:double"&gt;11.3721676478489&lt;/D&gt;&lt;D xsi:type="xsd:double"&gt;10.9403076745662&lt;/D&gt;&lt;D xsi:type="xsd:double"&gt;11.0367701618398&lt;/D&gt;&lt;D xsi:type="xsd:double"&gt;11.3965682800331&lt;/D&gt;&lt;D xsi:type="xsd:double"&gt;11.6700851785769&lt;/D&gt;&lt;D xsi:type="xsd:double"&gt;12.2609481575974&lt;/D&gt;&lt;D xsi:type="xsd:double"&gt;11.399272728698&lt;/D&gt;&lt;D xsi:type="xsd:double"&gt;11.9335847316198&lt;/D&gt;&lt;D xsi:type="xsd:double"&gt;12.4025456132272&lt;/D&gt;&lt;D xsi:type="xsd:double"&gt;12.664130699462&lt;/D&gt;&lt;D xsi:type="xsd:double"&gt;12.700368741554&lt;/D&gt;&lt;D xsi:type="xsd:double"&gt;13.1203903541686&lt;/D&gt;&lt;D xsi:type="xsd:double"&gt;12.6792479858715&lt;/D&gt;&lt;D xsi:type="xsd:double"&gt;13.6629074328429&lt;/D&gt;&lt;D xsi:type="xsd:double"&gt;13.6066062512215&lt;/D&gt;&lt;D xsi:type="xsd:double"&gt;12.5022535816166&lt;/D&gt;&lt;D xsi:type="xsd:double"&gt;10.4830226017345&lt;/D&gt;&lt;D xsi:type="xsd:double"&gt;15.779660968852&lt;/D&gt;&lt;D xsi:type="xsd:double"&gt;14.2390211832267&lt;/D&gt;&lt;D xsi:type="xsd:double"&gt;16.7765986616539&lt;/D&gt;&lt;D xsi:type="xsd:double"&gt;15.4777565540356&lt;/D&gt;&lt;D xsi:type="xsd:double"&gt;13.9044632255075&lt;/D&gt;&lt;D xsi:type="xsd:double"&gt;13.2278848232263&lt;/D&gt;&lt;D xsi:type="xsd:double"&gt;15.0659467828859&lt;/D&gt;&lt;D xsi:type="xsd:double"&gt;16.9386598219901&lt;/D&gt;&lt;D xsi:type="xsd:double"&gt;14.941471349774&lt;/D&gt;&lt;D xsi:type="xsd:double"&gt;15.8378784994732&lt;/D&gt;&lt;D xsi:type="xsd:double"&gt;14.9300752481951&lt;/D&gt;&lt;D xsi:type="xsd:double"&gt;14.0694189718281&lt;/D&gt;&lt;D xsi:type="xsd:double"&gt;13.8804270705567&lt;/D&gt;&lt;D xsi:type="xsd:double"&gt;15.059420952089&lt;/D&gt;&lt;D xsi:type="xsd:double"&gt;14.5041465064798&lt;/D&gt;&lt;D xsi:type="xsd:double"&gt;14.3722702901593&lt;/D&gt;&lt;D xsi:type="xsd:double"&gt;14.7661528482394&lt;/D&gt;&lt;D xsi:type="xsd:double"&gt;14.4736757520173&lt;/D&gt;&lt;D xsi:type="xsd:double"&gt;14.4752086315529&lt;/D&gt;&lt;D xsi:type="xsd:double"&gt;14.7988598161388&lt;/D&gt;&lt;D xsi:type="xsd:double"&gt;15.4594368376227&lt;/D&gt;&lt;D xsi:type="xsd:double"&gt;16.0683964760604&lt;/D&gt;&lt;D xsi:type="xsd:double"&gt;16.0683764543822&lt;/D&gt;&lt;D xsi:type="xsd:double"&gt;16.4741709786521&lt;/D&gt;&lt;D xsi:type="xsd:double"&gt;16.2307552945946&lt;/D&gt;&lt;D xsi:type="xsd:double"&gt;14.1816638163039&lt;/D&gt;&lt;D xsi:type="xsd:double"&gt;13.0181383022727&lt;/D&gt;&lt;D xsi:type="xsd:double"&gt;13.4714286368851&lt;/D&gt;&lt;D xsi:type="xsd:double"&gt;13.2044334791053&lt;/D&gt;&lt;D xsi:type="xsd:double"&gt;12.6629581819099&lt;/D&gt;&lt;D xsi:type="xsd:double"&gt;12.5148472136897&lt;/D&gt;&lt;D xsi:type="xsd:double"&gt;11.9755706480315&lt;/D&gt;&lt;D xsi:type="xsd:double"&gt;12.0526298886072&lt;/D&gt;&lt;D xsi:type="xsd:double"&gt;11.6280703518803&lt;/D&gt;&lt;D xsi:type="xsd:double"&gt;11.8241739634139&lt;/D&gt;&lt;D xsi:type="xsd:double"&gt;10.7775607567361&lt;/D&gt;&lt;D xsi:type="xsd:double"&gt;11.5477939162623&lt;/D&gt;&lt;D xsi:type="xsd:double"&gt;10.7994391446535&lt;/D&gt;&lt;D xsi:type="xsd:double"&gt;11.2073128002959&lt;/D&gt;&lt;D xsi:type="xsd:double"&gt;11.5134791023852&lt;/D&gt;&lt;D xsi:type="xsd:double"&gt;11.1828160072681&lt;/D&gt;&lt;D xsi:type="xsd:double"&gt;11.297149060963&lt;/D&gt;&lt;D xsi:type="xsd:double"&gt;9.57194379601051&lt;/D&gt;&lt;D xsi:type="xsd:double"&gt;10.2952104943037&lt;/D&gt;&lt;D xsi:type="xsd:double"&gt;10.5894538982843&lt;/D&gt;&lt;D xsi:type="xsd:double"&gt;10.4802625522596&lt;/D&gt;&lt;D xsi:type="xsd:double"&gt;9.97015099464367&lt;/D&gt;&lt;D xsi:type="xsd:double"&gt;9.56644106997952&lt;/D&gt;&lt;D xsi:type="xsd:double"&gt;9.0558592782005&lt;/D&gt;&lt;D xsi:type="xsd:double"&gt;8.30066778818544&lt;/D&gt;&lt;D xsi:type="xsd:double"&gt;8.64575734107561&lt;/D&gt;&lt;D xsi:type="xsd:double"&gt;9.24162723842741&lt;/D&gt;&lt;D xsi:type="xsd:double"&gt;9.07954171773515&lt;/D&gt;&lt;/FQL&gt;&lt;FQL&gt;&lt;Q&gt;EPU^FMA_PE(LTMA,-10AY,0,AM,"PORTAGG","MEANR")&lt;/Q&gt;&lt;R&gt;121&lt;/R&gt;&lt;C&gt;1&lt;/C&gt;&lt;D xsi:type="xsd:double"&gt;15.850208378148&lt;/D&gt;&lt;D xsi:type="xsd:double"&gt;15.2071501371668&lt;/D&gt;&lt;D xsi:type="xsd:double"&gt;14.1383464848043&lt;/D&gt;&lt;D xsi:type="xsd:double"&gt;14.1030424244343&lt;/D&gt;&lt;D xsi:type="xsd:double"&gt;14.1491568965897&lt;/D&gt;&lt;D xsi:type="xsd:double"&gt;15.0897521844667&lt;/D&gt;&lt;D xsi:type="xsd:double"&gt;16.3564209364825&lt;/D&gt;&lt;D xsi:type="xsd:double"&gt;16.0046260493945&lt;/D&gt;&lt;D xsi:type="xsd:double"&gt;15.675794414522&lt;/D&gt;&lt;D xsi:type="xsd:double"&gt;16.2976825985119&lt;/D&gt;&lt;D xsi:type="xsd:double"&gt;16.1617097576702&lt;/D&gt;&lt;D xsi:type="xsd:double"&gt;15.4954594619308&lt;/D&gt;&lt;D xsi:type="xsd:double"&gt;14.938146044194&lt;/D&gt;&lt;D xsi:type="xsd:double"&gt;14.0916329253431&lt;/D&gt;&lt;D xsi:type="xsd:double"&gt;12.1641310947768&lt;/D&gt;&lt;D xsi:type="xsd:double"&gt;11.1153249793615&lt;/D&gt;&lt;D xsi:type="xsd:double"&gt;10.6149945089644&lt;/D&gt;&lt;D xsi:type="xsd:double"&gt;15.2566135447703&lt;/D&gt;&lt;D xsi:type="xsd:double"&gt;22.5502897160389&lt;/D&gt;&lt;D xsi:type="xsd:double"&gt;22.1580938143261&lt;/D&gt;&lt;D xsi:type="xsd:double"&gt;22.1180365979799&lt;/D&gt;&lt;D xsi:type="xsd:double"&gt;20.7195665749074&lt;/D&gt;&lt;D xsi:type="xsd:double"&gt;19.8477039668356&lt;/D&gt;&lt;D xsi:type="xsd:double"&gt;19.5452459262319&lt;/D&gt;&lt;D xsi:type="xsd:double"&gt;18.5466959378076&lt;/D&gt;&lt;D xsi:type="xsd:double"&gt;17.4783920388796&lt;/D&gt;&lt;D xsi:type="xsd:double"&gt;16.0739980971757&lt;/D&gt;&lt;D xsi:type="xsd:double"&gt;15.449378911112&lt;/D&gt;&lt;D xsi:type="xsd:double"&gt;15.3434165185357&lt;/D&gt;&lt;D xsi:type="xsd:double"&gt;15.5858754028594&lt;/D&gt;&lt;D xsi:type="xsd:double"&gt;16.22924570634&lt;/D&gt;&lt;D xsi:type="xsd:double"&gt;16.1056295454314&lt;/D&gt;&lt;D xsi:type="xsd:double"&gt;15.0824909195829&lt;/D&gt;&lt;D xsi:type="xsd:double"&gt;15.1046334342046&lt;/D&gt;&lt;D xsi:type="xsd:double"&gt;14.7637641755239&lt;/D&gt;&lt;D xsi:type="xsd:double"&gt;15.1029122269106&lt;/D&gt;&lt;D xsi:type="xsd:double"&gt;14.9954878964997&lt;/D&gt;&lt;D xsi:type="xsd:double"&gt;16.5257159799306&lt;/D&gt;&lt;D xsi:type="xsd:double"&gt;16.4147797469859&lt;/D&gt;&lt;D xsi:type="xsd:double"&gt;16.8226778083578&lt;/D&gt;&lt;D xsi:type="xsd:double"&gt;17.1277391546598&lt;/D&gt;&lt;D xsi:type="xsd:double"&gt;18.1238885650698&lt;/D&gt;&lt;D xsi:type="xsd:double"&gt;19.8720432327877&lt;/D&gt;&lt;D xsi:type="xsd:double"&gt;19.3196005467202&lt;/D&gt;&lt;D xsi:type="xsd:double"&gt;18.8975833862917&lt;/D&gt;&lt;D xsi:type="xsd:double"&gt;18.180234548561&lt;/D&gt;&lt;D xsi:type="xsd:double"&gt;17.7643734007577&lt;/D&gt;&lt;D xsi:type="xsd:double"&gt;17.6848894020241&lt;/D&gt;&lt;D xsi:type="xsd:double"&gt;17.1951653506066&lt;/D&gt;&lt;D xsi:type="xsd:double"&gt;16.5064517954221&lt;/D&gt;&lt;D xsi:type="xsd:double"&gt;15.848808895402&lt;/D&gt;&lt;D xsi:type="xsd:double"&gt;16.5216231060133&lt;/D&gt;&lt;D xsi:type="xsd:double"&gt;17.0718471190821&lt;/D&gt;&lt;D xsi:type="xsd:double"&gt;18.6008476912239&lt;/D&gt;&lt;D xsi:type="xsd:double"&gt;20.2207843788288&lt;/D&gt;&lt;D xsi:type="xsd:double"&gt;19.8648352910593&lt;/D&gt;&lt;D xsi:type="xsd:double"&gt;19.024855777506&lt;/D&gt;&lt;D xsi:type="xsd:double"&gt;17.9626530513481&lt;/D&gt;&lt;D xsi:type="xsd:double"&gt;17.7989960562548&lt;/D&gt;&lt;D xsi:type="xsd:double"&gt;17.9901616192461&lt;/D&gt;&lt;D xsi:type="xsd:double"&gt;17.6855377323245&lt;/D&gt;&lt;D xsi:type="xsd:double"&gt;17.3053809246989&lt;/D&gt;&lt;D xsi:type="xsd:double"&gt;17.1485307967558&lt;/D&gt;&lt;D xsi:type="xsd:double"&gt;16.4836334595577&lt;/D&gt;&lt;D xsi:type="xsd:double"&gt;17.8198765584418&lt;/D&gt;&lt;D xsi:type="xsd:double"&gt;16.4275770622837&lt;/D&gt;&lt;D xsi:type="xsd:double"&gt;16.6371954135573&lt;/D&gt;&lt;D xsi:type="xsd:double"&gt;15.6119243897181&lt;/D&gt;&lt;D xsi:type="xsd:double"&gt;16.3496714231975&lt;/D&gt;&lt;D xsi:type="xsd:double"&gt;18.4947255130935&lt;/D&gt;&lt;D xsi:type="xsd:double"&gt;21.6116396613551&lt;/D&gt;&lt;D xsi:type="xsd:double"&gt;24.4906010162596&lt;/D&gt;&lt;D xsi:type="xsd:double"&gt;32.4233679125873&lt;/D&gt;&lt;D xsi:type="xsd:double"&gt;36.3251018872784&lt;/D&gt;&lt;D xsi:type="xsd:double"&gt;38.5244058648247&lt;/D&gt;&lt;D xsi:type="xsd:double"&gt;44.8423390695496&lt;/D&gt;&lt;D xsi:type="xsd:double"&gt;50.6683349685232&lt;/D&gt;&lt;D xsi:type="xsd:double"&gt;46.2474732535438&lt;/D&gt;&lt;D xsi:type="xsd:double"&gt;68.1834825625355&lt;/D&gt;&lt;D xsi:type="xsd:double"&gt;62.5321303749543&lt;/D&gt;&lt;D xsi:type="xsd:double"&gt;56.2441194955715&lt;/D&gt;&lt;D xsi:type="xsd:double"&gt;51.1167204344432&lt;/D&gt;&lt;D xsi:type="xsd:double"&gt;44.1970782343716&lt;/D&gt;&lt;D xsi:type="xsd:double"&gt;38.4122299026691&lt;/D&gt;&lt;D xsi:type="xsd:double"&gt;33.4307538403702&lt;/D&gt;&lt;D xsi:type="xsd:double"&gt;27.4085255275129&lt;/D&gt;&lt;D xsi:type="xsd:double"&gt;22.3067481867059&lt;/D&gt;&lt;D xsi:type="xsd:double"&gt;16.6156886260622&lt;/D&gt;&lt;D xsi:type="xsd:double"&gt;11.737684550007&lt;/D&gt;&lt;D xsi:type="xsd:double"&gt;11.8950076613601&lt;/D&gt;&lt;D xsi:type="xsd:double"&gt;13.5110816193181&lt;/D&gt;&lt;D xsi:type="xsd:double"&gt;13.4384029064512&lt;/D&gt;&lt;D xsi:type="xsd:double"&gt;12.4481930203472&lt;/D&gt;&lt;D xsi:type="xsd:double"&gt;11.8639574461821&lt;/D&gt;&lt;D xsi:type="xsd:double"&gt;10.7408321459033&lt;/D&gt;&lt;D xsi:type="xsd:double"&gt;10.1467254916829&lt;/D&gt;&lt;D xsi:type="xsd:double"&gt;9.80444678351653&lt;/D&gt;&lt;D xsi:type="xsd:double"&gt;9.11977745940372&lt;/D&gt;&lt;D xsi:type="xsd:double"&gt;9.41723680418589&lt;/D&gt;&lt;D xsi:type="xsd:double"&gt;9.78375081971072&lt;/D&gt;&lt;D xsi:type="xsd:double"&gt;9.23760525268175&lt;/D&gt;&lt;D xsi:type="xsd:double"&gt;10.384463926924&lt;/D&gt;&lt;D xsi:type="xsd:double"&gt;9.39351609596774&lt;/D&gt;&lt;D xsi:type="xsd:double"&gt;9.46480755715276&lt;/D&gt;&lt;D xsi:type="xsd:double"&gt;9.54221728512541&lt;/D&gt;&lt;D xsi:type="xsd:double"&gt;9.47935951059498&lt;/D&gt;&lt;D xsi:type="xsd:double"&gt;9.95581031185209&lt;/D&gt;&lt;D xsi:type="xsd:double"&gt;10.8097235247527&lt;/D&gt;&lt;D xsi:type="xsd:double"&gt;11.1364203077467&lt;/D&gt;&lt;D xsi:type="xsd:double"&gt;10.8701297371808&lt;/D&gt;&lt;D xsi:type="xsd:double"&gt;10.6416084853711&lt;/D&gt;&lt;D xsi:type="xsd:double"&gt;12.0510548023467&lt;/D&gt;&lt;D xsi:type="xsd:double"&gt;14.6883932207553&lt;/D&gt;&lt;D xsi:type="xsd:double"&gt;15.124401298572&lt;/D&gt;&lt;D xsi:type="xsd:double"&gt;15.1570668499904&lt;/D&gt;&lt;D xsi:type="xsd:double"&gt;15.171128346835&lt;/D&gt;&lt;D xsi:type="xsd:double"&gt;15.2300053718886&lt;/D&gt;&lt;D xsi:type="xsd:double"&gt;15.2440388336849&lt;/D&gt;&lt;D xsi:type="xsd:double"&gt;14.2439847194813&lt;/D&gt;&lt;D xsi:type="xsd:double"&gt;13.5955447742828&lt;/D&gt;&lt;D xsi:type="xsd:double"&gt;13.2117786133039&lt;/D&gt;&lt;/FQL&gt;&lt;FQL&gt;&lt;Q&gt;WL-FDS^FG_PRICE_CHANGE(0,-6AM)&lt;/Q&gt;&lt;R&gt;1&lt;/R&gt;&lt;C&gt;1&lt;/C&gt;&lt;D xsi:type="xsd:double"&gt;-9.41310356039667&lt;/D&gt;&lt;/FQL&gt;&lt;FQL&gt;&lt;Q&gt;CPALM-FDS^FG_PRICE_MAVG(0,,,,30)&lt;/Q&gt;&lt;R&gt;1&lt;/R&gt;&lt;C&gt;1&lt;/C&gt;&lt;D xsi:type="xsd:double"&gt;3946.8333&lt;/D&gt;&lt;/FQL&gt;&lt;FQL&gt;&lt;Q&gt;TRYSA10Y-FDS^FG_YIELD(-10AY,0,Y,,"YTM")&lt;/Q&gt;&lt;R&gt;10&lt;/R&gt;&lt;C&gt;1&lt;/C&gt;&lt;D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xsi:type="xsd:double"&gt;4.608568&lt;/D&gt;&lt;/FQL&gt;&lt;FQL&gt;&lt;Q&gt;CAGDPY@CN^EE_ACTUAL_ANNUAL(MED,0)&lt;/Q&gt;&lt;R&gt;1&lt;/R&gt;&lt;C&gt;1&lt;/C&gt;&lt;D xsi:type="xsd:double"&gt;1.41410583295463&lt;/D&gt;&lt;/FQL&gt;&lt;FQL&gt;&lt;Q&gt;CC_CN^FG_COMPANY_NAME&lt;/Q&gt;&lt;R&gt;1&lt;/R&gt;&lt;C&gt;1&lt;/C&gt;&lt;D xsi:type="xsd:string"&gt;China&lt;/D&gt;&lt;/FQL&gt;&lt;FQL&gt;&lt;Q&gt;USDAED^FG_PRICE_CHANGE(0,-1AM)&lt;/Q&gt;&lt;R&gt;1&lt;/R&gt;&lt;C&gt;1&lt;/C&gt;&lt;D xsi:type="xsd:double"&gt;-0.0013649464&lt;/D&gt;&lt;/FQL&gt;&lt;FQL&gt;&lt;Q&gt;USDTHB^FG_PRICE(0)&lt;/Q&gt;&lt;R&gt;1&lt;/R&gt;&lt;C&gt;1&lt;/C&gt;&lt;D xsi:type="xsd:double"&gt;33.9375&lt;/D&gt;&lt;/FQL&gt;&lt;FQL&gt;&lt;Q&gt;USDZAR^STD(FG_PRICE_CHANGE(0,-1AY,AM))&lt;/Q&gt;&lt;R&gt;1&lt;/R&gt;&lt;C&gt;1&lt;/C&gt;&lt;D xsi:type="xsd:double"&gt;2.36709287812845&lt;/D&gt;&lt;/FQL&gt;&lt;FQL&gt;&lt;Q&gt;USDTWD^FG_PRICE_CHANGE(0,-1AY)&lt;/Q&gt;&lt;R&gt;1&lt;/R&gt;&lt;C&gt;1&lt;/C&gt;&lt;D xsi:type="xsd:double"&gt;0.14111996&lt;/D&gt;&lt;/FQL&gt;&lt;FQL&gt;&lt;Q&gt;USDIDR^STD(FG_PRICE_CHANGE(0,-3AY,M))&lt;/Q&gt;&lt;R&gt;1&lt;/R&gt;&lt;C&gt;1&lt;/C&gt;&lt;D xsi:type="xsd:double"&gt;1.53950145993669&lt;/D&gt;&lt;/FQL&gt;&lt;FQL&gt;&lt;Q&gt;FC0000KR^FMA_EPS(NTMA,-20AY,0,CY,,"PORTAGG","MEANR")&lt;/Q&gt;&lt;R&gt;20&lt;/R&gt;&lt;C&gt;1&lt;/C&gt;&lt;D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xsi:type="xsd:double"&gt;35.9051097711891&lt;/D&gt;&lt;D xsi:type="xsd:double"&gt;42.8041145229357&lt;/D&gt;&lt;D xsi:type="xsd:double"&gt;51.3052324622103&lt;/D&gt;&lt;D xsi:type="xsd:double"&gt;35.3975809126533&lt;/D&gt;&lt;D xsi:type="xsd:double"&gt;41.6900785176278&lt;/D&gt;&lt;/FQL&gt;&lt;FQL&gt;&lt;Q&gt;CNYA^FG_TOTAL_RETURNC(-10AY,0,AM)&lt;/Q&gt;&lt;R&gt;121&lt;/R&gt;&lt;C&gt;1&lt;/C&gt;&lt;D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xsi:type="xsd:double"&gt;2.736473&lt;/D&gt;&lt;D xsi:type="xsd:double"&gt;2.1555066&lt;/D&gt;&lt;D xsi:type="xsd:double"&gt;-1.996988&lt;/D&gt;&lt;D xsi:type="xsd:double"&gt;1.3071895&lt;/D&gt;&lt;D xsi:type="xsd:double"&gt;4.4364333&lt;/D&gt;&lt;D xsi:type="xsd:double"&gt;-9.013909&lt;/D&gt;&lt;D xsi:type="xsd:double"&gt;7.3654413&lt;/D&gt;&lt;D xsi:type="xsd:double"&gt;0.037693977&lt;/D&gt;&lt;D xsi:type="xsd:double"&gt;0.41446686&lt;/D&gt;&lt;D xsi:type="xsd:double"&gt;-1.4258862&lt;/D&gt;&lt;D xsi:type="xsd:double"&gt;1.5226483&lt;/D&gt;&lt;D xsi:type="xsd:double"&gt;5.5725455&lt;/D&gt;&lt;D xsi:type="xsd:double"&gt;4.0299535&lt;/D&gt;&lt;D xsi:type="xsd:double"&gt;4.6966076&lt;/D&gt;&lt;D xsi:type="xsd:double"&gt;-0.07203817&lt;/D&gt;&lt;D xsi:type="xsd:double"&gt;4.135263&lt;/D&gt;&lt;D xsi:type="xsd:double"&gt;-0.31214952&lt;/D&gt;&lt;D xsi:type="xsd:double"&gt;1.7440081&lt;/D&gt;&lt;D xsi:type="xsd:double"&gt;8.335936&lt;/D&gt;&lt;D xsi:type="xsd:double"&gt;-6.5129757&lt;/D&gt;&lt;D xsi:type="xsd:double"&gt;-0.27743578&lt;/D&gt;&lt;D xsi:type="xsd:double"&gt;-4.9922647&lt;/D&gt;&lt;D xsi:type="xsd:double"&gt;-0.43403506&lt;/D&gt;&lt;D xsi:type="xsd:double"&gt;-8.994871&lt;/D&gt;&lt;D xsi:type="xsd:double"&gt;-1.6222&lt;/D&gt;&lt;D xsi:type="xsd:double"&gt;-3.7376344&lt;/D&gt;&lt;D xsi:type="xsd:double"&gt;0.955832&lt;/D&gt;&lt;D xsi:type="xsd:double"&gt;-11.956888&lt;/D&gt;&lt;D xsi:type="xsd:double"&gt;3.7434697&lt;/D&gt;&lt;D xsi:type="xsd:double"&gt;-2.9397547&lt;/D&gt;&lt;D xsi:type="xsd:double"&gt;7.860887&lt;/D&gt;&lt;D xsi:type="xsd:double"&gt;15.095318&lt;/D&gt;&lt;D xsi:type="xsd:double"&gt;4.4029713&lt;/D&gt;&lt;D xsi:type="xsd:double"&gt;0.18644333&lt;/D&gt;&lt;D xsi:type="xsd:double"&gt;-8.402639&lt;/D&gt;&lt;D xsi:type="xsd:double"&gt;5.684304&lt;/D&gt;&lt;D xsi:type="xsd:double"&gt;1.0179043&lt;/D&gt;&lt;D xsi:type="xsd:double"&gt;-2.9186964&lt;/D&gt;&lt;D xsi:type="xsd:double"&gt;-1.3242722&lt;/D&gt;&lt;D xsi:type="xsd:double"&gt;4.1712046&lt;/D&gt;&lt;D xsi:type="xsd:double"&gt;-1.5320301&lt;/D&gt;&lt;D xsi:type="xsd:double"&gt;6.036997&lt;/D&gt;&lt;D xsi:type="xsd:double"&gt;-4.06996&lt;/D&gt;&lt;D xsi:type="xsd:double"&gt;4.8737764&lt;/D&gt;&lt;D xsi:type="xsd:double"&gt;-8.893347&lt;/D&gt;&lt;D xsi:type="xsd:double"&gt;6.422019&lt;/D&gt;&lt;D xsi:type="xsd:double"&gt;-0.20689368&lt;/D&gt;&lt;D xsi:type="xsd:double"&gt;8.7727785&lt;/D&gt;&lt;D xsi:type="xsd:double"&gt;15.3601055&lt;/D&gt;&lt;D xsi:type="xsd:double"&gt;5.88398&lt;/D&gt;&lt;D xsi:type="xsd:double"&gt;-4.5134425&lt;/D&gt;&lt;D xsi:type="xsd:double"&gt;4.3715954&lt;/D&gt;&lt;D xsi:type="xsd:double"&gt;6.0209394&lt;/D&gt;&lt;D xsi:type="xsd:double"&gt;2.6965141&lt;/D&gt;&lt;D xsi:type="xsd:double"&gt;7.0094585&lt;/D&gt;&lt;D xsi:type="xsd:double"&gt;-0.9519458&lt;/D&gt;&lt;D xsi:type="xsd:double"&gt;-6.6590366&lt;/D&gt;&lt;D xsi:type="xsd:double"&gt;4.8624635&lt;/D&gt;&lt;D xsi:type="xsd:double"&gt;5.8601856&lt;/D&gt;&lt;D xsi:type="xsd:double"&gt;-2.4908721&lt;/D&gt;&lt;D xsi:type="xsd:double"&gt;-4.9228725&lt;/D&gt;&lt;D xsi:type="xsd:double"&gt;1.07373&lt;/D&gt;&lt;D xsi:type="xsd:double"&gt;-1.4164388&lt;/D&gt;&lt;D xsi:type="xsd:double"&gt;3.5201192&lt;/D&gt;&lt;D xsi:type="xsd:double"&gt;-0.023126602&lt;/D&gt;&lt;D xsi:type="xsd:double"&gt;0.33730268&lt;/D&gt;&lt;D xsi:type="xsd:double"&gt;-7.3888836&lt;/D&gt;&lt;D xsi:type="xsd:double"&gt;3.002894&lt;/D&gt;&lt;D xsi:type="xsd:double"&gt;-10.807514&lt;/D&gt;&lt;D xsi:type="xsd:double"&gt;-9.436542&lt;/D&gt;&lt;D xsi:type="xsd:double"&gt;1.6913295&lt;/D&gt;&lt;D xsi:type="xsd:double"&gt;10.9291315&lt;/D&gt;&lt;D xsi:type="xsd:double"&gt;-5.3916273&lt;/D&gt;&lt;D xsi:type="xsd:double"&gt;-3.3739686&lt;/D&gt;&lt;D xsi:type="xsd:double"&gt;-8.744133&lt;/D&gt;&lt;D xsi:type="xsd:double"&gt;-9.131831&lt;/D&gt;&lt;D xsi:type="xsd:double"&gt;11.075724&lt;/D&gt;&lt;D xsi:type="xsd:double"&gt;1.7864704&lt;/D&gt;&lt;D xsi:type="xsd:double"&gt;13.401723&lt;/D&gt;&lt;D xsi:type="xsd:double"&gt;-7.718402&lt;/D&gt;&lt;D xsi:type="xsd:double"&gt;-0.91911554&lt;/D&gt;&lt;D xsi:type="xsd:double"&gt;-0.24737716&lt;/D&gt;&lt;D xsi:type="xsd:double"&gt;-6.6955924&lt;/D&gt;&lt;D xsi:type="xsd:double"&gt;-3.8544893&lt;/D&gt;&lt;D xsi:type="xsd:double"&gt;7.929361&lt;/D&gt;&lt;D xsi:type="xsd:double"&gt;-7.2322726&lt;/D&gt;&lt;D xsi:type="xsd:double"&gt;-2.3540854&lt;/D&gt;&lt;D xsi:type="xsd:double"&gt;-5.011511&lt;/D&gt;&lt;D xsi:type="xsd:double"&gt;1.5659928&lt;/D&gt;&lt;D xsi:type="xsd:double"&gt;-1.2628257&lt;/D&gt;&lt;D xsi:type="xsd:double"&gt;-5.731988&lt;/D&gt;&lt;D xsi:type="xsd:double"&gt;6.727195&lt;/D&gt;&lt;D xsi:type="xsd:double"&gt;-0.10547042&lt;/D&gt;&lt;D xsi:type="xsd:double"&gt;3.5452843&lt;/D&gt;&lt;D xsi:type="xsd:double"&gt;-1.1537075&lt;/D&gt;&lt;D xsi:type="xsd:double"&gt;-4.3474913&lt;/D&gt;&lt;D xsi:type="xsd:double"&gt;-1.8555045&lt;/D&gt;&lt;D xsi:type="xsd:double"&gt;-0.6033838&lt;/D&gt;&lt;/FQL&gt;&lt;FQL&gt;&lt;Q&gt;EWY^FMA_PE(NTMA,-10AY,0,AM,"PORTAGG","MEANR")&lt;/Q&gt;&lt;R&gt;121&lt;/R&gt;&lt;C&gt;1&lt;/C&gt;&lt;D xsi:type="xsd:double"&gt;10.312444636621&lt;/D&gt;&lt;D xsi:type="xsd:double"&gt;10.2604689984179&lt;/D&gt;&lt;D xsi:type="xsd:double"&gt;9.61856649604818&lt;/D&gt;&lt;D xsi:type="xsd:double"&gt;9.8870192086381&lt;/D&gt;&lt;D xsi:type="xsd:double"&gt;9.53124027018975&lt;/D&gt;&lt;D xsi:type="xsd:double"&gt;9.67334699178087&lt;/D&gt;&lt;D xsi:type="xsd:double"&gt;9.85450697972138&lt;/D&gt;&lt;D xsi:type="xsd:double"&gt;9.92890662274005&lt;/D&gt;&lt;D xsi:type="xsd:double"&gt;10.1854652409195&lt;/D&gt;&lt;D xsi:type="xsd:double"&gt;9.79236635838387&lt;/D&gt;&lt;D xsi:type="xsd:double"&gt;9.58284615480658&lt;/D&gt;&lt;D xsi:type="xsd:double"&gt;9.72889680903925&lt;/D&gt;&lt;D xsi:type="xsd:double"&gt;9.26759272318893&lt;/D&gt;&lt;D xsi:type="xsd:double"&gt;9.43891632386227&lt;/D&gt;&lt;D xsi:type="xsd:double"&gt;10.2987620096303&lt;/D&gt;&lt;D xsi:type="xsd:double"&gt;10.3187575813941&lt;/D&gt;&lt;D xsi:type="xsd:double"&gt;10.0141567231555&lt;/D&gt;&lt;D xsi:type="xsd:double"&gt;10.2578487929648&lt;/D&gt;&lt;D xsi:type="xsd:double"&gt;10.253593678909&lt;/D&gt;&lt;D xsi:type="xsd:double"&gt;10.6844313808582&lt;/D&gt;&lt;D xsi:type="xsd:double"&gt;10.1769278657596&lt;/D&gt;&lt;D xsi:type="xsd:double"&gt;9.93198925406516&lt;/D&gt;&lt;D xsi:type="xsd:double"&gt;9.82077179468735&lt;/D&gt;&lt;D xsi:type="xsd:double"&gt;9.94070912626563&lt;/D&gt;&lt;D xsi:type="xsd:double"&gt;10.0461165717132&lt;/D&gt;&lt;D xsi:type="xsd:double"&gt;10.1647790485607&lt;/D&gt;&lt;D xsi:type="xsd:double"&gt;9.90834342830003&lt;/D&gt;&lt;D xsi:type="xsd:double"&gt;9.6498679789597&lt;/D&gt;&lt;D xsi:type="xsd:double"&gt;9.69799452803893&lt;/D&gt;&lt;D xsi:type="xsd:double"&gt;9.58451766003526&lt;/D&gt;&lt;D xsi:type="xsd:double"&gt;9.43555790460964&lt;/D&gt;&lt;D xsi:type="xsd:double"&gt;9.50769643474913&lt;/D&gt;&lt;D xsi:type="xsd:double"&gt;9.0251066861339&lt;/D&gt;&lt;D xsi:type="xsd:double"&gt;9.61116199746942&lt;/D&gt;&lt;D xsi:type="xsd:double"&gt;9.5984399185953&lt;/D&gt;&lt;D xsi:type="xsd:double"&gt;9.38288868645594&lt;/D&gt;&lt;D xsi:type="xsd:double"&gt;9.10802063500829&lt;/D&gt;&lt;D xsi:type="xsd:double"&gt;9.191624380137&lt;/D&gt;&lt;D xsi:type="xsd:double"&gt;9.3960549268031&lt;/D&gt;&lt;D xsi:type="xsd:double"&gt;9.22424775828809&lt;/D&gt;&lt;D xsi:type="xsd:double"&gt;9.09050375517102&lt;/D&gt;&lt;D xsi:type="xsd:double"&gt;9.51903611685575&lt;/D&gt;&lt;D xsi:type="xsd:double"&gt;8.98385337111577&lt;/D&gt;&lt;D xsi:type="xsd:double"&gt;8.92367796977927&lt;/D&gt;&lt;D xsi:type="xsd:double"&gt;8.97706045911289&lt;/D&gt;&lt;D xsi:type="xsd:double"&gt;8.78938385172441&lt;/D&gt;&lt;D xsi:type="xsd:double"&gt;8.38849095293584&lt;/D&gt;&lt;D xsi:type="xsd:double"&gt;8.32784810176448&lt;/D&gt;&lt;D xsi:type="xsd:double"&gt;8.32396177118251&lt;/D&gt;&lt;D xsi:type="xsd:double"&gt;8.43019039811309&lt;/D&gt;&lt;D xsi:type="xsd:double"&gt;7.50212764065372&lt;/D&gt;&lt;D xsi:type="xsd:double"&gt;8.03273592275514&lt;/D&gt;&lt;D xsi:type="xsd:double"&gt;8.23661815374156&lt;/D&gt;&lt;D xsi:type="xsd:double"&gt;9.73995661740251&lt;/D&gt;&lt;D xsi:type="xsd:double"&gt;10.3162578287691&lt;/D&gt;&lt;D xsi:type="xsd:double"&gt;10.5950600444764&lt;/D&gt;&lt;D xsi:type="xsd:double"&gt;11.2845644934988&lt;/D&gt;&lt;D xsi:type="xsd:double"&gt;10.5041456396474&lt;/D&gt;&lt;D xsi:type="xsd:double"&gt;11.2676940381793&lt;/D&gt;&lt;D xsi:type="xsd:double"&gt;10.9979830183084&lt;/D&gt;&lt;D xsi:type="xsd:double"&gt;10.4241747829975&lt;/D&gt;&lt;D xsi:type="xsd:double"&gt;10.9215007570526&lt;/D&gt;&lt;D xsi:type="xsd:double"&gt;11.2557305219356&lt;/D&gt;&lt;D xsi:type="xsd:double"&gt;11.0078821776363&lt;/D&gt;&lt;D xsi:type="xsd:double"&gt;11.4144521698405&lt;/D&gt;&lt;D xsi:type="xsd:double"&gt;11.1579933751932&lt;/D&gt;&lt;D xsi:type="xsd:double"&gt;10.2075141133413&lt;/D&gt;&lt;D xsi:type="xsd:double"&gt;9.13903955517507&lt;/D&gt;&lt;D xsi:type="xsd:double"&gt;11.5322926475041&lt;/D&gt;&lt;D xsi:type="xsd:double"&gt;12.1582728541595&lt;/D&gt;&lt;D xsi:type="xsd:double"&gt;12.3121385263623&lt;/D&gt;&lt;D xsi:type="xsd:double"&gt;12.7439833764714&lt;/D&gt;&lt;D xsi:type="xsd:double"&gt;13.0032255149716&lt;/D&gt;&lt;D xsi:type="xsd:double"&gt;12.3546990738666&lt;/D&gt;&lt;D xsi:type="xsd:double"&gt;11.7413835857181&lt;/D&gt;&lt;D xsi:type="xsd:double"&gt;12.8616395758084&lt;/D&gt;&lt;D xsi:type="xsd:double"&gt;13.2681320922615&lt;/D&gt;&lt;D xsi:type="xsd:double"&gt;13.5813086088524&lt;/D&gt;&lt;D xsi:type="xsd:double"&gt;13.3083091701914&lt;/D&gt;&lt;D xsi:type="xsd:double"&gt;12.9752013841755&lt;/D&gt;&lt;D xsi:type="xsd:double"&gt;11.4270298666485&lt;/D&gt;&lt;D xsi:type="xsd:double"&gt;11.1569605578663&lt;/D&gt;&lt;D xsi:type="xsd:double"&gt;11.2851753307989&lt;/D&gt;&lt;D xsi:type="xsd:double"&gt;10.671500170145&lt;/D&gt;&lt;D xsi:type="xsd:double"&gt;10.1925227166146&lt;/D&gt;&lt;D xsi:type="xsd:double"&gt;10.0034627297907&lt;/D&gt;&lt;D xsi:type="xsd:double"&gt;9.96490640855564&lt;/D&gt;&lt;D xsi:type="xsd:double"&gt;9.85325432497583&lt;/D&gt;&lt;D xsi:type="xsd:double"&gt;10.2506589047279&lt;/D&gt;&lt;D xsi:type="xsd:double"&gt;9.09743564180174&lt;/D&gt;&lt;D xsi:type="xsd:double"&gt;9.38386621359883&lt;/D&gt;&lt;D xsi:type="xsd:double"&gt;9.36867737773031&lt;/D&gt;&lt;D xsi:type="xsd:double"&gt;8.98278283138631&lt;/D&gt;&lt;D xsi:type="xsd:double"&gt;8.84093220460415&lt;/D&gt;&lt;D xsi:type="xsd:double"&gt;8.1906190394455&lt;/D&gt;&lt;D xsi:type="xsd:double"&gt;8.67239597287756&lt;/D&gt;&lt;D xsi:type="xsd:double"&gt;8.52480694329666&lt;/D&gt;&lt;D xsi:type="xsd:double"&gt;8.19643396748283&lt;/D&gt;&lt;D xsi:type="xsd:double"&gt;9.61085290151848&lt;/D&gt;&lt;D xsi:type="xsd:double"&gt;10.6447619647776&lt;/D&gt;&lt;D xsi:type="xsd:double"&gt;10.2495291850686&lt;/D&gt;&lt;D xsi:type="xsd:double"&gt;12.1313111987991&lt;/D&gt;&lt;D xsi:type="xsd:double"&gt;12.6578528605889&lt;/D&gt;&lt;D xsi:type="xsd:double"&gt;13.3700622561965&lt;/D&gt;&lt;D xsi:type="xsd:double"&gt;13.3449540702891&lt;/D&gt;&lt;D xsi:type="xsd:double"&gt;12.9724634416839&lt;/D&gt;&lt;D xsi:type="xsd:double"&gt;12.0238564344602&lt;/D&gt;&lt;D xsi:type="xsd:double"&gt;12.0175207032419&lt;/D&gt;&lt;D xsi:type="xsd:double"&gt;11.1093563925535&lt;/D&gt;&lt;D xsi:type="xsd:double"&gt;10.5577927586279&lt;/D&gt;&lt;D xsi:type="xsd:double"&gt;9.65549198351893&lt;/D&gt;&lt;D xsi:type="xsd:double"&gt;10.2250619882983&lt;/D&gt;&lt;D xsi:type="xsd:double"&gt;10.392629323785&lt;/D&gt;&lt;D xsi:type="xsd:double"&gt;9.72419600462533&lt;/D&gt;&lt;D xsi:type="xsd:double"&gt;10.3872764875111&lt;/D&gt;&lt;D xsi:type="xsd:double"&gt;10.6801748672952&lt;/D&gt;&lt;D xsi:type="xsd:double"&gt;9.8428228481518&lt;/D&gt;&lt;D xsi:type="xsd:double"&gt;9.6210219375765&lt;/D&gt;&lt;D xsi:type="xsd:double"&gt;9.7094600216367&lt;/D&gt;&lt;D xsi:type="xsd:double"&gt;9.15621318228292&lt;/D&gt;&lt;D xsi:type="xsd:double"&gt;8.58137779110529&lt;/D&gt;&lt;/FQL&gt;&lt;FQL&gt;&lt;Q&gt;DDR3512M-FDS^FG_PRICE_CHANGE(0,-6AM)&lt;/Q&gt;&lt;R&gt;1&lt;/R&gt;&lt;C&gt;1&lt;/C&gt;&lt;D xsi:type="xsd:double"&gt;-8.16591187988877&lt;/D&gt;&lt;/FQL&gt;&lt;FQL&gt;&lt;Q&gt;PLATI-FDS^FG_PRICE_MAVG(0,,,,30)&lt;/Q&gt;&lt;R&gt;1&lt;/R&gt;&lt;C&gt;1&lt;/C&gt;&lt;D xsi:type="xsd:double"&gt;952.0333&lt;/D&gt;&lt;/FQL&gt;&lt;FQL&gt;&lt;Q&gt;TIOS-FDS^FG_PRICE(0)/MAX(FG_PRICE(0,-1AY))&lt;/Q&gt;&lt;R&gt;1&lt;/R&gt;&lt;C&gt;1&lt;/C&gt;&lt;D xsi:type="xsd:double"&gt;0.684170366259711&lt;/D&gt;&lt;/FQL&gt;&lt;FQL&gt;&lt;Q&gt;FC0000AE^FG_PRICE(0)&lt;/Q&gt;&lt;R&gt;1&lt;/R&gt;&lt;C&gt;1&lt;/C&gt;&lt;D xsi:type="xsd:double"&gt;143.24028&lt;/D&gt;&lt;/FQL&gt;&lt;FQL&gt;&lt;Q&gt;FC0000KR^FG_PRICE(0)&lt;/Q&gt;&lt;R&gt;1&lt;/R&gt;&lt;C&gt;1&lt;/C&gt;&lt;D xsi:type="xsd:double"&gt;464.85306&lt;/D&gt;&lt;/FQL&gt;&lt;FQL&gt;&lt;Q&gt;GREK^FG_PRICE_MAVG(0,,,,60)&lt;/Q&gt;&lt;R&gt;1&lt;/R&gt;&lt;C&gt;1&lt;/C&gt;&lt;D xsi:type="xsd:double"&gt;41.397533&lt;/D&gt;&lt;/FQL&gt;&lt;FQL&gt;&lt;Q&gt;EPHE^FG_PRICE_MAVG(0,,,,200)&lt;/Q&gt;&lt;R&gt;1&lt;/R&gt;&lt;C&gt;1&lt;/C&gt;&lt;D xsi:type="xsd:double"&gt;25.919704&lt;/D&gt;&lt;/FQL&gt;&lt;FQL&gt;&lt;Q&gt;KSA^P_PRICE(0)/P_PRICE_HIGH_PR(0,,,,,,"PRICE","INTRA","52W")&lt;/Q&gt;&lt;R&gt;1&lt;/R&gt;&lt;C&gt;1&lt;/C&gt;&lt;D xsi:type="xsd:double"&gt;0.93912846&lt;/D&gt;&lt;/FQL&gt;&lt;FQL&gt;&lt;Q&gt;SET-BKK^P_PRICE(0)/P_PRICE_LOW_PR(0,,,,,,"PRICE","INTRA","52W")-1&lt;/Q&gt;&lt;R&gt;1&lt;/R&gt;&lt;C&gt;1&lt;/C&gt;&lt;D xsi:type="xsd:double"&gt;0.06616557&lt;/D&gt;&lt;/FQL&gt;&lt;FQL&gt;&lt;Q&gt;GREK^P_PRICE(0)/P_PRICE_LOW_PR(0,,,,,,"PRICE","INTRA","52W")-1&lt;/Q&gt;&lt;R&gt;1&lt;/R&gt;&lt;C&gt;1&lt;/C&gt;&lt;D xsi:type="xsd:double"&gt;0.36708713&lt;/D&gt;&lt;/FQL&gt;&lt;FQL&gt;&lt;Q&gt;EWW^FG_TOTAL_RETURNC(0,-12AM)&lt;/Q&gt;&lt;R&gt;1&lt;/R&gt;&lt;C&gt;1&lt;/C&gt;&lt;D xsi:type="xsd:double"&gt;-15.379768&lt;/D&gt;&lt;/FQL&gt;&lt;FQL&gt;&lt;Q&gt;EPU^FMA_PCT_ABOVE_MAVG(200,0,,,,"PORTAGG")&lt;/Q&gt;&lt;R&gt;1&lt;/R&gt;&lt;C&gt;1&lt;/C&gt;&lt;D xsi:type="xsd:double"&gt;61.5384615384615&lt;/D&gt;&lt;/FQL&gt;&lt;FQL&gt;&lt;Q&gt;EWJ^FG_TOTAL_RETURNC(0,-3AM)&lt;/Q&gt;&lt;R&gt;1&lt;/R&gt;&lt;C&gt;1&lt;/C&gt;&lt;D xsi:type="xsd:double"&gt;6.8247437&lt;/D&gt;&lt;/FQL&gt;&lt;FQL&gt;&lt;Q&gt;URTH^FMA_COS_DOWN("EPS","1M",+1,NOW,,,"PORTAGG","MEANR")&lt;/Q&gt;&lt;R&gt;1&lt;/R&gt;&lt;C&gt;1&lt;/C&gt;&lt;D xsi:type="xsd:double"&gt;539&lt;/D&gt;&lt;/FQL&gt;&lt;FQL&gt;&lt;Q&gt;EZA^FMA_COS_DOWN("EPS","1M",+1,NOW,,,"PORTAGG","MEANR")&lt;/Q&gt;&lt;R&gt;1&lt;/R&gt;&lt;C&gt;1&lt;/C&gt;&lt;D xsi:type="xsd:double"&gt;14&lt;/D&gt;&lt;/FQL&gt;&lt;FQL&gt;&lt;Q&gt;KSA^FMA_RBICS_REV_CURRENT(30, LOC, "PORTAGG")&lt;/Q&gt;&lt;R&gt;1&lt;/R&gt;&lt;C&gt;1&lt;/C&gt;&lt;D xsi:type="xsd:double"&gt;42.919135978263&lt;/D&gt;&lt;/FQL&gt;&lt;FQL&gt;&lt;Q&gt;EWM^FG_ROE(0)&lt;/Q&gt;&lt;R&gt;1&lt;/R&gt;&lt;C&gt;1&lt;/C&gt;&lt;D xsi:type="xsd:double"&gt;8.32334898842457&lt;/D&gt;&lt;/FQL&gt;&lt;FQL&gt;&lt;Q&gt;TRYKR10Y-FDS^FG_YIELD_NAME&lt;/Q&gt;&lt;R&gt;1&lt;/R&gt;&lt;C&gt;1&lt;/C&gt;&lt;D xsi:type="xsd:string"&gt;South Korea Benchmark Bond - 10 Year&lt;/D&gt;&lt;/FQL&gt;&lt;FQL&gt;&lt;Q&gt;REFEUREFI-FDS^FG_YIELD(NOW,,,0)&lt;/Q&gt;&lt;R&gt;1&lt;/R&gt;&lt;C&gt;1&lt;/C&gt;&lt;D xsi:type="xsd:double"&gt;4.25&lt;/D&gt;&lt;/FQL&gt;&lt;FQL&gt;&lt;Q&gt;REFCNRMB-FDS^FG_YIELD(NOW,,,0)&lt;/Q&gt;&lt;R&gt;1&lt;/R&gt;&lt;C&gt;1&lt;/C&gt;&lt;D xsi:type="xsd:double"&gt;3.35&lt;/D&gt;&lt;/FQL&gt;&lt;FQL&gt;&lt;Q&gt;T</t>
        </r>
      </text>
    </comment>
    <comment ref="A5" authorId="0" shapeId="0" xr:uid="{25C9A80B-1D00-41C9-9B48-281FD45C6997}">
      <text>
        <r>
          <rPr>
            <b/>
            <sz val="9"/>
            <color indexed="81"/>
            <rFont val="Tahoma"/>
            <charset val="1"/>
          </rPr>
          <t>RYPL10Y-FDS^PCTCHG(FG_YIELD(0,,,,"YTM"),FG_YIELD(-1AM,,,,"YTM"))&lt;/Q&gt;&lt;R&gt;1&lt;/R&gt;&lt;C&gt;1&lt;/C&gt;&lt;D xsi:type="xsd:double"&gt;-1.7171938&lt;/D&gt;&lt;/FQL&gt;&lt;FQL&gt;&lt;Q&gt;TRYMX10Y-FDS^FG_YIELD(0,,,,"YTM")&lt;/Q&gt;&lt;R&gt;1&lt;/R&gt;&lt;C&gt;1&lt;/C&gt;&lt;D xsi:type="xsd:double"&gt;9.7244&lt;/D&gt;&lt;/FQL&gt;&lt;FQL&gt;&lt;Q&gt;CC_SA^IMF_IFS_RCPI_Q(0)&lt;/Q&gt;&lt;R&gt;1&lt;/R&gt;&lt;C&gt;1&lt;/C&gt;&lt;D xsi:type="xsd:double"&gt;1.5452076&lt;/D&gt;&lt;/FQL&gt;&lt;FQL&gt;&lt;Q&gt;KSA^FMA_EVAL_EBIT(LTMA,NOW,NOW,M,"PORTAGG","MEANR")&lt;/Q&gt;&lt;R&gt;1&lt;/R&gt;&lt;C&gt;1&lt;/C&gt;&lt;D xsi:type="xsd:double"&gt;21.4160402549671&lt;/D&gt;&lt;/FQL&gt;&lt;FQL&gt;&lt;Q&gt;QAT^FMA_EVAL_EBITDA(NTMA,0,,,"PORTAGG","MEANR")&lt;/Q&gt;&lt;R&gt;1&lt;/R&gt;&lt;C&gt;1&lt;/C&gt;&lt;D xsi:type="xsd:double"&gt;8.85315195409277&lt;/D&gt;&lt;/FQL&gt;&lt;FQL&gt;&lt;Q&gt;EWZ^FMA_EVAL_EBITDA(NTMA,0,,,"PORTAGG","MEANR")&lt;/Q&gt;&lt;R&gt;1&lt;/R&gt;&lt;C&gt;1&lt;/C&gt;&lt;D xsi:type="xsd:double"&gt;4.72597113861235&lt;/D&gt;&lt;/FQL&gt;&lt;FQL&gt;&lt;Q&gt;EPU^FMA_EVAL_EBITDA(NTMA,0,,,"PORTAGG","MEANR")&lt;/Q&gt;&lt;R&gt;1&lt;/R&gt;&lt;C&gt;1&lt;/C&gt;&lt;D xsi:type="xsd:double"&gt;6.15496945482869&lt;/D&gt;&lt;/FQL&gt;&lt;FQL&gt;&lt;Q&gt;EWZ^FG_COMPANY_NAME&lt;/Q&gt;&lt;R&gt;1&lt;/R&gt;&lt;C&gt;1&lt;/C&gt;&lt;D xsi:type="xsd:string"&gt;iShares MSCI Brazil ETF&lt;/D&gt;&lt;/FQL&gt;&lt;FQL&gt;&lt;Q&gt;EZA^FMA_ROE(NTMA,-20AY,NOW,FY,"PORTAGG","MEANR")&lt;/Q&gt;&lt;R&gt;20&lt;/R&gt;&lt;C&gt;1&lt;/C&gt;&lt;D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xsi:type="xsd:double"&gt;0.6127&lt;/D&gt;&lt;/FQL&gt;&lt;FQL&gt;&lt;Q&gt;CAGDPY@PE^EE_ACTUAL_ANNUAL(MED,0)&lt;/Q&gt;&lt;R&gt;1&lt;/R&gt;&lt;C&gt;1&lt;/C&gt;&lt;D xsi:type="xsd:double"&gt;0.830176564820384&lt;/D&gt;&lt;/FQL&gt;&lt;FQL&gt;&lt;Q&gt;USDSAR^FG_PRICE_CHANGE(0,-3AM)&lt;/Q&gt;&lt;R&gt;1&lt;/R&gt;&lt;C&gt;1&lt;/C&gt;&lt;D xsi:type="xsd:double"&gt;0.050652027&lt;/D&gt;&lt;/FQL&gt;&lt;FQL&gt;&lt;Q&gt;USDINR^STD(FG_PRICE_CHANGE(0,-3AY,M))&lt;/Q&gt;&lt;R&gt;1&lt;/R&gt;&lt;C&gt;1&lt;/C&gt;&lt;D xsi:type="xsd:double"&gt;0.951138161150903&lt;/D&gt;&lt;/FQL&gt;&lt;FQL&gt;&lt;Q&gt;USDKRW^FG_PRICE_CHANGE(0,-3AM)&lt;/Q&gt;&lt;R&gt;1&lt;/R&gt;&lt;C&gt;1&lt;/C&gt;&lt;D xsi:type="xsd:double"&gt;-2.3296714&lt;/D&gt;&lt;/FQL&gt;&lt;FQL&gt;&lt;Q&gt;USDPEN^FG_COMPANY_NAME&lt;/Q&gt;&lt;R&gt;1&lt;/R&gt;&lt;C&gt;1&lt;/C&gt;&lt;D xsi:type="xsd:string"&gt;Peruvian New Sol per U.S. Dollar&lt;/D&gt;&lt;/FQL&gt;&lt;FQL&gt;&lt;Q&gt;USDCNH^FG_PRICE_CHANGE(0,-6AM)&lt;/Q&gt;&lt;R&gt;1&lt;/R&gt;&lt;C&gt;1&lt;/C&gt;&lt;D xsi:type="xsd:double"&gt;-1.5398502&lt;/D&gt;&lt;/FQL&gt;&lt;FQL&gt;&lt;Q&gt;INDA^P_PRICE_RETURNS_PR('52W',2,-10AY,0,AM)&lt;/Q&gt;&lt;R&gt;121&lt;/R&gt;&lt;C&gt;1&lt;/C&gt;&lt;D xsi:type="xsd:double"&gt;59.319794&lt;/D&gt;&lt;D xsi:type="xsd:double"&gt;35.92384&lt;/D&gt;&lt;D xsi:type="xsd:double"&gt;25.918472&lt;/D&gt;&lt;D xsi:type="xsd:double"&gt;36.435654&lt;/D&gt;&lt;D xsi:type="xsd:double"&gt;21.852661&lt;/D&gt;&lt;D xsi:type="xsd:double"&gt;44.849228&lt;/D&gt;&lt;D xsi:type="xsd:double"&gt;37.995243&lt;/D&gt;&lt;D xsi:type="xsd:double"&gt;20.668995&lt;/D&gt;&lt;D xsi:type="xsd:double"&gt;13.307023&lt;/D&gt;&lt;D xsi:type="xsd:double"&gt;7.054007&lt;/D&gt;&lt;D xsi:type="xsd:double"&gt;1.5211821&lt;/D&gt;&lt;D xsi:type="xsd:double"&gt;0.7067323&lt;/D&gt;&lt;D xsi:type="xsd:double"&gt;-7.60535&lt;/D&gt;&lt;D xsi:type="xsd:double"&gt;-8.079826&lt;/D&gt;&lt;D xsi:type="xsd:double"&gt;-5.991006&lt;/D&gt;&lt;D xsi:type="xsd:double"&gt;-14.439053&lt;/D&gt;&lt;D xsi:type="xsd:double"&gt;-6.235647&lt;/D&gt;&lt;D xsi:type="xsd:double"&gt;-20.783394&lt;/D&gt;&lt;D xsi:type="xsd:double"&gt;-27.40524&lt;/D&gt;&lt;D xsi:type="xsd:double"&gt;-13.202977&lt;/D&gt;&lt;D xsi:type="xsd:double"&gt;-8.114857&lt;/D&gt;&lt;D xsi:type="xsd:double"&gt;-7.313335&lt;/D&gt;&lt;D xsi:type="xsd:double"&gt;-5.618602&lt;/D&gt;&lt;D xsi:type="xsd:double"&gt;-1.5797496&lt;/D&gt;&lt;D xsi:type="xsd:double"&gt;4.8916936&lt;/D&gt;&lt;D xsi:type="xsd:double"&gt;5.9013724&lt;/D&gt;&lt;D xsi:type="xsd:double"&gt;1.4562011&lt;/D&gt;&lt;D xsi:type="xsd:double"&gt;-0.73390007&lt;/D&gt;&lt;D xsi:type="xsd:double"&gt;-2.2577643&lt;/D&gt;&lt;D xsi:type="xsd:double"&gt;13.903534&lt;/D&gt;&lt;D xsi:type="xsd:double"&gt;25.93714&lt;/D&gt;&lt;D xsi:type="xsd:double"&gt;19.053448&lt;/D&gt;&lt;D xsi:type="xsd:double"&gt;19.434715&lt;/D&gt;&lt;D xsi:type="xsd:double"&gt;18.780972&lt;/D&gt;&lt;D xsi:type="xsd:double"&gt;15.243471&lt;/D&gt;&lt;D xsi:type="xsd:double"&gt;17.204226&lt;/D&gt;&lt;D xsi:type="xsd:double"&gt;15.973293&lt;/D&gt;&lt;D xsi:type="xsd:double"&gt;14.583182&lt;/D&gt;&lt;D xsi:type="xsd:double"&gt;22.33156&lt;/D&gt;&lt;D xsi:type="xsd:double"&gt;32.383442&lt;/D&gt;&lt;D xsi:type="xsd:double"&gt;36.792408&lt;/D&gt;&lt;D xsi:type="xsd:double"&gt;35.12056&lt;/D&gt;&lt;D xsi:type="xsd:double"&gt;16.995358&lt;/D&gt;&lt;D xsi:type="xsd:double"&gt;9.241629&lt;/D&gt;&lt;D xsi:type="xsd:double"&gt;10.158086&lt;/D&gt;&lt;D xsi:type="xsd:double"&gt;3.64573&lt;/D&gt;&lt;D xsi:type="xsd:double"&gt;5.68794&lt;/D&gt;&lt;D xsi:type="xsd:double"&gt;3.9684415&lt;/D&gt;&lt;D xsi:type="xsd:double"&gt;7.0748806&lt;/D&gt;&lt;D xsi:type="xsd:double"&gt;0.6151676&lt;/D&gt;&lt;D xsi:type="xsd:double"&gt;-14.9927435&lt;/D&gt;&lt;D xsi:type="xsd:double"&gt;-3.4225821&lt;/D&gt;&lt;D xsi:type="xsd:double"&gt;-5.6158123&lt;/D&gt;&lt;D xsi:type="xsd:double"&gt;-14.415914&lt;/D&gt;&lt;D xsi:type="xsd:double"&gt;-3.8463771&lt;/D&gt;&lt;D xsi:type="xsd:double"&gt;4.2607546&lt;/D&gt;&lt;D xsi:type="xsd:double"&gt;2.7388573&lt;/D&gt;&lt;D xsi:type="xsd:double"&gt;7.740891&lt;/D&gt;&lt;D xsi:type="xsd:double"&gt;10.2564335&lt;/D&gt;&lt;D xsi:type="xsd:double"&gt;-2.6381671&lt;/D&gt;&lt;D xsi:type="xsd:double"&gt;-9.334207&lt;/D&gt;&lt;D xsi:type="xsd:double"&gt;3.7448883&lt;/D&gt;&lt;D xsi:type="xsd:double"&gt;18.713081&lt;/D&gt;&lt;D xsi:type="xsd:double"&gt;4.4576526&lt;/D&gt;&lt;D xsi:type="xsd:double"&gt;8.196855&lt;/D&gt;&lt;D xsi:type="xsd:double"&gt;11.509312&lt;/D&gt;&lt;D xsi:type="xsd:double"&gt;-0.5369425&lt;/D&gt;&lt;D xsi:type="xsd:double"&gt;-30.7357&lt;/D&gt;&lt;D xsi:type="xsd:double"&gt;-21.453995&lt;/D&gt;&lt;D xsi:type="xsd:double"&gt;-21.49533&lt;/D&gt;&lt;D xsi:type="xsd:double"&gt;-16.951149&lt;/D&gt;&lt;D xsi:type="xsd:double"&gt;-2.8863192&lt;/D&gt;&lt;D xsi:type="xsd:double"&gt;8.322632&lt;/D&gt;&lt;D xsi:type="xsd:double"&gt;0.7836461&lt;/D&gt;&lt;D xsi:type="xsd:double"&gt;-2.2812605&lt;/D&gt;&lt;D xsi:type="xsd:double"&gt;5.859959&lt;/D&gt;&lt;D xsi:type="xsd:double"&gt;13.344359&lt;/D&gt;&lt;D xsi:type="xsd:double"&gt;11.080265&lt;/D&gt;&lt;D xsi:type="xsd:double"&gt;21.854519&lt;/D&gt;&lt;D xsi:type="xsd:double"&gt;77.75163&lt;/D&gt;&lt;D xsi:type="xsd:double"&gt;51.254402&lt;/D&gt;&lt;D xsi:type="xsd:double"&gt;65.68271&lt;/D&gt;&lt;D xsi:type="xsd:double"&gt;52.473866&lt;/D&gt;&lt;D xsi:type="xsd:double"&gt;37.26716&lt;/D&gt;&lt;D xsi:type="xsd:double"&gt;40.3211&lt;/D&gt;&lt;D xsi:type="xsd:double"&gt;45.99849&lt;/D&gt;&lt;D xsi:type="xsd:double"&gt;45.52429&lt;/D&gt;&lt;D xsi:type="xsd:double"&gt;28.347004&lt;/D&gt;&lt;D xsi:type="xsd:double"&gt;22.319221&lt;/D&gt;&lt;D xsi:type="xsd:double"&gt;18.123222&lt;/D&gt;&lt;D xsi:type="xsd:double"&gt;13.66508&lt;/D&gt;&lt;D xsi:type="xsd:double"&gt;15.04004&lt;/D&gt;&lt;D xsi:type="xsd:double"&gt;11.584377&lt;/D&gt;&lt;D xsi:type="xsd:double"&gt;-0.3636539&lt;/D&gt;&lt;D xsi:type="xsd:double"&gt;-5.644685&lt;/D&gt;&lt;D xsi:type="xsd:double"&gt;1.8348575&lt;/D&gt;&lt;D xsi:type="xsd:double"&gt;-4.425323&lt;/D&gt;&lt;D xsi:type="xsd:double"&gt;-12.007517&lt;/D&gt;&lt;D xsi:type="xsd:double"&gt;-8.237433&lt;/D&gt;&lt;D xsi:type="xsd:double"&gt;-2.1089613&lt;/D&gt;&lt;D xsi:type="xsd:double"&gt;-7.693839&lt;/D&gt;&lt;D xsi:type="xsd:double"&gt;-7.7044725&lt;/D&gt;&lt;D xsi:type="xsd:double"&gt;-11.314285&lt;/D&gt;&lt;D xsi:type="xsd:double"&gt;-14.808285&lt;/D&gt;&lt;D xsi:type="xsd:double"&gt;-7.740635&lt;/D&gt;&lt;D xsi:type="xsd:double"&gt;2.2882104&lt;/D&gt;&lt;D xsi:type="xsd:double"&gt;10.236049&lt;/D&gt;&lt;D xsi:type="xsd:double"&gt;6.0517907&lt;/D&gt;&lt;D xsi:type="xsd:double"&gt;3.709519&lt;/D&gt;&lt;D xsi:type="xsd:double"&gt;9.49986&lt;/D&gt;&lt;D xsi:type="xsd:double"&gt;2.8710961&lt;/D&gt;&lt;D xsi:type="xsd:double"&gt;4.9743176&lt;/D&gt;&lt;D xsi:type="xsd:double"&gt;15.799975&lt;/D&gt;&lt;D xsi:type="xsd:double"&gt;22.581505&lt;/D&gt;&lt;D xsi:type="xsd:double"&gt;32.1051&lt;/D&gt;&lt;D xsi:type="xsd:double"&gt;34.603096&lt;/D&gt;&lt;D xsi:type="xsd:double"&gt;27.989697&lt;/D&gt;&lt;D xsi:type="xsd:double"&gt;27.036608&lt;/D&gt;&lt;D xsi:type="xsd:double"&gt;28.67359&lt;/D&gt;&lt;D xsi:type="xsd:double"&gt;27.730333&lt;/D&gt;&lt;D xsi:type="xsd:double"&gt;29.599464&lt;/D&gt;&lt;/FQL&gt;&lt;FQL&gt;&lt;Q&gt;TUR^FG_TOTAL_RETURNC(-10AY,0,AM)&lt;/Q&gt;&lt;R&gt;121&lt;/R&gt;&lt;C&gt;1&lt;/C&gt;&lt;D xsi:type="xsd:double"&gt;-6.7731085&lt;/D&gt;&lt;D xsi:type="xsd:double"&gt;-11.736077&lt;/D&gt;&lt;D xsi:type="xsd:double"&gt;10.804737&lt;/D&gt;&lt;D xsi:type="xsd:double"&gt;6.3225865&lt;/D&gt;&lt;D xsi:type="xsd:double"&gt;-6.7787766&lt;/D&gt;&lt;D xsi:type="xsd:double"&gt;1.766789&lt;/D&gt;&lt;D xsi:type="xsd:double"&gt;-9.375&lt;/D&gt;&lt;D xsi:type="xsd:double"&gt;-7.279694&lt;/D&gt;&lt;D xsi:type="xsd:double"&gt;5.3501487&lt;/D&gt;&lt;D xsi:type="xsd:double"&gt;-3.3856332&lt;/D&gt;&lt;D xsi:type="xsd:double"&gt;-3.2090127&lt;/D&gt;&lt;D xsi:type="xsd:double"&gt;-5.4463267&lt;/D&gt;&lt;D xsi:type="xsd:double"&gt;-9.703636&lt;/D&gt;&lt;D xsi:type="xsd:double"&gt;-4.9761715&lt;/D&gt;&lt;D xsi:type="xsd:double"&gt;8.300829&lt;/D&gt;&lt;D xsi:type="xsd:double"&gt;-1.9032955&lt;/D&gt;&lt;D xsi:type="xsd:double"&gt;-1.2300789&lt;/D&gt;&lt;D xsi:type="xsd:double"&gt;-1.248014&lt;/D&gt;&lt;D xsi:type="xsd:double"&gt;0.7797837&lt;/D&gt;&lt;D xsi:type="xsd:double"&gt;15.928495&lt;/D&gt;&lt;D xsi:type="xsd:double"&gt;5.776751&lt;/D&gt;&lt;D xsi:type="xsd:double"&gt;-13.751089&lt;/D&gt;&lt;D xsi:type="xsd:double"&gt;1.7009258&lt;/D&gt;&lt;D xsi:type="xsd:double"&gt;-4.007107&lt;/D&gt;&lt;D xsi:type="xsd:double"&gt;1.6380548&lt;/D&gt;&lt;D xsi:type="xsd:double"&gt;-1.8456042&lt;/D&gt;&lt;D xsi:type="xsd:double"&gt;-1.7743587&lt;/D&gt;&lt;D xsi:type="xsd:double"&gt;-12.75276&lt;/D&gt;&lt;D xsi:type="xsd:double"&gt;1.3650894&lt;/D&gt;&lt;D xsi:type="xsd:double"&gt;-2.290076&lt;/D&gt;&lt;D xsi:type="xsd:double"&gt;9.812498&lt;/D&gt;&lt;D xsi:type="xsd:double"&gt;2.1058679&lt;/D&gt;&lt;D xsi:type="xsd:double"&gt;10.841692&lt;/D&gt;&lt;D xsi:type="xsd:double"&gt;1.6846776&lt;/D&gt;&lt;D xsi:type="xsd:double"&gt;4.478574&lt;/D&gt;&lt;D xsi:type="xsd:double"&gt;7.619512&lt;/D&gt;&lt;D xsi:type="xsd:double"&gt;4.71251&lt;/D&gt;&lt;D xsi:type="xsd:double"&gt;-9.969849&lt;/D&gt;&lt;D xsi:type="xsd:double"&gt;-2.22435&lt;/D&gt;&lt;D xsi:type="xsd:double"&gt;-9.246582&lt;/D&gt;&lt;D xsi:type="xsd:double"&gt;17.478312&lt;/D&gt;&lt;D xsi:type="xsd:double"&gt;5.660379&lt;/D&gt;&lt;D xsi:type="xsd:double"&gt;-2.8745651&lt;/D&gt;&lt;D xsi:type="xsd:double"&gt;-4.887891&lt;/D&gt;&lt;D xsi:type="xsd:double"&gt;-8.250827&lt;/D&gt;&lt;D xsi:type="xsd:double"&gt;-13.129491&lt;/D&gt;&lt;D xsi:type="xsd:double"&gt;-7.757908&lt;/D&gt;&lt;D xsi:type="xsd:double"&gt;-7.3461237&lt;/D&gt;&lt;D xsi:type="xsd:double"&gt;-26.000006&lt;/D&gt;&lt;D xsi:type="xsd:double"&gt;14.91313&lt;/D&gt;&lt;D xsi:type="xsd:double"&gt;-1.0919809&lt;/D&gt;&lt;D xsi:type="xsd:double"&gt;12.696398&lt;/D&gt;&lt;D xsi:type="xsd:double"&gt;-6.6442785&lt;/D&gt;&lt;D xsi:type="xsd:double"&gt;13.603234&lt;/D&gt;&lt;D xsi:type="xsd:double"&gt;-0.6771147&lt;/D&gt;&lt;D xsi:type="xsd:double"&gt;-12.917113&lt;/D&gt;&lt;D xsi:type="xsd:double"&gt;-4.491144&lt;/D&gt;&lt;D xsi:type="xsd:double"&gt;-7.1182013&lt;/D&gt;&lt;D xsi:type="xsd:double"&gt;13.537335&lt;/D&gt;&lt;D xsi:type="xsd:double"&gt;10.495377&lt;/D&gt;&lt;D xsi:type="xsd:double"&gt;-8.852583&lt;/D&gt;&lt;D xsi:type="xsd:double"&gt;10.921216&lt;/D&gt;&lt;D xsi:type="xsd:double"&gt;-5.9000373&lt;/D&gt;&lt;D xsi:type="xsd:double"&gt;5.99041&lt;/D&gt;&lt;D xsi:type="xsd:double"&gt;2.5284767&lt;/D&gt;&lt;D xsi:type="xsd:double"&gt;4.3849826&lt;/D&gt;&lt;D xsi:type="xsd:double"&gt;-15.806341&lt;/D&gt;&lt;D xsi:type="xsd:double"&gt;-19.45032&lt;/D&gt;&lt;D xsi:type="xsd:double"&gt;7.874012&lt;/D&gt;&lt;D xsi:type="xsd:double"&gt;5.158162&lt;/D&gt;&lt;D xsi:type="xsd:double"&gt;9.15221&lt;/D&gt;&lt;D xsi:type="xsd:double"&gt;-4.780197&lt;/D&gt;&lt;D xsi:type="xsd:double"&gt;-8.068127&lt;/D&gt;&lt;D xsi:type="xsd:double"&gt;-5.6557775&lt;/D&gt;&lt;D xsi:type="xsd:double"&gt;-5.9431496&lt;/D&gt;&lt;D xsi:type="xsd:double"&gt;26.59341&lt;/D&gt;&lt;D xsi:type="xsd:double"&gt;16.04712&lt;/D&gt;&lt;D xsi:type="xsd:double"&gt;0.037527084&lt;/D&gt;&lt;D xsi:type="xsd:double"&gt;0.22505522&lt;/D&gt;&lt;D xsi:type="xsd:double"&gt;-14.595806&lt;/D&gt;&lt;D xsi:type="xsd:double"&gt;2.8921962&lt;/D&gt;&lt;D xsi:type="xsd:double"&gt;-2.3424149&lt;/D&gt;&lt;D xsi:type="xsd:double"&gt;-5.01954&lt;/D&gt;&lt;D xsi:type="xsd:double"&gt;3.9716363&lt;/D&gt;&lt;D xsi:type="xsd:double"&gt;8.00364&lt;/D&gt;&lt;D xsi:type="xsd:double"&gt;-11.621052&lt;/D&gt;&lt;D xsi:type="xsd:double"&gt;1.4768958&lt;/D&gt;&lt;D xsi:type="xsd:double"&gt;-10.093898&lt;/D&gt;&lt;D xsi:type="xsd:double"&gt;5.2197337&lt;/D&gt;&lt;D xsi:type="xsd:double"&gt;-1.7946124&lt;/D&gt;&lt;D xsi:type="xsd:double"&gt;-4.9746275&lt;/D&gt;&lt;D xsi:type="xsd:double"&gt;10.897446&lt;/D&gt;&lt;D xsi:type="xsd:double"&gt;7.3699474&lt;/D&gt;&lt;D xsi:type="xsd:double"&gt;-7.4472904&lt;/D&gt;&lt;D xsi:type="xsd:double"&gt;-4.7390223&lt;/D&gt;&lt;D xsi:type="xsd:double"&gt;0.6802678&lt;/D&gt;&lt;D xsi:type="xsd:double"&gt;17.827438&lt;/D&gt;&lt;D xsi:type="xsd:double"&gt;-2.4261117&lt;/D&gt;&lt;D xsi:type="xsd:double"&gt;21.0217&lt;/D&gt;&lt;D xsi:type="xsd:double"&gt;26.148678&lt;/D&gt;&lt;D xsi:type="xsd:double"&gt;10.646999&lt;/D&gt;&lt;D xsi:type="xsd:double"&gt;-5.164075&lt;/D&gt;&lt;D xsi:type="xsd:double"&gt;0.6239414&lt;/D&gt;&lt;D xsi:type="xsd:double"&gt;-5.5806103&lt;/D&gt;&lt;D xsi:type="xsd:double"&gt;-7.5522423&lt;/D&gt;&lt;D xsi:type="xsd:double"&gt;-4.5204997&lt;/D&gt;&lt;D xsi:type="xsd:double"&gt;-2.0083249&lt;/D&gt;&lt;D xsi:type="xsd:double"&gt;19.127644&lt;/D&gt;&lt;D xsi:type="xsd:double"&gt;13.295317&lt;/D&gt;&lt;D xsi:type="xsd:double"&gt;2.1456957&lt;/D&gt;&lt;D xsi:type="xsd:double"&gt;-11.825728&lt;/D&gt;&lt;D xsi:type="xsd:double"&gt;4.735291&lt;/D&gt;&lt;D xsi:type="xsd:double"&gt;-8.390456&lt;/D&gt;&lt;D xsi:type="xsd:double"&gt;10.62578&lt;/D&gt;&lt;D xsi:type="xsd:double"&gt;4.9846053&lt;/D&gt;&lt;D xsi:type="xsd:double"&gt;-4.134446&lt;/D&gt;&lt;D xsi:type="xsd:double"&gt;12.047863&lt;/D&gt;&lt;D xsi:type="xsd:double"&gt;5.6617856&lt;/D&gt;&lt;D xsi:type="xsd:double"&gt;-0.023269653&lt;/D&gt;&lt;D xsi:type="xsd:double"&gt;-0.07139444&lt;/D&gt;&lt;D xsi:type="xsd:double"&gt;-11.931419&lt;/D&gt;&lt;/FQL&gt;&lt;FQL&gt;&lt;Q&gt;EPOL^FMA_DIV_YLD(NTMA,-10AY,0,AM,"PORTAGG","MEANR")&lt;/Q&gt;&lt;R&gt;121&lt;/R&gt;&lt;C&gt;1&lt;/C&gt;&lt;D xsi:type="xsd:double"&gt;4.28033384386311&lt;/D&gt;&lt;D xsi:type="xsd:double"&gt;4.15434684251078&lt;/D&gt;&lt;D xsi:type="xsd:double"&gt;3.96706693140792&lt;/D&gt;&lt;D xsi:type="xsd:double"&gt;3.95118424581936&lt;/D&gt;&lt;D xsi:type="xsd:double"&gt;4.06143066308128&lt;/D&gt;&lt;D xsi:type="xsd:double"&gt;3.87427871939485&lt;/D&gt;&lt;D xsi:type="xsd:double"&gt;3.71639282240792&lt;/D&gt;&lt;D xsi:type="xsd:double"&gt;3.72047527960348&lt;/D&gt;&lt;D xsi:type="xsd:double"&gt;3.30463790085973&lt;/D&gt;&lt;D xsi:type="xsd:double"&gt;3.44021073329469&lt;/D&gt;&lt;D xsi:type="xsd:double"&gt;3.65749556892665&lt;/D&gt;&lt;D xsi:type="xsd:double"&gt;3.71497434674224&lt;/D&gt;&lt;D xsi:type="xsd:double"&gt;3.74149378351846&lt;/D&gt;&lt;D xsi:type="xsd:double"&gt;3.81412397242659&lt;/D&gt;&lt;D xsi:type="xsd:double"&gt;3.7074045546572&lt;/D&gt;&lt;D xsi:type="xsd:double"&gt;4.00012160761677&lt;/D&gt;&lt;D xsi:type="xsd:double"&gt;4.02274606671473&lt;/D&gt;&lt;D xsi:type="xsd:double"&gt;4.19610223322153&lt;/D&gt;&lt;D xsi:type="xsd:double"&gt;4.03798440297891&lt;/D&gt;&lt;D xsi:type="xsd:double"&gt;3.65598296366823&lt;/D&gt;&lt;D xsi:type="xsd:double"&gt;3.70761721803551&lt;/D&gt;&lt;D xsi:type="xsd:double"&gt;3.79964079326378&lt;/D&gt;&lt;D xsi:type="xsd:double"&gt;3.88403826528362&lt;/D&gt;&lt;D xsi:type="xsd:double"&gt;3.67901525320249&lt;/D&gt;&lt;D xsi:type="xsd:double"&gt;3.553977934744&lt;/D&gt;&lt;D xsi:type="xsd:double"&gt;3.65282248040223&lt;/D&gt;&lt;D xsi:type="xsd:double"&gt;3.27898722869986&lt;/D&gt;&lt;D xsi:type="xsd:double"&gt;3.26751676519873&lt;/D&gt;&lt;D xsi:type="xsd:double"&gt;3.08048124343726&lt;/D&gt;&lt;D xsi:type="xsd:double"&gt;2.72228436759257&lt;/D&gt;&lt;D xsi:type="xsd:double"&gt;2.54208520508196&lt;/D&gt;&lt;D xsi:type="xsd:double"&gt;2.53743938158794&lt;/D&gt;&lt;D xsi:type="xsd:double"&gt;2.40546187947041&lt;/D&gt;&lt;D xsi:type="xsd:double"&gt;2.49745086394104&lt;/D&gt;&lt;D xsi:type="xsd:double"&gt;2.40902398992017&lt;/D&gt;&lt;D xsi:type="xsd:double"&gt;2.2747959012404&lt;/D&gt;&lt;D xsi:type="xsd:double"&gt;2.35864067517176&lt;/D&gt;&lt;D xsi:type="xsd:double"&gt;2.48365354786317&lt;/D&gt;&lt;D xsi:type="xsd:double"&gt;2.41326782072862&lt;/D&gt;&lt;D xsi:type="xsd:double"&gt;2.68678712512922&lt;/D&gt;&lt;D xsi:type="xsd:double"&gt;2.83443878005601&lt;/D&gt;&lt;D xsi:type="xsd:double"&gt;2.76750026723429&lt;/D&gt;&lt;D xsi:type="xsd:double"&gt;3.05497435042528&lt;/D&gt;&lt;D xsi:type="xsd:double"&gt;3.19713879932714&lt;/D&gt;&lt;D xsi:type="xsd:double"&gt;3.04285263028653&lt;/D&gt;&lt;D xsi:type="xsd:double"&gt;3.13258337072248&lt;/D&gt;&lt;D xsi:type="xsd:double"&gt;3.13894508376259&lt;/D&gt;&lt;D xsi:type="xsd:double"&gt;2.81650547281427&lt;/D&gt;&lt;D xsi:type="xsd:double"&gt;2.75357434656104&lt;/D&gt;&lt;D xsi:type="xsd:double"&gt;2.936208716504&lt;/D&gt;&lt;D xsi:type="xsd:double"&gt;3.27449757170079&lt;/D&gt;&lt;D xsi:type="xsd:double"&gt;3.06476506965667&lt;/D&gt;&lt;D xsi:type="xsd:double"&gt;3.17929363698465&lt;/D&gt;&lt;D xsi:type="xsd:double"&gt;3.00395369709278&lt;/D&gt;&lt;D xsi:type="xsd:double"&gt;3.0541092803099&lt;/D&gt;&lt;D xsi:type="xsd:double"&gt;3.08181063418888&lt;/D&gt;&lt;D xsi:type="xsd:double"&gt;3.13051210347753&lt;/D&gt;&lt;D xsi:type="xsd:double"&gt;3.36456844191334&lt;/D&gt;&lt;D xsi:type="xsd:double"&gt;3.26554892992837&lt;/D&gt;&lt;D xsi:type="xsd:double"&gt;3.36463873511036&lt;/D&gt;&lt;D xsi:type="xsd:double"&gt;3.89859849178915&lt;/D&gt;&lt;D xsi:type="xsd:double"&gt;3.54379537451819&lt;/D&gt;&lt;D xsi:type="xsd:double"&gt;3.3717261496886&lt;/D&gt;&lt;D xsi:type="xsd:double"&gt;3.47130272076516&lt;/D&gt;&lt;D xsi:type="xsd:double"&gt;3.52683764794827&lt;/D&gt;&lt;D xsi:type="xsd:double"&gt;3.8489242345894&lt;/D&gt;&lt;D xsi:type="xsd:double"&gt;4.33614194299903&lt;/D&gt;&lt;D xsi:type="xsd:double"&gt;4.65619941763442&lt;/D&gt;&lt;D xsi:type="xsd:double"&gt;3.11179707517069&lt;/D&gt;&lt;D xsi:type="xsd:double"&gt;2.53705423781634&lt;/D&gt;&lt;D xsi:type="xsd:double"&gt;2.67125824688654&lt;/D&gt;&lt;D xsi:type="xsd:double"&gt;2.56306307764301&lt;/D&gt;&lt;D xsi:type="xsd:double"&gt;2.78836165548014&lt;/D&gt;&lt;D xsi:type="xsd:double"&gt;3.09400625229516&lt;/D&gt;&lt;D xsi:type="xsd:double"&gt;3.19629246867736&lt;/D&gt;&lt;D xsi:type="xsd:double"&gt;2.62711228499509&lt;/D&gt;&lt;D xsi:type="xsd:double"&gt;2.70536113005237&lt;/D&gt;&lt;D xsi:type="xsd:double"&gt;2.84865648200206&lt;/D&gt;&lt;D xsi:type="xsd:double"&gt;2.92504918077961&lt;/D&gt;&lt;D xsi:type="xsd:double"&gt;2.88121920966239&lt;/D&gt;&lt;D xsi:type="xsd:double"&gt;2.84311974441332&lt;/D&gt;&lt;D xsi:type="xsd:double"&gt;2.90362322379306&lt;/D&gt;&lt;D xsi:type="xsd:double"&gt;3.04815001222637&lt;/D&gt;&lt;D xsi:type="xsd:double"&gt;3.03367301658355&lt;/D&gt;&lt;D xsi:type="xsd:double"&gt;2.99692434551684&lt;/D&gt;&lt;D xsi:type="xsd:double"&gt;3.03755429705083&lt;/D&gt;&lt;D xsi:type="xsd:double"&gt;2.89168670519034&lt;/D&gt;&lt;D xsi:type="xsd:double"&gt;3.48532547257239&lt;/D&gt;&lt;D xsi:type="xsd:double"&gt;3.3339648553291&lt;/D&gt;&lt;D xsi:type="xsd:double"&gt;3.33226321282957&lt;/D&gt;&lt;D xsi:type="xsd:double"&gt;3.69225472111129&lt;/D&gt;&lt;D xsi:type="xsd:double"&gt;3.37816398960864&lt;/D&gt;&lt;D xsi:type="xsd:double"&gt;3.78338679319414&lt;/D&gt;&lt;D xsi:type="xsd:double"&gt;4.08127937302937&lt;/D&gt;&lt;D xsi:type="xsd:double"&gt;4.25556610370699&lt;/D&gt;&lt;D xsi:type="xsd:double"&gt;4.0498204605728&lt;/D&gt;&lt;D xsi:type="xsd:double"&gt;4.53025008710865&lt;/D&gt;&lt;D xsi:type="xsd:double"&gt;5.04203255536595&lt;/D&gt;&lt;D xsi:type="xsd:double"&gt;4.78946853710193&lt;/D&gt;&lt;D xsi:type="xsd:double"&gt;4.15013403446178&lt;/D&gt;&lt;D xsi:type="xsd:double"&gt;4.15237964802624&lt;/D&gt;&lt;D xsi:type="xsd:double"&gt;3.93962807503893&lt;/D&gt;&lt;D xsi:type="xsd:double"&gt;4.26116182808226&lt;/D&gt;&lt;D xsi:type="xsd:double"&gt;4.82007875428399&lt;/D&gt;&lt;D xsi:type="xsd:double"&gt;4.29952426944792&lt;/D&gt;&lt;D xsi:type="xsd:double"&gt;4.32126608906968&lt;/D&gt;&lt;D xsi:type="xsd:double"&gt;4.0105840517386&lt;/D&gt;&lt;D xsi:type="xsd:double"&gt;3.72870626341137&lt;/D&gt;&lt;D xsi:type="xsd:double"&gt;3.9667799041232&lt;/D&gt;&lt;D xsi:type="xsd:double"&gt;4.3746807065341&lt;/D&gt;&lt;D xsi:type="xsd:double"&gt;4.32848245240204&lt;/D&gt;&lt;D xsi:type="xsd:double"&gt;4.95501540411333&lt;/D&gt;&lt;D xsi:type="xsd:double"&gt;4.7508967020805&lt;/D&gt;&lt;D xsi:type="xsd:double"&gt;5.16137843728033&lt;/D&gt;&lt;D xsi:type="xsd:double"&gt;4.75946767925141&lt;/D&gt;&lt;D xsi:type="xsd:double"&gt;4.90423473292644&lt;/D&gt;&lt;D xsi:type="xsd:double"&gt;5.05831783368976&lt;/D&gt;&lt;D xsi:type="xsd:double"&gt;5.24189101739945&lt;/D&gt;&lt;D xsi:type="xsd:double"&gt;4.98022050642426&lt;/D&gt;&lt;D xsi:type="xsd:double"&gt;5.34416430234133&lt;/D&gt;&lt;D xsi:type="xsd:double"&gt;5.32922854184861&lt;/D&gt;&lt;/FQL&gt;&lt;FQL&gt;&lt;Q&gt;GREK^FMA_PE(LTMA,-10AY,0,AM,"PORTAGG","MEANR")&lt;/Q&gt;&lt;R&gt;121&lt;/R&gt;&lt;C&gt;1&lt;/C&gt;&lt;D xsi:type="xsd:double"&gt;20.8055927778176&lt;/D&gt;&lt;D xsi:type="xsd:double"&gt;18.4840055948243&lt;/D&gt;&lt;D xsi:type="xsd:double"&gt;16.5650823560994&lt;/D&gt;&lt;D xsi:type="xsd:double"&gt;18.5590977432304&lt;/D&gt;&lt;D xsi:type="xsd:double"&gt;16.606428491283&lt;/D&gt;&lt;D xsi:type="xsd:double"&gt;14.1208646930737&lt;/D&gt;&lt;D xsi:type="xsd:double"&gt;18.2156736385307&lt;/D&gt;&lt;D xsi:type="xsd:double"&gt;17.0669203222175&lt;/D&gt;&lt;D xsi:type="xsd:double"&gt;15.8839675008029&lt;/D&gt;&lt;D xsi:type="xsd:double"&gt;14.9050326696914&lt;/D&gt;&lt;D xsi:type="xsd:double"&gt;13.8163286900031&lt;/D&gt;&lt;D xsi:type="xsd:double"&gt;12.5319604292299&lt;/D&gt;&lt;D xsi:type="xsd:double"&gt;11.2427748825044&lt;/D&gt;&lt;D xsi:type="xsd:double"&gt;10.7765574942127&lt;/D&gt;&lt;D xsi:type="xsd:double"&gt;11.2409216720884&lt;/D&gt;&lt;D xsi:type="xsd:double"&gt;14.3162751259324&lt;/D&gt;&lt;D xsi:type="xsd:double"&gt;-4.45646386595124&lt;/D&gt;&lt;D xsi:type="xsd:double"&gt;-0.741664634777173&lt;/D&gt;&lt;D xsi:type="xsd:double"&gt;-0.119514869528152&lt;/D&gt;&lt;D xsi:type="xsd:double"&gt;0.88280815688905&lt;/D&gt;&lt;D xsi:type="xsd:double"&gt;2.45025956198091&lt;/D&gt;&lt;D xsi:type="xsd:double"&gt;3.86327734331287&lt;/D&gt;&lt;D xsi:type="xsd:double"&gt;4.12843887170639&lt;/D&gt;&lt;D xsi:type="xsd:double"&gt;5.99231040405537&lt;/D&gt;&lt;D xsi:type="xsd:double"&gt;6.44055530672903&lt;/D&gt;&lt;D xsi:type="xsd:double"&gt;9.29208967344353&lt;/D&gt;&lt;D xsi:type="xsd:double"&gt;11.1725669373707&lt;/D&gt;&lt;D xsi:type="xsd:double"&gt;13.9795733244898&lt;/D&gt;&lt;D xsi:type="xsd:double"&gt;14.5221604130916&lt;/D&gt;&lt;D xsi:type="xsd:double"&gt;14.1295414481491&lt;/D&gt;&lt;D xsi:type="xsd:double"&gt;14.3949757653756&lt;/D&gt;&lt;D xsi:type="xsd:double"&gt;14.095803414424&lt;/D&gt;&lt;D xsi:type="xsd:double"&gt;14.3390265446845&lt;/D&gt;&lt;D xsi:type="xsd:double"&gt;15.2845984561794&lt;/D&gt;&lt;D xsi:type="xsd:double"&gt;15.1411677643994&lt;/D&gt;&lt;D xsi:type="xsd:double"&gt;15.2522592072383&lt;/D&gt;&lt;D xsi:type="xsd:double"&gt;15.1884354784319&lt;/D&gt;&lt;D xsi:type="xsd:double"&gt;14.3733840569475&lt;/D&gt;&lt;D xsi:type="xsd:double"&gt;16.4595666556644&lt;/D&gt;&lt;D xsi:type="xsd:double"&gt;17.3559497257368&lt;/D&gt;&lt;D xsi:type="xsd:double"&gt;20.4584937886967&lt;/D&gt;&lt;D xsi:type="xsd:double"&gt;22.9512040718687&lt;/D&gt;&lt;D xsi:type="xsd:double"&gt;23.9417061514241&lt;/D&gt;&lt;D xsi:type="xsd:double"&gt;22.9487543931532&lt;/D&gt;&lt;D xsi:type="xsd:double"&gt;22.7652612580309&lt;/D&gt;&lt;D xsi:type="xsd:double"&gt;21.573310302799&lt;/D&gt;&lt;D xsi:type="xsd:double"&gt;21.6872195396076&lt;/D&gt;&lt;D xsi:type="xsd:double"&gt;21.092395679309&lt;/D&gt;&lt;D xsi:type="xsd:double"&gt;21.373467652099&lt;/D&gt;&lt;D xsi:type="xsd:double"&gt;21.0608868208273&lt;/D&gt;&lt;D xsi:type="xsd:double"&gt;19.0596628842303&lt;/D&gt;&lt;D xsi:type="xsd:double"&gt;17.5106144190225&lt;/D&gt;&lt;D xsi:type="xsd:double"&gt;14.3173511569643&lt;/D&gt;&lt;D xsi:type="xsd:double"&gt;17.6195701048048&lt;/D&gt;&lt;D xsi:type="xsd:double"&gt;18.7865892897296&lt;/D&gt;&lt;D xsi:type="xsd:double"&gt;18.5565842870416&lt;/D&gt;&lt;D xsi:type="xsd:double"&gt;18.427820404936&lt;/D&gt;&lt;D xsi:type="xsd:double"&gt;17.8707883369108&lt;/D&gt;&lt;D xsi:type="xsd:double"&gt;17.672993964141&lt;/D&gt;&lt;D xsi:type="xsd:double"&gt;18.2179280600737&lt;/D&gt;&lt;D xsi:type="xsd:double"&gt;19.1109469278724&lt;/D&gt;&lt;D xsi:type="xsd:double"&gt;19.6085189246345&lt;/D&gt;&lt;D xsi:type="xsd:double"&gt;15.7773070919386&lt;/D&gt;&lt;D xsi:type="xsd:double"&gt;17.309071445741&lt;/D&gt;&lt;D xsi:type="xsd:double"&gt;17.9843822479546&lt;/D&gt;&lt;D xsi:type="xsd:double"&gt;18.6616632902333&lt;/D&gt;&lt;D xsi:type="xsd:double"&gt;12.547373185903&lt;/D&gt;&lt;D xsi:type="xsd:double"&gt;11.7572277246688&lt;/D&gt;&lt;D xsi:type="xsd:double"&gt;12.4646769249216&lt;/D&gt;&lt;D xsi:type="xsd:double"&gt;12.5913310941029&lt;/D&gt;&lt;D xsi:type="xsd:double"&gt;15.0391053952596&lt;/D&gt;&lt;D xsi:type="xsd:double"&gt;15.423284030836&lt;/D&gt;&lt;D xsi:type="xsd:double"&gt;15.0199202829756&lt;/D&gt;&lt;D xsi:type="xsd:double"&gt;15.4587702303042&lt;/D&gt;&lt;D xsi:type="xsd:double"&gt;13.0926324324294&lt;/D&gt;&lt;D xsi:type="xsd:double"&gt;16.1387253808425&lt;/D&gt;&lt;D xsi:type="xsd:double"&gt;18.4269161609015&lt;/D&gt;&lt;D xsi:type="xsd:double"&gt;17.1873287688708&lt;/D&gt;&lt;D xsi:type="xsd:double"&gt;17.8172669033894&lt;/D&gt;&lt;D xsi:type="xsd:double"&gt;17.453840055507&lt;/D&gt;&lt;D xsi:type="xsd:double"&gt;17.4619212234368&lt;/D&gt;&lt;D xsi:type="xsd:double"&gt;17.144783185877&lt;/D&gt;&lt;D xsi:type="xsd:double"&gt;16.8761598108204&lt;/D&gt;&lt;D xsi:type="xsd:double"&gt;15.76521956284&lt;/D&gt;&lt;D xsi:type="xsd:double"&gt;15.7702312238099&lt;/D&gt;&lt;D xsi:type="xsd:double"&gt;13.5106059374021&lt;/D&gt;&lt;D xsi:type="xsd:double"&gt;14.4430605517534&lt;/D&gt;&lt;D xsi:type="xsd:double"&gt;13.5150439802811&lt;/D&gt;&lt;D xsi:type="xsd:double"&gt;12.6053583717717&lt;/D&gt;&lt;D xsi:type="xsd:double"&gt;-87.1559575840419&lt;/D&gt;&lt;D xsi:type="xsd:double"&gt;-96.6066931491824&lt;/D&gt;&lt;D xsi:type="xsd:double"&gt;-86.3818395403968&lt;/D&gt;&lt;D xsi:type="xsd:double"&gt;-75.5445798043433&lt;/D&gt;&lt;D xsi:type="xsd:double"&gt;-65.8390324551395&lt;/D&gt;&lt;D xsi:type="xsd:double"&gt;-55.0630069268355&lt;/D&gt;&lt;D xsi:type="xsd:double"&gt;-44.7355594064673&lt;/D&gt;&lt;D xsi:type="xsd:double"&gt;-34.6955442262423&lt;/D&gt;&lt;D xsi:type="xsd:double"&gt;-25.1888549617779&lt;/D&gt;&lt;D xsi:type="xsd:double"&gt;-14.7783416988715&lt;/D&gt;&lt;D xsi:type="xsd:double"&gt;-4.87603746928128&lt;/D&gt;&lt;D xsi:type="xsd:double"&gt;5.51188225450918&lt;/D&gt;&lt;D xsi:type="xsd:double"&gt;6.79959071025012&lt;/D&gt;&lt;D xsi:type="xsd:double"&gt;7.85309188716607&lt;/D&gt;&lt;D xsi:type="xsd:double"&gt;7.6163039881514&lt;/D&gt;&lt;D xsi:type="xsd:double"&gt;7.55512315460372&lt;/D&gt;&lt;D xsi:type="xsd:double"&gt;7.72149273557985&lt;/D&gt;&lt;D xsi:type="xsd:double"&gt;7.90322377487118&lt;/D&gt;&lt;D xsi:type="xsd:double"&gt;8.10110443366501&lt;/D&gt;&lt;D xsi:type="xsd:double"&gt;7.66795460806419&lt;/D&gt;&lt;D xsi:type="xsd:double"&gt;7.01695311582471&lt;/D&gt;&lt;D xsi:type="xsd:double"&gt;6.72507878676145&lt;/D&gt;&lt;D xsi:type="xsd:double"&gt;6.62378573595994&lt;/D&gt;&lt;D xsi:type="xsd:double"&gt;6.28167482112387&lt;/D&gt;&lt;D xsi:type="xsd:double"&gt;6.40551084151985&lt;/D&gt;&lt;D xsi:type="xsd:double"&gt;6.76285567064239&lt;/D&gt;&lt;D xsi:type="xsd:double"&gt;6.76949292315639&lt;/D&gt;&lt;D xsi:type="xsd:double"&gt;6.85043243391212&lt;/D&gt;&lt;D xsi:type="xsd:double"&gt;6.85977857548971&lt;/D&gt;&lt;D xsi:type="xsd:double"&gt;6.84003917047055&lt;/D&gt;&lt;D xsi:type="xsd:double"&gt;6.83560772917697&lt;/D&gt;&lt;D xsi:type="xsd:double"&gt;6.67734767097652&lt;/D&gt;&lt;/FQL&gt;&lt;FQL&gt;&lt;Q&gt;PASP-FDS^FG_PRICE_CHANGE(0,-1AM)&lt;/Q&gt;&lt;R&gt;1&lt;/R&gt;&lt;C&gt;1&lt;/C&gt;&lt;D xsi:type="xsd:double"&gt;4.32432432432432&lt;/D&gt;&lt;/FQL&gt;&lt;FQL&gt;&lt;Q&gt;BRENT-FDS^MAX(FG_PRICE(0,-5AY))&lt;/Q&gt;&lt;R&gt;1&lt;/R&gt;&lt;C&gt;1&lt;/C&gt;&lt;D xsi:type="xsd:double"&gt;140.85&lt;/D&gt;&lt;/FQL&gt;&lt;FQL&gt;&lt;Q&gt;TIOS-FDS^FG_PRICE_CHANGE(0,-1AY)&lt;/Q&gt;&lt;R&gt;1&lt;/R&gt;&lt;C&gt;1&lt;/C&gt;&lt;D xsi:type="xsd:double"&gt;-9.22227335480903&lt;/D&gt;&lt;/FQL&gt;&lt;FQL&gt;&lt;Q&gt;FC0000IN^FG_PRICE(0)&lt;/Q&gt;&lt;R&gt;1&lt;/R&gt;&lt;C&gt;1&lt;/C&gt;&lt;D xsi:type="xsd:double"&gt;1482.6757&lt;/D&gt;&lt;/FQL&gt;&lt;FQL&gt;&lt;Q&gt;SET-BKK^FG_PRICE_MAVG(0,,,,200)&lt;/Q&gt;&lt;R&gt;1&lt;/R&gt;&lt;C&gt;1&lt;/C&gt;&lt;D xsi:type="xsd:double"&gt;1364.6028&lt;/D&gt;&lt;/FQL&gt;&lt;FQL&gt;&lt;Q&gt;EWW^FG_PRICE(0)&lt;/Q&gt;&lt;R&gt;1&lt;/R&gt;&lt;C&gt;1&lt;/C&gt;&lt;D xsi:type="xsd:double"&gt;52.84&lt;/D&gt;&lt;/FQL&gt;&lt;FQL&gt;&lt;Q&gt;UAE^P_PRICE(0)/P_PRICE_HIGH_PR(0,,,,,,"PRICE","INTRA","52W")&lt;/Q&gt;&lt;R&gt;1&lt;/R&gt;&lt;C&gt;1&lt;/C&gt;&lt;D xsi:type="xsd:double"&gt;0.94611484&lt;/D&gt;&lt;/FQL&gt;&lt;FQL&gt;&lt;Q&gt;MCHI^P_PRICE(0)/P_PRICE_LOW_PR(0,,,,,,"PRICE","INTRA","52W")-1&lt;/Q&gt;&lt;R&gt;1&lt;/R&gt;&lt;C&gt;1&lt;/C&gt;&lt;D xsi:type="xsd:double"&gt;0.1672287&lt;/D&gt;&lt;/FQL&gt;&lt;FQL&gt;&lt;Q&gt;EWZ^P_PRICE(0)/P_PRICE_LOW_PR(0,,,,,,"PRICE","INTRA","52W")-1&lt;/Q&gt;&lt;R&gt;1&lt;/R&gt;&lt;C&gt;1&lt;/C&gt;&lt;D xsi:type="xsd:double"&gt;0.13839126&lt;/D&gt;&lt;/FQL&gt;&lt;FQL&gt;&lt;Q&gt;EWM^FG_TOTAL_RETURNC(0,-12AM)&lt;/Q&gt;&lt;R&gt;1&lt;/R&gt;&lt;C&gt;1&lt;/C&gt;&lt;D xsi:type="xsd:double"&gt;24.135458&lt;/D&gt;&lt;/FQL&gt;&lt;FQL&gt;&lt;Q&gt;EPHE^FMA_PCT_ABOVE_MAVG(200,0,,,,"PORTAGG")&lt;/Q&gt;&lt;R&gt;1&lt;/R&gt;&lt;C&gt;1&lt;/C&gt;&lt;D xsi:type="xsd:double"&gt;69.6969696969697&lt;/D&gt;&lt;/FQL&gt;&lt;FQL&gt;&lt;Q&gt;ECH^FMA_PCT_ABOVE_MAVG(200,0,,,,"PORTAGG")&lt;/Q&gt;&lt;R&gt;1&lt;/R&gt;&lt;C&gt;1&lt;/C&gt;&lt;D xsi:type="xsd:double"&gt;55.1724137931034&lt;/D&gt;&lt;/FQL&gt;&lt;FQL&gt;&lt;Q&gt;EWJ^FMA_PCT_ABOVE_MAVG(200,0,,,,"PORTAGG")&lt;/Q&gt;&lt;R&gt;1&lt;/R&gt;&lt;C&gt;1&lt;/C&gt;&lt;D xsi:type="xsd:double"&gt;52.4509803921569&lt;/D&gt;&lt;/FQL&gt;&lt;FQL&gt;&lt;Q&gt;TUR^FMA_COS_UP("EPS","1M",+1,NOW,,,"PORTAGG","MEANR")&lt;/Q&gt;&lt;R&gt;1&lt;/R&gt;&lt;C&gt;1&lt;/C&gt;&lt;D xsi:type="xsd:double"&gt;9&lt;/D&gt;&lt;/FQL&gt;&lt;FQL&gt;&lt;Q&gt;EPU^FMA_COS_DOWN("EPS","1M",+1,NOW,,,"PORTAGG","MEANR")&lt;/Q&gt;&lt;R&gt;1&lt;/R&gt;&lt;C&gt;1&lt;/C&gt;&lt;D xsi:type="xsd:double"&gt;6&lt;/D&gt;&lt;/FQL&gt;&lt;FQL&gt;&lt;Q&gt;EIDO^FMA_RBICS_REV_CURRENT(30, LOC, "PORTAGG")&lt;/Q&gt;&lt;R&gt;1&lt;/R&gt;&lt;C&gt;1&lt;/C&gt;&lt;D xsi:type="xsd:double"&gt;54.6876694178419&lt;/D&gt;&lt;/FQL&gt;&lt;FQL&gt;&lt;Q&gt;EPU^FG_ROE(0)&lt;/Q&gt;&lt;R&gt;1&lt;/R&gt;&lt;C&gt;1&lt;/C&gt;&lt;D xsi:type="xsd:double"&gt;11.1662576613741&lt;/D&gt;&lt;/FQL&gt;&lt;FQL&gt;&lt;Q&gt;REFAEREPO-FDS^PROPER_NAME(0,,,"SECURITY","NAME")&lt;/Q&gt;&lt;R&gt;1&lt;/R&gt;&lt;C&gt;1&lt;/C&gt;&lt;D xsi:type="xsd:string"&gt;United Arab Emirates Repo Rate&lt;/D&gt;&lt;/FQL&gt;&lt;FQL&gt;&lt;Q&gt;REFMYON-FDS^PROPER_NAME(0,,,"SECURITY","NAME")&lt;/Q&gt;&lt;R&gt;1&lt;/R&gt;&lt;C&gt;1&lt;/C&gt;&lt;D xsi:type="xsd:string"&gt;Malaysia Policy Rate - Overnight&lt;/D&gt;&lt;/FQL&gt;&lt;FQL&gt;&lt;Q&gt;TRYGR10Y-FDS^PCTCHG(FG_YIELD(0,,,,"YTM"),FG_YIELD(-3AM,,,,"YTM"))&lt;/Q&gt;&lt;R&gt;1&lt;/R&gt;&lt;C&gt;1&lt;/C&gt;&lt;D xsi:type="xsd:double"&gt;-9.19857&lt;/D&gt;&lt;/FQL&gt;&lt;FQL&gt;&lt;Q&gt;TRYTR7Y-FDS^FG_YIELD_NAME&lt;/Q&gt;&lt;R&gt;1&lt;/R&gt;&lt;C&gt;1&lt;/C&gt;&lt;D xsi:type="xsd:string"&gt;Treasury - Turkey Benchmark Bond 7Y&lt;/D&gt;&lt;/FQL&gt;&lt;FQL&gt;&lt;Q&gt;CC_ID^IMF_IFS_RCPI_Q(0)&lt;/Q&gt;&lt;R&gt;0&lt;/R&gt;&lt;C&gt;0&lt;/C&gt;&lt;/FQL&gt;&lt;FQL&gt;&lt;Q&gt;UAE^FMA_PE(NTMA,0,,,"PORTAGG","MEANR")&lt;/Q&gt;&lt;R&gt;1&lt;/R&gt;&lt;C&gt;1&lt;/C&gt;&lt;D xsi:type="xsd:double"&gt;9.07954171773515&lt;/D&gt;&lt;/FQL&gt;&lt;FQL&gt;&lt;Q&gt;INDA^FMA_PE(LTM,0,,,"PORTAGG","MEANR")&lt;/Q&gt;&lt;R&gt;1&lt;/R&gt;&lt;C&gt;1&lt;/C&gt;&lt;D xsi:type="xsd:double"&gt;27.2829992042422&lt;/D&gt;&lt;/FQL&gt;&lt;FQL&gt;&lt;Q&gt;EWW^FMA_PE(LTM,0,,,"PORTAGG","MEANR")&lt;/Q&gt;&lt;R&gt;1&lt;/R&gt;&lt;C&gt;1&lt;/C&gt;&lt;D xsi:type="xsd:double"&gt;13.3709683916107&lt;/D&gt;&lt;/FQL&gt;&lt;FQL&gt;&lt;Q&gt;EPHE^FMA_PE(LTM,0,,,"PORTAGG","MEANR")&lt;/Q&gt;&lt;R&gt;1&lt;/R&gt;&lt;C&gt;1&lt;/C&gt;&lt;D xsi:type="xsd:double"&gt;11.6081197525813&lt;/D&gt;&lt;/FQL&gt;&lt;FQL&gt;&lt;Q&gt;CNYA^FG_FCF_YIELD_NTM(0)&lt;/Q&gt;&lt;R&gt;1&lt;/R&gt;&lt;C&gt;1&lt;/C&gt;&lt;D xsi:type="xsd:double"&gt;6.25600453221683&lt;/D&gt;&lt;/FQL&gt;&lt;FQL&gt;&lt;Q&gt;TRYID10Y-FDS^FG_YIELD(-10AY,0,Y,,"YTM")&lt;/Q&gt;&lt;R&gt;10&lt;/R&gt;&lt;C&gt;1&lt;/C&gt;&lt;D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xsi:type="xsd:double"&gt;6.498571&lt;/D&gt;&lt;/FQL&gt;&lt;FQL&gt;&lt;Q&gt;CAGDPY@IN^EE_ACTUAL_ANNUAL(MED,+1)&lt;/Q&gt;&lt;R&gt;1&lt;/R&gt;&lt;C&gt;1&lt;/C&gt;&lt;D xsi:type="xsd:double"&gt;-1.2&lt;/D&gt;&lt;/FQL&gt;&lt;FQL&gt;&lt;Q&gt;CC_IN^FG_COMPANY_NAME&lt;/Q&gt;&lt;R&gt;1&lt;/R&gt;&lt;C&gt;1&lt;/C&gt;&lt;D xsi:type="xsd:string"&gt;India&lt;/D&gt;&lt;/FQL&gt;&lt;FQL&gt;&lt;Q&gt;USDAED^FG_PRICE_CHANGE(0,-1AY)&lt;/Q&gt;&lt;R&gt;1&lt;/R&gt;&lt;C&gt;1&lt;/C&gt;&lt;D xsi:type="xsd:double"&gt;-0.004082918&lt;/D&gt;&lt;/FQL&gt;&lt;FQL&gt;&lt;Q&gt;USDTHB^FG_COMPANY_NAME&lt;/Q&gt;&lt;R&gt;1&lt;/R&gt;&lt;C&gt;1&lt;/C&gt;&lt;D xsi:type="xsd:string"&gt;Thailand Baht per U.S. Dollar&lt;/D&gt;&lt;/FQL&gt;&lt;FQL&gt;&lt;Q&gt;USDZAR^FG_PRICE_CHANGE(0,-6AM)&lt;/Q&gt;&lt;R&gt;1&lt;/R&gt;&lt;C&gt;1&lt;/C&gt;&lt;D xsi:type="xsd:double"&gt;-7.4542284&lt;/D&gt;&lt;/FQL&gt;&lt;FQL&gt;&lt;Q&gt;USDTWD^FG_PRICE(0)&lt;/Q&gt;&lt;R&gt;1&lt;/R&gt;&lt;C&gt;1&lt;/C&gt;&lt;D xsi:type="xsd:double"&gt;31.9315&lt;/D&gt;&lt;/FQL&gt;&lt;FQL&gt;&lt;Q&gt;USDIDR^STD(FG_PRICE_CHANGE(0,-1AY,AM))&lt;/Q&gt;&lt;R&gt;1&lt;/R&gt;&lt;C&gt;1&lt;/C&gt;&lt;D xsi:type="xsd:double"&gt;2.40318336004306&lt;/D&gt;&lt;/FQL&gt;&lt;FQL&gt;&lt;Q&gt;FC0000MX^FMA_EPS(NTMA,-20AY,0,CY,,"PORTAGG","MEANR")&lt;/Q&gt;&lt;R&gt;20&lt;/R&gt;&lt;C&gt;1&lt;/C&gt;&lt;D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xsi:type="xsd:double"&gt;32.5319871434714&lt;/D&gt;&lt;D xsi:type="xsd:double"&gt;39.4423843156453&lt;/D&gt;&lt;/FQL&gt;&lt;FQL&gt;&lt;Q&gt;GREK^P_PRICE_RETURNS_PR('52W',2,-10AY,0,AM)&lt;/Q&gt;&lt;R&gt;121&lt;/R&gt;&lt;C&gt;1&lt;/C&gt;&lt;D xsi:type="xsd:double"&gt;26.616405&lt;/D&gt;&lt;D xsi:type="xsd:double"&gt;-6.0040894&lt;/D&gt;&lt;D xsi:type="xsd:double"&gt;-27.910418&lt;/D&gt;&lt;D xsi:type="xsd:double"&gt;-26.080894&lt;/D&gt;&lt;D xsi:type="xsd:double"&gt;-37.856613&lt;/D&gt;&lt;D xsi:type="xsd:double"&gt;-46.66322&lt;/D&gt;&lt;D xsi:type="xsd:double"&gt;-46.071823&lt;/D&gt;&lt;D xsi:type="xsd:double"&gt;-54.961742&lt;/D&gt;&lt;D xsi:type="xsd:double"&gt;-47.81578&lt;/D&gt;&lt;D xsi:type="xsd:double"&gt;-45.087425&lt;/D&gt;&lt;D xsi:type="xsd:double"&gt;-57.537483&lt;/D&gt;&lt;D xsi:type="xsd:double"&gt;-55.954403&lt;/D&gt;&lt;D xsi:type="xsd:double"&gt;-54.999355&lt;/D&gt;&lt;D xsi:type="xsd:double"&gt;-48.70621&lt;/D&gt;&lt;D xsi:type="xsd:double"&gt;-33.728374&lt;/D&gt;&lt;D xsi:type="xsd:double"&gt;-46.90631&lt;/D&gt;&lt;D xsi:type="xsd:double"&gt;-40.093273&lt;/D&gt;&lt;D xsi:type="xsd:double"&gt;-35.763527&lt;/D&gt;&lt;D xsi:type="xsd:double"&gt;-49.45184&lt;/D&gt;&lt;D xsi:type="xsd:double"&gt;-30.63423&lt;/D&gt;&lt;D xsi:type="xsd:double"&gt;-31.201887&lt;/D&gt;&lt;D xsi:type="xsd:double"&gt;-31.153275&lt;/D&gt;&lt;D xsi:type="xsd:double"&gt;-26.102924&lt;/D&gt;&lt;D xsi:type="xsd:double"&gt;-20.853973&lt;/D&gt;&lt;D xsi:type="xsd:double"&gt;-23.509974&lt;/D&gt;&lt;D xsi:type="xsd:double"&gt;-24.100716&lt;/D&gt;&lt;D xsi:type="xsd:double"&gt;-30.790579&lt;/D&gt;&lt;D xsi:type="xsd:double"&gt;-11.269045&lt;/D&gt;&lt;D xsi:type="xsd:double"&gt;-3.538686&lt;/D&gt;&lt;D xsi:type="xsd:double"&gt;18.098032&lt;/D&gt;&lt;D xsi:type="xsd:double"&gt;25.193478&lt;/D&gt;&lt;D xsi:type="xsd:double"&gt;11.007285&lt;/D&gt;&lt;D xsi:type="xsd:double"&gt;14.2368555&lt;/D&gt;&lt;D xsi:type="xsd:double"&gt;11.3502865&lt;/D&gt;&lt;D xsi:type="xsd:double"&gt;48.311543&lt;/D&gt;&lt;D xsi:type="xsd:double"&gt;46.527683&lt;/D&gt;&lt;D xsi:type="xsd:double"&gt;49.82686&lt;/D&gt;&lt;D xsi:type="xsd:double"&gt;37.809776&lt;/D&gt;&lt;D xsi:type="xsd:double"&gt;27.222622&lt;/D&gt;&lt;D xsi:type="xsd:double"&gt;20.038033&lt;/D&gt;&lt;D xsi:type="xsd:double"&gt;36.362423&lt;/D&gt;&lt;D xsi:type="xsd:double"&gt;46.558727&lt;/D&gt;&lt;D xsi:type="xsd:double"&gt;35.920586&lt;/D&gt;&lt;D xsi:type="xsd:double"&gt;22.163975&lt;/D&gt;&lt;D xsi:type="xsd:double"&gt;28.186464&lt;/D&gt;&lt;D xsi:type="xsd:double"&gt;-6.999606&lt;/D&gt;&lt;D xsi:type="xsd:double"&gt;-7.2108865&lt;/D&gt;&lt;D xsi:type="xsd:double"&gt;-9.17626&lt;/D&gt;&lt;D xsi:type="xsd:double"&gt;-11.841869&lt;/D&gt;&lt;D xsi:type="xsd:double"&gt;-9.246129&lt;/D&gt;&lt;D xsi:type="xsd:double"&gt;-14.884031&lt;/D&gt;&lt;D xsi:type="xsd:double"&gt;-17.909967&lt;/D&gt;&lt;D xsi:type="xsd:double"&gt;-32.050003&lt;/D&gt;&lt;D xsi:type="xsd:double"&gt;-35.099472&lt;/D&gt;&lt;D xsi:type="xsd:double"&gt;-21.31461&lt;/D&gt;&lt;D xsi:type="xsd:double"&gt;-15.082031&lt;/D&gt;&lt;D xsi:type="xsd:double"&gt;-17.499643&lt;/D&gt;&lt;D xsi:type="xsd:double"&gt;2.6876569&lt;/D&gt;&lt;D xsi:type="xsd:double"&gt;8.227646&lt;/D&gt;&lt;D xsi:type="xsd:double"&gt;10.281647&lt;/D&gt;&lt;D xsi:type="xsd:double"&gt;4.4935107&lt;/D&gt;&lt;D xsi:type="xsd:double"&gt;13.197529&lt;/D&gt;&lt;D xsi:type="xsd:double"&gt;33.372665&lt;/D&gt;&lt;D xsi:type="xsd:double"&gt;38.512314&lt;/D&gt;&lt;D xsi:type="xsd:double"&gt;50.24396&lt;/D&gt;&lt;D xsi:type="xsd:double"&gt;38.304222&lt;/D&gt;&lt;D xsi:type="xsd:double"&gt;-3.2773674&lt;/D&gt;&lt;D xsi:type="xsd:double"&gt;-25.880867&lt;/D&gt;&lt;D xsi:type="xsd:double"&gt;-23.111607&lt;/D&gt;&lt;D xsi:type="xsd:double"&gt;-23.261135&lt;/D&gt;&lt;D xsi:type="xsd:double"&gt;-30.103552&lt;/D&gt;&lt;D xsi:type="xsd:double"&gt;-27.948683&lt;/D&gt;&lt;D xsi:type="xsd:double"&gt;-22.01022&lt;/D&gt;&lt;D xsi:type="xsd:double"&gt;-27.51013&lt;/D&gt;&lt;D xsi:type="xsd:double"&gt;-37.95632&lt;/D&gt;&lt;D xsi:type="xsd:double"&gt;-18.073738&lt;/D&gt;&lt;D xsi:type="xsd:double"&gt;-12.143183&lt;/D&gt;&lt;D xsi:type="xsd:double"&gt;-18.240946&lt;/D&gt;&lt;D xsi:type="xsd:double"&gt;5.433488&lt;/D&gt;&lt;D xsi:type="xsd:double"&gt;61.380814&lt;/D&gt;&lt;D xsi:type="xsd:double"&gt;53.07896&lt;/D&gt;&lt;D xsi:type="xsd:double"&gt;47.32424&lt;/D&gt;&lt;D xsi:type="xsd:double"&gt;47.133373&lt;/D&gt;&lt;D xsi:type="xsd:double"&gt;37.09557&lt;/D&gt;&lt;D xsi:type="xsd:double"&gt;44.291317&lt;/D&gt;&lt;D xsi:type="xsd:double"&gt;39.54805&lt;/D&gt;&lt;D xsi:type="xsd:double"&gt;60.07646&lt;/D&gt;&lt;D xsi:type="xsd:double"&gt;13.481212&lt;/D&gt;&lt;D xsi:type="xsd:double"&gt;4.910898&lt;/D&gt;&lt;D xsi:type="xsd:double"&gt;21.193468&lt;/D&gt;&lt;D xsi:type="xsd:double"&gt;11.306763&lt;/D&gt;&lt;D xsi:type="xsd:double"&gt;3.941834&lt;/D&gt;&lt;D xsi:type="xsd:double"&gt;-7.1269093&lt;/D&gt;&lt;D xsi:type="xsd:double"&gt;-4.38993&lt;/D&gt;&lt;D xsi:type="xsd:double"&gt;-13.731509&lt;/D&gt;&lt;D xsi:type="xsd:double"&gt;-10.731917&lt;/D&gt;&lt;D xsi:type="xsd:double"&gt;-14.07516&lt;/D&gt;&lt;D xsi:type="xsd:double"&gt;-19.358175&lt;/D&gt;&lt;D xsi:type="xsd:double"&gt;-14.087802&lt;/D&gt;&lt;D xsi:type="xsd:double"&gt;2.6151896&lt;/D&gt;&lt;D xsi:type="xsd:double"&gt;3.3949614&lt;/D&gt;&lt;D xsi:type="xsd:double"&gt;12.020599&lt;/D&gt;&lt;D xsi:type="xsd:double"&gt;23.62951&lt;/D&gt;&lt;D xsi:type="xsd:double"&gt;12.571669&lt;/D&gt;&lt;D xsi:type="xsd:double"&gt;18.608952&lt;/D&gt;&lt;D xsi:type="xsd:double"&gt;33.911</t>
        </r>
      </text>
    </comment>
    <comment ref="A6" authorId="0" shapeId="0" xr:uid="{28C6ECC5-A7AA-4F36-98F4-BAB553094FA4}">
      <text>
        <r>
          <rPr>
            <b/>
            <sz val="9"/>
            <color indexed="81"/>
            <rFont val="Tahoma"/>
            <charset val="1"/>
          </rPr>
          <t>407&lt;/D&gt;&lt;D xsi:type="xsd:double"&gt;60.998367&lt;/D&gt;&lt;D xsi:type="xsd:double"&gt;69.126114&lt;/D&gt;&lt;D xsi:type="xsd:double"&gt;64.01547&lt;/D&gt;&lt;D xsi:type="xsd:double"&gt;60.70105&lt;/D&gt;&lt;D xsi:type="xsd:double"&gt;43.181335&lt;/D&gt;&lt;D xsi:type="xsd:double"&gt;47.829247&lt;/D&gt;&lt;D xsi:type="xsd:double"&gt;43.157898&lt;/D&gt;&lt;D xsi:type="xsd:double"&gt;32.221066&lt;/D&gt;&lt;D xsi:type="xsd:double"&gt;26.453745&lt;/D&gt;&lt;D xsi:type="xsd:double"&gt;38.6709&lt;/D&gt;&lt;D xsi:type="xsd:double"&gt;33.71121&lt;/D&gt;&lt;D xsi:type="xsd:double"&gt;21.354698&lt;/D&gt;&lt;D xsi:type="xsd:double"&gt;13.03097&lt;/D&gt;&lt;D xsi:type="xsd:double"&gt;11.218452&lt;/D&gt;&lt;D xsi:type="xsd:double"&gt;12.124372&lt;/D&gt;&lt;/FQL&gt;&lt;FQL&gt;&lt;Q&gt;ECH^JULIAN(FG_TOTAL_RETURNC(-10AY,0,AM).DATES)&lt;/Q&gt;&lt;R&gt;121&lt;/R&gt;&lt;C&gt;1&lt;/C&gt;&lt;D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xsi:type="xsd:long"&gt;45533&lt;/D&gt;&lt;/FQL&gt;&lt;FQL&gt;&lt;Q&gt;EWT^FMA_PE(NTMA,-10AY,0,AM,"PORTAGG","MEANR")&lt;/Q&gt;&lt;R&gt;121&lt;/R&gt;&lt;C&gt;1&lt;/C&gt;&lt;D xsi:type="xsd:double"&gt;13.8421690523342&lt;/D&gt;&lt;D xsi:type="xsd:double"&gt;13.0047508119939&lt;/D&gt;&lt;D xsi:type="xsd:double"&gt;12.9941978531193&lt;/D&gt;&lt;D xsi:type="xsd:double"&gt;13.2259063543011&lt;/D&gt;&lt;D xsi:type="xsd:double"&gt;13.1255797559587&lt;/D&gt;&lt;D xsi:type="xsd:double"&gt;12.7329826697126&lt;/D&gt;&lt;D xsi:type="xsd:double"&gt;12.8525949143028&lt;/D&gt;&lt;D xsi:type="xsd:double"&gt;12.4634713870907&lt;/D&gt;&lt;D xsi:type="xsd:double"&gt;13.0337932736912&lt;/D&gt;&lt;D xsi:type="xsd:double"&gt;12.9015392130245&lt;/D&gt;&lt;D xsi:type="xsd:double"&gt;12.4362131718302&lt;/D&gt;&lt;D xsi:type="xsd:double"&gt;11.8003039713185&lt;/D&gt;&lt;D xsi:type="xsd:double"&gt;11.2993691387169&lt;/D&gt;&lt;D xsi:type="xsd:double"&gt;11.4535754368621&lt;/D&gt;&lt;D xsi:type="xsd:double"&gt;12.0855943443659&lt;/D&gt;&lt;D xsi:type="xsd:double"&gt;11.9711092812208&lt;/D&gt;&lt;D xsi:type="xsd:double"&gt;11.7531402812337&lt;/D&gt;&lt;D xsi:type="xsd:double"&gt;11.7022307052439&lt;/D&gt;&lt;D xsi:type="xsd:double"&gt;12.2223566721383&lt;/D&gt;&lt;D xsi:type="xsd:double"&gt;12.6993055738156&lt;/D&gt;&lt;D xsi:type="xsd:double"&gt;12.2962526284102&lt;/D&gt;&lt;D xsi:type="xsd:double"&gt;12.6543162650773&lt;/D&gt;&lt;D xsi:type="xsd:double"&gt;12.9539026517405&lt;/D&gt;&lt;D xsi:type="xsd:double"&gt;13.5192995672273&lt;/D&gt;&lt;D xsi:type="xsd:double"&gt;13.6541689292347&lt;/D&gt;&lt;D xsi:type="xsd:double"&gt;13.7873663030341&lt;/D&gt;&lt;D xsi:type="xsd:double"&gt;13.5861219399777&lt;/D&gt;&lt;D xsi:type="xsd:double"&gt;13.0716962617653&lt;/D&gt;&lt;D xsi:type="xsd:double"&gt;12.8024369151309&lt;/D&gt;&lt;D xsi:type="xsd:double"&gt;13.0874036662076&lt;/D&gt;&lt;D xsi:type="xsd:double"&gt;13.1221894504159&lt;/D&gt;&lt;D xsi:type="xsd:double"&gt;13.1790490262061&lt;/D&gt;&lt;D xsi:type="xsd:double"&gt;13.1746398487127&lt;/D&gt;&lt;D xsi:type="xsd:double"&gt;13.4799718825167&lt;/D&gt;&lt;D xsi:type="xsd:double"&gt;14.000800618004&lt;/D&gt;&lt;D xsi:type="xsd:double"&gt;14.0040788802781&lt;/D&gt;&lt;D xsi:type="xsd:double"&gt;13.8926004894324&lt;/D&gt;&lt;D xsi:type="xsd:double"&gt;13.2355902274505&lt;/D&gt;&lt;D xsi:type="xsd:double"&gt;13.7254575813824&lt;/D&gt;&lt;D xsi:type="xsd:double"&gt;13.6089631999938&lt;/D&gt;&lt;D xsi:type="xsd:double"&gt;13.2643612808963&lt;/D&gt;&lt;D xsi:type="xsd:double"&gt;13.9506625783853&lt;/D&gt;&lt;D xsi:type="xsd:double"&gt;13.3955571856103&lt;/D&gt;&lt;D xsi:type="xsd:double"&gt;13.3732503610473&lt;/D&gt;&lt;D xsi:type="xsd:double"&gt;13.1382431630496&lt;/D&gt;&lt;D xsi:type="xsd:double"&gt;13.5581751206478&lt;/D&gt;&lt;D xsi:type="xsd:double"&gt;13.2885549731316&lt;/D&gt;&lt;D xsi:type="xsd:double"&gt;13.5834164488691&lt;/D&gt;&lt;D xsi:type="xsd:double"&gt;13.6607135996534&lt;/D&gt;&lt;D xsi:type="xsd:double"&gt;13.2549228519608&lt;/D&gt;&lt;D xsi:type="xsd:double"&gt;11.6219061923756&lt;/D&gt;&lt;D xsi:type="xsd:double"&gt;12.5664394202928&lt;/D&gt;&lt;D xsi:type="xsd:double"&gt;12.4247653246528&lt;/D&gt;&lt;D xsi:type="xsd:double"&gt;13.4930902176246&lt;/D&gt;&lt;D xsi:type="xsd:double"&gt;14.3011463981842&lt;/D&gt;&lt;D xsi:type="xsd:double"&gt;14.7329731957998&lt;/D&gt;&lt;D xsi:type="xsd:double"&gt;15.2492083965838&lt;/D&gt;&lt;D xsi:type="xsd:double"&gt;14.1574522383998&lt;/D&gt;&lt;D xsi:type="xsd:double"&gt;14.9438790984493&lt;/D&gt;&lt;D xsi:type="xsd:double"&gt;15.1039294472394&lt;/D&gt;&lt;D xsi:type="xsd:double"&gt;14.5481618966239&lt;/D&gt;&lt;D xsi:type="xsd:double"&gt;15.11090951636&lt;/D&gt;&lt;D xsi:type="xsd:double"&gt;15.513142520401&lt;/D&gt;&lt;D xsi:type="xsd:double"&gt;15.2039596015875&lt;/D&gt;&lt;D xsi:type="xsd:double"&gt;15.8642177609299&lt;/D&gt;&lt;D xsi:type="xsd:double"&gt;15.5807609072745&lt;/D&gt;&lt;D xsi:type="xsd:double"&gt;14.4034641620017&lt;/D&gt;&lt;D xsi:type="xsd:double"&gt;13.299575684506&lt;/D&gt;&lt;D xsi:type="xsd:double"&gt;15.0301940570345&lt;/D&gt;&lt;D xsi:type="xsd:double"&gt;15.3886529201305&lt;/D&gt;&lt;D xsi:type="xsd:double"&gt;16.1824660441076&lt;/D&gt;&lt;D xsi:type="xsd:double"&gt;17.107516585944&lt;/D&gt;&lt;D xsi:type="xsd:double"&gt;16.092150759546&lt;/D&gt;&lt;D xsi:type="xsd:double"&gt;15.1287247257028&lt;/D&gt;&lt;D xsi:type="xsd:double"&gt;14.7318538249651&lt;/D&gt;&lt;D xsi:type="xsd:double"&gt;15.4810172981355&lt;/D&gt;&lt;D xsi:type="xsd:double"&gt;15.7747409448822&lt;/D&gt;&lt;D xsi:type="xsd:double"&gt;15.7617218031806&lt;/D&gt;&lt;D xsi:type="xsd:double"&gt;15.6215660816012&lt;/D&gt;&lt;D xsi:type="xsd:double"&gt;15.5464037066334&lt;/D&gt;&lt;D xsi:type="xsd:double"&gt;15.0039308639648&lt;/D&gt;&lt;D xsi:type="xsd:double"&gt;13.7832743714022&lt;/D&gt;&lt;D xsi:type="xsd:double"&gt;13.8147016110785&lt;/D&gt;&lt;D xsi:type="xsd:double"&gt;13.345053232877&lt;/D&gt;&lt;D xsi:type="xsd:double"&gt;12.9319520614738&lt;/D&gt;&lt;D xsi:type="xsd:double"&gt;12.7549926258627&lt;/D&gt;&lt;D xsi:type="xsd:double"&gt;12.8427286162868&lt;/D&gt;&lt;D xsi:type="xsd:double"&gt;12.9845061262676&lt;/D&gt;&lt;D xsi:type="xsd:double"&gt;13.854788090167&lt;/D&gt;&lt;D xsi:type="xsd:double"&gt;12.6128975945427&lt;/D&gt;&lt;D xsi:type="xsd:double"&gt;12.4824825630896&lt;/D&gt;&lt;D xsi:type="xsd:double"&gt;12.2938156916031&lt;/D&gt;&lt;D xsi:type="xsd:double"&gt;11.6256518107817&lt;/D&gt;&lt;D xsi:type="xsd:double"&gt;11.3708153848015&lt;/D&gt;&lt;D xsi:type="xsd:double"&gt;10.7235070981297&lt;/D&gt;&lt;D xsi:type="xsd:double"&gt;10.6676306397217&lt;/D&gt;&lt;D xsi:type="xsd:double"&gt;10.9285515686076&lt;/D&gt;&lt;D xsi:type="xsd:double"&gt;10.1984234288806&lt;/D&gt;&lt;D xsi:type="xsd:double"&gt;10.5565671434858&lt;/D&gt;&lt;D xsi:type="xsd:double"&gt;12.7392051287972&lt;/D&gt;&lt;D xsi:type="xsd:double"&gt;12.4839240802316&lt;/D&gt;&lt;D xsi:type="xsd:double"&gt;13.8008835475728&lt;/D&gt;&lt;D xsi:type="xsd:double"&gt;14.4236614571525&lt;/D&gt;&lt;D xsi:type="xsd:double"&gt;14.9908413636434&lt;/D&gt;&lt;D xsi:type="xsd:double"&gt;15.1027805380172&lt;/D&gt;&lt;D xsi:type="xsd:double"&gt;16.1732584458597&lt;/D&gt;&lt;D xsi:type="xsd:double"&gt;16.2271453161565&lt;/D&gt;&lt;D xsi:type="xsd:double"&gt;16.8741497462801&lt;/D&gt;&lt;D xsi:type="xsd:double"&gt;15.8654676601019&lt;/D&gt;&lt;D xsi:type="xsd:double"&gt;15.2695869202977&lt;/D&gt;&lt;D xsi:type="xsd:double"&gt;14.8074773794352&lt;/D&gt;&lt;D xsi:type="xsd:double"&gt;15.7185090982285&lt;/D&gt;&lt;D xsi:type="xsd:double"&gt;16.2410001699863&lt;/D&gt;&lt;D xsi:type="xsd:double"&gt;16.0677848939375&lt;/D&gt;&lt;D xsi:type="xsd:double"&gt;16.5197053756274&lt;/D&gt;&lt;D xsi:type="xsd:double"&gt;17.4017761197231&lt;/D&gt;&lt;D xsi:type="xsd:double"&gt;17.2347058180353&lt;/D&gt;&lt;D xsi:type="xsd:double"&gt;17.642651534697&lt;/D&gt;&lt;D xsi:type="xsd:double"&gt;18.3110363528555&lt;/D&gt;&lt;D xsi:type="xsd:double"&gt;16.7812513975748&lt;/D&gt;&lt;D xsi:type="xsd:double"&gt;16.5900696324412&lt;/D&gt;&lt;/FQL&gt;&lt;FQL&gt;&lt;Q&gt;DDR3512M-FDS^FG_PRICE_CHANGE(0,-3AM)&lt;/Q&gt;&lt;R&gt;1&lt;/R&gt;&lt;C&gt;1&lt;/C&gt;&lt;D xsi:type="xsd:double"&gt;-7.46402071159002&lt;/D&gt;&lt;/FQL&gt;&lt;FQL&gt;&lt;Q&gt;PLATI-FDS^FG_PRICE(0)&lt;/Q&gt;&lt;R&gt;1&lt;/R&gt;&lt;C&gt;1&lt;/C&gt;&lt;D xsi:type="xsd:double"&gt;945&lt;/D&gt;&lt;/FQL&gt;&lt;FQL&gt;&lt;Q&gt;FC0000TR^FG_PRICE(0)&lt;/Q&gt;&lt;R&gt;1&lt;/R&gt;&lt;C&gt;1&lt;/C&gt;&lt;D xsi:type="xsd:double"&gt;230.4114&lt;/D&gt;&lt;/FQL&gt;&lt;FQL&gt;&lt;Q&gt;GREK^FG_PRICE_MAVG(0,,,,30)&lt;/Q&gt;&lt;R&gt;1&lt;/R&gt;&lt;C&gt;1&lt;/C&gt;&lt;D xsi:type="xsd:double"&gt;41.916317&lt;/D&gt;&lt;/FQL&gt;&lt;FQL&gt;&lt;Q&gt;EPHE^FG_PRICE_MAVG(0,,,,60)&lt;/Q&gt;&lt;R&gt;1&lt;/R&gt;&lt;C&gt;1&lt;/C&gt;&lt;D xsi:type="xsd:double"&gt;25.24575&lt;/D&gt;&lt;/FQL&gt;&lt;FQL&gt;&lt;Q&gt;KSA^FG_TOTAL_RETURNC(0,-6AM)&lt;/Q&gt;&lt;R&gt;1&lt;/R&gt;&lt;C&gt;1&lt;/C&gt;&lt;D xsi:type="xsd:double"&gt;-3.3614337&lt;/D&gt;&lt;/FQL&gt;&lt;FQL&gt;&lt;Q&gt;SET-BKK^P_PRICE(0)/P_PRICE_HIGH_PR(0,,,,,,"PRICE","INTRA","52W")&lt;/Q&gt;&lt;R&gt;1&lt;/R&gt;&lt;C&gt;1&lt;/C&gt;&lt;D xsi:type="xsd:double"&gt;0.8594303&lt;/D&gt;&lt;/FQL&gt;&lt;FQL&gt;&lt;Q&gt;GREK^P_PRICE(0)/P_PRICE_HIGH_PR(0,,,,,,"PRICE","INTRA","52W")&lt;/Q&gt;&lt;R&gt;1&lt;/R&gt;&lt;C&gt;1&lt;/C&gt;&lt;D xsi:type="xsd:double"&gt;0.9605658&lt;/D&gt;&lt;/FQL&gt;&lt;FQL&gt;&lt;Q&gt;EWW^P_PRICE(0)/P_PRICE_LOW_PR(0,,,,,,"PRICE","INTRA","52W")-1&lt;/Q&gt;&lt;R&gt;1&lt;/R&gt;&lt;C&gt;1&lt;/C&gt;&lt;D xsi:type="xsd:double"&gt;0.039339066&lt;/D&gt;&lt;/FQL&gt;&lt;FQL&gt;&lt;Q&gt;EPOL^FG_TOTAL_RETURNC(0,-12AM)&lt;/Q&gt;&lt;R&gt;1&lt;/R&gt;&lt;C&gt;1&lt;/C&gt;&lt;D xsi:type="xsd:double"&gt;31.37778&lt;/D&gt;&lt;/FQL&gt;&lt;FQL&gt;&lt;Q&gt;KSA^FMA_ROE(NTMA,-20AY,NOW,FY,"PORTAGG","MEANR")&lt;/Q&gt;&lt;R&gt;20&lt;/R&gt;&lt;C&gt;1&lt;/C&gt;&lt;D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xsi:type="xsd:double"&gt;11.2305559835714&lt;/D&gt;&lt;D xsi:type="xsd:double"&gt;10.1469870702335&lt;/D&gt;&lt;D xsi:type="xsd:double"&gt;12.7997878100329&lt;/D&gt;&lt;D xsi:type="xsd:double"&gt;13.7783180309653&lt;/D&gt;&lt;D xsi:type="xsd:double"&gt;11.758331061377&lt;/D&gt;&lt;/FQL&gt;&lt;FQL&gt;&lt;Q&gt;USDAED^FG_PRICE(0)&lt;/Q&gt;&lt;R&gt;1&lt;/R&gt;&lt;C&gt;1&lt;/C&gt;&lt;D xsi:type="xsd:double"&gt;3.6729&lt;/D&gt;&lt;/FQL&gt;&lt;FQL&gt;&lt;Q&gt;USDTWD^FG_PRICE_CHANGE(0,-3AM)&lt;/Q&gt;&lt;R&gt;1&lt;/R&gt;&lt;C&gt;1&lt;/C&gt;&lt;D xsi:type="xsd:double"&gt;-1.1469841&lt;/D&gt;&lt;/FQL&gt;&lt;FQL&gt;&lt;Q&gt;USDPLN^FG_PRICE_CHANGE(0,-6AM)&lt;/Q&gt;&lt;R&gt;1&lt;/R&gt;&lt;C&gt;1&lt;/C&gt;&lt;D xsi:type="xsd:double"&gt;-2.8950036&lt;/D&gt;&lt;/FQL&gt;&lt;FQL&gt;&lt;Q&gt;QAT^FG_TOTAL_RETURNC(-10AY,0,AM)&lt;/Q&gt;&lt;R&gt;121&lt;/R&gt;&lt;C&gt;1&lt;/C&gt;&lt;D xsi:type="xsd:double"&gt;1.3121247&lt;/D&gt;&lt;D xsi:type="xsd:double"&gt;2.6098967&lt;/D&gt;&lt;D xsi:type="xsd:double"&gt;0.17211437&lt;/D&gt;&lt;D xsi:type="xsd:double"&gt;-2.176404&lt;/D&gt;&lt;D xsi:type="xsd:double"&gt;-5.3864183&lt;/D&gt;&lt;D xsi:type="xsd:double"&gt;-4.634899&lt;/D&gt;&lt;D xsi:type="xsd:double"&gt;5.638826&lt;/D&gt;&lt;D xsi:type="xsd:double"&gt;-7.2143736&lt;/D&gt;&lt;D xsi:type="xsd:double"&gt;6.2120795&lt;/D&gt;&lt;D xsi:type="xsd:double"&gt;-0.090658665&lt;/D&gt;&lt;D xsi:type="xsd:double"&gt;-3.192407&lt;/D&gt;&lt;D xsi:type="xsd:double"&gt;-2.3172915&lt;/D&gt;&lt;D xsi:type="xsd:double"&gt;-2.2354007&lt;/D&gt;&lt;D xsi:type="xsd:double"&gt;-3.2664537&lt;/D&gt;&lt;D xsi:type="xsd:double"&gt;4.775691&lt;/D&gt;&lt;D xsi:type="xsd:double"&gt;-10.451192&lt;/D&gt;&lt;D xsi:type="xsd:double"&gt;-2.6888013&lt;/D&gt;&lt;D xsi:type="xsd:double"&gt;-7.0578933&lt;/D&gt;&lt;D xsi:type="xsd:double"&gt;6.769061&lt;/D&gt;&lt;D xsi:type="xsd:double"&gt;4.5285106&lt;/D&gt;&lt;D xsi:type="xsd:double"&gt;-0.8155048&lt;/D&gt;&lt;D xsi:type="xsd:double"&gt;-5.369979&lt;/D&gt;&lt;D xsi:type="xsd:double"&gt;2.9976368&lt;/D&gt;&lt;D xsi:type="xsd:double"&gt;6.17882&lt;/D&gt;&lt;D xsi:type="xsd:double"&gt;5.998969&lt;/D&gt;&lt;D xsi:type="xsd:double"&gt;-5.0765038&lt;/D&gt;&lt;D xsi:type="xsd:double"&gt;-1.2794256&lt;/D&gt;&lt;D xsi:type="xsd:double"&gt;-8.009333&lt;/D&gt;&lt;D xsi:type="xsd:double"&gt;8.086777&lt;/D&gt;&lt;D xsi:type="xsd:double"&gt;5.380082&lt;/D&gt;&lt;D xsi:type="xsd:double"&gt;-2.483201&lt;/D&gt;&lt;D xsi:type="xsd:double"&gt;-1.5728056&lt;/D&gt;&lt;D xsi:type="xsd:double"&gt;-1.4948428&lt;/D&gt;&lt;D xsi:type="xsd:double"&gt;-1.2454271&lt;/D&gt;&lt;D xsi:type="xsd:double"&gt;-10.251969&lt;/D&gt;&lt;D xsi:type="xsd:double"&gt;9.0909&lt;/D&gt;&lt;D xsi:type="xsd:double"&gt;-6.981981&lt;/D&gt;&lt;D xsi:type="xsd:double"&gt;-4.9092054&lt;/D&gt;&lt;D xsi:type="xsd:double"&gt;-3.3038378&lt;/D&gt;&lt;D xsi:type="xsd:double"&gt;-8.693874&lt;/D&gt;&lt;D xsi:type="xsd:double"&gt;16.810024&lt;/D&gt;&lt;D xsi:type="xsd:double"&gt;7.159865&lt;/D&gt;&lt;D xsi:type="xsd:double"&gt;-8.1791935&lt;/D&gt;&lt;D xsi:type="xsd:double"&gt;4.1160583&lt;/D&gt;&lt;D xsi:type="xsd:double"&gt;3.7593126&lt;/D&gt;&lt;D xsi:type="xsd:double"&gt;-0.46457648&lt;/D&gt;&lt;D xsi:type="xsd:double"&gt;-0.2900362&lt;/D&gt;&lt;D xsi:type="xsd:double"&gt;5.0593257&lt;/D&gt;&lt;D xsi:type="xsd:double"&gt;3.6257267&lt;/D&gt;&lt;D xsi:type="xsd:double"&gt;1.2921453&lt;/D&gt;&lt;D xsi:type="xsd:double"&gt;1.8857479&lt;/D&gt;&lt;D xsi:type="xsd:double"&gt;6.2602043&lt;/D&gt;&lt;D xsi:type="xsd:double"&gt;-4.052615&lt;/D&gt;&lt;D xsi:type="xsd:double"&gt;2.4180532&lt;/D&gt;&lt;D xsi:type="xsd:double"&gt;-3.7250757&lt;/D&gt;&lt;D xsi:type="xsd:double"&gt;0.81744194&lt;/D&gt;&lt;D xsi:type="xsd:double"&gt;2.4324417&lt;/D&gt;&lt;D xsi:type="xsd:double"&gt;-5.4881334&lt;/D&gt;&lt;D xsi:type="xsd:double"&gt;3.4766793&lt;/D&gt;&lt;D xsi:type="xsd:double"&gt;1.1632323&lt;/D&gt;&lt;D xsi:type="xsd:double"&gt;-4.4606924&lt;/D&gt;&lt;D xsi:type="xsd:double"&gt;1.846075&lt;/D&gt;&lt;D xsi:type="xsd:double"&gt;0.39750338&lt;/D&gt;&lt;D xsi:type="xsd:double"&gt;-1.018101&lt;/D&gt;&lt;D xsi:type="xsd:double"&gt;2.4045706&lt;/D&gt;&lt;D xsi:type="xsd:double"&gt;1.167357&lt;/D&gt;&lt;D xsi:type="xsd:double"&gt;-12.465525&lt;/D&gt;&lt;D xsi:type="xsd:double"&gt;-4.1587887&lt;/D&gt;&lt;D xsi:type="xsd:double"&gt;4.6022296&lt;/D&gt;&lt;D xsi:type="xsd:double"&gt;1.0056615&lt;/D&gt;&lt;D xsi:type="xsd:double"&gt;2.5833845&lt;/D&gt;&lt;D xsi:type="xsd:double"&gt;6.812501&lt;/D&gt;&lt;D xsi:type="xsd:double"&gt;3.6863565&lt;/D&gt;&lt;D xsi:type="xsd:double"&gt;-0.39502978&lt;/D&gt;&lt;D xsi:type="xsd:double"&gt;-2.8725207&lt;/D&gt;&lt;D xsi:type="xsd:double"&gt;4.1241407&lt;/D&gt;&lt;D xsi:type="xsd:double"&gt;3.5467863&lt;/D&gt;&lt;D xsi:type="xsd:double"&gt;0.9029746&lt;/D&gt;&lt;D xsi:type="xsd:double"&gt;-3.5924911&lt;/D&gt;&lt;D xsi:type="xsd:double"&gt;3.7819862&lt;/D&gt;&lt;D xsi:type="xsd:double"&gt;5.2518725&lt;/D&gt;&lt;D xsi:type="xsd:double"&gt;-1.4541686&lt;/D&gt;&lt;D xsi:type="xsd:double"&gt;0.62030554&lt;/D&gt;&lt;D xsi:type="xsd:double"&gt;-1.3385773&lt;/D&gt;&lt;D xsi:type="xsd:double"&gt;5.027926&lt;/D&gt;&lt;D xsi:type="xsd:double"&gt;2.1783233&lt;/D&gt;&lt;D xsi:type="xsd:double"&gt;2.6276708&lt;/D&gt;&lt;D xsi:type="xsd:double"&gt;-2.4951696&lt;/D&gt;&lt;D xsi:type="xsd:double"&gt;2.0606875&lt;/D&gt;&lt;D xsi:type="xsd:double"&gt;6.7210317&lt;/D&gt;&lt;D xsi:type="xsd:double"&gt;4.787755&lt;/D&gt;&lt;D xsi:type="xsd:double"&gt;5.7030916&lt;/D&gt;&lt;D xsi:type="xsd:double"&gt;-0.49423575&lt;/D&gt;&lt;D xsi:type="xsd:double"&gt;-5.091059&lt;/D&gt;&lt;D xsi:type="xsd:double"&gt;-6.1075926&lt;/D&gt;&lt;D xsi:type="xsd:double"&gt;6.9187284&lt;/D&gt;&lt;D xsi:type="xsd:double"&gt;4.134834&lt;/D&gt;&lt;D xsi:type="xsd:double"&gt;-8.205438&lt;/D&gt;&lt;D xsi:type="xsd:double"&gt;-1.4989078&lt;/D&gt;&lt;D xsi:type="xsd:double"&gt;-2.7684987&lt;/D&gt;&lt;D xsi:type="xsd:double"&gt;-8.1078&lt;/D&gt;&lt;D xsi:type="xsd:double"&gt;4.032254&lt;/D&gt;&lt;D xsi:type="xsd:double"&gt;-5.581397&lt;/D&gt;&lt;D xsi:type="xsd:double"&gt;-1.094693&lt;/D&gt;&lt;D xsi:type="xsd:double"&gt;2.0475984&lt;/D&gt;&lt;D xsi:type="xsd:double"&gt;3.7418604&lt;/D&gt;&lt;D xsi:type="xsd:double"&gt;-3.3530116&lt;/D&gt;&lt;D xsi:type="xsd:double"&gt;6.1270237&lt;/D&gt;&lt;D xsi:type="xsd:double"&gt;-4.449141&lt;/D&gt;&lt;D xsi:type="xsd:double"&gt;-3.6031127&lt;/D&gt;&lt;D xsi:type="xsd:double"&gt;-8.913165&lt;/D&gt;&lt;D xsi:type="xsd:double"&gt;9.027779&lt;/D&gt;&lt;D xsi:type="xsd:double"&gt;4.9797297&lt;/D&gt;&lt;D xsi:type="xsd:double"&gt;-4.0816307&lt;/D&gt;&lt;D xsi:type="xsd:double"&gt;4.5428514&lt;/D&gt;&lt;D xsi:type="xsd:double"&gt;-2.970302&lt;/D&gt;&lt;D xsi:type="xsd:double"&gt;-1.2471616&lt;/D&gt;&lt;D xsi:type="xsd:double"&gt;-5.166471&lt;/D&gt;&lt;D xsi:type="xsd:double"&gt;6.9809437&lt;/D&gt;&lt;D xsi:type="xsd:double"&gt;1.4218092&lt;/D&gt;&lt;D xsi:type="xsd:double"&gt;2.803731&lt;/D&gt;&lt;/FQL&gt;&lt;FQL&gt;&lt;Q&gt;NI-FDS^FG_PRICE(0)/MAX(FG_PRICE(0,-1AY))&lt;/Q&gt;&lt;R&gt;1&lt;/R&gt;&lt;C&gt;1&lt;/C&gt;&lt;D xsi:type="xsd:double"&gt;0.786603995299647&lt;/D&gt;&lt;/FQL&gt;&lt;FQL&gt;&lt;Q&gt;COPP-FDS^FG_PRICE_CHANGE(0,-1AM)&lt;/Q&gt;&lt;R&gt;1&lt;/R&gt;&lt;C&gt;1&lt;/C&gt;&lt;D xsi:type="xsd:double"&gt;2.10487444608567&lt;/D&gt;&lt;/FQL&gt;&lt;FQL&gt;&lt;Q&gt;FC0000ID^FG_PRICE(0)&lt;/Q&gt;&lt;R&gt;1&lt;/R&gt;&lt;C&gt;1&lt;/C&gt;&lt;D xsi:type="xsd:double"&gt;1242.0952&lt;/D&gt;&lt;/FQL&gt;&lt;FQL&gt;&lt;Q&gt;UAE^FG_PRICE(0)&lt;/Q&gt;&lt;R&gt;1&lt;/R&gt;&lt;C&gt;1&lt;/C&gt;&lt;D xsi:type="xsd:double"&gt;14.84&lt;/D&gt;&lt;/FQL&gt;&lt;FQL&gt;&lt;Q&gt;GREK^FG_PRICE_MAVG(0,,,,200)&lt;/Q&gt;&lt;R&gt;1&lt;/R&gt;&lt;C&gt;1&lt;/C&gt;&lt;D xsi:type="xsd:double"&gt;39.991493&lt;/D&gt;&lt;/FQL&gt;&lt;FQL&gt;&lt;Q&gt;EWT^FG_PRICE_MAVG(0,,,,30)&lt;/Q&gt;&lt;R&gt;1&lt;/R&gt;&lt;C&gt;1&lt;/C&gt;&lt;D xsi:type="xsd:double"&gt;52.372&lt;/D&gt;&lt;/FQL&gt;&lt;FQL&gt;&lt;Q&gt;EIDO^FG_PRICE_MAVG(0,,,,30)&lt;/Q&gt;&lt;R&gt;1&lt;/R&gt;&lt;C&gt;1&lt;/C&gt;&lt;D xsi:type="xsd:double"&gt;20.788666&lt;/D&gt;&lt;/FQL&gt;&lt;FQL&gt;&lt;Q&gt;VNM^FG_TOTAL_RETURNC(0,-6AM)&lt;/Q&gt;&lt;R&gt;1&lt;/R&gt;&lt;C&gt;1&lt;/C&gt;&lt;D xsi:type="xsd:double"&gt;-6.9578114&lt;/D&gt;&lt;/FQL&gt;&lt;FQL&gt;&lt;Q&gt;TUR^FG_TOTAL_RETURNC(0,-1AM)&lt;/Q&gt;&lt;R&gt;1&lt;/R&gt;&lt;C&gt;1&lt;/C&gt;&lt;D xsi:type="xsd:double"&gt;-11.931419&lt;/D&gt;&lt;/FQL&gt;&lt;FQL&gt;&lt;Q&gt;GREK^FG_TOTAL_RETURNC(0,-6AM)&lt;/Q&gt;&lt;R&gt;1&lt;/R&gt;&lt;C&gt;1&lt;/C&gt;&lt;D xsi:type="xsd:double"&gt;4.830003&lt;/D&gt;&lt;/FQL&gt;&lt;FQL&gt;&lt;Q&gt;EWZ^FG_TOTAL_RETURNC(0,-1AM)&lt;/Q&gt;&lt;R&gt;1&lt;/R&gt;&lt;C&gt;1&lt;/C&gt;&lt;D xsi:type="xsd:double"&gt;7.5648427&lt;/D&gt;&lt;/FQL&gt;&lt;FQL&gt;&lt;Q&gt;ECH^PERCENT_CHANGE(FMA_EPS(+1,0,,,,"PORTAGG","MEAN"),FMA_EPS(+1,-3AM,,,,"PORTAGG","MEAN"))&lt;/Q&gt;&lt;R&gt;1&lt;/R&gt;&lt;C&gt;1&lt;/C&gt;&lt;D xsi:type="xsd:double"&gt;-6.15758120810019&lt;/D&gt;&lt;/FQL&gt;&lt;FQL&gt;&lt;Q&gt;URTH^P_PRICE(0)/P_PRICE_HIGH_PR(0,,,,,,"PRICE","INTRA","52W")&lt;/Q&gt;&lt;R&gt;1&lt;/R&gt;&lt;C&gt;1&lt;/C&gt;&lt;D xsi:type="xsd:double"&gt;0.99138&lt;/D&gt;&lt;/FQL&gt;&lt;FQL&gt;&lt;Q&gt;VGK^FMA_COS_UP("EPS","1M",+1,NOW,,,"PORTAGG","MEANR")&lt;/Q&gt;&lt;R&gt;1&lt;/R&gt;&lt;C&gt;1&lt;/C&gt;&lt;D xsi:type="xsd:double"&gt;427&lt;/D&gt;&lt;/FQL&gt;&lt;FQL&gt;&lt;Q&gt;MCHI^FMA_COS_UP("EPS","1M",+1,NOW,,,"PORTAGG","MEANR")&lt;/Q&gt;&lt;R&gt;1&lt;/R&gt;&lt;C&gt;1&lt;/C&gt;&lt;D xsi:type="xsd:double"&gt;205&lt;/D&gt;&lt;/FQL&gt;&lt;FQL&gt;&lt;Q&gt;CNYA^SIZE(FG_CONSTITUENTS)&lt;/Q&gt;&lt;R&gt;1&lt;/R&gt;&lt;C&gt;1&lt;/C&gt;&lt;D xsi:type="xsd:long"&gt;485&lt;/D&gt;&lt;/FQL&gt;&lt;FQL&gt;&lt;Q&gt;REFKRBASE-FDS^PROPER_NAME(0,,,"SECURITY","NAME")&lt;/Q&gt;&lt;R&gt;1&lt;/R&gt;&lt;C&gt;1&lt;/C&gt;&lt;D xsi:type="xsd:string"&gt;South Korea Base Rate&lt;/D&gt;&lt;/FQL&gt;&lt;FQL&gt;&lt;Q&gt;REFIDRREPO-FDS^FG_YIELD(NOW,,,0)&lt;/Q&gt;&lt;R&gt;1&lt;/R&gt;&lt;C&gt;1&lt;/C&gt;&lt;D xsi:type="xsd:double"&gt;6.25&lt;/D&gt;&lt;/FQL&gt;&lt;FQL&gt;&lt;Q&gt;TRYPL10Y-FDS^PCTCHG(FG_YIELD(0,,,,"YTM"),FG_YIELD(-3AM,,,,"YTM"))&lt;/Q&gt;&lt;R&gt;1&lt;/R&gt;&lt;C&gt;1&lt;/C&gt;&lt;D xsi:type="xsd:double"&gt;-4.415217&lt;/D&gt;&lt;/FQL&gt;&lt;FQL&gt;&lt;Q&gt;CC_IN^IMF_IFS_RCPI_Q(0)&lt;/Q&gt;&lt;R&gt;0&lt;/R&gt;&lt;C&gt;0&lt;/C&gt;&lt;/FQL&gt;&lt;FQL&gt;&lt;Q&gt;VNM^FMA_PE(LTM,0,,,"PORTAGG","MEANR")&lt;/Q&gt;&lt;R&gt;1&lt;/R&gt;&lt;C&gt;1&lt;/C&gt;&lt;D xsi:type="xsd:double"&gt;17.1975103358063&lt;/D&gt;&lt;/FQL&gt;&lt;FQL&gt;&lt;Q&gt;SET-BKK^FMA_PE(NTMA,0,,,"PORTAGG","MEANR")&lt;/Q&gt;&lt;R&gt;1&lt;/R&gt;&lt;C&gt;1&lt;/C&gt;&lt;D xsi:type="xsd:double"&gt;14.1069612090708&lt;/D&gt;&lt;/FQL&gt;&lt;FQL&gt;&lt;Q&gt;EWZ^FMA_DIV_YLD(NTMA,NOW,NOW,M,"PORTAGG","MEANR")&lt;/Q&gt;&lt;R&gt;1&lt;/R&gt;&lt;C&gt;1&lt;/C&gt;&lt;D xsi:type="xsd:double"&gt;6.41255799487264&lt;/D&gt;&lt;/FQL&gt;&lt;FQL&gt;&lt;Q&gt;EWT^FG_FCF_YIELD_NTM(0)&lt;/Q&gt;&lt;R&gt;1&lt;/R&gt;&lt;C&gt;1&lt;/C&gt;&lt;D xsi:type="xsd:double"&gt;4.07774946149804&lt;/D&gt;&lt;/FQL&gt;&lt;FQL&gt;&lt;Q&gt;ECH^FMA_EVAL_EBITDA(NTMA,0,,,"PORTAGG","MEANR")&lt;/Q&gt;&lt;R&gt;1&lt;/R&gt;&lt;C&gt;1&lt;/C&gt;&lt;D xsi:type="xsd:double"&gt;5.93120201565833&lt;/D&gt;&lt;/FQL&gt;&lt;FQL&gt;&lt;Q&gt;QAT^FG_COMPANY_NAME&lt;/Q&gt;&lt;R&gt;1&lt;/R&gt;&lt;C&gt;1&lt;/C&gt;&lt;D xsi:type="xsd:string"&gt;iShares MSCI Qatar ETF&lt;/D&gt;&lt;/FQL&gt;&lt;FQL&gt;&lt;Q&gt;QAT^FMA_PE(NTMA,-10AY,0,AM,"PORTAGG","MEANR")&lt;/Q&gt;&lt;R&gt;121&lt;/R&gt;&lt;C&gt;1&lt;/C&gt;&lt;D xsi:type="xsd:double"&gt;15.496903904267&lt;/D&gt;&lt;D xsi:type="xsd:double"&gt;15.484907859595&lt;/D&gt;&lt;D xsi:type="xsd:double"&gt;15.2947678642823&lt;/D&gt;&lt;D xsi:type="xsd:double"&gt;14.7493492724084&lt;/D&gt;&lt;D xsi:type="xsd:double"&gt;13.5206882113959&lt;/D&gt;&lt;D xsi:type="xsd:double"&gt;13.3995187592819&lt;/D&gt;&lt;D xsi:type="xsd:double"&gt;13.9189027814802&lt;/D&gt;&lt;D xsi:type="xsd:double"&gt;12.8978216662493&lt;/D&gt;&lt;D xsi:type="xsd:double"&gt;13.7025104784568&lt;/D&gt;&lt;D xsi:type="xsd:double"&gt;13.0491917660216&lt;/D&gt;&lt;D xsi:type="xsd:double"&gt;13.1415909499632&lt;/D&gt;&lt;D xsi:type="xsd:double"&gt;13.247778677985&lt;/D&gt;&lt;D xsi:type="xsd:double"&gt;12.5409895051657&lt;/D&gt;&lt;D xsi:type="xsd:double"&gt;12.5133203598043&lt;/D&gt;&lt;D xsi:type="xsd:double"&gt;12.6318767834335&lt;/D&gt;&lt;D xsi:type="xsd:double"&gt;11.4679910618434&lt;/D&gt;&lt;D xsi:type="xsd:double"&gt;11.3926204686684&lt;/D&gt;&lt;D xsi:type="xsd:double"&gt;10.5039525316984&lt;/D&gt;&lt;D xsi:type="xsd:double"&gt;11.3958285960097&lt;/D&gt;&lt;D xsi:type="xsd:double"&gt;12.0219861681628&lt;/D&gt;&lt;D xsi:type="xsd:double"&gt;12.2789267540891&lt;/D&gt;&lt;D xsi:type="xsd:double"&gt;11.5920160406317&lt;/D&gt;&lt;D xsi:type="xsd:double"&gt;11.8561183668992&lt;/D&gt;&lt;D xsi:type="xsd:double"&gt;12.6647480115547&lt;/D&gt;&lt;D xsi:type="xsd:double"&gt;13.650596215388&lt;/D&gt;&lt;D xsi:type="xsd:double"&gt;12.7946861948656&lt;/D&gt;&lt;D xsi:type="xsd:double"&gt;13.0696574441255&lt;/D&gt;&lt;D xsi:type="xsd:double"&gt;11.8092304222551&lt;/D&gt;&lt;D xsi:type="xsd:double"&gt;13.3036181995536&lt;/D&gt;&lt;D xsi:type="xsd:double"&gt;13.9086525011828&lt;/D&gt;&lt;D xsi:type="xsd:double"&gt;13.2692804571862&lt;/D&gt;&lt;D xsi:type="xsd:double"&gt;12.7916850428122&lt;/D&gt;&lt;D xsi:type="xsd:double"&gt;12.8156622232546&lt;/D&gt;&lt;D xsi:type="xsd:double"&gt;13.1125261253934&lt;/D&gt;&lt;D xsi:type="xsd:double"&gt;11.9393264341002&lt;/D&gt;&lt;D xsi:type="xsd:double"&gt;12.5828501147495&lt;/D&gt;&lt;D xsi:type="xsd:double"&gt;11.7326802144135&lt;/D&gt;&lt;D xsi:type="xsd:double"&gt;10.8326645336588&lt;/D&gt;&lt;D xsi:type="xsd:double"&gt;10.9302400551999&lt;/D&gt;&lt;D xsi:type="xsd:double"&gt;10.6709108760815&lt;/D&gt;&lt;D xsi:type="xsd:double"&gt;11.7684841734998&lt;/D&gt;&lt;D xsi:type="xsd:double"&gt;12.3659091383027&lt;/D&gt;&lt;D xsi:type="xsd:double"&gt;11.0496210451994&lt;/D&gt;&lt;D xsi:type="xsd:double"&gt;10.9604522851096&lt;/D&gt;&lt;D xsi:type="xsd:double"&gt;11.5241543496993&lt;/D&gt;&lt;D xsi:type="xsd:double"&gt;11.5014176648609&lt;/D&gt;&lt;D xsi:type="xsd:double"&gt;11.1648329085356&lt;/D&gt;&lt;D xsi:type="xsd:double"&gt;11.8232693963778&lt;/D&gt;&lt;D xsi:type="xsd:double"&gt;12.5757307227457&lt;/D&gt;&lt;D xsi:type="xsd:double"&gt;12.3067176743998&lt;/D&gt;&lt;D xsi:type="xsd:double"&gt;12.8976138770167&lt;/D&gt;&lt;D xsi:type="xsd:double"&gt;12.9838339985272&lt;/D&gt;&lt;D xsi:type="xsd:double"&gt;12.8345293003824&lt;/D&gt;&lt;D xsi:type="xsd:double"&gt;13.4785219998178&lt;/D&gt;&lt;D xsi:type="xsd:double"&gt;12.6475142194934&lt;/D&gt;&lt;D xsi:type="xsd:double"&gt;12.6489988199469&lt;/D&gt;&lt;D xsi:type="xsd:double"&gt;13.185808808151&lt;/D&gt;&lt;D xsi:type="xsd:double"&gt;12.4624360690942&lt;/D&gt;&lt;D xsi:type="xsd:double"&gt;13.188208368498&lt;/D&gt;&lt;D xsi:type="xsd:double"&gt;13.4488649253033&lt;/D&gt;&lt;D xsi:type="xsd:double"&gt;13.1275207200149&lt;/D&gt;&lt;D xsi:type="xsd:double"&gt;13.338267039144&lt;/D&gt;&lt;D xsi:type="xsd:double"&gt;13.3071444853683&lt;/D&gt;&lt;D xsi:type="xsd:double"&gt;12.9706881321793&lt;/D&gt;&lt;D xsi:type="xsd:double"&gt;13.7863240262503&lt;/D&gt;&lt;D xsi:type="xsd:double"&gt;13.8529468838468&lt;/D&gt;&lt;D xsi:type="xsd:double"&gt;12.6917895977196&lt;/D&gt;&lt;D xsi:type="xsd:double"&gt;11.6854178785929&lt;/D&gt;&lt;D xsi:type="xsd:double"&gt;12.9594537473297&lt;/D&gt;&lt;D xsi:type="xsd:double"&gt;13.8549016947819&lt;/D&gt;&lt;D xsi:type="xsd:double"&gt;14.5657754267597&lt;/D&gt;&lt;D xsi:type="xsd:double"&gt;15.3645726350149&lt;/D&gt;&lt;D xsi:type="xsd:double"&gt;15.4581591415885&lt;/D&gt;&lt;D xsi:type="xsd:double"&gt;15.0517811049082&lt;/D&gt;&lt;D xsi:type="xsd:double"&gt;14.783023793727&lt;/D&gt;&lt;D xsi:type="xsd:double"&gt;15.314291580572&lt;/D&gt;&lt;D xsi:type="xsd:double"&gt;14.1980674481699&lt;/D&gt;&lt;D xsi:type="xsd:double"&gt;14.0454548991277&lt;/D&gt;&lt;D xsi:type="xsd:double"&gt;13.3680486152985&lt;/D&gt;&lt;D xsi:type="xsd:double"&gt;13.5009251845663&lt;/D&gt;&lt;D xsi:type="xsd:double"&gt;13.9473193734537&lt;/D&gt;&lt;D xsi:type="xsd:double"&gt;13.7201142469513&lt;/D&gt;&lt;D xsi:type="xsd:double"&gt;13.5343354891302&lt;/D&gt;&lt;D xsi:type="xsd:double"&gt;12.87950585679&lt;/D&gt;&lt;D xsi:type="xsd:double"&gt;13.482714061519&lt;/D&gt;&lt;D xsi:type="xsd:double"&gt;13.3816346367956&lt;/D&gt;&lt;D xsi:type="xsd:double"&gt;13.5894243108069&lt;/D&gt;&lt;D xsi:type="xsd:double"&gt;12.8971020918925&lt;/D&gt;&lt;D xsi:type="xsd:double"&gt;13.1076383779401&lt;/D&gt;&lt;D xsi:type="xsd:double"&gt;13.6765576525409&lt;/D&gt;&lt;D xsi:type="xsd:double"&gt;13.930218433446&lt;/D&gt;&lt;D xsi:type="xsd:double"&gt;14.1421904727061&lt;/D&gt;&lt;D xsi:type="xsd:double"&gt;13.712690983362&lt;/D&gt;&lt;D xsi:type="xsd:double"&gt;12.5494448816238&lt;/D&gt;&lt;D xsi:type="xsd:double"&gt;12.1975350441135&lt;/D&gt;&lt;D xsi:type="xsd:double"&gt;13.3306743240478&lt;/D&gt;&lt;D xsi:type="xsd:double"&gt;13.4288673486159&lt;/D&gt;&lt;D xsi:type="xsd:double"&gt;12.6990211538954&lt;/D&gt;&lt;D xsi:type="xsd:double"&gt;12.2951388743975&lt;/D&gt;&lt;D xsi:type="xsd:double"&gt;12.3587543620591&lt;/D&gt;&lt;D xsi:type="xsd:double"&gt;11.0189140376232&lt;/D&gt;&lt;D xsi:type="xsd:double"&gt;11.6766785162271&lt;/D&gt;&lt;D xsi:type="xsd:double"&gt;11.134694121175&lt;/D&gt;&lt;D xsi:type="xsd:double"&gt;10.9012326108031&lt;/D&gt;&lt;D xsi:type="xsd:double"&gt;10.7686743055329&lt;/D&gt;&lt;D xsi:type="xsd:double"&gt;11.1673684635618&lt;/D&gt;&lt;D xsi:type="xsd:double"&gt;10.948738791775&lt;/D&gt;&lt;D xsi:type="xsd:double"&gt;11.8702481819119&lt;/D&gt;&lt;D xsi:type="xsd:double"&gt;11.1513753627053&lt;/D&gt;&lt;D xsi:type="xsd:double"&gt;10.8697911989106&lt;/D&gt;&lt;D xsi:type="xsd:double"&gt;9.93557000905398&lt;/D&gt;&lt;D xsi:type="xsd:double"&gt;10.4844458792526&lt;/D&gt;&lt;D xsi:type="xsd:double"&gt;10.8915497319186&lt;/D&gt;&lt;D xsi:type="xsd:double"&gt;10.5107565616862&lt;/D&gt;&lt;D xsi:type="xsd:double"&gt;10.6875985316799&lt;/D&gt;&lt;D xsi:type="xsd:double"&gt;10.1915831626325&lt;/D&gt;&lt;D xsi:type="xsd:double"&gt;10.0204152682242&lt;/D&gt;&lt;D xsi:type="xsd:double"&gt;9.48405158530843&lt;/D&gt;&lt;D xsi:type="xsd:double"&gt;10.1690893249604&lt;/D&gt;&lt;D xsi:type="xsd:double"&gt;10.4631338255786&lt;/D&gt;&lt;D xsi:type="xsd:double"&gt;10.4766785120979&lt;/D&gt;&lt;/FQL&gt;&lt;FQL&gt;&lt;Q&gt;NI-FDS^FG_PRICE_CHANGE(0,-1AY)&lt;/Q&gt;&lt;R&gt;1&lt;/R&gt;&lt;C&gt;1&lt;/C&gt;&lt;D xsi:type="xsd:double"&gt;-17.7843281748956&lt;/D&gt;&lt;/FQL&gt;&lt;FQL&gt;&lt;Q&gt;W-FDS^FG_PRICE(0)/MAX(FG_PRICE(0,-1AY))&lt;/Q&gt;&lt;R&gt;1&lt;/R&gt;&lt;C&gt;1&lt;/C&gt;&lt;D xsi:type="xsd:double"&gt;0.749732238486255&lt;/D&gt;&lt;/FQL&gt;&lt;FQL&gt;&lt;Q&gt;QAT^FMA_PCT_ABOVE_MAVG(200,0,,,,"PORTAGG")&lt;/Q&gt;&lt;R&gt;1&lt;/R&gt;&lt;C&gt;1&lt;/C&gt;&lt;D xsi:type="xsd:double"&gt;45.7142857142857&lt;/D&gt;&lt;/FQL&gt;&lt;FQL&gt;&lt;Q&gt;EWT^FG_TOTAL_RETURNC(0,-12AM)&lt;/Q&gt;&lt;R&gt;1&lt;/R&gt;&lt;C&gt;1&lt;/C&gt;&lt;D xsi:type="xsd:double"&gt;31.558455&lt;/D&gt;&lt;/FQL&gt;&lt;FQL&gt;&lt;Q&gt;EPHE^FG_TOTAL_RETURNC(0,-1AM)&lt;/Q&gt;&lt;R&gt;1&lt;/R&gt;&lt;C&gt;1&lt;/C&gt;&lt;D xsi:type="xsd:double"&gt;9.800792&lt;/D&gt;&lt;/FQL&gt;&lt;FQL&gt;&lt;Q&gt;ECH^PERCENT_CHANGE(FMA_EPS(+1,0,,,,"PORTAGG","MEAN"),FMA_EPS(+1,-1AM,,,,"PORTAGG","MEAN"))&lt;/Q&gt;&lt;R&gt;1&lt;/R&gt;&lt;C&gt;1&lt;/C&gt;&lt;D xsi:type="xsd:double"&gt;5.3313113617551&lt;/D&gt;&lt;/FQL&gt;&lt;FQL&gt;&lt;Q&gt;VWO^PERCENT_CHANGE(FMA_EPS(+1,0,,,,"PORTAGG","MEAN"),FMA_EPS(+1,-1AM,,,,"PORTAGG","MEAN"))&lt;/Q&gt;&lt;R&gt;1&lt;/R&gt;&lt;C&gt;1&lt;/C&gt;&lt;D xsi:type="xsd:double"&gt;0.883349810252882&lt;/D&gt;&lt;/FQL&gt;&lt;FQL&gt;&lt;Q&gt;EWT^FMA_COS_DOWN("EPS","1M",+1,NOW,,,"PORTAGG","MEANR")&lt;/Q&gt;&lt;R&gt;1&lt;/R&gt;&lt;C&gt;1&lt;/C&gt;&lt;D xsi:type="xsd:double"&gt;29&lt;/D&gt;&lt;/FQL&gt;&lt;FQL&gt;&lt;Q&gt;EPHE^FMA_RBICS_REV_CURRENT(30, LOC, "PORTAGG")&lt;/Q&gt;&lt;R&gt;1&lt;/R&gt;&lt;C&gt;1&lt;/C&gt;&lt;D xsi:type="xsd:double"&gt;41.2423204084749&lt;/D&gt;&lt;/FQL&gt;&lt;FQL&gt;&lt;Q&gt;REFQALEND-FDS^FG_YIELD(NOW,,,0)&lt;/Q&gt;&lt;R&gt;1&lt;/R&gt;&lt;C&gt;1&lt;/C&gt;&lt;D xsi:type="xsd:double"&gt;6.25&lt;/D&gt;&lt;/FQL&gt;&lt;FQL&gt;&lt;Q&gt;TRYCN10Y-FDS^PCTCHG(FG_YIELD(0,,,,"YTM"),FG_YIELD(-1AM,,,,"YTM"))&lt;/Q&gt;&lt;R&gt;1&lt;/R&gt;&lt;C&gt;1&lt;/C&gt;&lt;D xsi:type="xsd:double"&gt;0.98945695&lt;/D&gt;&lt;/FQL&gt;&lt;FQL&gt;&lt;Q&gt;TRYTH10Y-FDS^FG_YIELD_NAME&lt;/Q&gt;&lt;R&gt;1&lt;/R&gt;&lt;C&gt;1&lt;/C&gt;&lt;D xsi:type="xsd:string"&gt;Thailand Benchmark Bond - 10 Year&lt;/D&gt;&lt;/FQL&gt;&lt;FQL&gt;&lt;Q&gt;VGK^FMA_EVAL_EBIT(LTMA,NOW,NOW,M,"PORTAGG","MEANR")&lt;/Q&gt;&lt;R&gt;1&lt;/R&gt;&lt;C&gt;1&lt;/C&gt;&lt;D xsi:type="xsd:double"&gt;13.3463272698328&lt;/D&gt;&lt;/FQL&gt;&lt;FQL&gt;&lt;Q&gt;VNM^JULIAN(FMA_DIV_YLD(NTMA,NOW,NOW,M,"PORTAGG","MEANR").DATES)&lt;/Q&gt;&lt;R&gt;1&lt;/R&gt;&lt;C&gt;1&lt;/C&gt;&lt;D xsi:type="xsd:long"&gt;45531&lt;/D&gt;&lt;/FQL&gt;&lt;FQL&gt;&lt;Q&gt;INDA^FMA_PE(NTMA,0,,,"PORTAGG","MEANR")&lt;/Q&gt;&lt;R&gt;1&lt;/R&gt;&lt;C&gt;1&lt;/C&gt;&lt;D xsi:type="xsd:double"&gt;24.3123657962732&lt;/D&gt;&lt;/FQL&gt;&lt;FQL&gt;&lt;Q&gt;EPOL^FG_FCF_YIELD_NTM(0)&lt;/Q&gt;&lt;R&gt;0&lt;/R&gt;&lt;C&gt;0&lt;/C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xsi:type="xsd:long"&gt;45289&lt;/D&gt;&lt;/FQL&gt;&lt;FQL&gt;&lt;Q&gt;CC_SA^FG_COMPANY_NAME&lt;/Q&gt;&lt;R&gt;1&lt;/R&gt;&lt;C&gt;1&lt;/C&gt;&lt;D xsi:type="xsd:string"&gt;Saudi Arabia&lt;/D&gt;&lt;/FQL&gt;&lt;FQL&gt;&lt;Q&gt;USDPLN^FG_PRICE_CHANGE(0,-3AM)&lt;/Q&gt;&lt;R&gt;1&lt;/R&gt;&lt;C&gt;1&lt;/C&gt;&lt;D xsi:type="xsd:double"&gt;-1.9744515&lt;/D&gt;&lt;/FQL&gt;&lt;FQL&gt;&lt;Q&gt;FC0000IN^FMA_EPS(NTMA,-20AY,0,CY,,"PORTAGG","MEANR")&lt;/Q&gt;&lt;R&gt;20&lt;/R&gt;&lt;C&gt;1&lt;/C&gt;&lt;D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xsi:type="xsd:double"&gt;36.3117087365952&lt;/D&gt;&lt;D xsi:type="xsd:double"&gt;33.7060578377226&lt;/D&gt;&lt;D xsi:type="xsd:double"&gt;47.0048268359322&lt;/D&gt;&lt;D xsi:type="xsd:double"&gt;46.0340671932041&lt;/D&gt;&lt;D xsi:type="xsd:double"&gt;54.6964533799031&lt;/D&gt;&lt;/FQL&gt;&lt;FQL&gt;&lt;Q&gt;MCHI^FG_TOTAL_RETURNC(-10AY,0,AM)&lt;/Q&gt;&lt;R&gt;121&lt;/R&gt;&lt;C&gt;1&lt;/C&gt;&lt;D xsi:type="xsd:double"&gt;-0.59488416&lt;/D&gt;&lt;D xsi:type="xsd:double"&gt;-5.645323&lt;/D&gt;&lt;D xsi:type="xsd:double"&gt;2.7695537&lt;/D&gt;&lt;D xsi:type="xsd:double"&gt;2.406907&lt;/D&gt;&lt;D xsi:type="xsd:double"&gt;1.4757991&lt;/D&gt;&lt;D xsi:type="xsd:double"&gt;2.917087&lt;/D&gt;&lt;D xsi:type="xsd:double"&gt;3.0091286&lt;/D&gt;&lt;D xsi:type="xsd:double"&gt;-0.4146278&lt;/D&gt;&lt;D xsi:type="xsd:double"&gt;20.344437&lt;/D&gt;&lt;D xsi:type="xsd:double"&gt;-5.8814287&lt;/D&gt;&lt;D xsi:type="xsd:double"&gt;-7.4533405&lt;/D&gt;&lt;D xsi:type="xsd:double"&gt;-7.29661&lt;/D&gt;&lt;D xsi:type="xsd:double"&gt;-12.101537&lt;/D&gt;&lt;D xsi:type="xsd:double"&gt;-4.365337&lt;/D&gt;&lt;D xsi:type="xsd:double"&gt;11.0721&lt;/D&gt;&lt;D xsi:type="xsd:double"&gt;-2.5079072&lt;/D&gt;&lt;D xsi:type="xsd:double"&gt;-0.7066071&lt;/D&gt;&lt;D xsi:type="xsd:double"&gt;-13.289184&lt;/D&gt;&lt;D xsi:type="xsd:double"&gt;-2.3676157&lt;/D&gt;&lt;D xsi:type="xsd:double"&gt;9.674061&lt;/D&gt;&lt;D xsi:type="xsd:double"&gt;0.49928427&lt;/D&gt;&lt;D xsi:type="xsd:double"&gt;-1.7979681&lt;/D&gt;&lt;D xsi:type="xsd:double"&gt;1.3591051&lt;/D&gt;&lt;D xsi:type="xsd:double"&gt;5.3866386&lt;/D&gt;&lt;D xsi:type="xsd:double"&gt;6.406176&lt;/D&gt;&lt;D xsi:type="xsd:double"&gt;3.3518314&lt;/D&gt;&lt;D xsi:type="xsd:double"&gt;-2.7060568&lt;/D&gt;&lt;D xsi:type="xsd:double"&gt;-0.9129524&lt;/D&gt;&lt;D xsi:type="xsd:double"&gt;-5.152011&lt;/D&gt;&lt;D xsi:type="xsd:double"&gt;7.527375&lt;/D&gt;&lt;D xsi:type="xsd:double"&gt;3.330505&lt;/D&gt;&lt;D xsi:type="xsd:double"&gt;3.797996&lt;/D&gt;&lt;D xsi:type="xsd:double"&gt;1.1867046&lt;/D&gt;&lt;D xsi:type="xsd:double"&gt;5.9225917&lt;/D&gt;&lt;D xsi:type="xsd:double"&gt;1.075542&lt;/D&gt;&lt;D xsi:type="xsd:double"&gt;8.574557&lt;/D&gt;&lt;D xsi:type="xsd:double"&gt;3.4087062&lt;/D&gt;&lt;D xsi:type="xsd:double"&gt;2.9536605&lt;/D&gt;&lt;D xsi:type="xsd:double"&gt;3.296876&lt;/D&gt;&lt;D xsi:type="xsd:double"&gt;2.7466655&lt;/D&gt;&lt;D xsi:type="xsd:double"&gt;0.66326857&lt;/D&gt;&lt;D xsi:type="xsd:double"&gt;13.074839&lt;/D&gt;&lt;D xsi:type="xsd:double"&gt;-8.027649&lt;/D&gt;&lt;D xsi:type="xsd:double"&gt;-0.91040134&lt;/D&gt;&lt;D xsi:type="xsd:double"&gt;-2.347964&lt;/D&gt;&lt;D xsi:type="xsd:double"&gt;1.5083671&lt;/D&gt;&lt;D xsi:type="xsd:double"&gt;-4.5164824&lt;/D&gt;&lt;D xsi:type="xsd:double"&gt;-0.5108416&lt;/D&gt;&lt;D xsi:type="xsd:double"&gt;-2.5672913&lt;/D&gt;&lt;D xsi:type="xsd:double"&gt;-4.359627&lt;/D&gt;&lt;D xsi:type="xsd:double"&gt;-14.760393&lt;/D&gt;&lt;D xsi:type="xsd:double"&gt;10.832524&lt;/D&gt;&lt;D xsi:type="xsd:double"&gt;-5.802834&lt;/D&gt;&lt;D xsi:type="xsd:double"&gt;8.696472&lt;/D&gt;&lt;D xsi:type="xsd:double"&gt;5.82186&lt;/D&gt;&lt;D xsi:type="xsd:double"&gt;2.83314&lt;/D&gt;&lt;D xsi:type="xsd:double"&gt;2.0663142&lt;/D&gt;&lt;D xsi:type="xsd:double"&gt;-12.93158&lt;/D&gt;&lt;D xsi:type="xsd:double"&gt;7.837367&lt;/D&gt;&lt;D xsi:type="xsd:double"&gt;0.18502474&lt;/D&gt;&lt;D xsi:type="xsd:double"&gt;-5.5742083&lt;/D&gt;&lt;D xsi:type="xsd:double"&gt;-1.2446642&lt;/D&gt;&lt;D xsi:type="xsd:double"&gt;5.653584&lt;/D&gt;&lt;D xsi:type="xsd:double"&gt;1.6700745&lt;/D&gt;&lt;D xsi:type="xsd:double"&gt;8.718228&lt;/D&gt;&lt;D xsi:type="xsd:double"&gt;-3.205222&lt;/D&gt;&lt;D xsi:type="xsd:double"&gt;-0.12859106&lt;/D&gt;&lt;D xsi:type="xsd:double"&gt;-10.091745&lt;/D&gt;&lt;D xsi:type="xsd:double"&gt;9.810233&lt;/D&gt;&lt;D xsi:type="xsd:double"&gt;-0.55428743&lt;/D&gt;&lt;D xsi:type="xsd:double"&gt;7.8925133&lt;/D&gt;&lt;D xsi:type="xsd:double"&gt;9.943569&lt;/D&gt;&lt;D xsi:type="xsd:double"&gt;7.157719&lt;/D&gt;&lt;D xsi:type="xsd:double"&gt;-6.278312&lt;/D&gt;&lt;D xsi:type="xsd:double"&gt;9.24033&lt;/D&gt;&lt;D xsi:type="xsd:double"&gt;4.223037&lt;/D&gt;&lt;D xsi:type="xsd:double"&gt;-3.228718&lt;/D&gt;&lt;D xsi</t>
        </r>
      </text>
    </comment>
    <comment ref="A7" authorId="0" shapeId="0" xr:uid="{045496FF-D6F0-4C0D-A4BF-FC46F2A7CD2F}">
      <text>
        <r>
          <rPr>
            <b/>
            <sz val="9"/>
            <color indexed="81"/>
            <rFont val="Tahoma"/>
            <charset val="1"/>
          </rPr>
          <t>:type="xsd:double"&gt;10.560883&lt;/D&gt;&lt;D xsi:type="xsd:double"&gt;-0.4684627&lt;/D&gt;&lt;D xsi:type="xsd:double"&gt;-7.2781563&lt;/D&gt;&lt;D xsi:type="xsd:double"&gt;3.1323552&lt;/D&gt;&lt;D xsi:type="xsd:double"&gt;-1.7527103&lt;/D&gt;&lt;D xsi:type="xsd:double"&gt;2.0293117&lt;/D&gt;&lt;D xsi:type="xsd:double"&gt;-13.922226&lt;/D&gt;&lt;D xsi:type="xsd:double"&gt;-3.8204074&lt;/D&gt;&lt;D xsi:type="xsd:double"&gt;-3.4357846&lt;/D&gt;&lt;D xsi:type="xsd:double"&gt;3.9483547&lt;/D&gt;&lt;D xsi:type="xsd:double"&gt;-5.3004026&lt;/D&gt;&lt;D xsi:type="xsd:double"&gt;-6.3408194&lt;/D&gt;&lt;D xsi:type="xsd:double"&gt;-1.886481&lt;/D&gt;&lt;D xsi:type="xsd:double"&gt;-2.006352&lt;/D&gt;&lt;D xsi:type="xsd:double"&gt;-6.6200314&lt;/D&gt;&lt;D xsi:type="xsd:double"&gt;-7.801938&lt;/D&gt;&lt;D xsi:type="xsd:double"&gt;-0.49543977&lt;/D&gt;&lt;D xsi:type="xsd:double"&gt;11.50304&lt;/D&gt;&lt;D xsi:type="xsd:double"&gt;-10.725838&lt;/D&gt;&lt;D xsi:type="xsd:double"&gt;0.52324533&lt;/D&gt;&lt;D xsi:type="xsd:double"&gt;-14.154154&lt;/D&gt;&lt;D xsi:type="xsd:double"&gt;-15.438437&lt;/D&gt;&lt;D xsi:type="xsd:double"&gt;23.883068&lt;/D&gt;&lt;D xsi:type="xsd:double"&gt;9.321022&lt;/D&gt;&lt;D xsi:type="xsd:double"&gt;15.871048&lt;/D&gt;&lt;D xsi:type="xsd:double"&gt;-14.642411&lt;/D&gt;&lt;D xsi:type="xsd:double"&gt;3.7400723&lt;/D&gt;&lt;D xsi:type="xsd:double"&gt;-3.8872123&lt;/D&gt;&lt;D xsi:type="xsd:double"&gt;-6.3704967&lt;/D&gt;&lt;D xsi:type="xsd:double"&gt;0.09473562&lt;/D&gt;&lt;D xsi:type="xsd:double"&gt;11.693001&lt;/D&gt;&lt;D xsi:type="xsd:double"&gt;-7.801133&lt;/D&gt;&lt;D xsi:type="xsd:double"&gt;-5.107403&lt;/D&gt;&lt;D xsi:type="xsd:double"&gt;-3.1647086&lt;/D&gt;&lt;D xsi:type="xsd:double"&gt;1.1927485&lt;/D&gt;&lt;D xsi:type="xsd:double"&gt;-1.5297413&lt;/D&gt;&lt;D xsi:type="xsd:double"&gt;-8.001971&lt;/D&gt;&lt;D xsi:type="xsd:double"&gt;4.028821&lt;/D&gt;&lt;D xsi:type="xsd:double"&gt;1.8979192&lt;/D&gt;&lt;D xsi:type="xsd:double"&gt;7.651651&lt;/D&gt;&lt;D xsi:type="xsd:double"&gt;4.0448904&lt;/D&gt;&lt;D xsi:type="xsd:double"&gt;-4.81894&lt;/D&gt;&lt;D xsi:type="xsd:double"&gt;-2.4662018&lt;/D&gt;&lt;D xsi:type="xsd:double"&gt;0.9725213&lt;/D&gt;&lt;/FQL&gt;&lt;FQL&gt;&lt;Q&gt;TUR^FG_PRICE_MAVG(0,,,,60)&lt;/Q&gt;&lt;R&gt;1&lt;/R&gt;&lt;C&gt;1&lt;/C&gt;&lt;D xsi:type="xsd:double"&gt;40.784668&lt;/D&gt;&lt;/FQL&gt;&lt;FQL&gt;&lt;Q&gt;EWT^FG_PRICE(0)&lt;/Q&gt;&lt;R&gt;1&lt;/R&gt;&lt;C&gt;1&lt;/C&gt;&lt;D xsi:type="xsd:double"&gt;54.07&lt;/D&gt;&lt;/FQL&gt;&lt;FQL&gt;&lt;Q&gt;VNM^FG_TOTAL_RETURNC(0,-3AM)&lt;/Q&gt;&lt;R&gt;1&lt;/R&gt;&lt;C&gt;1&lt;/C&gt;&lt;D xsi:type="xsd:double"&gt;-0.7892668&lt;/D&gt;&lt;/FQL&gt;&lt;FQL&gt;&lt;Q&gt;EWZ^PERCENT_CHANGE(FMA_EPS(+1,0,,,,"PORTAGG","MEAN"),FMA_EPS(+1,-3AM,,,,"PORTAGG","MEAN"))&lt;/Q&gt;&lt;R&gt;1&lt;/R&gt;&lt;C&gt;1&lt;/C&gt;&lt;D xsi:type="xsd:double"&gt;-14.3115464793045&lt;/D&gt;&lt;/FQL&gt;&lt;FQL&gt;&lt;Q&gt;KSA^FMA_COS_DOWN("EPS","1M",+1,NOW,,,"PORTAGG","MEANR")&lt;/Q&gt;&lt;R&gt;1&lt;/R&gt;&lt;C&gt;1&lt;/C&gt;&lt;D xsi:type="xsd:double"&gt;41&lt;/D&gt;&lt;/FQL&gt;&lt;FQL&gt;&lt;Q&gt;INDA^SIZE(FG_CONSTITUENTS)&lt;/Q&gt;&lt;R&gt;1&lt;/R&gt;&lt;C&gt;1&lt;/C&gt;&lt;D xsi:type="xsd:long"&gt;147&lt;/D&gt;&lt;/FQL&gt;&lt;FQL&gt;&lt;Q&gt;CNYA^FMA_COS_DOWN("EPS","1M",+1,NOW,,,"PORTAGG","MEANR")&lt;/Q&gt;&lt;R&gt;1&lt;/R&gt;&lt;C&gt;1&lt;/C&gt;&lt;D xsi:type="xsd:double"&gt;250&lt;/D&gt;&lt;/FQL&gt;&lt;FQL&gt;&lt;Q&gt;TRYPH10Y-FDS^FG_YIELD_NAME&lt;/Q&gt;&lt;R&gt;1&lt;/R&gt;&lt;C&gt;1&lt;/C&gt;&lt;D xsi:type="xsd:string"&gt;Philippines Benchmark Bond - 10 Year&lt;/D&gt;&lt;/FQL&gt;&lt;FQL&gt;&lt;Q&gt;REFIDRREPO-FDS^PROPER_NAME(0,,,"SECURITY","NAME")&lt;/Q&gt;&lt;R&gt;1&lt;/R&gt;&lt;C&gt;1&lt;/C&gt;&lt;D xsi:type="xsd:string"&gt;Indonesia BI (Reverse) Repo Rate - 7 Day&lt;/D&gt;&lt;/FQL&gt;&lt;FQL&gt;&lt;Q&gt;TRYQA10Y-FDS^FG_YIELD(0,,,,"YTM")&lt;/Q&gt;&lt;R&gt;0&lt;/R&gt;&lt;C&gt;0&lt;/C&gt;&lt;/FQL&gt;&lt;FQL&gt;&lt;Q&gt;SET-BKK^FMA_PE(LTM,0,,,"PORTAGG","MEANR")&lt;/Q&gt;&lt;R&gt;1&lt;/R&gt;&lt;C&gt;1&lt;/C&gt;&lt;D xsi:type="xsd:double"&gt;16.2026952317639&lt;/D&gt;&lt;/FQL&gt;&lt;FQL&gt;&lt;Q&gt;MCHI^FG_COMPANY_NAME&lt;/Q&gt;&lt;R&gt;1&lt;/R&gt;&lt;C&gt;1&lt;/C&gt;&lt;D xsi:type="xsd:string"&gt;iShares MSCI China ETF&lt;/D&gt;&lt;/FQL&gt;&lt;FQL&gt;&lt;Q&gt;TRY10Y-FDS^FG_YIELD(-10AY,0,Y,,"YTM")&lt;/Q&gt;&lt;R&gt;10&lt;/R&gt;&lt;C&gt;1&lt;/C&gt;&lt;D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xsi:type="xsd:string"&gt;@NA&lt;/D&gt;&lt;/FQL&gt;&lt;FQL&gt;&lt;Q&gt;USDQAR^FG_PRICE_CHANGE(0,-1AY)&lt;/Q&gt;&lt;R&gt;1&lt;/R&gt;&lt;C&gt;1&lt;/C&gt;&lt;D xsi:type="xsd:double"&gt;0.02746582&lt;/D&gt;&lt;/FQL&gt;&lt;FQL&gt;&lt;Q&gt;USDEUR^FG_PRICE_CHANGE(0,-3AM)&lt;/Q&gt;&lt;R&gt;1&lt;/R&gt;&lt;C&gt;1&lt;/C&gt;&lt;D xsi:type="xsd:double"&gt;-2.3169637&lt;/D&gt;&lt;/FQL&gt;&lt;FQL&gt;&lt;Q&gt;USDKRW^STD(FG_PRICE_CHANGE(0,-3AY,M))&lt;/Q&gt;&lt;R&gt;1&lt;/R&gt;&lt;C&gt;1&lt;/C&gt;&lt;D xsi:type="xsd:double"&gt;3.00004529569372&lt;/D&gt;&lt;/FQL&gt;&lt;FQL&gt;&lt;Q&gt;USDTWD^FG_COMPANY_NAME&lt;/Q&gt;&lt;R&gt;1&lt;/R&gt;&lt;C&gt;1&lt;/C&gt;&lt;D xsi:type="xsd:string"&gt;Taiwan Dollar per U.S. Dollar&lt;/D&gt;&lt;/FQL&gt;&lt;FQL&gt;&lt;Q&gt;USDCLP^FG_PRICE_CHANGE(0,-6AM)&lt;/Q&gt;&lt;R&gt;1&lt;/R&gt;&lt;C&gt;1&lt;/C&gt;&lt;D xsi:type="xsd:double"&gt;-5.011815&lt;/D&gt;&lt;/FQL&gt;&lt;FQL&gt;&lt;Q&gt;QAT^FMA_PE(LTMA,-10AY,0,AM,"PORTAGG","MEANR")&lt;/Q&gt;&lt;R&gt;121&lt;/R&gt;&lt;C&gt;1&lt;/C&gt;&lt;D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xsi:type="xsd:double"&gt;14.6276406167648&lt;/D&gt;&lt;D xsi:type="xsd:double"&gt;15.0861002134848&lt;/D&gt;&lt;D xsi:type="xsd:double"&gt;14.7756015900302&lt;/D&gt;&lt;D xsi:type="xsd:double"&gt;14.8811570056301&lt;/D&gt;&lt;D xsi:type="xsd:double"&gt;14.5411941934821&lt;/D&gt;&lt;D xsi:type="xsd:double"&gt;14.4956683838517&lt;/D&gt;&lt;D xsi:type="xsd:double"&gt;14.5631050908703&lt;/D&gt;&lt;D xsi:type="xsd:double"&gt;14.0283940656905&lt;/D&gt;&lt;D xsi:type="xsd:double"&gt;13.8614635450119&lt;/D&gt;&lt;D xsi:type="xsd:double"&gt;13.8233859814166&lt;/D&gt;&lt;D xsi:type="xsd:double"&gt;12.5404995852778&lt;/D&gt;&lt;D xsi:type="xsd:double"&gt;12.0978624810379&lt;/D&gt;&lt;D xsi:type="xsd:double"&gt;11.0702032873426&lt;/D&gt;&lt;D xsi:type="xsd:double"&gt;11.972002248811&lt;/D&gt;&lt;D xsi:type="xsd:double"&gt;12.1280696987802&lt;/D&gt;&lt;D xsi:type="xsd:double"&gt;12.297617501765&lt;/D&gt;&lt;D xsi:type="xsd:double"&gt;12.0954213244586&lt;/D&gt;&lt;D xsi:type="xsd:double"&gt;12.2532550614692&lt;/D&gt;&lt;D xsi:type="xsd:double"&gt;12.753682562465&lt;/D&gt;&lt;D xsi:type="xsd:double"&gt;13.5779311636398&lt;/D&gt;&lt;D xsi:type="xsd:double"&gt;13.2197038052227&lt;/D&gt;&lt;D xsi:type="xsd:double"&gt;13.6190178282136&lt;/D&gt;&lt;D xsi:type="xsd:double"&gt;12.9216644196734&lt;/D&gt;&lt;D xsi:type="xsd:double"&gt;14.4657710078673&lt;/D&gt;&lt;D xsi:type="xsd:double"&gt;15.1580226398912&lt;/D&gt;&lt;D xsi:type="xsd:double"&gt;14.9118781388585&lt;/D&gt;&lt;D xsi:type="xsd:double"&gt;14.688575760094&lt;/D&gt;&lt;D xsi:type="xsd:double"&gt;14.5756400939044&lt;/D&gt;&lt;D xsi:type="xsd:double"&gt;14.636455883733&lt;/D&gt;&lt;D xsi:type="xsd:double"&gt;13.9736694787411&lt;/D&gt;&lt;D xsi:type="xsd:double"&gt;14.2580045789056&lt;/D&gt;&lt;D xsi:type="xsd:double"&gt;13.6423411447577&lt;/D&gt;&lt;D xsi:type="xsd:double"&gt;12.6984417708751&lt;/D&gt;&lt;D xsi:type="xsd:double"&gt;12.757115158472&lt;/D&gt;&lt;D xsi:type="xsd:double"&gt;12.1734319556856&lt;/D&gt;&lt;D xsi:type="xsd:double"&gt;13.3551738398995&lt;/D&gt;&lt;D xsi:type="xsd:double"&gt;13.9572207096695&lt;/D&gt;&lt;D xsi:type="xsd:double"&gt;12.837489123309&lt;/D&gt;&lt;D xsi:type="xsd:double"&gt;12.6767129496463&lt;/D&gt;&lt;D xsi:type="xsd:double"&gt;12.7341978872691&lt;/D&gt;&lt;D xsi:type="xsd:double"&gt;12.6469217760618&lt;/D&gt;&lt;D xsi:type="xsd:double"&gt;12.4413299515762&lt;/D&gt;&lt;D xsi:type="xsd:double"&gt;12.7448717143013&lt;/D&gt;&lt;D xsi:type="xsd:double"&gt;13.2053152644369&lt;/D&gt;&lt;D xsi:type="xsd:double"&gt;13.0867097731791&lt;/D&gt;&lt;D xsi:type="xsd:double"&gt;13.7165509416943&lt;/D&gt;&lt;D xsi:type="xsd:double"&gt;13.9840048132339&lt;/D&gt;&lt;D xsi:type="xsd:double"&gt;14.0349055150163&lt;/D&gt;&lt;D xsi:type="xsd:double"&gt;14.6838423271359&lt;/D&gt;&lt;D xsi:type="xsd:double"&gt;13.6268375324807&lt;/D&gt;&lt;D xsi:type="xsd:double"&gt;13.5646928133288&lt;/D&gt;&lt;D xsi:type="xsd:double"&gt;13.6877011768448&lt;/D&gt;&lt;D xsi:type="xsd:double"&gt;13.4021187108376&lt;/D&gt;&lt;D xsi:type="xsd:double"&gt;13.7571151680127&lt;/D&gt;&lt;D xsi:type="xsd:double"&gt;13.9507842584654&lt;/D&gt;&lt;D xsi:type="xsd:double"&gt;13.7599946358386&lt;/D&gt;&lt;D xsi:type="xsd:double"&gt;13.9224753194194&lt;/D&gt;&lt;D xsi:type="xsd:double"&gt;14.1330806004718&lt;/D&gt;&lt;D xsi:type="xsd:double"&gt;13.9595035035671&lt;/D&gt;&lt;D xsi:type="xsd:double"&gt;14.6503946605104&lt;/D&gt;&lt;D xsi:type="xsd:double"&gt;14.9745103268082&lt;/D&gt;&lt;D xsi:type="xsd:double"&gt;13.873538383743&lt;/D&gt;&lt;D xsi:type="xsd:double"&gt;13.5608774062658&lt;/D&gt;&lt;D xsi:type="xsd:double"&gt;13.8543111136749&lt;/D&gt;&lt;D xsi:type="xsd:double"&gt;14.3124488849771&lt;/D&gt;&lt;D xsi:type="xsd:double"&gt;14.8677201943119&lt;/D&gt;&lt;D xsi:type="xsd:double"&gt;15.7424959554879&lt;/D&gt;&lt;D xsi:type="xsd:double"&gt;16.2175655771197&lt;/D&gt;&lt;D xsi:type="xsd:double"&gt;16.0974474170869&lt;/D&gt;&lt;D xsi:type="xsd:double"&gt;16.2880881966288&lt;/D&gt;&lt;D xsi:type="xsd:double"&gt;17.6707299278891&lt;/D&gt;&lt;D xsi:type="xsd:double"&gt;17.4198873410032&lt;/D&gt;&lt;D xsi:type="xsd:double"&gt;17.3130645647996&lt;/D&gt;&lt;D xsi:type="xsd:double"&gt;16.9432209996957&lt;/D&gt;&lt;D xsi:type="xsd:double"&gt;16.6750908838543&lt;/D&gt;&lt;D xsi:type="xsd:double"&gt;16.5429133733373&lt;/D&gt;&lt;D xsi:type="xsd:double"&gt;16.2650090847968&lt;/D&gt;&lt;D xsi:type="xsd:double"&gt;15.943795444049&lt;/D&gt;&lt;D xsi:type="xsd:double"&gt;15.3443519615197&lt;/D&gt;&lt;D xsi:type="xsd:double"&gt;15.5059735680588&lt;/D&gt;&lt;D xsi:type="xsd:double"&gt;15.383417490182&lt;/D&gt;&lt;D xsi:type="xsd:double"&gt;15.6760786429195&lt;/D&gt;&lt;D xsi:type="xsd:double"&gt;14.9231073621914&lt;/D&gt;&lt;D xsi:type="xsd:double"&gt;14.8173936308612&lt;/D&gt;&lt;D xsi:type="xsd:double"&gt;15.5613478259679&lt;/D&gt;&lt;D xsi:type="xsd:double"&gt;16.307035375659&lt;/D&gt;&lt;D xsi:type="xsd:double"&gt;16.1634270648754&lt;/D&gt;&lt;D xsi:type="xsd:double"&gt;15.8715787292773&lt;/D&gt;&lt;D xsi:type="xsd:double"&gt;15.2373869225783&lt;/D&gt;&lt;D xsi:type="xsd:double"&gt;14.724144237243&lt;/D&gt;&lt;D xsi:type="xsd:double"&gt;15.1359279937349&lt;/D&gt;&lt;D xsi:type="xsd:double"&gt;15.0563368462625&lt;/D&gt;&lt;D xsi:type="xsd:double"&gt;14.4323297404124&lt;/D&gt;&lt;D xsi:type="xsd:double"&gt;13.709385626624&lt;/D&gt;&lt;D xsi:type="xsd:double"&gt;13.3522199598852&lt;/D&gt;&lt;D xsi:type="xsd:double"&gt;11.9401798254566&lt;/D&gt;&lt;D xsi:type="xsd:double"&gt;12.484623140819&lt;/D&gt;&lt;D xsi:type="xsd:double"&gt;11.8157537602789&lt;/D&gt;&lt;D xsi:type="xsd:double"&gt;11.7287316777686&lt;/D&gt;&lt;D xsi:type="xsd:double"&gt;11.6445013961154&lt;/D&gt;&lt;D xsi:type="xsd:double"&gt;11.7702448017749&lt;/D&gt;&lt;D xsi:type="xsd:double"&gt;11.6838118534495&lt;/D&gt;&lt;D xsi:type="xsd:double"&gt;12.2691414868889&lt;/D&gt;&lt;D xsi:type="xsd:double"&gt;11.868390594114&lt;/D&gt;&lt;D xsi:type="xsd:double"&gt;11.664950596339&lt;/D&gt;&lt;D xsi:type="xsd:double"&gt;10.8682377438258&lt;/D&gt;&lt;D xsi:type="xsd:double"&gt;11.4388971242479&lt;/D&gt;&lt;D xsi:type="xsd:double"&gt;11.9252482308074&lt;/D&gt;&lt;D xsi:type="xsd:double"&gt;11.320025229207&lt;/D&gt;&lt;D xsi:type="xsd:double"&gt;11.5214302017305&lt;/D&gt;&lt;D xsi:type="xsd:double"&gt;11.3430539860412&lt;/D&gt;&lt;D xsi:type="xsd:double"&gt;11.1809442908739&lt;/D&gt;&lt;D xsi:type="xsd:double"&gt;10.8246603195003&lt;/D&gt;&lt;D xsi:type="xsd:double"&gt;11.0065558577016&lt;/D&gt;&lt;D xsi:type="xsd:double"&gt;11.1013531983005&lt;/D&gt;&lt;D xsi:type="xsd:double"&gt;11.1831100229219&lt;/D&gt;&lt;/FQL&gt;&lt;FQL&gt;&lt;Q&gt;NI-FDS^FG_PRICE_CHANGE(0,-6AM)&lt;/Q&gt;&lt;R&gt;1&lt;/R&gt;&lt;C&gt;1&lt;/C&gt;&lt;D xsi:type="xsd:double"&gt;-4.01491253226269&lt;/D&gt;&lt;/FQL&gt;&lt;FQL&gt;&lt;Q&gt;EWM^JULIAN(FMA_ROE(NTMA,-20AY,NOW,FY,"PORTAGG","MEANR").DATES)&lt;/Q&gt;&lt;R&gt;20&lt;/R&gt;&lt;C&gt;1&lt;/C&gt;&lt;D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xsi:type="xsd:double"&gt;3.534&lt;/D&gt;&lt;/FQL&gt;&lt;FQL&gt;&lt;Q&gt;CAGDPY@ZA^EE_ACTUAL_ANNUAL(MED,0)&lt;/Q&gt;&lt;R&gt;1&lt;/R&gt;&lt;C&gt;1&lt;/C&gt;&lt;D xsi:type="xsd:double"&gt;-1.6&lt;/D&gt;&lt;/FQL&gt;&lt;FQL&gt;&lt;Q&gt;USDSAR^STD(FG_PRICE_CHANGE(0,-3AY,M))&lt;/Q&gt;&lt;R&gt;1&lt;/R&gt;&lt;C&gt;1&lt;/C&gt;&lt;D xsi:type="xsd:double"&gt;0.0432785371713939&lt;/D&gt;&lt;/FQL&gt;&lt;FQL&gt;&lt;Q&gt;USDQAR^FG_PRICE_CHANGE(0,-3AM)&lt;/Q&gt;&lt;R&gt;1&lt;/R&gt;&lt;C&gt;1&lt;/C&gt;&lt;D xsi:type="xsd:double"&gt;0&lt;/D&gt;&lt;/FQL&gt;&lt;FQL&gt;&lt;Q&gt;USDEUR^FG_PRICE_CHANGE(0,-6AM)&lt;/Q&gt;&lt;R&gt;1&lt;/R&gt;&lt;C&gt;1&lt;/C&gt;&lt;D xsi:type="xsd:double"&gt;-2.249223&lt;/D&gt;&lt;/FQL&gt;&lt;FQL&gt;&lt;Q&gt;USDBRL^FG_COMPANY_NAME&lt;/Q&gt;&lt;R&gt;1&lt;/R&gt;&lt;C&gt;1&lt;/C&gt;&lt;D xsi:type="xsd:string"&gt;Brazilian Real per U.S. Dollar&lt;/D&gt;&lt;/FQL&gt;&lt;FQL&gt;&lt;Q&gt;USDCLP^STD(FG_PRICE_CHANGE(0,-1AY,AM))&lt;/Q&gt;&lt;R&gt;1&lt;/R&gt;&lt;C&gt;1&lt;/C&gt;&lt;D xsi:type="xsd:double"&gt;3.67621212725443&lt;/D&gt;&lt;/FQL&gt;&lt;FQL&gt;&lt;Q&gt;QAT^P_PRICE_RETURNS_PR('52W',2,-10AY,0,AM)&lt;/Q&gt;&lt;R&gt;121&lt;/R&gt;&lt;C&gt;1&lt;/C&gt;&lt;D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xsi:type="xsd:double"&gt;-8.958805&lt;/D&gt;&lt;D xsi:type="xsd:double"&gt;2.0447135&lt;/D&gt;&lt;D xsi:type="xsd:double"&gt;-9.594375&lt;/D&gt;&lt;D xsi:type="xsd:double"&gt;-14.438981&lt;/D&gt;&lt;D xsi:type="xsd:double"&gt;-17.756128&lt;/D&gt;&lt;D xsi:type="xsd:double"&gt;-13.976484&lt;/D&gt;&lt;D xsi:type="xsd:double"&gt;-21.74185&lt;/D&gt;&lt;D xsi:type="xsd:double"&gt;-19.007885&lt;/D&gt;&lt;D xsi:type="xsd:double"&gt;-21.065706&lt;/D&gt;&lt;D xsi:type="xsd:double"&gt;-20.221186&lt;/D&gt;&lt;D xsi:type="xsd:double"&gt;-10.1244335&lt;/D&gt;&lt;D xsi:type="xsd:double"&gt;-16.071098&lt;/D&gt;&lt;D xsi:type="xsd:double"&gt;-19.392162&lt;/D&gt;&lt;D xsi:type="xsd:double"&gt;-15.4230175&lt;/D&gt;&lt;D xsi:type="xsd:double"&gt;-8.066792&lt;/D&gt;&lt;D xsi:type="xsd:double"&gt;-0.3235817&lt;/D&gt;&lt;D xsi:type="xsd:double"&gt;-2.1887064&lt;/D&gt;&lt;D xsi:type="xsd:double"&gt;-8.931476&lt;/D&gt;&lt;D xsi:type="xsd:double"&gt;-5.3283095&lt;/D&gt;&lt;D xsi:type="xsd:double"&gt;5.154991&lt;/D&gt;&lt;D xsi:type="xsd:double"&gt;26.954401&lt;/D&gt;&lt;D xsi:type="xsd:double"&gt;9.273934&lt;/D&gt;&lt;D xsi:type="xsd:double"&gt;2.539301&lt;/D&gt;&lt;D xsi:type="xsd:double"&gt;0.7497549&lt;/D&gt;&lt;D xsi:type="xsd:double"&gt;5.901873&lt;/D&gt;&lt;D xsi:type="xsd:double"&gt;-7.3956194&lt;/D&gt;&lt;D xsi:type="xsd:double"&gt;-5.440134&lt;/D&gt;&lt;D xsi:type="xsd:double"&gt;-16.507465&lt;/D&gt;&lt;D xsi:type="xsd:double"&gt;-16.360313&lt;/D&gt;&lt;D xsi:type="xsd:double"&gt;-17.217165&lt;/D&gt;&lt;D xsi:type="xsd:double"&gt;-18.685102&lt;/D&gt;&lt;D xsi:type="xsd:double"&gt;-12.122512&lt;/D&gt;&lt;D xsi:type="xsd:double"&gt;-10.638338&lt;/D&gt;&lt;D xsi:type="xsd:double"&gt;-15.857988&lt;/D&gt;&lt;D xsi:type="xsd:double"&gt;-10.994762&lt;/D&gt;&lt;D xsi:type="xsd:double"&gt;-6.345338&lt;/D&gt;&lt;D xsi:type="xsd:double"&gt;-5.506033&lt;/D&gt;&lt;D xsi:type="xsd:double"&gt;4.982698&lt;/D&gt;&lt;D xsi:type="xsd:double"&gt;1.1599064&lt;/D&gt;&lt;D xsi:type="xsd:double"&gt;12.632645&lt;/D&gt;&lt;D xsi:type="xsd:double"&gt;19.620096&lt;/D&gt;&lt;D xsi:type="xsd:double"&gt;26.4171&lt;/D&gt;&lt;D xsi:type="xsd:double"&gt;47.12163&lt;/D&gt;&lt;D xsi:type="xsd:double"&gt;21.974648&lt;/D&gt;&lt;D xsi:type="xsd:double"&gt;15.497851&lt;/D&gt;&lt;D xsi:type="xsd:double"&gt;21.10051&lt;/D&gt;&lt;D xsi:type="xsd:double"&gt;17.263771&lt;/D&gt;&lt;D xsi:type="xsd:double"&gt;15.764213&lt;/D&gt;&lt;D xsi:type="xsd:double"&gt;9.921587&lt;/D&gt;&lt;D xsi:type="xsd:double"&gt;14.84673&lt;/D&gt;&lt;D xsi:type="xsd:double"&gt;9.843647&lt;/D&gt;&lt;D xsi:type="xsd:double"&gt;1.2720108&lt;/D&gt;&lt;D xsi:type="xsd:double"&gt;3.025794&lt;/D&gt;&lt;D xsi:type="xsd:double"&gt;0.338459&lt;/D&gt;&lt;D xsi:type="xsd:double"&gt;-6.5342426&lt;/D&gt;&lt;D xsi:type="xsd:double"&gt;-0.6178796&lt;/D&gt;&lt;D xsi:type="xsd:double"&gt;-1.462251&lt;/D&gt;&lt;D xsi:type="xsd:double"&gt;-10.4081335&lt;/D&gt;&lt;D xsi:type="xsd:double"&gt;-13.99346&lt;/D&gt;&lt;D xsi:type="xsd:double"&gt;-13.026148&lt;/D&gt;&lt;D xsi:type="xsd:double"&gt;-7.050294&lt;/D&gt;&lt;D xsi:type="xsd:double"&gt;-7.8527155&lt;/D&gt;&lt;D xsi:type="xsd:double"&gt;-2.706921&lt;/D&gt;&lt;D xsi:type="xsd:double"&gt;7.1437836&lt;/D&gt;&lt;D xsi:type="xsd:double"&gt;3.2662034&lt;/D&gt;&lt;D xsi:type="xsd:double"&gt;-0.0972569&lt;/D&gt;&lt;D xsi:type="xsd:double"&gt;3.67105&lt;/D&gt;&lt;D xsi:type="xsd:double"&gt;6.2650204&lt;/D&gt;&lt;D xsi:type="xsd:double"&gt;5.9873223&lt;/D&gt;&lt;D xsi:type="xsd:double"&gt;13.581764&lt;/D&gt;&lt;D xsi:type="xsd:double"&gt;26.40239&lt;/D&gt;&lt;D xsi:type="xsd:double"&gt;27.187431&lt;/D&gt;&lt;D xsi:type="xsd:double"&gt;24.788868&lt;/D&gt;&lt;D xsi:type="xsd:double"&gt;21.715355&lt;/D&gt;&lt;D xsi:type="xsd:double"&gt;12.427008&lt;/D&gt;&lt;D xsi:type="xsd:double"&gt;14.95204&lt;/D&gt;&lt;D xsi:type="xsd:double"&gt;16.823864&lt;/D&gt;&lt;D xsi:type="xsd:double"&gt;23.43943&lt;/D&gt;&lt;D xsi:type="xsd:double"&gt;15.592217&lt;/D&gt;&lt;D xsi:type="xsd:double"&gt;13.933266&lt;/D&gt;&lt;D xsi:type="xsd:double"&gt;19.034636&lt;/D&gt;&lt;D xsi:type="xsd:double"&gt;30.977345&lt;/D&gt;&lt;D xsi:type="xsd:double"&gt;33.401894&lt;/D&gt;&lt;D xsi:type="xsd:double"&gt;26.118946&lt;/D&gt;&lt;D xsi:type="xsd:double"&gt;21.806824&lt;/D&gt;&lt;D xsi:type="xsd:double"&gt;13.342846&lt;/D&gt;&lt;D xsi:type="xsd:double"&gt;22.828888&lt;/D&gt;&lt;D xsi:type="xsd:double"&gt;21.784424&lt;/D&gt;&lt;D xsi:type="xsd:double"&gt;9.408212&lt;/D&gt;&lt;D xsi:type="xsd:double"&gt;3.9047003&lt;/D&gt;&lt;D xsi:type="xsd:double"&gt;4.714632&lt;/D&gt;&lt;D xsi:type="xsd:double"&gt;-5.718273&lt;/D&gt;&lt;D xsi:type="xsd:double"&gt;-7.6063814&lt;/D&gt;&lt;D xsi:type="xsd:double"&gt;-17.188126&lt;/D&gt;&lt;D xsi:type="xsd:double"&gt;-22.513777&lt;/D&gt;&lt;D xsi:type="xsd:double"&gt;-19.33242&lt;/D&gt;&lt;D xsi:type="xsd:double"&gt;-12.834674&lt;/D&gt;&lt;D xsi:type="xsd:double"&gt;-10.590476&lt;/D&gt;&lt;D xsi:type="xsd:double"&gt;-10.690582&lt;/D&gt;&lt;D xsi:type="xsd:double"&gt;-18.568098&lt;/D&gt;&lt;D xsi:type="xsd:double"&gt;-14.485335&lt;/D&gt;&lt;D xsi:type="xsd:double"&gt;-20.770813&lt;/D&gt;&lt;D xsi:type="xsd:double"&gt;-11.3282385&lt;/D&gt;&lt;D xsi:type="xsd:double"&gt;1.300633&lt;/D&gt;&lt;D xsi:type="xsd:double"&gt;-6.600213&lt;/D&gt;&lt;D xsi:type="xsd:double"&gt;3.4147859&lt;/D&gt;&lt;D xsi:type="xsd:double"&gt;0.950861&lt;/D&gt;&lt;D xsi:type="xsd:double"&gt;-1.8219173&lt;/D&gt;&lt;D xsi:type="xsd:double"&gt;-10.252487&lt;/D&gt;&lt;D xsi:type="xsd:double"&gt;-0.48844814&lt;/D&gt;&lt;D xsi:type="xsd:double"&gt;-5.0607324&lt;/D&gt;&lt;D xsi:type="xsd:double"&gt;2.1457195&lt;/D&gt;&lt;/FQL&gt;&lt;FQL&gt;&lt;Q&gt;QAT^FMA_DIV_YLD(NTMA,-10AY,0,AM,"PORTAGG","MEANR")&lt;/Q&gt;&lt;R&gt;121&lt;/R&gt;&lt;C&gt;1&lt;/C&gt;&lt;D xsi:type="xsd:double"&gt;4.07089259804365&lt;/D&gt;&lt;D xsi:type="xsd:double"&gt;4.03151413681535&lt;/D&gt;&lt;D xsi:type="xsd:double"&gt;4.03846291379728&lt;/D&gt;&lt;D xsi:type="xsd:double"&gt;3.99016129519455&lt;/D&gt;&lt;D xsi:type="xsd:double"&gt;4.3754983207998&lt;/D&gt;&lt;D xsi:type="xsd:double"&gt;4.34876146309641&lt;/D&gt;&lt;D xsi:type="xsd:double"&gt;4.12701566039391&lt;/D&gt;&lt;D xsi:type="xsd:double"&gt;4.59500407136526&lt;/D&gt;&lt;D xsi:type="xsd:double"&gt;4.47537768148285&lt;/D&gt;&lt;D xsi:type="xsd:double"&gt;4.70104844538757&lt;/D&gt;&lt;D xsi:type="xsd:double"&gt;4.66574318727707&lt;/D&gt;&lt;D xsi:type="xsd:double"&gt;4.69918462285069&lt;/D&gt;&lt;D xsi:type="xsd:double"&gt;4.9909028153336&lt;/D&gt;&lt;D xsi:type="xsd:double"&gt;4.99504423616705&lt;/D&gt;&lt;D xsi:type="xsd:double"&gt;4.90441823067506&lt;/D&gt;&lt;D xsi:type="xsd:double"&gt;5.4408762402681&lt;/D&gt;&lt;D xsi:type="xsd:double"&gt;5.43671512636324&lt;/D&gt;&lt;D xsi:type="xsd:double"&gt;5.90966073479173&lt;/D&gt;&lt;D xsi:type="xsd:double"&gt;5.01724521517242&lt;/D&gt;&lt;D xsi:type="xsd:double"&gt;4.25781861276267&lt;/D&gt;&lt;D xsi:type="xsd:double"&gt;4.30899907315688&lt;/D&gt;&lt;D xsi:type="xsd:double"&gt;4.3448207248952&lt;/D&gt;&lt;D xsi:type="xsd:double"&gt;4.2619428594877&lt;/D&gt;&lt;D xsi:type="xsd:double"&gt;4.05439800765138&lt;/D&gt;&lt;D xsi:type="xsd:double"&gt;3.61365321782422&lt;/D&gt;&lt;D xsi:type="xsd:double"&gt;3.90657752127857&lt;/D&gt;&lt;D xsi:type="xsd:double"&gt;3.89317329576549&lt;/D&gt;&lt;D xsi:type="xsd:double"&gt;4.36052251616082&lt;/D&gt;&lt;D xsi:type="xsd:double"&gt;3.79138739103666&lt;/D&gt;&lt;D xsi:type="xsd:double"&gt;3.60315971350677&lt;/D&gt;&lt;D xsi:type="xsd:double"&gt;3.77123068347459&lt;/D&gt;&lt;D xsi:type="xsd:double"&gt;3.92023725930093&lt;/D&gt;&lt;D xsi:type="xsd:double"&gt;3.97029620511719&lt;/D&gt;&lt;D xsi:type="xsd:double"&gt;3.89983354870329&lt;/D&gt;&lt;D xsi:type="xsd:double"&gt;4.47423441790578&lt;/D&gt;&lt;D xsi:type="xsd:double"&gt;4.1251565545099&lt;/D&gt;&lt;D xsi:type="xsd:double"&gt;4.45126470862236&lt;/D&gt;&lt;D xsi:type="xsd:double"&gt;4.69015660240129&lt;/D&gt;&lt;D xsi:type="xsd:double"&gt;4.53598873638331&lt;/D&gt;&lt;D xsi:type="xsd:double"&gt;4.70080272844113&lt;/D&gt;&lt;D xsi:type="xsd:double"&gt;4.32768162402405&lt;/D&gt;&lt;D xsi:type="xsd:double"&gt;4.07010404386273&lt;/D&gt;&lt;D xsi:type="xsd:double"&gt;4.85707817029101&lt;/D&gt;&lt;D xsi:type="xsd:double"&gt;5.00352253908623&lt;/D&gt;&lt;D xsi:type="xsd:double"&gt;4.69111632097107&lt;/D&gt;&lt;D xsi:type="xsd:double"&gt;4.74514370132808&lt;/D&gt;&lt;D xsi:type="xsd:double"&gt;4.88728084876009&lt;/D&gt;&lt;D xsi:type="xsd:double"&gt;4.55660932989599&lt;/D&gt;&lt;D xsi:type="xsd:double"&gt;4.2618577602832&lt;/D&gt;&lt;D xsi:type="xsd:double"&gt;4.39780640992807&lt;/D&gt;&lt;D xsi:type="xsd:double"&gt;4.26444235796142&lt;/D&gt;&lt;D xsi:type="xsd:double"&gt;4.37587482705632&lt;/D&gt;&lt;D xsi:type="xsd:double"&gt;4.5424590842939&lt;/D&gt;&lt;D xsi:type="xsd:double"&gt;4.25685259028536&lt;/D&gt;&lt;D xsi:type="xsd:double"&gt;4.57790264600661&lt;/D&gt;&lt;D xsi:type="xsd:double"&gt;4.42091629403086&lt;/D&gt;&lt;D xsi:type="xsd:double"&gt;4.23965611953846&lt;/D&gt;&lt;D xsi:type="xsd:double"&gt;4.35230212962101&lt;/D&gt;&lt;D xsi:type="xsd:double"&gt;4.08300979981691&lt;/D&gt;&lt;D xsi:type="xsd:double"&gt;4.09609655108935&lt;/D&gt;&lt;D xsi:type="xsd:double"&gt;4.24073795219831&lt;/D&gt;&lt;D xsi:type="xsd:double"&gt;4.16978479736891&lt;/D&gt;&lt;D xsi:type="xsd:double"&gt;4.15313162716445&lt;/D&gt;&lt;D xsi:type="xsd:double"&gt;4.18302541071534&lt;/D&gt;&lt;D xsi:type="xsd:double"&gt;4.04739336872682&lt;/D&gt;&lt;D xsi:type="xsd:double"&gt;4.11637201548076&lt;/D&gt;&lt;D xsi:type="xsd:double"&gt;4.51958487996831&lt;/D&gt;&lt;D xsi:type="xsd:double"&gt;4.6751820133956&lt;/D&gt;&lt;D xsi:type="xsd:double"&gt;4.28976955806711&lt;/D&gt;&lt;D xsi:type="xsd:double"&gt;4.12590021434855&lt;/D&gt;&lt;D xsi:type="xsd:double"&gt;3.94734902107977&lt;/D&gt;&lt;D xsi:type="xsd:double"&gt;3.67341907363315&lt;/D&gt;&lt;D xsi:type="xsd:double"&gt;3.50690142970091&lt;/D&gt;&lt;D xsi:type="xsd:double"&gt;3.53716183079915&lt;/D&gt;&lt;D xsi:type="xsd:double"&gt;3.77212771408261&lt;/D&gt;&lt;D xsi:type="xsd:double"&gt;3.64852100234744&lt;/D&gt;&lt;D xsi:type="xsd:double"&gt;3.66666474314729&lt;/D&gt;&lt;D xsi:type="xsd:double"&gt;3.7922685590525&lt;/D&gt;&lt;D xsi:type="xsd:double"&gt;3.89294947316357&lt;/D&gt;&lt;D xsi:type="xsd:double"&gt;3.87215675175329&lt;/D&gt;&lt;D xsi:type="xsd:double"&gt;3.76364707405054&lt;/D&gt;&lt;D xsi:type="xsd:double"&gt;3.80446054333195&lt;/D&gt;&lt;D xsi:type="xsd:double"&gt;3.85527604320272&lt;/D&gt;&lt;D xsi:type="xsd:double"&gt;3.94272552972804&lt;/D&gt;&lt;D xsi:type="xsd:double"&gt;3.89059973935541&lt;/D&gt;&lt;D xsi:type="xsd:double"&gt;3.99491626339603&lt;/D&gt;&lt;D xsi:type="xsd:double"&gt;3.76982243978206&lt;/D&gt;&lt;D xsi:type="xsd:double"&gt;3.98890357829609&lt;/D&gt;&lt;D xsi:type="xsd:double"&gt;4.05950121463804&lt;/D&gt;&lt;D xsi:type="xsd:double"&gt;3.95315565514365&lt;/D&gt;&lt;D xsi:type="xsd:double"&gt;3.8418014039248&lt;/D&gt;&lt;D xsi:type="xsd:double"&gt;3.65552557420665&lt;/D&gt;&lt;D xsi:type="xsd:double"&gt;3.8207930435922&lt;/D&gt;&lt;D xsi:type="xsd:double"&gt;4.22852462998977&lt;/D&gt;&lt;D xsi:type="xsd:double"&gt;4.3426405337298&lt;/D&gt;&lt;D xsi:type="xsd:double"&gt;3.95158322979607&lt;/D&gt;&lt;D xsi:type="xsd:double"&gt;3.85581134418539&lt;/D&gt;&lt;D xsi:type="xsd:double"&gt;4.02758367437128&lt;/D&gt;&lt;D xsi:type="xsd:double"&gt;4.13547193260723&lt;/D&gt;&lt;D xsi:type="xsd:double"&gt;4.36684666272244&lt;/D&gt;&lt;D xsi:type="xsd:double"&gt;4.85084887510889&lt;/D&gt;&lt;D xsi:type="xsd:double"&gt;4.52295352006659&lt;/D&gt;&lt;D xsi:type="xsd:double"&gt;4.75130285757771&lt;/D&gt;&lt;D xsi:type="xsd:double"&gt;4.86066174695862&lt;/D&gt;&lt;D xsi:type="xsd:double"&gt;4.94396037250576&lt;/D&gt;&lt;D xsi:type="xsd:double"&gt;4.69455272313206&lt;/D&gt;&lt;D xsi:type="xsd:double"&gt;4.79244630999189&lt;/D&gt;&lt;D xsi:type="xsd:double"&gt;4.43396999964505&lt;/D&gt;&lt;D xsi:type="xsd:double"&gt;4.597347152842&lt;/D&gt;&lt;D xsi:type="xsd:double"&gt;4.6928541151387&lt;/D&gt;&lt;D xsi:type="xsd:double"&gt;5.21947612390758&lt;/D&gt;&lt;D xsi:type="xsd:double"&gt;4.93962948551277&lt;/D&gt;&lt;D xsi:type="xsd:double"&gt;4.72931823357074&lt;/D&gt;&lt;D xsi:type="xsd:double"&gt;4.88978098982648&lt;/D&gt;&lt;D xsi:type="xsd:double"&gt;4.73514036372275&lt;/D&gt;&lt;D xsi:type="xsd:double"&gt;5.03284622965552&lt;/D&gt;&lt;D xsi:type="xsd:double"&gt;5.72693058413955&lt;/D&gt;&lt;D xsi:type="xsd:double"&gt;6.07159245289719&lt;/D&gt;&lt;D xsi:type="xsd:double"&gt;5.56133839115734&lt;/D&gt;&lt;D xsi:type="xsd:double"&gt;5.47660106696742&lt;/D&gt;&lt;D xsi:type="xsd:double"&gt;5.48063036413521&lt;/D&gt;&lt;/FQL&gt;&lt;FQL&gt;&lt;Q&gt;SET-BKK^FMA_PE(LTMA,-10AY,0,AM,"PORTAGG","MEANR")&lt;/Q&gt;&lt;R&gt;121&lt;/R&gt;&lt;C&gt;1&lt;/C&gt;&lt;D xsi:type="xsd:double"&gt;18.9724662564097&lt;/D&gt;&lt;D xsi:type="xsd:double"&gt;19.2053965010331&lt;/D&gt;&lt;D xsi:type="xsd:double"&gt;19.1769011761474&lt;/D&gt;&lt;D xsi:type="xsd:double"&gt;20.1840910610913&lt;/D&gt;&lt;D xsi:type="xsd:double"&gt;19.2635738478251&lt;/D&gt;&lt;D xsi:type="xsd:double"&gt;21.9123102514543&lt;/D&gt;&lt;D xsi:type="xsd:double"&gt;23.7280664525877&lt;/D&gt;&lt;D xsi:type="xsd:double"&gt;22.8469458068178&lt;/D&gt;&lt;D xsi:type="xsd:double"&gt;22.0979282696699&lt;/D&gt;&lt;D xsi:type="xsd:double"&gt;21.6468275255126&lt;/D&gt;&lt;D xsi:type="xsd:double"&gt;21.11224999975&lt;/D&gt;&lt;D xsi:type="xsd:double"&gt;20.089776068842&lt;/D&gt;&lt;D xsi:type="xsd:double"&gt;19.196548231642&lt;/D&gt;&lt;D xsi:type="xsd:double"&gt;18.4316921235163&lt;/D&gt;&lt;D xsi:type="xsd:double"&gt;18.3567260750148&lt;/D&gt;&lt;D xsi:type="xsd:double"&gt;16.0388822661439&lt;/D&gt;&lt;D xsi:type="xsd:double"&gt;14.2228510991307&lt;/D&gt;&lt;D xsi:type="xsd:double"&gt;15.7219627429672&lt;/D&gt;&lt;D xsi:type="xsd:double"&gt;16.5800966240845&lt;/D&gt;&lt;D xsi:type="xsd:double"&gt;16.5572247746982&lt;/D&gt;&lt;D xsi:type="xsd:double"&gt;16.4412593515073&lt;/D&gt;&lt;D xsi:type="xsd:double"&gt;16.339387351435&lt;/D&gt;&lt;D xsi:type="xsd:double"&gt;16.3969908354002&lt;/D&gt;&lt;D xsi:type="xsd:double"&gt;16.7915273853056&lt;/D&gt;&lt;D xsi:type="xsd:double"&gt;16.6687242626164&lt;/D&gt;&lt;D xsi:type="xsd:double"&gt;16.1481696019149&lt;/D&gt;&lt;D xsi:type="xsd:double"&gt;16.0381919550308&lt;/D&gt;&lt;D xsi:type="xsd:double"&gt;16.0082516091299&lt;/D&gt;&lt;D xsi:type="xsd:double"&gt;16.2584649900595&lt;/D&gt;&lt;D xsi:type="xsd:double"&gt;16.7526170537891&lt;/D&gt;&lt;D xsi:type="xsd:double"&gt;16.3499523555078&lt;/D&gt;&lt;D xsi:type="xsd:double"&gt;16.2889423898714&lt;/D&gt;&lt;D xsi:type="xsd:double"&gt;16.1721074788834&lt;/D&gt;&lt;D xsi:type="xsd:double"&gt;16.0692077034324&lt;/D&gt;&lt;D xsi:type="xsd:double"&gt;16.0291194565605&lt;/D&gt;&lt;D xsi:type="xsd:double"&gt;15.9958999931661&lt;/D&gt;&lt;D xsi:type="xsd:double"&gt;16.2098303576322&lt;/D&gt;&lt;D xsi:type="xsd:double"&gt;16.5129363186994&lt;/D&gt;&lt;D xsi:type="xsd:double"&gt;16.8618069831449&lt;/D&gt;&lt;D xsi:type="xsd:double"&gt;17.1087152676862&lt;/D&gt;&lt;D xsi:type="xsd:double"&gt;17.8482121183143&lt;/D&gt;&lt;D xsi:type="xsd:double"&gt;18.5474008767848&lt;/D&gt;&lt;D xsi:type="xsd:double"&gt;17.8491278288067&lt;/D&gt;&lt;D xsi:type="xsd:double"&gt;17.4898751969361&lt;/D&gt;&lt;D xsi:type="xsd:double"&gt;17.2823193329468&lt;/D&gt;&lt;D xsi:type="xsd:double"&gt;17.1146291232616&lt;/D&gt;&lt;D xsi:type="xsd:double"&gt;16.3066695082587&lt;/D&gt;&lt;D xsi:type="xsd:double"&gt;16.5958265151791&lt;/D&gt;&lt;D xsi:type="xsd:double"&gt;16.4697337307595&lt;/D&gt;&lt;D xsi:type="xsd:double"&gt;16.4648715454525&lt;/D&gt;&lt;D xsi:type="xsd:double"&gt;15.410633823622&lt;/D&gt;&lt;D xsi:type="xsd:double"&gt;15.1612569435507&lt;/D&gt;&lt;D xsi:type="xsd:double"&gt;14.2800531873881&lt;/D&gt;&lt;D xsi:type="xsd:double"&gt;15.2509040271284&lt;/D&gt;&lt;D xsi:type="xsd:double"&gt;16.2470650053239&lt;/D&gt;&lt;D xsi:type="xsd:double"&gt;16.1323299124519&lt;/D&gt;&lt;D xsi:type="xsd:double"&gt;16.1438184306817&lt;/D&gt;&lt;D xsi:type="xsd:double"&gt;15.9517693626123&lt;/D&gt;&lt;D xsi:type="xsd:double"&gt;16.4679147449607&lt;/D&gt;&lt;D xsi:type="xsd:double"&gt;16.4750880905533&lt;/D&gt;&lt;D xsi:type="xsd:double"&gt;16.3616980628851&lt;/D&gt;&lt;D xsi:type="xsd:double"&gt;16.4978778126883&lt;/D&gt;&lt;D xsi:type="xsd:double"&gt;16.5473771750868&lt;/D&gt;&lt;D xsi:type="xsd:double"&gt;17.1503710533717&lt;/D&gt;&lt;D xsi:type="xsd:double"&gt;17.0156816261766&lt;/D&gt;&lt;D xsi:type="xsd:double"&gt;16.4507497266463&lt;/D&gt;&lt;D xsi:type="xsd:double"&gt;14.8807190393392&lt;/D&gt;&lt;D xsi:type="xsd:double"&gt;14.5251167864487&lt;/D&gt;&lt;D xsi:type="xsd:double"&gt;15.5407224961918&lt;/D&gt;&lt;D xsi:type="xsd:double"&gt;17.2923322755051&lt;/D&gt;&lt;D xsi:type="xsd:double"&gt;18.2811051562643&lt;/D&gt;&lt;D xsi:type="xsd:double"&gt;19.348757967836&lt;/D&gt;&lt;D xsi:type="xsd:double"&gt;20.5925188522599&lt;/D&gt;&lt;D xsi:type="xsd:double"&gt;21.1345756618448&lt;/D&gt;&lt;D xsi:type="xsd:double"&gt;21.1761356823534&lt;/D&gt;&lt;D xsi:type="xsd:double"&gt;24.6127366126871&lt;/D&gt;&lt;D xsi:type="xsd:double"&gt;27.3225581997614&lt;/D&gt;&lt;D xsi:type="xsd:double"&gt;26.9061836580209&lt;/D&gt;&lt;D xsi:type="xsd:double"&gt;27.7478253487431&lt;/D&gt;&lt;D xsi:type="xsd:double"&gt;27.0773213861886&lt;/D&gt;&lt;D xsi:type="xsd:double"&gt;26.2038815894886&lt;/D&gt;&lt;D xsi:type="xsd:double"&gt;24.8905989530155&lt;/D&gt;&lt;D xsi:type="xsd:double"&gt;23.8786643399108&lt;/D&gt;&lt;D xsi:type="xsd:double"&gt;22.6118990655261&lt;/D&gt;&lt;D xsi:type="xsd:double"&gt;22.3829701146498&lt;/D&gt;&lt;D xsi:type="xsd:double"&gt;21.4237227880097&lt;/D&gt;&lt;D xsi:type="xsd:double"&gt;20.4119548547613&lt;/D&gt;&lt;D xsi:type="xsd:double"&gt;19.2316804278347&lt;/D&gt;&lt;D xsi:type="xsd:double"&gt;18.9376389067184&lt;/D&gt;&lt;D xsi:type="xsd:double"&gt;18.6199735968447&lt;/D&gt;&lt;D xsi:type="xsd:double"&gt;18.8905140910695&lt;/D&gt;&lt;D xsi:type="xsd:double"&gt;18.8128021259108&lt;/D&gt;&lt;D xsi:type="xsd:double"&gt;18.4738609424013&lt;/D&gt;&lt;D xsi:type="xsd:double"&gt;18.1894780293044&lt;/D&gt;&lt;D xsi:type="xsd:double"&gt;17.6113593931866&lt;/D&gt;&lt;D xsi:type="xsd:double"&gt;17.2482445861507&lt;/D&gt;&lt;D xsi:type="xsd:double"&gt;17.04992982305&lt;/D&gt;&lt;D xsi:type="xsd:double"&gt;16.4858109189884&lt;/D&gt;&lt;D xsi:type="xsd:double"&gt;16.3177214538672&lt;/D&gt;&lt;D xsi:type="xsd:double"&gt;16.6570521403375&lt;/D&gt;&lt;D xsi:type="xsd:double"&gt;16.8544940836889&lt;/D&gt;&lt;D xsi:type="xsd:double"&gt;17.3372115587283&lt;/D&gt;&lt;D xsi:type="xsd:double"&gt;17.4064074527576&lt;/D&gt;&lt;D xsi:type="xsd:double"&gt;17.3575441660791&lt;/D&gt;&lt;D xsi:type="xsd:double"&gt;17.0922216768561&lt;/D&gt;&lt;D xsi:type="xsd:double"&gt;17.1560979430938&lt;/D&gt;&lt;D xsi:type="xsd:double"&gt;16.9155008118426&lt;/D&gt;&lt;D xsi:type="xsd:double"&gt;17.4220497971013&lt;/D&gt;&lt;D xsi:type="xsd:double"&gt;17.7432559045894&lt;/D&gt;&lt;D xsi:type="xsd:double"&gt;16.9166439492982&lt;/D&gt;&lt;D xsi:type="xsd:double"&gt;16.4184039974099&lt;/D&gt;&lt;D xsi:type="xsd:double"&gt;16.1256374579775&lt;/D&gt;&lt;D xsi:type="xsd:double"&gt;16.3806923807432&lt;/D&gt;&lt;D xsi:type="xsd:double"&gt;15.7734129184579&lt;/D&gt;&lt;D xsi:type="xsd:double"&gt;16.6827935050504&lt;/D&gt;&lt;D xsi:type="xsd:double"&gt;16.5046467898578&lt;/D&gt;&lt;D xsi:type="xsd:double"&gt;16.2934697062029&lt;/D&gt;&lt;D xsi:type="xsd:double"&gt;16.0716926002877&lt;/D&gt;&lt;D xsi:type="xsd:double"&gt;15.6583914647127&lt;/D&gt;&lt;D xsi:type="xsd:double"&gt;15.5413420459181&lt;/D&gt;&lt;D xsi:type="xsd:double"&gt;15.9664929808311&lt;/D&gt;&lt;/FQL&gt;&lt;FQL&gt;&lt;Q&gt;DDR3512M-FDS^FG_PRICE_CHANGE(0,-1AM)&lt;/Q&gt;&lt;R&gt;1&lt;/R&gt;&lt;C&gt;1&lt;/C&gt;&lt;D xsi:type="xsd:double"&gt;-2.34646093150723&lt;/D&gt;&lt;/FQL&gt;&lt;FQL&gt;&lt;Q&gt;EPU^FG_TOTAL_RETURNC(0,-6AM)&lt;/Q&gt;&lt;R&gt;1&lt;/R&gt;&lt;C&gt;1&lt;/C&gt;&lt;D xsi:type="xsd:double"&gt;17.495&lt;/D&gt;&lt;/FQL&gt;&lt;FQL&gt;&lt;Q&gt;EPHE^FG_ROE(0)&lt;/Q&gt;&lt;R&gt;1&lt;/R&gt;&lt;C&gt;1&lt;/C&gt;&lt;D xsi:type="xsd:double"&gt;12.1421143415775&lt;/D&gt;&lt;/FQL&gt;&lt;FQL&gt;&lt;Q&gt;TRYMY10Y-FDS^FG_YIELD_NAME&lt;/Q&gt;&lt;R&gt;1&lt;/R&gt;&lt;C&gt;1&lt;/C&gt;&lt;D xsi:type="xsd:string"&gt;Treasury - Malaysia Benchmark Bond 10Y&lt;/D&gt;&lt;/FQL&gt;&lt;FQL&gt;&lt;Q&gt;USDAED^FG_COMPANY_NAME&lt;/Q&gt;&lt;R&gt;1&lt;/R&gt;&lt;C&gt;1&lt;/C&gt;&lt;D xsi:type="xsd:string"&gt;UAE Dirham per U.S. Dollar&lt;/D&gt;&lt;/FQL&gt;&lt;FQL&gt;&lt;Q&gt;INDA^FMA_DIV_YLD(NTMA,-10AY,0,AM,"PORTAGG","MEANR")&lt;/Q&gt;&lt;R&gt;121&lt;/R&gt;&lt;C&gt;1&lt;/C&gt;&lt;D xsi:type="xsd:double"&gt;1.5676547955397&lt;/D&gt;&lt;D xsi:type="xsd:double"&gt;1.57597289160212&lt;/D&gt;&lt;D xsi:type="xsd:double"&gt;1.59358571492887&lt;/D&gt;&lt;D xsi:type="xsd:double"&gt;1.50702225810179&lt;/D&gt;&lt;D xsi:type="xsd:double"&gt;1.58952548352753&lt;/D&gt;&lt;D xsi:type="xsd:double"&gt;1.47610325593656&lt;/D&gt;&lt;D xsi:type="xsd:double"&gt;1.47254169625089&lt;/D&gt;&lt;D xsi:type="xsd:double"&gt;1.56389160479072&lt;/D&gt;&lt;D xsi:type="xsd:double"&gt;1.67856023414083&lt;/D&gt;&lt;D xsi:type="xsd:double"&gt;1.63900103230901&lt;/D&gt;&lt;D xsi:type="xsd:double"&gt;1.66469189446721&lt;/D&gt;&lt;D xsi:type="xsd:double"&gt;1.56789578441568&lt;/D&gt;&lt;D xsi:type="xsd:double"&gt;1.63715998610431&lt;/D&gt;&lt;D xsi:type="xsd:double"&gt;1.70303399455033&lt;/D&gt;&lt;D xsi:type="xsd:double"&gt;1.66689297526696&lt;/D&gt;&lt;D xsi:type="xsd:double"&gt;1.72286599969192&lt;/D&gt;&lt;D xsi:type="xsd:double"&gt;1.70685814795522&lt;/D&gt;&lt;D xsi:type="xsd:double"&gt;1.7602057312509&lt;/D&gt;&lt;D xsi:type="xsd:double"&gt;1.87495033847875&lt;/D&gt;&lt;D xsi:type="xsd:double"&gt;1.76105999032166&lt;/D&gt;&lt;D xsi:type="xsd:double"&gt;1.70319934209896&lt;/D&gt;&lt;D xsi:type="xsd:double"&gt;1.65955057406852&lt;/D&gt;&lt;D xsi:type="xsd:double"&gt;1.6098844117511&lt;/D&gt;&lt;D xsi:type="xsd:double"&gt;1.52939079974745&lt;/D&gt;&lt;D xsi:type="xsd:double"&gt;1.55317384176675&lt;/D&gt;&lt;D xsi:type="xsd:double"&gt;1.55867310678688&lt;/D&gt;&lt;D xsi:type="xsd:double"&gt;1.56736498605141&lt;/D&gt;&lt;D xsi:type="xsd:double"&gt;1.67757830717975&lt;/D&gt;&lt;D xsi:type="xsd:double"&gt;1.70962464236501&lt;/D&gt;&lt;D xsi:type="xsd:double"&gt;1.61752947405768&lt;/D&gt;&lt;D xsi:type="xsd:double"&gt;1.58709013129702&lt;/D&gt;&lt;D xsi:type="xsd:double"&gt;1.55863748407944&lt;/D&gt;&lt;D xsi:type="xsd:double"&gt;1.56878802167138&lt;/D&gt;&lt;D xsi:type="xsd:double"&gt;1.5736773903458&lt;/D&gt;&lt;D xsi:type="xsd:double"&gt;1.64705797694042&lt;/D&gt;&lt;D xsi:type="xsd:double"&gt;1.52381155634609&lt;/D&gt;&lt;D xsi:type="xsd:double"&gt;1.55517171147977&lt;/D&gt;&lt;D xsi:type="xsd:double"&gt;1.58534516852307&lt;/D&gt;&lt;D xsi:type="xsd:double"&gt;1.52057194249231&lt;/D&gt;&lt;D xsi:type="xsd:double"&gt;1.51817512440863&lt;/D&gt;&lt;D xsi:type="xsd:double"&gt;1.50087211725894&lt;/D&gt;&lt;D xsi:type="xsd:double"&gt;1.44513690733839&lt;/D&gt;&lt;D xsi:type="xsd:double"&gt;1.572230372169&lt;/D&gt;&lt;D xsi:type="xsd:double"&gt;1.62265292677285&lt;/D&gt;&lt;D xsi:type="xsd:double"&gt;1.59194447173966&lt;/D&gt;&lt;D xsi:type="xsd:double"&gt;1.63735151005968&lt;/D&gt;&lt;D xsi:type="xsd:double"&gt;1.62017888397458&lt;/D&gt;&lt;D xsi:type="xsd:double"&gt;1.53542111636025&lt;/D&gt;&lt;D xsi:type="xsd:double"&gt;1.47123864869424&lt;/D&gt;&lt;D xsi:type="xsd:double"&gt;1.59062229352705&lt;/D&gt;&lt;D xsi:type="xsd:double"&gt;1.7084491895242&lt;/D&gt;&lt;D xsi:type="xsd:double"&gt;1.6375566123847&lt;/D&gt;&lt;D xsi:type="xsd:double"&gt;1.63497253570852&lt;/D&gt;&lt;D xsi:type="xsd:double"&gt;1.68252050012787&lt;/D&gt;&lt;D xsi:type="xsd:double"&gt;1.65067532882832&lt;/D&gt;&lt;D xsi:type="xsd:double"&gt;1.57389464893989&lt;/D&gt;&lt;D xsi:type="xsd:double"&gt;1.62503521433646&lt;/D&gt;&lt;D xsi:type="xsd:double"&gt;1.67379045303137&lt;/D&gt;&lt;D xsi:type="xsd:double"&gt;1.67439744692257&lt;/D&gt;&lt;D xsi:type="xsd:double"&gt;1.81062539282178&lt;/D&gt;&lt;D xsi:type="xsd:double"&gt;1.81143055139217&lt;/D&gt;&lt;D xsi:type="xsd:double"&gt;1.7740921290939&lt;/D&gt;&lt;D xsi:type="xsd:double"&gt;1.77435169814541&lt;/D&gt;&lt;D xsi:type="xsd:double"&gt;1.66628419945367&lt;/D&gt;&lt;D xsi:type="xsd:double"&gt;1.65462341224773&lt;/D&gt;&lt;D xsi:type="xsd:double"&gt;1.65460949150961&lt;/D&gt;&lt;D xsi:type="xsd:double"&gt;1.8079552385734&lt;/D&gt;&lt;D xsi:type="xsd:double"&gt;2.30682618067883&lt;/D&gt;&lt;D xsi:type="xsd:double"&gt;1.97769001768543&lt;/D&gt;&lt;D xsi:type="xsd:double"&gt;1.82927887661836&lt;/D&gt;&lt;D xsi:type="xsd:double"&gt;1.67133033721276&lt;/D&gt;&lt;D xsi:type="xsd:double"&gt;1.53707226358981&lt;/D&gt;&lt;D xsi:type="xsd:double"&gt;1.49961682771917&lt;/D&gt;&lt;D xsi:type="xsd:double"&gt;1.56456097261523&lt;/D&gt;&lt;D xsi:type="xsd:double"&gt;1.56832314231831&lt;/D&gt;&lt;D xsi:type="xsd:double"&gt;1.46561811997811&lt;/D&gt;&lt;D xsi:type="xsd:double"&gt;1.34762255144765&lt;/D&gt;&lt;D xsi:type="xsd:double"&gt;1.41890443608135&lt;/D&gt;&lt;D xsi:type="xsd:double"&gt;1.38947434731484&lt;/D&gt;&lt;D xsi:type="xsd:double"&gt;1.40194686377576&lt;/D&gt;&lt;D xsi:type="xsd:double"&gt;1.39962053910804&lt;/D&gt;&lt;D xsi:type="xsd:double"&gt;1.41698669961605&lt;/D&gt;&lt;D xsi:type="xsd:double"&gt;1.40378451925611&lt;/D&gt;&lt;D xsi:type="xsd:double"&gt;1.38819618568007&lt;/D&gt;&lt;D xsi:type="xsd:double"&gt;1.33402670764271&lt;/D&gt;&lt;D xsi:type="xsd:double"&gt;1.28576732397471&lt;/D&gt;&lt;D xsi:type="xsd:double"&gt;1.34383599058786&lt;/D&gt;&lt;D xsi:type="xsd:double"&gt;1.41663623217436&lt;/D&gt;&lt;D xsi:type="xsd:double"&gt;1.37365274602707&lt;/D&gt;&lt;D xsi:type="xsd:double"&gt;1.41599525687193&lt;/D&gt;&lt;D xsi:type="xsd:double"&gt;1.49534173951747&lt;/D&gt;&lt;D xsi:type="xsd:double"&gt;1.45945650880139&lt;/D&gt;&lt;D xsi:type="xsd:double"&gt;1.51359695787075&lt;/D&gt;&lt;D xsi:type="xsd:double"&gt;1.66455811743018&lt;/D&gt;&lt;D xsi:type="xsd:double"&gt;1.68686903448922&lt;/D&gt;&lt;D xsi:type="xsd:double"&gt;1.52145452690347&lt;/D&gt;&lt;D xsi:type="xsd:double"&gt;1.50855117799032&lt;/D&gt;&lt;D xsi:type="xsd:double"&gt;1.57121483302828&lt;/D&gt;&lt;D xsi:type="xsd:double"&gt;1.52509286622922&lt;/D&gt;&lt;D xsi:type="xsd:double"&gt;1.45775197810677&lt;/D&gt;&lt;D xsi:type="xsd:double"&gt;1.49222731783036&lt;/D&gt;&lt;D xsi:type="xsd:double"&gt;1.55803175638625&lt;/D&gt;&lt;D xsi:type="xsd:double"&gt;1.60549924777745&lt;/D&gt;&lt;D xsi:type="xsd:double"&gt;1.64803560233607&lt;/D&gt;&lt;D xsi:type="xsd:double"&gt;1.60350151457524&lt;/D&gt;&lt;D xsi:type="xsd:double"&gt;1.59879979386078&lt;/D&gt;&lt;D xsi:type="xsd:double"&gt;1.53406277827836&lt;/D&gt;&lt;D xsi:type="xsd:double"&gt;1.47728394383118&lt;/D&gt;&lt;D xsi:type="xsd:double"&gt;1.51354140406221&lt;/D&gt;&lt;D xsi:type="xsd:double"&gt;1.51992727560745&lt;/D&gt;&lt;D xsi:type="xsd:double"&gt;1.55013976315957&lt;/D&gt;&lt;D xsi:type="xsd:double"&gt;1.48815564972945&lt;/D&gt;&lt;D xsi:type="xsd:double"&gt;1.37202423062243&lt;/D&gt;&lt;D xsi:type="xsd:double"&gt;1.37667709128886&lt;/D&gt;&lt;D xsi:type</t>
        </r>
      </text>
    </comment>
    <comment ref="A8" authorId="0" shapeId="0" xr:uid="{BB951BAC-672A-4675-9855-74388D96B025}">
      <text>
        <r>
          <rPr>
            <b/>
            <sz val="9"/>
            <color indexed="81"/>
            <rFont val="Tahoma"/>
            <charset val="1"/>
          </rPr>
          <t>="xsd:double"&gt;1.34894360444316&lt;/D&gt;&lt;D xsi:type="xsd:double"&gt;1.33984497133592&lt;/D&gt;&lt;D xsi:type="xsd:double"&gt;1.33641931878632&lt;/D&gt;&lt;D xsi:type="xsd:double"&gt;1.33842309153838&lt;/D&gt;&lt;D xsi:type="xsd:double"&gt;1.26979005354983&lt;/D&gt;&lt;D xsi:type="xsd:double"&gt;1.22555374944701&lt;/D&gt;&lt;D xsi:type="xsd:double"&gt;1.23295727978544&lt;/D&gt;&lt;/FQL&gt;&lt;FQL&gt;&lt;Q&gt;MCHI^FMA_PE(NTMA,-10AY,0,AM,"PORTAGG","MEANR")&lt;/Q&gt;&lt;R&gt;121&lt;/R&gt;&lt;C&gt;1&lt;/C&gt;&lt;D xsi:type="xsd:double"&gt;9.17283181464071&lt;/D&gt;&lt;D xsi:type="xsd:double"&gt;8.61238220030184&lt;/D&gt;&lt;D xsi:type="xsd:double"&gt;8.79923816237691&lt;/D&gt;&lt;D xsi:type="xsd:double"&gt;9.07557106689444&lt;/D&gt;&lt;D xsi:type="xsd:double"&gt;9.40690559524695&lt;/D&gt;&lt;D xsi:type="xsd:double"&gt;10.0197094999531&lt;/D&gt;&lt;D xsi:type="xsd:double"&gt;10.3408263886756&lt;/D&gt;&lt;D xsi:type="xsd:double"&gt;10.2202058998277&lt;/D&gt;&lt;D xsi:type="xsd:double"&gt;12.4324430863359&lt;/D&gt;&lt;D xsi:type="xsd:double"&gt;11.6237989511702&lt;/D&gt;&lt;D xsi:type="xsd:double"&gt;10.6647049446387&lt;/D&gt;&lt;D xsi:type="xsd:double"&gt;9.52311525094314&lt;/D&gt;&lt;D xsi:type="xsd:double"&gt;8.74061099852152&lt;/D&gt;&lt;D xsi:type="xsd:double"&gt;8.47802712959388&lt;/D&gt;&lt;D xsi:type="xsd:double"&gt;9.54579078456864&lt;/D&gt;&lt;D xsi:type="xsd:double"&gt;9.28226667768459&lt;/D&gt;&lt;D xsi:type="xsd:double"&gt;9.35616279096411&lt;/D&gt;&lt;D xsi:type="xsd:double"&gt;9.16486003157342&lt;/D&gt;&lt;D xsi:type="xsd:double"&gt;8.92072872946908&lt;/D&gt;&lt;D xsi:type="xsd:double"&gt;9.94080915138623&lt;/D&gt;&lt;D xsi:type="xsd:double"&gt;10.1202980415088&lt;/D&gt;&lt;D xsi:type="xsd:double"&gt;9.92799317315808&lt;/D&gt;&lt;D xsi:type="xsd:double"&gt;10.7009342586566&lt;/D&gt;&lt;D xsi:type="xsd:double"&gt;11.3538552191192&lt;/D&gt;&lt;D xsi:type="xsd:double"&gt;11.9977458508103&lt;/D&gt;&lt;D xsi:type="xsd:double"&gt;12.4843646615036&lt;/D&gt;&lt;D xsi:type="xsd:double"&gt;12.0534397042207&lt;/D&gt;&lt;D xsi:type="xsd:double"&gt;11.9734451294558&lt;/D&gt;&lt;D xsi:type="xsd:double"&gt;11.2964875279329&lt;/D&gt;&lt;D xsi:type="xsd:double"&gt;12.0071719293888&lt;/D&gt;&lt;D xsi:type="xsd:double"&gt;12.277883546916&lt;/D&gt;&lt;D xsi:type="xsd:double"&gt;12.5251936781628&lt;/D&gt;&lt;D xsi:type="xsd:double"&gt;12.5862053862381&lt;/D&gt;&lt;D xsi:type="xsd:double"&gt;13.1313430127667&lt;/D&gt;&lt;D xsi:type="xsd:double"&gt;12.9670603255877&lt;/D&gt;&lt;D xsi:type="xsd:double"&gt;13.5870587036366&lt;/D&gt;&lt;D xsi:type="xsd:double"&gt;13.4032982224183&lt;/D&gt;&lt;D xsi:type="xsd:double"&gt;13.4867522236323&lt;/D&gt;&lt;D xsi:type="xsd:double"&gt;13.5839121885553&lt;/D&gt;&lt;D xsi:type="xsd:double"&gt;13.694817783564&lt;/D&gt;&lt;D xsi:type="xsd:double"&gt;13.3102370505766&lt;/D&gt;&lt;D xsi:type="xsd:double"&gt;14.4747775411473&lt;/D&gt;&lt;D xsi:type="xsd:double"&gt;13.2420904888303&lt;/D&gt;&lt;D xsi:type="xsd:double"&gt;12.529347281868&lt;/D&gt;&lt;D xsi:type="xsd:double"&gt;12.2974779430999&lt;/D&gt;&lt;D xsi:type="xsd:double"&gt;12.5323585582259&lt;/D&gt;&lt;D xsi:type="xsd:double"&gt;11.9377345804607&lt;/D&gt;&lt;D xsi:type="xsd:double"&gt;12.0383355185074&lt;/D&gt;&lt;D xsi:type="xsd:double"&gt;11.5537224337485&lt;/D&gt;&lt;D xsi:type="xsd:double"&gt;11.2030128822044&lt;/D&gt;&lt;D xsi:type="xsd:double"&gt;9.69022499543653&lt;/D&gt;&lt;D xsi:type="xsd:double"&gt;10.6558700273042&lt;/D&gt;&lt;D xsi:type="xsd:double"&gt;10.0531179239669&lt;/D&gt;&lt;D xsi:type="xsd:double"&gt;10.7997868447863&lt;/D&gt;&lt;D xsi:type="xsd:double"&gt;11.4061366542568&lt;/D&gt;&lt;D xsi:type="xsd:double"&gt;11.8591235712175&lt;/D&gt;&lt;D xsi:type="xsd:double"&gt;12.1355243776059&lt;/D&gt;&lt;D xsi:type="xsd:double"&gt;10.8537637277658&lt;/D&gt;&lt;D xsi:type="xsd:double"&gt;11.4975110343848&lt;/D&gt;&lt;D xsi:type="xsd:double"&gt;11.5009098037761&lt;/D&gt;&lt;D xsi:type="xsd:double"&gt;11.0961662854193&lt;/D&gt;&lt;D xsi:type="xsd:double"&gt;10.9587847069578&lt;/D&gt;&lt;D xsi:type="xsd:double"&gt;11.2217937671722&lt;/D&gt;&lt;D xsi:type="xsd:double"&gt;11.5184597519884&lt;/D&gt;&lt;D xsi:type="xsd:double"&gt;12.3736721076018&lt;/D&gt;&lt;D xsi:type="xsd:double"&gt;11.8536174021535&lt;/D&gt;&lt;D xsi:type="xsd:double"&gt;11.7861254676596&lt;/D&gt;&lt;D xsi:type="xsd:double"&gt;11.5210495641825&lt;/D&gt;&lt;D xsi:type="xsd:double"&gt;12.6250213914121&lt;/D&gt;&lt;D xsi:type="xsd:double"&gt;12.5480976618608&lt;/D&gt;&lt;D xsi:type="xsd:double"&gt;13.901802654436&lt;/D&gt;&lt;D xsi:type="xsd:double"&gt;14.9692082030373&lt;/D&gt;&lt;D xsi:type="xsd:double"&gt;15.5599109284287&lt;/D&gt;&lt;D xsi:type="xsd:double"&gt;14.567046517156&lt;/D&gt;&lt;D xsi:type="xsd:double"&gt;15.6305698368822&lt;/D&gt;&lt;D xsi:type="xsd:double"&gt;15.3761334290299&lt;/D&gt;&lt;D xsi:type="xsd:double"&gt;15.2230985027038&lt;/D&gt;&lt;D xsi:type="xsd:double"&gt;17.0867925313514&lt;/D&gt;&lt;D xsi:type="xsd:double"&gt;16.8569090542718&lt;/D&gt;&lt;D xsi:type="xsd:double"&gt;16.001242093593&lt;/D&gt;&lt;D xsi:type="xsd:double"&gt;16.0910139802897&lt;/D&gt;&lt;D xsi:type="xsd:double"&gt;15.9197807768304&lt;/D&gt;&lt;D xsi:type="xsd:double"&gt;16.2716491752641&lt;/D&gt;&lt;D xsi:type="xsd:double"&gt;14.0212992179705&lt;/D&gt;&lt;D xsi:type="xsd:double"&gt;13.3867526285404&lt;/D&gt;&lt;D xsi:type="xsd:double"&gt;13.1204499819405&lt;/D&gt;&lt;D xsi:type="xsd:double"&gt;13.3376046427014&lt;/D&gt;&lt;D xsi:type="xsd:double"&gt;12.7623853916413&lt;/D&gt;&lt;D xsi:type="xsd:double"&gt;12.097351880662&lt;/D&gt;&lt;D xsi:type="xsd:double"&gt;11.7605262572465&lt;/D&gt;&lt;D xsi:type="xsd:double"&gt;11.4205261919415&lt;/D&gt;&lt;D xsi:type="xsd:double"&gt;10.8852507850588&lt;/D&gt;&lt;D xsi:type="xsd:double"&gt;10.7735354059771&lt;/D&gt;&lt;D xsi:type="xsd:double"&gt;10.7263144165025&lt;/D&gt;&lt;D xsi:type="xsd:double"&gt;12.0192142192045&lt;/D&gt;&lt;D xsi:type="xsd:double"&gt;10.8673248003413&lt;/D&gt;&lt;D xsi:type="xsd:double"&gt;11.0275089347848&lt;/D&gt;&lt;D xsi:type="xsd:double"&gt;9.78376868206104&lt;/D&gt;&lt;D xsi:type="xsd:double"&gt;8.37472133281173&lt;/D&gt;&lt;D xsi:type="xsd:double"&gt;10.2395505710376&lt;/D&gt;&lt;D xsi:type="xsd:double"&gt;10.8066868419642&lt;/D&gt;&lt;D xsi:type="xsd:double"&gt;12.2901944194818&lt;/D&gt;&lt;D xsi:type="xsd:double"&gt;10.6866697889941&lt;/D&gt;&lt;D xsi:type="xsd:double"&gt;10.9839055499922&lt;/D&gt;&lt;D xsi:type="xsd:double"&gt;10.5463814155787&lt;/D&gt;&lt;D xsi:type="xsd:double"&gt;9.90790738474342&lt;/D&gt;&lt;D xsi:type="xsd:double"&gt;10.1570548922225&lt;/D&gt;&lt;D xsi:type="xsd:double"&gt;11.0299597286958&lt;/D&gt;&lt;D xsi:type="xsd:double"&gt;10.3937582298986&lt;/D&gt;&lt;D xsi:type="xsd:double"&gt;9.99256595440962&lt;/D&gt;&lt;D xsi:type="xsd:double"&gt;9.67926930154725&lt;/D&gt;&lt;D xsi:type="xsd:double"&gt;9.43624114977118&lt;/D&gt;&lt;D xsi:type="xsd:double"&gt;9.35742385981034&lt;/D&gt;&lt;D xsi:type="xsd:double"&gt;8.77411770575373&lt;/D&gt;&lt;D xsi:type="xsd:double"&gt;9.11629849658445&lt;/D&gt;&lt;D xsi:type="xsd:double"&gt;9.19881926010698&lt;/D&gt;&lt;D xsi:type="xsd:double"&gt;9.94626412740998&lt;/D&gt;&lt;D xsi:type="xsd:double"&gt;10.1417309260591&lt;/D&gt;&lt;D xsi:type="xsd:double"&gt;9.55611068758781&lt;/D&gt;&lt;D xsi:type="xsd:double"&gt;9.13798887145934&lt;/D&gt;&lt;D xsi:type="xsd:double"&gt;9.07104070789722&lt;/D&gt;&lt;/FQL&gt;&lt;FQL&gt;&lt;Q&gt;COPP-FDS^FG_PRICE_MAVG(0,,,,30)&lt;/Q&gt;&lt;R&gt;1&lt;/R&gt;&lt;C&gt;1&lt;/C&gt;&lt;D xsi:type="xsd:double"&gt;4.1035&lt;/D&gt;&lt;/FQL&gt;&lt;FQL&gt;&lt;Q&gt;FC0000CL^FG_PRICE(0)&lt;/Q&gt;&lt;R&gt;1&lt;/R&gt;&lt;C&gt;1&lt;/C&gt;&lt;D xsi:type="xsd:double"&gt;206.36389&lt;/D&gt;&lt;/FQL&gt;&lt;FQL&gt;&lt;Q&gt;ECH^FG_PRICE_MAVG(0,,,,60)&lt;/Q&gt;&lt;R&gt;1&lt;/R&gt;&lt;C&gt;1&lt;/C&gt;&lt;D xsi:type="xsd:double"&gt;26.29825&lt;/D&gt;&lt;/FQL&gt;&lt;FQL&gt;&lt;Q&gt;TUR^PERCENT_CHANGE(FMA_EPS(+1,0,,,,"PORTAGG","MEAN"),FMA_EPS(+1,-3AM,,,,"PORTAGG","MEAN"))&lt;/Q&gt;&lt;R&gt;1&lt;/R&gt;&lt;C&gt;1&lt;/C&gt;&lt;D xsi:type="xsd:double"&gt;-12.5637745643161&lt;/D&gt;&lt;/FQL&gt;&lt;FQL&gt;&lt;Q&gt;GREK^FG_TOTAL_RETURNC(0,-3AM)&lt;/Q&gt;&lt;R&gt;1&lt;/R&gt;&lt;C&gt;1&lt;/C&gt;&lt;D xsi:type="xsd:double"&gt;2.7052283&lt;/D&gt;&lt;/FQL&gt;&lt;FQL&gt;&lt;Q&gt;URTH^FG_TOTAL_RETURNC(0,-6AM)&lt;/Q&gt;&lt;R&gt;1&lt;/R&gt;&lt;C&gt;1&lt;/C&gt;&lt;D xsi:type="xsd:double"&gt;9.9275&lt;/D&gt;&lt;/FQL&gt;&lt;FQL&gt;&lt;Q&gt;REFMXTON-FDS^(SUBARRAY(NOT_NA(NO_REPEAT_F(FG_YIELD(NOW,-10AY,D))),0,1)-SUBARRAY(NOT_NA(NO_REPEAT_F(FG_YIELD(NOW,-10AY,D))),1,1))*100&lt;/Q&gt;&lt;R&gt;1&lt;/R&gt;&lt;C&gt;1&lt;/C&gt;&lt;D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xsi:type="xsd:double"&gt;-25&lt;/D&gt;&lt;/FQL&gt;&lt;FQL&gt;&lt;Q&gt;TRYPH10Y-FDS^PCTCHG(FG_YIELD(0,,,,"YTM"),FG_YIELD(-3AM,,,,"YTM"))&lt;/Q&gt;&lt;R&gt;1&lt;/R&gt;&lt;C&gt;1&lt;/C&gt;&lt;D xsi:type="xsd:double"&gt;-10.457126&lt;/D&gt;&lt;/FQL&gt;&lt;FQL&gt;&lt;Q&gt;CC_ZA^IMF_IFS_RCPI_Q(0)&lt;/Q&gt;&lt;R&gt;1&lt;/R&gt;&lt;C&gt;1&lt;/C&gt;&lt;D xsi:type="xsd:double"&gt;5.0606&lt;/D&gt;&lt;/FQL&gt;&lt;FQL&gt;&lt;Q&gt;EWZ^FMA_PE(NTMA,0,,,"PORTAGG","MEANR")&lt;/Q&gt;&lt;R&gt;1&lt;/R&gt;&lt;C&gt;1&lt;/C&gt;&lt;D xsi:type="xsd:double"&gt;7.80162929214836&lt;/D&gt;&lt;/FQL&gt;&lt;FQL&gt;&lt;Q&gt;EWT^FMA_DIV_YLD(NTMA,NOW,NOW,M,"PORTAGG","MEANR")&lt;/Q&gt;&lt;R&gt;1&lt;/R&gt;&lt;C&gt;1&lt;/C&gt;&lt;D xsi:type="xsd:double"&gt;3.18481242561948&lt;/D&gt;&lt;/FQL&gt;&lt;FQL&gt;&lt;Q&gt;ECH^FG_FCF_YIELD_NTM(0)&lt;/Q&gt;&lt;R&gt;1&lt;/R&gt;&lt;C&gt;1&lt;/C&gt;&lt;D xsi:type="xsd:double"&gt;10.180052805747&lt;/D&gt;&lt;/FQL&gt;&lt;FQL&gt;&lt;Q&gt;CAGDPY@KR^EE_ACTUAL_ANNUAL(MED,+1)&lt;/Q&gt;&lt;R&gt;1&lt;/R&gt;&lt;C&gt;1&lt;/C&gt;&lt;D xsi:type="xsd:double"&gt;3.5&lt;/D&gt;&lt;/FQL&gt;&lt;FQL&gt;&lt;Q&gt;USDSAR^STD(FG_PRICE_CHANGE(0,-1AY,AM))&lt;/Q&gt;&lt;R&gt;1&lt;/R&gt;&lt;C&gt;1&lt;/C&gt;&lt;D xsi:type="xsd:double"&gt;0.0191221426825898&lt;/D&gt;&lt;/FQL&gt;&lt;FQL&gt;&lt;Q&gt;MCHI^P_PRICE_RETURNS_PR('52W',2,-10AY,0,AM)&lt;/Q&gt;&lt;R&gt;121&lt;/R&gt;&lt;C&gt;1&lt;/C&gt;&lt;D xsi:type="xsd:double"&gt;17.658257&lt;/D&gt;&lt;D xsi:type="xsd:double"&gt;3.5832286&lt;/D&gt;&lt;D xsi:type="xsd:double"&gt;6.8878293&lt;/D&gt;&lt;D xsi:type="xsd:double"&gt;1.8661141&lt;/D&gt;&lt;D xsi:type="xsd:double"&gt;7.1336985&lt;/D&gt;&lt;D xsi:type="xsd:double"&gt;20.49737&lt;/D&gt;&lt;D xsi:type="xsd:double"&gt;19.699108&lt;/D&gt;&lt;D xsi:type="xsd:double"&gt;22.796165&lt;/D&gt;&lt;D xsi:type="xsd:double"&gt;47.644497&lt;/D&gt;&lt;D xsi:type="xsd:double"&gt;33.809708&lt;/D&gt;&lt;D xsi:type="xsd:double"&gt;20.351768&lt;/D&gt;&lt;D xsi:type="xsd:double"&gt;2.7649164&lt;/D&gt;&lt;D xsi:type="xsd:double"&gt;-9.039932&lt;/D&gt;&lt;D xsi:type="xsd:double"&gt;-7.897949&lt;/D&gt;&lt;D xsi:type="xsd:double"&gt;-0.45722127&lt;/D&gt;&lt;D xsi:type="xsd:double"&gt;-6.270176&lt;/D&gt;&lt;D xsi:type="xsd:double"&gt;-7.272667&lt;/D&gt;&lt;D xsi:type="xsd:double"&gt;-21.874369&lt;/D&gt;&lt;D xsi:type="xsd:double"&gt;-25.952274&lt;/D&gt;&lt;D xsi:type="xsd:double"&gt;-18.450731&lt;/D&gt;&lt;D xsi:type="xsd:double"&gt;-31.89844&lt;/D&gt;&lt;D xsi:type="xsd:double"&gt;-32.49658&lt;/D&gt;&lt;D xsi:type="xsd:double"&gt;-22.177673&lt;/D&gt;&lt;D xsi:type="xsd:double"&gt;-11.530394&lt;/D&gt;&lt;D xsi:type="xsd:double"&gt;7.09759&lt;/D&gt;&lt;D xsi:type="xsd:double"&gt;15.739751&lt;/D&gt;&lt;D xsi:type="xsd:double"&gt;0.3045082&lt;/D&gt;&lt;D xsi:type="xsd:double"&gt;3.0411959&lt;/D&gt;&lt;D xsi:type="xsd:double"&gt;-1.571995&lt;/D&gt;&lt;D xsi:type="xsd:double"&gt;26.769375&lt;/D&gt;&lt;D xsi:type="xsd:double"&gt;28.91221&lt;/D&gt;&lt;D xsi:type="xsd:double"&gt;22.259914&lt;/D&gt;&lt;D xsi:type="xsd:double"&gt;21.571875&lt;/D&gt;&lt;D xsi:type="xsd:double"&gt;34.033203&lt;/D&gt;&lt;D xsi:type="xsd:double"&gt;32.402466&lt;/D&gt;&lt;D xsi:type="xsd:double"&gt;35.790657&lt;/D&gt;&lt;D xsi:type="xsd:double"&gt;32.565&lt;/D&gt;&lt;D xsi:type="xsd:double"&gt;32.054268&lt;/D&gt;&lt;D xsi:type="xsd:double"&gt;38.96271&lt;/D&gt;&lt;D xsi:type="xsd:double"&gt;45.379997&lt;/D&gt;&lt;D xsi:type="xsd:double"&gt;54.293488&lt;/D&gt;&lt;D xsi:type="xsd:double"&gt;62.253677&lt;/D&gt;&lt;D xsi:type="xsd:double"&gt;44.418644&lt;/D&gt;&lt;D xsi:type="xsd:double"&gt;37.867664&lt;/D&gt;&lt;D xsi:type="xsd:double"&gt;33.129715&lt;/D&gt;&lt;D xsi:type="xsd:double"&gt;27.506828&lt;/D&gt;&lt;D xsi:type="xsd:double"&gt;20.4525&lt;/D&gt;&lt;D xsi:type="xsd:double"&gt;11.350239&lt;/D&gt;&lt;D xsi:type="xsd:double"&gt;3.9946795&lt;/D&gt;&lt;D xsi:type="xsd:double"&gt;-2.0102203&lt;/D&gt;&lt;D xsi:type="xsd:double"&gt;-20.28044&lt;/D&gt;&lt;D xsi:type="xsd:double"&gt;-14.006746&lt;/D&gt;&lt;D xsi:type="xsd:double"&gt;-19.360865&lt;/D&gt;&lt;D xsi:type="xsd:double"&gt;-22.646374&lt;/D&gt;&lt;D xsi:type="xsd:double"&gt;-10.998207&lt;/D&gt;&lt;D xsi:type="xsd:double"&gt;-7.6357784&lt;/D&gt;&lt;D xsi:type="xsd:double"&gt;-3.4605265&lt;/D&gt;&lt;D xsi:type="xsd:double"&gt;-17.193626&lt;/D&gt;&lt;D xsi:type="xsd:double"&gt;-5.0841513&lt;/D&gt;&lt;D xsi:type="xsd:double"&gt;-5.8258476&lt;/D&gt;&lt;D xsi:type="xsd:double"&gt;-8.732212&lt;/D&gt;&lt;D xsi:type="xsd:double"&gt;-6.338292&lt;/D&gt;&lt;D xsi:type="xsd:double"&gt;16.809904&lt;/D&gt;&lt;D xsi:type="xsd:double"&gt;7.1533084&lt;/D&gt;&lt;D xsi:type="xsd:double"&gt;23.976994&lt;/D&gt;&lt;D xsi:type="xsd:double"&gt;10.130239&lt;/D&gt;&lt;D xsi:type="xsd:double"&gt;3.9375186&lt;/D&gt;&lt;D xsi:type="xsd:double"&gt;-6.827837&lt;/D&gt;&lt;D xsi:type="xsd:double"&gt;-2.231443&lt;/D&gt;&lt;D xsi:type="xsd:double"&gt;11.666929&lt;/D&gt;&lt;D xsi:type="xsd:double"&gt;11.724043&lt;/D&gt;&lt;D xsi:type="xsd:double"&gt;22.606527&lt;/D&gt;&lt;D xsi:type="xsd:double"&gt;40.714516&lt;/D&gt;&lt;D xsi:type="xsd:double"&gt;32.046223&lt;/D&gt;&lt;D xsi:type="xsd:double"&gt;36.528957&lt;/D&gt;&lt;D xsi:type="xsd:double"&gt;37.28789&lt;/D&gt;&lt;D xsi:type="xsd:double"&gt;24.577463&lt;/D&gt;&lt;D xsi:type="xsd:double"&gt;42.2948&lt;/D&gt;&lt;D xsi:type="xsd:double"&gt;40.858376&lt;/D&gt;&lt;D xsi:type="xsd:double"&gt;46.2484&lt;/D&gt;&lt;D xsi:type="xsd:double"&gt;37.3546&lt;/D&gt;&lt;D xsi:type="xsd:double"&gt;39.73092&lt;/D&gt;&lt;D xsi:type="xsd:double"&gt;28.325022&lt;/D&gt;&lt;D xsi:type="xsd:double"&gt;0.4691124&lt;/D&gt;&lt;D xsi:type="xsd:double"&gt;-8.689046&lt;/D&gt;&lt;D xsi:type="xsd:double"&gt;-7.0887747&lt;/D&gt;&lt;D xsi:type="xsd:double"&gt;-11.589718&lt;/D&gt;&lt;D xsi:type="xsd:double"&gt;-19.668262&lt;/D&gt;&lt;D xsi:type="xsd:double"&gt;-22.251678&lt;/D&gt;&lt;D xsi:type="xsd:double"&gt;-32.228355&lt;/D&gt;&lt;D xsi:type="xsd:double"&gt;-32.070942&lt;/D&gt;&lt;D xsi:type="xsd:double"&gt;-31.588793&lt;/D&gt;&lt;D xsi:type="xsd:double"&gt;-38.841885&lt;/D&gt;&lt;D xsi:type="xsd:double"&gt;-38.308006&lt;/D&gt;&lt;D xsi:type="xsd:double"&gt;-32.30785&lt;/D&gt;&lt;D xsi:type="xsd:double"&gt;-29.794186&lt;/D&gt;&lt;D xsi:type="xsd:double"&gt;-26.623558&lt;/D&gt;&lt;D xsi:type="xsd:double"&gt;-34.768147&lt;/D&gt;&lt;D xsi:type="xsd:double"&gt;-47.808533&lt;/D&gt;&lt;D xsi:type="xsd:double"&gt;-30.580908&lt;/D&gt;&lt;D xsi:type="xsd:double"&gt;-18.97254&lt;/D&gt;&lt;D xsi:type="xsd:double"&gt;-4.5308886&lt;/D&gt;&lt;D xsi:type="xsd:double"&gt;-16.646755&lt;/D&gt;&lt;D xsi:type="xsd:double"&gt;-7.399064&lt;/D&gt;&lt;D xsi:type="xsd:double"&gt;0.12421608&lt;/D&gt;&lt;D xsi:type="xsd:double"&gt;-8.73056&lt;/D&gt;&lt;D xsi:type="xsd:double"&gt;-18.460327&lt;/D&gt;&lt;D xsi:type="xsd:double"&gt;-1.204735&lt;/D&gt;&lt;D xsi:type="xsd:double"&gt;-6.4318123&lt;/D&gt;&lt;D xsi:type="xsd:double"&gt;3.4287453&lt;/D&gt;&lt;D xsi:type="xsd:double"&gt;14.953661&lt;/D&gt;&lt;D xsi:type="xsd:double"&gt;-3.2525778&lt;/D&gt;&lt;D xsi:type="xsd:double"&gt;-12.855345&lt;/D&gt;&lt;D xsi:type="xsd:double"&gt;-30.809837&lt;/D&gt;&lt;D xsi:type="xsd:double"&gt;-15.675092&lt;/D&gt;&lt;D xsi:type="xsd:double"&gt;-17.172485&lt;/D&gt;&lt;D xsi:type="xsd:double"&gt;-7.228595&lt;/D&gt;&lt;D xsi:type="xsd:double"&gt;3.0913472&lt;/D&gt;&lt;D xsi:type="xsd:double"&gt;-3.4514427&lt;/D&gt;&lt;D xsi:type="xsd:double"&gt;-14.3966675&lt;/D&gt;&lt;D xsi:type="xsd:double"&gt;-6.2506437&lt;/D&gt;&lt;/FQL&gt;&lt;FQL&gt;&lt;Q&gt;DDR3512M-FDS^FG_PRICE_MAVG(0,,,,30)&lt;/Q&gt;&lt;R&gt;1&lt;/R&gt;&lt;C&gt;1&lt;/C&gt;&lt;D xsi:type="xsd:double"&gt;0.8980385&lt;/D&gt;&lt;/FQL&gt;&lt;FQL&gt;&lt;Q&gt;W-FDS^FG_PRICE_CHANGE(0,-1AY)&lt;/Q&gt;&lt;R&gt;1&lt;/R&gt;&lt;C&gt;1&lt;/C&gt;&lt;D xsi:type="xsd:double"&gt;-7.85432207108381&lt;/D&gt;&lt;/FQL&gt;&lt;FQL&gt;&lt;Q&gt;USDTHB^FG_PRICE_CHANGE(0,-6AM)&lt;/Q&gt;&lt;R&gt;1&lt;/R&gt;&lt;C&gt;1&lt;/C&gt;&lt;D xsi:type="xsd:double"&gt;-5.3743243&lt;/D&gt;&lt;/FQL&gt;&lt;FQL&gt;&lt;Q&gt;USDCNH^FG_COMPANY_NAME&lt;/Q&gt;&lt;R&gt;1&lt;/R&gt;&lt;C&gt;1&lt;/C&gt;&lt;D xsi:type="xsd:string"&gt;Chinese Offshore Renminbi per U.S. Dollar&lt;/D&gt;&lt;/FQL&gt;&lt;FQL&gt;&lt;Q&gt;USDZAR^FG_PRICE(0)&lt;/Q&gt;&lt;R&gt;1&lt;/R&gt;&lt;C&gt;1&lt;/C&gt;&lt;D xsi:type="xsd:double"&gt;17.75375&lt;/D&gt;&lt;/FQL&gt;&lt;FQL&gt;&lt;Q&gt;USDMXN^FG_PRICE_CHANGE(0,-1AM)&lt;/Q&gt;&lt;R&gt;1&lt;/R&gt;&lt;C&gt;1&lt;/C&gt;&lt;D xsi:type="xsd:double"&gt;6.727457&lt;/D&gt;&lt;/FQL&gt;&lt;FQL&gt;&lt;Q&gt;USDPEN^STD(FG_PRICE_CHANGE(0,-1AY,AM))&lt;/Q&gt;&lt;R&gt;1&lt;/R&gt;&lt;C&gt;1&lt;/C&gt;&lt;D xsi:type="xsd:double"&gt;2.01011898155602&lt;/D&gt;&lt;/FQL&gt;&lt;FQL&gt;&lt;Q&gt;EPHE^FG_TOTAL_RETURNC(-10AY,0,AM)&lt;/Q&gt;&lt;R&gt;121&lt;/R&gt;&lt;C&gt;1&lt;/C&gt;&lt;D xsi:type="xsd:double"&gt;1.8399954&lt;/D&gt;&lt;D xsi:type="xsd:double"&gt;-1.2045026&lt;/D&gt;&lt;D xsi:type="xsd:double"&gt;-0.6360948&lt;/D&gt;&lt;D xsi:type="xsd:double"&gt;3.0141354&lt;/D&gt;&lt;D xsi:type="xsd:double"&gt;-0.8959174&lt;/D&gt;&lt;D xsi:type="xsd:double"&gt;7.41421&lt;/D&gt;&lt;D xsi:type="xsd:double"&gt;1.8292665&lt;/D&gt;&lt;D xsi:type="xsd:double"&gt;-0.5269468&lt;/D&gt;&lt;D xsi:type="xsd:double"&gt;0.096321106&lt;/D&gt;&lt;D xsi:type="xsd:double"&gt;-4.6187105&lt;/D&gt;&lt;D xsi:type="xsd:double"&gt;-2.0884514&lt;/D&gt;&lt;D xsi:type="xsd:double"&gt;0.05182028&lt;/D&gt;&lt;D xsi:type="xsd:double"&gt;-9.036761&lt;/D&gt;&lt;D xsi:type="xsd:double"&gt;-2.5903761&lt;/D&gt;&lt;D xsi:type="xsd:double"&gt;3.331387&lt;/D&gt;&lt;D xsi:type="xsd:double"&gt;-3.1674206&lt;/D&gt;&lt;D xsi:type="xsd:double"&gt;0.21567345&lt;/D&gt;&lt;D xsi:type="xsd:double"&gt;-5.5571737&lt;/D&gt;&lt;D xsi:type="xsd:double"&gt;1.0219812&lt;/D&gt;&lt;D xsi:type="xsd:double"&gt;12.660944&lt;/D&gt;&lt;D xsi:type="xsd:double"&gt;-4.680276&lt;/D&gt;&lt;D xsi:type="xsd:double"&gt;5.9092164&lt;/D&gt;&lt;D xsi:type="xsd:double"&gt;6.607592&lt;/D&gt;&lt;D xsi:type="xsd:double"&gt;0.5328536&lt;/D&gt;&lt;D xsi:type="xsd:double"&gt;-0.9591043&lt;/D&gt;&lt;D xsi:type="xsd:double"&gt;-5.530077&lt;/D&gt;&lt;D xsi:type="xsd:double"&gt;-4.990554&lt;/D&gt;&lt;D xsi:type="xsd:double"&gt;-8.546287&lt;/D&gt;&lt;D xsi:type="xsd:double"&gt;1.7176628&lt;/D&gt;&lt;D xsi:type="xsd:double"&gt;6.152439&lt;/D&gt;&lt;D xsi:type="xsd:double"&gt;-4.1522446&lt;/D&gt;&lt;D xsi:type="xsd:double"&gt;3.519845&lt;/D&gt;&lt;D xsi:type="xsd:double"&gt;4.155767&lt;/D&gt;&lt;D xsi:type="xsd:double"&gt;2.9017925&lt;/D&gt;&lt;D xsi:type="xsd:double"&gt;-4.3323755&lt;/D&gt;&lt;D xsi:type="xsd:double"&gt;4.179704&lt;/D&gt;&lt;D xsi:type="xsd:double"&gt;-2.3198664&lt;/D&gt;&lt;D xsi:type="xsd:double"&gt;3.297007&lt;/D&gt;&lt;D xsi:type="xsd:double"&gt;-0.8385241&lt;/D&gt;&lt;D xsi:type="xsd:double"&gt;0.10911226&lt;/D&gt;&lt;D xsi:type="xsd:double"&gt;5.8472276&lt;/D&gt;&lt;D xsi:type="xsd:double"&gt;1.0046363&lt;/D&gt;&lt;D xsi:type="xsd:double"&gt;-7.7276173&lt;/D&gt;&lt;D xsi:type="xsd:double"&gt;-3.4273148&lt;/D&gt;&lt;D xsi:type="xsd:double"&gt;-3.1482518&lt;/D&gt;&lt;D xsi:type="xsd:double"&gt;-4.5803785&lt;/D&gt;&lt;D xsi:type="xsd:double"&gt;-6.2567472&lt;/D&gt;&lt;D xsi:type="xsd:double"&gt;7.5290203&lt;/D&gt;&lt;D xsi:type="xsd:double"&gt;2.4984598&lt;/D&gt;&lt;D xsi:type="xsd:double"&gt;-9.569669&lt;/D&gt;&lt;D xsi:type="xsd:double"&gt;-1.9966662&lt;/D&gt;&lt;D xsi:type="xsd:double"&gt;8.251274&lt;/D&gt;&lt;D xsi:type="xsd:double"&gt;1.2269616&lt;/D&gt;&lt;D xsi:type="xsd:double"&gt;7.410848&lt;/D&gt;&lt;D xsi:type="xsd:double"&gt;-3.175515&lt;/D&gt;&lt;D xsi:type="xsd:double"&gt;2.265942&lt;/D&gt;&lt;D xsi:type="xsd:double"&gt;0.37901402&lt;/D&gt;&lt;D xsi:type="xsd:double"&gt;-0.23236275&lt;/D&gt;&lt;D xsi:type="xsd:double"&gt;4.385662&lt;/D&gt;&lt;D xsi:type="xsd:double"&gt;1.5164256&lt;/D&gt;&lt;D xsi:type="xsd:double"&gt;-5.47719&lt;/D&gt;&lt;D xsi:type="xsd:double"&gt;-2.4875581&lt;/D&gt;&lt;D xsi:type="xsd:double"&gt;5.222094&lt;/D&gt;&lt;D xsi:type="xsd:double"&gt;-3.1374872&lt;/D&gt;&lt;D xsi:type="xsd:double"&gt;1.4467478&lt;/D&gt;&lt;D xsi:type="xsd:double"&gt;-6.042993&lt;/D&gt;&lt;D xsi:type="xsd:double"&gt;-9.647501&lt;/D&gt;&lt;D xsi:type="xsd:double"&gt;-23.990417&lt;/D&gt;&lt;D xsi:type="xsd:double"&gt;11.9766&lt;/D&gt;&lt;D xsi:type="xsd:double"&gt;0.9248018&lt;/D&gt;&lt;D xsi:type="xsd:double"&gt;8.25342&lt;/D&gt;&lt;D xsi:type="xsd:double"&gt;-1.4439046&lt;/D&gt;&lt;D xsi:type="xsd:double"&gt;0.15026331&lt;/D&gt;&lt;D xsi:type="xsd:double"&gt;-0.97524524&lt;/D&gt;&lt;D xsi:type="xsd:double"&gt;5.984843&lt;/D&gt;&lt;D xsi:type="xsd:double"&gt;11.293781&lt;/D&gt;&lt;D xsi:type="xsd:double"&gt;5.1103234&lt;/D&gt;&lt;D xsi:type="xsd:double"&gt;-8.328229&lt;/D&gt;&lt;D xsi:type="xsd:double"&gt;0.83500147&lt;/D&gt;&lt;D xsi:type="xsd:double"&gt;-1.0930777&lt;/D&gt;&lt;D xsi:type="xsd:double"&gt;-1.7079711&lt;/D&gt;&lt;D xsi:type="xsd:double"&gt;4.9063087&lt;/D&gt;&lt;D xsi:type="xsd:double"&gt;2.64194&lt;/D&gt;&lt;D xsi:type="xsd:double"&gt;-9.174895&lt;/D&gt;&lt;D xsi:type="xsd:double"&gt;6.173277&lt;/D&gt;&lt;D xsi:type="xsd:double"&gt;-2.6759207&lt;/D&gt;&lt;D xsi:type="xsd:double"&gt;7.5016975&lt;/D&gt;&lt;D xsi:type="xsd:double"&gt;0.28418303&lt;/D&gt;&lt;D xsi:type="xsd:double"&gt;1.9162416&lt;/D&gt;&lt;D xsi:type="xsd:double"&gt;-1.7364323&lt;/D&gt;&lt;D xsi:type="xsd:double"&gt;3.9760232&lt;/D&gt;&lt;D xsi:type="xsd:double"&gt;-6.2822523&lt;/D&gt;&lt;D xsi:type="xsd:double"&gt;-6.6385984&lt;/D&gt;&lt;D xsi:type="xsd:double"&gt;2.428031&lt;/D&gt;&lt;D xsi:type="xsd:double"&gt;-11.56795&lt;/D&gt;&lt;D xsi:type="xsd:double"&gt;0.5036831&lt;/D&gt;&lt;D xsi:type="xsd:double"&gt;3.0069351&lt;/D&gt;&lt;D xsi:type="xsd:double"&gt;-14.520955&lt;/D&gt;&lt;D xsi:type="xsd:double"&gt;5.341506&lt;/D&gt;&lt;D xsi:type="xsd:double"&gt;11.263514&lt;/D&gt;&lt;D xsi:type="xsd:double"&gt;-0.51074624&lt;/D&gt;&lt;D xsi:type="xsd:double"&gt;9.769893&lt;/D&gt;&lt;D xsi:type="xsd:double"&gt;-9.243989&lt;/D&gt;&lt;D xsi:type="xsd:double"&gt;3.6728501&lt;/D&gt;&lt;D xsi:type="xsd:double"&gt;-1.3148248&lt;/D&gt;&lt;D xsi:type="xsd:double"&gt;-3.6269426&lt;/D&gt;&lt;D xsi:type="xsd:double"&gt;1.8308997&lt;/D&gt;&lt;D xsi:type="xsd:double"&gt;3.2824397&lt;/D&gt;&lt;D xsi:type="xsd:double"&gt;-8.943092&lt;/D&gt;&lt;D xsi:type="xsd:double"&gt;1.0957837&lt;/D&gt;&lt;D xsi:type="xsd:double"&gt;-6.623846&lt;/D&gt;&lt;D xsi:type="xsd:double"&gt;8.2975025&lt;/D&gt;&lt;D xsi:type="xsd:double"&gt;4.023123&lt;/D&gt;&lt;D xsi:type="xsd:double"&gt;1.6160011&lt;/D&gt;&lt;D xsi:type="xsd:double"&gt;3.975761&lt;/D&gt;&lt;D xsi:type="xsd:double"&gt;0.6190777&lt;/D&gt;&lt;D xsi:type="xsd:double"&gt;-5.8993816&lt;/D&gt;&lt;D xsi:type="xsd:double"&gt;-5.3461494&lt;/D&gt;&lt;D xsi:type="xsd:double"&gt;-0.34514666&lt;/D&gt;&lt;D xsi:type="xsd:double"&gt;3.890729&lt;/D&gt;&lt;D xsi:type="xsd:double"&gt;9.800792&lt;/D&gt;&lt;/FQL&gt;&lt;FQL&gt;&lt;Q&gt;EPHE^FMA_PE(NTMA,-10AY,0,AM,"PORTAGG","MEANR")&lt;/Q&gt;&lt;R&gt;121&lt;/R&gt;&lt;C&gt;1&lt;/C&gt;&lt;D xsi:type="xsd:double"&gt;17.3830483256232&lt;/D&gt;&lt;D xsi:type="xsd:double"&gt;17.7249593269286&lt;/D&gt;&lt;D xsi:type="xsd:double"&gt;17.1433502675182&lt;/D&gt;&lt;D xsi:type="xsd:double"&gt;17.5940966995845&lt;/D&gt;&lt;D xsi:type="xsd:double"&gt;17.2519941132531&lt;/D&gt;&lt;D xsi:type="xsd:double"&gt;17.9969813847865&lt;/D&gt;&lt;D xsi:type="xsd:double"&gt;18.2195601209288&lt;/D&gt;&lt;D xsi:type="xsd:double"&gt;18.3741010147076&lt;/D&gt;&lt;D xsi:type="xsd:double"&gt;17.9455177977652&lt;/D&gt;&lt;D xsi:type="xsd:double"&gt;17.5576539026135&lt;/D&gt;&lt;D xsi:type="xsd:double"&gt;17.3802458631345&lt;/D&gt;&lt;D xsi:type="xsd:double"&gt;17.4794820221618&lt;/D&gt;&lt;D xsi:type="xsd:double"&gt;16.5934705523602&lt;/D&gt;&lt;D xsi:type="xsd:double"&gt;16.075428691949&lt;/D&gt;&lt;D xsi:type="xsd:double"&gt;16.8824361534623&lt;/D&gt;&lt;D xsi:type="xsd:double"&gt;15.9347438802756&lt;/D&gt;&lt;D xsi:type="xsd:double"&gt;16.0701384475847&lt;/D&gt;&lt;D xsi:type="xsd:double"&gt;15.387308367837&lt;/D&gt;&lt;D xsi:type="xsd:double"&gt;14.8727558123385&lt;/D&gt;&lt;D xsi:type="xsd:double"&gt;16.8634792260635&lt;/D&gt;&lt;D xsi:type="xsd:double"&gt;16.1661635407493&lt;/D&gt;&lt;D xsi:type="xsd:double"&gt;16.3744639167261&lt;/D&gt;&lt;D xsi:type="xsd:double"&gt;17.4949552420966&lt;/D&gt;&lt;D xsi:type="xsd:double"&gt;17.7625889174117&lt;/D&gt;&lt;D xsi:type="xsd:double"&gt;18.3411654707532&lt;/D&gt;&lt;D xsi:type="xsd:double"&gt;17.2150194687119&lt;/D&gt;&lt;D xsi:type="xsd:double"&gt;16.433106136553&lt;/D&gt;&lt;D xsi:type="xsd:double"&gt;15.1357455705023&lt;/D&gt;&lt;D xsi:type="xsd:double"&gt;15.5433778669071&lt;/D&gt;&lt;D xsi:type="xsd:double"&gt;16.8274441991922&lt;/D&gt;&lt;D xsi:type="xsd:double"&gt;16.2276073957647&lt;/D&gt;&lt;D xsi:type="xsd:double"&gt;16.8130455929415&lt;/D&gt;&lt;D xsi:type="xsd:double"&gt;17.5158929112367&lt;/D&gt;&lt;D xsi:type="xsd:double"&gt;17.4668091989021&lt;/D&gt;&lt;D xsi:type="xsd:double"&gt;16.98194474609&lt;/D&gt;&lt;D xsi:type="xsd:double"&gt;16.790817655181&lt;/D&gt;&lt;D xsi:type="xsd:double"&gt;16.6724929695585&lt;/D&gt;&lt;D xsi:type="xsd:double"&gt;17.1117346836334&lt;/D&gt;&lt;D xsi:type="xsd:double"&gt;17.5709712634276&lt;/D&gt;&lt;D xsi:type="xsd:double"&gt;17.0290899681296&lt;/D&gt;&lt;D xsi:type="xsd:double"&gt;17.6394341048122&lt;/D&gt;&lt;D xsi:type="xsd:double"&gt;18.1396794886962&lt;/D&gt;&lt;D xsi:type="xsd:double"&gt;17.206898209246&lt;/D&gt;&lt;D xsi:type="xsd:double"&gt;16.1127726658565&lt;/D&gt;&lt;D xsi:type="xsd:double"&gt;15.6082742431975&lt;/D&gt;&lt;D xsi:type="xsd:double"&gt;15.7912167146352&lt;/D&gt;&lt;D xsi:type="xsd:double"&gt;14.9936330985789&lt;/D&gt;&lt;D xsi:type="xsd:double"&gt;15.6392427515245&lt;/D&gt;&lt;D xsi:type="xsd:double"&gt;15.4508386842822&lt;/D&gt;&lt;D xsi:type="xsd:double"&gt;13.9957971125565&lt;/D&gt;&lt;D xsi:type="xsd:double"&gt;13.7201542488458&lt;/D&gt;&lt;D xsi:type="xsd:double"&gt;14.2410827560477&lt;/D&gt;&lt;D xsi:type="xsd:double"&gt;15.0195266042585&lt;/D&gt;&lt;D xsi:type="xsd:double"&gt;15.7348756369031&lt;/D&gt;&lt;D xsi:type="xsd:double"&gt;14.9419224828602&lt;/D&gt;&lt;D xsi:type="xsd:double"&gt;15.3330493853998&lt;/D&gt;&lt;D xsi:type="xsd:double"&gt;15.3881957975779&lt;/D&gt;&lt;D xsi:type="xsd:double"&gt;15.1107834939733&lt;/D&gt;&lt;D xsi:type="xsd:double"&gt;15.4401294214435&lt;/D&gt;&lt;D xsi:type="xsd:double"&gt;15.5867513464128&lt;/D&gt;&lt;D xsi:type="xsd:double"&gt;14.7215411075936&lt;/D&gt;&lt;D xsi:type="xsd:double"&gt;13.7603251712754&lt;/D&gt;&lt;D xsi:type="xsd:double"&gt;13.9655546792756&lt;/D&gt;&lt;D xsi:type="xsd:double"&gt;13.4446743315733&lt;/D&gt;&lt;D xsi:type="xsd:double"&gt;14.0826155414265&lt;/D&gt;&lt;D xsi:type="xsd:double"&gt;13.3458451932526&lt;/D&gt;&lt;D xsi:type="xsd:double"&gt;12.0631443993115&lt;/D&gt;&lt;D xsi:type="xsd:double"&gt;9.61926057613462&lt;/D&gt;&lt;D xsi:type="xsd:double"&gt;11.6089654362917&lt;/D&gt;&lt;D xsi:type="xsd:double"&gt;14.1832269406166&lt;/D&gt;&lt;D xsi:type="xsd:double"&gt;15.2643591518895&lt;/D&gt;&lt;D xsi:type="xsd:double"&gt;15.0899324204839&lt;/D&gt;&lt;D xsi:type="xsd:double"&gt;15.8072726166838&lt;/D&gt;&lt;D xsi:type="xsd:double"&gt;15.5289726208192&lt;/D&gt;&lt;D xsi:type="xsd:double"&gt;16.3297837249291&lt;/D&gt;&lt;D xsi:type="xsd:double"&gt;17.4267363245594&lt;/D&gt;&lt;D xsi:type="xsd:double"&gt;16.5144275817504&lt;/D&gt;&lt;D xsi:type="xsd:double"&gt;15.4299489768155&lt;/D&gt;&lt;D xsi:type="xsd:double"&gt;15.5053820221085&lt;/D&gt;&lt;D xsi:type="xsd:double"&gt;15.1900186174646&lt;/D&gt;&lt;D xsi:type="xsd:double"&gt;14.8541655987849&lt;/D&gt;&lt;D xsi:type="xsd:double"&gt;16.1160822796745&lt;/D&gt;&lt;D xsi:type="xsd:double"&gt;16.4442173788747&lt;/D&gt;&lt;D xsi:type="xsd:double"&gt;15.0180879526779&lt;/D&gt;&lt;D xsi:type="xsd:double"&gt;15.7931603608198&lt;/D&gt;&lt;D xsi:type="xsd:double"&gt;15.640068238473&lt;/D&gt;&lt;D xsi:type="xsd:double"&gt;16.0741389445322&lt;/D&gt;&lt;D xsi:type="xsd:double"&gt;15.7601604482464&lt;/D&gt;&lt;D xsi:type="xsd:double"&gt;15.5622269725028&lt;/D&gt;&lt;D xsi:type="xsd:double"&gt;15.0722602524162&lt;/D&gt;&lt;D xsi:type="xsd:double"&gt;14.8711469304816&lt;/D&gt;&lt;D xsi:type="xsd:double"&gt;14.2596646910495&lt;/D&gt;&lt;D xsi:type="xsd:double"&gt;13.6281210159433&lt;/D&gt;&lt;D xsi:type="xsd:double"&gt;13.2046207710375&lt;/D&gt;&lt;D xsi:type="xsd:double"&gt;12.7350002732305&lt;/D&gt;&lt;D xsi:type="xsd:double"&gt;12.7338528909029&lt;/D&gt;&lt;D xsi:type="xsd:double"&gt;13.2557373692363&lt;/D&gt;&lt;D xsi:type="xsd:double"&gt;11.3751409914073&lt;/D&gt;&lt;D xsi:type="xsd:double"&gt;11.8458847312489&lt;/D&gt;&lt;D xsi:type="xsd:double"&gt;12.8238871394224&lt;/D&gt;&lt;D xsi:type="xsd:double"&gt;12.4943368687816&lt;/D&gt;&lt;D xsi:type="xsd:double"&gt;13.30337121782&lt;/D&gt;&lt;D xsi:type="xsd:double"&gt;12.0836601528981&lt;/D&gt;&lt;D xsi:type="xsd:double"&gt;11.8980088508698&lt;/D&gt;&lt;D xsi:type="xsd:double"&gt;11.6777164384977&lt;/D&gt;&lt;D xsi:type="xsd:double"&gt;10.8081391963148&lt;/D&gt;&lt;D xsi:type="xsd:double"&gt;10.1869126875849&lt;/D&gt;&lt;D xsi:type="xsd:double"&gt;10.3074281531953&lt;/D&gt;&lt;D xsi:type="xsd:double"&gt;9.49413366365418&lt;/D&gt;&lt;D xsi:type="xsd:double"&gt;9.92644954525374&lt;/D&gt;&lt;D xsi:type="xsd:double"&gt;9.32092583146923&lt;/D&gt;&lt;D xsi:type="xsd:double"&gt;9.57639737714867&lt;/D&gt;&lt;D xsi:type="xsd:double"&gt;9.39148876302514&lt;/D&gt;&lt;D xsi:type="xsd:double"&gt;9.54919564567344&lt;/D&gt;&lt;D xsi:type="xsd:double"&gt;10.0582052984907&lt;/D&gt;&lt;D xsi:type="xsd:double"&gt;9.49983085788062&lt;/D&gt;&lt;D xsi:type="xsd:double"&gt;9.25371346439831&lt;/D&gt;&lt;D xsi:type="xsd:double"&gt;8.60119583710192&lt;/D&gt;&lt;D xsi:type="xsd:double"&gt;9.00815756877405&lt;/D&gt;&lt;D xsi:type="xsd:double"&gt;9.3374815242353&lt;/D&gt;&lt;D xsi:type="xsd:double"&gt;10.129583840682&lt;/D&gt;&lt;/FQL&gt;&lt;FQL&gt;&lt;Q&gt;PASP-FDS^FG_PRICE(0)/MAX(FG_PRICE(0,-1AY))&lt;/Q&gt;&lt;R&gt;1&lt;/R&gt;&lt;C&gt;1&lt;/C&gt;&lt;D xsi:type="xsd:double"&gt;0.739463601532567&lt;/D&gt;&lt;/FQL&gt;&lt;FQL&gt;&lt;Q&gt;BRENT-FDS^FG_PRICE_CHANGE(0,-3AM)&lt;/Q&gt;&lt;R&gt;1&lt;/R&gt;&lt;C&gt;1&lt;/C&gt;&lt;D xsi:type="xsd:double"&gt;0&lt;/D&gt;&lt;/FQL&gt;&lt;FQL&gt;&lt;Q&gt;KSA^FG_PRICE(0)&lt;/Q&gt;&lt;R&gt;1&lt;/R&gt;&lt;C&gt;1&lt;/C&gt;&lt;D xsi:type="xsd:double"&gt;42.35&lt;/D&gt;&lt;/FQL&gt;&lt;FQL&gt;&lt;Q&gt;INDA^FG_TOTAL_RETURNC(0,-6AM)&lt;/Q&gt;&lt;R&gt;1&lt;/R&gt;&lt;C&gt;1&lt;/C&gt;&lt;D xsi:type="xsd:double"&gt;11.942923&lt;/D&gt;&lt;/FQL&gt;&lt;FQL&gt;&lt;Q&gt;EZA^FG_TOTAL_RETURNC(0,-1AM)&lt;/Q&gt;&lt;R&gt;1&lt;/R&gt;&lt;C&gt;1&lt;/C&gt;&lt;D xsi:type="xsd:double"&gt;8.783627&lt;/D&gt;&lt;/FQL&gt;&lt;FQL&gt;&lt;Q&gt;EWY^FMA_PCT_ABOVE_MAVG(200,0,,,,"PORTAGG")&lt;/Q&gt;&lt;R&gt;1&lt;/R&gt;&lt;C&gt;1&lt;/C&gt;&lt;D xsi:type="xsd:double"&gt;52&lt;/D&gt;&lt;/FQL&gt;&lt;FQL&gt;&lt;Q&gt;EPOL^FG_TOTAL_RETURNC(0,-1AM)&lt;/Q&gt;&lt;R&gt;1&lt;/R&gt;&lt;C&gt;1&lt;/C&gt;&lt;D xsi:type="xsd:double"&gt;2.8151274&lt;/D&gt;&lt;/FQL&gt;&lt;FQL&gt;&lt;Q&gt;SPY^P_PRICE(0)/P_PRICE_HIGH_PR(0,,,,,,"PRICE","INTRA","52W")&lt;/Q&gt;&lt;R&gt;1&lt;/R&gt;&lt;C&gt;1&lt;/C&gt;&lt;D xsi:type="xsd:double"&gt;0.9879503&lt;/D&gt;&lt;/FQL&gt;&lt;FQL&gt;&lt;Q&gt;SPY^PERCENT_CHANGE(FMA_EPS(+1,0,,,,"PORTAGG","MEAN"),FMA_EPS(+1,-1AM,,,,"PORTAGG","MEAN"))&lt;/Q&gt;&lt;R&gt;1&lt;/R&gt;&lt;C&gt;1&lt;/C&gt;&lt;D xsi:type="xsd:double"&gt;-0.0663067197968305&lt;/D&gt;&lt;/FQL&gt;&lt;FQL&gt;&lt;Q&gt;SET-BKK^SIZE(FG_CONSTITUENTS)&lt;/Q&gt;&lt;R&gt;1&lt;/R&gt;&lt;C&gt;1&lt;/C&gt;&lt;D xsi:type="xsd:long"&gt;1&lt;/D&gt;&lt;/FQL&gt;&lt;FQL&gt;&lt;Q&gt;EZA^FMA_RBICS_REV_CURRENT(30, LOC, "PORTAGG")&lt;/Q&gt;&lt;R&gt;1&lt;/R&gt;&lt;C&gt;1&lt;/C&gt;&lt;D xsi:type="xsd:double"&gt;44.2321455047661&lt;/D&gt;&lt;/FQL&gt;&lt;FQL&gt;&lt;Q&gt;TRYIN10Y-FDS^FG_YIELD_NAME&lt;/Q&gt;&lt;R&gt;1&lt;/R&gt;&lt;C&gt;1&lt;/C&gt;&lt;D xsi:type="xsd:string"&gt;India Benchmark Bond - 10 Year&lt;/D&gt;&lt;/FQL&gt;&lt;FQL&gt;&lt;Q&gt;REFAEREPO-FDS^(SUBARRAY(NOT_NA(NO_REPEAT_F(FG_YIELD(NOW,-10AY,D))),0,1)-SUBARRAY(NOT_NA(NO_REPEAT_F(FG_YIELD(NOW,-10AY,D))),1,1))*100&lt;/Q&gt;&lt;R&gt;1&lt;/R&gt;&lt;C&gt;1&lt;/C&gt;&lt;D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xsi:type="xsd:double"&gt;25&lt;/D&gt;&lt;/FQL&gt;&lt;FQL&gt;&lt;Q&gt;REFPEMPR-FDS^PROPER_NAME(0,,,"SECURITY","NAME")&lt;/Q&gt;&lt;R&gt;1&lt;/R&gt;&lt;C&gt;1&lt;/C&gt;&lt;D xsi:type="xsd:string"&gt;Peru Policy Rate&lt;/D&gt;&lt;/FQL&gt;&lt;FQL&gt;&lt;Q&gt;TRYCN10Y-FDS^FG_YIELD(0,,,,"YTM")&lt;/Q&gt;&lt;R&gt;1&lt;/R&gt;&lt;C&gt;1&lt;/C&gt;&lt;D xsi:type="xsd:double"&gt;2.1842&lt;/D&gt;&lt;/FQL&gt;&lt;FQL&gt;&lt;Q&gt;CC_CL^IMF_IFS_RCPI_Q(0)&lt;/Q&gt;&lt;R&gt;0&lt;/R&gt;&lt;C&gt;0&lt;/C&gt;&lt;/FQL&gt;&lt;FQL&gt;&lt;Q&gt;TUR^FMA_DIV_YLD(NTMA,NOW,NOW,M,"PORTAGG","MEANR")&lt;/Q&gt;&lt;R&gt;1&lt;/R&gt;&lt;C&gt;1&lt;/C&gt;&lt;D xsi:type="xsd:double"&gt;4.35097223288325&lt;/D&gt;&lt;/FQL&gt;&lt;FQL&gt;&lt;Q&gt;MCHI^FMA_DIV_YLD(NTMA,NOW,NOW,M,"PORTAGG","MEANR")&lt;/Q&gt;&lt;R&gt;1&lt;/R&gt;&lt;C&gt;1&lt;/C&gt;&lt;D xsi:type="xsd:double"&gt;3.05232751010955&lt;/D&gt;&lt;/FQL&gt;&lt;FQL&gt;&lt;Q&gt;EWW^FMA_EVAL_EBITDA(NTMA,0,,,"PORTAGG","MEANR")&lt;/Q&gt;&lt;R&gt;1&lt;/R&gt;&lt;C&gt;1&lt;/C&gt;&lt;D xsi:type="xsd:double"&gt;5.87076412194461&lt;/D&gt;&lt;/FQL&gt;&lt;FQL&gt;&lt;Q&gt;CNYA^FMA_PE(LTM,0,,,"PORTAGG","MEANR")&lt;/Q&gt;&lt;R&gt;1&lt;/R&gt;&lt;C&gt;1&lt;/C&gt;&lt;D xsi:type="xsd:double"&gt;13.4453440667772&lt;/D&gt;&lt;/FQL&gt;&lt;FQL&gt;&lt;Q&gt;EWW^FMA_ROE(NTMA,-20AY,NOW,FY,"PORTAGG","MEANR")&lt;/Q&gt;&lt;R&gt;20&lt;/R&gt;&lt;C&gt;1&lt;/C&gt;&lt;D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xsi:type="xsd:double"&gt;1.211&lt;/D&gt;&lt;/FQL&gt;&lt;FQL&gt;&lt;Q&gt;CAGDPY@QA^EE_ACTUAL_ANNUAL(MED,+1)&lt;/Q&gt;&lt;R&gt;1&lt;/R&gt;&lt;C&gt;1&lt;/C&gt;&lt;D xsi:type="xsd:double"&gt;14.1&lt;/D&gt;&lt;/FQL&gt;&lt;FQL&gt;&lt;Q&gt;CAGDPY@PL^EE_ACTUAL_ANNUAL(MED,0)&lt;/Q&gt;&lt;R&gt;1&lt;/R&gt;&lt;C&gt;1&lt;/C&gt;&lt;D xsi:type="xsd:double"&gt;1.56254742295506&lt;/D&gt;&lt;/FQL&gt;&lt;FQL&gt;&lt;Q&gt;CC_MX^FG_COMPANY_NAME&lt;/Q&gt;&lt;R&gt;1&lt;/R&gt;&lt;C&gt;1&lt;/C&gt;&lt;D xsi:type="xsd:string"&gt;Mexico&lt;/D&gt;&lt;/FQL&gt;&lt;FQL&gt;&lt;Q&gt;USDVND^FG_PRICE(0)&lt;/Q&gt;&lt;R&gt;1&lt;/R&gt;&lt;C&gt;1&lt;/C&gt;&lt;D xsi:type="xsd:double"&gt;24871&lt;/D&gt;&lt;/FQL&gt;&lt;FQL&gt;&lt;Q&gt;USDINR^STD(FG_PRICE_CHANGE(0,-1AY,AM))&lt;/Q&gt;&lt;R&gt;1&lt;/R&gt;&lt;C&gt;1&lt;/C&gt;&lt;D xsi:type="xsd:double"&gt;0.277332288090821&lt;/D&gt;&lt;/FQL&gt;&lt;FQL&gt;&lt;Q&gt;USDPHP^FG_COMPANY_NAME&lt;/Q&gt;&lt;R&gt;1&lt;/R&gt;&lt;C&gt;1&lt;/C&gt;&lt;D xsi:type="xsd:string"&gt;Philippines Peso per U.S. Dollar&lt;/D&gt;&lt;/FQL&gt;&lt;FQL&gt;&lt;Q&gt;USDCNH^FG_PRICE_CHANGE(0,-1AY)&lt;/Q&gt;&lt;R&gt;1&lt;/R&gt;&lt;C&gt;1&lt;/C&gt;&lt;D xsi:type="xsd:double"&gt;-2.6504457&lt;/D&gt;&lt;/FQL&gt;&lt;FQL&gt;&lt;Q&gt;ECH^P_PRICE_RETURNS_PR('52W',2,-10AY,0,AM)&lt;/Q&gt;&lt;R&gt;121&lt;/R&gt;&lt;C&gt;1&lt;/C&gt;&lt;D xsi:type="xsd:double"&gt;-5.4371&lt;/D&gt;&lt;D xsi:type="xsd:double"&gt;-16.22002&lt;/D&gt;&lt;D xsi:type="xsd:double"&gt;-16.33454&lt;/D&gt;&lt;D xsi:type="xsd:double"&gt;-9.957182&lt;/D&gt;&lt;D xsi:type="xsd:double"&gt;-13.293589&lt;/D&gt;&lt;D xsi:type="xsd:double"&gt;-2.8205693&lt;/D&gt;&lt;D xsi:type="xsd:double"&gt;-4.0387273&lt;/D&gt;&lt;D xsi:type="xsd:double"&gt;-10.670442&lt;/D&gt;&lt;D xsi:type="xsd:double"&gt;-5.486083&lt;/D&gt;&lt;D xsi:type="xsd:double"&gt;-11.709386&lt;/D&gt;&lt;D xsi:type="xsd:double"&gt;-16.579884&lt;/D&gt;&lt;D xsi:type="xsd:double"&gt;-19.414288&lt;/D&gt;&lt;D xsi:type="xsd:double"&gt;-17.815722&lt;/D&gt;&lt;D xsi:type="xsd:double"&gt;-22.3436&lt;/D&gt;&lt;D xsi:type="xsd:double"&gt;-14.93957&lt;/D&gt;&lt;D xsi:type="xsd:double"&gt;-21.85598&lt;/D&gt;&lt;D xsi:type="xsd:double"&gt;-17.794912&lt;/D&gt;&lt;D xsi:type="xsd:double"&gt;-14.381242&lt;/D&gt;&lt;D xsi:type="xsd:double"&gt;-18.182247&lt;/D&gt;&lt;D xsi:type="xsd:double"&gt;-7.7579317&lt;/D&gt;&lt;D xsi:type="xsd:double"&gt;-8.700806&lt;/D&gt;&lt;D xsi:type="xsd:double"&gt;-13.406581&lt;/D&gt;&lt;D xsi:type="xsd:double"&gt;-0.094002485&lt;/D&gt;&lt;D xsi:type="xsd:double"&gt;10.444522&lt;/D&gt;&lt;D xsi:type="xsd:double"&gt;10.6132145&lt;/D&gt;&lt;D xsi:type="xsd:double"&gt;16.865217&lt;/D&gt;&lt;D xsi:type="xsd:double"&gt;15.0548935&lt;/D&gt;&lt;D xsi:type="xsd:double"&gt;17.758703&lt;/D&gt;&lt;D xsi:type="xsd:double"&gt;18.67646&lt;/D&gt;&lt;D xsi:type="xsd:double"&gt;30.579079&lt;/D&gt;&lt;D xsi:type="xsd:double"&gt;23.076904&lt;/D&gt;&lt;D xsi:type="xsd:double"&gt;24.374378&lt;/D&gt;&lt;D xsi:type="xsd:double"&gt;15.489567&lt;/D&gt;&lt;D xsi:type="xsd:double"&gt;23.783302&lt;/D&gt;&lt;D xsi:type="xsd:double"&gt;15.684187&lt;/D&gt;&lt;D xsi:type="xsd:double"&gt;20.989418&lt;/D&gt;&lt;D xsi:type="xsd:double"&gt;31.135452&lt;/D&gt;&lt;D xsi:type="xsd:double"&gt;33.734154&lt;/D&gt;&lt;D xsi:type="xsd:double"&gt;29.437124&lt;/D&gt;&lt;D xsi:type="xsd:double"&gt;22.565115&lt;/D&gt;&lt;D xsi:type="xsd:double"&gt;40.957283&lt;/D&gt;&lt;D xsi:type="xsd:double"&gt;44.053375&lt;/D&gt;&lt;D xsi:type="xsd:double"&gt;35.63533&lt;/D&gt;&lt;D xsi:type="xsd:double"&gt;22.575401&lt;/D&gt;&lt;D xsi:type="xsd:double"&gt;28.61625&lt;/D&gt;&lt;D xsi:type="xsd:double"&gt;17.593336&lt;/D&gt;&lt;D xsi:type="xsd:double"&gt;12.972069&lt;/D&gt;&lt;D xsi:type="xsd:double"&gt;5.6824803&lt;/D&gt;&lt;D xsi:type="xsd:double"&gt;-5.531001&lt;/D&gt;&lt;D xsi:type="xsd:double"&gt;-4.5841513&lt;/D&gt;&lt;D xsi:type="xsd:double"&gt;-17.35313&lt;/D&gt;&lt;D xsi:type="xsd:double"&gt;-1.5874147&lt;/D&gt;&lt;D xsi:type="xsd:double"&gt;-19.330883&lt;/D&gt;&lt;D xsi:type="xsd:double"&gt;-16.876638&lt;/D&gt;&lt;D xsi:type="xsd:double"&gt;-14.245391&lt;/D&gt;&lt;D xsi:type="xsd:double"&gt;-16.864508&lt;/D&gt;&lt;D xsi:type="xsd:double"&gt;-20.033365&lt;/D&gt;&lt;D xsi:type="xsd:double"&gt;-21.689297&lt;/D&gt;&lt;D xsi:type="xsd:double"&gt;-8.8639555&lt;/D&gt;&lt;D xsi:type="xsd:double"&gt;-15.710651&lt;/D&gt;&lt;D xsi:type="xsd:double"&gt;-20.47398&lt;/D&gt;&lt;D xsi:type="xsd:double"&gt;-15.432304&lt;/D&gt;&lt;D xsi:type="xsd:double"&gt;-10.758037&lt;/D&gt;&lt;D xsi:type="xsd:double"&gt;-29.714436&lt;/D&gt;&lt;D xsi:type="xsd:double"&gt;-17.807514&lt;/D&gt;&lt;D xsi:type="xsd:double"&gt;-30.971533&lt;/D&gt;&lt;D xsi:type="xsd:double"&gt;-38.97027&lt;/D&gt;&lt;D xsi:type="xsd:double"&gt;-50.721466&lt;/D&gt;&lt;D xsi:type="xsd:double"&gt;-38.53002&lt;/D&gt;&lt;D xsi:type="xsd:double"&gt;-36.58795&lt;/D&gt;&lt;D xsi:type="xsd:double"&gt;-34.934826&lt;/D&gt;&lt;D xsi:type="xsd:double"&gt;-27.378637&lt;/D&gt;&lt;D xsi:type="xsd:double"&gt;-22.627956&lt;/D&gt;&lt;D xsi:type="xsd:double"&gt;-36.226166&lt;/D&gt;&lt;D xsi:type="xsd:double"&gt;-31.761057&lt;/D&gt;&lt;D xsi:type="xsd:double"&gt;-6.343466&lt;/D&gt;&lt;D xsi:type="xsd:double"&gt;-8.086032&lt;/D&gt;&lt;D xsi:type="xsd:double"&gt;-0.18734932&lt;/D&gt;&lt;D xsi:type="xsd:double"&gt;13.742542&lt;/D&gt;&lt;D xsi:type="xsd:double"&gt;67.968094&lt;/D&gt;&lt;D xsi:type="xsd:double"&gt;28.340126&lt;/D&gt;&lt;D xsi:type="xsd:double"&gt;25.4768&lt;/D&gt;&lt;D xsi:type="xsd:double"&gt;13.346111&lt;/D&gt;&lt;D xsi:type="xsd:double"&gt;1.8211961&lt;/D&gt;&lt;D xsi:type="xsd:double"&gt;10.937929&lt;/D&gt;&lt;D xsi:type="xsd:double"&gt;13.3203745&lt;/D&gt;&lt;D xsi:type="xsd:double"&gt;4.3546796&lt;/D&gt;&lt;D xsi:type="xsd:double"&gt;-5.158371&lt;/D&gt;&lt;D xsi:type="xsd:double"&gt;-19.418615&lt;/D&gt;&lt;D xsi:type="xsd:double"&gt;-11.615396&lt;/D&gt;&lt;D xsi:type="xsd:double"&gt;-12.98272&lt;/D&gt;&lt;D xsi:type="xsd:double"&gt;-8.744097&lt;/D&gt;&lt;D xsi:type="xsd:double"&gt;-17.069786&lt;/D&gt;&lt;D xsi:type="xsd:double"&gt;13.790154&lt;/D&gt;&lt;D xsi:type="xsd:double"&gt;-9.772801&lt;/D&gt;&lt;D xsi:type="xsd:double"&gt;3.0652165&lt;/D&gt;&lt;D xsi:type="xsd:double"&gt;8.2362175&lt;/D&gt;&lt;D xsi:type="xsd:double"&gt;-0.85823536&lt;/D&gt;&lt;D xsi:type="xsd:double"&gt;9.985852&lt;/D&gt;&lt;D xsi:type="xsd:double"&gt;9.470642&lt;/D&gt;&lt;D xsi:type="xsd:double"&gt;22.947418&lt;/D&gt;&lt;D xsi:type="xsd:double"&gt;18.547117&lt;/D&gt;&lt;D xsi:type="xsd:double"&gt;15.257776&lt;/D&gt;&lt;D xsi:type="xsd:double"&gt;4.9704432&lt;/D&gt;&lt;D xsi:type="xsd:double"&gt;19.003307&lt;/D&gt;&lt;D xsi:type="xsd:double"&gt;4.7284126&lt;/D&gt;&lt;D xsi:type="xsd:double"&gt;27.088284&lt;/D&gt;&lt;D xsi:type="xsd:double"&gt;26.54469&lt;/D&gt;&lt;D xsi:type="xsd:double"&gt;6.8893075&lt;/D&gt;&lt;D xsi:type="xsd:double"&gt;16.201889&lt;/D&gt;&lt;D xsi:type="xsd:double"&gt;3.056264&lt;/D&gt;&lt;D xsi:type="xsd:double"&gt;8.082056&lt;/D&gt;&lt;D xsi:type="xsd:double"&gt;11.282873&lt;/D&gt;&lt;D xsi:type="xsd:double"&gt;-6.0680447&lt;/D&gt;&lt;D xsi:type="xsd:double"&gt;-1.9714653&lt;/D&gt;&lt;D xsi:type="xsd:double"&gt;-2.2257507&lt;/D&gt;&lt;D xsi:type="xsd:double"&gt;0.52981377&lt;/D&gt;&lt;D xsi:type="xsd:double"&gt;1.4151692&lt;/D&gt;&lt;D xsi:type="xsd:double"&gt;-6.7009926&lt;/D&gt;&lt;D xsi:type="xsd:double"&gt;-15.163809&lt;/D&gt;&lt;D xsi:type="xsd:double"&gt;-2.732855&lt;/D&gt;&lt;/FQL&gt;&lt;FQL&gt;&lt;Q&gt;EIDO^FG_TOTAL_RETURNC(-10AY,0,AM)&lt;/Q&gt;&lt;R&gt;121&lt;/R&gt;&lt;C&gt;1&lt;/C&gt;&lt;D xsi:type="xsd:double"&gt;-1.1348009&lt;/D&gt;&lt;D xsi:type="xsd:double"&gt;-5.7391286&lt;/D&gt;&lt;D xsi:type="xsd:double"&gt;0.6642103&lt;/D&gt;&lt;D xsi:type="xsd:double"</t>
        </r>
      </text>
    </comment>
    <comment ref="A9" authorId="0" shapeId="0" xr:uid="{AA51397B-DDC1-4F96-86AA-682DA89B0D07}">
      <text>
        <r>
          <rPr>
            <b/>
            <sz val="9"/>
            <color indexed="81"/>
            <rFont val="Tahoma"/>
            <charset val="1"/>
          </rPr>
          <t>&gt;0.8431077&lt;/D&gt;&lt;D xsi:type="xsd:double"&gt;-0.8364618&lt;/D&gt;&lt;D xsi:type="xsd:double"&gt;0.7352948&lt;/D&gt;&lt;D xsi:type="xsd:double"&gt;0.65693855&lt;/D&gt;&lt;D xsi:type="xsd:double"&gt;-2.175492&lt;/D&gt;&lt;D xsi:type="xsd:double"&gt;-5.633807&lt;/D&gt;&lt;D xsi:type="xsd:double"&gt;0.9819269&lt;/D&gt;&lt;D xsi:type="xsd:double"&gt;-9.598726&lt;/D&gt;&lt;D xsi:type="xsd:double"&gt;-3.5309553&lt;/D&gt;&lt;D xsi:type="xsd:double"&gt;-8.721185&lt;/D&gt;&lt;D xsi:type="xsd:double"&gt;-14.702976&lt;/D&gt;&lt;D xsi:type="xsd:double"&gt;17.701685&lt;/D&gt;&lt;D xsi:type="xsd:double"&gt;2.2682428&lt;/D&gt;&lt;D xsi:type="xsd:double"&gt;2.2672653&lt;/D&gt;&lt;D xsi:type="xsd:double"&gt;2.2673607&lt;/D&gt;&lt;D xsi:type="xsd:double"&gt;4.803705&lt;/D&gt;&lt;D xsi:type="xsd:double"&gt;1.3662338&lt;/D&gt;&lt;D xsi:type="xsd:double"&gt;0.3913045&lt;/D&gt;&lt;D xsi:type="xsd:double"&gt;-2.771759&lt;/D&gt;&lt;D xsi:type="xsd:double"&gt;10.08532&lt;/D&gt;&lt;D xsi:type="xsd:double"&gt;6.257665&lt;/D&gt;&lt;D xsi:type="xsd:double"&gt;-0.8083105&lt;/D&gt;&lt;D xsi:type="xsd:double"&gt;3.1431913&lt;/D&gt;&lt;D xsi:type="xsd:double"&gt;-1.8811107&lt;/D&gt;&lt;D xsi:type="xsd:double"&gt;-10.774535&lt;/D&gt;&lt;D xsi:type="xsd:double"&gt;5.1870704&lt;/D&gt;&lt;D xsi:type="xsd:double"&gt;-0.081801414&lt;/D&gt;&lt;D xsi:type="xsd:double"&gt;0.24559498&lt;/D&gt;&lt;D xsi:type="xsd:double"&gt;5.961621&lt;/D&gt;&lt;D xsi:type="xsd:double"&gt;1.464355&lt;/D&gt;&lt;D xsi:type="xsd:double"&gt;1.7470598&lt;/D&gt;&lt;D xsi:type="xsd:double"&gt;2.5463939&lt;/D&gt;&lt;D xsi:type="xsd:double"&gt;-1.2527645&lt;/D&gt;&lt;D xsi:type="xsd:double"&gt;1.3059735&lt;/D&gt;&lt;D xsi:type="xsd:double"&gt;-1.6942859&lt;/D&gt;&lt;D xsi:type="xsd:double"&gt;-0.2622664&lt;/D&gt;&lt;D xsi:type="xsd:double"&gt;0.9391427&lt;/D&gt;&lt;D xsi:type="xsd:double"&gt;5.9214115&lt;/D&gt;&lt;D xsi:type="xsd:double"&gt;5.803728&lt;/D&gt;&lt;D xsi:type="xsd:double"&gt;-4.8869667&lt;/D&gt;&lt;D xsi:type="xsd:double"&gt;-5.7672205&lt;/D&gt;&lt;D xsi:type="xsd:double"&gt;-5.3412437&lt;/D&gt;&lt;D xsi:type="xsd:double"&gt;-0.8620739&lt;/D&gt;&lt;D xsi:type="xsd:double"&gt;-7.50795&lt;/D&gt;&lt;D xsi:type="xsd:double"&gt;5.00654&lt;/D&gt;&lt;D xsi:type="xsd:double"&gt;0.04144907&lt;/D&gt;&lt;D xsi:type="xsd:double"&gt;-4.8072934&lt;/D&gt;&lt;D xsi:type="xsd:double"&gt;-7.5315595&lt;/D&gt;&lt;D xsi:type="xsd:double"&gt;18.408669&lt;/D&gt;&lt;D xsi:type="xsd:double"&gt;-1.0831594&lt;/D&gt;&lt;D xsi:type="xsd:double"&gt;7.6117635&lt;/D&gt;&lt;D xsi:type="xsd:double"&gt;-3.7050903&lt;/D&gt;&lt;D xsi:type="xsd:double"&gt;-0.19432306&lt;/D&gt;&lt;D xsi:type="xsd:double"&gt;1.2461066&lt;/D&gt;&lt;D xsi:type="xsd:double"&gt;-6.1923084&lt;/D&gt;&lt;D xsi:type="xsd:double"&gt;8.341527&lt;/D&gt;&lt;D xsi:type="xsd:double"&gt;-0.23085475&lt;/D&gt;&lt;D xsi:type="xsd:double"&gt;-3.5480142&lt;/D&gt;&lt;D xsi:type="xsd:double"&gt;-2.3990393&lt;/D&gt;&lt;D xsi:type="xsd:double"&gt;4.3015122&lt;/D&gt;&lt;D xsi:type="xsd:double"&gt;-5.616647&lt;/D&gt;&lt;D xsi:type="xsd:double"&gt;7.0604086&lt;/D&gt;&lt;D xsi:type="xsd:double"&gt;-1.0124624&lt;/D&gt;&lt;D xsi:type="xsd:double"&gt;-14.948856&lt;/D&gt;&lt;D xsi:type="xsd:double"&gt;-33.67253&lt;/D&gt;&lt;D xsi:type="xsd:double"&gt;12.691772&lt;/D&gt;&lt;D xsi:type="xsd:double"&gt;7.1163297&lt;/D&gt;&lt;D xsi:type="xsd:double"&gt;6.945193&lt;/D&gt;&lt;D xsi:type="xsd:double"&gt;3.3824325&lt;/D&gt;&lt;D xsi:type="xsd:double"&gt;6.807387&lt;/D&gt;&lt;D xsi:type="xsd:double"&gt;-14.6245&lt;/D&gt;&lt;D xsi:type="xsd:double"&gt;5.787039&lt;/D&gt;&lt;D xsi:type="xsd:double"&gt;24.070024&lt;/D&gt;&lt;D xsi:type="xsd:double"&gt;4.696715&lt;/D&gt;&lt;D xsi:type="xsd:double"&gt;-4.7518015&lt;/D&gt;&lt;D xsi:type="xsd:double"&gt;1.7817378&lt;/D&gt;&lt;D xsi:type="xsd:double"&gt;-0.8752763&lt;/D&gt;&lt;D xsi:type="xsd:double"&gt;-3.443706&lt;/D&gt;&lt;D xsi:type="xsd:double"&gt;-2.3319602&lt;/D&gt;&lt;D xsi:type="xsd:double"&gt;-4.7361374&lt;/D&gt;&lt;D xsi:type="xsd:double"&gt;-0.14836192&lt;/D&gt;&lt;D xsi:type="xsd:double"&gt;3.4670591&lt;/D&gt;&lt;D xsi:type="xsd:double"&gt;1.3403535&lt;/D&gt;&lt;D xsi:type="xsd:double"&gt;13.037324&lt;/D&gt;&lt;D xsi:type="xsd:double"&gt;-2.549106&lt;/D&gt;&lt;D xsi:type="xsd:double"&gt;-0.027519464&lt;/D&gt;&lt;D xsi:type="xsd:double"&gt;0.21598339&lt;/D&gt;&lt;D xsi:type="xsd:double"&gt;4.870689&lt;/D&gt;&lt;D xsi:type="xsd:double"&gt;2.2194862&lt;/D&gt;&lt;D xsi:type="xsd:double"&gt;1.4073133&lt;/D&gt;&lt;D xsi:type="xsd:double"&gt;-2.5773168&lt;/D&gt;&lt;D xsi:type="xsd:double"&gt;-7.5047374&lt;/D&gt;&lt;D xsi:type="xsd:double"&gt;3.1236053&lt;/D&gt;&lt;D xsi:type="xsd:double"&gt;2.1635652&lt;/D&gt;&lt;D xsi:type="xsd:double"&gt;-0.67768097&lt;/D&gt;&lt;D xsi:type="xsd:double"&gt;1.2366652&lt;/D&gt;&lt;D xsi:type="xsd:double"&gt;-1.8112898&lt;/D&gt;&lt;D xsi:type="xsd:double"&gt;-2.8470337&lt;/D&gt;&lt;D xsi:type="xsd:double"&gt;5.040145&lt;/D&gt;&lt;D xsi:type="xsd:double"&gt;-2.7176201&lt;/D&gt;&lt;D xsi:type="xsd:double"&gt;3.1427264&lt;/D&gt;&lt;D xsi:type="xsd:double"&gt;4.7397375&lt;/D&gt;&lt;D xsi:type="xsd:double"&gt;-3.8787842&lt;/D&gt;&lt;D xsi:type="xsd:double"&gt;-1.5736461&lt;/D&gt;&lt;D xsi:type="xsd:double"&gt;1.8744588&lt;/D&gt;&lt;D xsi:type="xsd:double"&gt;0.25674105&lt;/D&gt;&lt;D xsi:type="xsd:double"&gt;-4.950917&lt;/D&gt;&lt;D xsi:type="xsd:double"&gt;-8.57656&lt;/D&gt;&lt;D xsi:type="xsd:double"&gt;6.4833045&lt;/D&gt;&lt;D xsi:type="xsd:double"&gt;3.7843108&lt;/D&gt;&lt;D xsi:type="xsd:double"&gt;-3.3602178&lt;/D&gt;&lt;D xsi:type="xsd:double"&gt;3.7088633&lt;/D&gt;&lt;D xsi:type="xsd:double"&gt;0.7152438&lt;/D&gt;&lt;D xsi:type="xsd:double"&gt;-8.166891&lt;/D&gt;&lt;D xsi:type="xsd:double"&gt;-3.528279&lt;/D&gt;&lt;D xsi:type="xsd:double"&gt;-0.062412024&lt;/D&gt;&lt;D xsi:type="xsd:double"&gt;4.0996313&lt;/D&gt;&lt;D xsi:type="xsd:double"&gt;8.923233&lt;/D&gt;&lt;/FQL&gt;&lt;FQL&gt;&lt;Q&gt;ECH^FMA_DIV_YLD(NTMA,-10AY,0,AM,"PORTAGG","MEANR")&lt;/Q&gt;&lt;R&gt;121&lt;/R&gt;&lt;C&gt;1&lt;/C&gt;&lt;D xsi:type="xsd:double"&gt;3.08080391918773&lt;/D&gt;&lt;D xsi:type="xsd:double"&gt;3.10863506795506&lt;/D&gt;&lt;D xsi:type="xsd:double"&gt;3.22938780311567&lt;/D&gt;&lt;D xsi:type="xsd:double"&gt;3.03023038280053&lt;/D&gt;&lt;D xsi:type="xsd:double"&gt;3.1609061649747&lt;/D&gt;&lt;D xsi:type="xsd:double"&gt;3.18526879889355&lt;/D&gt;&lt;D xsi:type="xsd:double"&gt;3.14994142505626&lt;/D&gt;&lt;D xsi:type="xsd:double"&gt;3.29356410496885&lt;/D&gt;&lt;D xsi:type="xsd:double"&gt;3.21269888600864&lt;/D&gt;&lt;D xsi:type="xsd:double"&gt;3.3776020373173&lt;/D&gt;&lt;D xsi:type="xsd:double"&gt;3.55362407791095&lt;/D&gt;&lt;D xsi:type="xsd:double"&gt;3.60766497315059&lt;/D&gt;&lt;D xsi:type="xsd:double"&gt;3.58793867935634&lt;/D&gt;&lt;D xsi:type="xsd:double"&gt;3.83012145951461&lt;/D&gt;&lt;D xsi:type="xsd:double"&gt;3.4196200952041&lt;/D&gt;&lt;D xsi:type="xsd:double"&gt;3.68211531694603&lt;/D&gt;&lt;D xsi:type="xsd:double"&gt;3.81177710034421&lt;/D&gt;&lt;D xsi:type="xsd:double"&gt;3.76739852786131&lt;/D&gt;&lt;D xsi:type="xsd:double"&gt;3.68499823423154&lt;/D&gt;&lt;D xsi:type="xsd:double"&gt;3.42240395379903&lt;/D&gt;&lt;D xsi:type="xsd:double"&gt;3.26189224633662&lt;/D&gt;&lt;D xsi:type="xsd:double"&gt;3.28928207274146&lt;/D&gt;&lt;D xsi:type="xsd:double"&gt;3.14024303522743&lt;/D&gt;&lt;D xsi:type="xsd:double"&gt;2.93073778467878&lt;/D&gt;&lt;D xsi:type="xsd:double"&gt;2.87380479300216&lt;/D&gt;&lt;D xsi:type="xsd:double"&gt;3.0884051568797&lt;/D&gt;&lt;D xsi:type="xsd:double"&gt;2.64914297574032&lt;/D&gt;&lt;D xsi:type="xsd:double"&gt;2.90460301007986&lt;/D&gt;&lt;D xsi:type="xsd:double"&gt;2.90066245063743&lt;/D&gt;&lt;D xsi:type="xsd:double"&gt;2.87805289097032&lt;/D&gt;&lt;D xsi:type="xsd:double"&gt;2.7702287428953&lt;/D&gt;&lt;D xsi:type="xsd:double"&gt;2.44933714718954&lt;/D&gt;&lt;D xsi:type="xsd:double"&gt;2.53024617025894&lt;/D&gt;&lt;D xsi:type="xsd:double"&gt;2.39695653747176&lt;/D&gt;&lt;D xsi:type="xsd:double"&gt;2.71950599677442&lt;/D&gt;&lt;D xsi:type="xsd:double"&gt;2.57509763545158&lt;/D&gt;&lt;D xsi:type="xsd:double"&gt;2.44962479911118&lt;/D&gt;&lt;D xsi:type="xsd:double"&gt;2.49703721143398&lt;/D&gt;&lt;D xsi:type="xsd:double"&gt;2.85691193278752&lt;/D&gt;&lt;D xsi:type="xsd:double"&gt;3.2291980504065&lt;/D&gt;&lt;D xsi:type="xsd:double"&gt;2.97507543171002&lt;/D&gt;&lt;D xsi:type="xsd:double"&gt;2.683367274814&lt;/D&gt;&lt;D xsi:type="xsd:double"&gt;3.03498693604422&lt;/D&gt;&lt;D xsi:type="xsd:double"&gt;3.08953543409612&lt;/D&gt;&lt;D xsi:type="xsd:double"&gt;3.13139397271215&lt;/D&gt;&lt;D xsi:type="xsd:double"&gt;3.20755997718734&lt;/D&gt;&lt;D xsi:type="xsd:double"&gt;3.40404180106116&lt;/D&gt;&lt;D xsi:type="xsd:double"&gt;3.31664245066244&lt;/D&gt;&lt;D xsi:type="xsd:double"&gt;3.50027514152061&lt;/D&gt;&lt;D xsi:type="xsd:double"&gt;3.37135938319128&lt;/D&gt;&lt;D xsi:type="xsd:double"&gt;3.06440267995677&lt;/D&gt;&lt;D xsi:type="xsd:double"&gt;2.94635862324444&lt;/D&gt;&lt;D xsi:type="xsd:double"&gt;3.19895737606159&lt;/D&gt;&lt;D xsi:type="xsd:double"&gt;3.77381064067381&lt;/D&gt;&lt;D xsi:type="xsd:double"&gt;4.02965706288557&lt;/D&gt;&lt;D xsi:type="xsd:double"&gt;4.19056240498608&lt;/D&gt;&lt;D xsi:type="xsd:double"&gt;4.03286121098674&lt;/D&gt;&lt;D xsi:type="xsd:double"&gt;4.49888144870824&lt;/D&gt;&lt;D xsi:type="xsd:double"&gt;4.00715083906338&lt;/D&gt;&lt;D xsi:type="xsd:double"&gt;3.94704632280665&lt;/D&gt;&lt;D xsi:type="xsd:double"&gt;4.40280712834752&lt;/D&gt;&lt;D xsi:type="xsd:double"&gt;4.04075324530315&lt;/D&gt;&lt;D xsi:type="xsd:double"&gt;4.51035952360417&lt;/D&gt;&lt;D xsi:type="xsd:double"&gt;4.68083077272801&lt;/D&gt;&lt;D xsi:type="xsd:double"&gt;4.56950855974202&lt;/D&gt;&lt;D xsi:type="xsd:double"&gt;4.61979904819394&lt;/D&gt;&lt;D xsi:type="xsd:double"&gt;5.25884573756207&lt;/D&gt;&lt;D xsi:type="xsd:double"&gt;6.22438405507184&lt;/D&gt;&lt;D xsi:type="xsd:double"&gt;3.86884983732704&lt;/D&gt;&lt;D xsi:type="xsd:double"&gt;3.74382726228439&lt;/D&gt;&lt;D xsi:type="xsd:double"&gt;3.38056253216823&lt;/D&gt;&lt;D xsi:type="xsd:double"&gt;3.34777673149665&lt;/D&gt;&lt;D xsi:type="xsd:double"&gt;3.55005008598388&lt;/D&gt;&lt;D xsi:type="xsd:double"&gt;3.91678670026709&lt;/D&gt;&lt;D xsi:type="xsd:double"&gt;3.77291281539221&lt;/D&gt;&lt;D xsi:type="xsd:double"&gt;3.27296916231245&lt;/D&gt;&lt;D xsi:type="xsd:double"&gt;3.13407023778313&lt;/D&gt;&lt;D xsi:type="xsd:double"&gt;3.27209857009084&lt;/D&gt;&lt;D xsi:type="xsd:double"&gt;2.56425760802034&lt;/D&gt;&lt;D xsi:type="xsd:double"&gt;2.81948523218337&lt;/D&gt;&lt;D xsi:type="xsd:double"&gt;3.41486292267285&lt;/D&gt;&lt;D xsi:type="xsd:double"&gt;3.92467254671816&lt;/D&gt;&lt;D xsi:type="xsd:double"&gt;3.97895278371776&lt;/D&gt;&lt;D xsi:type="xsd:double"&gt;4.71452251407856&lt;/D&gt;&lt;D xsi:type="xsd:double"&gt;4.65672088706801&lt;/D&gt;&lt;D xsi:type="xsd:double"&gt;4.77217699397835&lt;/D&gt;&lt;D xsi:type="xsd:double"&gt;4.99242495043547&lt;/D&gt;&lt;D xsi:type="xsd:double"&gt;4.93995067969861&lt;/D&gt;&lt;D xsi:type="xsd:double"&gt;5.55485587155771&lt;/D&gt;&lt;D xsi:type="xsd:double"&gt;4.76187109748823&lt;/D&gt;&lt;D xsi:type="xsd:double"&gt;4.65789694688459&lt;/D&gt;&lt;D xsi:type="xsd:double"&gt;4.66625337817274&lt;/D&gt;&lt;D xsi:type="xsd:double"&gt;5.29224570792785&lt;/D&gt;&lt;D xsi:type="xsd:double"&gt;5.33407805462236&lt;/D&gt;&lt;D xsi:type="xsd:double"&gt;7.41515432950847&lt;/D&gt;&lt;D xsi:type="xsd:double"&gt;7.3297124614083&lt;/D&gt;&lt;D xsi:type="xsd:double"&gt;7.26753740729725&lt;/D&gt;&lt;D xsi:type="xsd:double"&gt;7.29018110363357&lt;/D&gt;&lt;D xsi:type="xsd:double"&gt;6.9554455694791&lt;/D&gt;&lt;D xsi:type="xsd:double"&gt;9.03695024959418&lt;/D&gt;&lt;D xsi:type="xsd:double"&gt;8.50483840390909&lt;/D&gt;&lt;D xsi:type="xsd:double"&gt;7.7935550838858&lt;/D&gt;&lt;D xsi:type="xsd:double"&gt;7.91593737278772&lt;/D&gt;&lt;D xsi:type="xsd:double"&gt;8.87702744804812&lt;/D&gt;&lt;D xsi:type="xsd:double"&gt;8.07332087406233&lt;/D&gt;&lt;D xsi:type="xsd:double"&gt;7.24476221144621&lt;/D&gt;&lt;D xsi:type="xsd:double"&gt;6.97067127381327&lt;/D&gt;&lt;D xsi:type="xsd:double"&gt;6.22187064221972&lt;/D&gt;&lt;D xsi:type="xsd:double"&gt;6.38877270127741&lt;/D&gt;&lt;D xsi:type="xsd:double"&gt;6.86002628258824&lt;/D&gt;&lt;D xsi:type="xsd:double"&gt;6.86303702421611&lt;/D&gt;&lt;D xsi:type="xsd:double"&gt;6.64345664489284&lt;/D&gt;&lt;D xsi:type="xsd:double"&gt;9.83039407265355&lt;/D&gt;&lt;D xsi:type="xsd:double"&gt;10.3276076795853&lt;/D&gt;&lt;D xsi:type="xsd:double"&gt;5.83749273418289&lt;/D&gt;&lt;D xsi:type="xsd:double"&gt;9.19055723225778&lt;/D&gt;&lt;D xsi:type="xsd:double"&gt;8.86092934210301&lt;/D&gt;&lt;D xsi:type="xsd:double"&gt;4.83230435824898&lt;/D&gt;&lt;D xsi:type="xsd:double"&gt;5.23083880405504&lt;/D&gt;&lt;D xsi:type="xsd:double"&gt;5.34600460149515&lt;/D&gt;&lt;D xsi:type="xsd:double"&gt;5.30858924742295&lt;/D&gt;&lt;/FQL&gt;&lt;FQL&gt;&lt;Q&gt;EIDO^FMA_PE(LTMA,-10AY,0,AM,"PORTAGG","MEANR")&lt;/Q&gt;&lt;R&gt;121&lt;/R&gt;&lt;C&gt;1&lt;/C&gt;&lt;D xsi:type="xsd:double"&gt;15.8395157405926&lt;/D&gt;&lt;D xsi:type="xsd:double"&gt;15.8086125467802&lt;/D&gt;&lt;D xsi:type="xsd:double"&gt;16.1426452370971&lt;/D&gt;&lt;D xsi:type="xsd:double"&gt;16.3416185654522&lt;/D&gt;&lt;D xsi:type="xsd:double"&gt;16.8332413028238&lt;/D&gt;&lt;D xsi:type="xsd:double"&gt;16.870285286827&lt;/D&gt;&lt;D xsi:type="xsd:double"&gt;18.0029901126329&lt;/D&gt;&lt;D xsi:type="xsd:double"&gt;17.8636205650239&lt;/D&gt;&lt;D xsi:type="xsd:double"&gt;17.3597362029037&lt;/D&gt;&lt;D xsi:type="xsd:double"&gt;17.4803385768395&lt;/D&gt;&lt;D xsi:type="xsd:double"&gt;16.8884155639919&lt;/D&gt;&lt;D xsi:type="xsd:double"&gt;16.4053507889855&lt;/D&gt;&lt;D xsi:type="xsd:double"&gt;15.7673859833234&lt;/D&gt;&lt;D xsi:type="xsd:double"&gt;15.0622224096094&lt;/D&gt;&lt;D xsi:type="xsd:double"&gt;16.1573516915574&lt;/D&gt;&lt;D xsi:type="xsd:double"&gt;16.5017919966184&lt;/D&gt;&lt;D xsi:type="xsd:double"&gt;16.0798999101548&lt;/D&gt;&lt;D xsi:type="xsd:double"&gt;16.2927335390744&lt;/D&gt;&lt;D xsi:type="xsd:double"&gt;16.8131360271299&lt;/D&gt;&lt;D xsi:type="xsd:double"&gt;16.7007629260135&lt;/D&gt;&lt;D xsi:type="xsd:double"&gt;16.5536937823403&lt;/D&gt;&lt;D xsi:type="xsd:double"&gt;16.4489344620102&lt;/D&gt;&lt;D xsi:type="xsd:double"&gt;16.8691789712814&lt;/D&gt;&lt;D xsi:type="xsd:double"&gt;17.4577825452419&lt;/D&gt;&lt;D xsi:type="xsd:double"&gt;17.7789435636433&lt;/D&gt;&lt;D xsi:type="xsd:double"&gt;18.3744067383855&lt;/D&gt;&lt;D xsi:type="xsd:double"&gt;18.2884356906099&lt;/D&gt;&lt;D xsi:type="xsd:double"&gt;16.904849494617&lt;/D&gt;&lt;D xsi:type="xsd:double"&gt;17.6656085005659&lt;/D&gt;&lt;D xsi:type="xsd:double"&gt;17.6061386757767&lt;/D&gt;&lt;D xsi:type="xsd:double"&gt;17.5649029289795&lt;/D&gt;&lt;D xsi:type="xsd:double"&gt;17.4891052031443&lt;/D&gt;&lt;D xsi:type="xsd:double"&gt;17.4126592456815&lt;/D&gt;&lt;D xsi:type="xsd:double"&gt;17.349585260501&lt;/D&gt;&lt;D xsi:type="xsd:double"&gt;17.3631385852442&lt;/D&gt;&lt;D xsi:type="xsd:double"&gt;17.309627160897&lt;/D&gt;&lt;D xsi:type="xsd:double"&gt;17.3678096405629&lt;/D&gt;&lt;D xsi:type="xsd:double"&gt;17.2449042906242&lt;/D&gt;&lt;D xsi:type="xsd:double"&gt;17.1148164428055&lt;/D&gt;&lt;D xsi:type="xsd:double"&gt;17.2946105469226&lt;/D&gt;&lt;D xsi:type="xsd:double"&gt;17.9379068715093&lt;/D&gt;&lt;D xsi:type="xsd:double"&gt;18.6604798224869&lt;/D&gt;&lt;D xsi:type="xsd:double"&gt;17.6832245494409&lt;/D&gt;&lt;D xsi:type="xsd:double"&gt;17.2846036417667&lt;/D&gt;&lt;D xsi:type="xsd:double"&gt;16.8410079214244&lt;/D&gt;&lt;D xsi:type="xsd:double"&gt;16.672401707453&lt;/D&gt;&lt;D xsi:type="xsd:double"&gt;15.7408337672259&lt;/D&gt;&lt;D xsi:type="xsd:double"&gt;15.8350863552158&lt;/D&gt;&lt;D xsi:type="xsd:double"&gt;16.0674746240589&lt;/D&gt;&lt;D xsi:type="xsd:double"&gt;15.5584755216453&lt;/D&gt;&lt;D xsi:type="xsd:double"&gt;14.7576775192341&lt;/D&gt;&lt;D xsi:type="xsd:double"&gt;15.7541257445113&lt;/D&gt;&lt;D xsi:type="xsd:double"&gt;15.5818228439187&lt;/D&gt;&lt;D xsi:type="xsd:double"&gt;16.1711319166617&lt;/D&gt;&lt;D xsi:type="xsd:double"&gt;15.9030918533536&lt;/D&gt;&lt;D xsi:type="xsd:double"&gt;15.7922891529923&lt;/D&gt;&lt;D xsi:type="xsd:double"&gt;15.6647816599649&lt;/D&gt;&lt;D xsi:type="xsd:double"&gt;15.2608597758659&lt;/D&gt;&lt;D xsi:type="xsd:double"&gt;15.5980860083471&lt;/D&gt;&lt;D xsi:type="xsd:double"&gt;15.9260940046295&lt;/D&gt;&lt;D xsi:type="xsd:double"&gt;15.9292137691737&lt;/D&gt;&lt;D xsi:type="xsd:double"&gt;15.7823845789094&lt;/D&gt;&lt;D xsi:type="xsd:double"&gt;16.2307623073421&lt;/D&gt;&lt;D xsi:type="xsd:double"&gt;16.0816567611102&lt;/D&gt;&lt;D xsi:type="xsd:double"&gt;16.8388151366894&lt;/D&gt;&lt;D xsi:type="xsd:double"&gt;17.4634353967508&lt;/D&gt;&lt;D xsi:type="xsd:double"&gt;15.0712971001819&lt;/D&gt;&lt;D xsi:type="xsd:double"&gt;14.3498444888674&lt;/D&gt;&lt;D xsi:type="xsd:double"&gt;14.1469726797867&lt;/D&gt;&lt;D xsi:type="xsd:double"&gt;15.4464727737932&lt;/D&gt;&lt;D xsi:type="xsd:double"&gt;16.6498792642961&lt;/D&gt;&lt;D xsi:type="xsd:double"&gt;17.4755970554659&lt;/D&gt;&lt;D xsi:type="xsd:double"&gt;19.0441041004569&lt;/D&gt;&lt;D xsi:type="xsd:double"&gt;17.9877149086051&lt;/D&gt;&lt;D xsi:type="xsd:double"&gt;19.9200618449646&lt;/D&gt;&lt;D xsi:type="xsd:double"&gt;23.9606623357307&lt;/D&gt;&lt;D xsi:type="xsd:double"&gt;25.0472076904347&lt;/D&gt;&lt;D xsi:type="xsd:double"&gt;23.6447529753704&lt;/D&gt;&lt;D xsi:type="xsd:double"&gt;24.1931190993934&lt;/D&gt;&lt;D xsi:type="xsd:double"&gt;23.3570593815148&lt;/D&gt;&lt;D xsi:type="xsd:double"&gt;22.6687398553895&lt;/D&gt;&lt;D xsi:type="xsd:double"&gt;21.8476747775165&lt;/D&gt;&lt;D xsi:type="xsd:double"&gt;20.7652979061618&lt;/D&gt;&lt;D xsi:type="xsd:double"&gt;20.0524294431105&lt;/D&gt;&lt;D xsi:type="xsd:double"&gt;19.5918474182496&lt;/D&gt;&lt;D xsi:type="xsd:double"&gt;18.7822955585108&lt;/D&gt;&lt;D xsi:type="xsd:double"&gt;18.6398795197026&lt;/D&gt;&lt;D xsi:type="xsd:double"&gt;17.8147216932077&lt;/D&gt;&lt;D xsi:type="xsd:double"&gt;16.7870230146482&lt;/D&gt;&lt;D xsi:type="xsd:double"&gt;17.142532303171&lt;/D&gt;&lt;D xsi:type="xsd:double"&gt;17.5345603232414&lt;/D&gt;&lt;D xsi:type="xsd:double"&gt;17.2224965105096&lt;/D&gt;&lt;D xsi:type="xsd:double"&gt;16.9636726325528&lt;/D&gt;&lt;D xsi:type="xsd:double"&gt;16.2471223932154&lt;/D&gt;&lt;D xsi:type="xsd:double"&gt;15.3011082908961&lt;/D&gt;&lt;D xsi:type="xsd:double"&gt;14.9471986215144&lt;/D&gt;&lt;D xsi:type="xsd:double"&gt;14.7312487583918&lt;/D&gt;&lt;D xsi:type="xsd:double"&gt;14.203651705567&lt;/D&gt;&lt;D xsi:type="xsd:double"&gt;13.7958883800533&lt;/D&gt;&lt;D xsi:type="xsd:double"&gt;13.1439145754377&lt;/D&gt;&lt;D xsi:type="xsd:double"&gt;12.3956386145413&lt;/D&gt;&lt;D xsi:type="xsd:double"&gt;12.4494339552917&lt;/D&gt;&lt;D xsi:type="xsd:double"&gt;12.0870652349568&lt;/D&gt;&lt;D xsi:type="xsd:double"&gt;12.0724894591785&lt;/D&gt;&lt;D xsi:type="xsd:double"&gt;12.193513134821&lt;/D&gt;&lt;D xsi:type="xsd:double"&gt;12.1761453390155&lt;/D&gt;&lt;D xsi:type="xsd:double"&gt;12.9721715574553&lt;/D&gt;&lt;D xsi:type="xsd:double"&gt;13.3171537426799&lt;/D&gt;&lt;D xsi:type="xsd:double"&gt;13.6692938794121&lt;/D&gt;&lt;D xsi:type="xsd:double"&gt;13.4367452771571&lt;/D&gt;&lt;D xsi:type="xsd:double"&gt;12.8478284597009&lt;/D&gt;&lt;D xsi:type="xsd:double"&gt;13.3965685633394&lt;/D&gt;&lt;D xsi:type="xsd:double"&gt;13.9794168502073&lt;/D&gt;&lt;D xsi:type="xsd:double"&gt;13.932800902784&lt;/D&gt;&lt;D xsi:type="xsd:double"&gt;14.190806069275&lt;/D&gt;&lt;D xsi:type="xsd:double"&gt;14.1058973112106&lt;/D&gt;&lt;D xsi:type="xsd:double"&gt;13.7077346265685&lt;/D&gt;&lt;D xsi:type="xsd:double"&gt;13.3451955741744&lt;/D&gt;&lt;D xsi:type="xsd:double"&gt;13.5420019683014&lt;/D&gt;&lt;D xsi:type="xsd:double"&gt;13.5888181997375&lt;/D&gt;&lt;D xsi:type="xsd:double"&gt;14.1259524110592&lt;/D&gt;&lt;/FQL&gt;&lt;FQL&gt;&lt;Q&gt;MCHI^FG_PRICE_MAVG(0,,,,60)&lt;/Q&gt;&lt;R&gt;1&lt;/R&gt;&lt;C&gt;1&lt;/C&gt;&lt;D xsi:type="xsd:double"&gt;42.3875&lt;/D&gt;&lt;/FQL&gt;&lt;FQL&gt;&lt;Q&gt;EWY^FG_PRICE_MAVG(0,,,,30)&lt;/Q&gt;&lt;R&gt;1&lt;/R&gt;&lt;C&gt;1&lt;/C&gt;&lt;D xsi:type="xsd:double"&gt;64.40933&lt;/D&gt;&lt;/FQL&gt;&lt;FQL&gt;&lt;Q&gt;EPOL^FG_PRICE_MAVG(0,,,,30)&lt;/Q&gt;&lt;R&gt;1&lt;/R&gt;&lt;C&gt;1&lt;/C&gt;&lt;D xsi:type="xsd:double"&gt;23.802334&lt;/D&gt;&lt;/FQL&gt;&lt;FQL&gt;&lt;Q&gt;KSA^FG_TOTAL_RETURNC(0,-3AM)&lt;/Q&gt;&lt;R&gt;1&lt;/R&gt;&lt;C&gt;1&lt;/C&gt;&lt;D xsi:type="xsd:double"&gt;6.529951&lt;/D&gt;&lt;/FQL&gt;&lt;FQL&gt;&lt;Q&gt;UAE^PERCENT_CHANGE(FMA_EPS(+1,0,,,,"PORTAGG","MEAN"),FMA_EPS(+1,-1AM,,,,"PORTAGG","MEAN"))&lt;/Q&gt;&lt;R&gt;1&lt;/R&gt;&lt;C&gt;1&lt;/C&gt;&lt;D xsi:type="xsd:double"&gt;0.982271784831252&lt;/D&gt;&lt;/FQL&gt;&lt;FQL&gt;&lt;Q&gt;QAT^P_PRICE(0)/P_PRICE_LOW_PR(0,,,,,,"PRICE","INTRA","52W")-1&lt;/Q&gt;&lt;R&gt;1&lt;/R&gt;&lt;C&gt;1&lt;/C&gt;&lt;D xsi:type="xsd:double"&gt;0.12388253&lt;/D&gt;&lt;/FQL&gt;&lt;FQL&gt;&lt;Q&gt;EWM^FG_TOTAL_RETURNC(0,-6AM)&lt;/Q&gt;&lt;R&gt;1&lt;/R&gt;&lt;C&gt;1&lt;/C&gt;&lt;D xsi:type="xsd:double"&gt;19.228912&lt;/D&gt;&lt;/FQL&gt;&lt;FQL&gt;&lt;Q&gt;ECH^FG_TOTAL_RETURNC(0,-12AM)&lt;/Q&gt;&lt;R&gt;1&lt;/R&gt;&lt;C&gt;1&lt;/C&gt;&lt;D xsi:type="xsd:double"&gt;-2.732855&lt;/D&gt;&lt;/FQL&gt;&lt;FQL&gt;&lt;Q&gt;URTH^SIZE(FG_CONSTITUENTS)&lt;/Q&gt;&lt;R&gt;1&lt;/R&gt;&lt;C&gt;1&lt;/C&gt;&lt;D xsi:type="xsd:long"&gt;1430&lt;/D&gt;&lt;/FQL&gt;&lt;FQL&gt;&lt;Q&gt;EWZ^FMA_COS_UP("EPS","1M",+1,NOW,,,"PORTAGG","MEANR")&lt;/Q&gt;&lt;R&gt;1&lt;/R&gt;&lt;C&gt;1&lt;/C&gt;&lt;D xsi:type="xsd:double"&gt;18&lt;/D&gt;&lt;/FQL&gt;&lt;FQL&gt;&lt;Q&gt;EPHE^FMA_COS_DOWN("EPS","1M",+1,NOW,,,"PORTAGG","MEANR")&lt;/Q&gt;&lt;R&gt;1&lt;/R&gt;&lt;C&gt;1&lt;/C&gt;&lt;D xsi:type="xsd:double"&gt;13&lt;/D&gt;&lt;/FQL&gt;&lt;FQL&gt;&lt;Q&gt;EZA^FG_ROE(0)&lt;/Q&gt;&lt;R&gt;1&lt;/R&gt;&lt;C&gt;1&lt;/C&gt;&lt;D xsi:type="xsd:double"&gt;12.5671683658514&lt;/D&gt;&lt;/FQL&gt;&lt;FQL&gt;&lt;Q&gt;REFZAREPO-FDS^FG_YIELD(NOW,,,0)&lt;/Q&gt;&lt;R&gt;1&lt;/R&gt;&lt;C&gt;1&lt;/C&gt;&lt;D xsi:type="xsd:double"&gt;8.25&lt;/D&gt;&lt;/FQL&gt;&lt;FQL&gt;&lt;Q&gt;TRYAE10Y-FDS^PCTCHG(FG_YIELD(0,,,,"YTM"),FG_YIELD(-3AM,,,,"YTM"))&lt;/Q&gt;&lt;R&gt;1&lt;/R&gt;&lt;C&gt;1&lt;/C&gt;&lt;D xsi:type="xsd:double"&gt;-13.0304785&lt;/D&gt;&lt;/FQL&gt;&lt;FQL&gt;&lt;Q&gt;TRYMX10Y-FDS^PCTCHG(FG_YIELD(0,,,,"YTM"),FG_YIELD(-1AM,,,,"YTM"))&lt;/Q&gt;&lt;R&gt;1&lt;/R&gt;&lt;C&gt;1&lt;/C&gt;&lt;D xsi:type="xsd:double"&gt;-1.2490622&lt;/D&gt;&lt;/FQL&gt;&lt;FQL&gt;&lt;Q&gt;TRYBR10Y-FDS^FG_YIELD_NAME&lt;/Q&gt;&lt;R&gt;1&lt;/R&gt;&lt;C&gt;1&lt;/C&gt;&lt;D xsi:type="xsd:string"&gt;Treasury - Brazil Benchmark Bond 10Y&lt;/D&gt;&lt;/FQL&gt;&lt;FQL&gt;&lt;Q&gt;KSA^FMA_PE(LTM,0,,,"PORTAGG","MEANR")&lt;/Q&gt;&lt;R&gt;1&lt;/R&gt;&lt;C&gt;1&lt;/C&gt;&lt;D xsi:type="xsd:double"&gt;20.8007820099078&lt;/D&gt;&lt;/FQL&gt;&lt;FQL&gt;&lt;Q&gt;EZA^FG_FCF_YIELD_NTM(0)&lt;/Q&gt;&lt;R&gt;1&lt;/R&gt;&lt;C&gt;1&lt;/C&gt;&lt;D xsi:type="xsd:double"&gt;7.78140213721733&lt;/D&gt;&lt;/FQL&gt;&lt;FQL&gt;&lt;Q&gt;EPU^FMA_EVAL_EBIT(LTMA,NOW,NOW,M,"PORTAGG","MEANR")&lt;/Q&gt;&lt;R&gt;1&lt;/R&gt;&lt;C&gt;1&lt;/C&gt;&lt;D xsi:type="xsd:double"&gt;11.7753831678222&lt;/D&gt;&lt;/FQL&gt;&lt;FQL&gt;&lt;Q&gt;EIDO^FMA_EVAL_EBIT(LTMA,NOW,NOW,M,"PORTAGG","MEANR")&lt;/Q&gt;&lt;R&gt;1&lt;/R&gt;&lt;C&gt;1&lt;/C&gt;&lt;D xsi:type="xsd:double"&gt;9.65915375762822&lt;/D&gt;&lt;/FQL&gt;&lt;FQL&gt;&lt;Q&gt;EPOL^FG_COMPANY_NAME&lt;/Q&gt;&lt;R&gt;1&lt;/R&gt;&lt;C&gt;1&lt;/C&gt;&lt;D xsi:type="xsd:string"&gt;iShares MSCI Poland ETF&lt;/D&gt;&lt;/FQL&gt;&lt;FQL&gt;&lt;Q&gt;USDTHB^FG_PRICE_CHANGE(0,-3AM)&lt;/Q&gt;&lt;R&gt;1&lt;/R&gt;&lt;C&gt;1&lt;/C&gt;&lt;D xsi:type="xsd:double"&gt;-7.653064&lt;/D&gt;&lt;/FQL&gt;&lt;FQL&gt;&lt;Q&gt;USDZAR^FG_COMPANY_NAME&lt;/Q&gt;&lt;R&gt;1&lt;/R&gt;&lt;C&gt;1&lt;/C&gt;&lt;D xsi:type="xsd:string"&gt;South African Rand per U.S. Dollar&lt;/D&gt;&lt;/FQL&gt;&lt;FQL&gt;&lt;Q&gt;USDMXN^FG_PRICE_CHANGE(0,-1AY)&lt;/Q&gt;&lt;R&gt;1&lt;/R&gt;&lt;C&gt;1&lt;/C&gt;&lt;D xsi:type="xsd:double"&gt;17.684078&lt;/D&gt;&lt;/FQL&gt;&lt;FQL&gt;&lt;Q&gt;USDPEN^FG_PRICE_CHANGE(0,-6AM)&lt;/Q&gt;&lt;R&gt;1&lt;/R&gt;&lt;C&gt;1&lt;/C&gt;&lt;D xsi:type="xsd:double"&gt;-0.7737398&lt;/D&gt;&lt;/FQL&gt;&lt;FQL&gt;&lt;Q&gt;USDCNH^FG_PRICE(0)&lt;/Q&gt;&lt;R&gt;1&lt;/R&gt;&lt;C&gt;1&lt;/C&gt;&lt;D xsi:type="xsd:double"&gt;7.0943&lt;/D&gt;&lt;/FQL&gt;&lt;FQL&gt;&lt;Q&gt;FC0000CL^JULIAN(FMA_EPS(NTMA,-20AY,0,CY,,"PORTAGG","MEANR").DATES)&lt;/Q&gt;&lt;R&gt;20&lt;/R&gt;&lt;C&gt;1&lt;/C&gt;&lt;D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xsi:type="xsd:long"&gt;45289&lt;/D&gt;&lt;/FQL&gt;&lt;FQL&gt;&lt;Q&gt;EIDO^FMA_PE(NTMA,-10AY,0,AM,"PORTAGG","MEANR")&lt;/Q&gt;&lt;R&gt;121&lt;/R&gt;&lt;C&gt;1&lt;/C&gt;&lt;D xsi:type="xsd:double"&gt;14.6783336701972&lt;/D&gt;&lt;D xsi:type="xsd:double"&gt;14.5471582463791&lt;/D&gt;&lt;D xsi:type="xsd:double"&gt;14.4614256901665&lt;/D&gt;&lt;D xsi:type="xsd:double"&gt;14.9442153771435&lt;/D&gt;&lt;D xsi:type="xsd:double"&gt;14.9713850845615&lt;/D&gt;&lt;D xsi:type="xsd:double"&gt;15.0946320683696&lt;/D&gt;&lt;D xsi:type="xsd:double"&gt;16.0589060250585&lt;/D&gt;&lt;D xsi:type="xsd:double"&gt;15.8641719587454&lt;/D&gt;&lt;D xsi:type="xsd:double"&gt;14.6710767796213&lt;/D&gt;&lt;D xsi:type="xsd:double"&gt;15.318828453358&lt;/D&gt;&lt;D xsi:type="xsd:double"&gt;14.3668618110903&lt;/D&gt;&lt;D xsi:type="xsd:double"&gt;13.7430914743069&lt;/D&gt;&lt;D xsi:type="xsd:double"&gt;13.123722401702&lt;/D&gt;&lt;D xsi:type="xsd:double"&gt;12.495801257242&lt;/D&gt;&lt;D xsi:type="xsd:double"&gt;13.9952879097861&lt;/D&gt;&lt;D xsi:type="xsd:double"&gt;14.4282552571101&lt;/D&gt;&lt;D xsi:type="xsd:double"&gt;14.3273239351685&lt;/D&gt;&lt;D xsi:type="xsd:double"&gt;14.5755000283982&lt;/D&gt;&lt;D xsi:type="xsd:double"&gt;14.9844999314352&lt;/D&gt;&lt;D xsi:type="xsd:double"&gt;14.9659102565987&lt;/D&gt;&lt;D xsi:type="xsd:double"&gt;14.8097547669101&lt;/D&gt;&lt;D xsi:type="xsd:double"&gt;14.6884019061595&lt;/D&gt;&lt;D xsi:type="xsd:double"&gt;15.5194197988709&lt;/D&gt;&lt;D xsi:type="xsd:double"&gt;16.358179026479&lt;/D&gt;&lt;D xsi:type="xsd:double"&gt;16.4127905023479&lt;/D&gt;&lt;D xsi:type="xsd:double"&gt;16.8214702309171&lt;/D&gt;&lt;D xsi:type="xsd:double"&gt;16.4577926763578&lt;/D&gt;&lt;D xsi:type="xsd:double"&gt;14.7513831323364&lt;/D&gt;&lt;D xsi:type="xsd:double"&gt;15.1146222613729&lt;/D&gt;&lt;D xsi:type="xsd:double"&gt;15.1816604320246&lt;/D&gt;&lt;D xsi:type="xsd:double"&gt;15.2271914541782&lt;/D&gt;&lt;D xsi:type="xsd:double"&gt;15.5361492938226&lt;/D&gt;&lt;D xsi:type="xsd:double"&gt;15.6244039059283&lt;/D&gt;&lt;D xsi:type="xsd:double"&gt;15.6191639744788&lt;/D&gt;&lt;D xsi:type="xsd:double"&gt;15.7478021737172&lt;/D&gt;&lt;D xsi:type="xsd:double"&gt;15.6170884849999&lt;/D&gt;&lt;D xsi:type="xsd:double"&gt;15.6925842021219&lt;/D&gt;&lt;D xsi:type="xsd:double"&gt;15.4672620467767&lt;/D&gt;&lt;D xsi:type="xsd:double"&gt;15.3708778631206&lt;/D&gt;&lt;D xsi:type="xsd:double"&gt;15.3520386759734&lt;/D&gt;&lt;D xsi:type="xsd:double"&gt;15.8948314981081&lt;/D&gt;&lt;D xsi:type="xsd:double"&gt;16.2960999382026&lt;/D&gt;&lt;D xsi:type="xsd:double"&gt;15.3823639826787&lt;/D&gt;&lt;D xsi:type="xsd:double"&gt;14.4137525839425&lt;/D&gt;&lt;D xsi:type="xsd:double"&gt;13.7280273485994&lt;/D&gt;&lt;D xsi:type="xsd:double"&gt;13.989929345561&lt;/D&gt;&lt;D xsi:type="xsd:double"&gt;12.5997421108996&lt;/D&gt;&lt;D xsi:type="xsd:double"&gt;13.2112705719542&lt;/D&gt;&lt;D xsi:type="xsd:double"&gt;13.9406333937984&lt;/D&gt;&lt;D xsi:type="xsd:double"&gt;13.474194926487&lt;/D&gt;&lt;D xsi:type="xsd:double"&gt;12.7887046761023&lt;/D&gt;&lt;D xsi:type="xsd:double"&gt;14.0042025826873&lt;/D&gt;&lt;D xsi:type="xsd:double"&gt;14.0520613367201&lt;/D&gt;&lt;D xsi:type="xsd:double"&gt;14.589369632597&lt;/D&gt;&lt;D xsi:type="xsd:double"&gt;14.3483990107587&lt;/D&gt;&lt;D xsi:type="xsd:double"&gt;14.3021084236247&lt;/D&gt;&lt;D xsi:type="xsd:double"&gt;14.1642503054014&lt;/D&gt;&lt;D xsi:type="xsd:double"&gt;13.3395526573998&lt;/D&gt;&lt;D xsi:type="xsd:double"&gt;14.1742362663067&lt;/D&gt;&lt;D xsi:type="xsd:double"&gt;14.7367339268493&lt;/D&gt;&lt;D xsi:type="xsd:double"&gt;14.6545328042052&lt;/D&gt;&lt;D xsi:type="xsd:double"&gt;14.3960640674637&lt;/D&gt;&lt;D xsi:type="xsd:double"&gt;14.9121286647114&lt;/D&gt;&lt;D xsi:type="xsd:double"&gt;14.5984333966593&lt;/D&gt;&lt;D xsi:type="xsd:double"&gt;15.1583289417909&lt;/D&gt;&lt;D xsi:type="xsd:double"&gt;15.2658474903373&lt;/D&gt;&lt;D xsi:type="xsd:double"&gt;13.402824886624&lt;/D&gt;&lt;D xsi:type="xsd:double"&gt;10.8687791610443&lt;/D&gt;&lt;D xsi:type="xsd:double"&gt;11.1086816446174&lt;/D&gt;&lt;D xsi:type="xsd:double"&gt;14.3216018570995&lt;/D&gt;&lt;D xsi:type="xsd:double"&gt;15.923743988485&lt;/D&gt;&lt;D xsi:type="xsd:double"&gt;16.38236486626&lt;/D&gt;&lt;D xsi:type="xsd:double"&gt;17.3085162322271&lt;/D&gt;&lt;D xsi:type="xsd:double"&gt;14.8935923761423&lt;/D&gt;&lt;D xsi:type="xsd:double"&gt;15.7899194517869&lt;/D&gt;&lt;D xsi:type="xsd:double"&gt;17.9482801851109&lt;/D&gt;&lt;D xsi:type="xsd:double"&gt;17.5785203852944&lt;/D&gt;&lt;D xsi:type="xsd:double"&gt;16.6192779812948&lt;/D&gt;&lt;D xsi:type="xsd:double"&gt;17.1935505820617&lt;/D&gt;&lt;D xsi:type="xsd:double"&gt;16.252380823492&lt;/D&gt;&lt;D xsi:type="xsd:double"&gt;16.0671124183331&lt;/D&gt;&lt;D xsi:type="xsd:double"&gt;15.4874704443516&lt;/D&gt;&lt;D xsi:type="xsd:double"&gt;14.729699340659&lt;/D&gt;&lt;D xsi:type="xsd:double"&gt;14.5905213683219&lt;/D&gt;&lt;D xsi:type="xsd:double"&gt;14.757609692516&lt;/D&gt;&lt;D xsi:type="xsd:double"&gt;14.5250480254935&lt;/D&gt;&lt;D xsi:type="xsd:double"&gt;15.2821041046322&lt;/D&gt;&lt;D xsi:type="xsd:double"&gt;15.0175359947991&lt;/D&gt;&lt;D xsi:type="xsd:double"&gt;14.53344032958&lt;/D&gt;&lt;D xsi:type="xsd:double"&gt;14.9026831446613&lt;/D&gt;&lt;D xsi:type="xsd:double"&gt;15.5471537707636&lt;/D&gt;&lt;D xsi:type="xsd:double"&gt;14.8950641022841&lt;/D&gt;&lt;D xsi:type="xsd:double"&gt;14.7474122342205&lt;/D&gt;&lt;D xsi:type="xsd:double"&gt;13.5802210208532&lt;/D&gt;&lt;D xsi:type="xsd:double"&gt;12.4256211918018&lt;/D&gt;&lt;D xsi:type="xsd:double"&gt;12.5749055514827&lt;/D&gt;&lt;D xsi:type="xsd:double"&gt;12.861139892124&lt;/D&gt;&lt;D xsi:type="xsd:double"&gt;12.7660227480172&lt;/D&gt;&lt;D xsi:type="xsd:double"&gt;12.769934742285&lt;/D&gt;&lt;D xsi:type="xsd:double"&gt;12.6096165142235&lt;/D&gt;&lt;D xsi:type="xsd:double"&gt;12.2201637667777&lt;/D&gt;&lt;D xsi:type="xsd:double"&gt;12.28963370477&lt;/D&gt;&lt;D xsi:type="xsd:double"&gt;12.1595586338483&lt;/D&gt;&lt;D xsi:type="xsd:double"&gt;11.9567280909298&lt;/D&gt;&lt;D xsi:type="xsd:double"&gt;12.2369006823313&lt;/D&gt;&lt;D xsi:type="xsd:double"&gt;12.0284564655813&lt;/D&gt;&lt;D xsi:type="xsd:double"&gt;13.3337541897907&lt;/D&gt;&lt;D xsi:type="xsd:double"&gt;13.5711973669374&lt;/D&gt;&lt;D xsi:type="xsd:double"&gt;13.7586639640939&lt;/D&gt;&lt;D xsi:type="xsd:double"&gt;13.1441356339056&lt;/D&gt;&lt;D xsi:type="xsd:double"&gt;12.2862321786979&lt;/D&gt;&lt;D xsi:type="xsd:double"&gt;12.4967896954266&lt;/D&gt;&lt;D xsi:type="xsd:double"&gt;12.8719955489435&lt;/D&gt;&lt;D xsi:type="xsd:double"&gt;12.6817709203651&lt;/D&gt;&lt;D xsi:type="xsd:double"&gt;12.999740697282&lt;/D&gt;&lt;D xsi:type="xsd:double"&gt;12.9609689369499&lt;/D&gt;&lt;D xsi:type="xsd:double"&gt;11.9895574152018&lt;/D&gt;&lt;D xsi:type="xsd:double"&gt;11.4686521823295&lt;/D&gt;&lt;D xsi:type="xsd:double"&gt;12.2216599696879&lt;/D&gt;&lt;D xsi:type="xsd:double"&gt;12.4367720982579&lt;/D&gt;&lt;D xsi:type="xsd:double"&gt;13.2721393445175&lt;/D&gt;&lt;/FQL&gt;&lt;FQL&gt;&lt;Q&gt;PASP-FDS^FG_PRICE_CHANGE(0,-1AY)&lt;/Q&gt;&lt;R&gt;1&lt;/R&gt;&lt;C&gt;1&lt;/C&gt;&lt;D xsi:type="xsd:double"&gt;-22.1774193548387&lt;/D&gt;&lt;/FQL&gt;&lt;FQL&gt;&lt;Q&gt;CPALM-FDS^MAX(FG_PRICE(0,-5AY))&lt;/Q&gt;&lt;R&gt;1&lt;/R&gt;&lt;C&gt;1&lt;/C&gt;&lt;D xsi:type="xsd:double"&gt;8163&lt;/D&gt;&lt;/FQL&gt;&lt;FQL&gt;&lt;Q&gt;BRENT-FDS^FG_PRICE_CHANGE(0,-1AM)&lt;/Q&gt;&lt;R&gt;1&lt;/R&gt;&lt;C&gt;1&lt;/C&gt;&lt;D xsi:type="xsd:double"&gt;0&lt;/D&gt;&lt;/FQL&gt;&lt;FQL&gt;&lt;Q&gt;FTSEWIVNXXXX^FG_PRICE(0)&lt;/Q&gt;&lt;R&gt;1&lt;/R&gt;&lt;C&gt;1&lt;/C&gt;&lt;D xsi:type="xsd:double"&gt;365.89769116&lt;/D&gt;&lt;/FQL&gt;&lt;FQL&gt;&lt;Q&gt;VNM^FG_PRICE_MAVG(0,,,,200)&lt;/Q&gt;&lt;R&gt;1&lt;/R&gt;&lt;C&gt;1&lt;/C&gt;&lt;D xsi:type="xsd:double"&gt;12.808025&lt;/D&gt;&lt;/FQL&gt;&lt;FQL&gt;&lt;Q&gt;INDA^FG_TOTAL_RETURNC(0,-3AM)&lt;/Q&gt;&lt;R&gt;1&lt;/R&gt;&lt;C&gt;1&lt;/C&gt;&lt;D xsi:type="xsd:double"&gt;7.4887395&lt;/D&gt;&lt;/FQL&gt;&lt;FQL&gt;&lt;Q&gt;EZA^PERCENT_CHANGE(FMA_EPS(+1,0,,,,"PORTAGG","MEAN"),FMA_EPS(+1,-3AM,,,,"PORTAGG","MEAN"))&lt;/Q&gt;&lt;R&gt;1&lt;/R&gt;&lt;C&gt;1&lt;/C&gt;&lt;D xsi:type="xsd:double"&gt;-1.8285193624212&lt;/D&gt;&lt;/FQL&gt;&lt;FQL&gt;&lt;Q&gt;EWM^FG_TOTAL_RETURNC(0,-3AM)&lt;/Q&gt;&lt;R&gt;1&lt;/R&gt;&lt;C&gt;1&lt;/C&gt;&lt;D xsi:type="xsd:double"&gt;12.841642&lt;/D&gt;&lt;/FQL&gt;&lt;FQL&gt;&lt;Q&gt;EPOL^PERCENT_CHANGE(FMA_EPS(+1,0,,,,"PORTAGG","MEAN"),FMA_EPS(+1,-1AM,,,,"PORTAGG","MEAN"))&lt;/Q&gt;&lt;R&gt;1&lt;/R&gt;&lt;C&gt;1&lt;/C&gt;&lt;D xsi:type="xsd:double"&gt;4.72561625527769&lt;/D&gt;&lt;/FQL&gt;&lt;FQL&gt;&lt;Q&gt;SPY^FG_TOTAL_RETURNC(0,-6AM)&lt;/Q&gt;&lt;R&gt;1&lt;/R&gt;&lt;C&gt;1&lt;/C&gt;&lt;D xsi:type="xsd:double"&gt;10.594023&lt;/D&gt;&lt;/FQL&gt;&lt;FQL&gt;&lt;Q&gt;SPY^FMA_PCT_ABOVE_MAVG(200,0,,,,"PORTAGG")&lt;/Q&gt;&lt;R&gt;1&lt;/R&gt;&lt;C&gt;1&lt;/C&gt;&lt;D xsi:type="xsd:double"&gt;75.0499001996008&lt;/D&gt;&lt;/FQL&gt;&lt;FQL&gt;&lt;Q&gt;SET-BKK^FMA_COS_DOWN("EPS","1M",+1,NOW,,,"PORTAGG","MEANR")&lt;/Q&gt;&lt;R&gt;1&lt;/R&gt;&lt;C&gt;1&lt;/C&gt;&lt;D xsi:type="xsd:double"&gt;107&lt;/D&gt;&lt;/FQL&gt;&lt;FQL&gt;&lt;Q&gt;EWY^FMA_RBICS_REV_CURRENT(30, LOC, "PORTAGG")&lt;/Q&gt;&lt;R&gt;1&lt;/R&gt;&lt;C&gt;1&lt;/C&gt;&lt;D xsi:type="xsd:double"&gt;15.4362902639027&lt;/D&gt;&lt;/FQL&gt;&lt;FQL&gt;&lt;Q&gt;TRYGR10Y-FDS^FG_YIELD_NAME&lt;/Q&gt;&lt;R&gt;1&lt;/R&gt;&lt;C&gt;1&lt;/C&gt;&lt;D xsi:type="xsd:string"&gt;Greece Benchmark Bond - 10 Year&lt;/D&gt;&lt;/FQL&gt;&lt;FQL&gt;&lt;Q&gt;REFAEREPO-FDS^FG_YIELD(NOW,,,0)&lt;/Q&gt;&lt;R&gt;1&lt;/R&gt;&lt;C&gt;1&lt;/C&gt;&lt;D xsi:type="xsd:double"&gt;5.4&lt;/D&gt;&lt;/FQL&gt;&lt;FQL&gt;&lt;Q&gt;REFPL7D-FDS^(SUBARRAY(NOT_NA(NO_REPEAT_F(FG_YIELD(NOW,-10AY,D))),0,1)-SUBARRAY(NOT_NA(NO_REPEAT_F(FG_YIELD(NOW,-10AY,D))),1,1))*100&lt;/Q&gt;&lt;R&gt;1&lt;/R&gt;&lt;C&gt;1&lt;/C&gt;&lt;D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 xsi:type="xsd:double"&gt;2.3822484&lt;/D&gt;&lt;/FQL&gt;&lt;FQL&gt;&lt;Q&gt;TRYVN10Y-FDS^FG_YIELD(0,,,,"YTM")&lt;/Q&gt;&lt;R&gt;1&lt;/R&gt;&lt;C&gt;1&lt;/C&gt;&lt;D xsi:type="xsd:double"&gt;2.6963089&lt;/D&gt;&lt;/FQL&gt;&lt;FQL&gt;&lt;Q&gt;TRYCN10Y-FDS^FG_YIELD_NAME&lt;/Q&gt;&lt;R&gt;1&lt;/R&gt;&lt;C&gt;1&lt;/C&gt;&lt;D xsi:type="xsd:string"&gt;Treasury - China Benchmark Bond 10Y&lt;/D&gt;&lt;/FQL&gt;&lt;FQL&gt;&lt;Q&gt;TUR^FMA_PE(LTM,0,,,"PORTAGG","MEANR")&lt;/Q&gt;&lt;R&gt;1&lt;/R&gt;&lt;C&gt;1&lt;/C&gt;&lt;D xsi:type="xsd:double"&gt;8.22865730189143&lt;/D&gt;&lt;/FQL&gt;&lt;FQL&gt;&lt;Q&gt;MCHI^FMA_PE(NTMA,0,,,"PORTAGG","MEANR")&lt;/Q&gt;&lt;R&gt;1&lt;/R&gt;&lt;C&gt;1&lt;/C&gt;&lt;D xsi:type="xsd:double"&gt;9.07104070789722&lt;/D&gt;&lt;/FQL&gt;&lt;FQL&gt;&lt;Q&gt;EWW^FG_FCF_YIELD_NTM(0)&lt;/Q&gt;&lt;R&gt;1&lt;/R&gt;&lt;C&gt;1&lt;/C&gt;&lt;D xsi:type="xsd:double"&gt;9.96075300976389&lt;/D&gt;&lt;/FQL&gt;&lt;FQL&gt;&lt;Q&gt;CNYA^JULIAN(FMA_DIV_YLD(NTMA,NOW,NOW,M,"PORTAGG","MEANR").DATES)&lt;/Q&gt;&lt;R&gt;1&lt;/R&gt;&lt;C&gt;1&lt;/C&gt;&lt;D xsi:type="xsd:long"&gt;45530&lt;/D&gt;&lt;/FQL&gt;&lt;FQL&gt;&lt;Q&gt;EWT^FMA_ROE(NTMA,-20AY,NOW,FY,"PORTAGG","MEANR")&lt;/Q&gt;&lt;R&gt;20&lt;/R&gt;&lt;C&gt;1&lt;/C&gt;&lt;D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xsi:type="xsd:double"&gt;10.8983132428674&lt;/D&gt;&lt;D xsi:type="xsd:double"&gt;11.6209108344356&lt;/D&gt;&lt;D xsi:type="xsd:double"&gt;14.7244118867285&lt;/D&gt;&lt;D xsi:type="xsd:double"&gt;12.9407917717539&lt;/D&gt;&lt;D xsi:type="xsd:double"&gt;11.9161171849017&lt;/D&gt;&lt;/FQL&gt;&lt;FQL&gt;&lt;Q&gt;TRYDE10Y-FDS^FG_YIELD(-10AY,0,Y,,"YTM")&lt;/Q&gt;&lt;R&gt;10&lt;/R&gt;&lt;C&gt;1&lt;/C&gt;&lt;D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xsi:type="xsd:double"&gt;2.004&lt;/D&gt;&lt;/FQL&gt;&lt;FQL&gt;&lt;Q&gt;CAGDPY@CN^EE_ACTUAL_ANNUAL(MED,+1)&lt;/Q&gt;&lt;R&gt;1&lt;/R&gt;&lt;C&gt;1&lt;/C&gt;&lt;D xsi:type="xsd:double"&gt;1.3&lt;/D&gt;&lt;/FQL&gt;&lt;FQL&gt;&lt;Q&gt;CAGDPY@PH^EE_ACTUAL_ANNUAL(MED,+1)&lt;/Q&gt;&lt;R&gt;1&lt;/R&gt;&lt;C&gt;1&lt;/C&gt;&lt;D xsi:type="xsd:double"&gt;-2.4&lt;/D&gt;&lt;/FQL&gt;&lt;FQL&gt;&lt;Q&gt;USDVND^FG_COMPANY_NAME&lt;/Q&gt;&lt;R&gt;1&lt;/R&gt;&lt;C&gt;1&lt;/C&gt;&lt;D xsi:type="xsd:string"&gt;Vietnam Dong per U.S. Dollar&lt;/D&gt;&lt;/FQL&gt;&lt;FQL&gt;&lt;Q&gt;USDINR^FG_PRICE_CHANGE(0,-6AM)&lt;/Q&gt;&lt;R&gt;1&lt;/R&gt;&lt;C&gt;1&lt;/C&gt;&lt;D xsi:type="xsd:double"&gt;1.1517525&lt;/D&gt;&lt;/FQL&gt;&lt;FQL&gt;&lt;Q&gt;USDMXN^FG_PRICE(0)&lt;/Q&gt;&lt;R&gt;1&lt;/R&gt;&lt;C&gt;1&lt;/C&gt;&lt;D xsi:type="xsd:double"&gt;19.86625&lt;/D&gt;&lt;/FQL&gt;&lt;FQL&gt;&lt;Q&gt;CNYA^P_PRICE_RETURNS_PR('52W',2,-10AY,0,AM)&lt;/Q&gt;&lt;R&gt;121&lt;/R&gt;&lt;C&gt;1&lt;/C&gt;&lt;D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xsi:type="xsd:double"&gt;12.822163&lt;/D&gt;&lt;D xsi:type="xsd:double"&gt;12.425137&lt;/D&gt;&lt;D xsi:type="xsd:double"&gt;17.084396&lt;/D&gt;&lt;D xsi:type="xsd:double"&gt;19.384134&lt;/D&gt;&lt;D xsi:type="xsd:double"&gt;22.3454&lt;/D&gt;&lt;D xsi:type="xsd:double"&gt;17.137074&lt;/D&gt;&lt;D xsi:type="xsd:double"&gt;30.987013&lt;/D&gt;&lt;D xsi:type="xsd:double"&gt;32.171024&lt;/D&gt;&lt;D xsi:type="xsd:double"&gt;23.516214&lt;/D&gt;&lt;D xsi:type="xsd:double"&gt;22.66513&lt;/D&gt;&lt;D xsi:type="xsd:double"&gt;17.555916&lt;/D&gt;&lt;D xsi:type="xsd:double"&gt;15.94851&lt;/D&gt;&lt;D xsi:type="xsd:double"&gt;-0.050634146&lt;/D&gt;&lt;D xsi:type="xsd:double"&gt;-4.8285484&lt;/D&gt;&lt;D xsi:type="xsd:double"&gt;-13.095421&lt;/D&gt;&lt;D xsi:type="xsd:double"&gt;-11.598998&lt;/D&gt;&lt;D xsi:type="xsd:double"&gt;-25.769121&lt;/D&gt;&lt;D xsi:type="xsd:double"&gt;-22.749174&lt;/D&gt;&lt;D xsi:type="xsd:double"&gt;-25.842358&lt;/D&gt;&lt;D xsi:type="xsd:double"&gt;-26.628553&lt;/D&gt;&lt;D xsi:type="xsd:double"&gt;-9.669715&lt;/D&gt;&lt;D xsi:type="xsd:double"&gt;-5.430126&lt;/D&gt;&lt;D xsi:type="xsd:double"&gt;-0.27529597&lt;/D&gt;&lt;D xsi:type="xsd:double"&gt;-8.256597&lt;/D&gt;&lt;D xsi:type="xsd:double"&gt;8.37791&lt;/D&gt;&lt;D xsi:type="xsd:double"&gt;9.400845&lt;/D&gt;&lt;D xsi:type="xsd:double"&gt;10.331559&lt;/D&gt;&lt;D xsi:type="xsd:double"&gt;8.539939&lt;/D&gt;&lt;D xsi:type="xsd:double"&gt;27.594221&lt;/D&gt;&lt;D xsi:type="xsd:double"&gt;21.105873&lt;/D&gt;&lt;D xsi:type="xsd:double"&gt;33.08772&lt;/D&gt;&lt;D xsi:type="xsd:double"&gt;17.67168&lt;/D&gt;&lt;D xsi:type="xsd:double"&gt;7.221329&lt;/D&gt;&lt;D xsi:type="xsd:double"&gt;-2.7266681&lt;/D&gt;&lt;D xsi:type="xsd:double"&gt;-0.6104052&lt;/D&gt;&lt;D xsi:type="xsd:double"&gt;8.282555&lt;/D&gt;&lt;D xsi:type="xsd:double"&gt;11.446964&lt;/D&gt;&lt;D xsi:type="xsd:double"&gt;27.269852&lt;/D&gt;&lt;D xsi:type="xsd:double"&gt;40.621685&lt;/D&gt;&lt;D xsi:type="xsd:double"&gt;34.323524&lt;/D&gt;&lt;D xsi:type="xsd:double"&gt;34.581924&lt;/D&gt;&lt;D xsi:type="xsd:double"&gt;42.78444&lt;/D&gt;&lt;D xsi:type="xsd:double"&gt;40.340054&lt;/D&gt;&lt;D xsi:type="xsd:double"&gt;56.548607&lt;/D&gt;&lt;D xsi:type="xsd:double"&gt;44.94475&lt;/D&gt;&lt;D xsi:type="xsd:double"&gt;51.478302&lt;/D&gt;&lt;D xsi:type="xsd:double"&gt;49.258484&lt;/D&gt;&lt;D xsi:type="xsd:double"&gt;61.116516&lt;/D&gt;&lt;D xsi:type="xsd:double"&gt;41.937183&lt;/D&gt;&lt;D xsi:type="xsd:double"&gt;16.981339&lt;/D&gt;&lt;D xsi:type="xsd:double"&gt;14.750517&lt;/D&gt;&lt;D xsi:type="xsd:double"&gt;15.288746&lt;/D&gt;&lt;D xsi:type="xsd:double"&gt;14.348221&lt;/D&gt;&lt;D xsi:type="xsd:double"&gt;7.829416&lt;/D&gt;&lt;D xsi:type="xsd:double"&gt;5.3522825&lt;/D&gt;&lt;D xsi:type="xsd:double"&gt;-9.662569&lt;/D&gt;&lt;D xsi:type="xsd:double"&gt;-5.182523&lt;/D&gt;&lt;D xsi:type="xsd:double"&gt;-9.396612&lt;/D&gt;&lt;D xsi:type="xsd:double"&gt;-21.75126&lt;</t>
        </r>
      </text>
    </comment>
    <comment ref="A10" authorId="0" shapeId="0" xr:uid="{182B6E57-115C-40E6-8670-FACF579EE8DA}">
      <text>
        <r>
          <rPr>
            <b/>
            <sz val="9"/>
            <color indexed="81"/>
            <rFont val="Tahoma"/>
            <charset val="1"/>
          </rPr>
          <t>/D&gt;&lt;D xsi:type="xsd:double"&gt;-24.849356&lt;/D&gt;&lt;D xsi:type="xsd:double"&gt;-14.487624&lt;/D&gt;&lt;D xsi:type="xsd:double"&gt;-14.909225&lt;/D&gt;&lt;D xsi:type="xsd:double"&gt;-18.6536&lt;/D&gt;&lt;D xsi:type="xsd:double"&gt;-24.700064&lt;/D&gt;&lt;D xsi:type="xsd:double"&gt;-33.887733&lt;/D&gt;&lt;D xsi:type="xsd:double"&gt;-26.565325&lt;/D&gt;&lt;D xsi:type="xsd:double"&gt;-25.504707&lt;/D&gt;&lt;D xsi:type="xsd:double"&gt;-9.812159&lt;/D&gt;&lt;D xsi:type="xsd:double"&gt;-18.275738&lt;/D&gt;&lt;D xsi:type="xsd:double"&gt;-9.215313&lt;/D&gt;&lt;D xsi:type="xsd:double"&gt;1.5606642&lt;/D&gt;&lt;D xsi:type="xsd:double"&gt;-7.5921354&lt;/D&gt;&lt;D xsi:type="xsd:double"&gt;-20.478308&lt;/D&gt;&lt;D xsi:type="xsd:double"&gt;-10.5746155&lt;/D&gt;&lt;D xsi:type="xsd:double"&gt;-12.903953&lt;/D&gt;&lt;D xsi:type="xsd:double"&gt;-6.8051996&lt;/D&gt;&lt;D xsi:type="xsd:double"&gt;-4.736781&lt;/D&gt;&lt;D xsi:type="xsd:double"&gt;-10.9200115&lt;/D&gt;&lt;D xsi:type="xsd:double"&gt;-13.588655&lt;/D&gt;&lt;D xsi:type="xsd:double"&gt;-28.168415&lt;/D&gt;&lt;D xsi:type="xsd:double"&gt;-16.924023&lt;/D&gt;&lt;D xsi:type="xsd:double"&gt;-16.396915&lt;/D&gt;&lt;D xsi:type="xsd:double"&gt;-13.057268&lt;/D&gt;&lt;D xsi:type="xsd:double"&gt;-7.8932524&lt;/D&gt;&lt;D xsi:type="xsd:double"&gt;-9.167564&lt;/D&gt;&lt;D xsi:type="xsd:double"&gt;-16.673119&lt;/D&gt;&lt;D xsi:type="xsd:double"&gt;-10.718841&lt;/D&gt;&lt;/FQL&gt;&lt;FQL&gt;&lt;Q&gt;ECH^FG_TOTAL_RETURNC(-10AY,0,AM)&lt;/Q&gt;&lt;R&gt;121&lt;/R&gt;&lt;C&gt;1&lt;/C&gt;&lt;D xsi:type="xsd:double"&gt;-3.3868074&lt;/D&gt;&lt;D xsi:type="xsd:double"&gt;-2.3985267&lt;/D&gt;&lt;D xsi:type="xsd:double"&gt;-1.1105895&lt;/D&gt;&lt;D xsi:type="xsd:double"&gt;-0.45399666&lt;/D&gt;&lt;D xsi:type="xsd:double"&gt;-3.7246943&lt;/D&gt;&lt;D xsi:type="xsd:double"&gt;-3.0961275&lt;/D&gt;&lt;D xsi:type="xsd:double"&gt;6.441641&lt;/D&gt;&lt;D xsi:type="xsd:double"&gt;-3.6310792&lt;/D&gt;&lt;D xsi:type="xsd:double"&gt;6.8324447&lt;/D&gt;&lt;D xsi:type="xsd:double"&gt;-2.9861271&lt;/D&gt;&lt;D xsi:type="xsd:double"&gt;-8.019942&lt;/D&gt;&lt;D xsi:type="xsd:double"&gt;-4.8395753&lt;/D&gt;&lt;D xsi:type="xsd:double"&gt;-2.6973844&lt;/D&gt;&lt;D xsi:type="xsd:double"&gt;-6.612766&lt;/D&gt;&lt;D xsi:type="xsd:double"&gt;8.317863&lt;/D&gt;&lt;D xsi:type="xsd:double"&gt;-7.165283&lt;/D&gt;&lt;D xsi:type="xsd:double"&gt;-0.23012757&lt;/D&gt;&lt;D xsi:type="xsd:double"&gt;0.9279251&lt;/D&gt;&lt;D xsi:type="xsd:double"&gt;1.7162085&lt;/D&gt;&lt;D xsi:type="xsd:double"&gt;8.647192&lt;/D&gt;&lt;D xsi:type="xsd:double"&gt;5.740428&lt;/D&gt;&lt;D xsi:type="xsd:double"&gt;-6.4253864&lt;/D&gt;&lt;D xsi:type="xsd:double"&gt;4.350388&lt;/D&gt;&lt;D xsi:type="xsd:double"&gt;5.1983595&lt;/D&gt;&lt;D xsi:type="xsd:double"&gt;-2.5487661&lt;/D&gt;&lt;D xsi:type="xsd:double"&gt;-1.334399&lt;/D&gt;&lt;D xsi:type="xsd:double"&gt;7.979429&lt;/D&gt;&lt;D xsi:type="xsd:double"&gt;-6.1623216&lt;/D&gt;&lt;D xsi:type="xsd:double"&gt;0.5474329&lt;/D&gt;&lt;D xsi:type="xsd:double"&gt;4.754305&lt;/D&gt;&lt;D xsi:type="xsd:double"&gt;2.1551728&lt;/D&gt;&lt;D xsi:type="xsd:double"&gt;9.233057&lt;/D&gt;&lt;D xsi:type="xsd:double"&gt;-2.4312675&lt;/D&gt;&lt;D xsi:type="xsd:double"&gt;1.0712743&lt;/D&gt;&lt;D xsi:type="xsd:double"&gt;-2.6136994&lt;/D&gt;&lt;D xsi:type="xsd:double"&gt;9.307361&lt;/D&gt;&lt;D xsi:type="xsd:double"&gt;6.3146234&lt;/D&gt;&lt;D xsi:type="xsd:double"&gt;0.6208539&lt;/D&gt;&lt;D xsi:type="xsd:double"&gt;4.4837475&lt;/D&gt;&lt;D xsi:type="xsd:double"&gt;-11.122042&lt;/D&gt;&lt;D xsi:type="xsd:double"&gt;15.635622&lt;/D&gt;&lt;D xsi:type="xsd:double"&gt;7.055211&lt;/D&gt;&lt;D xsi:type="xsd:double"&gt;-3.8144708&lt;/D&gt;&lt;D xsi:type="xsd:double"&gt;-1.2846768&lt;/D&gt;&lt;D xsi:type="xsd:double"&gt;2.734816&lt;/D&gt;&lt;D xsi:type="xsd:double"&gt;-7.912612&lt;/D&gt;&lt;D xsi:type="xsd:double"&gt;-6.44086&lt;/D&gt;&lt;D xsi:type="xsd:double"&gt;2.3892283&lt;/D&gt;&lt;D xsi:type="xsd:double"&gt;-5.091214&lt;/D&gt;&lt;D xsi:type="xsd:double"&gt;1.2740254&lt;/D&gt;&lt;D xsi:type="xsd:double"&gt;-9.181195&lt;/D&gt;&lt;D xsi:type="xsd:double"&gt;5.8323145&lt;/D&gt;&lt;D xsi:type="xsd:double"&gt;-4.958683&lt;/D&gt;&lt;D xsi:type="xsd:double"&gt;10.01693&lt;/D&gt;&lt;D xsi:type="xsd:double"&gt;-0.76974034&lt;/D&gt;&lt;D xsi:type="xsd:double"&gt;-4.2996407&lt;/D&gt;&lt;D xsi:type="xsd:double"&gt;-1.1811078&lt;/D&gt;&lt;D xsi:type="xsd:double"&gt;-9.819544&lt;/D&gt;&lt;D xsi:type="xsd:double"&gt;8.219612&lt;/D&gt;&lt;D xsi:type="xsd:double"&gt;-4.723448&lt;/D&gt;&lt;D xsi:type="xsd:double"&gt;-10.45466&lt;/D&gt;&lt;D xsi:type="xsd:double"&gt;8.003449&lt;/D&gt;&lt;D xsi:type="xsd:double"&gt;-4.435599&lt;/D&gt;&lt;D xsi:type="xsd:double"&gt;-16.648138&lt;/D&gt;&lt;D xsi:type="xsd:double"&gt;11.81432&lt;/D&gt;&lt;D xsi:type="xsd:double"&gt;-8.158994&lt;/D&gt;&lt;D xsi:type="xsd:double"&gt;-12.268144&lt;/D&gt;&lt;D xsi:type="xsd:double"&gt;-23.961418&lt;/D&gt;&lt;D xsi:type="xsd:double"&gt;25.268291&lt;/D&gt;&lt;D xsi:type="xsd:double"&gt;-6.9704056&lt;/D&gt;&lt;D xsi:type="xsd:double"&gt;11.040867&lt;/D&gt;&lt;D xsi:type="xsd:double"&gt;6.3412786&lt;/D&gt;&lt;D xsi:type="xsd:double"&gt;-5.746299&lt;/D&gt;&lt;D xsi:type="xsd:double"&gt;-9.892636&lt;/D&gt;&lt;D xsi:type="xsd:double"&gt;2.2553205&lt;/D&gt;&lt;D xsi:type="xsd:double"&gt;15.77195&lt;/D&gt;&lt;D xsi:type="xsd:double"&gt;8.432293&lt;/D&gt;&lt;D xsi:type="xsd:double"&gt;-0.2665758&lt;/D&gt;&lt;D xsi:type="xsd:double"&gt;4.944873&lt;/D&gt;&lt;D xsi:type="xsd:double"&gt;6.972301&lt;/D&gt;&lt;D xsi:type="xsd:double"&gt;-4.2857113&lt;/D&gt;&lt;D xsi:type="xsd:double"&gt;-8.550996&lt;/D&gt;&lt;D xsi:type="xsd:double"&gt;-0.23707747&lt;/D&gt;&lt;D xsi:type="xsd:double"&gt;-4.4714093&lt;/D&gt;&lt;D xsi:type="xsd:double"&gt;1.669085&lt;/D&gt;&lt;D xsi:type="xsd:double"&gt;-7.030696&lt;/D&gt;&lt;D xsi:type="xsd:double"&gt;-5.834925&lt;/D&gt;&lt;D xsi:type="xsd:double"&gt;5.2181005&lt;/D&gt;&lt;D xsi:type="xsd:double"&gt;-7.871413&lt;/D&gt;&lt;D xsi:type="xsd:double"&gt;11.547649&lt;/D&gt;&lt;D xsi:type="xsd:double"&gt;1.323986&lt;/D&gt;&lt;D xsi:type="xsd:double"&gt;12.18294&lt;/D&gt;&lt;D xsi:type="xsd:double"&gt;-13.018161&lt;/D&gt;&lt;D xsi:type="xsd:double"&gt;20.913755&lt;/D&gt;&lt;D xsi:type="xsd:double"&gt;-17.90871&lt;/D&gt;&lt;D xsi:type="xsd:double"&gt;9.12093&lt;/D&gt;&lt;D xsi:type="xsd:double"&gt;6.7700386&lt;/D&gt;&lt;D xsi:type="xsd:double"&gt;-14.842361&lt;/D&gt;&lt;D xsi:type="xsd:double"&gt;5.657232&lt;/D&gt;&lt;D xsi:type="xsd:double"&gt;3.5433054&lt;/D&gt;&lt;D xsi:type="xsd:double"&gt;3.470409&lt;/D&gt;&lt;D xsi:type="xsd:double"&gt;8.51866&lt;/D&gt;&lt;D xsi:type="xsd:double"&gt;-2.3619294&lt;/D&gt;&lt;D xsi:type="xsd:double"&gt;2.1700382&lt;/D&gt;&lt;D xsi:type="xsd:double"&gt;-1.0793865&lt;/D&gt;&lt;D xsi:type="xsd:double"&gt;3.4494877&lt;/D&gt;&lt;D xsi:type="xsd:double"&gt;2.1467805&lt;/D&gt;&lt;D xsi:type="xsd:double"&gt;7.585728&lt;/D&gt;&lt;D xsi:type="xsd:double"&gt;-8.91822&lt;/D&gt;&lt;D xsi:type="xsd:double"&gt;-7.4231205&lt;/D&gt;&lt;D xsi:type="xsd:double"&gt;-7.254678&lt;/D&gt;&lt;D xsi:type="xsd:double"&gt;9.715927&lt;/D&gt;&lt;D xsi:type="xsd:double"&gt;6.53466&lt;/D&gt;&lt;D xsi:type="xsd:double"&gt;-8.401275&lt;/D&gt;&lt;D xsi:type="xsd:double"&gt;1.896286&lt;/D&gt;&lt;D xsi:type="xsd:double"&gt;0.91151&lt;/D&gt;&lt;D xsi:type="xsd:double"&gt;2.7098298&lt;/D&gt;&lt;D xsi:type="xsd:double"&gt;4.3605685&lt;/D&gt;&lt;D xsi:type="xsd:double"&gt;-6.8091335&lt;/D&gt;&lt;D xsi:type="xsd:double"&gt;-1.3529181&lt;/D&gt;&lt;D xsi:type="xsd:double"&gt;4.427898&lt;/D&gt;&lt;/FQL&gt;&lt;FQL&gt;&lt;Q&gt;CNYA^FMA_DIV_YLD(NTMA,-10AY,0,AM,"PORTAGG","MEANR")&lt;/Q&gt;&lt;R&gt;121&lt;/R&gt;&lt;C&gt;1&lt;/C&gt;&lt;D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xsi:type="xsd:double"&gt;2.25524754408282&lt;/D&gt;&lt;D xsi:type="xsd:double"&gt;2.22124545940402&lt;/D&gt;&lt;D xsi:type="xsd:double"&gt;2.29339217362845&lt;/D&gt;&lt;D xsi:type="xsd:double"&gt;2.27681512483576&lt;/D&gt;&lt;D xsi:type="xsd:double"&gt;2.14429373874056&lt;/D&gt;&lt;D xsi:type="xsd:double"&gt;2.3381239647611&lt;/D&gt;&lt;D xsi:type="xsd:double"&gt;2.28170192430299&lt;/D&gt;&lt;D xsi:type="xsd:double"&gt;2.28937037590039&lt;/D&gt;&lt;D xsi:type="xsd:double"&gt;2.31583483551589&lt;/D&gt;&lt;D xsi:type="xsd:double"&gt;2.27185581455522&lt;/D&gt;&lt;D xsi:type="xsd:double"&gt;2.21634356292313&lt;/D&gt;&lt;D xsi:type="xsd:double"&gt;2.07932616773434&lt;/D&gt;&lt;D xsi:type="xsd:double"&gt;2.14156201832991&lt;/D&gt;&lt;D xsi:type="xsd:double"&gt;2.12341640586985&lt;/D&gt;&lt;D xsi:type="xsd:double"&gt;2.15715706087185&lt;/D&gt;&lt;D xsi:type="xsd:double"&gt;2.12022059601327&lt;/D&gt;&lt;D xsi:type="xsd:double"&gt;2.13717229832143&lt;/D&gt;&lt;D xsi:type="xsd:double"&gt;2.20683570341923&lt;/D&gt;&lt;D xsi:type="xsd:double"&gt;2.11312889786478&lt;/D&gt;&lt;D xsi:type="xsd:double"&gt;2.29918034731216&lt;/D&gt;&lt;D xsi:type="xsd:double"&gt;2.42841735725006&lt;/D&gt;&lt;D xsi:type="xsd:double"&gt;2.71505565282119&lt;/D&gt;&lt;D xsi:type="xsd:double"&gt;2.72852559943251&lt;/D&gt;&lt;D xsi:type="xsd:double"&gt;2.96454588236544&lt;/D&gt;&lt;D xsi:type="xsd:double"&gt;2.99152864473035&lt;/D&gt;&lt;D xsi:type="xsd:double"&gt;3.18265826596115&lt;/D&gt;&lt;D xsi:type="xsd:double"&gt;3.05269167251167&lt;/D&gt;&lt;D xsi:type="xsd:double"&gt;3.43985274276093&lt;/D&gt;&lt;D xsi:type="xsd:double"&gt;3.32990292622908&lt;/D&gt;&lt;D xsi:type="xsd:double"&gt;3.37657530514416&lt;/D&gt;&lt;D xsi:type="xsd:double"&gt;3.17750961342923&lt;/D&gt;&lt;D xsi:type="xsd:double"&gt;2.83489788491449&lt;/D&gt;&lt;D xsi:type="xsd:double"&gt;2.74895998349762&lt;/D&gt;&lt;D xsi:type="xsd:double"&gt;2.69729146508914&lt;/D&gt;&lt;D xsi:type="xsd:double"&gt;2.78960741524192&lt;/D&gt;&lt;D xsi:type="xsd:double"&gt;2.68111358419319&lt;/D&gt;&lt;D xsi:type="xsd:double"&gt;2.70105048190061&lt;/D&gt;&lt;D xsi:type="xsd:double"&gt;2.73530913824734&lt;/D&gt;&lt;D xsi:type="xsd:double"&gt;2.70436300232227&lt;/D&gt;&lt;D xsi:type="xsd:double"&gt;2.70505769395975&lt;/D&gt;&lt;D xsi:type="xsd:double"&gt;2.59290972252157&lt;/D&gt;&lt;D xsi:type="xsd:double"&gt;2.49066210245085&lt;/D&gt;&lt;D xsi:type="xsd:double"&gt;2.50577879518255&lt;/D&gt;&lt;D xsi:type="xsd:double"&gt;2.50861550926076&lt;/D&gt;&lt;D xsi:type="xsd:double"&gt;2.59690339166024&lt;/D&gt;&lt;D xsi:type="xsd:double"&gt;2.38913737230696&lt;/D&gt;&lt;D xsi:type="xsd:double"&gt;2.36671195015144&lt;/D&gt;&lt;D xsi:type="xsd:double"&gt;2.16263786101032&lt;/D&gt;&lt;D xsi:type="xsd:double"&gt;1.94431522714394&lt;/D&gt;&lt;D xsi:type="xsd:double"&gt;1.87331246821439&lt;/D&gt;&lt;D xsi:type="xsd:double"&gt;1.98876614737262&lt;/D&gt;&lt;D xsi:type="xsd:double"&gt;1.95391224284298&lt;/D&gt;&lt;D xsi:type="xsd:double"&gt;1.91292828240595&lt;/D&gt;&lt;D xsi:type="xsd:double"&gt;1.8371025963827&lt;/D&gt;&lt;D xsi:type="xsd:double"&gt;1.7287701398637&lt;/D&gt;&lt;D xsi:type="xsd:double"&gt;1.76709133589324&lt;/D&gt;&lt;D xsi:type="xsd:double"&gt;1.92327860086635&lt;/D&gt;&lt;D xsi:type="xsd:double"&gt;1.89235433223601&lt;/D&gt;&lt;D xsi:type="xsd:double"&gt;1.81044723341235&lt;/D&gt;&lt;D xsi:type="xsd:double"&gt;1.82326585495373&lt;/D&gt;&lt;D xsi:type="xsd:double"&gt;1.97578699298466&lt;/D&gt;&lt;D xsi:type="xsd:double"&gt;1.99910273776716&lt;/D&gt;&lt;D xsi:type="xsd:double"&gt;2.01356916639496&lt;/D&gt;&lt;D xsi:type="xsd:double"&gt;1.98992704521992&lt;/D&gt;&lt;D xsi:type="xsd:double"&gt;1.99893988802993&lt;/D&gt;&lt;D xsi:type="xsd:double"&gt;1.99586593902123&lt;/D&gt;&lt;D xsi:type="xsd:double"&gt;2.2222784772091&lt;/D&gt;&lt;D xsi:type="xsd:double"&gt;2.19721640774543&lt;/D&gt;&lt;D xsi:type="xsd:double"&gt;2.43088784254485&lt;/D&gt;&lt;D xsi:type="xsd:double"&gt;2.51306444450404&lt;/D&gt;&lt;D xsi:type="xsd:double"&gt;2.46532932451951&lt;/D&gt;&lt;D xsi:type="xsd:double"&gt;2.26049804235882&lt;/D&gt;&lt;D xsi:type="xsd:double"&gt;2.4165603540113&lt;/D&gt;&lt;D xsi:type="xsd:double"&gt;2.45429572161823&lt;/D&gt;&lt;D xsi:type="xsd:double"&gt;2.64664436036689&lt;/D&gt;&lt;D xsi:type="xsd:double"&gt;2.84182964952779&lt;/D&gt;&lt;D xsi:type="xsd:double"&gt;2.58398717933346&lt;/D&gt;&lt;D xsi:type="xsd:double"&gt;2.56317190682173&lt;/D&gt;&lt;D xsi:type="xsd:double"&gt;2.37342780420721&lt;/D&gt;&lt;D xsi:type="xsd:double"&gt;2.43423684488746&lt;/D&gt;&lt;D xsi:type="xsd:double"&gt;2.48791654733435&lt;/D&gt;&lt;D xsi:type="xsd:double"&gt;2.491344397957&lt;/D&gt;&lt;D xsi:type="xsd:double"&gt;2.60896614682014&lt;/D&gt;&lt;D xsi:type="xsd:double"&gt;2.62739990746554&lt;/D&gt;&lt;D xsi:type="xsd:double"&gt;2.5080792012954&lt;/D&gt;&lt;D xsi:type="xsd:double"&gt;2.57777672468823&lt;/D&gt;&lt;D xsi:type="xsd:double"&gt;2.65143618714746&lt;/D&gt;&lt;D xsi:type="xsd:double"&gt;2.75362645765349&lt;/D&gt;&lt;D xsi:type="xsd:double"&gt;2.76710994221904&lt;/D&gt;&lt;D xsi:type="xsd:double"&gt;2.77637982826878&lt;/D&gt;&lt;D xsi:type="xsd:double"&gt;2.91166207027381&lt;/D&gt;&lt;D xsi:type="xsd:double"&gt;2.71010086493236&lt;/D&gt;&lt;D xsi:type="xsd:double"&gt;2.80535604112599&lt;/D&gt;&lt;D xsi:type="xsd:double"&gt;2.7869643813529&lt;/D&gt;&lt;D xsi:type="xsd:double"&gt;2.85456502213991&lt;/D&gt;&lt;D xsi:type="xsd:double"&gt;3.06048263480536&lt;/D&gt;&lt;D xsi:type="xsd:double"&gt;3.21590057309297&lt;/D&gt;&lt;D xsi:type="xsd:double"&gt;3.32707451813832&lt;/D&gt;&lt;/FQL&gt;&lt;FQL&gt;&lt;Q&gt;CNYA^FMA_PE(NTMA,-10AY,0,AM,"PORTAGG","MEANR")&lt;/Q&gt;&lt;R&gt;121&lt;/R&gt;&lt;C&gt;1&lt;/C&gt;&lt;D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xsi:type="xsd:double"&gt;13.6680476467054&lt;/D&gt;&lt;D xsi:type="xsd:double"&gt;13.7384323457675&lt;/D&gt;&lt;D xsi:type="xsd:double"&gt;13.5474554803378&lt;/D&gt;&lt;D xsi:type="xsd:double"&gt;13.7976729559029&lt;/D&gt;&lt;D xsi:type="xsd:double"&gt;14.4604731747103&lt;/D&gt;&lt;D xsi:type="xsd:double"&gt;13.088145795616&lt;/D&gt;&lt;D xsi:type="xsd:double"&gt;13.240012857235&lt;/D&gt;&lt;D xsi:type="xsd:double"&gt;13.2309850491724&lt;/D&gt;&lt;D xsi:type="xsd:double"&gt;13.2802789520707&lt;/D&gt;&lt;D xsi:type="xsd:double"&gt;13.421439210764&lt;/D&gt;&lt;D xsi:type="xsd:double"&gt;13.4590708183203&lt;/D&gt;&lt;D xsi:type="xsd:double"&gt;14.2917121457355&lt;/D&gt;&lt;D xsi:type="xsd:double"&gt;14.1627664982509&lt;/D&gt;&lt;D xsi:type="xsd:double"&gt;14.3208498767239&lt;/D&gt;&lt;D xsi:type="xsd:double"&gt;14.2443681735561&lt;/D&gt;&lt;D xsi:type="xsd:double"&gt;14.6061532923588&lt;/D&gt;&lt;D xsi:type="xsd:double"&gt;14.3257240007127&lt;/D&gt;&lt;D xsi:type="xsd:double"&gt;13.8021494951814&lt;/D&gt;&lt;D xsi:type="xsd:double"&gt;14.3220050025237&lt;/D&gt;&lt;D xsi:type="xsd:double"&gt;13.2360307509419&lt;/D&gt;&lt;D xsi:type="xsd:double"&gt;12.6734693447321&lt;/D&gt;&lt;D xsi:type="xsd:double"&gt;11.6287990280693&lt;/D&gt;&lt;D xsi:type="xsd:double"&gt;11.6663967006681&lt;/D&gt;&lt;D xsi:type="xsd:double"&gt;10.8807920730282&lt;/D&gt;&lt;D xsi:type="xsd:double"&gt;10.6879368237526&lt;/D&gt;&lt;D xsi:type="xsd:double"&gt;10.1874029199878&lt;/D&gt;&lt;D xsi:type="xsd:double"&gt;10.6089534689028&lt;/D&gt;&lt;D xsi:type="xsd:double"&gt;9.44742923588807&lt;/D&gt;&lt;D xsi:type="xsd:double"&gt;9.66970128560729&lt;/D&gt;&lt;D xsi:type="xsd:double"&gt;9.43655116548272&lt;/D&gt;&lt;D xsi:type="xsd:double"&gt;10.067282758043&lt;/D&gt;&lt;D xsi:type="xsd:double"&gt;11.3325555224873&lt;/D&gt;&lt;D xsi:type="xsd:double"&gt;11.7538100508074&lt;/D&gt;&lt;D xsi:type="xsd:double"&gt;11.8050326140375&lt;/D&gt;&lt;D xsi:type="xsd:double"&gt;11.338017314844&lt;/D&gt;&lt;D xsi:type="xsd:double"&gt;11.8208513585597&lt;/D&gt;&lt;D xsi:type="xsd:double"&gt;11.6659007521344&lt;/D&gt;&lt;D xsi:type="xsd:double"&gt;11.6264354221517&lt;/D&gt;&lt;D xsi:type="xsd:double"&gt;11.6819152214236&lt;/D&gt;&lt;D xsi:type="xsd:double"&gt;11.6792671451257&lt;/D&gt;&lt;D xsi:type="xsd:double"&gt;12.0452662840936&lt;/D&gt;&lt;D xsi:type="xsd:double"&gt;12.5021763289613&lt;/D&gt;&lt;D xsi:type="xsd:double"&gt;12.4420850456096&lt;/D&gt;&lt;D xsi:type="xsd:double"&gt;12.3559832633358&lt;/D&gt;&lt;D xsi:type="xsd:double"&gt;11.8449823829808&lt;/D&gt;&lt;D xsi:type="xsd:double"&gt;12.9066447151076&lt;/D&gt;&lt;D xsi:type="xsd:double"&gt;12.9648083310781&lt;/D&gt;&lt;D xsi:type="xsd:double"&gt;14.1203520959138&lt;/D&gt;&lt;D xsi:type="xsd:double"&gt;15.9677260819587&lt;/D&gt;&lt;D xsi:type="xsd:double"&gt;16.5848712782764&lt;/D&gt;&lt;D xsi:type="xsd:double"&gt;15.6876459172814&lt;/D&gt;&lt;D xsi:type="xsd:double"&gt;15.9678885344511&lt;/D&gt;&lt;D xsi:type="xsd:double"&gt;16.2568036306083&lt;/D&gt;&lt;D xsi:type="xsd:double"&gt;16.6111394468724&lt;/D&gt;&lt;D xsi:type="xsd:double"&gt;17.5686487989567&lt;/D&gt;&lt;D xsi:type="xsd:double"&gt;17.1570342835438&lt;/D&gt;&lt;D xsi:type="xsd:double"&gt;16.0429947376038&lt;/D&gt;&lt;D xsi:type="xsd:double"&gt;16.3142748542773&lt;/D&gt;&lt;D xsi:type="xsd:double"&gt;16.8678875382207&lt;/D&gt;&lt;D xsi:type="xsd:double"&gt;16.6672436118704&lt;/D&gt;&lt;D xsi:type="xsd:double"&gt;15.1558765464591&lt;/D&gt;&lt;D xsi:type="xsd:double"&gt;15.1938455619929&lt;/D&gt;&lt;D xsi:type="xsd:double"&gt;15.1014864393965&lt;/D&gt;&lt;D xsi:type="xsd:double"&gt;15.3318016735223&lt;/D&gt;&lt;D xsi:type="xsd:double"&gt;15.1912617323916&lt;/D&gt;&lt;D xsi:type="xsd:double"&gt;15.1080000863093&lt;/D&gt;&lt;D xsi:type="xsd:double"&gt;13.73059009217&lt;/D&gt;&lt;D xsi:type="xsd:double"&gt;13.8426804557789&lt;/D&gt;&lt;D xsi:type="xsd:double"&gt;12.4829134280763&lt;/D&gt;&lt;D xsi:type="xsd:double"&gt;12.3274314368194&lt;/D&gt;&lt;D xsi:type="xsd:double"&gt;12.5195121729891&lt;/D&gt;&lt;D xsi:type="xsd:double"&gt;13.636088231804&lt;/D&gt;&lt;D xsi:type="xsd:double"&gt;12.7960928815948&lt;/D&gt;&lt;D xsi:type="xsd:double"&gt;12.5904044907779&lt;/D&gt;&lt;D xsi:type="xsd:double"&gt;11.7002843259691&lt;/D&gt;&lt;D xsi:type="xsd:double"&gt;10.9462930912377&lt;/D&gt;&lt;D xsi:type="xsd:double"&gt;11.8496617006433&lt;/D&gt;&lt;D xsi:type="xsd:double"&gt;11.7360889528483&lt;/D&gt;&lt;D xsi:type="xsd:double"&gt;12.6517026929374&lt;/D&gt;&lt;D xsi:type="xsd:double"&gt;12.2611929827876&lt;/D&gt;&lt;D xsi:type="xsd:double"&gt;12.0071337155125&lt;/D&gt;&lt;D xsi:type="xsd:double"&gt;12.2215776839749&lt;/D&gt;&lt;D xsi:type="xsd:double"&gt;11.6945126110337&lt;/D&gt;&lt;D xsi:type="xsd:double"&gt;11.7090444508602&lt;/D&gt;&lt;D xsi:type="xsd:double"&gt;12.1898639486583&lt;/D&gt;&lt;D xsi:type="xsd:double"&gt;11.7886495915059&lt;/D&gt;&lt;D xsi:type="xsd:double"&gt;11.6736393566093&lt;/D&gt;&lt;D xsi:type="xsd:double"&gt;11.2593566126021&lt;/D&gt;&lt;D xsi:type="xsd:double"&gt;11.3476510609518&lt;/D&gt;&lt;D xsi:type="xsd:double"&gt;11.3365646807102&lt;/D&gt;&lt;D xsi:type="xsd:double"&gt;10.7535445045168&lt;/D&gt;&lt;D xsi:type="xsd:double"&gt;11.5834615208857&lt;/D&gt;&lt;D xsi:type="xsd:double"&gt;11.7671787464576&lt;/D&gt;&lt;D xsi:type="xsd:double"&gt;12.7138561423025&lt;/D&gt;&lt;D xsi:type="xsd:double"&gt;12.7098815313552&lt;/D&gt;&lt;D xsi:type="xsd:double"&gt;11.9656192407931&lt;/D&gt;&lt;D xsi:type="xsd:double"&gt;11.5199489466299&lt;/D&gt;&lt;D xsi:type="xsd:double"&gt;11.2753990677871&lt;/D&gt;&lt;/FQL&gt;&lt;FQL&gt;&lt;Q&gt;ECH^FMA_PE(LTMA,-10AY,0,AM,"PORTAGG","MEANR")&lt;/Q&gt;&lt;R&gt;121&lt;/R&gt;&lt;C&gt;1&lt;/C&gt;&lt;D xsi:type="xsd:double"&gt;16.486985337027&lt;/D&gt;&lt;D xsi:type="xsd:double"&gt;16.4157415739045&lt;/D&gt;&lt;D xsi:type="xsd:double"&gt;15.7729197914188&lt;/D&gt;&lt;D xsi:type="xsd:double"&gt;16.8905930196975&lt;/D&gt;&lt;D xsi:type="xsd:double"&gt;16.7635088011355&lt;/D&gt;&lt;D xsi:type="xsd:double"&gt;16.0878978131387&lt;/D&gt;&lt;D xsi:type="xsd:double"&gt;16.6968574794238&lt;/D&gt;&lt;D xsi:type="xsd:double"&gt;16.4115262839075&lt;/D&gt;&lt;D xsi:type="xsd:double"&gt;16.4259302670377&lt;/D&gt;&lt;D xsi:type="xsd:double"&gt;16.2345632475988&lt;/D&gt;&lt;D xsi:type="xsd:double"&gt;15.749388618041&lt;/D&gt;&lt;D xsi:type="xsd:double"&gt;15.1331147546303&lt;/D&gt;&lt;D xsi:type="xsd:double"&gt;15.2474718611118&lt;/D&gt;&lt;D xsi:type="xsd:double"&gt;14.660250646319&lt;/D&gt;&lt;D xsi:type="xsd:double"&gt;15.5202339257024&lt;/D&gt;&lt;D xsi:type="xsd:double"&gt;15.9343977907433&lt;/D&gt;&lt;D xsi:type="xsd:double"&gt;16.2161823895946&lt;/D&gt;&lt;D xsi:type="xsd:double"&gt;15.777701059991&lt;/D&gt;&lt;D xsi:type="xsd:double"&gt;15.4828700625095&lt;/D&gt;&lt;D xsi:type="xsd:double"&gt;15.5151158700376&lt;/D&gt;&lt;D xsi:type="xsd:double"&gt;15.4844714214855&lt;/D&gt;&lt;D xsi:type="xsd:double"&gt;15.2155577204395&lt;/D&gt;&lt;D xsi:type="xsd:double"&gt;15.34690332878&lt;/D&gt;&lt;D xsi:type="xsd:double"&gt;15.7901339054545&lt;/D&gt;&lt;D xsi:type="xsd:double"&gt;15.9309211524861&lt;/D&gt;&lt;D xsi:type="xsd:double"&gt;15.8495356328797&lt;/D&gt;&lt;D xsi:type="xsd:double"&gt;17.293916671672&lt;/D&gt;&lt;D xsi:type="xsd:double"&gt;16.4125042557803&lt;/D&gt;&lt;D xsi:type="xsd:double"&gt;15.5182169748026&lt;/D&gt;&lt;D xsi:type="xsd:double"&gt;16.2901385208145&lt;/D&gt;&lt;D xsi:type="xsd:double"&gt;16.8028019285827&lt;/D&gt;&lt;D xsi:type="xsd:double"&gt;17.1046609953356&lt;/D&gt;&lt;D xsi:type="xsd:double"&gt;17.113102043551&lt;/D&gt;&lt;D xsi:type="xsd:double"&gt;17.371699110612&lt;/D&gt;&lt;D xsi:type="xsd:double"&gt;17.2491688737033&lt;/D&gt;&lt;D xsi:type="xsd:double"&gt;18.2115760769522&lt;/D&gt;&lt;D xsi:type="xsd:double"&gt;19.4555892343982&lt;/D&gt;&lt;D xsi:type="xsd:double"&gt;20.3601106362792&lt;/D&gt;&lt;D xsi:type="xsd:double"&gt;18.2684557039332&lt;/D&gt;&lt;D xsi:type="xsd:double"&gt;16.1660645027475&lt;/D&gt;&lt;D xsi:type="xsd:double"&gt;18.064818032942&lt;/D&gt;&lt;D xsi:type="xsd:double"&gt;18.540128607862&lt;/D&gt;&lt;D xsi:type="xsd:double"&gt;17.5551648134219&lt;/D&gt;&lt;D xsi:type="xsd:double"&gt;17.2349654178835&lt;/D&gt;&lt;D xsi:type="xsd:double"&gt;17.0403257791964&lt;/D&gt;&lt;D xsi:type="xsd:double"&gt;16.2820778160354&lt;/D&gt;&lt;D xsi:type="xsd:double"&gt;15.4499601345616&lt;/D&gt;&lt;D xsi:type="xsd:double"&gt;15.4964928862926&lt;/D&gt;&lt;D xsi:type="xsd:double"&gt;15.3594713032849&lt;/D&gt;&lt;D xsi:type="xsd:double"&gt;15.1373274331362&lt;/D&gt;&lt;D xsi:type="xsd:double"&gt;16.7791387005853&lt;/D&gt;&lt;D xsi:type="xsd:double"&gt;17.3679223593648&lt;/D&gt;&lt;D xsi:type="xsd:double"&gt;16.2849483790048&lt;/D&gt;&lt;D xsi:type="xsd:double"&gt;12.4949534008056&lt;/D&gt;&lt;D xsi:type="xsd:double"&gt;11.2628636238433&lt;/D&gt;&lt;D xsi:type="xsd:double"&gt;11.0237989472742&lt;/D&gt;&lt;D xsi:type="xsd:double"&gt;11.0728701937434&lt;/D&gt;&lt;D xsi:type="xsd:double"&gt;10.6315789596162&lt;/D&gt;&lt;D xsi:type="xsd:double"&gt;10.8829708039883&lt;/D&gt;&lt;D xsi:type="xsd:double"&gt;11.4038328727753&lt;/D&gt;&lt;D xsi:type="xsd:double"&gt;10.9707605864522&lt;/D&gt;&lt;D xsi:type="xsd:double"&gt;12.2518715045873&lt;/D&gt;&lt;D xsi:type="xsd:double"&gt;11.5780202926348&lt;/D&gt;&lt;D xsi:type="xsd:double"&gt;11.2875019450006&lt;/D&gt;&lt;D xsi:type="xsd:double"&gt;11.8651935684581&lt;/D&gt;&lt;D xsi:type="xsd:double"&gt;11.6002247762654&lt;/D&gt;&lt;D xsi:type="xsd:double"&gt;11.6636344354605&lt;/D&gt;&lt;D xsi:type="xsd:double"&gt;10.9667868251614&lt;/D&gt;&lt;D xsi:type="xsd:double"&gt;11.3542717315271&lt;/D&gt;&lt;D xsi:type="xsd:double"&gt;12.9169638550019&lt;/D&gt;&lt;D xsi:type="xsd:double"&gt;14.8008221368312&lt;/D&gt;&lt;D xsi:type="xsd:double"&gt;17.1095842914764&lt;/D&gt;&lt;D xsi:type="xsd:double"&gt;18.1631952608292&lt;/D&gt;&lt;D xsi:type="xsd:double"&gt;17.6789584990422&lt;/D&gt;&lt;D xsi:type="xsd:double"&gt;18.9120876877414&lt;/D&gt;&lt;D xsi:type="xsd:double"&gt;23.0475522360512&lt;/D&gt;&lt;D xsi:type="xsd:double"&gt;24.7251328227321&lt;/D&gt;&lt;D xsi:type="xsd:double"&gt;25.9117015806598&lt;/D&gt;&lt;D xsi:type="xsd:double"&gt;32.6157538639068&lt;/D&gt;&lt;D xsi:type="xsd:double"&gt;30.8590059897565&lt;/D&gt;&lt;D xsi:type="xsd:double"&gt;28.4918190951073&lt;/D&gt;&lt;D xsi:type="xsd:double"&gt;26.0114064610594&lt;/D&gt;&lt;D xsi:type="xsd:double"&gt;23.7269471281759&lt;/D&gt;&lt;D xsi:type="xsd:double"&gt;21.3741549598553&lt;/D&gt;&lt;D xsi:type="xsd:double"&gt;19.2529126998333&lt;/D&gt;&lt;D xsi:type="xsd:double"&gt;16.6584040043268&lt;/D&gt;&lt;D xsi:type="xsd:double"&gt;13.9563924155851&lt;/D&gt;&lt;D xsi:type="xsd:double"&gt;12.0145016548213&lt;/D&gt;&lt;D xsi:type="xsd:double"&gt;9.76228554367901&lt;/D&gt;&lt;D xsi:type="xsd:double"&gt;9.7412404924196&lt;/D&gt;&lt;D xsi:type="xsd:double"&gt;9.94060964085775&lt;/D&gt;&lt;D xsi:type="xsd:double"&gt;9.90241101412188&lt;/D&gt;&lt;D xsi:type="xsd:double"&gt;9.51444766220492&lt;/D&gt;&lt;D xsi:type="xsd:double"&gt;9.39102238384238&lt;/D&gt;&lt;D xsi:type="xsd:double"&gt;7.93589174393225&lt;/D&gt;&lt;D xsi:type="xsd:double"&gt;7.74933360354852&lt;/D&gt;&lt;D xsi:type="xsd:double"&gt;7.3138635819321&lt;/D&gt;&lt;D xsi:type="xsd:double"&gt;7.30870952786859&lt;/D&gt;&lt;D xsi:type="xsd:double"&gt;7.25985511742422&lt;/D&gt;&lt;D xsi:type="xsd:double"&gt;5.75264886604367&lt;/D&gt;&lt;D xsi:type="xsd:double"&gt;5.45766784926348&lt;/D&gt;&lt;D xsi:type="xsd:double"&gt;5.76413478552453&lt;/D&gt;&lt;D xsi:type="xsd:double"&gt;5.87093200240588&lt;/D&gt;&lt;D xsi:type="xsd:double"&gt;5.90222143821925&lt;/D&gt;&lt;D xsi:type="xsd:double"&gt;6.21140629529026&lt;/D&gt;&lt;D xsi:type="xsd:double"&gt;6.59537275340676&lt;/D&gt;&lt;D xsi:type="xsd:double"&gt;6.96325246411704&lt;/D&gt;&lt;D xsi:type="xsd:double"&gt;7.81559857365364&lt;/D&gt;&lt;D xsi:type="xsd:double"&gt;7.92916180398537&lt;/D&gt;&lt;D xsi:type="xsd:double"&gt;7.83786880382693&lt;/D&gt;&lt;D xsi:type="xsd:double"&gt;7.94408632012267&lt;/D&gt;&lt;D xsi:type="xsd:double"&gt;8.33115985013308&lt;/D&gt;&lt;D xsi:type="xsd:double"&gt;9.63559265930766&lt;/D&gt;&lt;D xsi:type="xsd:double"&gt;9.40659280043572&lt;/D&gt;&lt;D xsi:type="xsd:double"&gt;10.1418322230953&lt;/D&gt;&lt;D xsi:type="xsd:double"&gt;10.1505015427603&lt;/D&gt;&lt;D xsi:type="xsd:double"&gt;10.2093987394798&lt;/D&gt;&lt;D xsi:type="xsd:double"&gt;10.3883354046886&lt;/D&gt;&lt;D xsi:type="xsd:double"&gt;10.1415974539624&lt;/D&gt;&lt;D xsi:type="xsd:double"&gt;10.5376408193893&lt;/D&gt;&lt;D xsi:type="xsd:double"&gt;10.5275137683219&lt;/D&gt;&lt;/FQL&gt;&lt;FQL&gt;&lt;Q&gt;VNM^FG_PRICE_MAVG(0,,,,30)&lt;/Q&gt;&lt;R&gt;1&lt;/R&gt;&lt;C&gt;1&lt;/C&gt;&lt;D xsi:type="xsd:double"&gt;12.0665&lt;/D&gt;&lt;/FQL&gt;&lt;FQL&gt;&lt;Q&gt;MCHI^FG_PRICE_MAVG(0,,,,30)&lt;/Q&gt;&lt;R&gt;1&lt;/R&gt;&lt;C&gt;1&lt;/C&gt;&lt;D xsi:type="xsd:double"&gt;41.619&lt;/D&gt;&lt;/FQL&gt;&lt;FQL&gt;&lt;Q&gt;EWY^FG_PRICE(0)&lt;/Q&gt;&lt;R&gt;1&lt;/R&gt;&lt;C&gt;1&lt;/C&gt;&lt;D xsi:type="xsd:double"&gt;65.41&lt;/D&gt;&lt;/FQL&gt;&lt;FQL&gt;&lt;Q&gt;EPOL^FG_PRICE(0)&lt;/Q&gt;&lt;R&gt;1&lt;/R&gt;&lt;C&gt;1&lt;/C&gt;&lt;D xsi:type="xsd:double"&gt;24.47&lt;/D&gt;&lt;/FQL&gt;&lt;FQL&gt;&lt;Q&gt;KSA^FG_TOTAL_RETURNC(0,-1AM)&lt;/Q&gt;&lt;R&gt;1&lt;/R&gt;&lt;C&gt;1&lt;/C&gt;&lt;D xsi:type="xsd:double"&gt;0.83333254&lt;/D&gt;&lt;/FQL&gt;&lt;FQL&gt;&lt;Q&gt;UAE^FMA_PCT_ABOVE_MAVG(200,0,,,,"PORTAGG")&lt;/Q&gt;&lt;R&gt;1&lt;/R&gt;&lt;C&gt;1&lt;/C&gt;&lt;D xsi:type="xsd:double"&gt;44.7368421052632&lt;/D&gt;&lt;/FQL&gt;&lt;FQL&gt;&lt;Q&gt;QAT^P_PRICE(0)/P_PRICE_HIGH_PR(0,,,,,,"PRICE","INTRA","52W")&lt;/Q&gt;&lt;R&gt;1&lt;/R&gt;&lt;C&gt;1&lt;/C&gt;&lt;D xsi:type="xsd:double"&gt;0.95808905&lt;/D&gt;&lt;/FQL&gt;&lt;FQL&gt;&lt;Q&gt;EWW^P_PRICE(0)/P_PRICE_HIGH_PR(0,,,,,,"PRICE","INTRA","52W")&lt;/Q&gt;&lt;R&gt;1&lt;/R&gt;&lt;C&gt;1&lt;/C&gt;&lt;D xsi:type="xsd:double"&gt;0.7429696&lt;/D&gt;&lt;/FQL&gt;&lt;FQL&gt;&lt;Q&gt;ECH^P_PRICE(0)/P_PRICE_LOW_PR(0,,,,,,"PRICE","INTRA","52W")-1&lt;/Q&gt;&lt;R&gt;1&lt;/R&gt;&lt;C&gt;1&lt;/C&gt;&lt;D xsi:type="xsd:double"&gt;0.12589777&lt;/D&gt;&lt;/FQL&gt;&lt;FQL&gt;&lt;Q&gt;VWO^SIZE(FG_CONSTITUENTS)&lt;/Q&gt;&lt;R&gt;1&lt;/R&gt;&lt;C&gt;1&lt;/C&gt;&lt;D xsi:type="xsd:long"&gt;4826&lt;/D&gt;&lt;/FQL&gt;&lt;FQL&gt;&lt;Q&gt;EWY^SIZE(FG_CONSTITUENTS)&lt;/Q&gt;&lt;R&gt;1&lt;/R&gt;&lt;C&gt;1&lt;/C&gt;&lt;D xsi:type="xsd:long"&gt;100&lt;/D&gt;&lt;/FQL&gt;&lt;FQL&gt;&lt;Q&gt;EIDO^SIZE(FG_CONSTITUENTS)&lt;/Q&gt;&lt;R&gt;1&lt;/R&gt;&lt;C&gt;1&lt;/C&gt;&lt;D xsi:type="xsd:long"&gt;71&lt;/D&gt;&lt;/FQL&gt;&lt;FQL&gt;&lt;Q&gt;EWZ^FG_ROE(0)&lt;/Q&gt;&lt;R&gt;1&lt;/R&gt;&lt;C&gt;1&lt;/C&gt;&lt;D xsi:type="xsd:double"&gt;18.6173820337955&lt;/D&gt;&lt;/FQL&gt;&lt;FQL&gt;&lt;Q&gt;REFZAREPO-FDS^PROPER_NAME(0,,,"SECURITY","NAME")&lt;/Q&gt;&lt;R&gt;1&lt;/R&gt;&lt;C&gt;1&lt;/C&gt;&lt;D xsi:type="xsd:string"&gt;South Africa Repo Rate&lt;/D&gt;&lt;/FQL&gt;&lt;FQL&gt;&lt;Q&gt;TRYTW10Y-FDS^PCTCHG(FG_YIELD(0,,,,"YTM"),FG_YIELD(-3AM,,,,"YTM"))&lt;/Q&gt;&lt;R&gt;1&lt;/R&gt;&lt;C&gt;1&lt;/C&gt;&lt;D xsi:type="xsd:double"&gt;-3.3850923&lt;/D&gt;&lt;/FQL&gt;&lt;FQL&gt;&lt;Q&gt;TRYKR10Y-FDS^FG_YIELD(0,,,,"YTM")&lt;/Q&gt;&lt;R&gt;1&lt;/R&gt;&lt;C&gt;1&lt;/C&gt;&lt;D xsi:type="xsd:double"&gt;3.0721&lt;/D&gt;&lt;/FQL&gt;&lt;FQL&gt;&lt;Q&gt;CC_VN^IMF_IFS_RCPI_Q(0)&lt;/Q&gt;&lt;R&gt;1&lt;/R&gt;&lt;C&gt;1&lt;/C&gt;&lt;D xsi:type="xsd:double"&gt;4.3949327&lt;/D&gt;&lt;/FQL&gt;&lt;FQL&gt;&lt;Q&gt;KSA^JULIAN(FMA_DIV_YLD(NTMA,NOW,NOW,M,"PORTAGG","MEANR").DATES)&lt;/Q&gt;&lt;R&gt;1&lt;/R&gt;&lt;C&gt;1&lt;/C&gt;&lt;D xsi:type="xsd:long"&gt;45530&lt;/D&gt;&lt;/FQL&gt;&lt;FQL&gt;&lt;Q&gt;EZA^FMA_DIV_YLD(NTMA,NOW,NOW,M,"PORTAGG","MEANR")&lt;/Q&gt;&lt;R&gt;1&lt;/R&gt;&lt;C&gt;1&lt;/C&gt;&lt;D xsi:type="xsd:double"&gt;3.71641285700482&lt;/D&gt;&lt;/FQL&gt;&lt;FQL&gt;&lt;Q&gt;EPU^FG_FCF_YIELD_NTM(0)&lt;/Q&gt;&lt;R&gt;1&lt;/R&gt;&lt;C&gt;1&lt;/C&gt;&lt;D xsi:type="xsd:double"&gt;8.20775776533367&lt;/D&gt;&lt;/FQL&gt;&lt;FQL&gt;&lt;Q&gt;EIDO^FMA_EVAL_EBITDA(NTMA,0,,,"PORTAGG","MEANR")&lt;/Q&gt;&lt;R&gt;1&lt;/R&gt;&lt;C&gt;1&lt;/C&gt;&lt;D xsi:type="xsd:double"&gt;6.50897544681351&lt;/D&gt;&lt;/FQL&gt;&lt;FQL&gt;&lt;Q&gt;EIDO^FG_COMPANY_NAME&lt;/Q&gt;&lt;R&gt;1&lt;/R&gt;&lt;C&gt;1&lt;/C&gt;&lt;D xsi:type="xsd:string"&gt;iShares MSCI Indonesia ETF&lt;/D&gt;&lt;/FQL&gt;&lt;FQL&gt;&lt;Q&gt;CC_PE^FG_COMPANY_NAME&lt;/Q&gt;&lt;R&gt;1&lt;/R&gt;&lt;C&gt;1&lt;/C&gt;&lt;D xsi:type="xsd:string"&gt;Peru&lt;/D&gt;&lt;/FQL&gt;&lt;FQL&gt;&lt;Q&gt;USDTHB^FG_PRICE_CHANGE(0,-1AM)&lt;/Q&gt;&lt;R&gt;1&lt;/R&gt;&lt;C&gt;1&lt;/C&gt;&lt;D xsi:type="xsd:double"&gt;-5.8860245&lt;/D&gt;&lt;/FQL&gt;&lt;FQL&gt;&lt;Q&gt;USDBRL^STD(FG_PRICE_CHANGE(0,-3AY,M))&lt;/Q&gt;&lt;R&gt;1&lt;/R&gt;&lt;C&gt;1&lt;/C&gt;&lt;D xsi:type="xsd:double"&gt;3.64571092391046&lt;/D&gt;&lt;/FQL&gt;&lt;FQL&gt;&lt;Q&gt;USDPEN^FG_PRICE_CHANGE(0,-3AM)&lt;/Q&gt;&lt;R&gt;1&lt;/R&gt;&lt;C&gt;1&lt;/C&gt;&lt;D xsi:type="xsd:double"&gt;-0.31545162&lt;/D&gt;&lt;/FQL&gt;&lt;FQL&gt;&lt;Q&gt;USDIDR^FG_PRICE_CHANGE(0,-6AM)&lt;/Q&gt;&lt;R&gt;1&lt;/R&gt;&lt;C&gt;1&lt;/C&gt;&lt;D xsi:type="xsd:double"&gt;-1.9090056&lt;/D&gt;&lt;/FQL&gt;&lt;FQL&gt;&lt;Q&gt;KSA^P_PRICE_RETURNS_PR('52W',2,-10AY,0,AM)&lt;/Q&gt;&lt;R&gt;121&lt;/R&gt;&lt;C&gt;1&lt;/C&gt;&lt;D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xsi:type="xsd:double"&gt;-15.596855&lt;/D&gt;&lt;D xsi:type="xsd:double"&gt;-10.769331&lt;/D&gt;&lt;D xsi:type="xsd:double"&gt;0.51362514&lt;/D&gt;&lt;D xsi:type="xsd:double"&gt;7.798946&lt;/D&gt;&lt;D xsi:type="xsd:double"&gt;29.530287&lt;/D&gt;&lt;D xsi:type="xsd:double"&gt;19.45386&lt;/D&gt;&lt;D xsi:type="xsd:double"&gt;17.557407&lt;/D&gt;&lt;D xsi:type="xsd:double"&gt;5.953741&lt;/D&gt;&lt;D xsi:type="xsd:double"&gt;9.080708&lt;/D&gt;&lt;D xsi:type="xsd:double"&gt;19.35277&lt;/D&gt;&lt;D xsi:type="xsd:double"&gt;19.93301&lt;/D&gt;&lt;D xsi:type="xsd:double"&gt;22.045576&lt;/D&gt;&lt;D xsi:type="xsd:double"&gt;29.308868&lt;/D&gt;&lt;D xsi:type="xsd:double"&gt;16.952251&lt;/D&gt;&lt;D xsi:type="xsd:double"&gt;4.3460727&lt;/D&gt;&lt;D xsi:type="xsd:double"&gt;5.755651&lt;/D&gt;&lt;D xsi:type="xsd:double"&gt;10.670662&lt;/D&gt;&lt;D xsi:type="xsd:double"&gt;10.916079&lt;/D&gt;&lt;D xsi:type="xsd:double"&gt;20.505356&lt;/D&gt;&lt;D xsi:type="xsd:double"&gt;26.82643&lt;/D&gt;&lt;D xsi:type="xsd:double"&gt;25.462032&lt;/D&gt;&lt;D xsi:type="xsd:double"&gt;18.321823&lt;/D&gt;&lt;D xsi:type="xsd:double"&gt;22.569168&lt;/D&gt;&lt;D xsi:type="xsd:double"&gt;17.872356&lt;/D&gt;&lt;D xsi:type="xsd:double"&gt;16.729784&lt;/D&gt;&lt;D xsi:type="xsd:double"&gt;18.650139&lt;/D&gt;&lt;D xsi:type="xsd:double"&gt;15.821815&lt;/D&gt;&lt;D xsi:type="xsd:double"&gt;14.135671&lt;/D&gt;&lt;D xsi:type="xsd:double"&gt;19.257282&lt;/D&gt;&lt;D xsi:type="xsd:double"&gt;22.123062&lt;/D&gt;&lt;D xsi:type="xsd:double"&gt;16.488016&lt;/D&gt;&lt;D xsi:type="xsd:double"&gt;16.349495&lt;/D&gt;&lt;D xsi:type="xsd:double"&gt;8.197737&lt;/D&gt;&lt;D xsi:type="xsd:double"&gt;8.881914&lt;/D&gt;&lt;D xsi:type="xsd:double"&gt;7.8370214&lt;/D&gt;&lt;D xsi:type="xsd:double"&gt;3.2724023&lt;/D&gt;&lt;D xsi:type="xsd:double"&gt;3.9286017&lt;/D&gt;&lt;D xsi:type="xsd:double"&gt;0.91222525&lt;/D&gt;&lt;D xsi:type="xsd:double"&gt;5.770409&lt;/D&gt;&lt;D xsi:type="xsd:double"&gt;11.669672&lt;/D&gt;&lt;D xsi:type="xsd:double"&gt;-5.069208&lt;/D&gt;&lt;D xsi:type="xsd:double"&gt;-13.131637&lt;/D&gt;&lt;D xsi:type="xsd:double"&gt;-29.195059&lt;/D&gt;&lt;D xsi:type="xsd:double"&gt;-24.557352&lt;/D&gt;&lt;D xsi:type="xsd:double"&gt;-14.855438&lt;/D&gt;&lt;D xsi:type="xsd:double"&gt;-16.51578&lt;/D&gt;&lt;D xsi:type="xsd:double"&gt;-14.6790085&lt;/D&gt;&lt;D xsi:type="xsd:double"&gt;-4.153019&lt;/D&gt;&lt;D xsi:type="xsd:double"&gt;-0.12168884&lt;/D&gt;&lt;D xsi:type="xsd:double"&gt;1.6859055&lt;/D&gt;&lt;D xsi:type="xsd:double"&gt;8.77527&lt;/D&gt;&lt;D xsi:type="xsd:double"&gt;2.884078&lt;/D&gt;&lt;D xsi:type="xsd:double"&gt;6.982124&lt;/D&gt;&lt;D xsi:type="xsd:double"&gt;18.394756&lt;/D&gt;&lt;D xsi:type="xsd:double"&gt;54.652832&lt;/D&gt;&lt;D xsi:type="xsd:double"&gt;49.915314&lt;/D&gt;&lt;D xsi:type="xsd:double"&gt;50.216484&lt;/D&gt;&lt;D xsi:type="xsd:double"&gt;50.704456&lt;/D&gt;&lt;D xsi:type="xsd:double"&gt;47.30127&lt;/D&gt;&lt;D xsi:type="xsd:double"&gt;44.422245&lt;/D&gt;&lt;D xsi:type="xsd:double"&gt;42.45421&lt;/D&gt;&lt;D xsi:type="xsd:double"&gt;53.887306&lt;/D&gt;&lt;D xsi:type="xsd:double"&gt;27.906239&lt;/D&gt;&lt;D xsi:type="xsd:double"&gt;32.295155&lt;/D&gt;&lt;D xsi:type="xsd:double"&gt;44.23363&lt;/D&gt;&lt;D xsi:type="xsd:double"&gt;47.366188&lt;/D&gt;&lt;D xsi:type="xsd:double"&gt;41.984344&lt;/D&gt;&lt;D xsi:type="xsd:double"&gt;35.16458&lt;/D&gt;&lt;D xsi:type="xsd:double"&gt;21.517563&lt;/D&gt;&lt;D xsi:type="xsd:double"&gt;6.7984343&lt;/D&gt;&lt;D xsi:type="xsd:double"&gt;12.905371&lt;/D&gt;&lt;D xsi:type="xsd:double"&gt;13.688397&lt;/D&gt;&lt;D xsi:type="xsd:double"&gt;0.840044&lt;/D&gt;&lt;D xsi:type="xsd:double"&gt;0.6602764&lt;/D&gt;&lt;D xsi:type="xsd:double"&gt;0.50405264&lt;/D&gt;&lt;D xsi:type="xsd:double"&gt;-5.2659035&lt;/D&gt;&lt;D xsi:type="xsd:double"&gt;-10.287041&lt;/D&gt;&lt;D xsi:type="xsd:double"&gt;-20.712685&lt;/D&gt;&lt;D xsi:type="xsd:double"&gt;-20.1419&lt;/D&gt;&lt;D xsi:type="xsd:double"&gt;-17.709232&lt;/D&gt;&lt;D xsi:type="xsd:double"&gt;-8.814073&lt;/D&gt;&lt;D xsi:type="xsd:double"&gt;0.25072098&lt;/D&gt;&lt;D xsi:type="xsd:double"&gt;-0.06873608&lt;/D&gt;&lt;D xsi:type="xsd:double"&gt;-8.598828&lt;/D&gt;&lt;D xsi:type="xsd:double"&gt;-3.5988808&lt;/D&gt;&lt;D xsi:type="xsd:double"&gt;-13.4386835&lt;/D&gt;&lt;D xsi:type="xsd:double"&gt;2.9526353&lt;/D&gt;&lt;D xsi:type="xsd:double"&gt;13.79447&lt;/D&gt;&lt;D xsi:type="xsd:double"&gt;13.343883&lt;/D&gt;&lt;D xsi:type="xsd:double"&gt;25.704563&lt;/D&gt;&lt;D xsi:type="xsd:double"&gt;18.994797&lt;/D&gt;&lt;D xsi:type="xsd:double"&gt;7.735598&lt;/D&gt;&lt;D xsi:type="xsd:double"&gt;1.350081&lt;/D&gt;&lt;D xsi:type="xsd:double"&gt;1.5710592&lt;/D&gt;&lt;D xsi:type="xsd:double"&gt;1.2551785&lt;/D&gt;&lt;D xsi:type="xsd:double"&gt;6.3884377&lt;/D&gt;&lt;/FQL&gt;&lt;FQL&gt;&lt;Q&gt;PASP-FDS^FG_PRICE_CHANGE(0,-6AM)&lt;/Q&gt;&lt;R&gt;1&lt;/R&gt;&lt;C&gt;1&lt;/C&gt;&lt;D xsi:type="xsd:double"&gt;0&lt;/D&gt;&lt;/FQL&gt;&lt;FQL&gt;&lt;Q&gt;CPALM-FDS^FG_PRICE(0)/MAX(FG_PRICE(0,-1AY))&lt;/Q&gt;&lt;R&gt;1&lt;/R&gt;&lt;C&gt;1&lt;/C&gt;&lt;D xsi:type="xsd:double"&gt;0.883817427385892&lt;/D&gt;&lt;/FQL&gt;&lt;FQL&gt;&lt;Q&gt;BRENT-FDS^FG_PRICE_MAVG(0,,,,30)&lt;/Q&gt;&lt;R&gt;1&lt;/R&gt;&lt;C&gt;1&lt;/C&gt;&lt;D xsi:type="xsd:double"&gt;85.86&lt;/D&gt;&lt;/FQL&gt;&lt;FQL&gt;&lt;Q&gt;INDA^FG_TOTAL_RETURNC(0,-1AM)&lt;/Q&gt;&lt;R&gt;1&lt;/R&gt;&lt;C&gt;1&lt;/C&gt;&lt;D xsi:type="xsd:double"&gt;0.7565141&lt;/D&gt;&lt;/FQL&gt;&lt;FQL&gt;&lt;Q&gt;EZA^FMA_PCT_ABOVE_MAVG(200,0,,,,"PORTAGG")&lt;/Q&gt;&lt;R&gt;1&lt;/R&gt;&lt;C&gt;1&lt;/C&gt;&lt;D xsi:type="xsd:double"&gt;75.7575757575758&lt;/D&gt;&lt;/FQL&gt;&lt;FQL&gt;&lt;Q&gt;EWM^FG_TOTAL_RETURNC(0,-1AM)&lt;/Q&gt;&lt;R&gt;1&lt;/R&gt;&lt;C&gt;1&lt;/C&gt;&lt;D xsi:type="xsd:double"&gt;9.395111&lt;/D&gt;&lt;/FQL&gt;&lt;FQL&gt;&lt;Q&gt;EPHE^FG_TOTAL_RETURNC(0,-12AM)&lt;/Q&gt;&lt;R&gt;1&lt;/R&gt;&lt;C&gt;1&lt;/C&gt;&lt;D xsi:type="xsd:double"&gt;14.473093&lt;/D&gt;&lt;/FQL&gt;&lt;FQL&gt;&lt;Q&gt;SPY^FG_TOTAL_RETURNC(0,-3AM)&lt;/Q&gt;&lt;R&gt;1&lt;/R&gt;&lt;C&gt;1&lt;/C&gt;&lt;D xsi:type="xsd:double"&gt;6.472862&lt;/D&gt;&lt;/FQL&gt;&lt;FQL&gt;&lt;Q&gt;EWJ^PERCENT_CHANGE(FMA_EPS(+1,0,,,,"PORTAGG","MEAN"),FMA_EPS(+1,-3AM,,,,"PORTAGG","MEAN"))&lt;/Q&gt;&lt;R&gt;1&lt;/R&gt;&lt;C&gt;1&lt;/C&gt;&lt;D xsi:type="xsd:double"&gt;10.7080874988487&lt;/D&gt;&lt;/FQL&gt;&lt;FQL&gt;&lt;Q&gt;SET-BKK^FMA_COS_UP("EPS","1M",+1,NOW,,,"PORTAGG","MEANR")&lt;/Q&gt;&lt;R&gt;1&lt;/R&gt;&lt;C&gt;1&lt;/C&gt;&lt;D xsi:type="xsd:double"&gt;63&lt;/D&gt;&lt;/FQL&gt;&lt;FQL&gt;&lt;Q&gt;EWW^FMA_RBICS_REV_CURRENT(30, LOC, "PORTAGG")&lt;/Q&gt;&lt;R&gt;1&lt;/R&gt;&lt;C&gt;1&lt;/C&gt;&lt;D xsi:type="xsd:double"&gt;27.0716490421407&lt;/D&gt;&lt;/FQL&gt;&lt;FQL&gt;&lt;Q&gt;TRYZA10Y-FDS^FG_YIELD_NAME&lt;/Q&gt;&lt;R&gt;1&lt;/R&gt;&lt;C&gt;1&lt;/C&gt;&lt;D xsi:type="xsd:string"&gt;Treasury - South Africa Benchmark Bond 10Y&lt;/D&gt;&lt;/FQL&gt;&lt;FQL&gt;&lt;Q&gt;REFTR1WREPO-FDS^(SUBARRAY(NOT_NA(NO_REPEAT_F(FG_YIELD(NOW,-10AY,D))),0,1)-SUBARRAY(NOT_NA(NO_REPEAT_F(FG_YIELD(NOW,-10AY,D))),1,1))*100&lt;/Q&gt;&lt;R&gt;1&lt;/R&gt;&lt;C&gt;1&lt;/C&gt;&lt;D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xsi:type="xsd:double"&gt;500&lt;/D&gt;&lt;/FQL&gt;&lt;FQL&gt;&lt;Q&gt;REFPL7D-FDS^FG_YIELD(NOW,,,0)&lt;/Q&gt;&lt;R&gt;1&lt;/R&gt;&lt;C&gt;1&lt;/C&gt;&lt;D xsi:type="xsd:double"&gt;5.75&lt;/D&gt;&lt;/FQL&gt;&lt;FQL&gt;&lt;Q&gt;TRYTR7Y-FDS^PCTCHG(FG_YIELD(0,,,,"YTM"),FG_YIELD(-1AM,,,,"YTM"))&lt;/Q&gt;&lt;R&gt;1&lt;/R&gt;&lt;C&gt;1&lt;/C&gt;&lt;D xsi:type="xsd:double"&gt;4.2087994&lt;/D&gt;&lt;/FQL&gt;&lt;FQL&gt;&lt;Q&gt;VWO^FMA_EVAL_EBIT(LTMA,NOW,NOW,M,"PORTAGG","MEANR")&lt;/Q&gt;&lt;R&gt;1&lt;/R&gt;&lt;C&gt;1&lt;/C&gt;&lt;D xsi:type="xsd:double"&gt;14.389736458339&lt;/D&gt;&lt;/FQL&gt;&lt;FQL&gt;&lt;Q&gt;TUR^JULIAN(FMA_DIV_YLD(NTMA,NOW,NOW,M,"PORTAGG","MEANR").DATES)&lt;/Q&gt;&lt;R&gt;1&lt;/R&gt;&lt;C&gt;1&lt;/C&gt;&lt;D xsi:type="xsd:long"&gt;45530&lt;/D&gt;&lt;/FQL&gt;&lt;FQL&gt;&lt;Q&gt;MCHI^FMA_PE(LTM,0,,,"PORTAGG","MEANR")&lt;/Q&gt;&lt;R&gt;1&lt;/R&gt;&lt;C&gt;1&lt;/C&gt;&lt;D xsi:type="xsd:double"&gt;12.0899081491159&lt;/D&gt;&lt;/FQL&gt;&lt;FQL&gt;&lt;Q&gt;EWW^FMA_DIV_YLD(NTMA,NOW,NOW,M,"PORTAGG","MEANR")&lt;/Q&gt;&lt;R&gt;1&lt;/R&gt;&lt;C&gt;1&lt;/C&gt;&lt;D xsi:type="xsd:double"&gt;4.44543828152778&lt;/D&gt;&lt;/FQL&gt;&lt;FQL&gt;&lt;Q&gt;EPU^FMA_ROE(NTMA,-20AY,NOW,FY,"PORTAGG","MEANR")&lt;/Q&gt;&lt;R&gt;20&lt;/R&gt;&lt;C&gt;1&lt;/C&gt;&lt;D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</t>
        </r>
      </text>
    </comment>
    <comment ref="A11" authorId="0" shapeId="0" xr:uid="{27975DB6-808D-406A-8CB5-868C5D493583}">
      <text>
        <r>
          <rPr>
            <b/>
            <sz val="9"/>
            <color indexed="81"/>
            <rFont val="Tahoma"/>
            <charset val="1"/>
          </rPr>
          <t>pe="xsd:double"&gt;6.9293385&lt;/D&gt;&lt;D xsi:type="xsd:double"&gt;6.0028777&lt;/D&gt;&lt;/FQL&gt;&lt;FQL&gt;&lt;Q&gt;TRYKR10Y-FDS^FG_YIELD(-10AY,0,Y,,"YTM")&lt;/Q&gt;&lt;R&gt;10&lt;/R&gt;&lt;C&gt;1&lt;/C&gt;&lt;D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xsi:type="xsd:double"&gt;3.1928&lt;/D&gt;&lt;/FQL&gt;&lt;FQL&gt;&lt;Q&gt;CAGDPY@PH^EE_ACTUAL_ANNUAL(MED,0)&lt;/Q&gt;&lt;R&gt;1&lt;/R&gt;&lt;C&gt;1&lt;/C&gt;&lt;D xsi:type="xsd:double"&gt;-2.56663776811855&lt;/D&gt;&lt;/FQL&gt;&lt;FQL&gt;&lt;Q&gt;USDAED^STD(FG_PRICE_CHANGE(0,-3AY,M))&lt;/Q&gt;&lt;R&gt;1&lt;/R&gt;&lt;C&gt;1&lt;/C&gt;&lt;D xsi:type="xsd:double"&gt;0.008718447877662&lt;/D&gt;&lt;/FQL&gt;&lt;FQL&gt;&lt;Q&gt;USDINR^FG_PRICE_CHANGE(0,-3AM)&lt;/Q&gt;&lt;R&gt;1&lt;/R&gt;&lt;C&gt;1&lt;/C&gt;&lt;D xsi:type="xsd:double"&gt;0.6314039&lt;/D&gt;&lt;/FQL&gt;&lt;FQL&gt;&lt;Q&gt;USDBRL^FG_PRICE_CHANGE(0,-6AM)&lt;/Q&gt;&lt;R&gt;1&lt;/R&gt;&lt;C&gt;1&lt;/C&gt;&lt;D xsi:type="xsd:double"&gt;13.503671&lt;/D&gt;&lt;/FQL&gt;&lt;FQL&gt;&lt;Q&gt;USDMXN^FG_COMPANY_NAME&lt;/Q&gt;&lt;R&gt;1&lt;/R&gt;&lt;C&gt;1&lt;/C&gt;&lt;D xsi:type="xsd:string"&gt;Mexican Peso per U.S. Dollar&lt;/D&gt;&lt;/FQL&gt;&lt;FQL&gt;&lt;Q&gt;ECH^JULIAN(P_PRICE_RETURNS_PR('52W',2,-10AY,0,AM).DATES)&lt;/Q&gt;&lt;R&gt;121&lt;/R&gt;&lt;C&gt;1&lt;/C&gt;&lt;D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xsi:type="xsd:long"&gt;45533&lt;/D&gt;&lt;/FQL&gt;&lt;FQL&gt;&lt;Q&gt;ECH^JULIAN(FMA_DIV_YLD(NTMA,-10AY,0,AM,"PORTAGG","MEANR").DATES)&lt;/Q&gt;&lt;R&gt;121&lt;/R&gt;&lt;C&gt;1&lt;/C&gt;&lt;D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xsi:type="xsd:double"&gt;15.1387397212517&lt;/D&gt;&lt;D xsi:type="xsd:double"&gt;15.2339365237193&lt;/D&gt;&lt;D xsi:type="xsd:double"&gt;15.1128429982545&lt;/D&gt;&lt;D xsi:type="xsd:double"&gt;15.040557127858&lt;/D&gt;&lt;D xsi:type="xsd:double"&gt;14.9779547826853&lt;/D&gt;&lt;D xsi:type="xsd:double"&gt;15.3558633805749&lt;/D&gt;&lt;D xsi:type="xsd:double"&gt;15.3481773813389&lt;/D&gt;&lt;D xsi:type="xsd:double"&gt;15.5609526763527&lt;/D&gt;&lt;D xsi:type="xsd:double"&gt;15.6566659383571&lt;/D&gt;&lt;D xsi:type="xsd:double"&gt;16.1329540343588&lt;/D&gt;&lt;D xsi:type="xsd:double"&gt;16.1802723866911&lt;/D&gt;&lt;D xsi:type="xsd:double"&gt;15.9240663634787&lt;/D&gt;&lt;D xsi:type="xsd:double"&gt;16.5711721135787&lt;/D&gt;&lt;D xsi:type="xsd:double"&gt;15.3223457028861&lt;/D&gt;&lt;D xsi:type="xsd:double"&gt;15.0471829102259&lt;/D&gt;&lt;D xsi:type="xsd:double"&gt;14.5315007731726&lt;/D&gt;&lt;D xsi:type="xsd:double"&gt;14.286561019071&lt;/D&gt;&lt;D xsi:type="xsd:double"&gt;13.6541818753963&lt;/D&gt;&lt;D xsi:type="xsd:double"&gt;13.2777275020689&lt;/D&gt;&lt;D xsi:type="xsd:double"&gt;12.6176544042445&lt;/D&gt;&lt;D xsi:type="xsd:double"&gt;12.711953131908&lt;/D&gt;&lt;D xsi:type="xsd:double"&gt;11.4052998319518&lt;/D&gt;&lt;D xsi:type="xsd:double"&gt;11.2522390277907&lt;/D&gt;&lt;D xsi:type="xsd:double"&gt;10.6764803649423&lt;/D&gt;&lt;D xsi:type="xsd:double"&gt;11.3063188687339&lt;/D&gt;&lt;D xsi:type="xsd:double"&gt;12.6999924874264&lt;/D&gt;&lt;D xsi:type="xsd:double"&gt;12.7188531844589&lt;/D&gt;&lt;D xsi:type="xsd:double"&gt;12.6997341637997&lt;/D&gt;&lt;D xsi:type="xsd:double"&gt;12.4894276187202&lt;/D&gt;&lt;D xsi:type="xsd:double"&gt;12.7283686668282&lt;/D&gt;&lt;D xsi:type="xsd:double"&gt;12.6831490692385&lt;/D&gt;&lt;D xsi:type="xsd:double"&gt;12.6656562493618&lt;/D&gt;&lt;D xsi:type="xsd:double"&gt;12.7850726240827&lt;/D&gt;&lt;D xsi:type="xsd:double"&gt;12.9110800706018&lt;/D&gt;&lt;D xsi:type="xsd:double"&gt;13.6199814566826&lt;/D&gt;&lt;D xsi:type="xsd:double"&gt;14.3933037008188&lt;/D&gt;&lt;D xsi:type="xsd:double"&gt;14.3716417303778&lt;/D&gt;&lt;D xsi:type="xsd:double"&gt;14.2871152140001&lt;/D&gt;&lt;D xsi:type="xsd:double"&gt;14.0340859517778&lt;/D&gt;&lt;D xsi:type="xsd:double"&gt;14.2395295898079&lt;/D&gt;&lt;D xsi:type="xsd:double"&gt;14.2450407892741&lt;/D&gt;&lt;D xsi:type="xsd:double"&gt;14.8786283116726&lt;/D&gt;&lt;D xsi:type="xsd:double"&gt;16.1966566582604&lt;/D&gt;&lt;D xsi:type="xsd:double"&gt;17.0118757879174&lt;/D&gt;&lt;D xsi:type="xsd:double"&gt;16.8751166461672&lt;/D&gt;&lt;D xsi:type="xsd:double"&gt;17.5958528115242&lt;/D&gt;&lt;D xsi:type="xsd:double"&gt;18.4028595819823&lt;/D&gt;&lt;D xsi:type="xsd:double"&gt;19.4002914431421&lt;/D&gt;&lt;D xsi:type="xsd:double"&gt;20.6689521171696&lt;/D&gt;&lt;D xsi:type="xsd:double"&gt;20.1673688665348&lt;/D&gt;&lt;D xsi:type="xsd:double"&gt;19.6679174683893&lt;/D&gt;&lt;D xsi:type="xsd:double"&gt;19.4621845302656&lt;/D&gt;&lt;D xsi:type="xsd:double"&gt;19.4854040986397&lt;/D&gt;&lt;D xsi:type="xsd:double"&gt;19.2264359829739&lt;/D&gt;&lt;D xsi:type="xsd:double"&gt;18.1024331301084&lt;/D&gt;&lt;D xsi:type="xsd:double"&gt;17.9497883330601&lt;/D&gt;&lt;D xsi:type="xsd:double"&gt;17.7282202343214&lt;/D&gt;&lt;D xsi:type="xsd:double"&gt;17.9002815737765&lt;/D&gt;&lt;D xsi:type="xsd:double"&gt;17.8369221804201&lt;/D&gt;&lt;D xsi:type="xsd:double"&gt;17.9767972844441&lt;/D&gt;&lt;D xsi:type="xsd:double"&gt;16.5332152664668&lt;/D&gt;&lt;D xsi:type="xsd:double"&gt;16.6590924182301&lt;/D&gt;&lt;D xsi:type="xsd:double"&gt;16.1175336844842&lt;/D&gt;&lt;D xsi:type="xsd:double"&gt;15.7741900704083&lt;/D&gt;&lt;D xsi:type="xsd:double"&gt;15.6088371464601&lt;/D&gt;&lt;D xsi:type="xsd:double"&gt;15.9464854692062&lt;/D&gt;&lt;D xsi:type="xsd:double"&gt;15.3443210659465&lt;/D&gt;&lt;D xsi:type="xsd:double"&gt;15.0956129034961&lt;/D&gt;&lt;D xsi:type="xsd:double"&gt;14.2621394461239&lt;/D&gt;&lt;D xsi:type="xsd:double"&gt;13.3612618093624&lt;/D&gt;&lt;D xsi:type="xsd:double"&gt;14.1804320413882&lt;/D&gt;&lt;D xsi:type="xsd:double"&gt;14.0016162706285&lt;/D&gt;&lt;D xsi:type="xsd:double"&gt;15.051870511368&lt;/D&gt;&lt;D xsi:type="xsd:double"&gt;14.6263124141182&lt;/D&gt;&lt;D xsi:type="xsd:double"&gt;14.3980712415915&lt;/D&gt;&lt;D xsi:type="xsd:double"&gt;14.312375320978&lt;/D&gt;&lt;D xsi:type="xsd:double"&gt;13.9812804023718&lt;/D&gt;&lt;D xsi:type="xsd:double"&gt;13.843962102472&lt;/D&gt;&lt;D xsi:type="xsd:double"&gt;14.037471807863&lt;/D&gt;&lt;D xsi:type="xsd:double"&gt;13.7548064765403&lt;/D&gt;&lt;D xsi:type="xsd:double"&gt;13.6819576299016&lt;/D&gt;&lt;D xsi:type="xsd:double"&gt;13.308355608217&lt;/D&gt;&lt;D xsi:type="xsd:double"&gt;13.3679031323775&lt;/D&gt;&lt;D xsi:type="xsd:double"&gt;13.3625932051776&lt;/D&gt;&lt;D xsi:type="xsd:double"&gt;12.6360167633663&lt;/D&gt;&lt;D xsi:type="xsd:double"&gt;13.610770935393&lt;/D&gt;&lt;D xsi:type="xsd:double"&gt;13.5220853731123&lt;/D&gt;&lt;D xsi:type="xsd:double"&gt;13.7283519391402&lt;/D&gt;&lt;D xsi:type="xsd:double"&gt;13.7261591617997&lt;/D&gt;&lt;D xsi:type="xsd:double"&gt;13.3602449058614&lt;/D&gt;&lt;D xsi:type="xsd:double"&gt;13.0631197080206&lt;/D&gt;&lt;D xsi:type="xsd:double"&gt;12.8377065598423&lt;/D&gt;&lt;/FQL&gt;&lt;FQL&gt;&lt;Q&gt;CPALM-FDS^FG_PRICE_CHANGE(0,-1AY)&lt;/Q&gt;&lt;R&gt;1&lt;/R&gt;&lt;C&gt;1&lt;/C&gt;&lt;D xsi:type="xsd:double"&gt;6.47198105761642&lt;/D&gt;&lt;/FQL&gt;&lt;FQL&gt;&lt;Q&gt;COPP-FDS^FG_PRICE(0)/MAX(FG_PRICE(0,-1AY))&lt;/Q&gt;&lt;R&gt;1&lt;/R&gt;&lt;C&gt;1&lt;/C&gt;&lt;D xsi:type="xsd:double"&gt;0.810216839226411&lt;/D&gt;&lt;/FQL&gt;&lt;FQL&gt;&lt;Q&gt;VNM^FG_PRICE(0)&lt;/Q&gt;&lt;R&gt;1&lt;/R&gt;&lt;C&gt;1&lt;/C&gt;&lt;D xsi:type="xsd:double"&gt;12.57&lt;/D&gt;&lt;/FQL&gt;&lt;FQL&gt;&lt;Q&gt;MCHI^FG_PRICE(0)&lt;/Q&gt;&lt;R&gt;1&lt;/R&gt;&lt;C&gt;1&lt;/C&gt;&lt;D xsi:type="xsd:double"&gt;41.53&lt;/D&gt;&lt;/FQL&gt;&lt;FQL&gt;&lt;Q&gt;EWW^FG_PRICE_MAVG(0,,,,200)&lt;/Q&gt;&lt;R&gt;1&lt;/R&gt;&lt;C&gt;1&lt;/C&gt;&lt;D xsi:type="xsd:double"&gt;63.32225&lt;/D&gt;&lt;/FQL&gt;&lt;FQL&gt;&lt;Q&gt;EPHE^FG_PRICE_MAVG(0,,,,30)&lt;/Q&gt;&lt;R&gt;1&lt;/R&gt;&lt;C&gt;1&lt;/C&gt;&lt;D xsi:type="xsd:double"&gt;26.075167&lt;/D&gt;&lt;/FQL&gt;&lt;FQL&gt;&lt;Q&gt;KSA^PERCENT_CHANGE(FMA_EPS(+1,0,,,,"PORTAGG","MEAN"),FMA_EPS(+1,-3AM,,,,"PORTAGG","MEAN"))&lt;/Q&gt;&lt;R&gt;1&lt;/R&gt;&lt;C&gt;1&lt;/C&gt;&lt;D xsi:type="xsd:double"&gt;-2.31742670020726&lt;/D&gt;&lt;/FQL&gt;&lt;FQL&gt;&lt;Q&gt;TUR^P_PRICE(0)/P_PRICE_LOW_PR(0,,,,,,"PRICE","INTRA","52W")-1&lt;/Q&gt;&lt;R&gt;1&lt;/R&gt;&lt;C&gt;1&lt;/C&gt;&lt;D xsi:type="xsd:double"&gt;0.172104&lt;/D&gt;&lt;/FQL&gt;&lt;FQL&gt;&lt;Q&gt;QAT^FG_TOTAL_RETURNC(0,-6AM)&lt;/Q&gt;&lt;R&gt;1&lt;/R&gt;&lt;C&gt;1&lt;/C&gt;&lt;D xsi:type="xsd:double"&gt;1.359129&lt;/D&gt;&lt;/FQL&gt;&lt;FQL&gt;&lt;Q&gt;EWW^FG_TOTAL_RETURNC(0,-6AM)&lt;/Q&gt;&lt;R&gt;1&lt;/R&gt;&lt;C&gt;1&lt;/C&gt;&lt;D xsi:type="xsd:double"&gt;-18.326456&lt;/D&gt;&lt;/FQL&gt;&lt;FQL&gt;&lt;Q&gt;ECH^P_PRICE(0)/P_PRICE_HIGH_PR(0,,,,,,"PRICE","INTRA","52W")&lt;/Q&gt;&lt;R&gt;1&lt;/R&gt;&lt;C&gt;1&lt;/C&gt;&lt;D xsi:type="xsd:double"&gt;0.9012848&lt;/D&gt;&lt;/FQL&gt;&lt;FQL&gt;&lt;Q&gt;VWO^FMA_COS_DOWN("EPS","1M",+1,NOW,,,"PORTAGG","MEANR")&lt;/Q&gt;&lt;R&gt;1&lt;/R&gt;&lt;C&gt;1&lt;/C&gt;&lt;D xsi:type="xsd:double"&gt;1195&lt;/D&gt;&lt;/FQL&gt;&lt;FQL&gt;&lt;Q&gt;EWY^FMA_COS_DOWN("EPS","1M",+1,NOW,,,"PORTAGG","MEANR")&lt;/Q&gt;&lt;R&gt;1&lt;/R&gt;&lt;C&gt;1&lt;/C&gt;&lt;D xsi:type="xsd:double"&gt;35&lt;/D&gt;&lt;/FQL&gt;&lt;FQL&gt;&lt;Q&gt;EIDO^FMA_COS_DOWN("EPS","1M",+1,NOW,,,"PORTAGG","MEANR")&lt;/Q&gt;&lt;R&gt;1&lt;/R&gt;&lt;C&gt;1&lt;/C&gt;&lt;D xsi:type="xsd:double"&gt;25&lt;/D&gt;&lt;/FQL&gt;&lt;FQL&gt;&lt;Q&gt;EWY^FG_ROE(0)&lt;/Q&gt;&lt;R&gt;1&lt;/R&gt;&lt;C&gt;1&lt;/C&gt;&lt;D xsi:type="xsd:double"&gt;7.15447461280862&lt;/D&gt;&lt;/FQL&gt;&lt;FQL&gt;&lt;Q&gt;REFBRSELIC-FDS^(SUBARRAY(NOT_NA(NO_REPEAT_F(FG_YIELD(NOW,-10AY,D))),0,1)-SUBARRAY(NOT_NA(NO_REPEAT_F(FG_YIELD(NOW,-10AY,D))),1,1))*100&lt;/Q&gt;&lt;R&gt;1&lt;/R&gt;&lt;C&gt;1&lt;/C&gt;&lt;D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xsi:type="xsd:double"&gt;-25&lt;/D&gt;&lt;/FQL&gt;&lt;FQL&gt;&lt;Q&gt;TRYTW10Y-FDS^PCTCHG(FG_YIELD(0,,,,"YTM"),FG_YIELD(-1AM,,,,"YTM"))&lt;/Q&gt;&lt;R&gt;1&lt;/R&gt;&lt;C&gt;1&lt;/C&gt;&lt;D xsi:type="xsd:double"&gt;-7.6854544&lt;/D&gt;&lt;/FQL&gt;&lt;FQL&gt;&lt;Q&gt;CC_AE^IMF_IFS_RCPI_Q(0)&lt;/Q&gt;&lt;R&gt;0&lt;/R&gt;&lt;C&gt;0&lt;/C&gt;&lt;/FQL&gt;&lt;FQL&gt;&lt;Q&gt;VNM^FMA_EVAL_EBIT(LTMA,NOW,NOW,M,"PORTAGG","MEANR")&lt;/Q&gt;&lt;R&gt;1&lt;/R&gt;&lt;C&gt;1&lt;/C&gt;&lt;D xsi:type="xsd:double"&gt;18.5739810943074&lt;/D&gt;&lt;/FQL&gt;&lt;FQL&gt;&lt;Q&gt;EZA^FMA_PE(LTM,0,,,"PORTAGG","MEANR")&lt;/Q&gt;&lt;R&gt;1&lt;/R&gt;&lt;C&gt;1&lt;/C&gt;&lt;D xsi:type="xsd:double"&gt;15.0530545589085&lt;/D&gt;&lt;/FQL&gt;&lt;FQL&gt;&lt;Q&gt;EPU^FMA_DIV_YLD(NTMA,NOW,NOW,M,"PORTAGG","MEANR")&lt;/Q&gt;&lt;R&gt;1&lt;/R&gt;&lt;C&gt;1&lt;/C&gt;&lt;D xsi:type="xsd:double"&gt;3.93455156752176&lt;/D&gt;&lt;/FQL&gt;&lt;FQL&gt;&lt;Q&gt;EIDO^FG_FCF_YIELD_NTM(0)&lt;/Q&gt;&lt;R&gt;0&lt;/R&gt;&lt;C&gt;0&lt;/C&gt;&lt;/FQL&gt;&lt;FQL&gt;&lt;Q&gt;KSA^FG_COMPANY_NAME&lt;/Q&gt;&lt;R&gt;1&lt;/R&gt;&lt;C&gt;1&lt;/C&gt;&lt;D xsi:type="xsd:string"&gt;iShares MSCI Saudi Arabia ETF&lt;/D&gt;&lt;/FQL&gt;&lt;FQL&gt;&lt;Q&gt;ECH^FG_COMPANY_NAME&lt;/Q&gt;&lt;R&gt;1&lt;/R&gt;&lt;C&gt;1&lt;/C&gt;&lt;D xsi:type="xsd:string"&gt;iShares MSCI Chile ETF&lt;/D&gt;&lt;/FQL&gt;&lt;FQL&gt;&lt;Q&gt;CAGDPY@IN^EE_ACTUAL_ANNUAL(MED,0)&lt;/Q&gt;&lt;R&gt;1&lt;/R&gt;&lt;C&gt;1&lt;/C&gt;&lt;D xsi:type="xsd:double"&gt;-0.651406479275637&lt;/D&gt;&lt;/FQL&gt;&lt;FQL&gt;&lt;Q&gt;CC_PL^FG_COMPANY_NAME&lt;/Q&gt;&lt;R&gt;1&lt;/R&gt;&lt;C&gt;1&lt;/C&gt;&lt;D xsi:type="xsd:string"&gt;Poland&lt;/D&gt;&lt;/FQL&gt;&lt;FQL&gt;&lt;Q&gt;USDTHB^FG_PRICE_CHANGE(0,-1AY)&lt;/Q&gt;&lt;R&gt;1&lt;/R&gt;&lt;C&gt;1&lt;/C&gt;&lt;D xsi:type="xsd:double"&gt;-3.3945382&lt;/D&gt;&lt;/FQL&gt;&lt;FQL&gt;&lt;Q&gt;UAE^FMA_ROE(NTMA,-20AY,NOW,FY,"PORTAGG","MEANR")&lt;/Q&gt;&lt;R&gt;20&lt;/R&gt;&lt;C&gt;1&lt;/C&gt;&lt;D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xsi:type="xsd:double"&gt;13.2251182354264&lt;/D&gt;&lt;/FQL&gt;&lt;FQL&gt;&lt;Q&gt;USDSAR^FG_PRICE_CHANGE(0,-1AM)&lt;/Q&gt;&lt;R&gt;1&lt;/R&gt;&lt;C&gt;1&lt;/C&gt;&lt;D xsi:type="xsd:double"&gt;0.026655197&lt;/D&gt;&lt;/FQL&gt;&lt;FQL&gt;&lt;Q&gt;USDTHB^STD(FG_PRICE_CHANGE(0,-1AY,AM))&lt;/Q&gt;&lt;R&gt;1&lt;/R&gt;&lt;C&gt;1&lt;/C&gt;&lt;D xsi:type="xsd:double"&gt;2.94279183743889&lt;/D&gt;&lt;/FQL&gt;&lt;FQL&gt;&lt;Q&gt;USDMXN^STD(FG_PRICE_CHANGE(0,-1AY,AM))&lt;/Q&gt;&lt;R&gt;1&lt;/R&gt;&lt;C&gt;1&lt;/C&gt;&lt;D xsi:type="xsd:double"&gt;3.57787189989812&lt;/D&gt;&lt;/FQL&gt;&lt;FQL&gt;&lt;Q&gt;USDPLN^FG_PRICE_CHANGE(0,-1AM)&lt;/Q&gt;&lt;R&gt;1&lt;/R&gt;&lt;C&gt;1&lt;/C&gt;&lt;D xsi:type="xsd:double"&gt;-2.4129272&lt;/D&gt;&lt;/FQL&gt;&lt;FQL&gt;&lt;Q&gt;EWY^FMA_PE(LTMA,-10AY,0,AM,"PORTAGG","MEANR")&lt;/Q&gt;&lt;R&gt;121&lt;/R&gt;&lt;C&gt;1&lt;/C&gt;&lt;D xsi:type="xsd:double"&gt;11.6577067511985&lt;/D&gt;&lt;D xsi:type="xsd:double"&gt;11.6439554581531&lt;/D&gt;&lt;D xsi:type="xsd:double"&gt;11.3090540016608&lt;/D&gt;&lt;D xsi:type="xsd:double"&gt;11.8073218008437&lt;/D&gt;&lt;D xsi:type="xsd:double"&gt;11.4418074069437&lt;/D&gt;&lt;D xsi:type="xsd:double"&gt;11.6718574872257&lt;/D&gt;&lt;D xsi:type="xsd:double"&gt;12.2927883663826&lt;/D&gt;&lt;D xsi:type="xsd:double"&gt;12.1109129437289&lt;/D&gt;&lt;D xsi:type="xsd:double"&gt;11.9653265708481&lt;/D&gt;&lt;D xsi:type="xsd:double"&gt;11.6309072090061&lt;/D&gt;&lt;D xsi:type="xsd:double"&gt;11.3240285289049&lt;/D&gt;&lt;D xsi:type="xsd:double"&gt;11.3058190422826&lt;/D&gt;&lt;D xsi:type="xsd:double"&gt;10.7254602929411&lt;/D&gt;&lt;D xsi:type="xsd:double"&gt;10.6121064298852&lt;/D&gt;&lt;D xsi:type="xsd:double"&gt;11.4713244158844&lt;/D&gt;&lt;D xsi:type="xsd:double"&gt;11.2958003631596&lt;/D&gt;&lt;D xsi:type="xsd:double"&gt;10.449814072866&lt;/D&gt;&lt;D xsi:type="xsd:double"&gt;10.2347778608411&lt;/D&gt;&lt;D xsi:type="xsd:double"&gt;10.5649132872189&lt;/D&gt;&lt;D xsi:type="xsd:double"&gt;10.6783102799196&lt;/D&gt;&lt;D xsi:type="xsd:double"&gt;10.5457057934363&lt;/D&gt;&lt;D xsi:type="xsd:double"&gt;10.4498692343151&lt;/D&gt;&lt;D xsi:type="xsd:double"&gt;10.3958356499179&lt;/D&gt;&lt;D xsi:type="xsd:double"&gt;10.4777498452026&lt;/D&gt;&lt;D xsi:type="xsd:double"&gt;10.5770973580983&lt;/D&gt;&lt;D xsi:type="xsd:double"&gt;10.7825381038626&lt;/D&gt;&lt;D xsi:type="xsd:double"&gt;10.7955835175653&lt;/D&gt;&lt;D xsi:type="xsd:double"&gt;10.7645444855985&lt;/D&gt;&lt;D xsi:type="xsd:double"&gt;11.0342836972237&lt;/D&gt;&lt;D xsi:type="xsd:double"&gt;11.4835655928093&lt;/D&gt;&lt;D xsi:type="xsd:double"&gt;11.6597179913024&lt;/D&gt;&lt;D xsi:type="xsd:double"&gt;11.4851222427638&lt;/D&gt;&lt;D xsi:type="xsd:double"&gt;11.14263288055&lt;/D&gt;&lt;D xsi:type="xsd:double"&gt;11.1713425525731&lt;/D&gt;&lt;D xsi:type="xsd:double"&gt;11.0064447386265&lt;/D&gt;&lt;D xsi:type="xsd:double"&gt;10.7428069272956&lt;/D&gt;&lt;D xsi:type="xsd:double"&gt;10.3977452222582&lt;/D&gt;&lt;D xsi:type="xsd:double"&gt;10.374325572826&lt;/D&gt;&lt;D xsi:type="xsd:double"&gt;10.5833883951738&lt;/D&gt;&lt;D xsi:type="xsd:double"&gt;10.2655420966782&lt;/D&gt;&lt;D xsi:type="xsd:double"&gt;10.0945139722641&lt;/D&gt;&lt;D xsi:type="xsd:double"&gt;10.9110980986125&lt;/D&gt;&lt;D xsi:type="xsd:double"&gt;10.5686269854027&lt;/D&gt;&lt;D xsi:type="xsd:double"&gt;10.4250326352907&lt;/D&gt;&lt;D xsi:type="xsd:double"&gt;10.3260799415096&lt;/D&gt;&lt;D xsi:type="xsd:double"&gt;10.1220051168362&lt;/D&gt;&lt;D xsi:type="xsd:double"&gt;9.78679535761155&lt;/D&gt;&lt;D xsi:type="xsd:double"&gt;9.60736149078762&lt;/D&gt;&lt;D xsi:type="xsd:double"&gt;9.46273839709838&lt;/D&gt;&lt;D xsi:type="xsd:double"&gt;9.40886604825133&lt;/D&gt;&lt;D xsi:type="xsd:double"&gt;8.35257668555575&lt;/D&gt;&lt;D xsi:type="xsd:double"&gt;8.52431583158531&lt;/D&gt;&lt;D xsi:type="xsd:double"&gt;8.1495815760323&lt;/D&gt;&lt;D xsi:type="xsd:double"&gt;9.36268671603146&lt;/D&gt;&lt;D xsi:type="xsd:double"&gt;9.98663461328134&lt;/D&gt;&lt;D xsi:type="xsd:double"&gt;10.1505582876337&lt;/D&gt;&lt;D xsi:type="xsd:double"&gt;10.554019799531&lt;/D&gt;&lt;D xsi:type="xsd:double"&gt;10.458336556741&lt;/D&gt;&lt;D xsi:type="xsd:double"&gt;11.067768779489&lt;/D&gt;&lt;D xsi:type="xsd:double"&gt;11.2610819345641&lt;/D&gt;&lt;D xsi:type="xsd:double"&gt;11.1606098350746&lt;/D&gt;&lt;D xsi:type="xsd:double"&gt;11.955130582804&lt;/D&gt;&lt;D xsi:type="xsd:double"&gt;12.8681858837998&lt;/D&gt;&lt;D xsi:type="xsd:double"&gt;13.3830994910014&lt;/D&gt;&lt;D xsi:type="xsd:double"&gt;14.5841415630045&lt;/D&gt;&lt;D xsi:type="xsd:double"&gt;14.5785734654054&lt;/D&gt;&lt;D xsi:type="xsd:double"&gt;15.1749530486041&lt;/D&gt;&lt;D xsi:type="xsd:double"&gt;14.5323994836547&lt;/D&gt;&lt;D xsi:type="xsd:double"&gt;14.9554070247211&lt;/D&gt;&lt;D xsi:type="xsd:double"&gt;15.1370750214123&lt;/D&gt;&lt;D xsi:type="xsd:double"&gt;15.2099449656025&lt;/D&gt;&lt;D xsi:type="xsd:double"&gt;15.6759504590951&lt;/D&gt;&lt;D xsi:type="xsd:double"&gt;16.2475683517292&lt;/D&gt;&lt;D xsi:type="xsd:double"&gt;16.0272795049964&lt;/D&gt;&lt;D xsi:type="xsd:double"&gt;15.8215803013741&lt;/D&gt;&lt;D xsi:type="xsd:double"&gt;17.5986596340867&lt;/D&gt;&lt;D xsi:type="xsd:double"&gt;19.4019067577891&lt;/D&gt;&lt;D xsi:type="xsd:double"&gt;20.4121795771362&lt;/D&gt;&lt;D xsi:type="xsd:double"&gt;20.5034358635114&lt;/D&gt;&lt;D xsi:type="xsd:double"&gt;19.7805193376378&lt;/D&gt;&lt;D xsi:type="xsd:double"&gt;18.4456728431535&lt;/D&gt;&lt;D xsi:type="xsd:double"&gt;17.5275247040516&lt;/D&gt;&lt;D xsi:type="xsd:double"&gt;16.6712253241276&lt;/D&gt;&lt;D xsi:type="xsd:double"&gt;15.4320807552444&lt;/D&gt;&lt;D xsi:type="xsd:double"&gt;14.2153819792917&lt;/D&gt;&lt;D xsi:type="xsd:double"&gt;12.9295424902334&lt;/D&gt;&lt;D xsi:type="xsd:double"&gt;11.6946148567152&lt;/D&gt;&lt;D xsi:type="xsd:double"&gt;10.3661953070784&lt;/D&gt;&lt;D xsi:type="xsd:double"&gt;9.63882291779098&lt;/D&gt;&lt;D xsi:type="xsd:double"&gt;8.99442477606743&lt;/D&gt;&lt;D xsi:type="xsd:double"&gt;9.29860631626922&lt;/D&gt;&lt;D xsi:type="xsd:double"&gt;9.34984629887141&lt;/D&gt;&lt;D xsi:type="xsd:double"&gt;9.26573182959599&lt;/D&gt;&lt;D xsi:type="xsd:double"&gt;9.21193771049022&lt;/D&gt;&lt;D xsi:type="xsd:double"&gt;8.89511866401118&lt;/D&gt;&lt;D xsi:type="xsd:double"&gt;9.01634736211872&lt;/D&gt;&lt;D xsi:type="xsd:double"&gt;8.85142153478124&lt;/D&gt;&lt;D xsi:type="xsd:double"&gt;8.33098897003154&lt;/D&gt;&lt;D xsi:type="xsd:double"&gt;9.13863746731334&lt;/D&gt;&lt;D xsi:type="xsd:double"&gt;9.85263439255879&lt;/D&gt;&lt;D xsi:type="xsd:double"&gt;9.2816697164785&lt;/D&gt;&lt;D xsi:type="xsd:double"&gt;11.0974552790458&lt;/D&gt;&lt;D xsi:type="xsd:double"&gt;10.9780044597523&lt;/D&gt;&lt;D xsi:type="xsd:double"&gt;11.4977535150896&lt;/D&gt;&lt;D xsi:type="xsd:double"&gt;11.9954393130265&lt;/D&gt;&lt;D xsi:type="xsd:double"&gt;12.3451333114412&lt;/D&gt;&lt;D xsi:type="xsd:double"&gt;12.4732909390293&lt;/D&gt;&lt;D xsi:type="xsd:double"&gt;13.1452487806176&lt;/D&gt;&lt;D xsi:type="xsd:double"&gt;13.1277507939584&lt;/D&gt;&lt;D xsi:type="xsd:double"&gt;13.4250840108267&lt;/D&gt;&lt;D xsi:type="xsd:double"&gt;13.0849362363255&lt;/D&gt;&lt;D xsi:type="xsd:double"&gt;14.4088239384597&lt;/D&gt;&lt;D xsi:type="xsd:double"&gt;15.5936002677396&lt;/D&gt;&lt;D xsi:type="xsd:double"&gt;15.1346686905869&lt;/D&gt;&lt;D xsi:type="xsd:double"&gt;16.3126956094182&lt;/D&gt;&lt;D xsi:type="xsd:double"&gt;15.9210105982919&lt;/D&gt;&lt;D xsi:type="xsd:double"&gt;15.1413057556013&lt;/D&gt;&lt;D xsi:type="xsd:double"&gt;14.5327026803803&lt;/D&gt;&lt;D xsi:type="xsd:double"&gt;14.1560359546947&lt;/D&gt;&lt;D xsi:type="xsd:double"&gt;13.3753934094036&lt;/D&gt;&lt;D xsi:type="xsd:double"&gt;12.536053019769&lt;/D&gt;&lt;/FQL&gt;&lt;FQL&gt;&lt;Q&gt;PASP-FDS^FG_PRICE_MAVG(0,,,,30)&lt;/Q&gt;&lt;R&gt;1&lt;/R&gt;&lt;C&gt;1&lt;/C&gt;&lt;D xsi:type="xsd:double"&gt;937&lt;/D&gt;&lt;/FQL&gt;&lt;FQL&gt;&lt;Q&gt;UAE^FG_PRICE_MAVG(0,,,,30)&lt;/Q&gt;&lt;R&gt;1&lt;/R&gt;&lt;C&gt;1&lt;/C&gt;&lt;D xsi:type="xsd:double"&gt;14.54592&lt;/D&gt;&lt;/FQL&gt;&lt;FQL&gt;&lt;Q&gt;EZA^FG_PRICE(0)&lt;/Q&gt;&lt;R&gt;1&lt;/R&gt;&lt;C&gt;1&lt;/C&gt;&lt;D xsi:type="xsd:double"&gt;47.31&lt;/D&gt;&lt;/FQL&gt;&lt;FQL&gt;&lt;Q&gt;SET-BKK^PERCENT_CHANGE(FMA_EPS(+1,0,,,,"PORTAGG","MEAN"),FMA_EPS(+1,-3AM,,,,"PORTAGG","MEAN"))&lt;/Q&gt;&lt;R&gt;1&lt;/R&gt;&lt;C&gt;1&lt;/C&gt;&lt;D xsi:type="xsd:double"&gt;-4.12411263893225&lt;/D&gt;&lt;/FQL&gt;&lt;FQL&gt;&lt;Q&gt;INDA^FMA_PCT_ABOVE_MAVG(200,0,,,,"PORTAGG")&lt;/Q&gt;&lt;R&gt;1&lt;/R&gt;&lt;C&gt;1&lt;/C&gt;&lt;D xsi:type="xsd:double"&gt;89.7959183673469&lt;/D&gt;&lt;/FQL&gt;&lt;FQL&gt;&lt;Q&gt;EWY^P_PRICE(0)/P_PRICE_HIGH_PR(0,,,,,,"PRICE","INTRA","52W")&lt;/Q&gt;&lt;R&gt;1&lt;/R&gt;&lt;C&gt;1&lt;/C&gt;&lt;D xsi:type="xsd:double"&gt;0.94094807&lt;/D&gt;&lt;/FQL&gt;&lt;FQL&gt;&lt;Q&gt;EWM^P_PRICE(0)/P_PRICE_HIGH_PR(0,,,,,,"PRICE","INTRA","52W")&lt;/Q&gt;&lt;R&gt;1&lt;/R&gt;&lt;C&gt;1&lt;/C&gt;&lt;D xsi:type="xsd:double"&gt;0.9868421&lt;/D&gt;&lt;/FQL&gt;&lt;FQL&gt;&lt;Q&gt;CNYA^PERCENT_CHANGE(FMA_EPS(+1,0,,,,"PORTAGG","MEAN"),FMA_EPS(+1,-1AM,,,,"PORTAGG","MEAN"))&lt;/Q&gt;&lt;R&gt;1&lt;/R&gt;&lt;C&gt;1&lt;/C&gt;&lt;D xsi:type="xsd:double"&gt;1.54377848617114&lt;/D&gt;&lt;/FQL&gt;&lt;FQL&gt;&lt;Q&gt;TUR^FG_ROE(0)&lt;/Q&gt;&lt;R&gt;1&lt;/R&gt;&lt;C&gt;1&lt;/C&gt;&lt;D xsi:type="xsd:double"&gt;16.7374988319568&lt;/D&gt;&lt;/FQL&gt;&lt;FQL&gt;&lt;Q&gt;TRYQA10Y-FDS^PCTCHG(FG_YIELD(0,,,,"YTM"),FG_YIELD(-1AM,,,,"YTM"))&lt;/Q&gt;&lt;R&gt;0&lt;/R&gt;&lt;C&gt;0&lt;/C&gt;&lt;/FQL&gt;&lt;FQL&gt;&lt;Q&gt;TIPSCL10Y-FDS^PCTCHG(FG_YIELD(0,,,,"YTM"),FG_YIELD(-1AM,,,,"YTM"))&lt;/Q&gt;&lt;R&gt;1&lt;/R&gt;&lt;C&gt;1&lt;/C&gt;&lt;D xsi:type="xsd:double"&gt;-14.597936&lt;/D&gt;&lt;/FQL&gt;&lt;FQL&gt;&lt;Q&gt;TRYMX10Y-FDS^FG_YIELD_NAME&lt;/Q&gt;&lt;R&gt;1&lt;/R&gt;&lt;C&gt;1&lt;/C&gt;&lt;D xsi:type="xsd:string"&gt;Treasury - Mexico Benchmark Bond 10Y&lt;/D&gt;&lt;/FQL&gt;&lt;FQL&gt;&lt;Q&gt;CC_KR^IMF_IFS_RCPI_Q(0)&lt;/Q&gt;&lt;R&gt;1&lt;/R&gt;&lt;C&gt;1&lt;/C&gt;&lt;D xsi:type="xsd:double"&gt;2.6691833&lt;/D&gt;&lt;/FQL&gt;&lt;FQL&gt;&lt;Q&gt;SET-BKK^FMA_DIV_YLD(NTMA,NOW,NOW,M,"PORTAGG","MEANR")&lt;/Q&gt;&lt;R&gt;1&lt;/R&gt;&lt;C&gt;1&lt;/C&gt;&lt;D xsi:type="xsd:double"&gt;3.67274787776286&lt;/D&gt;&lt;/FQL&gt;&lt;FQL&gt;&lt;Q&gt;EWW^FMA_PE(NTMA,0,,,"PORTAGG","MEANR")&lt;/Q&gt;&lt;R&gt;1&lt;/R&gt;&lt;C&gt;1&lt;/C&gt;&lt;D xsi:type="xsd:double"&gt;10.8837239303789&lt;/D&gt;&lt;/FQL&gt;&lt;FQL&gt;&lt;Q&gt;EPOL^FMA_PE(LTM,0,,,"PORTAGG","MEANR")&lt;/Q&gt;&lt;R&gt;1&lt;/R&gt;&lt;C&gt;1&lt;/C&gt;&lt;D xsi:type="xsd:double"&gt;9.15865861234261&lt;/D&gt;&lt;/FQL&gt;&lt;FQL&gt;&lt;Q&gt;CAGDPY@SA^EE_ACTUAL_ANNUAL(MED,0)&lt;/Q&gt;&lt;R&gt;1&lt;/R&gt;&lt;C&gt;1&lt;/C&gt;&lt;D xsi:type="xsd:double"&gt;3.19136442056759&lt;/D&gt;&lt;/FQL&gt;&lt;FQL&gt;&lt;Q&gt;CAGDPY@PE^EE_ACTUAL_ANNUAL(MED,+1)&lt;/Q&gt;&lt;R&gt;1&lt;/R&gt;&lt;C&gt;1&lt;/C&gt;&lt;D xsi:type="xsd:double"&gt;-0.45&lt;/D&gt;&lt;/FQL&gt;&lt;FQL&gt;&lt;Q&gt;USDEUR^FG_PRICE_CHANGE(0,-1AY)&lt;/Q&gt;&lt;R&gt;1&lt;/R&gt;&lt;C&gt;1&lt;/C&gt;&lt;D xsi:type="xsd:double"&gt;-2.1814704&lt;/D&gt;&lt;/FQL&gt;&lt;FQL&gt;&lt;Q&gt;USDCNH^STD(FG_PRICE_CHANGE(0,-1AY,AM))&lt;/Q&gt;&lt;R&gt;1&lt;/R&gt;&lt;C&gt;1&lt;/C&gt;&lt;D xsi:type="xsd:double"&gt;1.23197079046604&lt;/D&gt;&lt;/FQL&gt;&lt;FQL&gt;&lt;Q&gt;SET-BKK^P_PRICE_RETURNS_PR('52W',2,-10AY,0,AM)&lt;/Q&gt;&lt;R&gt;121&lt;/R&gt;&lt;C&gt;1&lt;/C&gt;&lt;D xsi:type="xsd:double"&gt;20.819628&lt;/D&gt;&lt;D xsi:type="xsd:double"&gt;11.873102&lt;/D&gt;&lt;D xsi:type="xsd:double"&gt;7.336557&lt;/D&gt;&lt;D xsi:type="xsd:double"&gt;17.246687&lt;/D&gt;&lt;D xsi:type="xsd:double"&gt;15.362167&lt;/D&gt;&lt;D xsi:type="xsd:double"&gt;24.773872&lt;/D&gt;&lt;D xsi:type="xsd:double"&gt;20.405901&lt;/D&gt;&lt;D xsi:type="xsd:double"&gt;10.271025&lt;/D&gt;&lt;D xsi:type="xsd:double"&gt;7.798457&lt;/D&gt;&lt;D xsi:type="xsd:double"&gt;6.2150836&lt;/D&gt;&lt;D xsi:type="xsd:double"&gt;1.8843889&lt;/D&gt;&lt;D xsi:type="xsd:double"&gt;-6.777817&lt;/D&gt;&lt;D xsi:type="xsd:double"&gt;-12.386394&lt;/D&gt;&lt;D xsi:type="xsd:double"&gt;-14.942085&lt;/D&gt;&lt;D xsi:type="xsd:double"&gt;-11.047119&lt;/D&gt;&lt;D xsi:type="xsd:double"&gt;-14.794785&lt;/D&gt;&lt;D xsi:type="xsd:double"&gt;-14.312983&lt;/D&gt;&lt;D xsi:type="xsd:double"&gt;-17.99168&lt;/D&gt;&lt;D xsi:type="xsd:double"&gt;-16.045267&lt;/D&gt;&lt;D xsi:type="xsd:double"&gt;-6.8464813&lt;/D&gt;&lt;D xsi:type="xsd:double"&gt;-7.741368&lt;/D&gt;&lt;D xsi:type="xsd:double"&gt;-5.8747053&lt;/D&gt;&lt;D xsi:type="xsd:double"&gt;-4.5348287&lt;/D&gt;&lt;D xsi:type="xsd:double"&gt;7.5189233&lt;/D&gt;&lt;D xsi:type="xsd:double"&gt;13.046694&lt;/D&gt;&lt;D xsi:type="xsd:double"&gt;10.571313&lt;/D&gt;&lt;D xsi:type="xsd:double"&gt;6.0443044&lt;/D&gt;&lt;D xsi:type="xsd:double"&gt;9.833992&lt;/D&gt;&lt;D xsi:type="xsd:double"&gt;19.787657&lt;/D&gt;&lt;D xsi:type="xsd:double"&gt;24.4475&lt;/D&gt;&lt;D xsi:type="xsd:double"&gt;16.119051&lt;/D&gt;&lt;D xsi:type="xsd:double"&gt;13.075352&lt;/D&gt;&lt;D xsi:type="xsd:double"&gt;11.88718&lt;/D&gt;&lt;D xsi:type="xsd:double"&gt;11.007524&lt;/D&gt;&lt;D xsi:type="xsd:double"&gt;9.389591&lt;/D&gt;&lt;D xsi:type="xsd:double"&gt;4.3328524&lt;/D&gt;&lt;D xsi:type="xsd:double"&gt;4.5325875&lt;/D&gt;&lt;D xsi:type="xsd:double"&gt;12.184954&lt;/D&gt;&lt;D xsi:type="xsd:double"&gt;14.527214&lt;/D&gt;&lt;D xsi:type="xsd:double"&gt;13.902796&lt;/D&gt;&lt;D xsi:type="xsd:double"&gt;14.039433&lt;/D&gt;&lt;D xsi:type="xsd:double"&gt;15.507293&lt;/D&gt;&lt;D xsi:type="xsd:double"&gt;17.349125&lt;/D&gt;&lt;D xsi:type="xsd:double"&gt;12.18754&lt;/D&gt;&lt;D xsi:type="xsd:double"&gt;13.483154&lt;/D&gt;&lt;D xsi:type="xsd:double"&gt;10.531652&lt;/D&gt;&lt;D xsi:type="xsd:double"&gt;1.1063814&lt;/D&gt;&lt;D xsi:type="xsd:double"&gt;7.4976087&lt;/D&gt;&lt;D xsi:type="xsd:double"&gt;6.6982985&lt;/D&gt;&lt;D xsi:type="xsd:double"&gt;5.4039955&lt;/D&gt;&lt;D xsi:type="xsd:double"&gt;-4.6123924&lt;/D&gt;&lt;D xsi:type="xsd:double"&gt;-4.0367546&lt;/D&gt;&lt;D xsi:type="xsd:double"&gt;-10.291463&lt;/D&gt;&lt;D xsi:type="xsd:double"&gt;-11.615843&lt;/D&gt;&lt;D xsi:type="xsd:double"&gt;-9.652323&lt;/D&gt;&lt;D xsi:type="xsd:double"&gt;-7.259524&lt;/D&gt;&lt;D xsi:type="xsd:double"&gt;-6.262022&lt;/D&gt;&lt;D xsi:type="xsd:double"&gt;-6.640381&lt;/D&gt;&lt;D xsi:type="xsd:double"&gt;8.177352&lt;/D&gt;&lt;D xsi:type="xsd:double"&gt;0.9460211&lt;/D&gt;&lt;D xsi:type="xsd:double"&gt;-4.8262177&lt;/D&gt;&lt;D xsi:type="xsd:double"&gt;-6.228924&lt;/D&gt;&lt;D xsi:type="xsd:double"&gt;-2.7900696&lt;/D&gt;&lt;D xsi:type="xsd:double"&gt;-2.804786&lt;/D&gt;&lt;D xsi:type="xsd:double"&gt;1.9278288&lt;/D&gt;&lt;D xsi:type="xsd:double"&gt;-6.1241984&lt;/D&gt;&lt;D xsi:type="xsd:double"&gt;-18.927353&lt;/D&gt;&lt;D xsi:type="xsd:double"&gt;-32.505215&lt;/D&gt;&lt;D xsi:type="xsd:double"&gt;-23.039818&lt;/D&gt;&lt;D xsi:type="xsd:double"&gt;-17.075264&lt;/D&gt;&lt;D xsi:type="xsd:double"&gt;-23.15036&lt;/D&gt;&lt;D xsi:type="xsd:double"&gt;-22.09701&lt;/D&gt;&lt;D xsi:type="xsd:double"&gt;-18.159103&lt;/D&gt;&lt;D xsi:type="xsd:double"&gt;-23.508299&lt;/D&gt;&lt;D xsi:type="xsd:double"&gt;-24.482626&lt;/D&gt;&lt;D xsi:type="xsd:double"&gt;-10.545212&lt;/D&gt;&lt;D xsi:type="xsd:double"&gt;-7.3671637&lt;/D&gt;&lt;D xsi:type="xsd:double"&gt;-3.77872&lt;/D&gt;&lt;D xsi:type="xsd:double"&gt;4.0080667&lt;/D&gt;&lt;D xsi:type="xsd:double"&gt;44.021427&lt;/D&gt;&lt;D xsi:type="xsd:double"&gt;23.995066&lt;/D&gt;&lt;D xsi:type="xsd:double"&gt;18.27799&lt;/D&gt;&lt;D xsi:type="xsd:double"&gt;19.677984&lt;/D&gt;&lt;D xsi:type="xsd:double"&gt;14.901185&lt;/D&gt;&lt;D xsi:type="xsd:double"&gt;21.434105&lt;/D&gt;&lt;D xsi:type="xsd:double"&gt;28.603245&lt;/D&gt;&lt;D xsi:type="xsd:double"&gt;35.1012&lt;/D&gt;&lt;D xsi:type="xsd:double"&gt;10.565591&lt;/D&gt;&lt;D xsi:type="xsd:double"&gt;13.090742&lt;/D&gt;&lt;D xsi:type="xsd:double"&gt;11.644459&lt;/D&gt;&lt;D xsi:type="xsd:double"&gt;12.587023&lt;/D&gt;&lt;D xsi:type="xsd:double"&gt;6.6829085&lt;/D&gt;&lt;D xsi:type="xsd:double"&gt;4.8401117&lt;/D&gt;&lt;D xsi:type="xsd:double"&gt;3.5244107&lt;/D&gt;&lt;D xsi:type="xsd:double"&gt;-0.32989383&lt;/D&gt;&lt;D xsi:type="xsd:double"&gt;2.5220633&lt;/D&gt;&lt;D xsi:type="xsd:double"&gt;0.95084906&lt;/D&gt;&lt;D xsi:type="xsd:double"&gt;-1.5219748&lt;/D&gt;&lt;D xsi:type="xsd:double"&gt;-1.1229455&lt;/D&gt;&lt;D xsi:type="xsd:double"&gt;2.1828175&lt;/D&gt;&lt;D xsi:type="xsd:double"&gt;0.4760146&lt;/D&gt;&lt;D xsi:type="xsd:double"&gt;2.8840303&lt;/D&gt;&lt;D xsi:type="xsd:double"&gt;-3.7283897&lt;/D&gt;&lt;D xsi:type="xsd:double"&gt;-4.6882925&lt;/D&gt;&lt;D xsi:type="xsd:double"&gt;-8.31185&lt;/D&gt;&lt;D xsi:type="xsd:double"&gt;-5.966747&lt;/D&gt;&lt;D xsi:type="xsd:double"&gt;-6.7211866&lt;/D&gt;&lt;D xsi:type="xsd:double"&gt;-2.102244&lt;/D&gt;&lt;D xsi:type="xsd:double"&gt;-3.5480618&lt;/D&gt;&lt;D xsi:type="xsd:double"&gt;-7.594967&lt;/D&gt;&lt;D xsi:type="xsd:double"&gt;-13.361788&lt;/D&gt;&lt;D xsi:type="xsd:double"&gt;-14.5716305&lt;/D&gt;&lt;D xsi:type="xsd:double"&gt;-14.049226&lt;/D&gt;&lt;D xsi:type="xsd:double"&gt;-18.141914&lt;/D&gt;&lt;D xsi:type="xsd:double"&gt;-15.513295&lt;/D&gt;&lt;D xsi:type="xsd:double"&gt;-14.441305&lt;/D&gt;&lt;D xsi:type="xsd:double"&gt;-10.9311285&lt;/D&gt;&lt;D xsi:type="xsd:double"&gt;-12.403875&lt;/D&gt;&lt;D xsi:type="xsd:double"&gt;-11.314112&lt;/D&gt;&lt;D xsi:type="xsd:double"&gt;-14.25826&lt;/D&gt;&lt;D xsi:type="xsd:double"&gt;-13.475185&lt;/D&gt;&lt;/FQL&gt;&lt;FQL&gt;&lt;Q&gt;EWM^FG_TOTAL_RETURNC(-10AY,0,AM)&lt;/Q&gt;&lt;R&gt;121&lt;/R&gt;&lt;C&gt;1&lt;/C&gt;&lt;D xsi:type="xsd:double"&gt;0.18725395&lt;/D&gt;&lt;D xsi:type="xsd:double"&gt;-4.2990627&lt;/D&gt;&lt;D xsi:type="xsd:double"&gt;-0.39061904&lt;/D&gt;&lt;D xsi:type="xsd:double"&gt;-4.640526&lt;/D&gt;&lt;D xsi:type="xsd:double"&gt;-5.096185&lt;/D&gt;&lt;D xsi:type="xsd:double"&gt;-2.5811255&lt;/D&gt;&lt;D xsi:type="xsd:double"&gt;2.7252078&lt;/D&gt;&lt;D xsi:type="xsd:double"&gt;-2.2107542&lt;/D&gt;&lt;D xsi:type="xsd:double"&gt;5.80256&lt;/D&gt;&lt;D xsi:type="xsd:double"&gt;-8.5470085&lt;/D&gt;&lt;D xsi:type="xsd:double"&gt;-5.9503317&lt;/D&gt;&lt;D xsi:type="xsd:double"&gt;-0.08389354&lt;/D&gt;&lt;D xsi:type="xsd:double"&gt;-14.693535&lt;/D&gt;&lt;D xsi:type="xsd:double"&gt;-5.905509&lt;/D&gt;&lt;D xsi:type="xsd:double"&gt;7.4267745&lt;/D&gt;&lt;D xsi:type="xsd:double"&gt;3.0184984&lt;/D&gt;&lt;D xsi:type="xsd:double"&gt;0.6739497&lt;/D&gt;&lt;D xsi:type="xsd:double"&gt;3.8412213&lt;/D&gt;&lt;D xsi:type="xsd:double"&gt;-3.4525275&lt;/D&gt;&lt;D xsi:type="xsd:double"&gt;11.494244&lt;/D&gt;&lt;D xsi:type="xsd:double"&gt;-2.0618498&lt;/D&gt;&lt;D xsi:type="xsd:double"&gt;-5.7309923&lt;/D&gt;&lt;D xsi:type="xsd:double"&gt;3.0560136&lt;/D&gt;&lt;D xsi:type="xsd:double"&gt;0.1219511&lt;/D&gt;&lt;D xsi:type="xsd:double"&gt;2.3142457&lt;/D&gt;&lt;D xsi:type="xsd:double"&gt;-3.4523785&lt;/D&gt;&lt;D xsi:type="xsd:double"&gt;-1.8495619&lt;/D&gt;&lt;D xsi:type="xsd:double"&gt;-7.7575326&lt;/D&gt;&lt;D xsi:type="xsd:double"&gt;0.57685375&lt;/D&gt;&lt;D xsi:type="xsd:double"&gt;3.8910508&lt;/D&gt;&lt;D xsi:type="xsd:double"&gt;0.40857792&lt;/D&gt;&lt;D xsi:type="xsd:double"&gt;4.5778275&lt;/D&gt;&lt;D xsi:type="xsd:double"&gt;2.7561665&lt;/D&gt;&lt;D xsi:type="xsd:double"&gt;2.1773458&lt;/D&gt;&lt;D xsi:type="xsd:double"&gt;-1.4916539&lt;/D&gt;&lt;D xsi:type="xsd:double"&gt;0.9508729&lt;/D&gt;&lt;D xsi:type="xsd:double"&gt;0.50234795&lt;/D&gt;&lt;D xsi:type="xsd:double"&gt;1.1871338&lt;/D&gt;&lt;D xsi:type="xsd:double"&gt;-0.710094&lt;/D&gt;&lt;D xsi:type="xsd:double"&gt;1.2748718&lt;/D&gt;&lt;D xsi:type="xsd:double"&gt;5.975473&lt;/D&gt;&lt;D xsi:type="xsd:double"&gt;9.099186&lt;/D&gt;&lt;D xsi:type="xsd:double"&gt;-2.752298&lt;/D&gt;&lt;D xsi:type="xsd:dou</t>
        </r>
      </text>
    </comment>
    <comment ref="A12" authorId="0" shapeId="0" xr:uid="{C74385FA-C82E-422D-9749-6CEB1D76AFBA}">
      <text>
        <r>
          <rPr>
            <b/>
            <sz val="9"/>
            <color indexed="81"/>
            <rFont val="Tahoma"/>
            <charset val="1"/>
          </rPr>
          <t>ble"&gt;3.316176&lt;/D&gt;&lt;D xsi:type="xsd:double"&gt;-1.6602039&lt;/D&gt;&lt;D xsi:type="xsd:double"&gt;-7.3438406&lt;/D&gt;&lt;D xsi:type="xsd:double"&gt;-3.4190774&lt;/D&gt;&lt;D xsi:type="xsd:double"&gt;4.297626&lt;/D&gt;&lt;D xsi:type="xsd:double"&gt;1.6297579&lt;/D&gt;&lt;D xsi:type="xsd:double"&gt;-2.1180034&lt;/D&gt;&lt;D xsi:type="xsd:double"&gt;-8.253473&lt;/D&gt;&lt;D xsi:type="xsd:double"&gt;2.3247957&lt;/D&gt;&lt;D xsi:type="xsd:double"&gt;0.12681484&lt;/D&gt;&lt;D xsi:type="xsd:double"&gt;1.8072367&lt;/D&gt;&lt;D xsi:type="xsd:double"&gt;0.46021938&lt;/D&gt;&lt;D xsi:type="xsd:double"&gt;-2.028793&lt;/D&gt;&lt;D xsi:type="xsd:double"&gt;-0.8684039&lt;/D&gt;&lt;D xsi:type="xsd:double"&gt;-2.1900237&lt;/D&gt;&lt;D xsi:type="xsd:double"&gt;4.251063&lt;/D&gt;&lt;D xsi:type="xsd:double"&gt;-1.7154396&lt;/D&gt;&lt;D xsi:type="xsd:double"&gt;-5.030799&lt;/D&gt;&lt;D xsi:type="xsd:double"&gt;-0.32432675&lt;/D&gt;&lt;D xsi:type="xsd:double"&gt;0.6869197&lt;/D&gt;&lt;D xsi:type="xsd:double"&gt;-1.1131048&lt;/D&gt;&lt;D xsi:type="xsd:double"&gt;4.9429297&lt;/D&gt;&lt;D xsi:type="xsd:double"&gt;-3.6389053&lt;/D&gt;&lt;D xsi:type="xsd:double"&gt;-7.5163484&lt;/D&gt;&lt;D xsi:type="xsd:double"&gt;-13.3883&lt;/D&gt;&lt;D xsi:type="xsd:double"&gt;7.479596&lt;/D&gt;&lt;D xsi:type="xsd:double"&gt;5.86251&lt;/D&gt;&lt;D xsi:type="xsd:double"&gt;3.0633688&lt;/D&gt;&lt;D xsi:type="xsd:double"&gt;9.672332&lt;/D&gt;&lt;D xsi:type="xsd:double"&gt;-3.6717057&lt;/D&gt;&lt;D xsi:type="xsd:double"&gt;-2.279526&lt;/D&gt;&lt;D xsi:type="xsd:double"&gt;-1.9502878&lt;/D&gt;&lt;D xsi:type="xsd:double"&gt;10.179413&lt;/D&gt;&lt;D xsi:type="xsd:double"&gt;2.5132656&lt;/D&gt;&lt;D xsi:type="xsd:double"&gt;-6.5953016&lt;/D&gt;&lt;D xsi:type="xsd:double"&gt;0.5545378&lt;/D&gt;&lt;D xsi:type="xsd:double"&gt;1.3602853&lt;/D&gt;&lt;D xsi:type="xsd:double"&gt;1.2694955&lt;/D&gt;&lt;D xsi:type="xsd:double"&gt;-1.8624663&lt;/D&gt;&lt;D xsi:type="xsd:double"&gt;-2.534771&lt;/D&gt;&lt;D xsi:type="xsd:double"&gt;-3.8624942&lt;/D&gt;&lt;D xsi:type="xsd:double"&gt;6.0265183&lt;/D&gt;&lt;D xsi:type="xsd:double"&gt;-3.3724844&lt;/D&gt;&lt;D xsi:type="xsd:double"&gt;2.9019594&lt;/D&gt;&lt;D xsi:type="xsd:double"&gt;-5.907011&lt;/D&gt;&lt;D xsi:type="xsd:double"&gt;3.9981008&lt;/D&gt;&lt;D xsi:type="xsd:double"&gt;-1.8503666&lt;/D&gt;&lt;D xsi:type="xsd:double"&gt;6.270492&lt;/D&gt;&lt;D xsi:type="xsd:double"&gt;-0.88700056&lt;/D&gt;&lt;D xsi:type="xsd:double"&gt;-3.4630418&lt;/D&gt;&lt;D xsi:type="xsd:double"&gt;-2.9423594&lt;/D&gt;&lt;D xsi:type="xsd:double"&gt;-6.769836&lt;/D&gt;&lt;D xsi:type="xsd:double"&gt;2.6818156&lt;/D&gt;&lt;D xsi:type="xsd:double"&gt;-1.1509538&lt;/D&gt;&lt;D xsi:type="xsd:double"&gt;-9.046125&lt;/D&gt;&lt;D xsi:type="xsd:double"&gt;2.7080297&lt;/D&gt;&lt;D xsi:type="xsd:double"&gt;6.6155314&lt;/D&gt;&lt;D xsi:type="xsd:double"&gt;3.9189816&lt;/D&gt;&lt;D xsi:type="xsd:double"&gt;4.849279&lt;/D&gt;&lt;D xsi:type="xsd:double"&gt;-9.41667&lt;/D&gt;&lt;D xsi:type="xsd:double"&gt;1.6099334&lt;/D&gt;&lt;D xsi:type="xsd:double"&gt;-1.4486194&lt;/D&gt;&lt;D xsi:type="xsd:double"&gt;-3.8585186&lt;/D&gt;&lt;D xsi:type="xsd:double"&gt;-2.7634263&lt;/D&gt;&lt;D xsi:type="xsd:double"&gt;7.9039574&lt;/D&gt;&lt;D xsi:type="xsd:double"&gt;-1.5299022&lt;/D&gt;&lt;D xsi:type="xsd:double"&gt;-3.0602634&lt;/D&gt;&lt;D xsi:type="xsd:double"&gt;-0.8742094&lt;/D&gt;&lt;D xsi:type="xsd:double"&gt;3.772664&lt;/D&gt;&lt;D xsi:type="xsd:double"&gt;2.1038413&lt;/D&gt;&lt;D xsi:type="xsd:double"&gt;0.14117956&lt;/D&gt;&lt;D xsi:type="xsd:double"&gt;2.1146536&lt;/D&gt;&lt;D xsi:type="xsd:double"&gt;0.27612448&lt;/D&gt;&lt;D xsi:type="xsd:double"&gt;2.5699854&lt;/D&gt;&lt;D xsi:type="xsd:double"&gt;2.7292967&lt;/D&gt;&lt;D xsi:type="xsd:double"&gt;-0.6108582&lt;/D&gt;&lt;D xsi:type="xsd:double"&gt;3.7845135&lt;/D&gt;&lt;D xsi:type="xsd:double"&gt;9.395111&lt;/D&gt;&lt;/FQL&gt;&lt;FQL&gt;&lt;Q&gt;TUR^FMA_PE(NTMA,-10AY,0,AM,"PORTAGG","MEANR")&lt;/Q&gt;&lt;R&gt;121&lt;/R&gt;&lt;C&gt;1&lt;/C&gt;&lt;D xsi:type="xsd:double"&gt;10.2833506059879&lt;/D&gt;&lt;D xsi:type="xsd:double"&gt;9.42843772542885&lt;/D&gt;&lt;D xsi:type="xsd:double"&gt;9.94392429258764&lt;/D&gt;&lt;D xsi:type="xsd:double"&gt;10.7181300253427&lt;/D&gt;&lt;D xsi:type="xsd:double"&gt;10.3639134393902&lt;/D&gt;&lt;D xsi:type="xsd:double"&gt;10.8229863825685&lt;/D&gt;&lt;D xsi:type="xsd:double"&gt;10.3363972114981&lt;/D&gt;&lt;D xsi:type="xsd:double"&gt;9.92779382724525&lt;/D&gt;&lt;D xsi:type="xsd:double"&gt;10.482226689907&lt;/D&gt;&lt;D xsi:type="xsd:double"&gt;10.0853915129747&lt;/D&gt;&lt;D xsi:type="xsd:double"&gt;9.93569679874783&lt;/D&gt;&lt;D xsi:type="xsd:double"&gt;9.37113760572845&lt;/D&gt;&lt;D xsi:type="xsd:double"&gt;8.86025435836022&lt;/D&gt;&lt;D xsi:type="xsd:double"&gt;8.81140637573497&lt;/D&gt;&lt;D xsi:type="xsd:double"&gt;9.21827289087462&lt;/D&gt;&lt;D xsi:type="xsd:double"&gt;8.72520874505289&lt;/D&gt;&lt;D xsi:type="xsd:double"&gt;8.35558492812171&lt;/D&gt;&lt;D xsi:type="xsd:double"&gt;8.31217156428569&lt;/D&gt;&lt;D xsi:type="xsd:double"&gt;8.49299668776163&lt;/D&gt;&lt;D xsi:type="xsd:double"&gt;9.08277039472008&lt;/D&gt;&lt;D xsi:type="xsd:double"&gt;9.37118535680232&lt;/D&gt;&lt;D xsi:type="xsd:double"&gt;8.48520491419636&lt;/D&gt;&lt;D xsi:type="xsd:double"&gt;8.28528301237834&lt;/D&gt;&lt;D xsi:type="xsd:double"&gt;8.03494034564395&lt;/D&gt;&lt;D xsi:type="xsd:double"&gt;8.26881911865241&lt;/D&gt;&lt;D xsi:type="xsd:double"&gt;8.26792833123562&lt;/D&gt;&lt;D xsi:type="xsd:double"&gt;8.19930652206049&lt;/D&gt;&lt;D xsi:type="xsd:double"&gt;7.50986438765063&lt;/D&gt;&lt;D xsi:type="xsd:double"&gt;7.72482789852269&lt;/D&gt;&lt;D xsi:type="xsd:double"&gt;8.26426587180228&lt;/D&gt;&lt;D xsi:type="xsd:double"&gt;8.42286763525613&lt;/D&gt;&lt;D xsi:type="xsd:double"&gt;8.33376605057811&lt;/D&gt;&lt;D xsi:type="xsd:double"&gt;8.67516197252297&lt;/D&gt;&lt;D xsi:type="xsd:double"&gt;8.6252972637581&lt;/D&gt;&lt;D xsi:type="xsd:double"&gt;8.69019565647501&lt;/D&gt;&lt;D xsi:type="xsd:double"&gt;8.91464196863642&lt;/D&gt;&lt;D xsi:type="xsd:double"&gt;8.69491028997608&lt;/D&gt;&lt;D xsi:type="xsd:double"&gt;7.99568406642145&lt;/D&gt;&lt;D xsi:type="xsd:double"&gt;8.23885269831079&lt;/D&gt;&lt;D xsi:type="xsd:double"&gt;7.58080426346638&lt;/D&gt;&lt;D xsi:type="xsd:double"&gt;8.24588902889989&lt;/D&gt;&lt;D xsi:type="xsd:double"&gt;8.46879763757451&lt;/D&gt;&lt;D xsi:type="xsd:double"&gt;8.17628220012079&lt;/D&gt;&lt;D xsi:type="xsd:double"&gt;7.70897205486291&lt;/D&gt;&lt;D xsi:type="xsd:double"&gt;7.15496758638634&lt;/D&gt;&lt;D xsi:type="xsd:double"&gt;6.85858538899981&lt;/D&gt;&lt;D xsi:type="xsd:double"&gt;6.3073003822411&lt;/D&gt;&lt;D xsi:type="xsd:double"&gt;6.18921884861401&lt;/D&gt;&lt;D xsi:type="xsd:double"&gt;6.0280200790202&lt;/D&gt;&lt;D xsi:type="xsd:double"&gt;6.22609109041569&lt;/D&gt;&lt;D xsi:type="xsd:double"&gt;5.59918232340176&lt;/D&gt;&lt;D xsi:type="xsd:double"&gt;5.85467268271741&lt;/D&gt;&lt;D xsi:type="xsd:double"&gt;5.941280516796&lt;/D&gt;&lt;D xsi:type="xsd:double"&gt;7.24452068197364&lt;/D&gt;&lt;D xsi:type="xsd:double"&gt;7.04853156931378&lt;/D&gt;&lt;D xsi:type="xsd:double"&gt;6.486948168805&lt;/D&gt;&lt;D xsi:type="xsd:double"&gt;6.10746200240213&lt;/D&gt;&lt;D xsi:type="xsd:double"&gt;5.75557750296159&lt;/D&gt;&lt;D xsi:type="xsd:double"&gt;6.27792941059449&lt;/D&gt;&lt;D xsi:type="xsd:double"&gt;6.60310060326078&lt;/D&gt;&lt;D xsi:type="xsd:double"&gt;6.18266918287511&lt;/D&gt;&lt;D xsi:type="xsd:double"&gt;6.54684107545748&lt;/D&gt;&lt;D xsi:type="xsd:double"&gt;6.12344200063376&lt;/D&gt;&lt;D xsi:type="xsd:double"&gt;6.23158449360641&lt;/D&gt;&lt;D xsi:type="xsd:double"&gt;6.47453867516086&lt;/D&gt;&lt;D xsi:type="xsd:double"&gt;6.53889788625223&lt;/D&gt;&lt;D xsi:type="xsd:double"&gt;5.86405835205475&lt;/D&gt;&lt;D xsi:type="xsd:double"&gt;4.99217777545925&lt;/D&gt;&lt;D xsi:type="xsd:double"&gt;6.28830614577164&lt;/D&gt;&lt;D xsi:type="xsd:double"&gt;7.95871820686684&lt;/D&gt;&lt;D xsi:type="xsd:double"&gt;8.46642212144493&lt;/D&gt;&lt;D xsi:type="xsd:double"&gt;8.07059457123087&lt;/D&gt;&lt;D xsi:type="xsd:double"&gt;7.55120387176815&lt;/D&gt;&lt;D xsi:type="xsd:double"&gt;7.40999243295576&lt;/D&gt;&lt;D xsi:type="xsd:double"&gt;7.46459789415184&lt;/D&gt;&lt;D xsi:type="xsd:double"&gt;7.90759760916986&lt;/D&gt;&lt;D xsi:type="xsd:double"&gt;7.83242187335158&lt;/D&gt;&lt;D xsi:type="xsd:double"&gt;7.32863007534456&lt;/D&gt;&lt;D xsi:type="xsd:double"&gt;6.94903793993099&lt;/D&gt;&lt;D xsi:type="xsd:double"&gt;6.40618666360441&lt;/D&gt;&lt;D xsi:type="xsd:double"&gt;6.19099662898003&lt;/D&gt;&lt;D xsi:type="xsd:double"&gt;6.00968124133968&lt;/D&gt;&lt;D xsi:type="xsd:double"&gt;5.6760335921487&lt;/D&gt;&lt;D xsi:type="xsd:double"&gt;5.56434059582906&lt;/D&gt;&lt;D xsi:type="xsd:double"&gt;5.47057290161498&lt;/D&gt;&lt;D xsi:type="xsd:double"&gt;5.09563295953637&lt;/D&gt;&lt;D xsi:type="xsd:double"&gt;5.34339643273624&lt;/D&gt;&lt;D xsi:type="xsd:double"&gt;5.88004157237586&lt;/D&gt;&lt;D xsi:type="xsd:double"&gt;5.56260307902158&lt;/D&gt;&lt;D xsi:type="xsd:double"&gt;4.92967379560161&lt;/D&gt;&lt;D xsi:type="xsd:double"&gt;4.33342151494633&lt;/D&gt;&lt;D xsi:type="xsd:double"&gt;4.68680150335038&lt;/D&gt;&lt;D xsi:type="xsd:double"&gt;4.59633243893186&lt;/D&gt;&lt;D xsi:type="xsd:double"&gt;4.45168544720383&lt;/D&gt;&lt;D xsi:type="xsd:double"&gt;4.2263800768065&lt;/D&gt;&lt;D xsi:type="xsd:double"&gt;4.10831027378675&lt;/D&gt;&lt;D xsi:type="xsd:double"&gt;4.65296486592713&lt;/D&gt;&lt;D xsi:type="xsd:double"&gt;4.22527043654455&lt;/D&gt;&lt;D xsi:type="xsd:double"&gt;4.72004799660595&lt;/D&gt;&lt;D xsi:type="xsd:double"&gt;5.78414775876151&lt;/D&gt;&lt;D xsi:type="xsd:double"&gt;5.9073972490226&lt;/D&gt;&lt;D xsi:type="xsd:double"&gt;5.24002561583698&lt;/D&gt;&lt;D xsi:type="xsd:double"&gt;5.08189548238752&lt;/D&gt;&lt;D xsi:type="xsd:double"&gt;4.77759893561286&lt;/D&gt;&lt;D xsi:type="xsd:double"&gt;4.24506297739498&lt;/D&gt;&lt;D xsi:type="xsd:double"&gt;4.0257284024267&lt;/D&gt;&lt;D xsi:type="xsd:double"&gt;5.03337381417656&lt;/D&gt;&lt;D xsi:type="xsd:double"&gt;5.77750218583614&lt;/D&gt;&lt;D xsi:type="xsd:double"&gt;6.01440992198753&lt;/D&gt;&lt;D xsi:type="xsd:double"&gt;5.99196138968879&lt;/D&gt;&lt;D xsi:type="xsd:double"&gt;5.01528623209339&lt;/D&gt;&lt;D xsi:type="xsd:double"&gt;4.8921847961377&lt;/D&gt;&lt;D xsi:type="xsd:double"&gt;4.37532287623674&lt;/D&gt;&lt;D xsi:type="xsd:double"&gt;4.99819519319385&lt;/D&gt;&lt;D xsi:type="xsd:double"&gt;5.12118274939975&lt;/D&gt;&lt;D xsi:type="xsd:double"&gt;5.10127468556851&lt;/D&gt;&lt;D xsi:type="xsd:double"&gt;5.58807543906981&lt;/D&gt;&lt;D xsi:type="xsd:double"&gt;5.87318256359&lt;/D&gt;&lt;D xsi:type="xsd:double"&gt;5.96987620442024&lt;/D&gt;&lt;D xsi:type="xsd:double"&gt;6.11701721806934&lt;/D&gt;&lt;D xsi:type="xsd:double"&gt;5.43488578040585&lt;/D&gt;&lt;/FQL&gt;&lt;FQL&gt;&lt;Q&gt;W-FDS^FG_PRICE_CHANGE(0,-1AM)&lt;/Q&gt;&lt;R&gt;1&lt;/R&gt;&lt;C&gt;1&lt;/C&gt;&lt;D xsi:type="xsd:double"&gt;-1.12994350282485&lt;/D&gt;&lt;/FQL&gt;&lt;FQL&gt;&lt;Q&gt;FC0000PE^FG_PRICE(0)&lt;/Q&gt;&lt;R&gt;1&lt;/R&gt;&lt;C&gt;1&lt;/C&gt;&lt;D xsi:type="xsd:double"&gt;817.0066&lt;/D&gt;&lt;/FQL&gt;&lt;FQL&gt;&lt;Q&gt;EPHE^FG_PRICE(0)&lt;/Q&gt;&lt;R&gt;1&lt;/R&gt;&lt;C&gt;1&lt;/C&gt;&lt;D xsi:type="xsd:double"&gt;27.56&lt;/D&gt;&lt;/FQL&gt;&lt;FQL&gt;&lt;Q&gt;VNM^PERCENT_CHANGE(FMA_EPS(+1,0,,,,"PORTAGG","MEAN"),FMA_EPS(+1,-3AM,,,,"PORTAGG","MEAN"))&lt;/Q&gt;&lt;R&gt;1&lt;/R&gt;&lt;C&gt;1&lt;/C&gt;&lt;D xsi:type="xsd:double"&gt;11.9490583267805&lt;/D&gt;&lt;/FQL&gt;&lt;FQL&gt;&lt;Q&gt;EWM^PERCENT_CHANGE(FMA_EPS(+1,0,,,,"PORTAGG","MEAN"),FMA_EPS(+1,-3AM,,,,"PORTAGG","MEAN"))&lt;/Q&gt;&lt;R&gt;1&lt;/R&gt;&lt;C&gt;1&lt;/C&gt;&lt;D xsi:type="xsd:double"&gt;6.68501173214074&lt;/D&gt;&lt;/FQL&gt;&lt;FQL&gt;&lt;Q&gt;EPHE^PERCENT_CHANGE(FMA_EPS(+1,0,,,,"PORTAGG","MEAN"),FMA_EPS(+1,-1AM,,,,"PORTAGG","MEAN"))&lt;/Q&gt;&lt;R&gt;1&lt;/R&gt;&lt;C&gt;1&lt;/C&gt;&lt;D xsi:type="xsd:double"&gt;0.61355833813242&lt;/D&gt;&lt;/FQL&gt;&lt;FQL&gt;&lt;Q&gt;URTH^FMA_PCT_ABOVE_MAVG(200,0,,,,"PORTAGG")&lt;/Q&gt;&lt;R&gt;1&lt;/R&gt;&lt;C&gt;1&lt;/C&gt;&lt;D xsi:type="xsd:double"&gt;67.3211781206171&lt;/D&gt;&lt;/FQL&gt;&lt;FQL&gt;&lt;Q&gt;VNM^FMA_COS_UP("EPS","1M",+1,NOW,,,"PORTAGG","MEANR")&lt;/Q&gt;&lt;R&gt;1&lt;/R&gt;&lt;C&gt;1&lt;/C&gt;&lt;D xsi:type="xsd:double"&gt;13&lt;/D&gt;&lt;/FQL&gt;&lt;FQL&gt;&lt;Q&gt;EWZ^FMA_COS_DOWN("EPS","1M",+1,NOW,,,"PORTAGG","MEANR")&lt;/Q&gt;&lt;R&gt;1&lt;/R&gt;&lt;C&gt;1&lt;/C&gt;&lt;D xsi:type="xsd:double"&gt;26&lt;/D&gt;&lt;/FQL&gt;&lt;FQL&gt;&lt;Q&gt;CNYA^FMA_COS_UP("EPS","1M",+1,NOW,,,"PORTAGG","MEANR")&lt;/Q&gt;&lt;R&gt;1&lt;/R&gt;&lt;C&gt;1&lt;/C&gt;&lt;D xsi:type="xsd:double"&gt;135&lt;/D&gt;&lt;/FQL&gt;&lt;FQL&gt;&lt;Q&gt;TRYTW10Y-FDS^FG_YIELD_NAME&lt;/Q&gt;&lt;R&gt;1&lt;/R&gt;&lt;C&gt;1&lt;/C&gt;&lt;D xsi:type="xsd:string"&gt;Taiwan China Benchmark Bond - 10 Year&lt;/D&gt;&lt;/FQL&gt;&lt;FQL&gt;&lt;Q&gt;REFPEMPR-FDS^FG_YIELD(NOW,,,0)&lt;/Q&gt;&lt;R&gt;1&lt;/R&gt;&lt;C&gt;1&lt;/C&gt;&lt;D xsi:type="xsd:double"&gt;5.5&lt;/D&gt;&lt;/FQL&gt;&lt;FQL&gt;&lt;Q&gt;TRYIN10Y-FDS^PCTCHG(FG_YIELD(0,,,,"YTM"),FG_YIELD(-3AM,,,,"YTM"))&lt;/Q&gt;&lt;R&gt;1&lt;/R&gt;&lt;C&gt;1&lt;/C&gt;&lt;D xsi:type="xsd:double"&gt;-2.8585598&lt;/D&gt;&lt;/FQL&gt;&lt;FQL&gt;&lt;Q&gt;TRYTW10Y-FDS^FG_YIELD(0,,,,"YTM")&lt;/Q&gt;&lt;R&gt;1&lt;/R&gt;&lt;C&gt;1&lt;/C&gt;&lt;D xsi:type="xsd:double"&gt;1.5555&lt;/D&gt;&lt;/FQL&gt;&lt;FQL&gt;&lt;Q&gt;KSA^FG_FCF_YIELD_NTM(0)&lt;/Q&gt;&lt;R&gt;1&lt;/R&gt;&lt;C&gt;1&lt;/C&gt;&lt;D xsi:type="xsd:double"&gt;4.39341611307431&lt;/D&gt;&lt;/FQL&gt;&lt;FQL&gt;&lt;Q&gt;GREK^FMA_DIV_YLD(NTMA,NOW,NOW,M,"PORTAGG","MEANR")&lt;/Q&gt;&lt;R&gt;1&lt;/R&gt;&lt;C&gt;1&lt;/C&gt;&lt;D xsi:type="xsd:double"&gt;6.2460463609734&lt;/D&gt;&lt;/FQL&gt;&lt;FQL&gt;&lt;Q&gt;CNYA^FMA_DIV_YLD(NTMA,NOW,NOW,M,"PORTAGG","MEANR")&lt;/Q&gt;&lt;R&gt;1&lt;/R&gt;&lt;C&gt;1&lt;/C&gt;&lt;D xsi:type="xsd:double"&gt;3.30295866902528&lt;/D&gt;&lt;/FQL&gt;&lt;FQL&gt;&lt;Q&gt;TUR^FMA_ROE(NTMA,-20AY,NOW,FY,"PORTAGG","MEANR")&lt;/Q&gt;&lt;R&gt;20&lt;/R&gt;&lt;C&gt;1&lt;/C&gt;&lt;D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xsi:type="xsd:double"&gt;18.5724935012736&lt;/D&gt;&lt;D xsi:type="xsd:double"&gt;24.1409635144245&lt;/D&gt;&lt;D xsi:type="xsd:double"&gt;25.8460088493027&lt;/D&gt;&lt;/FQL&gt;&lt;FQL&gt;&lt;Q&gt;TRYQA10Y-FDS^FG_YIELD(-10AY,0,Y,,"YTM")&lt;/Q&gt;&lt;R&gt;10&lt;/R&gt;&lt;C&gt;1&lt;/C&gt;&lt;D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xsi:type="xsd:string"&gt;@NA&lt;/D&gt;&lt;/FQL&gt;&lt;FQL&gt;&lt;Q&gt;CAGDPY@PL^EE_ACTUAL_ANNUAL(MED,+1)&lt;/Q&gt;&lt;R&gt;1&lt;/R&gt;&lt;C&gt;1&lt;/C&gt;&lt;D xsi:type="xsd:double"&gt;0.45&lt;/D&gt;&lt;/FQL&gt;&lt;FQL&gt;&lt;Q&gt;USDSAR^FG_PRICE_CHANGE(0,-1AY)&lt;/Q&gt;&lt;R&gt;1&lt;/R&gt;&lt;C&gt;1&lt;/C&gt;&lt;D xsi:type="xsd:double"&gt;0.03465414&lt;/D&gt;&lt;/FQL&gt;&lt;FQL&gt;&lt;Q&gt;USDEUR^FG_PRICE(0)&lt;/Q&gt;&lt;R&gt;1&lt;/R&gt;&lt;C&gt;1&lt;/C&gt;&lt;D xsi:type="xsd:double"&gt;0.9033016&lt;/D&gt;&lt;/FQL&gt;&lt;FQL&gt;&lt;Q&gt;USDPLN^FG_COMPANY_NAME&lt;/Q&gt;&lt;R&gt;1&lt;/R&gt;&lt;C&gt;1&lt;/C&gt;&lt;D xsi:type="xsd:string"&gt;Polish Zloty per U.S. Dollar&lt;/D&gt;&lt;/FQL&gt;&lt;FQL&gt;&lt;Q&gt;USDCNH^FG_PRICE_CHANGE(0,-3AM)&lt;/Q&gt;&lt;R&gt;1&lt;/R&gt;&lt;C&gt;1&lt;/C&gt;&lt;D xsi:type="xsd:double"&gt;-2.4510026&lt;/D&gt;&lt;/FQL&gt;&lt;FQL&gt;&lt;Q&gt;EWW^FMA_PE(LTMA,-10AY,0,AM,"PORTAGG","MEANR")&lt;/Q&gt;&lt;R&gt;121&lt;/R&gt;&lt;C&gt;1&lt;/C&gt;&lt;D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xsi:type="xsd:double"&gt;23.5988905217928&lt;/D&gt;&lt;D xsi:type="xsd:double"&gt;24.9387092835127&lt;/D&gt;&lt;D xsi:type="xsd:double"&gt;24.6073743218061&lt;/D&gt;&lt;D xsi:type="xsd:double"&gt;24.486766498733&lt;/D&gt;&lt;D xsi:type="xsd:double"&gt;24.0324782290389&lt;/D&gt;&lt;D xsi:type="xsd:double"&gt;23.074910979308&lt;/D&gt;&lt;D xsi:type="xsd:double"&gt;22.9397144005961&lt;/D&gt;&lt;D xsi:type="xsd:double"&gt;22.6408323705692&lt;/D&gt;&lt;D xsi:type="xsd:double"&gt;22.108959292112&lt;/D&gt;&lt;D xsi:type="xsd:double"&gt;22.4283419143024&lt;/D&gt;&lt;D xsi:type="xsd:double"&gt;20.8409223517673&lt;/D&gt;&lt;D xsi:type="xsd:double"&gt;20.5882561346354&lt;/D&gt;&lt;D xsi:type="xsd:double"&gt;20.7118506133804&lt;/D&gt;&lt;D xsi:type="xsd:double"&gt;21.5198952245878&lt;/D&gt;&lt;D xsi:type="xsd:double"&gt;21.3237706125878&lt;/D&gt;&lt;D xsi:type="xsd:double"&gt;20.868495918125&lt;/D&gt;&lt;D xsi:type="xsd:double"&gt;20.4721140362862&lt;/D&gt;&lt;D xsi:type="xsd:double"&gt;19.9046764511474&lt;/D&gt;&lt;D xsi:type="xsd:double"&gt;20.1575162739778&lt;/D&gt;&lt;D xsi:type="xsd:double"&gt;19.612012151478&lt;/D&gt;&lt;D xsi:type="xsd:double"&gt;19.0468716831488&lt;/D&gt;&lt;D xsi:type="xsd:double"&gt;18.2601461338607&lt;/D&gt;&lt;D xsi:type="xsd:double"&gt;16.9266514243855&lt;/D&gt;&lt;D xsi:type="xsd:double"&gt;17.1778500442188&lt;/D&gt;&lt;D xsi:type="xsd:double"&gt;17.8038848244954&lt;/D&gt;&lt;D xsi:type="xsd:double"&gt;17.9727025626927&lt;/D&gt;&lt;D xsi:type="xsd:double"&gt;17.6678934665285&lt;/D&gt;&lt;D xsi:type="xsd:double"&gt;17.6854085390363&lt;/D&gt;&lt;D xsi:type="xsd:double"&gt;16.9988707311687&lt;/D&gt;&lt;D xsi:type="xsd:double"&gt;17.3456566967153&lt;/D&gt;&lt;D xsi:type="xsd:double"&gt;17.5767181876512&lt;/D&gt;&lt;D xsi:type="xsd:double"&gt;17.4397740197743&lt;/D&gt;&lt;D xsi:type="xsd:double"&gt;17.1686873987436&lt;/D&gt;&lt;D xsi:type="xsd:double"&gt;15.5156782308811&lt;/D&gt;&lt;D xsi:type="xsd:double"&gt;14.8245889641856&lt;/D&gt;&lt;D xsi:type="xsd:double"&gt;14.5672235529669&lt;/D&gt;&lt;D xsi:type="xsd:double"&gt;15.3689895646584&lt;/D&gt;&lt;D xsi:type="xsd:double"&gt;15.5558127306881&lt;/D&gt;&lt;D xsi:type="xsd:double"&gt;15.3921627065413&lt;/D&gt;&lt;D xsi:type="xsd:double"&gt;15.3942261780213&lt;/D&gt;&lt;D xsi:type="xsd:double"&gt;14.9812285540015&lt;/D&gt;&lt;D xsi:type="xsd:double"&gt;14.8819357843516&lt;/D&gt;&lt;D xsi:type="xsd:double"&gt;14.6393859440001&lt;/D&gt;&lt;D xsi:type="xsd:double"&gt;14.6541167556104&lt;/D&gt;&lt;D xsi:type="xsd:double"&gt;15.0217016347115&lt;/D&gt;&lt;D xsi:type="xsd:double"&gt;15.4860417384599&lt;/D&gt;&lt;D xsi:type="xsd:double"&gt;15.2916120058607&lt;/D&gt;&lt;D xsi:type="xsd:double"&gt;15.7688435006802&lt;/D&gt;&lt;D xsi:type="xsd:double"&gt;16.1474301578674&lt;/D&gt;&lt;D xsi:type="xsd:double"&gt;15.1492676667433&lt;/D&gt;&lt;D xsi:type="xsd:double"&gt;14.390381538761&lt;/D&gt;&lt;D xsi:type="xsd:double"&gt;15.4325520055795&lt;/D&gt;&lt;D xsi:type="xsd:double"&gt;16.3815930381605&lt;/D&gt;&lt;D xsi:type="xsd:double"&gt;18.0350396116791&lt;/D&gt;&lt;D xsi:type="xsd:double"&gt;19.1835630636439&lt;/D&gt;&lt;D xsi:type="xsd:double"&gt;20.2421206183942&lt;/D&gt;&lt;D xsi:type="xsd:double"&gt;20.2046242250944&lt;/D&gt;&lt;D xsi:type="xsd:double"&gt;20.4444146907224&lt;/D&gt;&lt;D xsi:type="xsd:double"&gt;23.4216010124113&lt;/D&gt;&lt;D xsi:type="xsd:double"&gt;32.7311186420671&lt;/D&gt;&lt;D xsi:type="xsd:double"&gt;29.0534065461993&lt;/D&gt;&lt;D xsi:type="xsd:double"&gt;27.5143667519754&lt;/D&gt;&lt;D xsi:type="xsd:double"&gt;26.4217561917511&lt;/D&gt;&lt;D xsi:type="xsd:double"&gt;25.2753597710802&lt;/D&gt;&lt;D xsi:type="xsd:double"&gt;24.1615114359771&lt;/D&gt;&lt;D xsi:type="xsd:double"&gt;22.9379283246268&lt;/D&gt;&lt;D xsi:type="xsd:double"&gt;21.5169282613265&lt;/D&gt;&lt;D xsi:type="xsd:double"&gt;20.4248791548408&lt;/D&gt;&lt;D xsi:type="xsd:double"&gt;18.5397100131815&lt;/D&gt;&lt;D xsi:type="xsd:double"&gt;17.2892481098613&lt;/D&gt;&lt;D xsi:type="xsd:double"&gt;15.3376736762124&lt;/D&gt;&lt;D xsi:type="xsd:double"&gt;15.3510090052445&lt;/D&gt;&lt;D xsi:type="xsd:double"&gt;14.4222660923942&lt;/D&gt;&lt;D xsi:type="xsd:double"&gt;15.0346405199802&lt;/D&gt;&lt;D xsi:type="xsd:double"&gt;15.1054022588003&lt;/D&gt;&lt;D xsi:type="xsd:double"&gt;14.6466037036282&lt;/D&gt;&lt;D xsi:type="xsd:double"&gt;14.6045007523966&lt;/D&gt;&lt;D xsi:type="xsd:double"&gt;13.8652939371252&lt;/D&gt;&lt;D xsi:type="xsd:double"&gt;13.6709337899783&lt;/D&gt;&lt;D xsi:type="xsd:double"&gt;13.0680240078584&lt;/D&gt;&lt;D xsi:type="xsd:double"&gt;12.7081354226732&lt;/D&gt;&lt;D xsi:type="xsd:double"&gt;13.3367164971871&lt;/D&gt;&lt;D xsi:type="xsd:double"&gt;13.3249043253106&lt;/D&gt;&lt;D xsi:type="xsd:double"&gt;12.961776070398&lt;/D&gt;&lt;D xsi:type="xsd:double"&gt;14.2391084055242&lt;/D&gt;&lt;D xsi:type="xsd:double"&gt;14.6073554880224&lt;/D&gt;&lt;D xsi:type="xsd:double"&gt;14.4824326703&lt;/D&gt;&lt;D xsi:type="xsd:double"&gt;14.3396473467745&lt;/D&gt;&lt;D xsi:type="xsd:double"&gt;13.9446237426056&lt;/D&gt;&lt;D xsi:type="xsd:double"&gt;13.5567094500731&lt;/D&gt;&lt;D xsi:type="xsd:double"&gt;13.5637972597074&lt;/D&gt;&lt;D xsi:type="xsd:double"&gt;13.2466956174187&lt;/D&gt;&lt;D xsi:type="xsd:double"&gt;12.6004427128954&lt;/D&gt;&lt;D xsi:type="xsd:double"&gt;12.1757150463821&lt;/D&gt;&lt;D xsi:type="xsd:double"&gt;12.9961724640095&lt;/D&gt;&lt;D xsi:type="xsd:double"&gt;14.0891647047603&lt;/D&gt;&lt;D xsi:type="xsd:double"&gt;13.9652213315206&lt;/D&gt;&lt;D xsi:type="xsd:double"&gt;15.8793334664628&lt;/D&gt;&lt;D xsi:type="xsd:double"&gt;15.6690882787928&lt;/D&gt;&lt;D xsi:type="xsd:double"&gt;15.4209148031966&lt;/D&gt;&lt;D xsi:type="xsd:double"&gt;14.8873674778778&lt;/D&gt;&lt;D xsi:type="xsd:double"&gt;14.2786375739113&lt;/D&gt;&lt;D xsi:type="xsd:double"&gt;13.7595793150377&lt;/D&gt;&lt;D xsi:type="xsd:double"&gt;13.4713022390221&lt;/D&gt;&lt;/FQL&gt;&lt;FQL&gt;&lt;Q&gt;PASP-FDS^FG_PRICE(0)&lt;/Q&gt;&lt;R&gt;1&lt;/R&gt;&lt;C&gt;1&lt;/C&gt;&lt;D xsi:type="xsd:double"&gt;965&lt;/D&gt;&lt;/FQL&gt;&lt;FQL&gt;&lt;Q&gt;EWZ^FG_PRICE_MAVG(0,,,,60)&lt;/Q&gt;&lt;R&gt;1&lt;/R&gt;&lt;C&gt;1&lt;/C&gt;&lt;D xsi:type="xsd:double"&gt;28.5155&lt;/D&gt;&lt;/FQL&gt;&lt;FQL&gt;&lt;Q&gt;SET-BKK^PERCENT_CHANGE(FMA_EPS(+1,0,,,,"PORTAGG","MEAN"),FMA_EPS(+1,-1AM,,,,"PORTAGG","MEAN"))&lt;/Q&gt;&lt;R&gt;1&lt;/R&gt;&lt;C&gt;1&lt;/C&gt;&lt;D xsi:type="xsd:double"&gt;-2.4975625623915&lt;/D&gt;&lt;/FQL&gt;&lt;FQL&gt;&lt;Q&gt;EWY^FG_TOTAL_RETURNC(0,-6AM)&lt;/Q&gt;&lt;R&gt;1&lt;/R&gt;&lt;C&gt;1&lt;/C&gt;&lt;D xsi:type="xsd:double"&gt;2.0277739&lt;/D&gt;&lt;/FQL&gt;&lt;FQL&gt;&lt;Q&gt;EIDO^FG_TOTAL_RETURNC(0,-12AM)&lt;/Q&gt;&lt;R&gt;1&lt;/R&gt;&lt;C&gt;1&lt;/C&gt;&lt;D xsi:type="xsd:double"&gt;-2.6841462&lt;/D&gt;&lt;/FQL&gt;&lt;FQL&gt;&lt;Q&gt;CNYA^FMA_PCT_ABOVE_MAVG(200,0,,,,"PORTAGG")&lt;/Q&gt;&lt;R&gt;1&lt;/R&gt;&lt;C&gt;1&lt;/C&gt;&lt;D xsi:type="xsd:double"&gt;26.1855670103093&lt;/D&gt;&lt;/FQL&gt;&lt;FQL&gt;&lt;Q&gt;EWW^SIZE(FG_CONSTITUENTS)&lt;/Q&gt;&lt;R&gt;1&lt;/R&gt;&lt;C&gt;1&lt;/C&gt;&lt;D xsi:type="xsd:long"&gt;45&lt;/D&gt;&lt;/FQL&gt;&lt;FQL&gt;&lt;Q&gt;MCHI^FG_ROE(0)&lt;/Q&gt;&lt;R&gt;1&lt;/R&gt;&lt;C&gt;1&lt;/C&gt;&lt;D xsi:type="xsd:double"&gt;11.1074874177677&lt;/D&gt;&lt;/FQL&gt;&lt;FQL&gt;&lt;Q&gt;REFCNRMB-FDS^PROPER_NAME(0,,,"SECURITY","NAME")&lt;/Q&gt;&lt;R&gt;1&lt;/R&gt;&lt;C&gt;1&lt;/C&gt;&lt;D xsi:type="xsd:string"&gt;China Loan Prime Rate (LPR) - 1 Year&lt;/D&gt;&lt;/FQL&gt;&lt;FQL&gt;&lt;Q&gt;CC_MX^IMF_IFS_RCPI_Q(0)&lt;/Q&gt;&lt;R&gt;1&lt;/R&gt;&lt;C&gt;1&lt;/C&gt;&lt;D xsi:type="xsd:double"&gt;4.771999&lt;/D&gt;&lt;/FQL&gt;&lt;FQL&gt;&lt;Q&gt;EWW^JULIAN(FMA_DIV_YLD(NTMA,NOW,NOW,M,"PORTAGG","MEANR").DATES)&lt;/Q&gt;&lt;R&gt;1&lt;/R&gt;&lt;C&gt;1&lt;/C&gt;&lt;D xsi:type="xsd:long"&gt;45530&lt;/D&gt;&lt;/FQL&gt;&lt;FQL&gt;&lt;Q&gt;EPOL^JULIAN(FMA_DIV_YLD(NTMA,NOW,NOW,M,"PORTAGG","MEANR").DATES)&lt;/Q&gt;&lt;R&gt;1&lt;/R&gt;&lt;C&gt;1&lt;/C&gt;&lt;D xsi:type="xsd:long"&gt;45531&lt;/D&gt;&lt;/FQL&gt;&lt;FQL&gt;&lt;Q&gt;CAGDPY@ID^EE_ACTUAL_ANNUAL(MED,+1)&lt;/Q&gt;&lt;R&gt;1&lt;/R&gt;&lt;C&gt;1&lt;/C&gt;&lt;D xsi:type="xsd:double"&gt;-0.7&lt;/D&gt;&lt;/FQL&gt;&lt;FQL&gt;&lt;Q&gt;USDSAR^FG_PRICE(0)&lt;/Q&gt;&lt;R&gt;1&lt;/R&gt;&lt;C&gt;1&lt;/C&gt;&lt;D xsi:type="xsd:double"&gt;3.7525&lt;/D&gt;&lt;/FQL&gt;&lt;FQL&gt;&lt;Q&gt;USDQAR^STD(FG_PRICE_CHANGE(0,-3AY,M))&lt;/Q&gt;&lt;R&gt;1&lt;/R&gt;&lt;C&gt;1&lt;/C&gt;&lt;D xsi:type="xsd:double"&gt;0.00998265294793277&lt;/D&gt;&lt;/FQL&gt;&lt;FQL&gt;&lt;Q&gt;EZA^P_PRICE_RETURNS_PR('52W',2,-10AY,0,AM)&lt;/Q&gt;&lt;R&gt;121&lt;/R&gt;&lt;C&gt;1&lt;/C&gt;&lt;D xsi:type="xsd:double"&gt;26.121258&lt;/D&gt;&lt;D xsi:type="xsd:double"&gt;3.332281&lt;/D&gt;&lt;D xsi:type="xsd:double"&gt;2.7917624&lt;/D&gt;&lt;D xsi:type="xsd:double"&gt;10.775614&lt;/D&gt;&lt;D xsi:type="xsd:double"&gt;5.6661367&lt;/D&gt;&lt;D xsi:type="xsd:double"&gt;25.141275&lt;/D&gt;&lt;D xsi:type="xsd:double"&gt;11.100494&lt;/D&gt;&lt;D xsi:type="xsd:double"&gt;2.9209137&lt;/D&gt;&lt;D xsi:type="xsd:double"&gt;9.576392&lt;/D&gt;&lt;D xsi:type="xsd:double"&gt;-4.408079&lt;/D&gt;&lt;D xsi:type="xsd:double"&gt;-5.9149384&lt;/D&gt;&lt;D xsi:type="xsd:double"&gt;-10.803663&lt;/D&gt;&lt;D xsi:type="xsd:double"&gt;-18.238962&lt;/D&gt;&lt;D xsi:type="xsd:double"&gt;-16.885925&lt;/D&gt;&lt;D xsi:type="xsd:double"&gt;-14.521503&lt;/D&gt;&lt;D xsi:type="xsd:double"&gt;-22.476704&lt;/D&gt;&lt;D xsi:type="xsd:double"&gt;-24.011719&lt;/D&gt;&lt;D xsi:type="xsd:double"&gt;-31.8406&lt;/D&gt;&lt;D xsi:type="xsd:double"&gt;-32.82744&lt;/D&gt;&lt;D xsi:type="xsd:double"&gt;-20.150589&lt;/D&gt;&lt;D xsi:type="xsd:double"&gt;-20.402372&lt;/D&gt;&lt;D xsi:type="xsd:double"&gt;-22.281616&lt;/D&gt;&lt;D xsi:type="xsd:double"&gt;-15.037149&lt;/D&gt;&lt;D xsi:type="xsd:double"&gt;-2.3978055&lt;/D&gt;&lt;D xsi:type="xsd:double"&gt;1.7665148&lt;/D&gt;&lt;D xsi:type="xsd:double"&gt;11.291563&lt;/D&gt;&lt;D xsi:type="xsd:double"&gt;-3.374219&lt;/D&gt;&lt;D xsi:type="xsd:double"&gt;2.1063328&lt;/D&gt;&lt;D xsi:type="xsd:double"&gt;16.281927&lt;/D&gt;&lt;D xsi:type="xsd:double"&gt;38.08422&lt;/D&gt;&lt;D xsi:type="xsd:double"&gt;30.25527&lt;/D&gt;&lt;D xsi:type="xsd:double"&gt;17.095518&lt;/D&gt;&lt;D xsi:type="xsd:double"&gt;9.863186&lt;/D&gt;&lt;D xsi:type="xsd:double"&gt;26.251137&lt;/D&gt;&lt;D xsi:type="xsd:double"&gt;11.237621&lt;/D&gt;&lt;D xsi:type="xsd:double"&gt;9.030628&lt;/D&gt;&lt;D xsi:type="xsd:double"&gt;15.244961&lt;/D&gt;&lt;D xsi:type="xsd:double"&gt;8.3605175&lt;/D&gt;&lt;D xsi:type="xsd:double"&gt;12.711978&lt;/D&gt;&lt;D xsi:type="xsd:double"&gt;25.845623&lt;/D&gt;&lt;D xsi:type="xsd:double"&gt;32.451214&lt;/D&gt;&lt;D xsi:type="xsd:double"&gt;34.69014&lt;/D&gt;&lt;D xsi:type="xsd:double"&gt;32.07233&lt;/D&gt;&lt;D xsi:type="xsd:double"&gt;20.384586&lt;/D&gt;&lt;D xsi:type="xsd:double"&gt;18.130661&lt;/D&gt;&lt;D xsi:type="xsd:double"&gt;0.709641&lt;/D&gt;&lt;D xsi:type="xsd:double"&gt;4.6560526&lt;/D&gt;&lt;D xsi:type="xsd:double"&gt;1.6801715&lt;/D&gt;&lt;D xsi:type="xsd:double"&gt;-5.253381&lt;/D&gt;&lt;D xsi:type="xsd:double"&gt;-5.276191&lt;/D&gt;&lt;D xsi:type="xsd:double"&gt;-18.350315&lt;/D&gt;&lt;D xsi:type="xsd:double"&gt;-12.645102&lt;/D&gt;&lt;D xsi:type="xsd:double"&gt;-24.064684&lt;/D&gt;&lt;D xsi:type="xsd:double"&gt;-20.548386&lt;/D&gt;&lt;D xsi:type="xsd:double"&gt;-21.951462&lt;/D&gt;&lt;D xsi:type="xsd:double"&gt;-20.983051&lt;/D&gt;&lt;D xsi:type="xsd:double"&gt;-12.866741&lt;/D&gt;&lt;D xsi:type="xsd:double"&gt;-13.0447445&lt;/D&gt;&lt;D xsi:type="xsd:double"&gt;3.2091022&lt;/D&gt;&lt;D xsi:type="xsd:double"&gt;-6.2079134&lt;/D&gt;&lt;D xsi:type="xsd:double"&gt;-15.80112&lt;/D&gt;&lt;D xsi:type="xsd:double"&gt;-7.5554967&lt;/D&gt;&lt;D xsi:type="xsd:double"&gt;12.818837&lt;/D&gt;&lt;D xsi:type="xsd:double"&gt;-5.4340243&lt;/D&gt;&lt;D xsi:type="xsd:double"&gt;11.376345&lt;/D&gt;&lt;D xsi:type="xsd:double"&gt;-6.7706704&lt;/D&gt;&lt;D xsi:type="xsd:double"&gt;-15.410227&lt;/D&gt;&lt;D xsi:type="xsd:double"&gt;-38.08133&lt;/D&gt;&lt;D xsi:type="xsd:double"&gt;-34.03186&lt;/D&gt;&lt;D xsi:type="xsd:double"&gt;-26.51789&lt;/D&gt;&lt;D xsi:type="xsd:double"&gt;-26.970451&lt;/D&gt;&lt;D xsi:type="xsd:double"&gt;-16.063023&lt;/D&gt;&lt;D xsi:type="xsd:double"&gt;-6.431937&lt;/D&gt;&lt;D xsi:type="xsd:double"&gt;-14.123667&lt;/D&gt;&lt;D xsi:type="xsd:double"&gt;-19.479519&lt;/D&gt;&lt;D xsi:type="xsd:double"&gt;-3.8529277&lt;/D&gt;&lt;D xsi:type="xsd:double"&gt;-5.495411&lt;/D&gt;&lt;D xsi:type="xsd:double"&gt;0.90785027&lt;/D&gt;&lt;D xsi:type="xsd:double"&gt;13.539017&lt;/D&gt;&lt;D xsi:type="xsd:double"&gt;85.47308&lt;/D&gt;&lt;D xsi:type="xsd:double"&gt;64.1754&lt;/D&gt;&lt;D xsi:type="xsd:double"&gt;65.8787&lt;/D&gt;&lt;D xsi:type="xsd:double"&gt;44.993614&lt;/D&gt;&lt;D xsi:type="xsd:double"&gt;26.734531&lt;/D&gt;&lt;D xsi:type="xsd:double"&gt;33.004738&lt;/D&gt;&lt;D xsi:type="xsd:double"&gt;32.601856&lt;/D&gt;&lt;D xsi:type="xsd:double"&gt;34.56869&lt;/D&gt;&lt;D xsi:type="xsd:double"&gt;7.06141&lt;/D&gt;&lt;D xsi:type="xsd:double"&gt;7.2208166&lt;/D&gt;&lt;D xsi:type="xsd:double"&gt;9.495485&lt;/D&gt;&lt;D xsi:type="xsd:double"&gt;16.09434&lt;/D&gt;&lt;D xsi:type="xsd:double"&gt;15.531647&lt;/D&gt;&lt;D xsi:type="xsd:double"&gt;-4.323763&lt;/D&gt;&lt;D xsi:type="xsd:double"&gt;-6.9904623&lt;/D&gt;&lt;D xsi:type="xsd:double"&gt;-9.561795&lt;/D&gt;&lt;D xsi:type="xsd:double"&gt;-9.8134575&lt;/D&gt;&lt;D xsi:type="xsd:double"&gt;-9.09276&lt;/D&gt;&lt;D xsi:type="xsd:double"&gt;-18.68841&lt;/D&gt;&lt;D xsi:type="xsd:double"&gt;-17.079765&lt;/D&gt;&lt;D xsi:type="xsd:double"&gt;4.382491&lt;/D&gt;&lt;D xsi:type="xsd:double"&gt;-2.1635413&lt;/D&gt;&lt;D xsi:type="xsd:double"&gt;-0.1827538&lt;/D&gt;&lt;D xsi:type="xsd:double"&gt;-19.221878&lt;/D&gt;&lt;D xsi:type="xsd:double"&gt;-22.12578&lt;/D&gt;&lt;D xsi:type="xsd:double"&gt;-6.7308664&lt;/D&gt;&lt;D xsi:type="xsd:double"&gt;-17.069536&lt;/D&gt;&lt;D xsi:type="xsd:double"&gt;-5.803686&lt;/D&gt;&lt;D xsi:type="xsd:double"&gt;8.39752&lt;/D&gt;&lt;D xsi:type="xsd:double"&gt;-0.7943034&lt;/D&gt;&lt;D xsi:type="xsd:double"&gt;6.5466404&lt;/D&gt;&lt;D xsi:type="xsd:double"&gt;-1.1664093&lt;/D&gt;&lt;D xsi:type="xsd:double"&gt;-5.2496014&lt;/D&gt;&lt;D xsi:type="xsd:double"&gt;-1.3390064&lt;/D&gt;&lt;D xsi:type="xsd:double"&gt;-12.121755&lt;/D&gt;&lt;D xsi:type="xsd:double"&gt;-6.6218615&lt;/D&gt;&lt;D xsi:type="xsd:double"&gt;-3.9355814&lt;/D&gt;&lt;D xsi:type="xsd:double"&gt;-1.455754&lt;/D&gt;&lt;D xsi:type="xsd:double"&gt;16.3509&lt;/D&gt;&lt;D xsi:type="xsd:double"&gt;12.611866&lt;/D&gt;&lt;D xsi:type="xsd:double"&gt;-0.59105754&lt;/D&gt;&lt;D xsi:type="xsd:double"&gt;19.21705&lt;/D&gt;&lt;/FQL&gt;&lt;FQL&gt;&lt;Q&gt;EPU^FG_TOTAL_RETURNC(-10AY,0,AM)&lt;/Q&gt;&lt;R&gt;121&lt;/R&gt;&lt;C&gt;1&lt;/C&gt;&lt;D xsi:type="xsd:double"&gt;0.16542673&lt;/D&gt;&lt;D xsi:type="xsd:double"&gt;-5.156893&lt;/D&gt;&lt;D xsi:type="xsd:double"&gt;-3.4272432&lt;/D&gt;&lt;D xsi:type="xsd:double"&gt;0.39098263&lt;/D&gt;&lt;D xsi:type="xsd:double"&gt;-3.960073&lt;/D&gt;&lt;D xsi:type="xsd:double"&gt;-6.204951&lt;/D&gt;&lt;D xsi:type="xsd:double"&gt;-0.2338767&lt;/D&gt;&lt;D xsi:type="xsd:double"&gt;-5.659747&lt;/D&gt;&lt;D xsi:type="xsd:double"&gt;8.200216&lt;/D&gt;&lt;D xsi:type="xsd:double"&gt;-3.0183733&lt;/D&gt;&lt;D xsi:type="xsd:double"&gt;-0.03671646&lt;/D&gt;&lt;D xsi:type="xsd:double"&gt;-7.43013&lt;/D&gt;&lt;D xsi:type="xsd:double"&gt;-14.469809&lt;/D&gt;&lt;D xsi:type="xsd:double"&gt;-6.026685&lt;/D&gt;&lt;D xsi:type="xsd:double"&gt;5.9093&lt;/D&gt;&lt;D xsi:type="xsd:double"&gt;-6.7630587&lt;/D&gt;&lt;D xsi:type="xsd:double"&gt;-5.1456747&lt;/D&gt;&lt;D xsi:type="xsd:double"&gt;-3.4023702&lt;/D&gt;&lt;D xsi:type="xsd:double"&gt;11.893821&lt;/D&gt;&lt;D xsi:type="xsd:double"&gt;18.521893&lt;/D&gt;&lt;D xsi:type="xsd:double"&gt;20.515776&lt;/D&gt;&lt;D xsi:type="xsd:double"&gt;-6.483549&lt;/D&gt;&lt;D xsi:type="xsd:double"&gt;4.611385&lt;/D&gt;&lt;D xsi:type="xsd:double"&gt;12.779247&lt;/D&gt;&lt;D xsi:type="xsd:double"&gt;-1.7768741&lt;/D&gt;&lt;D xsi:type="xsd:double"&gt;-1.2455583&lt;/D&gt;&lt;D xsi:type="xsd:double"&gt;-2.4624646&lt;/D&gt;&lt;D xsi:type="xsd:double"&gt;-0.86206794&lt;/D&gt;&lt;D xsi:type="xsd:double"&gt;2.2113679999999998&lt;/D&gt;&lt;D xsi:type="xsd:double"&gt;6.4899445&lt;/D&gt;&lt;D xsi:type="xsd:double"&gt;-2.0314693&lt;/D&gt;&lt;D xsi:type="xsd:double"&gt;-0.32126307&lt;/D&gt;&lt;D xsi:type="xsd:double"&gt;-2.2560835&lt;/D&gt;&lt;D xsi:type="xsd:double"&gt;3.7769675&lt;/D&gt;&lt;D xsi:type="xsd:double"&gt;-0.96650124&lt;/D&gt;&lt;D xsi:type="xsd:double"&gt;6.088519&lt;/D&gt;&lt;D xsi:type="xsd:double"&gt;4.451287&lt;/D&gt;&lt;D xsi:type="xsd:double"&gt;3.9667606&lt;/D&gt;&lt;D xsi:type="xsd:double"&gt;7.785511&lt;/D&gt;&lt;D xsi:type="xsd:double"&gt;-1.8416643&lt;/D&gt;&lt;D xsi:type="xsd:double"&gt;1.7892838&lt;/D&gt;&lt;D xsi:type="xsd:double"&gt;7.6866746&lt;/D&gt;&lt;D xsi:type="xsd:double"&gt;-5.0079403&lt;/D&gt;&lt;D xsi:type="xsd:double"&gt;1.5505791&lt;/D&gt;&lt;D xsi:type="xsd:double"&gt;3.3591747&lt;/D&gt;&lt;D xsi:type="xsd:double"&gt;-4.704547&lt;/D&gt;&lt;D xsi:type="xsd:double"&gt;-5.5011153&lt;/D&gt;&lt;D xsi:type="xsd:double"&gt;2.6751518&lt;/D&gt;&lt;D xsi:type="xsd:double"&gt;-5.856079&lt;/D&gt;&lt;D xsi:type="xsd:double"&gt;-2.6884556&lt;/D&gt;&lt;D xsi:type="xsd:double"&gt;-6.581789&lt;/D&gt;&lt;D xsi:type="xsd:double"&gt;2.6094437&lt;/D&gt;&lt;D xsi:type="xsd:double"&gt;-0.120562315&lt;/D&gt;&lt;D xsi:type="xsd:double"&gt;5.3731203&lt;/D&gt;&lt;D xsi:type="xsd:double"&gt;4.366684&lt;/D&gt;&lt;D xsi:type="xsd:double"&gt;1.5245438&lt;/D&gt;&lt;D xsi:type="xsd:double"&gt;-3.5887003&lt;/D&gt;&lt;D xsi:type="xsd:double"&gt;-8.183742&lt;/D&gt;&lt;D xsi:type="xsd:double"&gt;8.489895&lt;/D&gt;&lt;D xsi:type="xsd:double"&gt;-0.027000904&lt;/D&gt;&lt;D xsi:type="xsd:double"&gt;-9.4247875&lt;/D&gt;&lt;D xsi:type="xsd:double"&gt;4.382813&lt;/D&gt;&lt;D xsi:type="xsd:double"&gt;0.68552494&lt;/D&gt;&lt;D xsi:type="xsd:double"&gt;-2.5531948&lt;/D&gt;&lt;D xsi:type="xsd:double"&gt;8.63173&lt;/D&gt;&lt;D xsi:type="xsd:double"&gt;-4.733568&lt;/D&gt;&lt;D xsi:type="xsd:double"&gt;-11.300403&lt;/D&gt;&lt;D xsi:type="xsd:double"&gt;-28.841227&lt;/D&gt;&lt;D xsi:type="xsd:double"&gt;15.699506&lt;/D&gt;&lt;D xsi:type="xsd:double"&gt;6.13569&lt;/D&gt;&lt;D xsi:type="xsd:double"&gt;5.178416&lt;/D&gt;&lt;D xsi:type="xsd:double"&gt;10.167181&lt;/D&gt;&lt;D xsi:type="xsd:double"&gt;0.93216896&lt;/D&gt;&lt;D xsi:type="xsd:double"&gt;-6.6560507&lt;/D&gt;&lt;D xsi:type="xsd:double"&gt;0.0341177&lt;/D&gt;&lt;D xsi:type="xsd:double"&gt;14.427006&lt;/D&gt;&lt;D xsi:type="xsd:double"&gt;3.6645412&lt;/D&gt;&lt;D xsi:type="xsd:double"&gt;-0.7877946&lt;/D&gt;&lt;D xsi:type="xsd:double"&gt;8.020687&lt;/D&gt;&lt;D xsi:type="xsd:double"&gt;-8.79417&lt;/D&gt;&lt;D xsi:type="xsd:double"&gt;-5.50133&lt;/D&gt;&lt;D xsi:type="xsd:double"&gt;3.004694&lt;/D&gt;&lt;D xsi:type="xsd:double"&gt;-11.198431&lt;/D&gt;&lt;D xsi:type="xsd:double"&gt;0.03451109&lt;/D&gt;&lt;D xsi:type="xsd:double"&gt;-8.416695&lt;/D&gt;&lt;D xsi:type="xsd:double"&gt;-0.18832088&lt;/D&gt;&lt;D xsi:type="xsd:double"&gt;13.283026&lt;/D&gt;&lt;D xsi:type="xsd:double"&gt;-5.696207&lt;/D&gt;&lt;D xsi:type="xsd:double"&gt;6.134796&lt;/D&gt;&lt;D xsi:type="xsd:double"&gt;10.902893&lt;/D&gt;&lt;D xsi:type="xsd:double"&gt;7.035339&lt;/D&gt;&lt;D xsi:type="xsd:double"&gt;7.118249&lt;/D&gt;&lt;D xsi:type="xsd:double"&gt;-14.389062&lt;/D&gt;&lt;D xsi:type="xsd:double"&gt;-2.222228&lt;/D&gt;&lt;D xsi:type="xsd:double"&gt;-12.407762&lt;/D&gt;&lt;D xsi:type="xsd:double"&gt;-1.8946588&lt;/D&gt;&lt;D xsi:type="xsd:double"&gt;1.1201262&lt;/D&gt;&lt;D xsi:type="xsd:double"&gt;-6.9900694&lt;/D&gt;&lt;D xsi:type="xsd:double"&gt;8.706355&lt;/D&gt;&lt;D xsi:type="xsd:double"&gt;9.293545&lt;/D&gt;&lt;D xsi:type="xsd:double"&gt;1.0196805&lt;/D&gt;&lt;D xsi:type="xsd:double"&gt;9.749306&lt;/D&gt;&lt;D xsi:type="xsd:double"&gt;-7.868016&lt;/D&gt;&lt;D xsi:type="xsd:double"&gt;4.8553705&lt;/D&gt;&lt;D xsi:type="xsd:double"&gt;1.8719196&lt;/D&gt;&lt;D xsi:type="xsd:double"&gt;-4.5280457&lt;/D&gt;&lt;D xsi:type="xsd:double"&gt;4.2794466&lt;/D&gt;&lt;D xsi:type="xsd:double"&gt;11.027503&lt;/D&gt;&lt;D xsi:type="xsd:double"&gt;-3.3442914&lt;/D&gt;&lt;D xsi:type="xsd:double"&gt;-6.7655206&lt;/D&gt;&lt;D xsi:type="xsd:double"&gt;-3.5046399&lt;/D&gt;&lt;D xsi:type="xsd:double"&gt;6.046915&lt;/D&gt;&lt;D xsi:type="xsd:double"&gt;13.655651&lt;/D&gt;&lt;D xsi:type="xsd:double"&gt;-0.7617831&lt;/D&gt;&lt;D xsi:type="xsd:double"&gt;3.0277252&lt;/D&gt;&lt;D xsi:type="xsd:double"&gt;11.433208&lt;/D&gt;&lt;D xsi:type="xsd:double"&gt;6.4615846&lt;/D&gt;&lt;D xsi:type="xsd:double"&gt;3.7385106&lt;/D&gt;&lt;D xsi:type="xsd:double"&gt;-4.718399&lt;/D&gt;&lt;D xsi:type="xsd:double"&gt;0.89485645&lt;/D&gt;&lt;D xsi:type="xsd:double"&gt;-0.68982244&lt;/D&gt;&lt;/FQL&gt;&lt;FQL&gt;&lt;Q&gt;SET-BKK^FMA_PE(NTMA,-10AY,0,AM,"PORTAGG","MEANR")&lt;/Q&gt;&lt;R&gt;121&lt;/R&gt;&lt;C&gt;1&lt;/C&gt;&lt;D xsi:type="xsd:double"&gt;15.8333416412258&lt;/D&gt;&lt;D xsi:type="xsd:double"&gt;15.8375149353156&lt;/D&gt;&lt;D xsi:type="xsd:double"&gt;15.4089250338075&lt;/D&gt;&lt;D xsi:type="xsd:double"&gt;15.7333767838347&lt;/D&gt;&lt;D xsi:type="xsd:double"&gt;14.7282796746135&lt;/D&gt;&lt;D xsi:type="xsd:double"&gt;16.0230440251386&lt;/D&gt;&lt;D xsi:type="xsd:double"&gt;15.7585708375636&lt;/D&gt;&lt;D xsi:type="xsd:double"&gt;14.7972292722712&lt;/D&gt;&lt;D xsi:type="xsd:double"&gt;15.0023604858014&lt;/D&gt;&lt;D xsi:type="xsd:double"&gt;15.2304461337448&lt;/D&gt;&lt;D xsi:type="xsd:double"&gt;15.318442079838&lt;/D&gt;&lt;D xsi:type="xsd:double"&gt;14.4502342643347&lt;/D&gt;&lt;D xsi:type="xsd:double"&gt;13.9943572331845&lt;/D&gt;&lt;D xsi:type="xsd:double"&gt;13.7545251163026&lt;/D&gt;&lt;D xsi:type="xsd:double"&gt;14.1710947923534&lt;/D&gt;&lt;D xsi:type="xsd:double"&gt;13.5399151051841&lt;/D&gt;&lt;D xsi:type="xsd:double"&gt;12.5643881229936&lt;/D&gt;&lt;D xsi:type="xsd:double"&gt;13.1507987728797&lt;/D&gt;&lt;D xsi:type="xsd:double"&gt;13.6999930141565&lt;/D&gt;&lt;D xsi:type="xsd:double"&gt;14.451367801439&lt;/D&gt;&lt;D xsi:type="xsd:double"&gt;14.4892821356304&lt;/D&gt;&lt;D xsi:type="xsd:double"&gt;14.430600557078&lt;/D&gt;&lt;D xsi:type="xsd:double"&gt;14.7105681247942&lt;/D&gt;&lt;D xsi:type="xsd:double"&gt;15.426431399168&lt;/D&gt;&lt;D xsi:type="xsd:double"&gt;15.2819803033281&lt;/D&gt;&lt;D xsi:type="xsd:double"&gt;14.5795031122539&lt;/D&gt;&lt;D xsi:type="xsd:double"&gt;14.5976969668321&lt;/D&gt;&lt;D xsi:type="xsd:double"&gt;14.5937695931833&lt;/D&gt;&lt;D xsi:type="xsd:double"&gt;14.8536186517221&lt;/D&gt;&lt;D xsi:type="xsd:double"&gt;15.265850720049&lt;/D&gt;&lt;D xsi:type="xsd:double"&gt;14.8912663014231&lt;/D&gt;&lt;D xsi:type="xsd:double"&gt;14.9791284872838&lt;/D&gt;&lt;D xsi:type="xsd:double"&gt;14.7801987916943&lt;/D&gt;&lt;D xsi:type="xsd:double"&gt;14.7132365569932&lt;/D&gt;&lt;D xsi:type="xsd:double"&gt;14.7541813390859&lt;/D&gt;&lt;D xsi:type="xsd:double"&gt;14.7364118530787&lt;/D&gt;&lt;D xsi:type="xsd:double"&gt;15.0913907990471&lt;/D&gt;&lt;D xsi:type="xsd:double"&gt;15.4212673333304&lt;/D&gt;&lt;D xsi:type="xsd:double"&gt;15.7367211247383&lt;/D&gt;&lt;D xsi:type="xsd:double"&gt;15.5384784634481&lt;/D&gt;&lt;D xsi:type="xsd:double"&gt;15.9718087952834&lt;/D&gt;&lt;D xsi:type="xsd:double"&gt;16.5576405135596&lt;/D&gt;&lt;D xsi:type="xsd:double"&gt;16.2087858107427&lt;/D&gt;&lt;D xsi:type="xsd:double"&gt;15.2655469267165&lt;/D&gt;&lt;D xsi:type="xsd:double"&gt;15.2366970680304&lt;/D&gt;&lt;D xsi:type="xsd:double"&gt;15.1349978803103&lt;/D&gt;&lt;D xsi:type="xsd:double"&gt;13.8674166458362&lt;/D&gt;&lt;D xsi:type="xsd:double"&gt;14.7597701779683&lt;/D&gt;&lt;D xsi:type="xsd:double"&gt;14.934541267219&lt;/D&gt;&lt;D xsi:type="xsd:double"&gt;15.0446271857992&lt;/D&gt;&lt;D xsi:type="xsd:double"&gt;13.9939138311071&lt;/D&gt;&lt;D xsi:type="xsd:double"&gt;14.0932568725823&lt;/D&gt;&lt;D xsi:type="xsd:double"&gt;13.5028001106746&lt;/D&gt;&lt;D xsi:type="xsd:double"&gt;14.3492257485406&lt;/D&gt;&lt;D xsi:type="xsd:double"&gt;14.9541775894701&lt;/D&gt;&lt;D xsi:type="xsd:double"&gt;14.7838136675089&lt;/D&gt;&lt;D xsi:type="xsd:double"&gt;15.0549696123112&lt;/D&gt;&lt;D xsi:type="xsd:double"&gt;14.6766465690306&lt;/D&gt;&lt;D xsi:type="xsd:double"&gt;15.7956611057543&lt;/D&gt;&lt;D xsi:type="xsd:double"&gt;15.6766678970573&lt;/D&gt;&lt;D xsi:type="xsd:double"&gt;15.3007979037447&lt;/D&gt;&lt;D xsi:type="xsd:double"&gt;15.3405758196669&lt;/D&gt;&lt;D xsi:type="xsd:double"&gt;15.1945214777137&lt;/D&gt;&lt;D xsi:type="xsd:double"&gt;15.5538559981124&lt;/D&gt;&lt;D xsi:type="xsd:double"&gt;15.3646346874671&lt;/D&gt;&lt;D xsi:type="xsd:double"&gt;15.1216852157339&lt;/D&gt;&lt;D xsi:type="xsd:double"&gt;13.9048018661799&lt;/D&gt;&lt;D xsi:type="xsd:double"&gt;12.6282195523377&lt;/D&gt;&lt;D xsi:type="xsd:double"&gt;15.913716102663&lt;/D&gt;&lt;D xsi:type="xsd:double"&gt;18.8738158261158&lt;/D&gt;&lt;D xsi:type="xsd:double"&gt;19.1489852667705&lt;/D&gt;&lt;D xsi:type="xsd:double"&gt;19.3763079558826&lt;/D&gt;&lt;D xsi:type="xsd:double"&gt;19.3684105148379&lt;/D&gt;&lt;D xsi:type="xsd:double"&gt;18.3496874266982&lt;/D&gt;&lt;D xsi:type="xsd:double"&gt;17.0381705214918&lt;/D&gt;&lt;D xsi:type="xsd:double"&gt;19.5316351951264&lt;/D&gt;&lt;D xsi:type="xsd:double"&gt;19.6078934244178&lt;/D&gt;&lt;D xsi:type="xsd:double"&gt;18.9488066137308&lt;/D&gt;&lt;D xsi:type="xsd:double"&gt;18.9542185492638&lt;/D&gt;&lt;D xsi:type="xsd:double"&gt;19.4719085401434&lt;/D&gt;&lt;D xsi:type="xsd:double"&gt;18.8524284462894&lt;/D&gt;&lt;D xsi:type="xsd:double"&gt;17.7143885906465&lt;/D&gt;&lt;D xsi:type="xsd:double"&gt;17.4539151813296&lt;/D&gt;&lt;D xsi:type="xsd:double"&gt;16.674806813771&lt;/D&gt;&lt;D xsi:type="xsd:double"&gt;17.5457063364347&lt;/D&gt;&lt;D xsi:type="xsd:double"&gt;17.3745618877603&lt;/D&gt;&lt;D xsi:type="xsd:double"&gt;17.051979094261&lt;/D&gt;&lt;D xsi:ty</t>
        </r>
      </text>
    </comment>
    <comment ref="A13" authorId="0" shapeId="0" xr:uid="{2FBAA270-EA3E-4562-B52E-9C6FBB1DAA0A}">
      <text>
        <r>
          <rPr>
            <b/>
            <sz val="9"/>
            <color indexed="81"/>
            <rFont val="Tahoma"/>
            <charset val="1"/>
          </rPr>
          <t>pe="xsd:double"&gt;16.7735643653764&lt;/D&gt;&lt;D xsi:type="xsd:double"&gt;17.2760346656823&lt;/D&gt;&lt;D xsi:type="xsd:double"&gt;16.9932019022579&lt;/D&gt;&lt;D xsi:type="xsd:double"&gt;17.2505897387469&lt;/D&gt;&lt;D xsi:type="xsd:double"&gt;17.3055694581363&lt;/D&gt;&lt;D xsi:type="xsd:double"&gt;16.5498209380501&lt;/D&gt;&lt;D xsi:type="xsd:double"&gt;16.1580360610191&lt;/D&gt;&lt;D xsi:type="xsd:double"&gt;15.346585611177&lt;/D&gt;&lt;D xsi:type="xsd:double"&gt;15.0887470405458&lt;/D&gt;&lt;D xsi:type="xsd:double"&gt;15.4166054436759&lt;/D&gt;&lt;D xsi:type="xsd:double"&gt;15.1153518281771&lt;/D&gt;&lt;D xsi:type="xsd:double"&gt;15.251457722308&lt;/D&gt;&lt;D xsi:type="xsd:double"&gt;15.5758613125015&lt;/D&gt;&lt;D xsi:type="xsd:double"&gt;15.9288604977881&lt;/D&gt;&lt;D xsi:type="xsd:double"&gt;16.0317382203781&lt;/D&gt;&lt;D xsi:type="xsd:double"&gt;15.5658903438082&lt;/D&gt;&lt;D xsi:type="xsd:double"&gt;15.84771778281&lt;/D&gt;&lt;D xsi:type="xsd:double"&gt;15.2232747518955&lt;/D&gt;&lt;D xsi:type="xsd:double"&gt;15.623078437919&lt;/D&gt;&lt;D xsi:type="xsd:double"&gt;15.1405960588187&lt;/D&gt;&lt;D xsi:type="xsd:double"&gt;15.9792644689644&lt;/D&gt;&lt;D xsi:type="xsd:double"&gt;16.1765200531053&lt;/D&gt;&lt;D xsi:type="xsd:double"&gt;15.0621537241505&lt;/D&gt;&lt;D xsi:type="xsd:double"&gt;14.2717774966225&lt;/D&gt;&lt;D xsi:type="xsd:double"&gt;14.3297084982911&lt;/D&gt;&lt;D xsi:type="xsd:double"&gt;14.5898738455011&lt;/D&gt;&lt;D xsi:type="xsd:double"&gt;14.2122491543943&lt;/D&gt;&lt;D xsi:type="xsd:double"&gt;14.2076629330701&lt;/D&gt;&lt;D xsi:type="xsd:double"&gt;14.2366952749822&lt;/D&gt;&lt;D xsi:type="xsd:double"&gt;14.089451401425&lt;/D&gt;&lt;D xsi:type="xsd:double"&gt;13.9239074076033&lt;/D&gt;&lt;D xsi:type="xsd:double"&gt;13.365852465436&lt;/D&gt;&lt;D xsi:type="xsd:double"&gt;13.4369226750889&lt;/D&gt;&lt;D xsi:type="xsd:double"&gt;14.1069612090708&lt;/D&gt;&lt;/FQL&gt;&lt;FQL&gt;&lt;Q&gt;W-FDS^FG_PRICE_MAVG(0,,,,30)&lt;/Q&gt;&lt;R&gt;1&lt;/R&gt;&lt;C&gt;1&lt;/C&gt;&lt;D xsi:type="xsd:double"&gt;5.2980833&lt;/D&gt;&lt;/FQL&gt;&lt;FQL&gt;&lt;Q&gt;TUR^FG_PRICE_MAVG(0,,,,30)&lt;/Q&gt;&lt;R&gt;1&lt;/R&gt;&lt;C&gt;1&lt;/C&gt;&lt;D xsi:type="xsd:double"&gt;39.512&lt;/D&gt;&lt;/FQL&gt;&lt;FQL&gt;&lt;Q&gt;EIDO^FG_PRICE_MAVG(0,,,,200)&lt;/Q&gt;&lt;R&gt;1&lt;/R&gt;&lt;C&gt;1&lt;/C&gt;&lt;D xsi:type="xsd:double"&gt;21.26955&lt;/D&gt;&lt;/FQL&gt;&lt;FQL&gt;&lt;Q&gt;VNM^PERCENT_CHANGE(FMA_EPS(+1,0,,,,"PORTAGG","MEAN"),FMA_EPS(+1,-1AM,,,,"PORTAGG","MEAN"))&lt;/Q&gt;&lt;R&gt;1&lt;/R&gt;&lt;C&gt;1&lt;/C&gt;&lt;D xsi:type="xsd:double"&gt;4.98191002301214&lt;/D&gt;&lt;/FQL&gt;&lt;FQL&gt;&lt;Q&gt;EWM^FMA_PCT_ABOVE_MAVG(200,0,,,,"PORTAGG")&lt;/Q&gt;&lt;R&gt;1&lt;/R&gt;&lt;C&gt;1&lt;/C&gt;&lt;D xsi:type="xsd:double"&gt;63.6363636363636&lt;/D&gt;&lt;/FQL&gt;&lt;FQL&gt;&lt;Q&gt;VWO^PERCENT_CHANGE(FMA_EPS(+1,0,,,,"PORTAGG","MEAN"),FMA_EPS(+1,-3AM,,,,"PORTAGG","MEAN"))&lt;/Q&gt;&lt;R&gt;1&lt;/R&gt;&lt;C&gt;1&lt;/C&gt;&lt;D xsi:type="xsd:double"&gt;0.632794803448124&lt;/D&gt;&lt;/FQL&gt;&lt;FQL&gt;&lt;Q&gt;UAE^SIZE(FG_CONSTITUENTS)&lt;/Q&gt;&lt;R&gt;1&lt;/R&gt;&lt;C&gt;1&lt;/C&gt;&lt;D xsi:type="xsd:long"&gt;43&lt;/D&gt;&lt;/FQL&gt;&lt;FQL&gt;&lt;Q&gt;VNM^FMA_RBICS_REV_CURRENT(30, LOC, "PORTAGG")&lt;/Q&gt;&lt;R&gt;1&lt;/R&gt;&lt;C&gt;1&lt;/C&gt;&lt;D xsi:type="xsd:double"&gt;54.2576267331265&lt;/D&gt;&lt;/FQL&gt;&lt;FQL&gt;&lt;Q&gt;REFPHRREPO-FDS^(SUBARRAY(NOT_NA(NO_REPEAT_F(FG_YIELD(NOW,-10AY,D))),0,1)-SUBARRAY(NOT_NA(NO_REPEAT_F(FG_YIELD(NOW,-10AY,D))),1,1))*100&lt;/Q&gt;&lt;R&gt;1&lt;/R&gt;&lt;C&gt;1&lt;/C&gt;&lt;D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xsi:type="xsd:double"&gt;-25&lt;/D&gt;&lt;/FQL&gt;&lt;FQL&gt;&lt;Q&gt;SET-BKK^JULIAN(FMA_DIV_YLD(NTMA,NOW,NOW,M,"PORTAGG","MEANR").DATES)&lt;/Q&gt;&lt;R&gt;1&lt;/R&gt;&lt;C&gt;1&lt;/C&gt;&lt;D xsi:type="xsd:long"&gt;45532&lt;/D&gt;&lt;/FQL&gt;&lt;FQL&gt;&lt;Q&gt;CNYA^FMA_PE(NTMA,0,,,"PORTAGG","MEANR")&lt;/Q&gt;&lt;R&gt;1&lt;/R&gt;&lt;C&gt;1&lt;/C&gt;&lt;D xsi:type="xsd:double"&gt;11.2753990677871&lt;/D&gt;&lt;/FQL&gt;&lt;FQL&gt;&lt;Q&gt;CAGDPY@AE^EE_ACTUAL_ANNUAL(MED,+1)&lt;/Q&gt;&lt;R&gt;1&lt;/R&gt;&lt;C&gt;1&lt;/C&gt;&lt;D xsi:type="xsd:double"&gt;9.4&lt;/D&gt;&lt;/FQL&gt;&lt;FQL&gt;&lt;Q&gt;CAGDPY@ID^EE_ACTUAL_ANNUAL(MED,0)&lt;/Q&gt;&lt;R&gt;1&lt;/R&gt;&lt;C&gt;1&lt;/C&gt;&lt;D xsi:type="xsd:double"&gt;-0.14&lt;/D&gt;&lt;/FQL&gt;&lt;FQL&gt;&lt;Q&gt;USDTWD^STD(FG_PRICE_CHANGE(0,-3AY,M))&lt;/Q&gt;&lt;R&gt;1&lt;/R&gt;&lt;C&gt;1&lt;/C&gt;&lt;D xsi:type="xsd:double"&gt;1.69205123372098&lt;/D&gt;&lt;/FQL&gt;&lt;FQL&gt;&lt;Q&gt;USDCNH^FG_PRICE_CHANGE(0,-1AM)&lt;/Q&gt;&lt;R&gt;1&lt;/R&gt;&lt;C&gt;1&lt;/C&gt;&lt;D xsi:type="xsd:double"&gt;-2.364409&lt;/D&gt;&lt;/FQL&gt;&lt;FQL&gt;&lt;Q&gt;INDA^FMA_PE(NTMA,-10AY,0,AM,"PORTAGG","MEANR")&lt;/Q&gt;&lt;R&gt;121&lt;/R&gt;&lt;C&gt;1&lt;/C&gt;&lt;D xsi:type="xsd:double"&gt;16.6485773324954&lt;/D&gt;&lt;D xsi:type="xsd:double"&gt;16.6417322137202&lt;/D&gt;&lt;D xsi:type="xsd:double"&gt;16.6142420396876&lt;/D&gt;&lt;D xsi:type="xsd:double"&gt;17.5554921361451&lt;/D&gt;&lt;D xsi:type="xsd:double"&gt;16.73774156571&lt;/D&gt;&lt;D xsi:type="xsd:double"&gt;18.2095586736554&lt;/D&gt;&lt;D xsi:type="xsd:double"&gt;18.3912749195702&lt;/D&gt;&lt;D xsi:type="xsd:double"&gt;17.3905910399902&lt;/D&gt;&lt;D xsi:type="xsd:double"&gt;17.0537852313227&lt;/D&gt;&lt;D xsi:type="xsd:double"&gt;17.7694586370071&lt;/D&gt;&lt;D xsi:type="xsd:double"&gt;17.4388739201201&lt;/D&gt;&lt;D xsi:type="xsd:double"&gt;18.317685634709&lt;/D&gt;&lt;D xsi:type="xsd:double"&gt;17.9036195605235&lt;/D&gt;&lt;D xsi:type="xsd:double"&gt;17.2718096538223&lt;/D&gt;&lt;D xsi:type="xsd:double"&gt;17.779852088885&lt;/D&gt;&lt;D xsi:type="xsd:double"&gt;17.2987192167477&lt;/D&gt;&lt;D xsi:type="xsd:double"&gt;17.3507354713635&lt;/D&gt;&lt;D xsi:type="xsd:double"&gt;16.9048068240513&lt;/D&gt;&lt;D xsi:type="xsd:double"&gt;16.1044778065491&lt;/D&gt;&lt;D xsi:type="xsd:double"&gt;17.0164263242064&lt;/D&gt;&lt;D xsi:type="xsd:double"&gt;17.3752234491333&lt;/D&gt;&lt;D xsi:type="xsd:double"&gt;17.8543479276287&lt;/D&gt;&lt;D xsi:type="xsd:double"&gt;17.5251170462393&lt;/D&gt;&lt;D xsi:type="xsd:double"&gt;18.3728979342367&lt;/D&gt;&lt;D xsi:type="xsd:double"&gt;17.9872572589665&lt;/D&gt;&lt;D xsi:type="xsd:double"&gt;17.5309148284671&lt;/D&gt;&lt;D xsi:type="xsd:double"&gt;17.5414391680566&lt;/D&gt;&lt;D xsi:type="xsd:double"&gt;16.3985142142717&lt;/D&gt;&lt;D xsi:type="xsd:double"&gt;16.0182480247989&lt;/D&gt;&lt;D xsi:type="xsd:double"&gt;17.1368201871115&lt;/D&gt;&lt;D xsi:type="xsd:double"&gt;17.7667199324674&lt;/D&gt;&lt;D xsi:type="xsd:double"&gt;17.9165591520783&lt;/D&gt;&lt;D xsi:type="xsd:double"&gt;18.1476510824644&lt;/D&gt;&lt;D xsi:type="xsd:double"&gt;18.4733910227041&lt;/D&gt;&lt;D xsi:type="xsd:double"&gt;17.8392393239386&lt;/D&gt;&lt;D xsi:type="xsd:double"&gt;18.9065798813494&lt;/D&gt;&lt;D xsi:type="xsd:double"&gt;18.5000749312459&lt;/D&gt;&lt;D xsi:type="xsd:double"&gt;18.1716540340974&lt;/D&gt;&lt;D xsi:type="xsd:double"&gt;18.8963654552221&lt;/D&gt;&lt;D xsi:type="xsd:double"&gt;18.8009606197603&lt;/D&gt;&lt;D xsi:type="xsd:double"&gt;19.0517761680724&lt;/D&gt;&lt;D xsi:type="xsd:double"&gt;19.5284997359134&lt;/D&gt;&lt;D xsi:type="xsd:double"&gt;18.44379744663&lt;/D&gt;&lt;D xsi:type="xsd:double"&gt;17.7100475637392&lt;/D&gt;&lt;D xsi:type="xsd:double"&gt;18.749600988421&lt;/D&gt;&lt;D xsi:type="xsd:double"&gt;18.2692329717691&lt;/D&gt;&lt;D xsi:type="xsd:double"&gt;18.3516637365484&lt;/D&gt;&lt;D xsi:type="xsd:double"&gt;19.1522858341749&lt;/D&gt;&lt;D xsi:type="xsd:double"&gt;20.0726942900756&lt;/D&gt;&lt;D xsi:type="xsd:double"&gt;18.3366012841361&lt;/D&gt;&lt;D xsi:type="xsd:double"&gt;17.1078397959089&lt;/D&gt;&lt;D xsi:type="xsd:double"&gt;18.1604366554535&lt;/D&gt;&lt;D xsi:type="xsd:double"&gt;17.9844448809235&lt;/D&gt;&lt;D xsi:type="xsd:double"&gt;17.7928507839031&lt;/D&gt;&lt;D xsi:type="xsd:double"&gt;18.2276792027785&lt;/D&gt;&lt;D xsi:type="xsd:double"&gt;18.9458962381089&lt;/D&gt;&lt;D xsi:type="xsd:double"&gt;19.2139958096258&lt;/D&gt;&lt;D xsi:type="xsd:double"&gt;19.1964585989364&lt;/D&gt;&lt;D xsi:type="xsd:double"&gt;19.0169751151601&lt;/D&gt;&lt;D xsi:type="xsd:double"&gt;17.9893757370294&lt;/D&gt;&lt;D xsi:type="xsd:double"&gt;18.1580175221321&lt;/D&gt;&lt;D xsi:type="xsd:double"&gt;18.3962415513772&lt;/D&gt;&lt;D xsi:type="xsd:double"&gt;18.880087755508&lt;/D&gt;&lt;D xsi:type="xsd:double"&gt;19.310073282881&lt;/D&gt;&lt;D xsi:type="xsd:double"&gt;19.2506865179679&lt;/D&gt;&lt;D xsi:type="xsd:double"&gt;19.1790193206238&lt;/D&gt;&lt;D xsi:type="xsd:double"&gt;17.6089053348259&lt;/D&gt;&lt;D xsi:type="xsd:double"&gt;14.0656133147379&lt;/D&gt;&lt;D xsi:type="xsd:double"&gt;17.685909368373&lt;/D&gt;&lt;D xsi:type="xsd:double"&gt;19.4375806399256&lt;/D&gt;&lt;D xsi:type="xsd:double"&gt;22.1776821105534&lt;/D&gt;&lt;D xsi:type="xsd:double"&gt;23.8346184044469&lt;/D&gt;&lt;D xsi:type="xsd:double"&gt;23.7316456401712&lt;/D&gt;&lt;D xsi:type="xsd:double"&gt;22.5246452827928&lt;/D&gt;&lt;D xsi:type="xsd:double"&gt;22.0230923678802&lt;/D&gt;&lt;D xsi:type="xsd:double"&gt;22.6663963387671&lt;/D&gt;&lt;D xsi:type="xsd:double"&gt;24.124329416211&lt;/D&gt;&lt;D xsi:type="xsd:double"&gt;22.4666367118448&lt;/D&gt;&lt;D xsi:type="xsd:double"&gt;22.6990267843975&lt;/D&gt;&lt;D xsi:type="xsd:double"&gt;22.4767877445892&lt;/D&gt;&lt;D xsi:type="xsd:double"&gt;22.5552745369531&lt;/D&gt;&lt;D xsi:type="xsd:double"&gt;22.9035628089169&lt;/D&gt;&lt;D xsi:type="xsd:double"&gt;23.1656225944794&lt;/D&gt;&lt;D xsi:type="xsd:double"&gt;23.1343249212556&lt;/D&gt;&lt;D xsi:type="xsd:double"&gt;23.8693550904687&lt;/D&gt;&lt;D xsi:type="xsd:double"&gt;24.6081105380408&lt;/D&gt;&lt;D xsi:type="xsd:double"&gt;23.7529055864733&lt;/D&gt;&lt;D xsi:type="xsd:double"&gt;22.4498949824936&lt;/D&gt;&lt;D xsi:type="xsd:double"&gt;22.9755329189853&lt;/D&gt;&lt;D xsi:type="xsd:double"&gt;22.1060390047636&lt;/D&gt;&lt;D xsi:type="xsd:double"&gt;21.452080230302&lt;/D&gt;&lt;D xsi:type="xsd:double"&gt;21.9540623607985&lt;/D&gt;&lt;D xsi:type="xsd:double"&gt;21.6959290135769&lt;/D&gt;&lt;D xsi:type="xsd:double"&gt;20.5263402982072&lt;/D&gt;&lt;D xsi:type="xsd:double"&gt;19.9400497814587&lt;/D&gt;&lt;D xsi:type="xsd:double"&gt;21.8724626775448&lt;/D&gt;&lt;D xsi:type="xsd:double"&gt;22.164715118627&lt;/D&gt;&lt;D xsi:type="xsd:double"&gt;21.2296969096939&lt;/D&gt;&lt;D xsi:type="xsd:double"&gt;21.9307387252926&lt;/D&gt;&lt;D xsi:type="xsd:double"&gt;22.7144154060074&lt;/D&gt;&lt;D xsi:type="xsd:double"&gt;22.0436049918178&lt;/D&gt;&lt;D xsi:type="xsd:double"&gt;20.9891958142666&lt;/D&gt;&lt;D xsi:type="xsd:double"&gt;20.1858779340002&lt;/D&gt;&lt;D xsi:type="xsd:double"&gt;19.6304707940278&lt;/D&gt;&lt;D xsi:type="xsd:double"&gt;20.6488534191297&lt;/D&gt;&lt;D xsi:type="xsd:double"&gt;21.1958049039056&lt;/D&gt;&lt;D xsi:type="xsd:double"&gt;21.6383010744291&lt;/D&gt;&lt;D xsi:type="xsd:double"&gt;21.4282567092635&lt;/D&gt;&lt;D xsi:type="xsd:double"&gt;20.7488296283712&lt;/D&gt;&lt;D xsi:type="xsd:double"&gt;20.5899596671058&lt;/D&gt;&lt;D xsi:type="xsd:double"&gt;19.7805612689702&lt;/D&gt;&lt;D xsi:type="xsd:double"&gt;20.6001661822519&lt;/D&gt;&lt;D xsi:type="xsd:double"&gt;22.039683740838&lt;/D&gt;&lt;D xsi:type="xsd:double"&gt;22.3210668091621&lt;/D&gt;&lt;D xsi:type="xsd:double"&gt;22.4945858428325&lt;/D&gt;&lt;D xsi:type="xsd:double"&gt;22.4566630164748&lt;/D&gt;&lt;D xsi:type="xsd:double"&gt;22.7261398190127&lt;/D&gt;&lt;D xsi:type="xsd:double"&gt;22.7203304691612&lt;/D&gt;&lt;D xsi:type="xsd:double"&gt;23.6980558769715&lt;/D&gt;&lt;D xsi:type="xsd:double"&gt;24.4098501585232&lt;/D&gt;&lt;D xsi:type="xsd:double"&gt;24.3123657962732&lt;/D&gt;&lt;/FQL&gt;&lt;FQL&gt;&lt;Q&gt;NI-FDS^MAX(FG_PRICE(0,-5AY))&lt;/Q&gt;&lt;R&gt;1&lt;/R&gt;&lt;C&gt;1&lt;/C&gt;&lt;D xsi:type="xsd:double"&gt;48241&lt;/D&gt;&lt;/FQL&gt;&lt;FQL&gt;&lt;Q&gt;EWZ^FG_PRICE_MAVG(0,,,,30)&lt;/Q&gt;&lt;R&gt;1&lt;/R&gt;&lt;C&gt;1&lt;/C&gt;&lt;D xsi:type="xsd:double"&gt;28.936333&lt;/D&gt;&lt;/FQL&gt;&lt;FQL&gt;&lt;Q&gt;SET-BKK^FMA_PCT_ABOVE_MAVG(200,0,,,,"PORTAGG")&lt;/Q&gt;&lt;R&gt;1&lt;/R&gt;&lt;C&gt;1&lt;/C&gt;&lt;D xsi:type="xsd:double"&gt;27.3809523809524&lt;/D&gt;&lt;/FQL&gt;&lt;FQL&gt;&lt;Q&gt;EWY^FG_TOTAL_RETURNC(0,-3AM)&lt;/Q&gt;&lt;R&gt;1&lt;/R&gt;&lt;C&gt;1&lt;/C&gt;&lt;D xsi:type="xsd:double"&gt;3.578782&lt;/D&gt;&lt;/FQL&gt;&lt;FQL&gt;&lt;Q&gt;EIDO^P_PRICE(0)/P_PRICE_LOW_PR(0,,,,,,"PRICE","INTRA","52W")-1&lt;/Q&gt;&lt;R&gt;1&lt;/R&gt;&lt;C&gt;1&lt;/C&gt;&lt;D xsi:type="xsd:double"&gt;0.20784962&lt;/D&gt;&lt;/FQL&gt;&lt;FQL&gt;&lt;Q&gt;VWO^FMA_PCT_ABOVE_MAVG(200,0,,,,"PORTAGG")&lt;/Q&gt;&lt;R&gt;1&lt;/R&gt;&lt;C&gt;1&lt;/C&gt;&lt;D xsi:type="xsd:double"&gt;40.8393694077546&lt;/D&gt;&lt;/FQL&gt;&lt;FQL&gt;&lt;Q&gt;TRYUS10Y-FDS^FG_YIELD(0,,,,"YTM")&lt;/Q&gt;&lt;R&gt;1&lt;/R&gt;&lt;C&gt;1&lt;/C&gt;&lt;D xsi:type="xsd:double"&gt;3.8682&lt;/D&gt;&lt;/FQL&gt;&lt;FQL&gt;&lt;Q&gt;CC_TW^IMF_IFS_RCPI_Q(0)&lt;/Q&gt;&lt;R&gt;0&lt;/R&gt;&lt;C&gt;0&lt;/C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xsi:type="xsd:double"&gt;25&lt;/D&gt;&lt;/FQL&gt;&lt;FQL&gt;&lt;Q&gt;TRYIN10Y-FDS^PCTCHG(FG_YIELD(0,,,,"YTM"),FG_YIELD(-1AM,,,,"YTM"))&lt;/Q&gt;&lt;R&gt;1&lt;/R&gt;&lt;C&gt;1&lt;/C&gt;&lt;D xsi:type="xsd:double"&gt;-0.73029524&lt;/D&gt;&lt;/FQL&gt;&lt;FQL&gt;&lt;Q&gt;KSA^FMA_PE(NTMA,0,,,"PORTAGG","MEANR")&lt;/Q&gt;&lt;R&gt;1&lt;/R&gt;&lt;C&gt;1&lt;/C&gt;&lt;D xsi:type="xsd:double"&gt;17.199095193609&lt;/D&gt;&lt;/FQL&gt;&lt;FQL&gt;&lt;Q&gt;SET-BKK^FMA_ROE(NTMA,-20AY,NOW,FY,"PORTAGG","MEANR")&lt;/Q&gt;&lt;R&gt;20&lt;/R&gt;&lt;C&gt;1&lt;/C&gt;&lt;D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xsi:type="xsd:double"&gt;9.34882411897041&lt;/D&gt;&lt;/FQL&gt;&lt;FQL&gt;&lt;Q&gt;USDEUR^FG_COMPANY_NAME&lt;/Q&gt;&lt;R&gt;1&lt;/R&gt;&lt;C&gt;1&lt;/C&gt;&lt;D xsi:type="xsd:string"&gt;Euro per U.S. Dollar&lt;/D&gt;&lt;/FQL&gt;&lt;FQL&gt;&lt;Q&gt;USDPHP^STD(FG_PRICE_CHANGE(0,-3AY,M))&lt;/Q&gt;&lt;R&gt;1&lt;/R&gt;&lt;C&gt;1&lt;/C&gt;&lt;D xsi:type="xsd:double"&gt;1.73513594472397&lt;/D&gt;&lt;/FQL&gt;&lt;FQL&gt;&lt;Q&gt;EWT^FMA_PE(LTMA,-10AY,0,AM,"PORTAGG","MEANR")&lt;/Q&gt;&lt;R&gt;121&lt;/R&gt;&lt;C&gt;1&lt;/C&gt;&lt;D xsi:type="xsd:double"&gt;15.0453813551795&lt;/D&gt;&lt;D xsi:type="xsd:double"&gt;14.3017557101819&lt;/D&gt;&lt;D xsi:type="xsd:double"&gt;14.1579996580189&lt;/D&gt;&lt;D xsi:type="xsd:double"&gt;14.1869948093887&lt;/D&gt;&lt;D xsi:type="xsd:double"&gt;13.9685447972408&lt;/D&gt;&lt;D xsi:type="xsd:double"&gt;14.1659443467342&lt;/D&gt;&lt;D xsi:type="xsd:double"&gt;14.3500265669233&lt;/D&gt;&lt;D xsi:type="xsd:double"&gt;14.1446675789668&lt;/D&gt;&lt;D xsi:type="xsd:double"&gt;14.1805403078018&lt;/D&gt;&lt;D xsi:type="xsd:double"&gt;14.0504356496739&lt;/D&gt;&lt;D xsi:type="xsd:double"&gt;13.7314828035293&lt;/D&gt;&lt;D xsi:type="xsd:double"&gt;13.2356904655588&lt;/D&gt;&lt;D xsi:type="xsd:double"&gt;12.6676484112083&lt;/D&gt;&lt;D xsi:type="xsd:double"&gt;12.4529183503045&lt;/D&gt;&lt;D xsi:type="xsd:double"&gt;12.7309329600628&lt;/D&gt;&lt;D xsi:type="xsd:double"&gt;12.6193494373801&lt;/D&gt;&lt;D xsi:type="xsd:double"&gt;12.2697163337751&lt;/D&gt;&lt;D xsi:type="xsd:double"&gt;11.78189068483&lt;/D&gt;&lt;D xsi:type="xsd:double"&gt;12.3596971935085&lt;/D&gt;&lt;D xsi:type="xsd:double"&gt;12.5027496141605&lt;/D&gt;&lt;D xsi:type="xsd:double"&gt;12.4586770113357&lt;/D&gt;&lt;D xsi:type="xsd:double"&gt;12.6821869356118&lt;/D&gt;&lt;D xsi:type="xsd:double"&gt;12.9454363517561&lt;/D&gt;&lt;D xsi:type="xsd:double"&gt;13.464026488515&lt;/D&gt;&lt;D xsi:type="xsd:double"&gt;13.8698896924901&lt;/D&gt;&lt;D xsi:type="xsd:double"&gt;14.2573728103098&lt;/D&gt;&lt;D xsi:type="xsd:double"&gt;14.2816125817094&lt;/D&gt;&lt;D xsi:type="xsd:double"&gt;14.1629461381171&lt;/D&gt;&lt;D xsi:type="xsd:double"&gt;14.1881837089997&lt;/D&gt;&lt;D xsi:type="xsd:double"&gt;14.325157289817&lt;/D&gt;&lt;D xsi:type="xsd:double"&gt;14.5468041912956&lt;/D&gt;&lt;D xsi:type="xsd:double"&gt;14.450673507911&lt;/D&gt;&lt;D xsi:type="xsd:double"&gt;14.3575389344517&lt;/D&gt;&lt;D xsi:type="xsd:double"&gt;14.3958895064964&lt;/D&gt;&lt;D xsi:type="xsd:double"&gt;14.6318296912453&lt;/D&gt;&lt;D xsi:type="xsd:double"&gt;14.7073710630067&lt;/D&gt;&lt;D xsi:type="xsd:double"&gt;14.647992725224&lt;/D&gt;&lt;D xsi:type="xsd:double"&gt;14.287491530681&lt;/D&gt;&lt;D xsi:type="xsd:double"&gt;14.7090643155908&lt;/D&gt;&lt;D xsi:type="xsd:double"&gt;14.751846461739&lt;/D&gt;&lt;D xsi:type="xsd:double"&gt;14.6473960362492&lt;/D&gt;&lt;D xsi:type="xsd:double"&gt;15.1563290569786&lt;/D&gt;&lt;D xsi:type="xsd:double"&gt;14.4670932570349&lt;/D&gt;&lt;D xsi:type="xsd:double"&gt;14.3896491464374&lt;/D&gt;&lt;D xsi:type="xsd:double"&gt;14.2299462024361&lt;/D&gt;&lt;D xsi:type="xsd:double"&gt;14.3107315945946&lt;/D&gt;&lt;D xsi:type="xsd:double"&gt;14.1370333278988&lt;/D&gt;&lt;D xsi:type="xsd:double"&gt;14.2697681014383&lt;/D&gt;&lt;D xsi:type="xsd:double"&gt;14.2455467750905&lt;/D&gt;&lt;D xsi:type="xsd:double"&gt;13.8577852483696&lt;/D&gt;&lt;D xsi:type="xsd:double"&gt;12.3292885781968&lt;/D&gt;&lt;D xsi:type="xsd:double"&gt;12.6426079836184&lt;/D&gt;&lt;D xsi:type="xsd:double"&gt;12.5161595340857&lt;/D&gt;&lt;D xsi:type="xsd:double"&gt;13.2788187085529&lt;/D&gt;&lt;D xsi:type="xsd:double"&gt;14.0790637500466&lt;/D&gt;&lt;D xsi:type="xsd:double"&gt;14.2546969560971&lt;/D&gt;&lt;D xsi:type="xsd:double"&gt;14.556716306973&lt;/D&gt;&lt;D xsi:type="xsd:double"&gt;14.2987475793193&lt;/D&gt;&lt;D xsi:type="xsd:double"&gt;14.8086231048369&lt;/D&gt;&lt;D xsi:type="xsd:double"&gt;15.1947607624342&lt;/D&gt;&lt;D xsi:type="xsd:double"&gt;14.9611837599868&lt;/D&gt;&lt;D xsi:type="xsd:double"&gt;15.5629452329256&lt;/D&gt;&lt;D xsi:type="xsd:double"&gt;16.2991264662822&lt;/D&gt;&lt;D xsi:type="xsd:double"&gt;16.4657310430676&lt;/D&gt;&lt;D xsi:type="xsd:double"&gt;17.607349682759&lt;/D&gt;&lt;D xsi:type="xsd:double"&gt;17.6139435870344&lt;/D&gt;&lt;D xsi:type="xsd:double"&gt;16.3576137278884&lt;/D&gt;&lt;D xsi:type="xsd:double"&gt;15.9775401249035&lt;/D&gt;&lt;D xsi:type="xsd:double"&gt;16.3679708062273&lt;/D&gt;&lt;D xsi:type="xsd:double"&gt;16.5734878222162&lt;/D&gt;&lt;D xsi:type="xsd:double"&gt;17.131679957469&lt;/D&gt;&lt;D xsi:type="xsd:double"&gt;17.9968104392354&lt;/D&gt;&lt;D xsi:type="xsd:double"&gt;17.4065065473181&lt;/D&gt;&lt;D xsi:type="xsd:double"&gt;16.958591058022&lt;/D&gt;&lt;D xsi:type="xsd:double"&gt;16.7904404122389&lt;/D&gt;&lt;D xsi:type="xsd:double"&gt;17.3024184572207&lt;/D&gt;&lt;D xsi:type="xsd:double"&gt;18.0995005358173&lt;/D&gt;&lt;D xsi:type="xsd:double"&gt;18.2871509756643&lt;/D&gt;&lt;D xsi:type="xsd:double"&gt;18.6682924183795&lt;/D&gt;&lt;D xsi:type="xsd:double"&gt;18.3724482822485&lt;/D&gt;&lt;D xsi:type="xsd:double"&gt;17.8958189956465&lt;/D&gt;&lt;D xsi:type="xsd:double"&gt;17.0374438005042&lt;/D&gt;&lt;D xsi:type="xsd:double"&gt;16.5233327289622&lt;/D&gt;&lt;D xsi:type="xsd:double"&gt;15.7573267008383&lt;/D&gt;&lt;D xsi:type="xsd:double"&gt;14.8630225510041&lt;/D&gt;&lt;D xsi:type="xsd:double"&gt;14.1725603085838&lt;/D&gt;&lt;D xsi:type="xsd:double"&gt;13.5474806179574&lt;/D&gt;&lt;D xsi:type="xsd:double"&gt;12.9961895923688&lt;/D&gt;&lt;D xsi:type="xsd:double"&gt;13.1077297581426&lt;/D&gt;&lt;D xsi:type="xsd:double"&gt;12.4897665374387&lt;/D&gt;&lt;D xsi:type="xsd:double"&gt;12.3496925973837&lt;/D&gt;&lt;D xsi:type="xsd:double"&gt;12.3185488786707&lt;/D&gt;&lt;D xsi:type="xsd:double"&gt;12.0788930088117&lt;/D&gt;&lt;D xsi:type="xsd:double"&gt;11.9226443630131&lt;/D&gt;&lt;D xsi:type="xsd:double"&gt;11.4680625974818&lt;/D&gt;&lt;D xsi:type="xsd:double"&gt;11.1789926858411&lt;/D&gt;&lt;D xsi:type="xsd:double"&gt;11.1280423109484&lt;/D&gt;&lt;D xsi:type="xsd:double"&gt;10.3321767943861&lt;/D&gt;&lt;D xsi:type="xsd:double"&gt;9.90313425742913&lt;/D&gt;&lt;D xsi:type="xsd:double"&gt;11.0626965563389&lt;/D&gt;&lt;D xsi:type="xsd:double"&gt;10.6282842043037&lt;/D&gt;&lt;D xsi:type="xsd:double"&gt;11.6513157934007&lt;/D&gt;&lt;D xsi:type="xsd:double"&gt;12.4381013386012&lt;/D&gt;&lt;D xsi:type="xsd:double"&gt;12.8715103669575&lt;/D&gt;&lt;D xsi:type="xsd:double"&gt;13.2864893581201&lt;/D&gt;&lt;D xsi:type="xsd:double"&gt;14.203108489563&lt;/D&gt;&lt;D xsi:type="xsd:double"&gt;14.9656366337932&lt;/D&gt;&lt;D xsi:type="xsd:double"&gt;16.0563518717432&lt;/D&gt;&lt;D xsi:type="xsd:double"&gt;16.0917237082975&lt;/D&gt;&lt;D xsi:type="xsd:double"&gt;16.277588815304&lt;/D&gt;&lt;D xsi:type="xsd:double"&gt;16.2530112613286&lt;/D&gt;&lt;D xsi:type="xsd:double"&gt;17.612630218609&lt;/D&gt;&lt;D xsi:type="xsd:double"&gt;19.050358352648&lt;/D&gt;&lt;D xsi:type="xsd:double"&gt;19.212129903347&lt;/D&gt;&lt;D xsi:type="xsd:double"&gt;19.8150822090521&lt;/D&gt;&lt;D xsi:type="xsd:double"&gt;19.8138277034702&lt;/D&gt;&lt;D xsi:type="xsd:double"&gt;19.6399559301594&lt;/D&gt;&lt;D xsi:type="xsd:double"&gt;19.69140481869&lt;/D&gt;&lt;D xsi:type="xsd:double"&gt;20.0128526419087&lt;/D&gt;&lt;D xsi:type="xsd:double"&gt;19.1022184686211&lt;/D&gt;&lt;D xsi:type="xsd:double"&gt;18.770209595143&lt;/D&gt;&lt;/FQL&gt;&lt;FQL&gt;&lt;Q&gt;GREK^FG_TOTAL_RETURNC(0,-1AM)&lt;/Q&gt;&lt;R&gt;1&lt;/R&gt;&lt;C&gt;1&lt;/C&gt;&lt;D xsi:type="xsd:double"&gt;-1.1232138&lt;/D&gt;&lt;/FQL&gt;&lt;FQL&gt;&lt;Q&gt;SPY^P_PRICE(0)/P_PRICE_LOW_PR(0,,,,,,"PRICE","INTRA","52W")-1&lt;/Q&gt;&lt;R&gt;1&lt;/R&gt;&lt;C&gt;1&lt;/C&gt;&lt;D xsi:type="xsd:double"&gt;0.36445832&lt;/D&gt;&lt;/FQL&gt;&lt;FQL&gt;&lt;Q&gt;EWW^FMA_COS_DOWN("EPS","1M",+1,NOW,,,"PORTAGG","MEANR")&lt;/Q&gt;&lt;R&gt;1&lt;/R&gt;&lt;C&gt;1&lt;/C&gt;&lt;D xsi:type="xsd:double"&gt;19&lt;/D&gt;&lt;/FQL&gt;&lt;FQL&gt;&lt;Q&gt;INDA^FG_ROE(0)&lt;/Q&gt;&lt;R&gt;1&lt;/R&gt;&lt;C&gt;1&lt;/C&gt;&lt;D xsi:type="xsd:double"&gt;15.7364004185573&lt;/D&gt;&lt;/FQL&gt;&lt;FQL&gt;&lt;Q&gt;CAGDPY@ZA^EE_ACTUAL_ANNUAL(MED,+1)&lt;/Q&gt;&lt;R&gt;1&lt;/R&gt;&lt;C&gt;1&lt;/C&gt;&lt;D xsi:type="xsd:double"&gt;-1.75&lt;/D&gt;&lt;/FQL&gt;&lt;FQL&gt;&lt;Q&gt;USDTRY^STD(FG_PRICE_CHANGE(0,-3AY,M))&lt;/Q&gt;&lt;R&gt;1&lt;/R&gt;&lt;C&gt;1&lt;/C&gt;&lt;D xsi:type="xsd:double"&gt;7.50347397001611&lt;/D&gt;&lt;/FQL&gt;&lt;FQL&gt;&lt;Q&gt;USDBRL^FG_PRICE(0)&lt;/Q&gt;&lt;R&gt;1&lt;/R&gt;&lt;C&gt;1&lt;/C&gt;&lt;D xsi:type="xsd:double"&gt;5.6396&lt;/D&gt;&lt;/FQL&gt;&lt;FQL&gt;&lt;Q&gt;USDMYR^FG_PRICE(0)&lt;/Q&gt;&lt;R&gt;1&lt;/R&gt;&lt;C&gt;1&lt;/C&gt;&lt;D xsi:type="xsd:double"&gt;4.311&lt;/D&gt;&lt;/FQL&gt;&lt;FQL&gt;&lt;Q&gt;USDIDR^FG_PRICE_CHANGE(0,-1AY)&lt;/Q&gt;&lt;R&gt;1&lt;/R&gt;&lt;C&gt;1&lt;/C&gt;&lt;D xsi:type="xsd:double"&gt;1.0157228&lt;/D&gt;&lt;/FQL&gt;&lt;FQL&gt;&lt;Q&gt;FC0000TW^FMA_EPS(NTMA,-20AY,0,CY,,"PORTAGG","MEANR")&lt;/Q&gt;&lt;R&gt;20&lt;/R&gt;&lt;C&gt;1&lt;/C&gt;&lt;D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xsi:type="xsd:double"&gt;12.9763670319643&lt;/D&gt;&lt;D xsi:type="xsd:double"&gt;15.9395866913064&lt;/D&gt;&lt;D xsi:type="xsd:double"&gt;24.3006132836789&lt;/D&gt;&lt;D xsi:type="xsd:double"&gt;19.7557204484107&lt;/D&gt;&lt;D xsi:type="xsd:double"&gt;19.0938041023632&lt;/D&gt;&lt;/FQL&gt;&lt;FQL&gt;&lt;Q&gt;KSA^FMA_PE(LTMA,-10AY,0,AM,"PORTAGG","MEANR")&lt;/Q&gt;&lt;R&gt;121&lt;/R&gt;&lt;C&gt;1&lt;/C&gt;&lt;D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xsi:type="xsd:double"&gt;10.9417090403167&lt;/D&gt;&lt;D xsi:type="xsd:double"&gt;11.5581184286177&lt;/D&gt;&lt;D xsi:type="xsd:double"&gt;11.7357243975428&lt;/D&gt;&lt;D xsi:type="xsd:double"&gt;12.284922826862&lt;/D&gt;&lt;D xsi:type="xsd:double"&gt;12.3178960221993&lt;/D&gt;&lt;D xsi:type="xsd:double"&gt;12.6728711839233&lt;/D&gt;&lt;D xsi:type="xsd:double"&gt;12.7939425334532&lt;/D&gt;&lt;D xsi:type="xsd:double"&gt;12.6301720361039&lt;/D&gt;&lt;D xsi:type="xsd:double"&gt;12.329075714509&lt;/D&gt;&lt;D xsi:type="xsd:double"&gt;12.9204957933116&lt;/D&gt;&lt;D xsi:type="xsd:double"&gt;14.6686022208421&lt;/D&gt;&lt;D xsi:type="xsd:double"&gt;15.3386753558286&lt;/D&gt;&lt;D xsi:type="xsd:double"&gt;15.3204957758141&lt;/D&gt;&lt;D xsi:type="xsd:double"&gt;15.4240544855496&lt;/D&gt;&lt;D xsi:type="xsd:double"&gt;15.2683280700009&lt;/D&gt;&lt;D xsi:type="xsd:double"&gt;15.0869857290888&lt;/D&gt;&lt;D xsi:type="xsd:double"&gt;15.0199259725557&lt;/D&gt;&lt;D xsi:type="xsd:double"&gt;15.6314384411511&lt;/D&gt;&lt;D xsi:type="xsd:double"&gt;15.3154527771025&lt;/D&gt;&lt;D xsi:type="xsd:double"&gt;15.1323556678854&lt;/D&gt;&lt;D xsi:type="xsd:double"&gt;14.8931782237395&lt;/D&gt;&lt;D xsi:type="xsd:double"&gt;14.3053914238132&lt;/D&gt;&lt;D xsi:type="xsd:double"&gt;14.2743820826332&lt;/D&gt;&lt;D xsi:type="xsd:double"&gt;14.3666253866703&lt;/D&gt;&lt;D xsi:type="xsd:double"&gt;15.1751176460163&lt;/D&gt;&lt;D xsi:type="xsd:double"&gt;15.0278506946004&lt;/D&gt;&lt;D xsi:type="xsd:double"&gt;15.2530924047834&lt;/D&gt;&lt;D xsi:type="xsd:double"&gt;15.3943163320115&lt;/D&gt;&lt;D xsi:type="xsd:double"&gt;15.3659173674667&lt;/D&gt;&lt;D xsi:type="xsd:double"&gt;15.5079890356203&lt;/D&gt;&lt;D xsi:type="xsd:double"&gt;15.4644931290469&lt;/D&gt;&lt;D xsi:type="xsd:double"&gt;15.0739035751372&lt;/D&gt;&lt;D xsi:type="xsd:double"&gt;14.889714578674&lt;/D&gt;&lt;D xsi:type="xsd:double"&gt;14.9427690865812&lt;/D&gt;&lt;D xsi:type="xsd:double"&gt;14.8093584813342&lt;/D&gt;&lt;D xsi:type="xsd:double"&gt;15.2590943547561&lt;/D&gt;&lt;D xsi:type="xsd:double"&gt;17.2494745990196&lt;/D&gt;&lt;D xsi:type="xsd:double"&gt;17.2155499976917&lt;/D&gt;&lt;D xsi:type="xsd:double"&gt;17.2659100256604&lt;/D&gt;&lt;D xsi:type="xsd:double"&gt;17.6112843828145&lt;/D&gt;&lt;D xsi:type="xsd:double"&gt;17.0057228737739&lt;/D&gt;&lt;D xsi:type="xsd:double"&gt;17.3322711101046&lt;/D&gt;&lt;D xsi:type="xsd:double"&gt;17.4406006283948&lt;/D&gt;&lt;D xsi:type="xsd:double"&gt;17.790099627469&lt;/D&gt;&lt;D xsi:type="xsd:double"&gt;18.3105348487478&lt;/D&gt;&lt;D xsi:type="xsd:double"&gt;17.9919445720831&lt;/D&gt;&lt;D xsi:type="xsd:double"&gt;18.2648774634018&lt;/D&gt;&lt;D xsi:type="xsd:double"&gt;19.9602078793659&lt;/D&gt;&lt;D xsi:type="xsd:double"&gt;19.1782559994173&lt;/D&gt;&lt;D xsi:type="xsd:double"&gt;17.5833686504967&lt;/D&gt;&lt;D xsi:type="xsd:double"&gt;17.0601039500255&lt;/D&gt;&lt;D xsi:type="xsd:double"&gt;18.0720119981217&lt;/D&gt;&lt;D xsi:type="xsd:double"&gt;18.7052203106072&lt;/D&gt;&lt;D xsi:type="xsd:double"&gt;19.3052060319257&lt;/D&gt;&lt;D xsi:type="xsd:double"&gt;19.8219741380211&lt;/D&gt;&lt;D xsi:type="xsd:double"&gt;21.5239894319613&lt;/D&gt;&lt;D xsi:type="xsd:double"&gt;24.2920619760751&lt;/D&gt;&lt;D xsi:type="xsd:double"&gt;24.7714760006354&lt;/D&gt;&lt;D xsi:type="xsd:double"&gt;27.3171686978022&lt;/D&gt;&lt;D xsi:type="xsd:double"&gt;28.9146305574407&lt;/D&gt;&lt;D xsi:type="xsd:double"&gt;26.8645135366299&lt;/D&gt;&lt;D xsi:type="xsd:double"&gt;26.6406303440791&lt;/D&gt;&lt;D xsi:type="xsd:double"&gt;25.9051579576115&lt;/D&gt;&lt;D xsi:type="xsd:double"&gt;25.6671017579373&lt;/D&gt;&lt;D xsi:type="xsd:double"&gt;24.7535465196497&lt;/D&gt;&lt;D xsi:type="xsd:double"&gt;24.3562815515272&lt;/D&gt;&lt;D xsi:type="xsd:double"&gt;23.488367818263&lt;/D&gt;&lt;D xsi:type="xsd:double"&gt;22.9933688710052&lt;/D&gt;&lt;D xsi:type="xsd:double"&gt;22.1134531879484&lt;/D&gt;&lt;D xsi:type="xsd:double"&gt;21.7156702471701&lt;/D&gt;&lt;D xsi:type="xsd:double"&gt;19.5236218536541&lt;/D&gt;&lt;D xsi:type="xsd:double"&gt;19.4948362269611&lt;/D&gt;&lt;D xsi:type="xsd:double"&gt;21.0177541222918&lt;/D&gt;&lt;D xsi:type="xsd:double"&gt;21.4937297452156&lt;/D&gt;&lt;D xsi:type="xsd:double"&gt;21.3536944297968&lt;/D&gt;&lt;D xsi:type="xsd:double"&gt;21.2297996386798&lt;/D&gt;&lt;D xsi:type="xsd:double"&gt;20.0474306748612&lt;/D&gt;&lt;D xsi:type="xsd:double"&gt;19.1176159316482&lt;/D&gt;&lt;D xsi:type="xsd:double"&gt;19.0306329014803&lt;/D&gt;&lt;D xsi:type="xsd:double"&gt;18.9443161240052&lt;/D&gt;&lt;D xsi:type="xsd:double"&gt;17.5215319657103&lt;/D&gt;&lt;D xsi:type="xsd:double"&gt;17.335574298204&lt;/D&gt;&lt;D xsi:type="xsd:double"&gt;16.2076257735053&lt;/D&gt;&lt;D xsi:type="xsd:double"&gt;15.5321297791141&lt;/D&gt;&lt;D xsi:type="xsd:double"&gt;16.0638447545262&lt;/D&gt;&lt;D xsi:type="xsd:double"&gt;15.2051924052297&lt;/D&gt;&lt;D xsi:type="xsd:double"&gt;15.3982745275168&lt;/D&gt;&lt;D xsi:type="xsd:double"&gt;15.9224995241125&lt;/D&gt;&lt;D xsi:type="xsd:double"&gt;16.1615822540378&lt;/D&gt;&lt;D xsi:type="xsd:double"&gt;16.8338496951963&lt;/D&gt;&lt;D xsi:type="xsd:double"&gt;17.6238238444923&lt;/D&gt;&lt;D xsi:type="xsd:double"&gt;17.7518315472608&lt;/D&gt;&lt;D xsi:type="xsd:double"&gt;17.5646093752129&lt;/D&gt;&lt;D xsi:type="xsd:double"&gt;17.0783414550583&lt;/D&gt;&lt;D xsi:type="xsd:double"&gt;18.7046729531012&lt;/D&gt;&lt;D xsi:type="xsd:double"&gt;20.9590487275873&lt;/D&gt;&lt;D xsi:type="xsd:double"&gt;21.4561294919248&lt;/D&gt;&lt;D xsi:type="xsd:double"&gt;21.9124005657313&lt;/D&gt;&lt;D xsi:type="xsd:double"&gt;21.5490671237889&lt;/D&gt;&lt;D xsi:type="xsd:double"&gt;21.1380768816095&lt;/D&gt;&lt;D xsi:type="xsd:double"&gt;20.3728832708036&lt;/D&gt;&lt;D xsi:type="xsd:double"&gt;20.2480577387698&lt;/D&gt;&lt;D xsi:type="xsd:double"&gt;20.3646528401704&lt;/D&gt;&lt;D xsi:type="xsd:double"&gt;20.133497246459&lt;/D&gt;&lt;/FQL&gt;&lt;FQL&gt;&lt;Q&gt;WL-FDS^MAX(FG_PRICE(0,-5AY))&lt;/Q&gt;&lt;R&gt;1&lt;/R&gt;&lt;C&gt;1&lt;/C&gt;&lt;D xsi:type="xsd:double"&gt;763.4&lt;/D&gt;&lt;/FQL&gt;&lt;FQL&gt;&lt;Q&gt;INDA^FG_PRICE_MAVG(0,,,,60)&lt;/Q&gt;&lt;R&gt;1&lt;/R&gt;&lt;C&gt;1&lt;/C&gt;&lt;D xsi:type="xsd:double"&gt;55.9695&lt;/D&gt;&lt;/FQL&gt;&lt;FQL&gt;&lt;Q&gt;EWM^FG_PRICE_MAVG(0,,,,60)&lt;/Q&gt;&lt;R&gt;1&lt;/R&gt;&lt;C&gt;1&lt;/C&gt;&lt;D xsi:type="xsd:double"&gt;23.468334&lt;/D&gt;&lt;/FQL&gt;&lt;FQL&gt;&lt;Q&gt;TUR^FG_TOTAL_RETURNC(0,-3AM)&lt;/Q&gt;&lt;R&gt;1&lt;/R&gt;&lt;C&gt;1&lt;/C&gt;&lt;D xsi:type="xsd:double"&gt;-12.0147705&lt;/D&gt;&lt;/FQL&gt;&lt;FQL&gt;&lt;Q&gt;MCHI^PERCENT_CHANGE(FMA_EPS(+1,0,,,,"PORTAGG","MEAN"),FMA_EPS(+1,-3AM,,,,"PORTAGG","MEAN"))&lt;/Q&gt;&lt;R&gt;1&lt;/R&gt;&lt;C&gt;1&lt;/C&gt;&lt;D xsi:type="xsd:double"&gt;3.07972975232638&lt;/D&gt;&lt;/FQL&gt;&lt;FQL&gt;&lt;Q&gt;EWZ^FG_TOTAL_RETURNC(0,-12AM)&lt;/Q&gt;&lt;R&gt;1&lt;/R&gt;&lt;C&gt;1&lt;/C&gt;&lt;D xsi:type="xsd:double"&gt;-0.5753875&lt;/D&gt;&lt;/FQL&gt;&lt;FQL&gt;&lt;Q&gt;EWT^P_PRICE(0)/P_PRICE_HIGH_PR(0,,,,,,"PRICE","INTRA","52W")&lt;/Q&gt;&lt;R&gt;1&lt;/R&gt;&lt;C&gt;1&lt;/C&gt;&lt;D xsi:type="xsd:double"&gt;0.93725085&lt;/D&gt;&lt;/FQL&gt;&lt;FQL&gt;&lt;Q&gt;EWJ^FMA_COS_UP("EPS","1M",+1,NOW,,,"PORTAGG","MEANR")&lt;/Q&gt;&lt;R&gt;1&lt;/R&gt;&lt;C&gt;1&lt;/C&gt;&lt;D xsi:type="xsd:double"&gt;99&lt;/D&gt;&lt;/FQL&gt;&lt;FQL&gt;&lt;Q&gt;INDA^FMA_COS_DOWN("EPS","1M",+1,NOW,,,"PORTAGG","MEANR")&lt;/Q&gt;&lt;R&gt;1&lt;/R&gt;&lt;C&gt;1&lt;/C&gt;&lt;D xsi:type="xsd:double"&gt;65&lt;/D&gt;&lt;/FQL&gt;&lt;FQL&gt;&lt;Q&gt;EPOL^SIZE(FG_CONSTITUENTS)&lt;/Q&gt;&lt;R&gt;1&lt;/R&gt;&lt;C&gt;1&lt;/C&gt;&lt;D xsi:type="xsd:long"&gt;33&lt;/D&gt;&lt;/FQL&gt;&lt;FQL&gt;&lt;Q&gt;REFVNDISC-FDS^PROPER_NAME(0,,,"SECURITY","NAME")&lt;/Q&gt;&lt;R&gt;1&lt;/R&gt;&lt;C&gt;1&lt;/C&gt;&lt;D xsi:type="xsd:string"&gt;Vietnam Discount Rate&lt;/D&gt;&lt;/FQL&gt;&lt;FQL&gt;&lt;Q&gt;REFMXTON-FDS^FG_YIELD(NOW,,,0)&lt;/Q&gt;&lt;R&gt;1&lt;/R&gt;&lt;C&gt;1&lt;/C&gt;&lt;D xsi:type="xsd:double"&gt;10.75&lt;/D&gt;&lt;/FQL&gt;&lt;FQL&gt;&lt;Q&gt;TRYSA10Y-FDS^PCTCHG(FG_YIELD(0,,,,"YTM"),FG_YIELD(-3AM,,,,"YTM"))&lt;/Q&gt;&lt;R&gt;1&lt;/R&gt;&lt;C&gt;1&lt;/C&gt;&lt;D xsi:type="xsd:double"&gt;-12.132608&lt;/D&gt;&lt;/FQL&gt;&lt;FQL&gt;&lt;Q&gt;VWO^JULIAN(FMA_DIV_YLD(NTMA,NOW,NOW,M,"PORTAGG","MEANR").DATES)&lt;/Q&gt;&lt;R&gt;1&lt;/R&gt;&lt;C&gt;1&lt;/C&gt;&lt;D xsi:type="xsd:long"&gt;45504&lt;/D&gt;&lt;/FQL&gt;&lt;FQL&gt;&lt;Q&gt;UAE^JULIAN(FMA_DIV_YLD(NTMA,NOW,NOW,M,"PORTAGG","MEANR").DATES)&lt;/Q&gt;&lt;R&gt;1&lt;/R&gt;&lt;C&gt;1&lt;/C&gt;&lt;D xsi:type="xsd:long"&gt;45530&lt;/D&gt;&lt;/FQL&gt;&lt;FQL&gt;&lt;Q&gt;EWZ^JULIAN(FMA_DIV_YLD(NTMA,NOW,NOW,M,"PORTAGG","MEANR").DATES)&lt;/Q&gt;&lt;R&gt;1&lt;/R&gt;&lt;C&gt;1&lt;/C&gt;&lt;D xsi:type="xsd:long"&gt;45530&lt;/D&gt;&lt;/FQL&gt;&lt;FQL&gt;&lt;Q&gt;ECH^FMA_EVAL_EBIT(LTMA,NOW,NOW,M,"PORTAGG","MEANR")&lt;/Q&gt;&lt;R&gt;1&lt;/R&gt;&lt;C&gt;1&lt;/C&gt;&lt;D xsi:type="xsd:double"&gt;9.64963901459749&lt;/D&gt;&lt;/FQL&gt;&lt;FQL&gt;&lt;Q&gt;EWY^FG_COMPANY_NAME&lt;/Q&gt;&lt;R&gt;1&lt;/R&gt;&lt;C&gt;1&lt;/C&gt;&lt;D xsi:type="xsd:string"&gt;iShares MSCI South Korea ETF&lt;/D&gt;&lt;/FQL&gt;&lt;FQL&gt;&lt;Q&gt;CNYA^FMA_ROE(NTMA,-20AY,NOW,FY,"PORTAGG","MEANR")&lt;/Q&gt;&lt;R&gt;20&lt;/R&gt;&lt;C&gt;1&lt;/C&gt;&lt;D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xsi:type="xsd:double"&gt;13.3712630657164&lt;/D&gt;&lt;D xsi:type="xsd:double"&gt;12.0221312528261&lt;/D&gt;&lt;/FQL&gt;&lt;FQL&gt;&lt;Q&gt;USDIDR^FG_PRICE(0)&lt;/Q&gt;&lt;R&gt;1&lt;/R&gt;&lt;C&gt;1&lt;/C&gt;&lt;D xsi:type="xsd:double"&gt;15415&lt;/D&gt;&lt;/FQL&gt;&lt;FQL&gt;&lt;Q&gt;FC0000MY^FMA_EPS(NTMA,-20AY,0,CY,,"PORTAGG","MEANR")&lt;/Q&gt;&lt;R&gt;20&lt;/R&gt;&lt;C&gt;1&lt;/C&gt;&lt;D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xsi:type="xsd:double"&gt;15.6987954738626&lt;/D&gt;&lt;D xsi:type="xsd:double"&gt;16.3882261586729&lt;/D&gt;&lt;D xsi:type="xsd:double"&gt;16.0082661570514&lt;/D&gt;&lt;D xsi:type="xsd:double"&gt;16.7038107118506&lt;/D&gt;&lt;D xsi:type="xsd:double"&gt;16.2486587557372&lt;/D&gt;&lt;/FQL&gt;&lt;FQL&gt;&lt;Q&gt;VNM^FG_TOTAL_RETURNC(-10AY,0,AM)&lt;/Q&gt;&lt;R&gt;121&lt;/R&gt;&lt;C&gt;1&lt;/C&gt;&lt;D xsi:type="xsd:double"&gt;8.146071&lt;/D&gt;&lt;D xsi:type="xsd:double"&gt;-5.238098&lt;/D&gt;&lt;D xsi:type="xsd:double"&gt;-4.5226097&lt;/D&gt;&lt;D xsi:type="xsd:double"&gt;-2.2009552&lt;/D&gt;&lt;D xsi:type="xsd:double"&gt;-7.146907&lt;/D&gt;&lt;D xsi:type="xsd:double"&gt;-0.1082778&lt;/D&gt;&lt;D xsi:type="xsd:double"&gt;6.39565&lt;/D&gt;&lt;D xsi:type="xsd:double"&gt;-12.888432&lt;/D&gt;&lt;D xsi:type="xsd:double"&gt;6.549704&lt;/D&gt;&lt;D xsi:type="xsd:double"&gt;-2.9088855&lt;/D&gt;&lt;D xsi:type="xsd:double"&gt;3.787446&lt;/D&gt;&lt;D xsi:type="xsd:double"&gt;0.32680035&lt;/D&gt;&lt;D xsi:type="xsd:double"&gt;-10.477745&lt;/D&gt;&lt;D xsi:type="xsd:double"&gt;-6.306851&lt;/D&gt;&lt;D xsi:type="xsd:double"&gt;10.679615&lt;/D&gt;&lt;D xsi:type="xsd:double"&gt;-7.8947363&lt;/D&gt;&lt;D xsi:type="xsd:double"&gt;-2.1833599&lt;/D&gt;&lt;D xsi:type="xsd:double"&gt;-5.9299173&lt;/D&gt;&lt;D xsi:type="xsd:double"&gt;0&lt;/D&gt;&lt;D xsi:type="xsd:double"&gt;1.504302&lt;/D&gt;&lt;D xsi:type="xsd:double"&gt;1.7642856&lt;/D&gt;&lt;D xsi:type="xsd:double"&gt;-2.5658786&lt;/D&gt;&lt;D xsi:type="xsd:double"&gt;3.8434148&lt;/D&gt;&lt;D xsi:type="xsd:double"&gt;4.1123986&lt;/D&gt;&lt;D xsi:type="xsd:double"&gt;0.26333332&lt;/D&gt;&lt;D xsi:type="xsd:double"&gt;-1.3131976&lt;/D&gt;&lt;D xsi:type="xsd:double"&gt;-3.393209&lt;/D&gt;&lt;D xsi:type="xsd:double"&gt;-8.333331&lt;/D&gt;&lt;D xsi:type="xsd:double"&gt;0.692606&lt;/D&gt;&lt;D xsi:type="xsd:double"&gt;4.204893&lt;/D&gt;&lt;D xsi:type="xsd:double"&gt;-0.8804083&lt;/D&gt;&lt;D xsi:type="xsd:double"&gt;3.0347824&lt;/D&gt;&lt;D xsi:type="xsd:double"&gt;0.8620739&lt;/D&gt;&lt;D xsi:type="xsd:double"&gt;2.2079825&lt;/D&gt;&lt;D xsi:type="xsd:double"&gt;2.5784016&lt;/D&gt;&lt;D xsi:type="xsd:double"&gt;0.06792545&lt;/D&gt;&lt;D xsi:type="xsd:double"&gt;-1.561439&lt;/D&gt;&lt;D xsi:type="xsd:double"&gt;2.8275847&lt;/D&gt;&lt;D xsi:type="xsd:double"&gt;7.3105335&lt;/D&gt;&lt;D xsi:type="xsd:double"&gt;6.124997&lt;/D&gt;&lt;D xsi:type="xsd:double"&gt;6.4013243&lt;/D&gt;&lt;D xsi:type="xsd:double"&gt;10.346758&lt;/D&gt;&lt;D xsi:type="xsd:double"&gt;-5.321842&lt;/D&gt;&lt;D xsi:type="xsd:double"&gt;4.7109127&lt;/D&gt;&lt;D xsi:type="xsd:double"&gt;-8.179962&lt;/D&gt;&lt;D xsi:type="xsd:double"&gt;-10.5790615&lt;/D&gt;&lt;D xsi:type="xsd:double"&gt;-0.56039095&lt;/D&gt;&lt;D xsi:type="xsd:double"&gt;0.7514119&lt;/D&gt;&lt;D xsi:type="xsd:double"&gt;3.853321&lt;/D&gt;&lt;D xsi:type="xsd:double"&gt;0.59844255&lt;/D&gt;&lt;D xsi:type="xsd:double"&gt;-13.801307&lt;/D&gt;&lt;D xsi:type="xsd:double"&gt;9.040726&lt;/D&gt;&lt;D xsi:type="xsd:double"&gt;-5.2456737&lt;/D&gt;&lt;D xsi:type="xsd:double"&gt;6.0606003&lt;/D&gt;&lt;D xsi:type="xsd:double"&gt;5.904758&lt;/D&gt;&lt;D xsi:type="xsd:double"&gt;-0.71942806&lt;/D&gt;&lt;D xsi:type="xsd:double"&gt;0.78502893&lt;/D&gt;&lt;D xsi:type="xsd:double"&gt;-1.6776562&lt;/D&gt;&lt;D xsi:type="xsd:double"&gt;-2.3765981&lt;/D&gt;&lt;D xsi:type="xsd:double"&gt;2.4344563&lt;/D&gt;&lt;D xsi:type="xsd:double"&gt;-5.179763&lt;/D&gt;&lt;D xsi:type="xsd:double"&gt;3.7917733&lt;/D&gt;&lt;D xsi:type="xsd:double"&gt;0.43343306&lt;/D&gt;&lt;D xsi:type="xsd:double"&gt;-1.7262638&lt;/D&gt;&lt;D xsi:type="xsd:double"&gt;0.22354126&lt;/D&gt;&lt;D xsi:type="xsd:double"&gt;-1.4144719&lt;/D&gt;&lt;D xsi:type="xsd:double"&gt;-12.092132&lt;/D&gt;&lt;D xsi:type="xsd:double"&gt;-23.435223&lt;/D&gt;&lt;D xsi:type="xsd:double"&gt;18.346&lt;/D&gt;&lt;D xsi:type="xsd:double"&gt;10.040164&lt;/D&gt;&lt;D xsi:type="xsd:double"&gt;-1.1678815&lt;/D&gt;&lt;D xsi:type="xsd:double"&gt;2.2156596&lt;/D&gt;&lt;D xsi:type="xsd:double"&gt;6.5028906&lt;/D&gt;&lt;D xsi:type="xsd:double"&gt;-0.542742&lt;/D&gt;&lt;D xsi:type="xsd:double"&gt;1.0914087&lt;/D&gt;&lt;D xsi:type="xsd:double"&gt;9.784079&lt;/D&gt;&lt;D xsi:type="xsd:double"&gt;7.9455733&lt;/D&gt;&lt;D xsi:type="xsd:double"&gt;-3.2590032&lt;/D&gt;&lt;D xsi:type="xsd:double"&gt;4.0189147&lt;/D&gt;&lt;D xsi:type="xsd:double"&gt;1.6477227&lt;/D&gt;&lt;D xsi:type="xsd:double"&gt;6.7635655&lt;/D&gt;&lt;D xsi:type="xsd:double"&gt;3.036654&lt;/D&gt;&lt;D xsi:type="xsd:double"&gt;4.827225&lt;/D&gt;&lt;D xsi:type="xsd:double"&gt;-6.1318455&lt;/D&gt;&lt;D xsi:type="xsd:double"&gt;2.0397663&lt;/D&gt;&lt;D xsi:type="xsd:double"&gt;-3.4919083&lt;/D&gt;&lt;D xsi:type="xsd:double"&gt;6.449914&lt;/D&gt;&lt;D xsi:type="xsd:double"&gt;1.8226624&lt;/D&gt;&lt;D xsi:type="xsd:double"&gt;2.1536112&lt;/D&gt;&lt;D xsi:type="xsd:double"&gt;-6.7110896&lt;/D&gt;&lt;D xsi:type="xsd:double"&gt;-0.45918226&lt;/D&gt;&lt;D xsi:type="xsd:double"&gt;-2.050227&lt;/D&gt;&lt;D xsi:type="xsd:double"&gt;-10.832024&lt;/D&gt;&lt;D xsi:type="xsd:double"&gt;-6.6901503&lt;/D&gt;&lt;D xsi:type="xsd:double"&gt;-7.484275&lt;/D&gt;&lt;D xsi:type="xsd:double"&gt;0.1359582&lt;/D&gt;&lt;D xsi:type="xsd:double"&gt;3.4623265&lt;/D&gt;&lt;D xsi:type="xsd:double"&gt;-14.173227&lt;/D&gt;&lt;D xsi:type="xsd:double"&gt;-10.168195&lt;/D&gt;&lt;D xsi:type="xsd:double"&gt;3.8297892&lt;/D&gt;&lt;D xsi:type="xsd:double"&gt;-1.6255975&lt;/D&gt;&lt;D xsi:type="xsd:double"&gt;9.335577&lt;/D&gt;&lt;D xsi:type="xsd:double"&gt;-13.384617&lt;/D&gt;&lt;D xsi:type="xsd:double"&gt;7.9040766&lt;/D&gt;&lt;D xsi:type="xsd:double"&gt;0&lt;/D&gt;&lt;D xsi:type="xsd:double"&gt;1.2345672&lt;/D&gt;&lt;D xsi:type="xsd:double"&gt;8.211386&lt;/D&gt;&lt;D xsi:type="xsd:double"&gt;11.269724&lt;/D&gt;&lt;D xsi:type="xsd:double"&gt;0.7427335&lt;/D&gt;&lt;D xsi:type="xsd:double"&gt;-9.24933&lt;/D&gt;&lt;D xsi:type="xsd:double"&gt;-11.00443&lt;/D&gt;&lt;D xsi:type="xsd:double"&gt;10.041499&lt;/D&gt;&lt;D xsi:type="xsd:double"&gt;2.736485&lt;/D&gt;&lt;D xsi:type="xsd:double"&gt;-0.9287894&lt;/D&gt;&lt;D xsi:type="xsd:double"&gt;5.54688&lt;/D&gt;&lt;D xsi:type="xsd:double"&gt;2.8867483&lt;/D&gt;&lt;D xsi:type="xsd:double"&gt;-11.079139&lt;/D&gt;&lt;D xsi:type="xsd:double"&gt;2.508092&lt;/D&gt;&lt;D xsi:type="xsd:double"&gt;-3.9463282&lt;/D&gt;&lt;D xsi:type="xsd:double"&gt;-1.3147056&lt;/D&gt;&lt;D xsi:type="xsd:do</t>
        </r>
      </text>
    </comment>
    <comment ref="A14" authorId="0" shapeId="0" xr:uid="{7656CC28-E280-49AB-B539-BDF95DE38E76}">
      <text>
        <r>
          <rPr>
            <b/>
            <sz val="9"/>
            <color indexed="81"/>
            <rFont val="Tahoma"/>
            <charset val="1"/>
          </rPr>
          <t>uble"&gt;4.662776&lt;/D&gt;&lt;/FQL&gt;&lt;FQL&gt;&lt;Q&gt;EWY^FMA_DIV_YLD(NTMA,-10AY,0,AM,"PORTAGG","MEANR")&lt;/Q&gt;&lt;R&gt;121&lt;/R&gt;&lt;C&gt;1&lt;/C&gt;&lt;D xsi:type="xsd:double"&gt;1.29560082341519&lt;/D&gt;&lt;D xsi:type="xsd:double"&gt;1.35493735092315&lt;/D&gt;&lt;D xsi:type="xsd:double"&gt;1.4376795617957&lt;/D&gt;&lt;D xsi:type="xsd:double"&gt;1.380343561442&lt;/D&gt;&lt;D xsi:type="xsd:double"&gt;1.42632940812201&lt;/D&gt;&lt;D xsi:type="xsd:double"&gt;1.58692700005136&lt;/D&gt;&lt;D xsi:type="xsd:double"&gt;1.57782996013108&lt;/D&gt;&lt;D xsi:type="xsd:double"&gt;1.55182251440488&lt;/D&gt;&lt;D xsi:type="xsd:double"&gt;1.51972525236098&lt;/D&gt;&lt;D xsi:type="xsd:double"&gt;1.59003682127649&lt;/D&gt;&lt;D xsi:type="xsd:double"&gt;1.6685713426051&lt;/D&gt;&lt;D xsi:type="xsd:double"&gt;1.73730740627209&lt;/D&gt;&lt;D xsi:type="xsd:double"&gt;1.85853472936527&lt;/D&gt;&lt;D xsi:type="xsd:double"&gt;1.85169960605872&lt;/D&gt;&lt;D xsi:type="xsd:double"&gt;1.80021141741994&lt;/D&gt;&lt;D xsi:type="xsd:double"&gt;1.84392580678127&lt;/D&gt;&lt;D xsi:type="xsd:double"&gt;1.97962810465562&lt;/D&gt;&lt;D xsi:type="xsd:double"&gt;1.95726121355773&lt;/D&gt;&lt;D xsi:type="xsd:double"&gt;1.96866069074087&lt;/D&gt;&lt;D xsi:type="xsd:double"&gt;1.90915253217784&lt;/D&gt;&lt;D xsi:type="xsd:double"&gt;1.94442706465805&lt;/D&gt;&lt;D xsi:type="xsd:double"&gt;1.98983198724096&lt;/D&gt;&lt;D xsi:type="xsd:double"&gt;1.98803974316883&lt;/D&gt;&lt;D xsi:type="xsd:double"&gt;1.92039978193988&lt;/D&gt;&lt;D xsi:type="xsd:double"&gt;1.88486599818763&lt;/D&gt;&lt;D xsi:type="xsd:double"&gt;1.85307711280728&lt;/D&gt;&lt;D xsi:type="xsd:double"&gt;1.93870665812093&lt;/D&gt;&lt;D xsi:type="xsd:double"&gt;2.00727895719099&lt;/D&gt;&lt;D xsi:type="xsd:double"&gt;1.96117067083387&lt;/D&gt;&lt;D xsi:type="xsd:double"&gt;1.90879457271616&lt;/D&gt;&lt;D xsi:type="xsd:double"&gt;1.93121976126595&lt;/D&gt;&lt;D xsi:type="xsd:double"&gt;1.88367777744178&lt;/D&gt;&lt;D xsi:type="xsd:double"&gt;1.90807625207123&lt;/D&gt;&lt;D xsi:type="xsd:double"&gt;1.7824490888525&lt;/D&gt;&lt;D xsi:type="xsd:double"&gt;1.75328177716663&lt;/D&gt;&lt;D xsi:type="xsd:double"&gt;1.78809433026713&lt;/D&gt;&lt;D xsi:type="xsd:double"&gt;1.83926841605462&lt;/D&gt;&lt;D xsi:type="xsd:double"&gt;1.79332433088298&lt;/D&gt;&lt;D xsi:type="xsd:double"&gt;1.72719185387685&lt;/D&gt;&lt;D xsi:type="xsd:double"&gt;2.00748610171632&lt;/D&gt;&lt;D xsi:type="xsd:double"&gt;2.06621336712635&lt;/D&gt;&lt;D xsi:type="xsd:double"&gt;1.96538534403134&lt;/D&gt;&lt;D xsi:type="xsd:double"&gt;2.17514916921874&lt;/D&gt;&lt;D xsi:type="xsd:double"&gt;2.2128714709165&lt;/D&gt;&lt;D xsi:type="xsd:double"&gt;2.20153560622347&lt;/D&gt;&lt;D xsi:type="xsd:double"&gt;2.23420916774427&lt;/D&gt;&lt;D xsi:type="xsd:double"&gt;2.35672963245622&lt;/D&gt;&lt;D xsi:type="xsd:double"&gt;2.35699225435616&lt;/D&gt;&lt;D xsi:type="xsd:double"&gt;2.37854143583481&lt;/D&gt;&lt;D xsi:type="xsd:double"&gt;2.37882683885163&lt;/D&gt;&lt;D xsi:type="xsd:double"&gt;2.71008553250538&lt;/D&gt;&lt;D xsi:type="xsd:double"&gt;2.58323311917425&lt;/D&gt;&lt;D xsi:type="xsd:double"&gt;2.66017397913926&lt;/D&gt;&lt;D xsi:type="xsd:double"&gt;2.4580076088208&lt;/D&gt;&lt;D xsi:type="xsd:double"&gt;2.48368007988719&lt;/D&gt;&lt;D xsi:type="xsd:double"&gt;2.5401262739045&lt;/D&gt;&lt;D xsi:type="xsd:double"&gt;2.42836164938802&lt;/D&gt;&lt;D xsi:type="xsd:double"&gt;2.63400637077347&lt;/D&gt;&lt;D xsi:type="xsd:double"&gt;2.49249439166264&lt;/D&gt;&lt;D xsi:type="xsd:double"&gt;2.59516599394249&lt;/D&gt;&lt;D xsi:type="xsd:double"&gt;2.69214486062757&lt;/D&gt;&lt;D xsi:type="xsd:double"&gt;2.52403643636564&lt;/D&gt;&lt;D xsi:type="xsd:double"&gt;2.45640859071196&lt;/D&gt;&lt;D xsi:type="xsd:double"&gt;2.44881513618226&lt;/D&gt;&lt;D xsi:type="xsd:double"&gt;2.3220184986219&lt;/D&gt;&lt;D xsi:type="xsd:double"&gt;2.33913747292281&lt;/D&gt;&lt;D xsi:type="xsd:double"&gt;2.50937388464514&lt;/D&gt;&lt;D xsi:type="xsd:double"&gt;2.87242145786886&lt;/D&gt;&lt;D xsi:type="xsd:double"&gt;2.46851970198367&lt;/D&gt;&lt;D xsi:type="xsd:double"&gt;2.36180188481913&lt;/D&gt;&lt;D xsi:type="xsd:double"&gt;2.31148073080683&lt;/D&gt;&lt;D xsi:type="xsd:double"&gt;2.18184626806841&lt;/D&gt;&lt;D xsi:type="xsd:double"&gt;2.10594367597686&lt;/D&gt;&lt;D xsi:type="xsd:double"&gt;2.1531084299758&lt;/D&gt;&lt;D xsi:type="xsd:double"&gt;2.17416611855955&lt;/D&gt;&lt;D xsi:type="xsd:double"&gt;1.93649506367106&lt;/D&gt;&lt;D xsi:type="xsd:double"&gt;1.83583207480843&lt;/D&gt;&lt;D xsi:type="xsd:double"&gt;1.69708196295229&lt;/D&gt;&lt;D xsi:type="xsd:double"&gt;1.70739286178059&lt;/D&gt;&lt;D xsi:type="xsd:double"&gt;1.70765457523336&lt;/D&gt;&lt;D xsi:type="xsd:double"&gt;1.71610622957287&lt;/D&gt;&lt;D xsi:type="xsd:double"&gt;1.7017404207209&lt;/D&gt;&lt;D xsi:type="xsd:double"&gt;1.67762016624579&lt;/D&gt;&lt;D xsi:type="xsd:double"&gt;1.73248784177438&lt;/D&gt;&lt;D xsi:type="xsd:double"&gt;1.83437898134866&lt;/D&gt;&lt;D xsi:type="xsd:double"&gt;1.89404971867349&lt;/D&gt;&lt;D xsi:type="xsd:double"&gt;1.97801228801967&lt;/D&gt;&lt;D xsi:type="xsd:double"&gt;2.01833724163181&lt;/D&gt;&lt;D xsi:type="xsd:double"&gt;1.9449518320869&lt;/D&gt;&lt;D xsi:type="xsd:double"&gt;2.2596725365739&lt;/D&gt;&lt;D xsi:type="xsd:double"&gt;2.22022633327273&lt;/D&gt;&lt;D xsi:type="xsd:double"&gt;2.23044697443419&lt;/D&gt;&lt;D xsi:type="xsd:double"&gt;2.29298030753632&lt;/D&gt;&lt;D xsi:type="xsd:double"&gt;2.3474870604427&lt;/D&gt;&lt;D xsi:type="xsd:double"&gt;2.59638321111297&lt;/D&gt;&lt;D xsi:type="xsd:double"&gt;2.52902074128655&lt;/D&gt;&lt;D xsi:type="xsd:double"&gt;2.59559685263531&lt;/D&gt;&lt;D xsi:type="xsd:double"&gt;2.85602440538411&lt;/D&gt;&lt;D xsi:type="xsd:double"&gt;2.68090296762388&lt;/D&gt;&lt;D xsi:type="xsd:double"&gt;2.52779830869973&lt;/D&gt;&lt;D xsi:type="xsd:double"&gt;2.68733263169484&lt;/D&gt;&lt;D xsi:type="xsd:double"&gt;2.43330803674857&lt;/D&gt;&lt;D xsi:type="xsd:double"&gt;2.50541485769204&lt;/D&gt;&lt;D xsi:type="xsd:double"&gt;2.44356323911298&lt;/D&gt;&lt;D xsi:type="xsd:double"&gt;2.42573195740525&lt;/D&gt;&lt;D xsi:type="xsd:double"&gt;2.36900559692391&lt;/D&gt;&lt;D xsi:type="xsd:double"&gt;2.39140946291587&lt;/D&gt;&lt;D xsi:type="xsd:double"&gt;2.31917462485527&lt;/D&gt;&lt;D xsi:type="xsd:double"&gt;2.44587315287611&lt;/D&gt;&lt;D xsi:type="xsd:double"&gt;2.48656802478215&lt;/D&gt;&lt;D xsi:type="xsd:double"&gt;2.66995014725826&lt;/D&gt;&lt;D xsi:type="xsd:double"&gt;2.38910482678587&lt;/D&gt;&lt;D xsi:type="xsd:double"&gt;2.23607472970813&lt;/D&gt;&lt;D xsi:type="xsd:double"&gt;2.39698834853928&lt;/D&gt;&lt;D xsi:type="xsd:double"&gt;2.26207521240698&lt;/D&gt;&lt;D xsi:type="xsd:double"&gt;2.15920716965935&lt;/D&gt;&lt;D xsi:type="xsd:double"&gt;2.20785757858393&lt;/D&gt;&lt;D xsi:type="xsd:double"&gt;2.22405202275461&lt;/D&gt;&lt;D xsi:type="xsd:double"&gt;2.08020099553086&lt;/D&gt;&lt;D xsi:type="xsd:double"&gt;2.1384443029519&lt;/D&gt;&lt;D xsi:type="xsd:double"&gt;2.2428741706742&lt;/D&gt;&lt;/FQL&gt;&lt;FQL&gt;&lt;Q&gt;PLATI-FDS^FG_PRICE_CHANGE(0,-1AM)&lt;/Q&gt;&lt;R&gt;1&lt;/R&gt;&lt;C&gt;1&lt;/C&gt;&lt;D xsi:type="xsd:double"&gt;0&lt;/D&gt;&lt;/FQL&gt;&lt;FQL&gt;&lt;Q&gt;TIOS-FDS^MAX(FG_PRICE(0,-5AY))&lt;/Q&gt;&lt;R&gt;1&lt;/R&gt;&lt;C&gt;1&lt;/C&gt;&lt;D xsi:type="xsd:double"&gt;219.77&lt;/D&gt;&lt;/FQL&gt;&lt;FQL&gt;&lt;Q&gt;FC0000QA^FG_PRICE(0)&lt;/Q&gt;&lt;R&gt;1&lt;/R&gt;&lt;C&gt;1&lt;/C&gt;&lt;D xsi:type="xsd:double"&gt;103.92965&lt;/D&gt;&lt;/FQL&gt;&lt;FQL&gt;&lt;Q&gt;FC0000MY^FG_PRICE(0)&lt;/Q&gt;&lt;R&gt;1&lt;/R&gt;&lt;C&gt;1&lt;/C&gt;&lt;D xsi:type="xsd:double"&gt;271.7359&lt;/D&gt;&lt;/FQL&gt;&lt;FQL&gt;&lt;Q&gt;KSA^FG_TOTAL_RETURNC(0,-12AM)&lt;/Q&gt;&lt;R&gt;1&lt;/R&gt;&lt;C&gt;1&lt;/C&gt;&lt;D xsi:type="xsd:double"&gt;6.3884377&lt;/D&gt;&lt;/FQL&gt;&lt;FQL&gt;&lt;Q&gt;EWZ^P_PRICE(0)/P_PRICE_HIGH_PR(0,,,,,,"PRICE","INTRA","52W")&lt;/Q&gt;&lt;R&gt;1&lt;/R&gt;&lt;C&gt;1&lt;/C&gt;&lt;D xsi:type="xsd:double"&gt;0.8354784&lt;/D&gt;&lt;/FQL&gt;&lt;FQL&gt;&lt;Q&gt;EPOL^FG_TOTAL_RETURNC(0,-6AM)&lt;/Q&gt;&lt;R&gt;1&lt;/R&gt;&lt;C&gt;1&lt;/C&gt;&lt;D xsi:type="xsd:double"&gt;6.9470167&lt;/D&gt;&lt;/FQL&gt;&lt;FQL&gt;&lt;Q&gt;ECH^FG_TOTAL_RETURNC(0,-1AM)&lt;/Q&gt;&lt;R&gt;1&lt;/R&gt;&lt;C&gt;1&lt;/C&gt;&lt;D xsi:type="xsd:double"&gt;4.427898&lt;/D&gt;&lt;/FQL&gt;&lt;FQL&gt;&lt;Q&gt;VGK^P_PRICE(0)/P_PRICE_LOW_PR(0,,,,,,"PRICE","INTRA","52W")-1&lt;/Q&gt;&lt;R&gt;1&lt;/R&gt;&lt;C&gt;1&lt;/C&gt;&lt;D xsi:type="xsd:double"&gt;0.28532505&lt;/D&gt;&lt;/FQL&gt;&lt;FQL&gt;&lt;Q&gt;EPU^FMA_RBICS_REV_CURRENT(30, LOC, "PORTAGG")&lt;/Q&gt;&lt;R&gt;1&lt;/R&gt;&lt;C&gt;1&lt;/C&gt;&lt;D xsi:type="xsd:double"&gt;31.7175329073805&lt;/D&gt;&lt;/FQL&gt;&lt;FQL&gt;&lt;Q&gt;TRYAE10Y-FDS^FG_YIELD_NAME&lt;/Q&gt;&lt;R&gt;1&lt;/R&gt;&lt;C&gt;1&lt;/C&gt;&lt;D xsi:type="xsd:string"&gt;Treasury - United Arab Emirates USD Benchmark Bond 10Y&lt;/D&gt;&lt;/FQL&gt;&lt;FQL&gt;&lt;Q&gt;TRYPE10Y-FDS^PCTCHG(FG_YIELD(0,,,,"YTM"),FG_YIELD(-3AM,,,,"YTM"))&lt;/Q&gt;&lt;R&gt;1&lt;/R&gt;&lt;C&gt;1&lt;/C&gt;&lt;D xsi:type="xsd:double"&gt;-8.410906&lt;/D&gt;&lt;/FQL&gt;&lt;FQL&gt;&lt;Q&gt;VGK^FMA_EVAL_EBITDA(NTMA,0,,,"PORTAGG","MEANR")&lt;/Q&gt;&lt;R&gt;1&lt;/R&gt;&lt;C&gt;1&lt;/C&gt;&lt;D xsi:type="xsd:double"&gt;8.86146203585589&lt;/D&gt;&lt;/FQL&gt;&lt;FQL&gt;&lt;Q&gt;INDA^FMA_EVAL_EBIT(LTMA,NOW,NOW,M,"PORTAGG","MEANR")&lt;/Q&gt;&lt;R&gt;1&lt;/R&gt;&lt;C&gt;1&lt;/C&gt;&lt;D xsi:type="xsd:double"&gt;23.8340083173362&lt;/D&gt;&lt;/FQL&gt;&lt;FQL&gt;&lt;Q&gt;EWY^FMA_EVAL_EBIT(LTMA,NOW,NOW,M,"PORTAGG","MEANR")&lt;/Q&gt;&lt;R&gt;1&lt;/R&gt;&lt;C&gt;1&lt;/C&gt;&lt;D xsi:type="xsd:double"&gt;16.1284549525712&lt;/D&gt;&lt;/FQL&gt;&lt;FQL&gt;&lt;Q&gt;EWM^FMA_PE(LTM,0,,,"PORTAGG","MEANR")&lt;/Q&gt;&lt;R&gt;1&lt;/R&gt;&lt;C&gt;1&lt;/C&gt;&lt;D xsi:type="xsd:double"&gt;19.651460237678&lt;/D&gt;&lt;/FQL&gt;&lt;FQL&gt;&lt;Q&gt;TRYTR7Y-FDS^FG_YIELD(-10AY,0,Y,,"YTM")&lt;/Q&gt;&lt;R&gt;10&lt;/R&gt;&lt;C&gt;1&lt;/C&gt;&lt;D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xsi:type="xsd:double"&gt;21.984322&lt;/D&gt;&lt;/FQL&gt;&lt;FQL&gt;&lt;Q&gt;CAGDPY@KR^EE_ACTUAL_ANNUAL(MED,0)&lt;/Q&gt;&lt;R&gt;1&lt;/R&gt;&lt;C&gt;1&lt;/C&gt;&lt;D xsi:type="xsd:double"&gt;1.90344221708053&lt;/D&gt;&lt;/FQL&gt;&lt;FQL&gt;&lt;Q&gt;USDTRY^STD(FG_PRICE_CHANGE(0,-1AY,AM))&lt;/Q&gt;&lt;R&gt;1&lt;/R&gt;&lt;C&gt;1&lt;/C&gt;&lt;D xsi:type="xsd:double"&gt;1.54776688955031&lt;/D&gt;&lt;/FQL&gt;&lt;FQL&gt;&lt;Q&gt;USDKRW^STD(FG_PRICE_CHANGE(0,-1AY,AM))&lt;/Q&gt;&lt;R&gt;1&lt;/R&gt;&lt;C&gt;1&lt;/C&gt;&lt;D xsi:type="xsd:double"&gt;2.47351788166617&lt;/D&gt;&lt;/FQL&gt;&lt;FQL&gt;&lt;Q&gt;USDMYR^FG_COMPANY_NAME&lt;/Q&gt;&lt;R&gt;1&lt;/R&gt;&lt;C&gt;1&lt;/C&gt;&lt;D xsi:type="xsd:string"&gt;Malaysian Ringgit per U.S. Dollar&lt;/D&gt;&lt;/FQL&gt;&lt;FQL&gt;&lt;Q&gt;UAE^FG_TOTAL_RETURNC(-10AY,0,AM)&lt;/Q&gt;&lt;R&gt;121&lt;/R&gt;&lt;C&gt;1&lt;/C&gt;&lt;D xsi:type="xsd:double"&gt;1.5075445&lt;/D&gt;&lt;D xsi:type="xsd:double"&gt;1.4851451&lt;/D&gt;&lt;D xsi:type="xsd:double"&gt;-7.11382&lt;/D&gt;&lt;D xsi:type="xsd:double"&gt;-1.5754938&lt;/D&gt;&lt;D xsi:type="xsd:double"&gt;-10.615599&lt;/D&gt;&lt;D xsi:type="xsd:double"&gt;-6.6191435&lt;/D&gt;&lt;D xsi:type="xsd:double"&gt;6.052351&lt;/D&gt;&lt;D xsi:type="xsd:double"&gt;-7.7634993&lt;/D&gt;&lt;D xsi:type="xsd:double"&gt;19.457745&lt;/D&gt;&lt;D xsi:type="xsd:double"&gt;-5.7095823&lt;/D&gt;&lt;D xsi:type="xsd:double"&gt;0.7021427&lt;/D&gt;&lt;D xsi:type="xsd:double"&gt;2.222228&lt;/D&gt;&lt;D xsi:type="xsd:double"&gt;-7.608688&lt;/D&gt;&lt;D xsi:type="xsd:double"&gt;-7.807493&lt;/D&gt;&lt;D xsi:type="xsd:double"&gt;-1.9141555&lt;/D&gt;&lt;D xsi:type="xsd:double"&gt;-5.381429&lt;/D&gt;&lt;D xsi:type="xsd:double"&gt;-1.2985051&lt;/D&gt;&lt;D xsi:type="xsd:double"&gt;-8.645898&lt;/D&gt;&lt;D xsi:type="xsd:double"&gt;12.177456&lt;/D&gt;&lt;D xsi:type="xsd:double"&gt;0.6830096&lt;/D&gt;&lt;D xsi:type="xsd:double"&gt;6.654346&lt;/D&gt;&lt;D xsi:type="xsd:double"&gt;-4.7371445&lt;/D&gt;&lt;D xsi:type="xsd:double"&gt;4.283285&lt;/D&gt;&lt;D xsi:type="xsd:double"&gt;4.647577&lt;/D&gt;&lt;D xsi:type="xsd:double"&gt;-1.6147673&lt;/D&gt;&lt;D xsi:type="xsd:double"&gt;0.35170317&lt;/D&gt;&lt;D xsi:type="xsd:double"&gt;-5.2862167&lt;/D&gt;&lt;D xsi:type="xsd:double"&gt;-1.8809736&lt;/D&gt;&lt;D xsi:type="xsd:double"&gt;6.069553&lt;/D&gt;&lt;D xsi:type="xsd:double"&gt;3.5308242&lt;/D&gt;&lt;D xsi:type="xsd:double"&gt;-2.543342&lt;/D&gt;&lt;D xsi:type="xsd:double"&gt;0.11861324&lt;/D&gt;&lt;D xsi:type="xsd:double"&gt;0.53317547&lt;/D&gt;&lt;D xsi:type="xsd:double"&gt;1.2374878&lt;/D&gt;&lt;D xsi:type="xsd:double"&gt;-1.0357141&lt;/D&gt;&lt;D xsi:type="xsd:double"&gt;6.5256834&lt;/D&gt;&lt;D xsi:type="xsd:double"&gt;0.737381&lt;/D&gt;&lt;D xsi:type="xsd:double"&gt;-2.2240996&lt;/D&gt;&lt;D xsi:type="xsd:double"&gt;2.7929783&lt;/D&gt;&lt;D xsi:type="xsd:double"&gt;-7.5630245&lt;/D&gt;&lt;D xsi:type="xsd:double"&gt;2.4392486&lt;/D&gt;&lt;D xsi:type="xsd:double"&gt;6.0119033&lt;/D&gt;&lt;D xsi:type="xsd:double"&gt;-6.2324467&lt;/D&gt;&lt;D xsi:type="xsd:double"&gt;0.2395153&lt;/D&gt;&lt;D xsi:type="xsd:double"&gt;-1.2443244&lt;/D&gt;&lt;D xsi:type="xsd:double"&gt;-2.066338&lt;/D&gt;&lt;D xsi:type="xsd:double"&gt;-1.8669546&lt;/D&gt;&lt;D xsi:type="xsd:double"&gt;2.6438951&lt;/D&gt;&lt;D xsi:type="xsd:double"&gt;-0.27140975&lt;/D&gt;&lt;D xsi:type="xsd:double"&gt;-1.9897282&lt;/D&gt;&lt;D xsi:type="xsd:double"&gt;-3.5363495&lt;/D&gt;&lt;D xsi:type="xsd:double"&gt;-1.9008815&lt;/D&gt;&lt;D xsi:type="xsd:double"&gt;-3.9909303&lt;/D&gt;&lt;D xsi:type="xsd:double"&gt;3.007245&lt;/D&gt;&lt;D xsi:type="xsd:double"&gt;3.8339734&lt;/D&gt;&lt;D xsi:type="xsd:double"&gt;-0.22493601&lt;/D&gt;&lt;D xsi:type="xsd:double"&gt;4.910779&lt;/D&gt;&lt;D xsi:type="xsd:double"&gt;-8.8673115&lt;/D&gt;&lt;D xsi:type="xsd:double"&gt;-0.42581558&lt;/D&gt;&lt;D xsi:type="xsd:double"&gt;7.7605367&lt;/D&gt;&lt;D xsi:type="xsd:double"&gt;-4.8408804&lt;/D&gt;&lt;D xsi:type="xsd:double"&gt;-1.5438735&lt;/D&gt;&lt;D xsi:type="xsd:double"&gt;2.7086377&lt;/D&gt;&lt;D xsi:type="xsd:double"&gt;-4.2765436&lt;/D&gt;&lt;D xsi:type="xsd:double"&gt;0.4728198&lt;/D&gt;&lt;D xsi:type="xsd:double"&gt;-0.95230937&lt;/D&gt;&lt;D xsi:type="xsd:double"&gt;-8.866442&lt;/D&gt;&lt;D xsi:type="xsd:double"&gt;-20.36125&lt;/D&gt;&lt;D xsi:type="xsd:double"&gt;8.659792&lt;/D&gt;&lt;D xsi:type="xsd:double"&gt;-2.087289&lt;/D&gt;&lt;D xsi:type="xsd:double"&gt;3.0308723&lt;/D&gt;&lt;D xsi:type="xsd:double"&gt;4.3650866&lt;/D&gt;&lt;D xsi:type="xsd:double"&gt;3.6121607&lt;/D&gt;&lt;D xsi:type="xsd:double"&gt;-2.7045846&lt;/D&gt;&lt;D xsi:type="xsd:double"&gt;-0.8976698&lt;/D&gt;&lt;D xsi:type="xsd:double"&gt;9.679354&lt;/D&gt;&lt;D xsi:type="xsd:double"&gt;2.1691084&lt;/D&gt;&lt;D xsi:type="xsd:double"&gt;10.332203&lt;/D&gt;&lt;D xsi:type="xsd:double"&gt;-1.3560653&lt;/D&gt;&lt;D xsi:type="xsd:double"&gt;4.0593266&lt;/D&gt;&lt;D xsi:type="xsd:double"&gt;2.1755457&lt;/D&gt;&lt;D xsi:type="xsd:double"&gt;9.104252&lt;/D&gt;&lt;D xsi:type="xsd:double"&gt;-1.2958765&lt;/D&gt;&lt;D xsi:type="xsd:double"&gt;-0.5645752&lt;/D&gt;&lt;D xsi:type="xsd:double"&gt;4.861605&lt;/D&gt;&lt;D xsi:type="xsd:double"&gt;0.3045678&lt;/D&gt;&lt;D xsi:type="xsd:double"&gt;-0.13562441&lt;/D&gt;&lt;D xsi:type="xsd:double"&gt;9.7980385&lt;/D&gt;&lt;D xsi:type="xsd:double"&gt;1.4626384&lt;/D&gt;&lt;D xsi:type="xsd:double"&gt;3.6128283&lt;/D&gt;&lt;D xsi:type="xsd:double"&gt;4.3674946&lt;/D&gt;&lt;D xsi:type="xsd:double"&gt;7.8677297&lt;/D&gt;&lt;D xsi:type="xsd:double"&gt;-0.5285442&lt;/D&gt;&lt;D xsi:type="xsd:double"&gt;-9.936232&lt;/D&gt;&lt;D xsi:type="xsd:double"&gt;-5.7137785&lt;/D&gt;&lt;D xsi:type="xsd:double"&gt;5.5211425&lt;/D&gt;&lt;D xsi:type="xsd:double"&gt;0.24257898&lt;/D&gt;&lt;D xsi:type="xsd:double"&gt;-8.227468&lt;/D&gt;&lt;D xsi:type="xsd:double"&gt;2.175343&lt;/D&gt;&lt;D xsi:type="xsd:double"&gt;-1.2903214&lt;/D&gt;&lt;D xsi:type="xsd:double"&gt;-0.47612786&lt;/D&gt;&lt;D xsi:type="xsd:double"&gt;-6.0155334&lt;/D&gt;&lt;D xsi:type="xsd:double"&gt;2.5910378&lt;/D&gt;&lt;D xsi:type="xsd:double"&gt;-4.1638193&lt;/D&gt;&lt;D xsi:type="xsd:double"&gt;10.113966&lt;/D&gt;&lt;D xsi:type="xsd:double"&gt;-5.821472&lt;/D&gt;&lt;D xsi:type="xsd:double"&gt;4.061997&lt;/D&gt;&lt;D xsi:type="xsd:double"&gt;3.4576297&lt;/D&gt;&lt;D xsi:type="xsd:double"&gt;-1.179558&lt;/D&gt;&lt;D xsi:type="xsd:double"&gt;1.3925791&lt;/D&gt;&lt;D xsi:type="xsd:double"&gt;-12.720728&lt;/D&gt;&lt;D xsi:type="xsd:double"&gt;10.753083&lt;/D&gt;&lt;D xsi:type="xsd:double"&gt;1.1978984&lt;/D&gt;&lt;D xsi:type="xsd:double"&gt;1.2786031&lt;/D&gt;&lt;D xsi:type="xsd:double"&gt;-3.2558143&lt;/D&gt;&lt;D xsi:type="xsd:double"&gt;1.5796661&lt;/D&gt;&lt;D xsi:type="xsd:double"&gt;-2.6369214&lt;/D&gt;&lt;D xsi:type="xsd:double"&gt;-4.444438&lt;/D&gt;&lt;D xsi:type="xsd:double"&gt;3.8615942&lt;/D&gt;&lt;D xsi:type="xsd:double"&gt;7.345462&lt;/D&gt;&lt;D xsi:type="xsd:double"&gt;0.5420089&lt;/D&gt;&lt;/FQL&gt;&lt;FQL&gt;&lt;Q&gt;EWW^FMA_DIV_YLD(NTMA,-10AY,0,AM,"PORTAGG","MEANR")&lt;/Q&gt;&lt;R&gt;121&lt;/R&gt;&lt;C&gt;1&lt;/C&gt;&lt;D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xsi:type="xsd:double"&gt;2.11512736343309&lt;/D&gt;&lt;D xsi:type="xsd:double"&gt;2.10724838305092&lt;/D&gt;&lt;D xsi:type="xsd:double"&gt;2.03200616786142&lt;/D&gt;&lt;D xsi:type="xsd:double"&gt;2.02562867069927&lt;/D&gt;&lt;D xsi:type="xsd:double"&gt;2.05824029452954&lt;/D&gt;&lt;D xsi:type="xsd:double"&gt;2.12841903163322&lt;/D&gt;&lt;D xsi:type="xsd:double"&gt;2.09089660649589&lt;/D&gt;&lt;D xsi:type="xsd:double"&gt;2.0638859993906&lt;/D&gt;&lt;D xsi:type="xsd:double"&gt;2.07346252563421&lt;/D&gt;&lt;D xsi:type="xsd:double"&gt;2.09096256787938&lt;/D&gt;&lt;D xsi:type="xsd:double"&gt;2.28372161974873&lt;/D&gt;&lt;D xsi:type="xsd:double"&gt;2.3638160232304&lt;/D&gt;&lt;D xsi:type="xsd:double"&gt;2.34150690785615&lt;/D&gt;&lt;D xsi:type="xsd:double"&gt;2.38395611933613&lt;/D&gt;&lt;D xsi:type="xsd:double"&gt;2.34840562508664&lt;/D&gt;&lt;D xsi:type="xsd:double"&gt;2.38508016041764&lt;/D&gt;&lt;D xsi:type="xsd:double"&gt;2.37547295376518&lt;/D&gt;&lt;D xsi:type="xsd:double"&gt;2.47158240391494&lt;/D&gt;&lt;D xsi:type="xsd:double"&gt;2.38763960091693&lt;/D&gt;&lt;D xsi:type="xsd:double"&gt;2.36660675072544&lt;/D&gt;&lt;D xsi:type="xsd:double"&gt;2.45578973975438&lt;/D&gt;&lt;D xsi:type="xsd:double"&gt;2.52799810990251&lt;/D&gt;&lt;D xsi:type="xsd:double"&gt;2.56307999653981&lt;/D&gt;&lt;D xsi:type="xsd:double"&gt;2.48859983516228&lt;/D&gt;&lt;D xsi:type="xsd:double"&gt;2.44473489227259&lt;/D&gt;&lt;D xsi:type="xsd:double"&gt;2.65658452348469&lt;/D&gt;&lt;D xsi:type="xsd:double"&gt;2.69457731838024&lt;/D&gt;&lt;D xsi:type="xsd:double"&gt;2.67080168734382&lt;/D&gt;&lt;D xsi:type="xsd:double"&gt;2.96741837772196&lt;/D&gt;&lt;D xsi:type="xsd:double"&gt;2.77860526776776&lt;/D&gt;&lt;D xsi:type="xsd:double"&gt;2.6904282423086&lt;/D&gt;&lt;D xsi:type="xsd:double"&gt;2.7336440224808&lt;/D&gt;&lt;D xsi:type="xsd:double"&gt;2.77434173526884&lt;/D&gt;&lt;D xsi:type="xsd:double"&gt;3.22761186876778&lt;/D&gt;&lt;D xsi:type="xsd:double"&gt;3.43975550441392&lt;/D&gt;&lt;D xsi:type="xsd:double"&gt;3.45858600387452&lt;/D&gt;&lt;D xsi:type="xsd:double"&gt;3.27926676466423&lt;/D&gt;&lt;D xsi:type="xsd:double"&gt;3.357805777245&lt;/D&gt;&lt;D xsi:type="xsd:double"&gt;3.42599990510982&lt;/D&gt;&lt;D xsi:type="xsd:double"&gt;3.31372186209923&lt;/D&gt;&lt;D xsi:type="xsd:double"&gt;3.54096550641816&lt;/D&gt;&lt;D xsi:type="xsd:double"&gt;3.555972389699&lt;/D&gt;&lt;D xsi:type="xsd:double"&gt;3.75954931691364&lt;/D&gt;&lt;D xsi:type="xsd:double"&gt;3.74480660932941&lt;/D&gt;&lt;D xsi:type="xsd:double"&gt;3.62088858564709&lt;/D&gt;&lt;D xsi:type="xsd:double"&gt;3.50714096537624&lt;/D&gt;&lt;D xsi:type="xsd:double"&gt;3.55456045788831&lt;/D&gt;&lt;D xsi:type="xsd:double"&gt;3.4622348680228&lt;/D&gt;&lt;D xsi:type="xsd:double"&gt;3.42063803762893&lt;/D&gt;&lt;D xsi:type="xsd:double"&gt;3.59606248162547&lt;/D&gt;&lt;D xsi:type="xsd:double"&gt;4.55854481177653&lt;/D&gt;&lt;D xsi:type="xsd:double"&gt;3.80787655065123&lt;/D&gt;&lt;D xsi:type="xsd:double"&gt;3.25397145942804&lt;/D&gt;&lt;D xsi:type="xsd:double"&gt;3.02961593690004&lt;/D&gt;&lt;D xsi:type="xsd:double"&gt;3.03570148762601&lt;/D&gt;&lt;D xsi:type="xsd:double"&gt;3.07390314406181&lt;/D&gt;&lt;D xsi:type="xsd:double"&gt;3.39939910301459&lt;/D&gt;&lt;D xsi:type="xsd:double"&gt;3.49148907092313&lt;/D&gt;&lt;D xsi:type="xsd:double"&gt;3.24805941340137&lt;/D&gt;&lt;D xsi:type="xsd:double"&gt;3.42529832532708&lt;/D&gt;&lt;D xsi:type="xsd:double"&gt;3.62860960791144&lt;/D&gt;&lt;D xsi:type="xsd:double"&gt;3.48362538670616&lt;/D&gt;&lt;D xsi:type="xsd:double"&gt;3.29936319052994&lt;/D&gt;&lt;D xsi:type="xsd:double"&gt;3.10217198093185&lt;/D&gt;&lt;D xsi:type="xsd:double"&gt;3.11886095279737&lt;/D&gt;&lt;D xsi:type="xsd:double"&gt;3.13644309177178&lt;/D&gt;&lt;D xsi:type="xsd:double"&gt;3.07493751216442&lt;/D&gt;&lt;D xsi:type="xsd:double"&gt;3.10974674867888&lt;/D&gt;&lt;D xsi:type="xsd:double"&gt;3.2878491000904&lt;/D&gt;&lt;D xsi:type="xsd:double"&gt;3.46868053298839&lt;/D&gt;&lt;D xsi:type="xsd:double"&gt;3.59956866174344&lt;/D&gt;&lt;D xsi:type="xsd:double"&gt;3.39026295418569&lt;/D&gt;&lt;D xsi:type="xsd:double"&gt;3.72769621574699&lt;/D&gt;&lt;D xsi:type="xsd:double"&gt;3.61361643403122&lt;/D&gt;&lt;D xsi:type="xsd:double"&gt;3.34363075019316&lt;/D&gt;&lt;D xsi:type="xsd:double"&gt;3.74667959591225&lt;/D&gt;&lt;D xsi:type="xsd:double"&gt;3.64757721366945&lt;/D&gt;&lt;D xsi:type="xsd:double"&gt;4.14097958494109&lt;/D&gt;&lt;D xsi:type="xsd:double"&gt;3.98375423466505&lt;/D&gt;&lt;D xsi:type="xsd:double"&gt;4.17501955230174&lt;/D&gt;&lt;D xsi:type="xsd:double"&gt;4.21340969102528&lt;/D&gt;&lt;D xsi:type="xsd:double"&gt;3.8413039648336&lt;/D&gt;&lt;D xsi:type="xsd:double"&gt;3.83520781521957&lt;/D&gt;&lt;D xsi:type="xsd:double"&gt;3.88966299331009&lt;/D&gt;&lt;D xsi:type="xsd:double"&gt;3.5581407922179&lt;/D&gt;&lt;D xsi:type="xsd:double"&gt;3.64203299717428&lt;/D&gt;&lt;D xsi:type="xsd:double"&gt;3.66980440079228&lt;/D&gt;&lt;D xsi:type="xsd:double"&gt;3.57804085667102&lt;/D&gt;&lt;D xsi:type="xsd:double"&gt;3.69458759914269&lt;/D&gt;&lt;D xsi:type="xsd:double"&gt;3.86396396169431&lt;/D&gt;&lt;D xsi:type="xsd:double"&gt;3.73356414024617&lt;/D&gt;&lt;D xsi:type="xsd:double"&gt;3.91845812479361&lt;/D&gt;&lt;D xsi:type="xsd:double"&gt;4.23259359370246&lt;/D&gt;&lt;D xsi:type="xsd:double"&gt;4.3717763448498&lt;/D&gt;&lt;D xsi:type="xsd:double"&gt;4.05340922558846&lt;/D&gt;&lt;D xsi:type="xsd:double"&gt;3.72617985909843&lt;/D&gt;&lt;D xsi:type="xsd:double"&gt;3.75986275485694&lt;/D&gt;&lt;D xsi:type="xsd:double"&gt;4.0129282082327&lt;/D&gt;&lt;D xsi:type="xsd:double"&gt;3.9830868829837&lt;/D&gt;&lt;D xsi:type="xsd:double"&gt;4.09662658705617&lt;/D&gt;&lt;D xsi:type="xsd:double"&gt;4.38719835612349&lt;/D&gt;&lt;D xsi:type="xsd:double"&gt;4.57734220950004&lt;/D&gt;&lt;D xsi:type="xsd:double"&gt;4.57710384158448&lt;/D&gt;&lt;D xsi:type="xsd:double"&gt;4.48076251613007&lt;/D&gt;&lt;/FQL&gt;&lt;FQL&gt;&lt;Q&gt;VNM^FMA_PE(LTMA,-10AY,0,AM,"PORTAGG","MEANR")&lt;/Q&gt;&lt;R&gt;121&lt;/R&gt;&lt;C&gt;1&lt;/C&gt;&lt;D xsi:type="xsd:double"&gt;13.7093985890489&lt;/D&gt;&lt;D xsi:type="xsd:double"&gt;12.5291850285215&lt;/D&gt;&lt;D xsi:type="xsd:double"&gt;13.1585551073057&lt;/D&gt;&lt;D xsi:type="xsd:double"&gt;12.9623684971283&lt;/D&gt;&lt;D xsi:type="xsd:double"&gt;12.5105220335166&lt;/D&gt;&lt;D xsi:type="xsd:double"&gt;12.2492047989266&lt;/D&gt;&lt;D xsi:type="xsd:double"&gt;17.2464644755943&lt;/D&gt;&lt;D xsi:type="xsd:double"&gt;16.5294362940733&lt;/D&gt;&lt;D xsi:type="xsd:double"&gt;16.9549777411307&lt;/D&gt;&lt;D xsi:type="xsd:double"&gt;16.6807174780857&lt;/D&gt;&lt;D xsi:type="xsd:double"&gt;16.8336455175763&lt;/D&gt;&lt;D xsi:type="xsd:double"&gt;17.0639618676448&lt;/D&gt;&lt;D xsi:type="xsd:double"&gt;17.4472389802922&lt;/D&gt;&lt;D xsi:type="xsd:double"&gt;17.8386080514713&lt;/D&gt;&lt;D xsi:type="xsd:double"&gt;23.2934292155376&lt;/D&gt;&lt;D xsi:type="xsd:double"&gt;23.2637166200739&lt;/D&gt;&lt;D xsi:type="xsd:double"&gt;24.3584087932526&lt;/D&gt;&lt;D xsi:type="xsd:double"&gt;18.5192939005921&lt;/D&gt;&lt;D xsi:type="xsd:double"&gt;-5.94988854559761&lt;/D&gt;&lt;D xsi:type="xsd:double"&gt;-4.5303455864023&lt;/D&gt;&lt;D xsi:type="xsd:double"&gt;-2.60135106112347&lt;/D&gt;&lt;D xsi:type="xsd:double"&gt;-0.806908088468499&lt;/D&gt;&lt;D xsi:type="xsd:double"&gt;1.04458236284415&lt;/D&gt;&lt;D xsi:type="xsd:double"&gt;3.11491140081706&lt;/D&gt;&lt;D xsi:type="xsd:double"&gt;4.98132015694344&lt;/D&gt;&lt;D xsi:type="xsd:double"&gt;8.57033068930849&lt;/D&gt;&lt;D xsi:type="xsd:double"&gt;11.07198819713&lt;/D&gt;&lt;D xsi:type="xsd:double"&gt;12.1211367373012&lt;/D&gt;&lt;D xsi:type="xsd:double"&gt;14.4897156796065&lt;/D&gt;&lt;D xsi:type="xsd:double"&gt;14.3725225751387&lt;/D&gt;&lt;D xsi:type="xsd:double"&gt;15.6290014419234&lt;/D&gt;&lt;D xsi:type="xsd:double"&gt;15.7113369633391&lt;/D&gt;&lt;D xsi:type="xsd:double"&gt;15.8048386016897&lt;/D&gt;&lt;D xsi:type="xsd:double"&gt;15.735853188947&lt;/D&gt;&lt;D xsi:type="xsd:double"&gt;16.4579169642521&lt;/D&gt;&lt;D xsi:type="xsd:double"&gt;16.0375098546398&lt;/D&gt;&lt;D xsi:type="xsd:double"&gt;17.1852905844064&lt;/D&gt;&lt;D xsi:type="xsd:double"&gt;17.7897679305525&lt;/D&gt;&lt;D xsi:type="xsd:double"&gt;18.3161237234966&lt;/D&gt;&lt;D xsi:type="xsd:double"&gt;20.5353898891996&lt;/D&gt;&lt;D xsi:type="xsd:double"&gt;22.6094840860355&lt;/D&gt;&lt;D xsi:type="xsd:double"&gt;25.8538810528045&lt;/D&gt;&lt;D xsi:type="xsd:double"&gt;24.6349840744869&lt;/D&gt;&lt;D xsi:type="xsd:double"&gt;24.596438129172&lt;/D&gt;&lt;D xsi:type="xsd:double"&gt;24.0498076819721&lt;/D&gt;&lt;D xsi:type="xsd:double"&gt;23.5014577035176&lt;/D&gt;&lt;D xsi:type="xsd:double"&gt;22.048877460569&lt;/D&gt;&lt;D xsi:type="xsd:double"&gt;21.8376601528636&lt;/D&gt;&lt;D xsi:type="xsd:double"&gt;21.964058164654&lt;/D&gt;&lt;D xsi:type="xsd:double"&gt;21.3167639871284&lt;/D&gt;&lt;D xsi:type="xsd:double"&gt;19.0972175305176&lt;/D&gt;&lt;D xsi:type="xsd:double"&gt;19.5199529941138&lt;/D&gt;&lt;D xsi:type="xsd:double"&gt;17.5510143561346&lt;/D&gt;&lt;D xsi:type="xsd:double"&gt;18.5040859113851&lt;/D&gt;&lt;D xsi:type="xsd:double"&gt;19.6958375052901&lt;/D&gt;&lt;D xsi:type="xsd:double"&gt;19.5424005730728&lt;/D&gt;&lt;D xsi:type="xsd:double"&gt;19.7494430897095&lt;/D&gt;&lt;D xsi:type="xsd:double"&gt;19.4961550526242&lt;/D&gt;&lt;D xsi:type="xsd:double"&gt;19.1728622349657&lt;/D&gt;&lt;D xsi:type="xsd:double"&gt;18.760114612722&lt;/D&gt;&lt;D xsi:type="xsd:double"&gt;17.2350542566364&lt;/D&gt;&lt;D xsi:type="xsd:double"&gt;17.2074415835529&lt;/D&gt;&lt;D xsi:type="xsd:double"&gt;17.3457818111111&lt;/D&gt;&lt;D xsi:type="xsd:double"&gt;17.7962250903835&lt;/D&gt;&lt;D xsi:type="xsd:double"&gt;17.1386791722507&lt;/D&gt;&lt;D xsi:type="xsd:double"&gt;16.2949524712909&lt;/D&gt;&lt;D xsi:type="xsd:double"&gt;15.0160145132888&lt;/D&gt;&lt;D xsi:type="xsd:double"&gt;14.4897037214303&lt;/D&gt;&lt;D xsi:type="xsd:double"&gt;15.3275985327964&lt;/D&gt;&lt;D xsi:type="xsd:double"&gt;16.1072497824293&lt;/D&gt;&lt;D xsi:type="xsd:double"&gt;15.8728561606948&lt;/D&gt;&lt;D xsi:type="xsd:double"&gt;15.9884451756094&lt;/D&gt;&lt;D xsi:type="xsd:double"&gt;17.3548838531706&lt;/D&gt;&lt;D xsi:type="xsd:double"&gt;18.214573429657&lt;/D&gt;&lt;D xsi:type="xsd:double"&gt;18.2584616328467&lt;/D&gt;&lt;D xsi:type="xsd:double"&gt;20.0477517986813&lt;/D&gt;&lt;D xsi:type="xsd:double"&gt;23.322321449908&lt;/D&gt;&lt;D xsi:type="xsd:double"&gt;22.6568576980992&lt;/D&gt;&lt;D xsi:type="xsd:double"&gt;24.4882133182537&lt;/D&gt;&lt;D xsi:type="xsd:double"&gt;23.7931080105418&lt;/D&gt;&lt;D xsi:type="xsd:double"&gt;23.1615337045245&lt;/D&gt;&lt;D xsi:type="xsd:double"&gt;22.7740032566625&lt;/D&gt;&lt;D xsi:type="xsd:double"&gt;22.6986591081457&lt;/D&gt;&lt;D xsi:type="xsd:double"&gt;21.371423981107&lt;/D&gt;&lt;D xsi:type="xsd:double"&gt;20.6707250988722&lt;/D&gt;&lt;D xsi:type="xsd:double"&gt;20.0671455980669&lt;/D&gt;&lt;D xsi:type="xsd:double"&gt;20.2748083392357&lt;/D&gt;&lt;D xsi:type="xsd:double"&gt;18.9045801238787&lt;/D&gt;&lt;D xsi:type="xsd:double"&gt;18.476669422648&lt;/D&gt;&lt;D xsi:type="xsd:double"&gt;16.9793815316445&lt;/D&gt;&lt;D xsi:type="xsd:double"&gt;16.4323118001136&lt;/D&gt;&lt;D xsi:type="xsd:double"&gt;16.3292346930192&lt;/D&gt;&lt;D xsi:type="xsd:double"&gt;15.8492844409723&lt;/D&gt;&lt;D xsi:type="xsd:double"&gt;15.2869366327813&lt;/D&gt;&lt;D xsi:type="xsd:double"&gt;14.2870081045822&lt;/D&gt;&lt;D xsi:type="xsd:double"&gt;13.7805004547239&lt;/D&gt;&lt;D xsi:type="xsd:double"&gt;13.8267619958404&lt;/D&gt;&lt;D xsi:type="xsd:double"&gt;12.939008436829&lt;/D&gt;&lt;D xsi:type="xsd:double"&gt;12.0886250824745&lt;/D&gt;&lt;D xsi:type="xsd:double"&gt;12.5155008819182&lt;/D&gt;&lt;D xsi:type="xsd:double"&gt;11.449929432957&lt;/D&gt;&lt;D xsi:type="xsd:double"&gt;12.6742973752762&lt;/D&gt;&lt;D xsi:type="xsd:double"&gt;12.2804407325854&lt;/D&gt;&lt;D xsi:type="xsd:double"&gt;12.710515336481&lt;/D&gt;&lt;D xsi:type="xsd:double"&gt;12.944562708301&lt;/D&gt;&lt;D xsi:type="xsd:double"&gt;13.5225077871829&lt;/D&gt;&lt;D xsi:type="xsd:double"&gt;14.1744639687751&lt;/D&gt;&lt;D xsi:type="xsd:double"&gt;14.034787864441&lt;/D&gt;&lt;D xsi:type="xsd:double"&gt;14.7925667638031&lt;/D&gt;&lt;D xsi:type="xsd:double"&gt;14.6383000946801&lt;/D&gt;&lt;D xsi:type="xsd:double"&gt;14.4030501972041&lt;/D&gt;&lt;D xsi:type="xsd:double"&gt;16.0415834197167&lt;/D&gt;&lt;D xsi:type="xsd:double"&gt;17.1321608931518&lt;/D&gt;&lt;D xsi:type="xsd:double"&gt;16.72338941556&lt;/D&gt;&lt;D xsi:type="xsd:double"&gt;18.8442289567204&lt;/D&gt;&lt;D xsi:type="xsd:double"&gt;18.7805268471874&lt;/D&gt;&lt;D xsi:type="xsd:double"&gt;18.0681088987751&lt;/D&gt;&lt;D xsi:type="xsd:double"&gt;18.1954375170446&lt;/D&gt;&lt;D xsi:type="xsd:double"&gt;17.26189818306&lt;/D&gt;&lt;D xsi:type="xsd:double"&gt;16.6353546563525&lt;/D&gt;&lt;D xsi:type="xsd:double"&gt;16.335739640627&lt;/D&gt;&lt;/FQL&gt;&lt;FQL&gt;&lt;Q&gt;WL-FDS^FG_PRICE(0)/MAX(FG_PRICE(0,-1AY))&lt;/Q&gt;&lt;R&gt;1&lt;/R&gt;&lt;C&gt;1&lt;/C&gt;&lt;D xsi:type="xsd:double"&gt;0.729892585800367&lt;/D&gt;&lt;/FQL&gt;&lt;FQL&gt;&lt;Q&gt;KSA^FG_PRICE_MAVG(0,,,,200)&lt;/Q&gt;&lt;R&gt;1&lt;/R&gt;&lt;C&gt;1&lt;/C&gt;&lt;D xsi:type="xsd:double"&gt;42.20395&lt;/D&gt;&lt;/FQL&gt;&lt;FQL&gt;&lt;Q&gt;INDA^FG_PRICE_MAVG(0,,,,30)&lt;/Q&gt;&lt;R&gt;1&lt;/R&gt;&lt;C&gt;1&lt;/C&gt;&lt;D xsi:type="xsd:double"&gt;56.29933&lt;/D&gt;&lt;/FQL&gt;&lt;FQL&gt;&lt;Q&gt;EWM^FG_PRICE(0)&lt;/Q&gt;&lt;R&gt;1&lt;/R&gt;&lt;C&gt;1&lt;/C&gt;&lt;D xsi:type="xsd:double"&gt;25.5&lt;/D&gt;&lt;/FQL&gt;&lt;FQL&gt;&lt;Q&gt;TUR^PERCENT_CHANGE(FMA_EPS(+1,0,,,,"PORTAGG","MEAN"),FMA_EPS(+1,-1AM,,,,"PORTAGG","MEAN"))&lt;/Q&gt;&lt;R&gt;1&lt;/R&gt;&lt;C&gt;1&lt;/C&gt;&lt;D xsi:type="xsd:double"&gt;-5.05665136914739&lt;/D&gt;&lt;/FQL&gt;&lt;FQL&gt;&lt;Q&gt;MCHI^PERCENT_CHANGE(FMA_EPS(+1,0,,,,"PORTAGG","MEAN"),FMA_EPS(+1,-1AM,,,,"PORTAGG","MEAN"))&lt;/Q&gt;&lt;R&gt;1&lt;/R&gt;&lt;C&gt;1&lt;/C&gt;&lt;D xsi:type="xsd:double"&gt;2.49906261034004&lt;/D&gt;&lt;/FQL&gt;&lt;FQL&gt;&lt;Q&gt;EWT^FG_TOTAL_RETURNC(0,-3AM)&lt;/Q&gt;&lt;R&gt;1&lt;/R&gt;&lt;C&gt;1&lt;/C&gt;&lt;D xsi:type="xsd:double"&gt;5.9572816&lt;/D&gt;&lt;/FQL&gt;&lt;FQL&gt;&lt;Q&gt;VWO^FMA_COS_UP("EPS","1M",+1,NOW,,,"PORTAGG","MEANR")&lt;/Q&gt;&lt;R&gt;1&lt;/R&gt;&lt;C&gt;1&lt;/C&gt;&lt;D xsi:type="xsd:double"&gt;965&lt;/D&gt;&lt;/FQL&gt;&lt;FQL&gt;&lt;Q&gt;INDA^FMA_COS_UP("EPS","1M",+1,NOW,,,"PORTAGG","MEANR")&lt;/Q&gt;&lt;R&gt;1&lt;/R&gt;&lt;C&gt;1&lt;/C&gt;&lt;D xsi:type="xsd:double"&gt;63&lt;/D&gt;&lt;/FQL&gt;&lt;FQL&gt;&lt;Q&gt;EPOL^FMA_COS_DOWN("EPS","1M",+1,NOW,,,"PORTAGG","MEANR")&lt;/Q&gt;&lt;R&gt;1&lt;/R&gt;&lt;C&gt;1&lt;/C&gt;&lt;D xsi:type="xsd:double"&gt;7&lt;/D&gt;&lt;/FQL&gt;&lt;FQL&gt;&lt;Q&gt;REFTR1WREPO-FDS^FG_YIELD(NOW,,,0)&lt;/Q&gt;&lt;R&gt;1&lt;/R&gt;&lt;C&gt;1&lt;/C&gt;&lt;D xsi:type="xsd:double"&gt;50&lt;/D&gt;&lt;/FQL&gt;&lt;FQL&gt;&lt;Q&gt;REFMXTON-FDS^PROPER_NAME(0,,,"SECURITY","NAME")&lt;/Q&gt;&lt;R&gt;1&lt;/R&gt;&lt;C&gt;1&lt;/C&gt;&lt;D xsi:type="xsd:string"&gt;Mexico Target Rate - Overnight&lt;/D&gt;&lt;/FQL&gt;&lt;FQL&gt;&lt;Q&gt;TRYSA10Y-FDS^PCTCHG(FG_YIELD(0,,,,"YTM"),FG_YIELD(-1AM,,,,"YTM"))&lt;/Q&gt;&lt;R&gt;1&lt;/R&gt;&lt;C&gt;1&lt;/C&gt;&lt;D xsi:type="xsd:double"&gt;-5.98361&lt;/D&gt;&lt;/FQL&gt;&lt;FQL&gt;&lt;Q&gt;TUR^FMA_EVAL_EBIT(LTMA,NOW,NOW,M,"PORTAGG","MEANR")&lt;/Q&gt;&lt;R&gt;1&lt;/R&gt;&lt;C&gt;1&lt;/C&gt;&lt;D xsi:type="xsd:double"&gt;8.65648961829009&lt;/D&gt;&lt;/FQL&gt;&lt;FQL&gt;&lt;Q&gt;EWW^FG_COMPANY_NAME&lt;/Q&gt;&lt;R&gt;1&lt;/R&gt;&lt;C&gt;1&lt;/C&gt;&lt;D xsi:type="xsd:string"&gt;iShares MSCI Mexico ETF&lt;/D&gt;&lt;/FQL&gt;&lt;FQL&gt;&lt;Q&gt;CC_BR^FG_COMPANY_NAME&lt;/Q&gt;&lt;R&gt;1&lt;/R&gt;&lt;C&gt;1&lt;/C&gt;&lt;D xsi:type="xsd:string"&gt;Brazil&lt;/D&gt;&lt;/FQL&gt;&lt;FQL&gt;&lt;Q&gt;EPU^FMA_EPS(NTMA,-20AY,0,CY,,"PORTAGG","MEANR")&lt;/Q&gt;&lt;R&gt;20&lt;/R&gt;&lt;C&gt;1&lt;/C&gt;&lt;D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xsi:type="xsd:double"&gt;2.43807412943498&lt;/D&gt;&lt;D xsi:type="xsd:double"&gt;2.41141009781581&lt;/D&gt;&lt;D xsi:type="xsd:double"&gt;2.94855000735666&lt;/D&gt;&lt;D xsi:type="xsd:double"&gt;3.11609683049582&lt;/D&gt;&lt;D xsi:type="xsd:double"&gt;2.96006712857736&lt;/D&gt;&lt;/FQL&gt;&lt;FQL&gt;&lt;Q&gt;SET-BKK^FG_TOTAL_RETURNC(-10AY,0,AM)&lt;/Q&gt;&lt;R&gt;121&lt;/R&gt;&lt;C&gt;1&lt;/C&gt;&lt;D xsi:type="xsd:double"&gt;2.701652&lt;/D&gt;&lt;D xsi:type="xsd:double"&gt;1.5470982&lt;/D&gt;&lt;D xsi:type="xsd:double"&gt;-1.4579475&lt;/D&gt;&lt;D xsi:type="xsd:double"&gt;1.9991398&lt;/D&gt;&lt;D xsi:type="xsd:double"&gt;-6.003481&lt;/D&gt;&lt;D xsi:type="xsd:double"&gt;5.8856487&lt;/D&gt;&lt;D xsi:type="xsd:double"&gt;0.038444996&lt;/D&gt;&lt;D xsi:type="xsd:double"&gt;-5.783832&lt;/D&gt;&lt;D xsi:type="xsd:double"&gt;1.8224716&lt;/D&gt;&lt;D xsi:type="xsd:double"&gt;-1.7353356&lt;/D&gt;&lt;D xsi:type="xsd:double"&gt;1.0119915&lt;/D&gt;&lt;D xsi:type="xsd:double"&gt;-6.200409&lt;/D&gt;&lt;D xsi:type="xsd:double"&gt;-3.6367118&lt;/D&gt;&lt;D xsi:type="xsd:double"&gt;-1.2518823&lt;/D&gt;&lt;D xsi:type="xsd:double"&gt;3.0544877&lt;/D&gt;&lt;D xsi:type="xsd:double"&gt;-1.9359171&lt;/D&gt;&lt;D xsi:type="xsd:double"&gt;-5.821162&lt;/D&gt;&lt;D xsi:type="xsd:double"&gt;1.3397932&lt;/D&gt;&lt;D xsi:type="xsd:double"&gt;2.412796&lt;/D&gt;&lt;D xsi:type="xsd:double"&gt;4.539275&lt;/D&gt;&lt;D xsi:type="xsd:double"&gt;0.8443117&lt;/D&gt;&lt;D xsi:type="xsd:double"&gt;0.57382584&lt;/D&gt;&lt;D xsi:type="xsd:double"&gt;2.1229267&lt;/D&gt;&lt;D xsi:type="xsd:double"&gt;5.643046&lt;/D&gt;&lt;D xsi:type="xsd:double"&gt;1.3175249&lt;/D&gt;&lt;D xsi:type="xsd:double"&gt;-3.414172&lt;/D&gt;&lt;D xsi:type="xsd:double"&gt;0.2018094&lt;/D&gt;&lt;D xsi:type="xsd:double"&gt;0.18335581&lt;/D&gt;&lt;D xsi:type="xsd:double"&gt;2.7137637&lt;/D&gt;&lt;D xsi:type="xsd:double"&gt;3.445804&lt;/D&gt;&lt;D xsi:type="xsd:double"&gt;-1.9637883&lt;/D&gt;&lt;D xsi:type="xsd:double"&gt;0.98809004&lt;/D&gt;&lt;D xsi:type="xsd:double"&gt;-0.54922104&lt;/D&gt;&lt;D xsi:type="xsd:double"&gt;0.118112564&lt;/D&gt;&lt;D xsi:type="xsd:double"&gt;0.63449144&lt;/D&gt;&lt;D xsi:type="xsd:double"&gt;0.18630028&lt;/D&gt;&lt;D xsi:type="xsd:double"&gt;2.092266&lt;/D&gt;&lt;D xsi:type="xsd:double"&gt;3.656435&lt;/D&gt;&lt;D xsi:type="xsd:double"&gt;2.562213&lt;/D&gt;&lt;D xsi:type="xsd:double"&gt;-0.6235361&lt;/D&gt;&lt;D xsi:type="xsd:double"&gt;2.8369904&lt;/D&gt;&lt;D xsi:type="xsd:double"&gt;4.7773004&lt;/D&gt;&lt;D xsi:type="xsd:double"&gt;-0.4005432&lt;/D&gt;&lt;D xsi:type="xsd:double"&gt;-3.4538507&lt;/D&gt;&lt;D xsi:type="xsd:double"&gt;0.6282091&lt;/D&gt;&lt;D xsi:type="xsd:double"&gt;-2.4454176&lt;/D&gt;&lt;D xsi:type="xsd:double"&gt;-8.011353&lt;/D&gt;&lt;D xsi:type="xsd:double"&gt;6.6615343&lt;/D&gt;&lt;D xsi:type="xsd:double"&gt;1.1980891&lt;/D&gt;&lt;D xsi:type="xsd:double"&gt;1.9828558&lt;/D&gt;&lt;D xsi:type="xsd:double"&gt;-6.8053603&lt;/D&gt;&lt;D xsi:type="xsd:double"&gt;-0.023823977&lt;/D&gt;&lt;D xsi:type="xsd:double"&gt;-4.436934&lt;/D&gt;&lt;D xsi:type="xsd:double"&gt;3.8474798&lt;/D&gt;&lt;D xsi:type="xsd:double"&gt;1.8121362&lt;/D&gt;&lt;D xsi:type="xsd:double"&gt;-0.89689493&lt;/D&gt;&lt;D xsi:type="xsd:double"&gt;1.7105579&lt;/D&gt;&lt;D xsi:type="xsd:double"&gt;-2.8391838&lt;/D&gt;&lt;D xsi:type="xsd:double"&gt;6.853318&lt;/D&gt;&lt;D xsi:type="xsd:double"&gt;-0.7148862&lt;/D&gt;&lt;D xsi:type="xsd:double"&gt;-4.5885506&lt;/D&gt;&lt;D xsi:type="xsd:double"&gt;0.28185844&lt;/D&gt;&lt;D xsi:type="xsd:double"&gt;-3.1969428&lt;/D&gt;&lt;D xsi:type="xsd:double"&gt;-0.038963556&lt;/D&gt;&lt;D xsi:type="xsd:double"&gt;-0.77769756&lt;/D&gt;&lt;D xsi:type="xsd:double"&gt;-3.3981323&lt;/D&gt;&lt;D xsi:type="xsd:double"&gt;-12.07341&lt;/D&gt;&lt;D xsi:type="xsd:double"&gt;-17.960197&lt;/D&gt;&lt;D xsi:type="xsd:double"&gt;16.632725&lt;/D&gt;&lt;D xsi:type="xsd:double"&gt;4.690957&lt;/D&gt;&lt;D xsi:type="xsd:double"&gt;-0.97479224&lt;/D&gt;&lt;D xsi:type="xsd:double"&gt;0.6459832&lt;/D&gt;&lt;D xsi:type="xsd:double"&gt;-1.1237681&lt;/D&gt;&lt;D xsi:type="xsd:double"&gt;-4.9852314&lt;/D&gt;&lt;D xsi:type="xsd:double"&gt;-4.429984&lt;/D&gt;&lt;D xsi:type="xsd:double"&gt;19.651472&lt;/D&gt;&lt;D xsi:type="xsd:double"&gt;1.6810536&lt;/D&gt;&lt;D xsi:type="xsd:double"&gt;0.34406185&lt;/D&gt;&lt;D xsi:type="xsd:double"&gt;2.031386&lt;/D&gt;&lt;D xsi:type="xsd:double"&gt;5.8198214&lt;/D&gt;&lt;D xsi:type="xsd:double"&gt;0.41480064&lt;/D&gt;&lt;D xsi:type="xsd:double"&gt;-0.53317547&lt;/D&gt;&lt;D xsi:type="xsd:double"&gt;0.59735775&lt;/D&gt;&lt;D xsi:type="xsd:double"&gt;-3.371185&lt;/D&gt;&lt;D xsi:type="xsd:double"&gt;4.7744155&lt;/D&gt;&lt;D xsi:type="xsd:double"&gt;0.35873652&lt;/D&gt;&lt;D xsi:type="xsd:double"&gt;0.39889812&lt;/D&gt;&lt;D xsi:type="xsd:double"&gt;-2.0783246&lt;/D&gt;&lt;D xsi:type="xsd:double"&gt;4.0032983&lt;/D&gt;&lt;D xsi:type="xsd:double"&gt;-0.8358836&lt;/D&gt;&lt;D xsi:type="xsd:double"&gt;2.7855873&lt;/D&gt;&lt;D xsi:type="xsd:double"&gt;0.27059317&lt;/D&gt;&lt;D xsi:type="xsd:double"&gt;-1.3197303&lt;/D&gt;&lt;D xsi:type="xsd:double"&gt;-1.7205954&lt;/D&gt;&lt;D xsi:type="xsd:double"&gt;-3.207928&lt;/D&gt;&lt;D xsi:type="xsd:double"&gt;-0.61594844&lt;/D&gt;&lt;D xsi:type="xsd:double"&gt;3.1787395&lt;/D&gt;&lt;D xsi:type="xsd:double"&gt;-2.0995736&lt;/D&gt;&lt;D xsi:type="xsd:double"&gt;0.86034536&lt;/D&gt;&lt;D xsi:type="xsd:double"&gt;1.1406779&lt;/D&gt;&lt;D xsi:type="xsd:double"&gt;2.2660732&lt;/D&gt;&lt;D xsi:type="xsd:double"&gt;1.2099743&lt;/D&gt;&lt;D xsi:type="xsd:double"&gt;-3.5062194&lt;/D&gt;&lt;D xsi:type="xsd:double"&gt;-0.72918534&lt;/D&gt;&lt;D xsi:type="xsd:double"&gt;-5.054271&lt;/D&gt;&lt;D xsi:type="xsd:double"&gt;0.77495575&lt;/D&gt;&lt;D xsi:type="xsd:double"&gt;-3.984505&lt;/D&gt;&lt;D xsi:type="xsd:double"&gt;4.305315&lt;/D&gt;&lt;D xsi:type="xsd:double"&gt;1.6549349&lt;/D&gt;&lt;D xsi:type="xsd:double"&gt;-6.2072515&lt;/D&gt;&lt;D xsi:type="xsd:double"&gt;-5.654371&lt;/D&gt;&lt;D xsi:type="xsd:double"&gt;-0.03890395&lt;/D&gt;&lt;D xsi:type="xsd:double"&gt;2.029276&lt;/D&gt;&lt;D xsi:type="xsd:double"&gt;-2.7947843&lt;/D&gt;&lt;D xsi:type="xsd:double"&gt;-0.40761828&lt;/D&gt;&lt;D xsi:type="xsd:double"&gt;0.530386&lt;/D&gt;&lt;D xsi:type="xsd:double"&gt;-1.1589766&lt;/D&gt;&lt;D xsi:type="xsd:double"&gt;-0.89135766&lt;/D&gt;&lt;D xsi:type="xsd:double"&gt;-3.6204576&lt;/D&gt;&lt;D xsi:type="xsd:double"&gt;0.48041344&lt;/D&gt;&lt;D xsi:type="xsd:double"&gt;3.8402438&lt;/D&gt;&lt;/FQL&gt;&lt;FQL&gt;&lt;Q&gt;CPALM-FDS^FG_PRICE_CHANGE(0,-6AM)&lt;/Q&gt;&lt;R&gt;1&lt;/R&gt;&lt;C&gt;1&lt;/C&gt;&lt;D xsi:type="xsd:double"&gt;0.54658385093167&lt;/D&gt;&lt;/FQL&gt;&lt;FQL&gt;&lt;Q&gt;TIOS-FDS^FG_PRICE_CHANGE(0,-6AM)&lt;/Q&gt;&lt;R&gt;1&lt;/R&gt;&lt;C&gt;1&lt;/C&gt;&lt;D xsi:type="xsd:double"&gt;-21.0075284318437&lt;/D&gt;&lt;/FQL&gt;&lt;FQL&gt;&lt;Q&gt;KSA^P_PRICE(0)/P_PRICE_LOW_PR(0,,,,,,"PRICE","INTRA","52W")-1&lt;/Q&gt;&lt;R&gt;1&lt;/R&gt;&lt;C&gt;1&lt;/C&gt;&lt;D xsi:type="xsd:double"&gt;0.1695664&lt;/D&gt;&lt;/FQL&gt;&lt;FQL&gt;&lt;Q&gt;EWZ^FG_TOTAL_RETURNC(0,-6AM)&lt;/Q&gt;&lt;R&gt;1&lt;/R&gt;&lt;C&gt;1&lt;/C&gt;&lt;D xsi:type="xsd:double"&gt;-6.572694&lt;/D&gt;&lt;/FQL&gt;&lt;FQL&gt;&lt;Q&gt;EPOL^FG_TOTAL_RETURNC(0,-3AM)&lt;/Q&gt;&lt;R&gt;1&lt;/R&gt;&lt;C&gt;1&lt;/C&gt;&lt;D xsi:type="xsd:double"&gt;1.2153864&lt;/D&gt;&lt;/FQL&gt;&lt;FQL&gt;&lt;Q&gt;CNYA^FG_TOTAL_RETURNC(0,-12AM)&lt;/Q&gt;&lt;R&gt;1&lt;/R&gt;&lt;C&gt;1&lt;/C&gt;&lt;D xsi:type="xsd:double"&gt;-10.718841&lt;/D&gt;&lt;/FQL&gt;&lt;FQL&gt;&lt;Q&gt;VGK^P_PRICE(0)/P_PRICE_HIGH_PR(0,,,,,,"PRICE","INTRA","52W")&lt;/Q&gt;&lt;R&gt;1&lt;/R&gt;&lt;C&gt;1&lt;/C&gt;&lt;D xsi:type="xsd:double"&gt;0.99521863&lt;/D&gt;&lt;/FQL&gt;&lt;FQL&gt;&lt;Q&gt;TRYCH10Y-FDS^FG_YIELD(-10AY,0,Y,,"YTM")&lt;/Q&gt;&lt;R&gt;10&lt;/R&gt;&lt;C&gt;1&lt;/C&gt;&lt;D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xsi:type="xsd:double"&gt;0.703&lt;/D&gt;&lt;/FQL&gt;&lt;FQL&gt;&lt;Q&gt;CAGDPY@TW^EE_ACTUAL_ANNUAL(MED,+1)&lt;/Q&gt;&lt;R&gt;1&lt;/R&gt;&lt;C&gt;1&lt;/C&gt;&lt;D xsi:type="xsd:double"&gt;13.7&lt;/D&gt;&lt;/FQL&gt;&lt;FQL&gt;&lt;Q&gt;USDVND^STD(FG_PRICE_CHANGE(0,-1AY,AM))&lt;/Q&gt;&lt;R&gt;1&lt;/R&gt;&lt;C&gt;1&lt;/C&gt;&lt;D xsi:type="xsd:double"&gt;1.143669234460</t>
        </r>
      </text>
    </comment>
    <comment ref="A15" authorId="0" shapeId="0" xr:uid="{36BFF510-397D-4062-8716-A99251727C56}">
      <text>
        <r>
          <rPr>
            <b/>
            <sz val="9"/>
            <color indexed="81"/>
            <rFont val="Tahoma"/>
            <charset val="1"/>
          </rPr>
          <t>76&lt;/D&gt;&lt;/FQL&gt;&lt;FQL&gt;&lt;Q&gt;FC0000PH^FMA_EPS(NTMA,-20AY,0,CY,,"PORTAGG","MEANR")&lt;/Q&gt;&lt;R&gt;20&lt;/R&gt;&lt;C&gt;1&lt;/C&gt;&lt;D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xsi:type="xsd:double"&gt;25.6257109249739&lt;/D&gt;&lt;D xsi:type="xsd:double"&gt;24.8900071648497&lt;/D&gt;&lt;D xsi:type="xsd:double"&gt;26.8368786703138&lt;/D&gt;&lt;D xsi:type="xsd:double"&gt;30.8315679687197&lt;/D&gt;&lt;/FQL&gt;&lt;FQL&gt;&lt;Q&gt;EPOL^FMA_PE(NTMA,-10AY,0,AM,"PORTAGG","MEANR")&lt;/Q&gt;&lt;R&gt;121&lt;/R&gt;&lt;C&gt;1&lt;/C&gt;&lt;D xsi:type="xsd:double"&gt;13.2279592998214&lt;/D&gt;&lt;D xsi:type="xsd:double"&gt;13.5083715578187&lt;/D&gt;&lt;D xsi:type="xsd:double"&gt;13.5367653609424&lt;/D&gt;&lt;D xsi:type="xsd:double"&gt;13.5881027405856&lt;/D&gt;&lt;D xsi:type="xsd:double"&gt;13.3163542994233&lt;/D&gt;&lt;D xsi:type="xsd:double"&gt;13.5019575481108&lt;/D&gt;&lt;D xsi:type="xsd:double"&gt;13.6216022886754&lt;/D&gt;&lt;D xsi:type="xsd:double"&gt;13.6654429005025&lt;/D&gt;&lt;D xsi:type="xsd:double"&gt;14.8873621067507&lt;/D&gt;&lt;D xsi:type="xsd:double"&gt;14.0651415500264&lt;/D&gt;&lt;D xsi:type="xsd:double"&gt;13.1025393101915&lt;/D&gt;&lt;D xsi:type="xsd:double"&gt;12.6968578690587&lt;/D&gt;&lt;D xsi:type="xsd:double"&gt;12.3927628957962&lt;/D&gt;&lt;D xsi:type="xsd:double"&gt;11.7112656562675&lt;/D&gt;&lt;D xsi:type="xsd:double"&gt;12.0154889249632&lt;/D&gt;&lt;D xsi:type="xsd:double"&gt;11.67476339319&lt;/D&gt;&lt;D xsi:type="xsd:double"&gt;12.3137119181514&lt;/D&gt;&lt;D xsi:type="xsd:double"&gt;12.3600574854512&lt;/D&gt;&lt;D xsi:type="xsd:double"&gt;12.9364351588484&lt;/D&gt;&lt;D xsi:type="xsd:double"&gt;13.4902285560532&lt;/D&gt;&lt;D xsi:type="xsd:double"&gt;12.6895146263391&lt;/D&gt;&lt;D xsi:type="xsd:double"&gt;12.0701347295986&lt;/D&gt;&lt;D xsi:type="xsd:double"&gt;11.5163023953957&lt;/D&gt;&lt;D xsi:type="xsd:double"&gt;11.6183649419853&lt;/D&gt;&lt;D xsi:type="xsd:double"&gt;12.0198132496891&lt;/D&gt;&lt;D xsi:type="xsd:double"&gt;11.5952559787526&lt;/D&gt;&lt;D xsi:type="xsd:double"&gt;12.0086180783071&lt;/D&gt;&lt;D xsi:type="xsd:double"&gt;11.4457113768902&lt;/D&gt;&lt;D xsi:type="xsd:double"&gt;11.8371357188238&lt;/D&gt;&lt;D xsi:type="xsd:double"&gt;12.4490192945783&lt;/D&gt;&lt;D xsi:type="xsd:double"&gt;12.5326677394816&lt;/D&gt;&lt;D xsi:type="xsd:double"&gt;12.1942553534596&lt;/D&gt;&lt;D xsi:type="xsd:double"&gt;12.8529225328744&lt;/D&gt;&lt;D xsi:type="xsd:double"&gt;12.3659463442345&lt;/D&gt;&lt;D xsi:type="xsd:double"&gt;12.4790252343476&lt;/D&gt;&lt;D xsi:type="xsd:double"&gt;12.576586979706&lt;/D&gt;&lt;D xsi:type="xsd:double"&gt;12.969197247062&lt;/D&gt;&lt;D xsi:type="xsd:double"&gt;12.2167857060654&lt;/D&gt;&lt;D xsi:type="xsd:double"&gt;12.1190971192455&lt;/D&gt;&lt;D xsi:type="xsd:double"&gt;11.6708519591713&lt;/D&gt;&lt;D xsi:type="xsd:double"&gt;11.8766351289221&lt;/D&gt;&lt;D xsi:type="xsd:double"&gt;12.7074247930037&lt;/D&gt;&lt;D xsi:type="xsd:double"&gt;11.3874756615333&lt;/D&gt;&lt;D xsi:type="xsd:double"&gt;10.8087133742084&lt;/D&gt;&lt;D xsi:type="xsd:double"&gt;11.314298565353&lt;/D&gt;&lt;D xsi:type="xsd:double"&gt;10.825485726172&lt;/D&gt;&lt;D xsi:type="xsd:double"&gt;10.3319004290381&lt;/D&gt;&lt;D xsi:type="xsd:double"&gt;11.025282518623&lt;/D&gt;&lt;D xsi:type="xsd:double"&gt;11.4455902747412&lt;/D&gt;&lt;D xsi:type="xsd:double"&gt;10.8751905325099&lt;/D&gt;&lt;D xsi:type="xsd:double"&gt;9.95475586671519&lt;/D&gt;&lt;D xsi:type="xsd:double"&gt;10.813111792503&lt;/D&gt;&lt;D xsi:type="xsd:double"&gt;10.5622888641434&lt;/D&gt;&lt;D xsi:type="xsd:double"&gt;10.8059948795148&lt;/D&gt;&lt;D xsi:type="xsd:double"&gt;10.6545506219008&lt;/D&gt;&lt;D xsi:type="xsd:double"&gt;11.0792552453&lt;/D&gt;&lt;D xsi:type="xsd:double"&gt;11.2580219170276&lt;/D&gt;&lt;D xsi:type="xsd:double"&gt;10.1978771423215&lt;/D&gt;&lt;D xsi:type="xsd:double"&gt;10.8813382439014&lt;/D&gt;&lt;D xsi:type="xsd:double"&gt;10.5137829929741&lt;/D&gt;&lt;D xsi:type="xsd:double"&gt;9.54919927975797&lt;/D&gt;&lt;D xsi:type="xsd:double"&gt;9.94001329282693&lt;/D&gt;&lt;D xsi:type="xsd:double"&gt;10.1678151439115&lt;/D&gt;&lt;D xsi:type="xsd:double"&gt;10.060759975648&lt;/D&gt;&lt;D xsi:type="xsd:double"&gt;10.2838450823151&lt;/D&gt;&lt;D xsi:type="xsd:double"&gt;10.1163132906554&lt;/D&gt;&lt;D xsi:type="xsd:double"&gt;9.09396143309197&lt;/D&gt;&lt;D xsi:type="xsd:double"&gt;8.39875182470234&lt;/D&gt;&lt;D xsi:type="xsd:double"&gt;11.5901994074986&lt;/D&gt;&lt;D xsi:type="xsd:double"&gt;12.9630697843954&lt;/D&gt;&lt;D xsi:type="xsd:double"&gt;12.6831796712131&lt;/D&gt;&lt;D xsi:type="xsd:double"&gt;12.1216889357457&lt;/D&gt;&lt;D xsi:type="xsd:double"&gt;12.4862846083039&lt;/D&gt;&lt;D xsi:type="xsd:double"&gt;11.4140809555918&lt;/D&gt;&lt;D xsi:type="xsd:double"&gt;11.4852864332478&lt;/D&gt;&lt;D xsi:type="xsd:double"&gt;13.6353615095299&lt;/D&gt;&lt;D xsi:type="xsd:double"&gt;13.3944504632746&lt;/D&gt;&lt;D xsi:type="xsd:double"&gt;11.1914037915705&lt;/D&gt;&lt;D xsi:type="xsd:double"&gt;11.3446832860972&lt;/D&gt;&lt;D xsi:type="xsd:double"&gt;11.8798878800602&lt;/D&gt;&lt;D xsi:type="xsd:double"&gt;12.1649517278185&lt;/D&gt;&lt;D xsi:type="xsd:double"&gt;13.0736073990039&lt;/D&gt;&lt;D xsi:type="xsd:double"&gt;12.5836204009255&lt;/D&gt;&lt;D xsi:type="xsd:double"&gt;12.0639732536762&lt;/D&gt;&lt;D xsi:type="xsd:double"&gt;11.8750414795578&lt;/D&gt;&lt;D xsi:type="xsd:double"&gt;11.3465446851333&lt;/D&gt;&lt;D xsi:type="xsd:double"&gt;12.1131576596523&lt;/D&gt;&lt;D xsi:type="xsd:double"&gt;10.4587461265503&lt;/D&gt;&lt;D xsi:type="xsd:double"&gt;10.3994058923501&lt;/D&gt;&lt;D xsi:type="xsd:double"&gt;10.16039922939&lt;/D&gt;&lt;D xsi:type="xsd:double"&gt;9.32568151075965&lt;/D&gt;&lt;D xsi:type="xsd:double"&gt;9.73828333540753&lt;/D&gt;&lt;D xsi:type="xsd:double"&gt;7.66246067201606&lt;/D&gt;&lt;D xsi:type="xsd:double"&gt;6.8072476076309&lt;/D&gt;&lt;D xsi:type="xsd:double"&gt;6.76922754867187&lt;/D&gt;&lt;D xsi:type="xsd:double"&gt;6.40073542711964&lt;/D&gt;&lt;D xsi:type="xsd:double"&gt;6.05938515932094&lt;/D&gt;&lt;D xsi:type="xsd:double"&gt;5.37063639287731&lt;/D&gt;&lt;D xsi:type="xsd:double"&gt;6.4000950421096&lt;/D&gt;&lt;D xsi:type="xsd:double"&gt;7.3342785722122&lt;/D&gt;&lt;D xsi:type="xsd:double"&gt;7.68674206564439&lt;/D&gt;&lt;D xsi:type="xsd:double"&gt;8.05760255742772&lt;/D&gt;&lt;D xsi:type="xsd:double"&gt;7.9979436430978&lt;/D&gt;&lt;D xsi:type="xsd:double"&gt;6.52712485835005&lt;/D&gt;&lt;D xsi:type="xsd:double"&gt;7.16312713837268&lt;/D&gt;&lt;D xsi:type="xsd:double"&gt;7.34865563360071&lt;/D&gt;&lt;D xsi:type="xsd:double"&gt;8.15195442519955&lt;/D&gt;&lt;D xsi:type="xsd:double"&gt;8.31231052884335&lt;/D&gt;&lt;D xsi:type="xsd:double"&gt;8.25650388085855&lt;/D&gt;&lt;D xsi:type="xsd:double"&gt;7.77276211452036&lt;/D&gt;&lt;D xsi:type="xsd:double"&gt;8.31878469031542&lt;/D&gt;&lt;D xsi:type="xsd:double"&gt;8.25338280786225&lt;/D&gt;&lt;D xsi:type="xsd:double"&gt;8.5172842842822&lt;/D&gt;&lt;D xsi:type="xsd:double"&gt;8.13366195307916&lt;/D&gt;&lt;D xsi:type="xsd:double"&gt;9.31828588941071&lt;/D&gt;&lt;D xsi:type="xsd:double"&gt;8.55497958612792&lt;/D&gt;&lt;D xsi:type="xsd:double"&gt;8.83896574168211&lt;/D&gt;&lt;D xsi:type="xsd:double"&gt;8.7377764753663&lt;/D&gt;&lt;D xsi:type="xsd:double"&gt;8.84668392399607&lt;/D&gt;&lt;D xsi:type="xsd:double"&gt;8.36346327441447&lt;/D&gt;&lt;D xsi:type="xsd:double"&gt;8.28095990216815&lt;/D&gt;&lt;/FQL&gt;&lt;FQL&gt;&lt;Q&gt;COPP-FDS^FG_PRICE_CHANGE(0,-1AY)&lt;/Q&gt;&lt;R&gt;1&lt;/R&gt;&lt;C&gt;1&lt;/C&gt;&lt;D xsi:type="xsd:double"&gt;9.34616398629053&lt;/D&gt;&lt;/FQL&gt;&lt;FQL&gt;&lt;Q&gt;EPOL^FG_PRICE_MAVG(0,,,,200)&lt;/Q&gt;&lt;R&gt;1&lt;/R&gt;&lt;C&gt;1&lt;/C&gt;&lt;D xsi:type="xsd:double"&gt;23.371025&lt;/D&gt;&lt;/FQL&gt;&lt;FQL&gt;&lt;Q&gt;UAE^FG_TOTAL_RETURNC(0,-3AM)&lt;/Q&gt;&lt;R&gt;1&lt;/R&gt;&lt;C&gt;1&lt;/C&gt;&lt;D xsi:type="xsd:double"&gt;12.094986&lt;/D&gt;&lt;/FQL&gt;&lt;FQL&gt;&lt;Q&gt;EWY^PERCENT_CHANGE(FMA_EPS(+1,0,,,,"PORTAGG","MEAN"),FMA_EPS(+1,-3AM,,,,"PORTAGG","MEAN"))&lt;/Q&gt;&lt;R&gt;1&lt;/R&gt;&lt;C&gt;1&lt;/C&gt;&lt;D xsi:type="xsd:double"&gt;9.34083725724435&lt;/D&gt;&lt;/FQL&gt;&lt;FQL&gt;&lt;Q&gt;CNYA^FG_TOTAL_RETURNC(0,-6AM)&lt;/Q&gt;&lt;R&gt;1&lt;/R&gt;&lt;C&gt;1&lt;/C&gt;&lt;D xsi:type="xsd:double"&gt;-4.5960665&lt;/D&gt;&lt;/FQL&gt;&lt;FQL&gt;&lt;Q&gt;SPY^SIZE(FG_CONSTITUENTS)&lt;/Q&gt;&lt;R&gt;1&lt;/R&gt;&lt;C&gt;1&lt;/C&gt;&lt;D xsi:type="xsd:long"&gt;503&lt;/D&gt;&lt;/FQL&gt;&lt;FQL&gt;&lt;Q&gt;EWT^FG_ROE(0)&lt;/Q&gt;&lt;R&gt;1&lt;/R&gt;&lt;C&gt;1&lt;/C&gt;&lt;D xsi:type="xsd:double"&gt;11.0125283137121&lt;/D&gt;&lt;/FQL&gt;&lt;FQL&gt;&lt;Q&gt;REFVNDISC-FDS^FG_YIELD(NOW,,,0)&lt;/Q&gt;&lt;R&gt;1&lt;/R&gt;&lt;C&gt;1&lt;/C&gt;&lt;D xsi:type="xsd:double"&gt;3&lt;/D&gt;&lt;/FQL&gt;&lt;FQL&gt;&lt;Q&gt;REFMYON-FDS^(SUBARRAY(NOT_NA(NO_REPEAT_F(FG_YIELD(NOW,-10AY,D))),0,1)-SUBARRAY(NOT_NA(NO_REPEAT_F(FG_YIELD(NOW,-10AY,D))),1,1))*100&lt;/Q&gt;&lt;R&gt;1&lt;/R&gt;&lt;C&gt;1&lt;/C&gt;&lt;D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xsi:type="xsd:double"&gt;25&lt;/D&gt;&lt;/FQL&gt;&lt;FQL&gt;&lt;Q&gt;VNM^FMA_PE(NTMA,0,,,"PORTAGG","MEANR")&lt;/Q&gt;&lt;R&gt;1&lt;/R&gt;&lt;C&gt;1&lt;/C&gt;&lt;D xsi:type="xsd:double"&gt;13.5472543578701&lt;/D&gt;&lt;/FQL&gt;&lt;FQL&gt;&lt;Q&gt;EWY^FMA_PE(NTMA,0,,,"PORTAGG","MEANR")&lt;/Q&gt;&lt;R&gt;1&lt;/R&gt;&lt;C&gt;1&lt;/C&gt;&lt;D xsi:type="xsd:double"&gt;8.58137779110529&lt;/D&gt;&lt;/FQL&gt;&lt;FQL&gt;&lt;Q&gt;QAT^FMA_ROE(NTMA,-20AY,NOW,FY,"PORTAGG","MEANR")&lt;/Q&gt;&lt;R&gt;20&lt;/R&gt;&lt;C&gt;1&lt;/C&gt;&lt;D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xsi:type="xsd:double"&gt;12.1192289718939&lt;/D&gt;&lt;/FQL&gt;&lt;FQL&gt;&lt;Q&gt;USDVND^FG_PRICE_CHANGE(0,-3AM)&lt;/Q&gt;&lt;R&gt;1&lt;/R&gt;&lt;C&gt;1&lt;/C&gt;&lt;D xsi:type="xsd:double"&gt;-2.3038387&lt;/D&gt;&lt;/FQL&gt;&lt;FQL&gt;&lt;Q&gt;USDPHP^FG_PRICE(0)&lt;/Q&gt;&lt;R&gt;1&lt;/R&gt;&lt;C&gt;1&lt;/C&gt;&lt;D xsi:type="xsd:double"&gt;56.305&lt;/D&gt;&lt;/FQL&gt;&lt;FQL&gt;&lt;Q&gt;VNM^P_PRICE_RETURNS_PR('52W',2,-10AY,0,AM)&lt;/Q&gt;&lt;R&gt;121&lt;/R&gt;&lt;C&gt;1&lt;/C&gt;&lt;D xsi:type="xsd:double"&gt;40.027763&lt;/D&gt;&lt;D xsi:type="xsd:double"&gt;25.05598&lt;/D&gt;&lt;D xsi:type="xsd:double"&gt;13.317275&lt;/D&gt;&lt;D xsi:type="xsd:double"&gt;7.8218937&lt;/D&gt;&lt;D xsi:type="xsd:double"&gt;2.4240255&lt;/D&gt;&lt;D xsi:type="xsd:double"&gt;-8.67716&lt;/D&gt;&lt;D xsi:type="xsd:double"&gt;-7.978326&lt;/D&gt;&lt;D xsi:type="xsd:double"&gt;-17.852242&lt;/D&gt;&lt;D xsi:type="xsd:double"&gt;-6.668586&lt;/D&gt;&lt;D xsi:type="xsd:double"&gt;-10.322296&lt;/D&gt;&lt;D xsi:type="xsd:double"&gt;-9.166389&lt;/D&gt;&lt;D xsi:type="xsd:double"&gt;-11.386734&lt;/D&gt;&lt;D xsi:type="xsd:double"&gt;-25.909101&lt;/D&gt;&lt;D xsi:type="xsd:double"&gt;-27.474106&lt;/D&gt;&lt;D xsi:type="xsd:double"&gt;-15.92629&lt;/D&gt;&lt;D xsi:type="xsd:double"&gt;-22.0039&lt;/D&gt;&lt;D xsi:type="xsd:double"&gt;-16.588408&lt;/D&gt;&lt;D xsi:type="xsd:double"&gt;-21.449596&lt;/D&gt;&lt;D xsi:type="xsd:double"&gt;-26.171415&lt;/D&gt;&lt;D xsi:type="xsd:double"&gt;-13.973326&lt;/D&gt;&lt;D xsi:type="xsd:double"&gt;-17.837&lt;/D&gt;&lt;D xsi:type="xsd:double"&gt;-18.331564&lt;/D&gt;&lt;D xsi:type="xsd:double"&gt;-17.502272&lt;/D&gt;&lt;D xsi:type="xsd:double"&gt;-14.389408&lt;/D&gt;&lt;D xsi:type="xsd:double"&gt;-4.1176615&lt;/D&gt;&lt;D xsi:type="xsd:double"&gt;0.9926796&lt;/D&gt;&lt;D xsi:type="xsd:double"&gt;-11.225486&lt;/D&gt;&lt;D xsi:type="xsd:double"&gt;-12.268228&lt;/D&gt;&lt;D xsi:type="xsd:double"&gt;-9.688765&lt;/D&gt;&lt;D xsi:type="xsd:double"&gt;3.8344622&lt;/D&gt;&lt;D xsi:type="xsd:double"&gt;-1.5449524&lt;/D&gt;&lt;D xsi:type="xsd:double"&gt;0.65546036&lt;/D&gt;&lt;D xsi:type="xsd:double"&gt;-0.098371506&lt;/D&gt;&lt;D xsi:type="xsd:double"&gt;3.6916137&lt;/D&gt;&lt;D xsi:type="xsd:double"&gt;3.376186&lt;/D&gt;&lt;D xsi:type="xsd:double"&gt;0.3512621&lt;/D&gt;&lt;D xsi:type="xsd:double"&gt;-2.4480283&lt;/D&gt;&lt;D xsi:type="xsd:double"&gt;1.6451359&lt;/D&gt;&lt;D xsi:type="xsd:double"&gt;12.829411&lt;/D&gt;&lt;D xsi:type="xsd:double"&gt;30.715633&lt;/D&gt;&lt;D xsi:type="xsd:double"&gt;38.12649&lt;/D&gt;&lt;D xsi:type="xsd:double"&gt;46.2677&lt;/D&gt;&lt;D xsi:type="xsd:double"&gt;39.713623&lt;/D&gt;&lt;D xsi:type="xsd:double"&gt;41.986443&lt;/D&gt;&lt;D xsi:type="xsd:double"&gt;29.998434&lt;/D&gt;&lt;D xsi:type="xsd:double"&gt;13.086521&lt;/D&gt;&lt;D xsi:type="xsd:double"&gt;9.626198&lt;/D&gt;&lt;D xsi:type="xsd:double"&gt;10.75089&lt;/D&gt;&lt;D xsi:type="xsd:double"&gt;16.446293&lt;/D&gt;&lt;D xsi:type="xsd:double"&gt;14.151597&lt;/D&gt;&lt;D xsi:type="xsd:double"&gt;-8.490616&lt;/D&gt;&lt;D xsi:type="xsd:double"&gt;-5.9764504&lt;/D&gt;&lt;D xsi:type="xsd:double"&gt;-15.129339&lt;/D&gt;&lt;D xsi:type="xsd:double"&gt;-19.520885&lt;/D&gt;&lt;D xsi:type="xsd:double"&gt;-9.977961&lt;/D&gt;&lt;D xsi:type="xsd:double"&gt;-14.646536&lt;/D&gt;&lt;D xsi:type="xsd:double"&gt;-6.3129187&lt;/D&gt;&lt;D xsi:type="xsd:double"&gt;3.0131698&lt;/D&gt;&lt;D xsi:type="xsd:double"&gt;1.6408563&lt;/D&gt;&lt;D xsi:type="xsd:double"&gt;2.8210878&lt;/D&gt;&lt;D xsi:type="xsd:double"&gt;-6.1222076&lt;/D&gt;&lt;D xsi:type="xsd:double"&gt;-3.1998038&lt;/D&gt;&lt;D xsi:type="xsd:double"&gt;12.852753&lt;/D&gt;&lt;D xsi:type="xsd:double"&gt;1.7093658&lt;/D&gt;&lt;D xsi:type="xsd:double"&gt;7.2190166&lt;/D&gt;&lt;D xsi:type="xsd:double"&gt;-0.0021576881&lt;/D&gt;&lt;D xsi:type="xsd:double"&gt;-16.995262&lt;/D&gt;&lt;D xsi:type="xsd:double"&gt;-35.637276&lt;/D&gt;&lt;D xsi:type="xsd:double"&gt;-24.833345&lt;/D&gt;&lt;D xsi:type="xsd:double"&gt;-15.875173&lt;/D&gt;&lt;D xsi:type="xsd:double"&gt;-14.833582&lt;/D&gt;&lt;D xsi:type="xsd:double"&gt;-15.015495&lt;/D&gt;&lt;D xsi:type="xsd:double"&gt;-4.6059904&lt;/D&gt;&lt;D xsi:type="xsd:double"&gt;-8.531052&lt;/D&gt;&lt;D xsi:type="xsd:double"&gt;-7.9318104&lt;/D&gt;&lt;D xsi:type="xsd:double"&gt;1.5772104&lt;/D&gt;&lt;D xsi:type="xsd:double"&gt;10.776222&lt;/D&gt;&lt;D xsi:type="xsd:double"&gt;8.703613&lt;/D&gt;&lt;D xsi:type="xsd:double"&gt;25.253033&lt;/D&gt;&lt;D xsi:type="xsd:double"&gt;70.76431&lt;/D&gt;&lt;D xsi:type="xsd:double"&gt;54.051758&lt;/D&gt;&lt;D xsi:type="xsd:double"&gt;43.72257&lt;/D&gt;&lt;D xsi:type="xsd:double"&gt;52.997078&lt;/D&gt;&lt;D xsi:type="xsd:double"&gt;40.502487&lt;/D&gt;&lt;D xsi:type="xsd:double"&gt;36.3724&lt;/D&gt;&lt;D xsi:type="xsd:double"&gt;30.622887&lt;/D&gt;&lt;D xsi:type="xsd:double"&gt;37.546764&lt;/D&gt;&lt;D xsi:type="xsd:double"&gt;27.572037&lt;/D&gt;&lt;D xsi:type="xsd:double"&gt;20.727003&lt;/D&gt;&lt;D xsi:type="xsd:double"&gt;17.041565&lt;/D&gt;&lt;D xsi:type="xsd:double"&gt;11.407065&lt;/D&gt;&lt;D xsi:type="xsd:double"&gt;7.3540807&lt;/D&gt;&lt;D xsi:type="xsd:double"&gt;-10.338831&lt;/D&gt;&lt;D xsi:type="xsd:double"&gt;-17.885006&lt;/D&gt;&lt;D xsi:type="xsd:double"&gt;-28.339201&lt;/D&gt;&lt;D xsi:type="xsd:double"&gt;-23.554235&lt;/D&gt;&lt;D xsi:type="xsd:double"&gt;-22.488493&lt;/D&gt;&lt;D xsi:type="xsd:double"&gt;-31.067318&lt;/D&gt;&lt;D xsi:type="xsd:double"&gt;-41.65609&lt;/D&gt;&lt;D xsi:type="xsd:double"&gt;-40.68186&lt;/D&gt;&lt;D xsi:type="xsd:double"&gt;-42.87636&lt;/D&gt;&lt;D xsi:type="xsd:double"&gt;-32.255543&lt;/D&gt;&lt;D xsi:type="xsd:double"&gt;-41.743927&lt;/D&gt;&lt;D xsi:type="xsd:double"&gt;-35.823566&lt;/D&gt;&lt;D xsi:type="xsd:double"&gt;-27.431261&lt;/D&gt;&lt;D xsi:type="xsd:double"&gt;-21.121174&lt;/D&gt;&lt;D xsi:type="xsd:double"&gt;-8.667487&lt;/D&gt;&lt;D xsi:type="xsd:double"&gt;1.0074496&lt;/D&gt;&lt;D xsi:type="xsd:double"&gt;-1.1802137&lt;/D&gt;&lt;D xsi:type="xsd:double"&gt;4.4891&lt;/D&gt;&lt;D xsi:type="xsd:double"&gt;3.3405185&lt;/D&gt;&lt;D xsi:type="xsd:double"&gt;9.709382&lt;/D&gt;&lt;D xsi:type="xsd:double"&gt;14.574075&lt;/D&gt;&lt;D xsi:type="xsd:double"&gt;3.8179278&lt;/D&gt;&lt;D xsi:type="xsd:double"&gt;26.509357&lt;/D&gt;&lt;D xsi:type="xsd:double"&gt;21.22556&lt;/D&gt;&lt;D xsi:type="xsd:double"&gt;7.262492&lt;/D&gt;&lt;D xsi:type="xsd:double"&gt;8.611846&lt;/D&gt;&lt;D xsi:type="xsd:double"&gt;-5.507672&lt;/D&gt;&lt;D xsi:type="xsd:double"&gt;-14.494574&lt;/D&gt;&lt;D xsi:type="xsd:double"&gt;-11.167449&lt;/D&gt;&lt;/FQL&gt;&lt;FQL&gt;&lt;Q&gt;VNM^FMA_DIV_YLD(NTMA,-10AY,0,AM,"PORTAGG","MEANR")&lt;/Q&gt;&lt;R&gt;121&lt;/R&gt;&lt;C&gt;1&lt;/C&gt;&lt;D xsi:type="xsd:double"&gt;2.95030262593855&lt;/D&gt;&lt;D xsi:type="xsd:double"&gt;3.33551078724197&lt;/D&gt;&lt;D xsi:type="xsd:double"&gt;2.89889517812128&lt;/D&gt;&lt;D xsi:type="xsd:double"&gt;3.16892433748503&lt;/D&gt;&lt;D xsi:type="xsd:double"&gt;3.37536094673736&lt;/D&gt;&lt;D xsi:type="xsd:double"&gt;3.04539098666708&lt;/D&gt;&lt;D xsi:type="xsd:double"&gt;3.02329248727526&lt;/D&gt;&lt;D xsi:type="xsd:double"&gt;2.97634095689328&lt;/D&gt;&lt;D xsi:type="xsd:double"&gt;2.93594219017558&lt;/D&gt;&lt;D xsi:type="xsd:double"&gt;2.84650776183701&lt;/D&gt;&lt;D xsi:type="xsd:double"&gt;3.16283733014522&lt;/D&gt;&lt;D xsi:type="xsd:double"&gt;4.07245390268839&lt;/D&gt;&lt;D xsi:type="xsd:double"&gt;3.97808326310383&lt;/D&gt;&lt;D xsi:type="xsd:double"&gt;3.37377760758228&lt;/D&gt;&lt;D xsi:type="xsd:double"&gt;3.20144566645553&lt;/D&gt;&lt;D xsi:type="xsd:double"&gt;2.70264882591728&lt;/D&gt;&lt;D xsi:type="xsd:double"&gt;2.43529446724969&lt;/D&gt;&lt;D xsi:type="xsd:string"&gt;@NA&lt;/D&gt;&lt;D xsi:type="xsd:string"&gt;@NA&lt;/D&gt;&lt;D xsi:type="xsd:double"&gt;3.03901369292189&lt;/D&gt;&lt;D xsi:type="xsd:double"&gt;3.10170548291448&lt;/D&gt;&lt;D xsi:type="xsd:double"&gt;3.30399927287977&lt;/D&gt;&lt;D xsi:type="xsd:double"&gt;3.26593105095445&lt;/D&gt;&lt;D xsi:type="xsd:double"&gt;3.18327331929638&lt;/D&gt;&lt;D xsi:type="xsd:double"&gt;3.26644188827791&lt;/D&gt;&lt;D xsi:type="xsd:double"&gt;2.52366747281126&lt;/D&gt;&lt;D xsi:type="xsd:double"&gt;2.65824936580041&lt;/D&gt;&lt;D xsi:type="xsd:string"&gt;@NA&lt;/D&gt;&lt;D xsi:type="xsd:double"&gt;2.86108817078042&lt;/D&gt;&lt;D xsi:type="xsd:string"&gt;@NA&lt;/D&gt;&lt;D xsi:type="xsd:double"&gt;3.54291771507517&lt;/D&gt;&lt;D xsi:type="xsd:double"&gt;2.65712548215037&lt;/D&gt;&lt;D xsi:type="xsd:double"&gt;2.4859858482273&lt;/D&gt;&lt;D xsi:type="xsd:double"&gt;2.4143260862859&lt;/D&gt;&lt;D xsi:type="xsd:double"&gt;1.8829573986736&lt;/D&gt;&lt;D xsi:type="xsd:double"&gt;1.54618374003406&lt;/D&gt;&lt;D xsi:type="xsd:double"&gt;1.77586280929346&lt;/D&gt;&lt;D xsi:type="xsd:double"&gt;1.70593869591516&lt;/D&gt;&lt;D xsi:type="xsd:double"&gt;1.88110575805839&lt;/D&gt;&lt;D xsi:type="xsd:double"&gt;1.87130168183004&lt;/D&gt;&lt;D xsi:type="xsd:double"&gt;1.42874449362772&lt;/D&gt;&lt;D xsi:type="xsd:double"&gt;1.50079527042718&lt;/D&gt;&lt;D xsi:type="xsd:double"&gt;1.699072585614&lt;/D&gt;&lt;D xsi:type="xsd:double"&gt;1.88824651064625&lt;/D&gt;&lt;D xsi:type="xsd:double"&gt;1.94523408164592&lt;/D&gt;&lt;D xsi:type="xsd:double"&gt;1.85994268221399&lt;/D&gt;&lt;D xsi:type="xsd:double"&gt;1.64659981854918&lt;/D&gt;&lt;D xsi:type="xsd:double"&gt;1.81289751737213&lt;/D&gt;&lt;D xsi:type="xsd:double"&gt;1.65165639407373&lt;/D&gt;&lt;D xsi:type="xsd:double"&gt;1.59150135018866&lt;/D&gt;&lt;D xsi:type="xsd:double"&gt;1.84514711916751&lt;/D&gt;&lt;D xsi:type="xsd:double"&gt;1.75910219523277&lt;/D&gt;&lt;D xsi:type="xsd:double"&gt;1.71533625078204&lt;/D&gt;&lt;D xsi:type="xsd:double"&gt;1.76743843751292&lt;/D&gt;&lt;D xsi:type="xsd:double"&gt;1.562225950371&lt;/D&gt;&lt;D xsi:type="xsd:double"&gt;1.60123302732556&lt;/D&gt;&lt;D xsi:type="xsd:double"&gt;1.52791528314676&lt;/D&gt;&lt;D xsi:type="xsd:double"&gt;1.56726932478905&lt;/D&gt;&lt;D xsi:type="xsd:double"&gt;1.72316932188607&lt;/D&gt;&lt;D xsi:type="xsd:double"&gt;1.73312213545639&lt;/D&gt;&lt;D xsi:type="xsd:double"&gt;1.95512615045346&lt;/D&gt;&lt;D xsi:type="xsd:double"&gt;1.64045455459429&lt;/D&gt;&lt;D xsi:type="xsd:double"&gt;1.74658805038454&lt;/D&gt;&lt;D xsi:type="xsd:double"&gt;1.60885236083731&lt;/D&gt;&lt;D xsi:type="xsd:double"&gt;1.50151095866485&lt;/D&gt;&lt;D xsi:type="xsd:double"&gt;1.50994262120219&lt;/D&gt;&lt;D xsi:type="xsd:double"&gt;1.79298543613394&lt;/D&gt;&lt;D xsi:type="xsd:double"&gt;2.13283313219631&lt;/D&gt;&lt;D xsi:type="xsd:double"&gt;1.75808254109697&lt;/D&gt;&lt;D xsi:type="xsd:double"&gt;1.37614546446486&lt;/D&gt;&lt;D xsi:type="xsd:double"&gt;1.44066902088181&lt;/D&gt;&lt;D xsi:type="xsd:double"&gt;1.43336504118535&lt;/D&gt;&lt;D xsi:type="xsd:double"&gt;1.29494398349453&lt;/D&gt;&lt;D xsi:type="xsd:double"&gt;1.32698939403435&lt;/D&gt;&lt;D xsi:type="xsd:double"&gt;1.36738610529379&lt;/D&gt;&lt;D xsi:type="xsd:double"&gt;1.31486329299292&lt;/D&gt;&lt;D xsi:type="xsd:double"&gt;1.19567882048492&lt;/D&gt;&lt;D xsi:type="xsd:double"&gt;1.27460133738229&lt;/D&gt;&lt;D xsi:type="xsd:double"&gt;1.21871650713472&lt;/D&gt;&lt;D xsi:type="xsd:double"&gt;1.24307997091166&lt;/D&gt;&lt;D xsi:type="xsd:double"&gt;1.1538106926851&lt;/D&gt;&lt;D xsi:type="xsd:double"&gt;1.19543111591765&lt;/D&gt;&lt;D xsi:type="xsd:double"&gt;1.34471988862185&lt;/D&gt;&lt;D xsi:type="xsd:double"&gt;1.42499663007714&lt;/D&gt;&lt;D xsi:type="xsd:double"&gt;1.44159685788579&lt;/D&gt;&lt;D xsi:type="xsd:double"&gt;1.4231139459074&lt;/D&gt;&lt;D xsi:type="xsd:double"&gt;1.36698847945452&lt;/D&gt;&lt;D xsi:type="xsd:double"&gt;1.49634314873082&lt;/D&gt;&lt;D xsi:type="xsd:double"&gt;1.49716395391121&lt;/D&gt;&lt;D xsi:type="xsd:double"&gt;1.60397702869508&lt;/D&gt;&lt;D xsi:type="xsd:double"&gt;1.83179245854809&lt;/D&gt;&lt;D xsi:type="xsd:double"&gt;1.53959374939821&lt;/D&gt;&lt;D xsi:type="xsd:double"&gt;1.71798669281333&lt;/D&gt;&lt;D xsi:type="xsd:double"&gt;1.78163766162951&lt;/D&gt;&lt;D xsi:type="xsd:double"&gt;1.98220619761519&lt;/D&gt;&lt;D xsi:type="xsd:double"&gt;1.94479717859979&lt;/D&gt;&lt;D xsi:type="xsd:double"&gt;1.9768713090852&lt;/D&gt;&lt;D xsi:type="xsd:double"&gt;2.34731461288275&lt;/D&gt;&lt;D xsi:type="xsd:double"&gt;2.5599361009265&lt;/D&gt;&lt;D xsi:type="xsd:double"&gt;2.31024430253884&lt;/D&gt;&lt;D xsi:type="xsd:double"&gt;2.80921530682665&lt;/D&gt;&lt;D xsi:type="xsd:double"&gt;2.56796231510194&lt;/D&gt;&lt;D xsi:type="xsd:double"&gt;2.55955991898023&lt;/D&gt;&lt;D xsi:type="xsd:double"&gt;2.51688469584193&lt;/D&gt;&lt;D xsi:type="xsd:double"&gt;2.60398467895733&lt;/D&gt;&lt;D xsi:type="xsd:double"&gt;2.58309686550835&lt;/D&gt;&lt;D xsi:type="xsd:double"&gt;2.5736437633003&lt;/D&gt;&lt;D xsi:type="xsd:double"&gt;2.61721268606055&lt;/D&gt;&lt;D xsi:type="xsd:double"&gt;2.45149118157936&lt;/D&gt;&lt;D xsi:type="xsd:double"&gt;2.9967045911155&lt;/D&gt;&lt;D xsi:type="xsd:double"&gt;3.21492087333414&lt;/D&gt;&lt;D xsi:type="xsd:double"&gt;2.88759877359441&lt;/D&gt;&lt;D xsi:type="xsd:double"&gt;2.79119063669796&lt;/D&gt;&lt;D xsi:type="xsd:double"&gt;2.78073004053954&lt;/D&gt;&lt;D xsi:type="xsd:double"&gt;2.75093989685975&lt;/D&gt;&lt;D xsi:type="xsd:double"&gt;2.18196425631006&lt;/D&gt;&lt;D xsi:type="xsd:double"&gt;2.43624670070238&lt;/D&gt;&lt;D xsi:type="xsd:double"&gt;1.92153696973434&lt;/D&gt;&lt;D xsi:type="xsd:double"&gt;1.91037025060779&lt;/D&gt;&lt;D xsi:type="xsd:double"&gt;2.04445714920481&lt;/D&gt;&lt;D xsi:type="xsd:double"&gt;1.98862068008928&lt;/D&gt;&lt;/FQL&gt;&lt;FQL&gt;&lt;Q&gt;PASP-FDS^FG_PRICE_CHANGE(0,-3AM)&lt;/Q&gt;&lt;R&gt;1&lt;/R&gt;&lt;C&gt;1&lt;/C&gt;&lt;D xsi:type="xsd:double"&gt;-0.206825232678387&lt;/D&gt;&lt;/FQL&gt;&lt;FQL&gt;&lt;Q&gt;MCHI^FG_PRICE_MAVG(0,,,,200)&lt;/Q&gt;&lt;R&gt;1&lt;/R&gt;&lt;C&gt;1&lt;/C&gt;&lt;D xsi:type="xsd:double"&gt;41.2723&lt;/D&gt;&lt;/FQL&gt;&lt;FQL&gt;&lt;Q&gt;INDA^P_PRICE(0)/P_PRICE_LOW_PR(0,,,,,,"PRICE","INTRA","52W")-1&lt;/Q&gt;&lt;R&gt;1&lt;/R&gt;&lt;C&gt;1&lt;/C&gt;&lt;D xsi:type="xsd:double"&gt;0.34216082&lt;/D&gt;&lt;/FQL&gt;&lt;FQL&gt;&lt;Q&gt;ECH^FMA_COS_UP("EPS","1M",+1,NOW,,,"PORTAGG","MEANR")&lt;/Q&gt;&lt;R&gt;1&lt;/R&gt;&lt;C&gt;1&lt;/C&gt;&lt;D xsi:type="xsd:double"&gt;15&lt;/D&gt;&lt;/FQL&gt;&lt;FQL&gt;&lt;Q&gt;TRYBR10Y-FDS^PCTCHG(FG_YIELD(0,,,,"YTM"),FG_YIELD(-3AM,,,,"YTM"))&lt;/Q&gt;&lt;R&gt;1&lt;/R&gt;&lt;C&gt;1&lt;/C&gt;&lt;D xsi:type="xsd:double"&gt;-0.4683124&lt;/D&gt;&lt;/FQL&gt;&lt;FQL&gt;&lt;Q&gt;CC_BR^IMF_IFS_RCPI_Q(0)&lt;/Q&gt;&lt;R&gt;1&lt;/R&gt;&lt;C&gt;1&lt;/C&gt;&lt;D xsi:type="xsd:double"&gt;3.947341&lt;/D&gt;&lt;/FQL&gt;&lt;FQL&gt;&lt;Q&gt;MCHI^FG_FCF_YIELD_NTM(0)&lt;/Q&gt;&lt;R&gt;1&lt;/R&gt;&lt;C&gt;1&lt;/C&gt;&lt;D xsi:type="xsd:double"&gt;7.798886471538&lt;/D&gt;&lt;/FQL&gt;&lt;FQL&gt;&lt;Q&gt;EPHE^FMA_EVAL_EBITDA(NTMA,0,,,"PORTAGG","MEANR")&lt;/Q&gt;&lt;R&gt;1&lt;/R&gt;&lt;C&gt;1&lt;/C&gt;&lt;D xsi:type="xsd:double"&gt;8.44094962528404&lt;/D&gt;&lt;/FQL&gt;&lt;FQL&gt;&lt;Q&gt;INDA^FG_COMPANY_NAME&lt;/Q&gt;&lt;R&gt;1&lt;/R&gt;&lt;C&gt;1&lt;/C&gt;&lt;D xsi:type="xsd:string"&gt;iShares MSCI India ETF&lt;/D&gt;&lt;/FQL&gt;&lt;FQL&gt;&lt;Q&gt;TRYEU10Y-FDS^FG_YIELD(-10AY,0,Y,,"YTM")&lt;/Q&gt;&lt;R&gt;10&lt;/R&gt;&lt;C&gt;1&lt;/C&gt;&lt;D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xsi:type="xsd:double"&gt;2.004&lt;/D&gt;&lt;/FQL&gt;&lt;FQL&gt;&lt;Q&gt;CAGDPY@MY^EE_ACTUAL_ANNUAL(MED,+1)&lt;/Q&gt;&lt;R&gt;1&lt;/R&gt;&lt;C&gt;1&lt;/C&gt;&lt;D xsi:type="xsd:double"&gt;2.4&lt;/D&gt;&lt;/FQL&gt;&lt;FQL&gt;&lt;Q&gt;USDINR^FG_PRICE_CHANGE(0,-1AY)&lt;/Q&gt;&lt;R&gt;1&lt;/R&gt;&lt;C&gt;1&lt;/C&gt;&lt;D xsi:type="xsd:double"&gt;1.4085889&lt;/D&gt;&lt;/FQL&gt;&lt;FQL&gt;&lt;Q&gt;USDTWD^STD(FG_PRICE_CHANGE(0,-1AY,AM))&lt;/Q&gt;&lt;R&gt;1&lt;/R&gt;&lt;C&gt;1&lt;/C&gt;&lt;D xsi:type="xsd:double"&gt;1.8330114616064&lt;/D&gt;&lt;/FQL&gt;&lt;FQL&gt;&lt;Q&gt;USDIDR^FG_PRICE_CHANGE(0,-3AM)&lt;/Q&gt;&lt;R&gt;1&lt;/R&gt;&lt;C&gt;1&lt;/C&gt;&lt;D xsi:type="xsd:double"&gt;-4.6101513&lt;/D&gt;&lt;/FQL&gt;&lt;FQL&gt;&lt;Q&gt;UAE^FMA_PE(LTMA,-10AY,0,AM,"PORTAGG","MEANR")&lt;/Q&gt;&lt;R&gt;121&lt;/R&gt;&lt;C&gt;1&lt;/C&gt;&lt;D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xsi:type="xsd:double"&gt;11.6702598701143&lt;/D&gt;&lt;D xsi:type="xsd:double"&gt;13.1336316112065&lt;/D&gt;&lt;D xsi:type="xsd:double"&gt;12.8587863794989&lt;/D&gt;&lt;D xsi:type="xsd:double"&gt;13.8057826446531&lt;/D&gt;&lt;D xsi:type="xsd:double"&gt;13.4262891180017&lt;/D&gt;&lt;D xsi:type="xsd:double"&gt;13.3958652380603&lt;/D&gt;&lt;D xsi:type="xsd:double"&gt;13.4892402379888&lt;/D&gt;&lt;D xsi:type="xsd:double"&gt;12.8982077826179&lt;/D&gt;&lt;D xsi:type="xsd:double"&gt;13.1991660512387&lt;/D&gt;&lt;D xsi:type="xsd:double"&gt;13.0811503689607&lt;/D&gt;&lt;D xsi:type="xsd:double"&gt;12.087435200795&lt;/D&gt;&lt;D xsi:type="xsd:double"&gt;12.288283257095&lt;/D&gt;&lt;D xsi:type="xsd:double"&gt;11.9458421685921&lt;/D&gt;&lt;D xsi:type="xsd:double"&gt;12.9146825645706&lt;/D&gt;&lt;D xsi:type="xsd:double"&gt;12.9682972538291&lt;/D&gt;&lt;D xsi:type="xsd:double"&gt;13.3784007204785&lt;/D&gt;&lt;D xsi:type="xsd:double"&gt;13.2464952838965&lt;/D&gt;&lt;D xsi:type="xsd:double"&gt;13.2804116947777&lt;/D&gt;&lt;D xsi:type="xsd:double"&gt;13.5178085951753&lt;/D&gt;&lt;D xsi:type="xsd:double"&gt;13.2833894726957&lt;/D&gt;&lt;D xsi:type="xsd:double"&gt;13.9371993081932&lt;/D&gt;&lt;D xsi:type="xsd:double"&gt;13.3362971402701&lt;/D&gt;&lt;D xsi:type="xsd:double"&gt;12.5623649044382&lt;/D&gt;&lt;D xsi:type="xsd:double"&gt;13.0147530113623&lt;/D&gt;&lt;D xsi:type="xsd:double"&gt;13.65017976858&lt;/D&gt;&lt;D xsi:type="xsd:double"&gt;13.4319955355359&lt;/D&gt;&lt;D xsi:type="xsd:double"&gt;13.2512687204394&lt;/D&gt;&lt;D xsi:type="xsd:double"&gt;13.2291197215184&lt;/D&gt;&lt;D xsi:type="xsd:double"&gt;13.075858491855&lt;/D&gt;&lt;D xsi:type="xsd:double"&gt;12.7607069926131&lt;/D&gt;&lt;D xsi:type="xsd:double"&gt;13.0831216041984&lt;/D&gt;&lt;D xsi:type="xsd:double"&gt;12.6014285053402&lt;/D&gt;&lt;D xsi:type="xsd:double"&gt;12.1228790914182&lt;/D&gt;&lt;D xsi:type="xsd:double"&gt;12.4077335176715&lt;/D&gt;&lt;D xsi:type="xsd:double"&gt;11.2595583726986&lt;/D&gt;&lt;D xsi:type="xsd:double"&gt;11.755516929939&lt;/D&gt;&lt;D xsi:type="xsd:double"&gt;12.3202496455303&lt;/D&gt;&lt;D xsi:type="xsd:double"&gt;12.392970597408&lt;/D&gt;&lt;D xsi:type="xsd:double"&gt;12.2423379281629&lt;/D&gt;&lt;D xsi:type="xsd:double"&gt;12.392468202874&lt;/D&gt;&lt;D xsi:type="xsd:double"&gt;11.8041207227692&lt;/D&gt;&lt;D xsi:type="xsd:double"&gt;11.9688610647085&lt;/D&gt;&lt;D xsi:type="xsd:double"&gt;12.2811455725914&lt;/D&gt;&lt;D xsi:type="xsd:double"&gt;12.453697917173&lt;/D&gt;&lt;D xsi:type="xsd:double"&gt;12.8210026002618&lt;/D&gt;&lt;D xsi:type="xsd:double"&gt;12.4731351789943&lt;/D&gt;&lt;D xsi:type="xsd:double"&gt;12.4082582147655&lt;/D&gt;&lt;D xsi:type="xsd:double"&gt;11.887801097498&lt;/D&gt;&lt;D xsi:type="xsd:double"&gt;12.1827982970471&lt;/D&gt;&lt;D xsi:type="xsd:double"&gt;12.7112629823351&lt;/D&gt;&lt;D xsi:type="xsd:double"&gt;12.7087692767222&lt;/D&gt;&lt;D xsi:type="xsd:double"&gt;12.9007018596316&lt;/D&gt;&lt;D xsi:type="xsd:double"&gt;12.5855773078081&lt;/D&gt;&lt;D xsi:type="xsd:double"&gt;13.1159233443538&lt;/D&gt;&lt;D xsi:type="xsd:double"&gt;13.3663596413365&lt;/D&gt;&lt;D xsi:type="xsd:double"&gt;14.1298280974658&lt;/D&gt;&lt;D xsi:type="xsd:double"&gt;14.2755631452046&lt;/D&gt;&lt;D xsi:type="xsd:double"&gt;14.2575369412001&lt;/D&gt;&lt;D xsi:type="xsd:double"&gt;14.1663600374761&lt;/D&gt;&lt;D xsi:type="xsd:double"&gt;15.8997514863968&lt;/D&gt;&lt;D xsi:type="xsd:double"&gt;16.0084079772968&lt;/D&gt;&lt;D xsi:type="xsd:double"&gt;14.7578317281711&lt;/D&gt;&lt;D xsi:type="xsd:double"&gt;14.0939761366539&lt;/D&gt;&lt;D xsi:type="xsd:double"&gt;15.8882503338127&lt;/D&gt;&lt;D xsi:type="xsd:double"&gt;15.5553473340825&lt;/D&gt;&lt;D xsi:type="xsd:double"&gt;17.4052683774247&lt;/D&gt;&lt;D xsi:type="xsd:double"&gt;17.2765291979102&lt;/D&gt;&lt;D xsi:type="xsd:double"&gt;16.6001292449991&lt;/D&gt;&lt;D xsi:type="xsd:double"&gt;18.6407535364108&lt;/D&gt;&lt;D xsi:type="xsd:double"&gt;21.7990342545269&lt;/D&gt;&lt;D xsi:type="xsd:double"&gt;26.8790671614586&lt;/D&gt;&lt;D xsi:type="xsd:double"&gt;24.3801482027629&lt;/D&gt;&lt;D xsi:type="xsd:double"&gt;24.2468156353423&lt;/D&gt;&lt;D xsi:type="xsd:double"&gt;27.5987027983256&lt;/D&gt;&lt;D xsi:type="xsd:double"&gt;26.2067183730358&lt;/D&gt;&lt;D xsi:type="xsd:double"&gt;24.9472141227621&lt;/D&gt;&lt;D xsi:type="xsd:double"&gt;24.2664894597016&lt;/D&gt;&lt;D xsi:type="xsd:double"&gt;22.9498561839801&lt;/D&gt;&lt;D xsi:type="xsd:double"&gt;21.8036982324984&lt;/D&gt;&lt;D xsi:type="xsd:double"&gt;21.2583663131774&lt;/D&gt;&lt;D xsi:type="xsd:double"&gt;19.7346543174655&lt;/D&gt;&lt;D xsi:type="xsd:double"&gt;18.4039507107606&lt;/D&gt;&lt;D xsi:type="xsd:double"&gt;17.3644676768264&lt;/D&gt;&lt;D xsi:type="xsd:double"&gt;16.6118830054682&lt;/D&gt;&lt;D xsi:type="xsd:double"&gt;17.1756797104345&lt;/D&gt;&lt;D xsi:type="xsd:double"&gt;17.3035021942787&lt;/D&gt;&lt;D xsi:type="xsd:double"&gt;17.36547939651&lt;/D&gt;&lt;D xsi:type="xsd:double"&gt;17.3551933731176&lt;/D&gt;&lt;D xsi:type="xsd:double"&gt;16.4947825886414&lt;/D&gt;&lt;D xsi:type="xsd:double"&gt;15.711476361616&lt;/D&gt;&lt;D xsi:type="xsd:double"&gt;15.6287227451025&lt;/D&gt;&lt;D xsi:type="xsd:double"&gt;15.3456784642424&lt;/D&gt;&lt;D xsi:type="xsd:double"&gt;14.7133019625066&lt;/D&gt;&lt;D xsi:type="xsd:double"&gt;14.2364217387336&lt;/D&gt;&lt;D xsi:type="xsd:double"&gt;13.3338032377528&lt;/D&gt;&lt;D xsi:type="xsd:double"&gt;12.5859095144945&lt;/D&gt;&lt;D xsi:type="xsd:double"&gt;12.0214118336956&lt;/D&gt;&lt;D xsi:type="xsd:double"&gt;12.3373965417131&lt;/D&gt;&lt;D xsi:type="xsd:double"&gt;12.0334735314755&lt;/D&gt;&lt;D xsi:type="xsd:double"&gt;12.1507936894815&lt;/D&gt;&lt;D xsi:type="xsd:double"&gt;11.7454265640857&lt;/D&gt;&lt;D xsi:type="xsd:double"&gt;11.7745945442975&lt;/D&gt;&lt;D xsi:type="xsd:double"&gt;11.7727668883542&lt;/D&gt;&lt;D xsi:type="xsd:double"&gt;11.3443635036662&lt;/D&gt;&lt;D xsi:type="xsd:double"&gt;11.2456285108337&lt;/D&gt;&lt;D xsi:type="xsd:double"&gt;9.94691124401416&lt;/D&gt;&lt;D xsi:type="xsd:double"&gt;10.141897069582&lt;/D&gt;&lt;D xsi:type="xsd:double"&gt;10.146176112044&lt;/D&gt;&lt;D xsi:type="xsd:double"&gt;10.0682014232195&lt;/D&gt;&lt;D xsi:type="xsd:double"&gt;9.43687249022736&lt;/D&gt;&lt;D xsi:type="xsd:double"&gt;9.40213409979159&lt;/D&gt;&lt;D xsi:type="xsd:double"&gt;9.2758932896771&lt;/D&gt;&lt;D xsi:type="xsd:double"&gt;8.94191286924474&lt;/D&gt;&lt;D xsi:type="xsd:double"&gt;9.07180594974161&lt;/D&gt;&lt;D xsi:type="xsd:double"&gt;9.34741753597902&lt;/D&gt;&lt;D xsi:type="xsd:double"&gt;9.30481154210157&lt;/D&gt;&lt;/FQL&gt;&lt;FQL&gt;&lt;Q&gt;COPP-FDS^FG_PRICE_CHANGE(0,-6AM)&lt;/Q&gt;&lt;R&gt;1&lt;/R&gt;&lt;C&gt;1&lt;/C&gt;&lt;D xsi:type="xsd:double"&gt;8.16273308123614&lt;/D&gt;&lt;/FQL&gt;&lt;FQL&gt;&lt;Q&gt;EPOL^FG_PRICE_MAVG(0,,,,60)&lt;/Q&gt;&lt;R&gt;1&lt;/R&gt;&lt;C&gt;1&lt;/C&gt;&lt;D xsi:type="xsd:double"&gt;24.0635&lt;/D&gt;&lt;/FQL&gt;&lt;FQL&gt;&lt;Q&gt;UAE^FG_TOTAL_RETURNC(0,-1AM)&lt;/Q&gt;&lt;R&gt;1&lt;/R&gt;&lt;C&gt;1&lt;/C&gt;&lt;D xsi:type="xsd:double"&gt;0.5420089&lt;/D&gt;&lt;/FQL&gt;&lt;FQL&gt;&lt;Q&gt;EWY^PERCENT_CHANGE(FMA_EPS(+1,0,,,,"PORTAGG","MEAN"),FMA_EPS(+1,-1AM,,,,"PORTAGG","MEAN"))&lt;/Q&gt;&lt;R&gt;1&lt;/R&gt;&lt;C&gt;1&lt;/C&gt;&lt;D xsi:type="xsd:double"&gt;6.35744695123268&lt;/D&gt;&lt;/FQL&gt;&lt;FQL&gt;&lt;Q&gt;EPOL^P_PRICE(0)/P_PRICE_LOW_PR(0,,,,,,"PRICE","INTRA","52W")-1&lt;/Q&gt;&lt;R&gt;1&lt;/R&gt;&lt;C&gt;1&lt;/C&gt;&lt;D xsi:type="xsd:double"&gt;0.4902557&lt;/D&gt;&lt;/FQL&gt;&lt;FQL&gt;&lt;Q&gt;CNYA^FG_TOTAL_RETURNC(0,-1AM)&lt;/Q&gt;&lt;R&gt;1&lt;/R&gt;&lt;C&gt;1&lt;/C&gt;&lt;D xsi:type="xsd:double"&gt;-0.6033838&lt;/D&gt;&lt;/FQL&gt;&lt;FQL&gt;&lt;Q&gt;SPY^FMA_COS_DOWN("EPS","1M",+1,NOW,,,"PORTAGG","MEANR")&lt;/Q&gt;&lt;R&gt;1&lt;/R&gt;&lt;C&gt;1&lt;/C&gt;&lt;D xsi:type="xsd:double"&gt;157&lt;/D&gt;&lt;/FQL&gt;&lt;FQL&gt;&lt;Q&gt;GREK^SIZE(FG_CONSTITUENTS)&lt;/Q&gt;&lt;R&gt;1&lt;/R&gt;&lt;C&gt;1&lt;/C&gt;&lt;D xsi:type="xsd:long"&gt;32&lt;/D&gt;&lt;/FQL&gt;&lt;FQL&gt;&lt;Q&gt;REFTHREPO-FDS^(SUBARRAY(NOT_NA(NO_REPEAT_F(FG_YIELD(NOW,-10AY,D))),0,1)-SUBARRAY(NOT_NA(NO_REPEAT_F(FG_YIELD(NOW,-10AY,D))),1,1))*100&lt;/Q&gt;&lt;R&gt;1&lt;/R&gt;&lt;C&gt;1&lt;/C&gt;&lt;D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xsi:type="xsd:double"&gt;-25&lt;/D&gt;&lt;/FQL&gt;&lt;FQL&gt;&lt;Q&gt;UAE^FMA_EVAL_EBIT(LTMA,NOW,NOW,M,"PORTAGG","MEANR")&lt;/Q&gt;&lt;R&gt;1&lt;/R&gt;&lt;C&gt;1&lt;/C&gt;&lt;D xsi:type="xsd:double"&gt;9.20919389732893&lt;/D&gt;&lt;/FQL&gt;&lt;FQL&gt;&lt;Q&gt;MCHI^JULIAN(FMA_DIV_YLD(NTMA,NOW,NOW,M,"PORTAGG","MEANR").DATES)&lt;/Q&gt;&lt;R&gt;1&lt;/R&gt;&lt;C&gt;1&lt;/C&gt;&lt;D xsi:type="xsd:long"&gt;45531&lt;/D&gt;&lt;/FQL&gt;&lt;FQL&gt;&lt;Q&gt;EWY^FMA_PE(LTM,0,,,"PORTAGG","MEANR")&lt;/Q&gt;&lt;R&gt;1&lt;/R&gt;&lt;C&gt;1&lt;/C&gt;&lt;D xsi:type="xsd:double"&gt;14.7241206106235&lt;/D&gt;&lt;/FQL&gt;&lt;FQL&gt;&lt;Q&gt;MCHI^FMA_ROE(NTMA,-20AY,NOW,FY,"PORTAGG","MEANR")&lt;/Q&gt;&lt;R&gt;20&lt;/R&gt;&lt;C&gt;1&lt;/C&gt;&lt;D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xsi:type="xsd:double"&gt;11.9739138731685&lt;/D&gt;&lt;D xsi:type="xsd:double"&gt;11.5505724490176&lt;/D&gt;&lt;D xsi:type="xsd:double"&gt;11.5632234426771&lt;/D&gt;&lt;/FQL&gt;&lt;FQL&gt;&lt;Q&gt;USDVND^FG_PRICE_CHANGE(0,-1AY)&lt;/Q&gt;&lt;R&gt;1&lt;/R&gt;&lt;C&gt;1&lt;/C&gt;&lt;D xsi:type="xsd:double"&gt;2.8152108&lt;/D&gt;&lt;/FQL&gt;&lt;FQL&gt;&lt;Q&gt;UAE^P_PRICE_RETURNS_PR('52W',2,-10AY,0,AM)&lt;/Q&gt;&lt;R&gt;121&lt;/R&gt;&lt;C&gt;1&lt;/C&gt;&lt;D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xsi:type="xsd:double"&gt;-18.955845&lt;/D&gt;&lt;D xsi:type="xsd:double"&gt;-4.8503876&lt;/D&gt;&lt;D xsi:type="xsd:double"&gt;-10.84128&lt;/D&gt;&lt;D xsi:type="xsd:double"&gt;-18.038677&lt;/D&gt;&lt;D xsi:type="xsd:double"&gt;-26.279253&lt;/D&gt;&lt;D xsi:type="xsd:double"&gt;-22.152441&lt;/D&gt;&lt;D xsi:type="xsd:double"&gt;-25.062735&lt;/D&gt;&lt;D xsi:type="xsd:double"&gt;-17.361938&lt;/D&gt;&lt;D xsi:type="xsd:double"&gt;-19.155525&lt;/D&gt;&lt;D xsi:type="xsd:double"&gt;-14.486319&lt;/D&gt;&lt;D xsi:type="xsd:double"&gt;-6.655449&lt;/D&gt;&lt;D xsi:type="xsd:double"&gt;-16.660065&lt;/D&gt;&lt;D xsi:type="xsd:double"&gt;-16.964722&lt;/D&gt;&lt;D xsi:type="xsd:double"&gt;-12.806284&lt;/D&gt;&lt;D xsi:type="xsd:double"&gt;-10.737503&lt;/D&gt;&lt;D xsi:type="xsd:double"&gt;-4.9465656&lt;/D&gt;&lt;D xsi:type="xsd:double"&gt;3.4658313&lt;/D&gt;&lt;D xsi:type="xsd:double"&gt;-1.7985344&lt;/D&gt;&lt;D xsi:type="xsd:double"&gt;3.6049843&lt;/D&gt;&lt;D xsi:type="xsd:double"&gt;11.339081&lt;/D&gt;&lt;D xsi:type="xsd:double"&gt;28.232944&lt;/D&gt;&lt;D xsi:type="xsd:double"&gt;13.93199&lt;/D&gt;&lt;D xsi:type="xsd:double"&gt;9.006858&lt;/D&gt;&lt;D xsi:type="xsd:double"&gt;2.1335006&lt;/D&gt;&lt;D xsi:type="xsd:double"&gt;8.799696&lt;/D&gt;&lt;D xsi:type="xsd:double"&gt;3.6254048&lt;/D&gt;&lt;D xsi:type="xsd:double"&gt;7.2724104&lt;/D&gt;&lt;D xsi:type="xsd:double"&gt;8.00705&lt;/D&gt;&lt;D xsi:type="xsd:double"&gt;5.234742&lt;/D&gt;&lt;D xsi:type="xsd:double"&gt;14.884483&lt;/D&gt;&lt;D xsi:type="xsd:double"&gt;7.5974345&lt;/D&gt;&lt;D xsi:type="xsd:double"&gt;3.914845&lt;/D&gt;&lt;D xsi:type="xsd:double"&gt;6.405139&lt;/D&gt;&lt;D xsi:type="xsd:double"&gt;2.3772955&lt;/D&gt;&lt;D xsi:type="xsd:double"&gt;2.5009274&lt;/D&gt;&lt;D xsi:type="xsd:double"&gt;1.165545&lt;/D&gt;&lt;D xsi:type="xsd:double"&gt;-2.5972784&lt;/D&gt;&lt;D xsi:type="xsd:double"&gt;-3.4154058&lt;/D&gt;&lt;D xsi:type="xsd:double"&gt;-6.5639553&lt;/D&gt;&lt;D xsi:type="xsd:double"&gt;-7.8669014&lt;/D&gt;&lt;D xsi:type="xsd:double"&gt;-7.2722673&lt;/D&gt;&lt;D xsi:type="xsd:double"&gt;-13.332617&lt;/D&gt;&lt;D xsi:type="xsd:double"&gt;-8.023882&lt;/D&gt;&lt;D xsi:type="xsd:double"&gt;-13.694543&lt;/D&gt;&lt;D xsi:type="xsd:double"&gt;-16.240496&lt;/D&gt;&lt;D xsi:type="xsd:double"&gt;-7.248479&lt;/D&gt;&lt;D xsi:type="xsd:double"&gt;-7.6782284&lt;/D&gt;&lt;D xsi:type="xsd:double"&gt;-1.9241512&lt;/D&gt;&lt;D xsi:type="xsd:double"&gt;-8.734995&lt;/D&gt;&lt;D xsi:type="xsd:double"&gt;-6.4729633&lt;/D&gt;&lt;D xsi:type="xsd:double"&gt;-2.7784824&lt;/D&gt;&lt;D xsi:type="xsd:double"&gt;-7.233077&lt;/D&gt;&lt;D xsi:type="xsd:double"&gt;-6.9938&lt;/D&gt;&lt;D xsi:type="xsd:double"&gt;-0.77809095&lt;/D&gt;&lt;D xsi:type="xsd:double"&gt;-3.180945&lt;/D&gt;&lt;D xsi:type="xsd:double"&gt;1.8370152&lt;/D&gt;&lt;D xsi:type="xsd:double"&gt;-2.574271&lt;/D&gt;&lt;D xsi:type="xsd:double"&gt;-14.490867&lt;/D&gt;&lt;D xsi:type="xsd:double"&gt;-30.632675&lt;/D&gt;&lt;D xsi:type="xsd:double"&gt;-29.309065&lt;/D&gt;&lt;D xsi:type="xsd:double"&gt;-24.049849&lt;/D&gt;&lt;D xsi:type="xsd:double"&gt;-21.413261&lt;/D&gt;&lt;D xsi:type="xsd:double"&gt;-23.889463&lt;/D&gt;&lt;D xsi:type="xsd:double"&gt;-17.103428&lt;/D&gt;&lt;D xsi:type="xsd:double"&gt;-18.105507&lt;/D&gt;&lt;D xsi:type="xsd:double"&gt;-20.980984&lt;/D&gt;&lt;D xsi:type="xsd:double"&gt;-10.781818&lt;/D&gt;&lt;D xsi:type="xsd:double"&gt;-7.931912&lt;/D&gt;&lt;D xsi:type="xsd:double"&gt;2.5574088&lt;/D&gt;&lt;D xsi:type="xsd:double"&gt;7.4795365&lt;/D&gt;&lt;D xsi:type="xsd:double"&gt;45.04931&lt;/D&gt;&lt;D xsi:type="xsd:double"&gt;36.393524&lt;/D&gt;&lt;D xsi:type="xsd:double"&gt;53.6209&lt;/D&gt;&lt;D xsi:type="xsd:double"&gt;45.600975&lt;/D&gt;&lt;D xsi:type="xsd:double"&gt;38.723553&lt;/D&gt;&lt;D xsi:type="xsd:double"&gt;41.95925&lt;/D&gt;&lt;D xsi:type="xsd:double"&gt;44.73858&lt;/D&gt;&lt;D xsi:type="xsd:double"&gt;45.85154&lt;/D&gt;&lt;D xsi:type="xsd:double"&gt;46.009373&lt;/D&gt;&lt;D xsi:type="xsd:double"&gt;44.99978&lt;/D&gt;&lt;D xsi:type="xsd:double"&gt;34.67673&lt;/D&gt;&lt;D xsi:type="xsd:double"&gt;44.069958&lt;/D&gt;&lt;D xsi:type="xsd:double"&gt;49.34268&lt;/D&gt;&lt;D xsi:type="xsd:double"&gt;45.39031&lt;/D&gt;&lt;D xsi:type="xsd:double"&gt;19.53466&lt;/D&gt;&lt;D xsi:type="xsd:double"&gt;14.645445&lt;/D&gt;&lt;D xsi:type="xsd:double"&gt;21.662033&lt;/D&gt;&lt;D xsi:type="xsd:double"&gt;16.30299&lt;/D&gt;&lt;D xsi:type="xsd:double"&gt;6.410098</t>
        </r>
      </text>
    </comment>
    <comment ref="A16" authorId="0" shapeId="0" xr:uid="{870CB6E4-E4FC-4EEA-B753-963A9BB195D5}">
      <text>
        <r>
          <rPr>
            <b/>
            <sz val="9"/>
            <color indexed="81"/>
            <rFont val="Tahoma"/>
            <charset val="1"/>
          </rPr>
          <t>&lt;/D&gt;&lt;D xsi:type="xsd:double"&gt;9.028721&lt;/D&gt;&lt;D xsi:type="xsd:double"&gt;-2.1223545&lt;/D&gt;&lt;D xsi:type="xsd:double"&gt;-3.9926112&lt;/D&gt;&lt;D xsi:type="xsd:double"&gt;-12.519151&lt;/D&gt;&lt;D xsi:type="xsd:double"&gt;-14.396524&lt;/D&gt;&lt;D xsi:type="xsd:double"&gt;-23.944723&lt;/D&gt;&lt;D xsi:type="xsd:double"&gt;-15.807533&lt;/D&gt;&lt;D xsi:type="xsd:double"&gt;-11.438524&lt;/D&gt;&lt;D xsi:type="xsd:double"&gt;-2.832961&lt;/D&gt;&lt;D xsi:type="xsd:double"&gt;-3.740728&lt;/D&gt;&lt;D xsi:type="xsd:double"&gt;-6.0846386&lt;/D&gt;&lt;D xsi:type="xsd:double"&gt;3.760028&lt;/D&gt;&lt;D xsi:type="xsd:double"&gt;-11.822194&lt;/D&gt;&lt;D xsi:type="xsd:double"&gt;-0.55312514&lt;/D&gt;&lt;D xsi:type="xsd:double"&gt;1.1196017&lt;/D&gt;&lt;D xsi:type="xsd:double"&gt;8.967495&lt;/D&gt;&lt;D xsi:type="xsd:double"&gt;2.7572393&lt;/D&gt;&lt;D xsi:type="xsd:double"&gt;9.070873&lt;/D&gt;&lt;D xsi:type="xsd:double"&gt;-3.6965847&lt;/D&gt;&lt;D xsi:type="xsd:double"&gt;-2.2884905&lt;/D&gt;&lt;D xsi:type="xsd:double"&gt;-2.3442447&lt;/D&gt;&lt;D xsi:type="xsd:double"&gt;1.188159&lt;/D&gt;&lt;D xsi:type="xsd:double"&gt;2.9509664&lt;/D&gt;&lt;/FQL&gt;&lt;FQL&gt;&lt;Q&gt;TUR^FMA_DIV_YLD(NTMA,-10AY,0,AM,"PORTAGG","MEANR")&lt;/Q&gt;&lt;R&gt;121&lt;/R&gt;&lt;C&gt;1&lt;/C&gt;&lt;D xsi:type="xsd:double"&gt;3.03607302172906&lt;/D&gt;&lt;D xsi:type="xsd:double"&gt;3.18957364777375&lt;/D&gt;&lt;D xsi:type="xsd:double"&gt;2.96953337925422&lt;/D&gt;&lt;D xsi:type="xsd:double"&gt;2.74258272052963&lt;/D&gt;&lt;D xsi:type="xsd:double"&gt;2.74743545459142&lt;/D&gt;&lt;D xsi:type="xsd:double"&gt;2.76318470208618&lt;/D&gt;&lt;D xsi:type="xsd:double"&gt;2.89773812291483&lt;/D&gt;&lt;D xsi:type="xsd:double"&gt;3.03759145100506&lt;/D&gt;&lt;D xsi:type="xsd:double"&gt;2.8271993720224&lt;/D&gt;&lt;D xsi:type="xsd:double"&gt;2.94250437112096&lt;/D&gt;&lt;D xsi:type="xsd:double"&gt;3.06506176830016&lt;/D&gt;&lt;D xsi:type="xsd:double"&gt;3.16210616494174&lt;/D&gt;&lt;D xsi:type="xsd:double"&gt;3.32861355593015&lt;/D&gt;&lt;D xsi:type="xsd:double"&gt;3.40493737476325&lt;/D&gt;&lt;D xsi:type="xsd:double"&gt;3.21977369123663&lt;/D&gt;&lt;D xsi:type="xsd:double"&gt;3.42566632824598&lt;/D&gt;&lt;D xsi:type="xsd:double"&gt;3.49639824996634&lt;/D&gt;&lt;D xsi:type="xsd:double"&gt;3.49212106090958&lt;/D&gt;&lt;D xsi:type="xsd:double"&gt;3.35883857597442&lt;/D&gt;&lt;D xsi:type="xsd:double"&gt;3.1613988057704&lt;/D&gt;&lt;D xsi:type="xsd:double"&gt;3.17407865855749&lt;/D&gt;&lt;D xsi:type="xsd:double"&gt;3.48074174829368&lt;/D&gt;&lt;D xsi:type="xsd:double"&gt;3.59960184969388&lt;/D&gt;&lt;D xsi:type="xsd:double"&gt;3.67527193677447&lt;/D&gt;&lt;D xsi:type="xsd:double"&gt;3.59444625627305&lt;/D&gt;&lt;D xsi:type="xsd:double"&gt;3.67033215567296&lt;/D&gt;&lt;D xsi:type="xsd:double"&gt;3.58409243605337&lt;/D&gt;&lt;D xsi:type="xsd:double"&gt;3.84783231181298&lt;/D&gt;&lt;D xsi:type="xsd:double"&gt;3.7913325496888&lt;/D&gt;&lt;D xsi:type="xsd:double"&gt;3.60694242008465&lt;/D&gt;&lt;D xsi:type="xsd:double"&gt;3.57187399499773&lt;/D&gt;&lt;D xsi:type="xsd:double"&gt;3.59669445389287&lt;/D&gt;&lt;D xsi:type="xsd:double"&gt;3.58626439024682&lt;/D&gt;&lt;D xsi:type="xsd:double"&gt;3.61153092522676&lt;/D&gt;&lt;D xsi:type="xsd:double"&gt;3.56763688536242&lt;/D&gt;&lt;D xsi:type="xsd:double"&gt;3.59507452965725&lt;/D&gt;&lt;D xsi:type="xsd:double"&gt;3.73477246257287&lt;/D&gt;&lt;D xsi:type="xsd:double"&gt;4.23435206207655&lt;/D&gt;&lt;D xsi:type="xsd:double"&gt;4.17544985933908&lt;/D&gt;&lt;D xsi:type="xsd:double"&gt;4.5840652594288&lt;/D&gt;&lt;D xsi:type="xsd:double"&gt;4.0842220852425&lt;/D&gt;&lt;D xsi:type="xsd:double"&gt;3.92429984528805&lt;/D&gt;&lt;D xsi:type="xsd:double"&gt;4.1596943560228&lt;/D&gt;&lt;D xsi:type="xsd:double"&gt;4.50014205065657&lt;/D&gt;&lt;D xsi:type="xsd:double"&gt;4.96434027132999&lt;/D&gt;&lt;D xsi:type="xsd:double"&gt;5.15314431583928&lt;/D&gt;&lt;D xsi:type="xsd:double"&gt;5.4890541564676&lt;/D&gt;&lt;D xsi:type="xsd:double"&gt;5.38140079036323&lt;/D&gt;&lt;D xsi:type="xsd:double"&gt;5.71695830760965&lt;/D&gt;&lt;D xsi:type="xsd:double"&gt;5.25881381516175&lt;/D&gt;&lt;D xsi:type="xsd:double"&gt;5.6246397159908&lt;/D&gt;&lt;D xsi:type="xsd:double"&gt;5.22157948800069&lt;/D&gt;&lt;D xsi:type="xsd:double"&gt;5.35951827563527&lt;/D&gt;&lt;D xsi:type="xsd:double"&gt;4.35975442401763&lt;/D&gt;&lt;D xsi:type="xsd:double"&gt;4.80364939973165&lt;/D&gt;&lt;D xsi:type="xsd:double"&gt;4.92944444407992&lt;/D&gt;&lt;D xsi:type="xsd:double"&gt;5.10485028592697&lt;/D&gt;&lt;D xsi:type="xsd:double"&gt;5.16337752863499&lt;/D&gt;&lt;D xsi:type="xsd:double"&gt;4.75775798149704&lt;/D&gt;&lt;D xsi:type="xsd:double"&gt;4.37086408013855&lt;/D&gt;&lt;D xsi:type="xsd:double"&gt;5.09491978130771&lt;/D&gt;&lt;D xsi:type="xsd:double"&gt;4.74244994819636&lt;/D&gt;&lt;D xsi:type="xsd:double"&gt;4.80708022546095&lt;/D&gt;&lt;D xsi:type="xsd:double"&gt;4.53823442895551&lt;/D&gt;&lt;D xsi:type="xsd:double"&gt;4.31541150992773&lt;/D&gt;&lt;D xsi:type="xsd:double"&gt;4.51055324661759&lt;/D&gt;&lt;D xsi:type="xsd:double"&gt;4.84980899803812&lt;/D&gt;&lt;D xsi:type="xsd:double"&gt;5.80734782789949&lt;/D&gt;&lt;D xsi:type="xsd:double"&gt;4.29399930198599&lt;/D&gt;&lt;D xsi:type="xsd:double"&gt;3.79971773524303&lt;/D&gt;&lt;D xsi:type="xsd:double"&gt;3.2968670692778&lt;/D&gt;&lt;D xsi:type="xsd:double"&gt;3.66712040510401&lt;/D&gt;&lt;D xsi:type="xsd:double"&gt;4.14851416407936&lt;/D&gt;&lt;D xsi:type="xsd:double"&gt;4.61982800511906&lt;/D&gt;&lt;D xsi:type="xsd:double"&gt;4.60049115259755&lt;/D&gt;&lt;D xsi:type="xsd:double"&gt;3.91460209912141&lt;/D&gt;&lt;D xsi:type="xsd:double"&gt;3.85119590125899&lt;/D&gt;&lt;D xsi:type="xsd:double"&gt;4.25532732611075&lt;/D&gt;&lt;D xsi:type="xsd:double"&gt;4.82881519433471&lt;/D&gt;&lt;D xsi:type="xsd:double"&gt;5.23384028879452&lt;/D&gt;&lt;D xsi:type="xsd:double"&gt;5.33443099014138&lt;/D&gt;&lt;D xsi:type="xsd:double"&gt;5.68418704966573&lt;/D&gt;&lt;D xsi:type="xsd:double"&gt;5.70873620578259&lt;/D&gt;&lt;D xsi:type="xsd:double"&gt;6.05347710884801&lt;/D&gt;&lt;D xsi:type="xsd:double"&gt;5.88159008477261&lt;/D&gt;&lt;D xsi:type="xsd:double"&gt;6.16737104643943&lt;/D&gt;&lt;D xsi:type="xsd:double"&gt;5.86291185787677&lt;/D&gt;&lt;D xsi:type="xsd:double"&gt;5.0848414927042&lt;/D&gt;&lt;D xsi:type="xsd:double"&gt;5.52824900448252&lt;/D&gt;&lt;D xsi:type="xsd:double"&gt;5.91413997488587&lt;/D&gt;&lt;D xsi:type="xsd:double"&gt;6.20020318332456&lt;/D&gt;&lt;D xsi:type="xsd:double"&gt;5.49090328996864&lt;/D&gt;&lt;D xsi:type="xsd:double"&gt;5.56788820525215&lt;/D&gt;&lt;D xsi:type="xsd:double"&gt;5.52673321451154&lt;/D&gt;&lt;D xsi:type="xsd:double"&gt;6.33109915848034&lt;/D&gt;&lt;D xsi:type="xsd:double"&gt;6.06504062249899&lt;/D&gt;&lt;D xsi:type="xsd:double"&gt;4.79350847554357&lt;/D&gt;&lt;D xsi:type="xsd:double"&gt;5.50097796519291&lt;/D&gt;&lt;D xsi:type="xsd:double"&gt;5.19025598759616&lt;/D&gt;&lt;D xsi:type="xsd:double"&gt;4.64446200439046&lt;/D&gt;&lt;D xsi:type="xsd:double"&gt;4.35999424107053&lt;/D&gt;&lt;D xsi:type="xsd:double"&gt;5.00134598167048&lt;/D&gt;&lt;D xsi:type="xsd:double"&gt;5.12082338841093&lt;/D&gt;&lt;D xsi:type="xsd:double"&gt;5.09678924693509&lt;/D&gt;&lt;D xsi:type="xsd:double"&gt;5.53184824782319&lt;/D&gt;&lt;D xsi:type="xsd:double"&gt;5.59365837951119&lt;/D&gt;&lt;D xsi:type="xsd:double"&gt;4.72438737612227&lt;/D&gt;&lt;D xsi:type="xsd:double"&gt;3.65615326530072&lt;/D&gt;&lt;D xsi:type="xsd:double"&gt;3.64797758779247&lt;/D&gt;&lt;D xsi:type="xsd:double"&gt;3.73437940201311&lt;/D&gt;&lt;D xsi:type="xsd:double"&gt;4.28814071813946&lt;/D&gt;&lt;D xsi:type="xsd:double"&gt;4.36328045871335&lt;/D&gt;&lt;D xsi:type="xsd:double"&gt;4.79460931699384&lt;/D&gt;&lt;D xsi:type="xsd:double"&gt;4.37426516309481&lt;/D&gt;&lt;D xsi:type="xsd:double"&gt;4.18047761179884&lt;/D&gt;&lt;D xsi:type="xsd:double"&gt;4.28115627668717&lt;/D&gt;&lt;D xsi:type="xsd:double"&gt;4.14129176233021&lt;/D&gt;&lt;D xsi:type="xsd:double"&gt;4.19948343765977&lt;/D&gt;&lt;D xsi:type="xsd:double"&gt;3.96487720962162&lt;/D&gt;&lt;D xsi:type="xsd:double"&gt;4.03092211829878&lt;/D&gt;&lt;D xsi:type="xsd:double"&gt;4.41681448030755&lt;/D&gt;&lt;/FQL&gt;&lt;FQL&gt;&lt;Q&gt;NI-FDS^FG_PRICE_CHANGE(0,-1AM)&lt;/Q&gt;&lt;R&gt;1&lt;/R&gt;&lt;C&gt;1&lt;/C&gt;&lt;D xsi:type="xsd:double"&gt;7.37888995829323&lt;/D&gt;&lt;/FQL&gt;&lt;FQL&gt;&lt;Q&gt;INDA^FG_PRICE(0)&lt;/Q&gt;&lt;R&gt;1&lt;/R&gt;&lt;C&gt;1&lt;/C&gt;&lt;D xsi:type="xsd:double"&gt;57.27&lt;/D&gt;&lt;/FQL&gt;&lt;FQL&gt;&lt;Q&gt;EIDO^FG_PRICE_MAVG(0,,,,60)&lt;/Q&gt;&lt;R&gt;1&lt;/R&gt;&lt;C&gt;1&lt;/C&gt;&lt;D xsi:type="xsd:double"&gt;20.104&lt;/D&gt;&lt;/FQL&gt;&lt;FQL&gt;&lt;Q&gt;INDA^P_PRICE(0)/P_PRICE_HIGH_PR(0,,,,,,"PRICE","INTRA","52W")&lt;/Q&gt;&lt;R&gt;1&lt;/R&gt;&lt;C&gt;1&lt;/C&gt;&lt;D xsi:type="xsd:double"&gt;0.996&lt;/D&gt;&lt;/FQL&gt;&lt;FQL&gt;&lt;Q&gt;EPOL^P_PRICE(0)/P_PRICE_HIGH_PR(0,,,,,,"PRICE","INTRA","52W")&lt;/Q&gt;&lt;R&gt;1&lt;/R&gt;&lt;C&gt;1&lt;/C&gt;&lt;D xsi:type="xsd:double"&gt;0.9379072&lt;/D&gt;&lt;/FQL&gt;&lt;FQL&gt;&lt;Q&gt;SPY^FMA_COS_UP("EPS","1M",+1,NOW,,,"PORTAGG","MEANR")&lt;/Q&gt;&lt;R&gt;1&lt;/R&gt;&lt;C&gt;1&lt;/C&gt;&lt;D xsi:type="xsd:double"&gt;242&lt;/D&gt;&lt;/FQL&gt;&lt;FQL&gt;&lt;Q&gt;UAE^FMA_RBICS_REV_CURRENT(30, LOC, "PORTAGG")&lt;/Q&gt;&lt;R&gt;1&lt;/R&gt;&lt;C&gt;1&lt;/C&gt;&lt;D xsi:type="xsd:double"&gt;61.296333311901&lt;/D&gt;&lt;/FQL&gt;&lt;FQL&gt;&lt;Q&gt;EPOL^FG_ROE(0)&lt;/Q&gt;&lt;R&gt;1&lt;/R&gt;&lt;C&gt;1&lt;/C&gt;&lt;D xsi:type="xsd:double"&gt;13.2320721260908&lt;/D&gt;&lt;/FQL&gt;&lt;FQL&gt;&lt;Q&gt;REFPHRREPO-FDS^FG_YIELD(NOW,,,0)&lt;/Q&gt;&lt;R&gt;1&lt;/R&gt;&lt;C&gt;1&lt;/C&gt;&lt;D xsi:type="xsd:double"&gt;6.25&lt;/D&gt;&lt;/FQL&gt;&lt;FQL&gt;&lt;Q&gt;TRYBR10Y-FDS^PCTCHG(FG_YIELD(0,,,,"YTM"),FG_YIELD(-1AM,,,,"YTM"))&lt;/Q&gt;&lt;R&gt;1&lt;/R&gt;&lt;C&gt;1&lt;/C&gt;&lt;D xsi:type="xsd:double"&gt;-1.5795157&lt;/D&gt;&lt;/FQL&gt;&lt;FQL&gt;&lt;Q&gt;INDA^FMA_EVAL_EBITDA(NTMA,0,,,"PORTAGG","MEANR")&lt;/Q&gt;&lt;R&gt;1&lt;/R&gt;&lt;C&gt;1&lt;/C&gt;&lt;D xsi:type="xsd:double"&gt;16.2753434352976&lt;/D&gt;&lt;/FQL&gt;&lt;FQL&gt;&lt;Q&gt;EPHE^FG_FCF_YIELD_NTM(0)&lt;/Q&gt;&lt;R&gt;1&lt;/R&gt;&lt;C&gt;1&lt;/C&gt;&lt;D xsi:type="xsd:double"&gt;4.99875293067858&lt;/D&gt;&lt;/FQL&gt;&lt;FQL&gt;&lt;Q&gt;GREK^FG_COMPANY_NAME&lt;/Q&gt;&lt;R&gt;1&lt;/R&gt;&lt;C&gt;1&lt;/C&gt;&lt;D xsi:type="xsd:string"&gt;Global X MSCI Greece ETF&lt;/D&gt;&lt;/FQL&gt;&lt;FQL&gt;&lt;Q&gt;CAGDPY@MY^EE_ACTUAL_ANNUAL(MED,0)&lt;/Q&gt;&lt;R&gt;1&lt;/R&gt;&lt;C&gt;1&lt;/C&gt;&lt;D xsi:type="xsd:double"&gt;1.54713940757014&lt;/D&gt;&lt;/FQL&gt;&lt;FQL&gt;&lt;Q&gt;USDAED^STD(FG_PRICE_CHANGE(0,-1AY,AM))&lt;/Q&gt;&lt;R&gt;1&lt;/R&gt;&lt;C&gt;1&lt;/C&gt;&lt;D xsi:type="xsd:double"&gt;0.0105369639931196&lt;/D&gt;&lt;/FQL&gt;&lt;FQL&gt;&lt;Q&gt;USDINR^FG_PRICE(0)&lt;/Q&gt;&lt;R&gt;1&lt;/R&gt;&lt;C&gt;1&lt;/C&gt;&lt;D xsi:type="xsd:double"&gt;83.87125&lt;/D&gt;&lt;/FQL&gt;&lt;FQL&gt;&lt;Q&gt;USDTWD^FG_PRICE_CHANGE(0,-6AM)&lt;/Q&gt;&lt;R&gt;1&lt;/R&gt;&lt;C&gt;1&lt;/C&gt;&lt;D xsi:type="xsd:double"&gt;1.0186791&lt;/D&gt;&lt;/FQL&gt;&lt;FQL&gt;&lt;Q&gt;USDIDR^FG_PRICE_CHANGE(0,-1AM)&lt;/Q&gt;&lt;R&gt;1&lt;/R&gt;&lt;C&gt;1&lt;/C&gt;&lt;D xsi:type="xsd:double"&gt;-5.3132653&lt;/D&gt;&lt;/FQL&gt;&lt;FQL&gt;&lt;Q&gt;TUR^FMA_PE(LTMA,-10AY,0,AM,"PORTAGG","MEANR")&lt;/Q&gt;&lt;R&gt;121&lt;/R&gt;&lt;C&gt;1&lt;/C&gt;&lt;D xsi:type="xsd:double"&gt;10.7369792082326&lt;/D&gt;&lt;D xsi:type="xsd:double"&gt;10.2795219949022&lt;/D&gt;&lt;D xsi:type="xsd:double"&gt;10.8795916626546&lt;/D&gt;&lt;D xsi:type="xsd:double"&gt;11.8485377949138&lt;/D&gt;&lt;D xsi:type="xsd:double"&gt;11.7042627591386&lt;/D&gt;&lt;D xsi:type="xsd:double"&gt;12.5389109818597&lt;/D&gt;&lt;D xsi:type="xsd:double"&gt;11.9291448057089&lt;/D&gt;&lt;D xsi:type="xsd:double"&gt;11.7309252773342&lt;/D&gt;&lt;D xsi:type="xsd:double"&gt;11.808759881352&lt;/D&gt;&lt;D xsi:type="xsd:double"&gt;11.6267645703086&lt;/D&gt;&lt;D xsi:type="xsd:double"&gt;11.5193995118485&lt;/D&gt;&lt;D xsi:type="xsd:double"&gt;11.0969924396892&lt;/D&gt;&lt;D xsi:type="xsd:double"&gt;10.6596558960887&lt;/D&gt;&lt;D xsi:type="xsd:double"&gt;10.5612906537157&lt;/D&gt;&lt;D xsi:type="xsd:double"&gt;10.9694397170894&lt;/D&gt;&lt;D xsi:type="xsd:double"&gt;10.6193470626993&lt;/D&gt;&lt;D xsi:type="xsd:double"&gt;9.98325452373581&lt;/D&gt;&lt;D xsi:type="xsd:double"&gt;9.88776940080195&lt;/D&gt;&lt;D xsi:type="xsd:double"&gt;9.74927148676932&lt;/D&gt;&lt;D xsi:type="xsd:double"&gt;9.82113913839172&lt;/D&gt;&lt;D xsi:type="xsd:double"&gt;9.90950871335123&lt;/D&gt;&lt;D xsi:type="xsd:double"&gt;9.57539948311873&lt;/D&gt;&lt;D xsi:type="xsd:double"&gt;9.43267661108438&lt;/D&gt;&lt;D xsi:type="xsd:double"&gt;9.22474836886987&lt;/D&gt;&lt;D xsi:type="xsd:double"&gt;9.42733227638116&lt;/D&gt;&lt;D xsi:type="xsd:double"&gt;9.40882721009397&lt;/D&gt;&lt;D xsi:type="xsd:double"&gt;9.31820493054852&lt;/D&gt;&lt;D xsi:type="xsd:double"&gt;8.80114375081086&lt;/D&gt;&lt;D xsi:type="xsd:double"&gt;8.99176324334213&lt;/D&gt;&lt;D xsi:type="xsd:double"&gt;9.56898219923211&lt;/D&gt;&lt;D xsi:type="xsd:double"&gt;9.87984238002814&lt;/D&gt;&lt;D xsi:type="xsd:double"&gt;9.75358980336019&lt;/D&gt;&lt;D xsi:type="xsd:double"&gt;9.78638525611803&lt;/D&gt;&lt;D xsi:type="xsd:double"&gt;9.73817885392023&lt;/D&gt;&lt;D xsi:type="xsd:double"&gt;9.68897109554299&lt;/D&gt;&lt;D xsi:type="xsd:double"&gt;9.78736590568026&lt;/D&gt;&lt;D xsi:type="xsd:double"&gt;9.61336105268443&lt;/D&gt;&lt;D xsi:type="xsd:double"&gt;9.00746794039422&lt;/D&gt;&lt;D xsi:type="xsd:double"&gt;9.11674337177259&lt;/D&gt;&lt;D xsi:type="xsd:double"&gt;8.41629320769479&lt;/D&gt;&lt;D xsi:type="xsd:double"&gt;9.07066014242319&lt;/D&gt;&lt;D xsi:type="xsd:double"&gt;9.3567405871303&lt;/D&gt;&lt;D xsi:type="xsd:double"&gt;9.23871809638318&lt;/D&gt;&lt;D xsi:type="xsd:double"&gt;9.05006850742367&lt;/D&gt;&lt;D xsi:type="xsd:double"&gt;8.77936192056747&lt;/D&gt;&lt;D xsi:type="xsd:double"&gt;8.52220811440557&lt;/D&gt;&lt;D xsi:type="xsd:double"&gt;8.09857833064224&lt;/D&gt;&lt;D xsi:type="xsd:double"&gt;7.82650656715479&lt;/D&gt;&lt;D xsi:type="xsd:double"&gt;7.51063627644429&lt;/D&gt;&lt;D xsi:type="xsd:double"&gt;7.72745425695315&lt;/D&gt;&lt;D xsi:type="xsd:double"&gt;7.00662560406805&lt;/D&gt;&lt;D xsi:type="xsd:double"&gt;6.856765487975&lt;/D&gt;&lt;D xsi:type="xsd:double"&gt;6.58895024306127&lt;/D&gt;&lt;D xsi:type="xsd:double"&gt;7.56050030651245&lt;/D&gt;&lt;D xsi:type="xsd:double"&gt;7.41117802475559&lt;/D&gt;&lt;D xsi:type="xsd:double"&gt;7.29439873026133&lt;/D&gt;&lt;D xsi:type="xsd:double"&gt;7.16479391974624&lt;/D&gt;&lt;D xsi:type="xsd:double"&gt;7.01982463675011&lt;/D&gt;&lt;D xsi:type="xsd:double"&gt;7.333873845586&lt;/D&gt;&lt;D xsi:type="xsd:double"&gt;7.63601440224112&lt;/D&gt;&lt;D xsi:type="xsd:double"&gt;7.47569025096225&lt;/D&gt;&lt;D xsi:type="xsd:double"&gt;7.88850617123736&lt;/D&gt;&lt;D xsi:type="xsd:double"&gt;7.70256341457116&lt;/D&gt;&lt;D xsi:type="xsd:double"&gt;8.31191121527959&lt;/D&gt;&lt;D xsi:type="xsd:double"&gt;9.0673233171015&lt;/D&gt;&lt;D xsi:type="xsd:double"&gt;9.2083836429512&lt;/D&gt;&lt;D xsi:type="xsd:double"&gt;8.08644324999194&lt;/D&gt;&lt;D xsi:type="xsd:double"&gt;7.71059429204205&lt;/D&gt;&lt;D xsi:type="xsd:double"&gt;7.92347453257639&lt;/D&gt;&lt;D xsi:type="xsd:double"&gt;8.82619127581663&lt;/D&gt;&lt;D xsi:type="xsd:double"&gt;9.48442123354025&lt;/D&gt;&lt;D xsi:type="xsd:double"&gt;9.69533697908555&lt;/D&gt;&lt;D xsi:type="xsd:double"&gt;9.75588078704499&lt;/D&gt;&lt;D xsi:type="xsd:double"&gt;10.2343514621779&lt;/D&gt;&lt;D xsi:type="xsd:double"&gt;11.1981103732534&lt;/D&gt;&lt;D xsi:type="xsd:double"&gt;12.4685275945766&lt;/D&gt;&lt;D xsi:type="xsd:double"&gt;13.2890423071119&lt;/D&gt;&lt;D xsi:type="xsd:double"&gt;12.4815359858892&lt;/D&gt;&lt;D xsi:type="xsd:double"&gt;11.5496462453559&lt;/D&gt;&lt;D xsi:type="xsd:double"&gt;11.0112765676588&lt;/D&gt;&lt;D xsi:type="xsd:double"&gt;10.5051719578824&lt;/D&gt;&lt;D xsi:type="xsd:double"&gt;9.98371813983073&lt;/D&gt;&lt;D xsi:type="xsd:double"&gt;9.35555810480493&lt;/D&gt;&lt;D xsi:type="xsd:double"&gt;8.82961100653572&lt;/D&gt;&lt;D xsi:type="xsd:double"&gt;8.21565721519075&lt;/D&gt;&lt;D xsi:type="xsd:double"&gt;7.40998139934638&lt;/D&gt;&lt;D xsi:type="xsd:double"&gt;7.06156666415536&lt;/D&gt;&lt;D xsi:type="xsd:double"&gt;6.96249626339568&lt;/D&gt;&lt;D xsi:type="xsd:double"&gt;6.67143397363799&lt;/D&gt;&lt;D xsi:type="xsd:double"&gt;6.40307846951924&lt;/D&gt;&lt;D xsi:type="xsd:double"&gt;5.77042805241148&lt;/D&gt;&lt;D xsi:type="xsd:double"&gt;5.73395602879179&lt;/D&gt;&lt;D xsi:type="xsd:double"&gt;5.59716032513515&lt;/D&gt;&lt;D xsi:type="xsd:double"&gt;5.41857886819532&lt;/D&gt;&lt;D xsi:type="xsd:double"&gt;5.1881698435599&lt;/D&gt;&lt;D xsi:type="xsd:double"&gt;4.92685742870539&lt;/D&gt;&lt;D xsi:type="xsd:double"&gt;5.0086598263543&lt;/D&gt;&lt;D xsi:type="xsd:double"&gt;4.49640366017111&lt;/D&gt;&lt;D xsi:type="xsd:double"&gt;4.71879720486792&lt;/D&gt;&lt;D xsi:type="xsd:double"&gt;5.31585718138736&lt;/D&gt;&lt;D xsi:type="xsd:double"&gt;5.27427709532869&lt;/D&gt;&lt;D xsi:type="xsd:double"&gt;4.9141489309538&lt;/D&gt;&lt;D xsi:type="xsd:double"&gt;4.70448052801163&lt;/D&gt;&lt;D xsi:type="xsd:double"&gt;4.68743048773763&lt;/D&gt;&lt;D xsi:type="xsd:double"&gt;4.5435708206436&lt;/D&gt;&lt;D xsi:type="xsd:double"&gt;4.45796754456818&lt;/D&gt;&lt;D xsi:type="xsd:double"&gt;4.99503200389105&lt;/D&gt;&lt;D xsi:type="xsd:double"&gt;5.74074121683442&lt;/D&gt;&lt;D xsi:type="xsd:double"&gt;6.15932518184345&lt;/D&gt;&lt;D xsi:type="xsd:double"&gt;6.48681048370962&lt;/D&gt;&lt;D xsi:type="xsd:double"&gt;5.78425947770853&lt;/D&gt;&lt;D xsi:type="xsd:double"&gt;5.81588166517147&lt;/D&gt;&lt;D xsi:type="xsd:double"&gt;5.42600169528682&lt;/D&gt;&lt;D xsi:type="xsd:double"&gt;6.09996052445139&lt;/D&gt;&lt;D xsi:type="xsd:double"&gt;6.60890254432722&lt;/D&gt;&lt;D xsi:type="xsd:double"&gt;6.51444276948633&lt;/D&gt;&lt;D xsi:type="xsd:double"&gt;6.60079184782464&lt;/D&gt;&lt;D xsi:type="xsd:double"&gt;6.77186857785436&lt;/D&gt;&lt;D xsi:type="xsd:double"&gt;6.87729997623167&lt;/D&gt;&lt;D xsi:type="xsd:double"&gt;7.00862806077987&lt;/D&gt;&lt;D xsi:type="xsd:double"&gt;6.60289151544315&lt;/D&gt;&lt;/FQL&gt;&lt;FQL&gt;&lt;Q&gt;COPP-FDS^FG_PRICE_CHANGE(0,-3AM)&lt;/Q&gt;&lt;R&gt;1&lt;/R&gt;&lt;C&gt;1&lt;/C&gt;&lt;D xsi:type="xsd:double"&gt;-13.6926438455936&lt;/D&gt;&lt;/FQL&gt;&lt;FQL&gt;&lt;Q&gt;INDA^PERCENT_CHANGE(FMA_EPS(+1,0,,,,"PORTAGG","MEAN"),FMA_EPS(+1,-3AM,,,,"PORTAGG","MEAN"))&lt;/Q&gt;&lt;R&gt;1&lt;/R&gt;&lt;C&gt;1&lt;/C&gt;&lt;D xsi:type="xsd:double"&gt;-3.36345088348595&lt;/D&gt;&lt;/FQL&gt;&lt;FQL&gt;&lt;Q&gt;REFTHREPO-FDS^FG_YIELD(NOW,,,0)&lt;/Q&gt;&lt;R&gt;1&lt;/R&gt;&lt;C&gt;1&lt;/C&gt;&lt;D xsi:type="xsd:double"&gt;2.5&lt;/D&gt;&lt;/FQL&gt;&lt;FQL&gt;&lt;Q&gt;TRYKR10Y-FDS^PCTCHG(FG_YIELD(0,,,,"YTM"),FG_YIELD(-3AM,,,,"YTM"))&lt;/Q&gt;&lt;R&gt;1&lt;/R&gt;&lt;C&gt;1&lt;/C&gt;&lt;D xsi:type="xsd:double"&gt;-13.097227&lt;/D&gt;&lt;/FQL&gt;&lt;FQL&gt;&lt;Q&gt;CC_MY^IMF_IFS_RCPI_Q(0)&lt;/Q&gt;&lt;R&gt;0&lt;/R&gt;&lt;C&gt;0&lt;/C&gt;&lt;/FQL&gt;&lt;FQL&gt;&lt;Q&gt;EWW^FMA_EVAL_EBIT(LTMA,NOW,NOW,M,"PORTAGG","MEANR")&lt;/Q&gt;&lt;R&gt;1&lt;/R&gt;&lt;C&gt;1&lt;/C&gt;&lt;D xsi:type="xsd:double"&gt;10.0992925750273&lt;/D&gt;&lt;/FQL&gt;&lt;FQL&gt;&lt;Q&gt;CAGDPY@CL^EE_ACTUAL_ANNUAL(MED,0)&lt;/Q&gt;&lt;R&gt;1&lt;/R&gt;&lt;C&gt;1&lt;/C&gt;&lt;D xsi:type="xsd:double"&gt;-3.68653581083686&lt;/D&gt;&lt;/FQL&gt;&lt;FQL&gt;&lt;Q&gt;SET-BKK^FMA_DIV_YLD(NTMA,-10AY,0,AM,"PORTAGG","MEANR")&lt;/Q&gt;&lt;R&gt;121&lt;/R&gt;&lt;C&gt;1&lt;/C&gt;&lt;D xsi:type="xsd:double"&gt;3.40271989003714&lt;/D&gt;&lt;D xsi:type="xsd:double"&gt;3.35372672673606&lt;/D&gt;&lt;D xsi:type="xsd:double"&gt;3.41534182434958&lt;/D&gt;&lt;D xsi:type="xsd:double"&gt;3.31169595498065&lt;/D&gt;&lt;D xsi:type="xsd:double"&gt;3.49270361273886&lt;/D&gt;&lt;D xsi:type="xsd:double"&gt;3.23042965393658&lt;/D&gt;&lt;D xsi:type="xsd:double"&gt;3.22013291833098&lt;/D&gt;&lt;D xsi:type="xsd:double"&gt;3.4623458560029&lt;/D&gt;&lt;D xsi:type="xsd:double"&gt;3.41227397712266&lt;/D&gt;&lt;D xsi:type="xsd:double"&gt;3.45340831701988&lt;/D&gt;&lt;D xsi:type="xsd:double"&gt;3.41796629526316&lt;/D&gt;&lt;D xsi:type="xsd:double"&gt;3.60278305604884&lt;/D&gt;&lt;D xsi:type="xsd:double"&gt;3.69478079128431&lt;/D&gt;&lt;D xsi:type="xsd:double"&gt;3.74082820408883&lt;/D&gt;&lt;D xsi:type="xsd:double"&gt;3.65736575627942&lt;/D&gt;&lt;D xsi:type="xsd:double"&gt;3.70197728567659&lt;/D&gt;&lt;D xsi:type="xsd:double"&gt;3.87130952504764&lt;/D&gt;&lt;D xsi:type="xsd:double"&gt;3.69223592265058&lt;/D&gt;&lt;D xsi:type="xsd:double"&gt;3.54249235371387&lt;/D&gt;&lt;D xsi:type="xsd:double"&gt;3.39840505197496&lt;/D&gt;&lt;D xsi:type="xsd:double"&gt;3.38084043112962&lt;/D&gt;&lt;D xsi:type="xsd:double"&gt;3.35749409262923&lt;/D&gt;&lt;D xsi:type="xsd:double"&gt;3.30274957299723&lt;/D&gt;&lt;D xsi:type="xsd:double"&gt;3.12942694845326&lt;/D&gt;&lt;D xsi:type="xsd:double"&gt;3.13003934083539&lt;/D&gt;&lt;D xsi:type="xsd:double"&gt;3.29232017471047&lt;/D&gt;&lt;D xsi:type="xsd:double"&gt;3.30127558717782&lt;/D&gt;&lt;D xsi:type="xsd:double"&gt;3.28277810778239&lt;/D&gt;&lt;D xsi:type="xsd:double"&gt;3.23112126931131&lt;/D&gt;&lt;D xsi:type="xsd:double"&gt;3.12600579210554&lt;/D&gt;&lt;D xsi:type="xsd:double"&gt;3.15172360091443&lt;/D&gt;&lt;D xsi:type="xsd:double"&gt;3.13953620092398&lt;/D&gt;&lt;D xsi:type="xsd:double"&gt;3.17881197448565&lt;/D&gt;&lt;D xsi:type="xsd:double"&gt;3.18586324223023&lt;/D&gt;&lt;D xsi:type="xsd:double"&gt;3.20305987815357&lt;/D&gt;&lt;D xsi:type="xsd:double"&gt;3.23796865472367&lt;/D&gt;&lt;D xsi:type="xsd:double"&gt;3.1296170865516&lt;/D&gt;&lt;D xsi:type="xsd:double"&gt;3.03857548151166&lt;/D&gt;&lt;D xsi:type="xsd:double"&gt;2.99965550246687&lt;/D&gt;&lt;D xsi:type="xsd:double"&gt;3.04735613534521&lt;/D&gt;&lt;D xsi:type="xsd:double"&gt;2.98609200372833&lt;/D&gt;&lt;D xsi:type="xsd:double"&gt;2.86415272243468&lt;/D&gt;&lt;D xsi:type="xsd:double"&gt;2.94272248131528&lt;/D&gt;&lt;D xsi:type="xsd:double"&gt;3.07022886222469&lt;/D&gt;&lt;D xsi:type="xsd:double"&gt;3.06192909457266&lt;/D&gt;&lt;D xsi:type="xsd:double"&gt;3.16316156157918&lt;/D&gt;&lt;D xsi:type="xsd:double"&gt;3.46258179268142&lt;/D&gt;&lt;D xsi:type="xsd:double"&gt;3.25284291542353&lt;/D&gt;&lt;D xsi:type="xsd:double"&gt;3.19431098025324&lt;/D&gt;&lt;D xsi:type="xsd:double"&gt;3.18698788922165&lt;/D&gt;&lt;D xsi:type="xsd:double"&gt;3.44361901156317&lt;/D&gt;&lt;D xsi:type="xsd:double"&gt;3.45216757239895&lt;/D&gt;&lt;D xsi:type="xsd:double"&gt;3.59956881612755&lt;/D&gt;&lt;D xsi:type="xsd:double"&gt;3.39604129791495&lt;/D&gt;&lt;D xsi:type="xsd:double"&gt;3.26437867439072&lt;/D&gt;&lt;D xsi:type="xsd:double"&gt;3.31597447306171&lt;/D&gt;&lt;D xsi:type="xsd:double"&gt;3.26298825812455&lt;/D&gt;&lt;D xsi:type="xsd:double"&gt;3.33581271458202&lt;/D&gt;&lt;D xsi:type="xsd:double"&gt;3.11733585484992&lt;/D&gt;&lt;D xsi:type="xsd:double"&gt;3.14130357213755&lt;/D&gt;&lt;D xsi:type="xsd:double"&gt;3.26791549058081&lt;/D&gt;&lt;D xsi:type="xsd:double"&gt;3.24947242066245&lt;/D&gt;&lt;D xsi:type="xsd:double"&gt;3.3028349878812&lt;/D&gt;&lt;D xsi:type="xsd:double"&gt;3.22918978516914&lt;/D&gt;&lt;D xsi:type="xsd:double"&gt;3.23448818796131&lt;/D&gt;&lt;D xsi:type="xsd:double"&gt;3.35578378513517&lt;/D&gt;&lt;D xsi:type="xsd:double"&gt;3.72027451413587&lt;/D&gt;&lt;D xsi:type="xsd:double"&gt;4.26353941077334&lt;/D&gt;&lt;D xsi:type="xsd:double"&gt;3.38525322229282&lt;/D&gt;&lt;D xsi:type="xsd:double"&gt;3.12097915799517&lt;/D&gt;&lt;D xsi:type="xsd:double"&gt;3.10406560787673&lt;/D&gt;&lt;D xsi:type="xsd:double"&gt;3.05857185835263&lt;/D&gt;&lt;D xsi:type="xsd:double"&gt;3.07928781860119&lt;/D&gt;&lt;D xsi:type="xsd:double"&gt;3.19579460946526&lt;/D&gt;&lt;D xsi:type="xsd:double"&gt;3.28609011752985&lt;/D&gt;&lt;D xsi:type="xsd:double"&gt;2.746564377006&lt;/D&gt;&lt;D xsi:type="xsd:double"&gt;2.79014028393113&lt;/D&gt;&lt;D xsi:type="xsd:double"&gt;2.84538943029335&lt;/D&gt;&lt;D xsi:type="xsd:double"&gt;2.84618437692936&lt;/D&gt;&lt;D xsi:type="xsd:double"&gt;2.76194067512738&lt;/D&gt;&lt;D xsi:type="xsd:double"&gt;2.83101560358826&lt;/D&gt;&lt;D xsi:type="xsd:double"&gt;2.88178515440825&lt;/D&gt;&lt;D xsi:type="xsd:double"&gt;2.88217111935862&lt;/D&gt;&lt;D xsi:type="xsd:double"&gt;3.02007532931373&lt;/D&gt;&lt;D xsi:type="xsd:double"&gt;2.84353560116571&lt;/D&gt;&lt;D xsi:type="xsd:double"&gt;2.8491352491111&lt;/D&gt;&lt;D xsi:type="xsd:double"&gt;2.86324641040839&lt;/D&gt;&lt;D xsi:type="xsd:double"&gt;2.93186238331809&lt;/D&gt;&lt;D xsi:type="xsd:double"&gt;2.86669190953024&lt;/D&gt;&lt;D xsi:type="xsd:double"&gt;2.89808892312396&lt;/D&gt;&lt;D xsi:type="xsd:double"&gt;2.88068673464388&lt;/D&gt;&lt;D xsi:type="xsd:double"&gt;2.89008656362438&lt;/D&gt;&lt;D xsi:type="xsd:double"&gt;2.99523247317945&lt;/D&gt;&lt;D xsi:type="xsd:double"&gt;3.0204303699132&lt;/D&gt;&lt;D xsi:type="xsd:double"&gt;3.12975978657659&lt;/D&gt;&lt;D xsi:type="xsd:double"&gt;3.17292504164037&lt;/D&gt;&lt;D xsi:type="xsd:double"&gt;3.11264535817124&lt;/D&gt;&lt;D xsi:type="xsd:double"&gt;3.14428237440291&lt;/D&gt;&lt;D xsi:type="xsd:double"&gt;3.13300967516011&lt;/D&gt;&lt;D xsi:type="xsd:double"&gt;3.02551269009605&lt;/D&gt;&lt;D xsi:type="xsd:double"&gt;2.95935442001256&lt;/D&gt;&lt;D xsi:type="xsd:double"&gt;2.9629605162538&lt;/D&gt;&lt;D xsi:type="xsd:double"&gt;3.12458983868292&lt;/D&gt;&lt;D xsi:type="xsd:double"&gt;3.09387283453801&lt;/D&gt;&lt;D xsi:type="xsd:double"&gt;3.25934208038551&lt;/D&gt;&lt;D xsi:type="xsd:double"&gt;3.14705110856668&lt;/D&gt;&lt;D xsi:type="xsd:double"&gt;3.25587173901287&lt;/D&gt;&lt;D xsi:type="xsd:double"&gt;3.07836360789213&lt;/D&gt;&lt;D xsi:type="xsd:double"&gt;3.04897709749673&lt;/D&gt;&lt;D xsi:type="xsd:double"&gt;3.26233853201979&lt;/D&gt;&lt;D xsi:type="xsd:double"&gt;3.47739744060683&lt;/D&gt;&lt;D xsi:type="xsd:double"&gt;3.4111579703607&lt;/D&gt;&lt;D xsi:type="xsd:double"&gt;3.3596762282822&lt;/D&gt;&lt;D xsi:type="xsd:double"&gt;3.50919662120259&lt;/D&gt;&lt;D xsi:type="xsd:double"&gt;3.48794204669887&lt;/D&gt;&lt;D xsi:type="xsd:double"&gt;3.51057569583523&lt;/D&gt;&lt;D xsi:type="xsd:double"&gt;3.64291296042945&lt;/D&gt;&lt;D xsi:type="xsd:double"&gt;3.71023655165097&lt;/D&gt;&lt;D xsi:type="xsd:double"&gt;3.85835818238467&lt;/D&gt;&lt;D xsi:type="xsd:double"&gt;3.83665381298868&lt;/D&gt;&lt;D xsi:type="xsd:double"&gt;3.69776975831344&lt;/D&gt;&lt;/FQL&gt;&lt;FQL&gt;&lt;Q&gt;GREK^FG_PRICE(0)&lt;/Q&gt;&lt;R&gt;1&lt;/R&gt;&lt;C&gt;1&lt;/C&gt;&lt;D xsi:type="xsd:double"&gt;41.9287&lt;/D&gt;&lt;/FQL&gt;&lt;FQL&gt;&lt;Q&gt;EWW^FG_TOTAL_RETURNC(0,-3AM)&lt;/Q&gt;&lt;R&gt;1&lt;/R&gt;&lt;C&gt;1&lt;/C&gt;&lt;D xsi:type="xsd:double"&gt;-17.56835&lt;/D&gt;&lt;/FQL&gt;&lt;FQL&gt;&lt;Q&gt;EWJ^P_PRICE(0)/P_PRICE_LOW_PR(0,,,,,,"PRICE","INTRA","52W")-1&lt;/Q&gt;&lt;R&gt;1&lt;/R&gt;&lt;C&gt;1&lt;/C&gt;&lt;D xsi:type="xsd:double"&gt;0.25069928&lt;/D&gt;&lt;/FQL&gt;&lt;FQL&gt;&lt;Q&gt;EWJ^SIZE(FG_CONSTITUENTS)&lt;/Q&gt;&lt;R&gt;1&lt;/R&gt;&lt;C&gt;1&lt;/C&gt;&lt;D xsi:type="xsd:long"&gt;204&lt;/D&gt;&lt;/FQL&gt;&lt;FQL&gt;&lt;Q&gt;TUR^FMA_RBICS_REV_CURRENT(30, LOC, "PORTAGG")&lt;/Q&gt;&lt;R&gt;1&lt;/R&gt;&lt;C&gt;1&lt;/C&gt;&lt;D xsi:type="xsd:double"&gt;21.5719036225885&lt;/D&gt;&lt;/FQL&gt;&lt;FQL&gt;&lt;Q&gt;EZA^FG_COMPANY_NAME&lt;/Q&gt;&lt;R&gt;1&lt;/R&gt;&lt;C&gt;1&lt;/C&gt;&lt;D xsi:type="xsd:string"&gt;iShares MSCI South Africa ETF&lt;/D&gt;&lt;/FQL&gt;&lt;FQL&gt;&lt;Q&gt;USDAED^FG_PRICE_CHANGE(0,-6AM)&lt;/Q&gt;&lt;R&gt;1&lt;/R&gt;&lt;C&gt;1&lt;/C&gt;&lt;D xsi:type="xsd:double"&gt;0&lt;/D&gt;&lt;/FQL&gt;&lt;FQL&gt;&lt;Q&gt;GREK^FMA_DIV_YLD(NTMA,-10AY,0,AM,"PORTAGG","MEANR")&lt;/Q&gt;&lt;R&gt;121&lt;/R&gt;&lt;C&gt;1&lt;/C&gt;&lt;D xsi:type="xsd:double"&gt;2.01508508173041&lt;/D&gt;&lt;D xsi:type="xsd:double"&gt;2.3490277232415&lt;/D&gt;&lt;D xsi:type="xsd:double"&gt;2.5955654752275&lt;/D&gt;&lt;D xsi:type="xsd:double"&gt;2.60697170328483&lt;/D&gt;&lt;D xsi:type="xsd:double"&gt;3.09859575144366&lt;/D&gt;&lt;D xsi:type="xsd:double"&gt;3.6777083845938&lt;/D&gt;&lt;D xsi:type="xsd:double"&gt;3.15096406614448&lt;/D&gt;&lt;D xsi:type="xsd:double"&gt;3.47770351490157&lt;/D&gt;&lt;D xsi:type="xsd:double"&gt;3.38733566344866&lt;/D&gt;&lt;D xsi:type="xsd:double"&gt;3.42840413387478&lt;/D&gt;&lt;D xsi:type="xsd:double"&gt;3.58339413896965&lt;/D&gt;&lt;D xsi:type="xsd:double"&gt;3.43733515516673&lt;/D&gt;&lt;D xsi:type="xsd:double"&gt;3.99360734820795&lt;/D&gt;&lt;D xsi:type="xsd:double"&gt;3.35581638909739&lt;/D&gt;&lt;D xsi:type="xsd:double"&gt;2.76846622418914&lt;/D&gt;&lt;D xsi:type="xsd:double"&gt;3.18407305076412&lt;/D&gt;&lt;D xsi:type="xsd:double"&gt;3.31970732181857&lt;/D&gt;&lt;D xsi:type="xsd:double"&gt;2.43559059675851&lt;/D&gt;&lt;D xsi:type="xsd:double"&gt;2.71741354196387&lt;/D&gt;&lt;D xsi:type="xsd:double"&gt;3.38088999988131&lt;/D&gt;&lt;D xsi:type="xsd:double"&gt;3.0362451372525&lt;/D&gt;&lt;D xsi:type="xsd:double"&gt;2.37157673380818&lt;/D&gt;&lt;D xsi:type="xsd:double"&gt;2.9804873819702&lt;/D&gt;&lt;D xsi:type="xsd:double"&gt;2.8951801486642&lt;/D&gt;&lt;D xsi:type="xsd:double"&gt;3.24023151620454&lt;/D&gt;&lt;D xsi:type="xsd:double"&gt;3.22363412692504&lt;/D&gt;&lt;D xsi:type="xsd:double"&gt;3.01558351419979&lt;/D&gt;&lt;D xsi:type="xsd:double"&gt;2.79886976676647&lt;/D&gt;&lt;D xsi:type="xsd:double"&gt;2.88334331316796&lt;/D&gt;&lt;D xsi:type="xsd:double"&gt;2.92764574761689&lt;/D&gt;&lt;D xsi:type="xsd:double"&gt;3.02576159397068&lt;/D&gt;&lt;D xsi:type="xsd:double"&gt;2.87854754458839&lt;/D&gt;&lt;D xsi:type="xsd:double"&gt;2.53100942189438&lt;/D&gt;&lt;D xsi:type="xsd:double"&gt;2.61140439375509&lt;/D&gt;&lt;D xsi:type="xsd:double"&gt;2.51755013895201&lt;/D&gt;&lt;D xsi:type="xsd:double"&gt;2.52721182696205&lt;/D&gt;&lt;D xsi:type="xsd:double"&gt;2.56873572210072&lt;/D&gt;&lt;D xsi:type="xsd:double"&gt;2.89899353758509&lt;/D&gt;&lt;D xsi:type="xsd:double"&gt;2.90521622395508&lt;/D&gt;&lt;D xsi:type="xsd:double"&gt;3.08073214457033&lt;/D&gt;&lt;D xsi:type="xsd:double"&gt;2.6265269511531&lt;/D&gt;&lt;D xsi:type="xsd:double"&gt;2.54471265434091&lt;/D&gt;&lt;D xsi:type="xsd:double"&gt;2.91852209509951&lt;/D&gt;&lt;D xsi:type="xsd:double"&gt;3.29008108585586&lt;/D&gt;&lt;D xsi:type="xsd:double"&gt;2.95373999808638&lt;/D&gt;&lt;D xsi:type="xsd:double"&gt;3.53726639991099&lt;/D&gt;&lt;D xsi:type="xsd:double"&gt;3.42408506616687&lt;/D&gt;&lt;D xsi:type="xsd:double"&gt;3.46102222304056&lt;/D&gt;&lt;D xsi:type="xsd:double"&gt;3.58850604677318&lt;/D&gt;&lt;D xsi:type="xsd:double"&gt;3.8127299323576&lt;/D&gt;&lt;D xsi:type="xsd:double"&gt;4.13888152143505&lt;/D&gt;&lt;D xsi:type="xsd:double"&gt;4.27862026545339&lt;/D&gt;&lt;D xsi:type="xsd:double"&gt;4.66062964432637&lt;/D&gt;&lt;D xsi:type="xsd:double"&gt;4.28881183101735&lt;/D&gt;&lt;D xsi:type="xsd:double"&gt;3.82519329660691&lt;/D&gt;&lt;D xsi:type="xsd:double"&gt;3.73203760577852&lt;/D&gt;&lt;D xsi:type="xsd:double"&gt;3.55513168445262&lt;/D&gt;&lt;D xsi:type="xsd:double"&gt;3.55717878054906&lt;/D&gt;&lt;D xsi:type="xsd:double"&gt;3.33711724539575&lt;/D&gt;&lt;D xsi:type="xsd:double"&gt;3.17401363841646&lt;/D&gt;&lt;D xsi:type="xsd:double"&gt;3.31714221656156&lt;/D&gt;&lt;D xsi:type="xsd:double"&gt;3.28999922822574&lt;/D&gt;&lt;D xsi:type="xsd:double"&gt;3.18336604954103&lt;/D&gt;&lt;D xsi:type="xsd:double"&gt;3.01070672669889&lt;/D&gt;&lt;D xsi:type="xsd:double"&gt;2.94054414432708&lt;/D&gt;&lt;D xsi:type="xsd:double"&gt;3.08802776550299&lt;/D&gt;&lt;D xsi:type="xsd:double"&gt;3.78054455016736&lt;/D&gt;&lt;D xsi:type="xsd:double"&gt;4.99959552303193&lt;/D&gt;&lt;D xsi:type="xsd:double"&gt;4.39542362739249&lt;/D&gt;&lt;D xsi:type="xsd:double"&gt;3.90759628280329&lt;/D&gt;&lt;D xsi:type="xsd:double"&gt;3.77961078262737&lt;/D&gt;&lt;D xsi:type="xsd:double"&gt;3.6377571803311&lt;/D&gt;&lt;D xsi:type="xsd:double"&gt;3.62386086209972&lt;/D&gt;&lt;D xsi:type="xsd:double"&gt;3.76092583721299&lt;/D&gt;&lt;D xsi:type="xsd:double"&gt;4.54233852166568&lt;/D&gt;&lt;D xsi:type="xsd:double"&gt;3.35049097665402&lt;/D&gt;&lt;D xsi:type="xsd:double"&gt;3.16848889896693&lt;/D&gt;&lt;D xsi:type="xsd:double"&gt;3.49683431507446&lt;/D&gt;&lt;D xsi:type="xsd:double"&gt;3.20373773240713&lt;/D&gt;&lt;D xsi:type="xsd:double"&gt;3.52793983453479&lt;/D&gt;&lt;D xsi:type="xsd:double"&gt;3.39010460958&lt;/D&gt;&lt;D xsi:type="xsd:double"&gt;3.13236499566077&lt;/D&gt;&lt;D xsi:type="xsd:double"&gt;3.08717806017127&lt;/D&gt;&lt;D xsi:type="xsd:double"&gt;3.05019751457125&lt;/D&gt;&lt;D xsi:type="xsd:double"&gt;3.11813306670957&lt;/D&gt;&lt;D xsi:type="xsd:double"&gt;3.06397698467866&lt;/D&gt;&lt;D xsi:type="xsd:double"&gt;3.09108388820927&lt;/D&gt;&lt;D xsi:type="xsd:double"&gt;3.01074069748223&lt;/D&gt;&lt;D xsi:type="xsd:double"&gt;3.22549166847994&lt;/D&gt;&lt;D xsi:type="xsd:double"&gt;3.08017357644543&lt;/D&gt;&lt;D xsi:type="xsd:double"&gt;3.117059343137&lt;/D&gt;&lt;D xsi:type="xsd:double"&gt;3.24621593455896&lt;/D&gt;&lt;D xsi:type="xsd:double"&gt;3.27433719796629&lt;/D&gt;&lt;D xsi:type="xsd:double"&gt;3.82697135794931&lt;/D&gt;&lt;D xsi:type="xsd:double"&gt;4.19358576906535&lt;/D&gt;&lt;D xsi:type="xsd:double"&gt;4.05941149980545&lt;/D&gt;&lt;D xsi:type="xsd:double"&gt;4.15031000881676&lt;/D&gt;&lt;D xsi:type="xsd:double"&gt;4.75807530732128&lt;/D&gt;&lt;D xsi:type="xsd:double"&gt;4.39719163255462&lt;/D&gt;&lt;D xsi:type="xsd:double"&gt;4.29941490486624&lt;/D&gt;&lt;D xsi:type="xsd:double"&gt;4.48280701949097&lt;/D&gt;&lt;D xsi:type="xsd:double"&gt;4.26217972967376&lt;/D&gt;&lt;D xsi:type="xsd:double"&gt;3.88361338463818&lt;/D&gt;&lt;D xsi:type="xsd:double"&gt;4.51181088375564&lt;/D&gt;&lt;D xsi:type="xsd:double"&gt;4.33024125032909&lt;/D&gt;&lt;D xsi:type="xsd:double"&gt;3.98993438922178&lt;/D&gt;&lt;D xsi:type="xsd:double"&gt;3.96784545708238&lt;/D&gt;&lt;D xsi:type="xsd:double"&gt;4.05843551310486&lt;/D&gt;&lt;D xsi:type="xsd:double"&gt;4.36737946186268&lt;/D&gt;&lt;D xsi:type="xsd:double"&gt;4.87018957760282&lt;/D&gt;&lt;D xsi:type="xsd:double"&gt;4.97602453931095&lt;/D&gt;&lt;D xsi:type="xsd:double"&gt;4.31566870028209&lt;/D&gt;&lt;D xsi:type="xsd:double"&gt;4.54706099438677&lt;/D&gt;&lt;D xsi:type="xsd:double"&gt;4.68288808933914&lt;/D&gt;&lt;D xsi:type="xsd:double"&gt;4.59939597117756&lt;/D&gt;&lt;D xsi:type="xsd:double"&gt;5.15818202860937&lt;/D&gt;&lt;D xsi:type="xsd:double"&gt;5.19206464555605&lt;/D&gt;&lt;D xsi:type="xsd:double"&gt;5.44202268394534&lt;/D&gt;&lt;D xsi:type="xsd:double"&gt;6.1323271342645&lt;/D&gt;&lt;D xsi:type="xsd:double"&gt;5.9897600729463&lt;/D&gt;&lt;D xsi:type="xsd:double"&gt;6.31190365446729&lt;/D&gt;&lt;/FQL&gt;&lt;FQL&gt;&lt;Q&gt;TUR^FG_TOTAL_RETURNC(0,-6AM)&lt;/Q&gt;&lt;R&gt;1&lt;/R&gt;&lt;C&gt;1&lt;/C&gt;&lt;D xsi:type="xsd:double"&gt;-0.13947487&lt;/D&gt;&lt;/FQL&gt;&lt;FQL&gt;&lt;Q&gt;SET-BKK^FMA_RBICS_REV_CURRENT(30, LOC, "PORTAGG")&lt;/Q&gt;&lt;R&gt;1&lt;/R&gt;&lt;C&gt;1&lt;/C&gt;&lt;D xsi:type="xsd:double"&gt;22.7441317800522&lt;/D&gt;&lt;/FQL&gt;&lt;FQL&gt;&lt;Q&gt;REFTHREPO-FDS^PROPER_NAME(0,,,"SECURITY","NAME")&lt;/Q&gt;&lt;R&gt;1&lt;/R&gt;&lt;C&gt;1&lt;/C&gt;&lt;D xsi:type="xsd:string"&gt;Thailand Repo Rate - 1 Day&lt;/D&gt;&lt;/FQL&gt;&lt;FQL&gt;&lt;Q&gt;REFIDRREPO-FDS^(SUBARRAY(NOT_NA(NO_REPEAT_F(FG_YIELD(NOW,-10AY,D))),0,1)-SUBARRAY(NOT_NA(NO_REPEAT_F(FG_YIELD(NOW,-10AY,D))),1,1))*100&lt;/Q&gt;&lt;R&gt;1&lt;/R&gt;&lt;C&gt;1&lt;/C&gt;&lt;D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xsi:type="xsd:double"&gt;25&lt;/D&gt;&lt;/FQL&gt;&lt;FQL&gt;&lt;Q&gt;CC_PE^IMF_IFS_RCPI_Q(0)&lt;/Q&gt;&lt;R&gt;0&lt;/R&gt;&lt;C&gt;0&lt;/C&gt;&lt;/FQL&gt;&lt;FQL&gt;&lt;Q&gt;UAE^FG_FCF_YIELD_NTM(0)&lt;/Q&gt;&lt;R&gt;1&lt;/R&gt;&lt;C&gt;1&lt;/C&gt;&lt;D xsi:type="xsd:double"&gt;9.11568157267808&lt;/D&gt;&lt;/FQL&gt;&lt;FQL&gt;&lt;Q&gt;EWT^FMA_EVAL_EBIT(LTMA,NOW,NOW,M,"PORTAGG","MEANR")&lt;/Q&gt;&lt;R&gt;1&lt;/R&gt;&lt;C&gt;1&lt;/C&gt;&lt;D xsi:type="xsd:double"&gt;19.2251534795554&lt;/D&gt;&lt;/FQL&gt;&lt;FQL&gt;&lt;Q&gt;EWZ^FMA_ROE(NTMA,-20AY,NOW,FY,"PORTAGG","MEANR")&lt;/Q&gt;&lt;R&gt;20&lt;/R&gt;&lt;C&gt;1&lt;/C&gt;&lt;D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xsi:type="xsd:double"&gt;14.5230256218309&lt;/D&gt;&lt;D xsi:type="xsd:double"&gt;16.6192480645972&lt;/D&gt;&lt;D xsi:type="xsd:double"&gt;20.4610226172907&lt;/D&gt;&lt;D xsi:type="xsd:double"&gt;19.4095239211364&lt;/D&gt;&lt;D xsi:type="xsd:double"&gt;18.6067332701542&lt;/D&gt;&lt;/FQL&gt;&lt;FQL&gt;&lt;Q&gt;USDEUR^STD(FG_PRICE_CHANGE(0,-1AY,AM))&lt;/Q&gt;&lt;R&gt;1&lt;/R&gt;&lt;C&gt;1&lt;/C&gt;&lt;D xsi:type="xsd:double"&gt;1.73448492137318&lt;/D&gt;&lt;/FQL&gt;&lt;FQL&gt;&lt;Q&gt;USDMYR^STD(FG_PRICE_CHANGE(0,-3AY,M))&lt;/Q&gt;&lt;R&gt;1&lt;/R&gt;&lt;C&gt;1&lt;/C&gt;&lt;D xsi:type="xsd:double"&gt;2.24443285248513&lt;/D&gt;&lt;/FQL&gt;&lt;FQL&gt;&lt;Q&gt;EZA^FMA_PE(LTMA,-10AY,0,AM,"PORTAGG","MEANR")&lt;/Q&gt;&lt;R&gt;121&lt;/R&gt;&lt;C&gt;1&lt;/C&gt;&lt;D xsi:type="xsd:double"&gt;16.395740649427&lt;/D&gt;&lt;D xsi:type="xsd:double"&gt;15.9918621492007&lt;/D&gt;&lt;D xsi:type="xsd:double"&gt;16.6129544244882&lt;/D&gt;&lt;D xsi:type="xsd:double"&gt;16.5277899315567&lt;/D&gt;&lt;D xsi:type="xsd:double"&gt;17.1242507288629&lt;/D&gt;&lt;D xsi:type="xsd:double"&gt;18.0892338081439&lt;/D&gt;&lt;D xsi:type="xsd:double"&gt;18.4741774052902&lt;/D&gt;&lt;D xsi:type="xsd:double"&gt;18.3601094711161&lt;/D&gt;&lt;D xsi:type="xsd:double"&gt;18.6191971975201&lt;/D&gt;&lt;D xsi:type="xsd:double"&gt;18.0738662583684&lt;/D&gt;&lt;D xsi:type="xsd:double"&gt;17.9709445929119&lt;/D&gt;&lt;D xsi:type="xsd:double"&gt;17.6722889035154&lt;/D&gt;&lt;D xsi:type="xsd:double"&gt;17.2784894992895&lt;/D&gt;&lt;D xsi:type="xsd:double"&gt;16.5781598813297&lt;/D&gt;&lt;D xsi:type="xsd:double"&gt;17.6981669198378&lt;/D&gt;&lt;D xsi:type="xsd:double"&gt;17.4211640634777&lt;/D&gt;&lt;D xsi:type="xsd:double"&gt;16.7814663776559&lt;/D&gt;&lt;D xsi:type="xsd:double"&gt;16.2683180719195&lt;/D&gt;&lt;D xsi:type="xsd:double"&gt;15.906101507916&lt;/D&gt;&lt;D xsi:type="xsd:double"&gt;15.9325007582679&lt;/D&gt;&lt;D xsi:type="xsd:double"&gt;16.02894955589&lt;/D&gt;&lt;D xsi:type="xsd:double"&gt;15.7993339038035&lt;/D&gt;&lt;D xsi:type="xsd:double"&gt;15.7685965874346&lt;/D&gt;&lt;D xsi:type="xsd:double"&gt;16.3123593835882&lt;/D&gt;&lt;D xsi:type="xsd:double"&gt;16.7300766709642&lt;/D&gt;&lt;D xsi:type="xsd:double"&gt;16.8738165425233&lt;/D&gt;&lt;D xsi:type="xsd:double"&gt;16.654343019674&lt;/D&gt;&lt;D xsi:type="xsd:double"&gt;16.1999485190779&lt;/D&gt;&lt;D xsi:type="xsd:double"&gt;17.2721873360456&lt;/D&gt;&lt;D xsi:type="xsd:double"&gt;17.4108567074331&lt;/D&gt;&lt;D xsi:type="xsd:double"&gt;18.426780145922&lt;/D&gt;&lt;D xsi:type="xsd:double"&gt;18.4117834215615&lt;/D&gt;&lt;D xsi:type="xsd:double"&gt;18.324711547982&lt;/D&gt;&lt;D xsi:type="xsd:double"&gt;18.3253608815739&lt;/D&gt;&lt;D xsi:type="xsd:double"&gt;17.5647073756318&lt;/D&gt;&lt;D xsi:type="xsd:double"&gt;18.0727088700077&lt;/D&gt;&lt;D xsi:type="xsd:double"&gt;18.303409707199&lt;/D&gt;&lt;D xsi:type="xsd:double"&gt;17.3986894027257&lt;/D&gt;&lt;D xsi:type="xsd:double"&gt;18.0972771433846&lt;/D&gt;&lt;D xsi:type="xsd:double"&gt;19.2158102263238&lt;/D&gt;&lt;D xsi:type="xsd:double"&gt;18.8711009285881&lt;/D&gt;&lt;D xsi:type="xsd:double"&gt;18.8625005470893&lt;/D&gt;&lt;D xsi:type="xsd:double"&gt;18.1242426126385&lt;/D&gt;&lt;D xsi:type="xsd:double"&gt;17.9133646076888&lt;/D&gt;&lt;D xsi:type="xsd:double"&gt;17.7419852737049&lt;/D&gt;&lt;D xsi:type="xsd:double"&gt;17.2017600359793&lt;/D&gt;&lt;D xsi:type="xsd:double"&gt;17.0422500210741&lt;/D&gt;&lt;D xsi:type="xsd:double"&gt;16.7213143479583&lt;/D&gt;&lt;D xsi:type="xsd:double"&gt;16.8751265445097&lt;/D&gt;&lt;D xsi:type="xsd:double"&gt;15.6054610821154&lt;/D&gt;&lt;D xsi:type="xsd:double"&gt;14.2470997883262&lt;/D&gt;&lt;D xsi:type="xsd:double"&gt;14.953991023896&lt;/D&gt;&lt;D xsi:type="xsd:double"&gt;14.8520674819852&lt;/D&gt;&lt;D xsi:type="xsd:double"&gt;15.4713289453469&lt;/D&gt;&lt;D xsi:type="xsd:double"&gt;15.4447799108384&lt;/D&gt;&lt;D xsi:type="xsd:double"&gt;15.2425530255787&lt;/D&gt;&lt;D xsi:type="xsd:double"&gt;15.3077550491353&lt;/D&gt;&lt;D xsi:type="xsd:double"&gt;14.7534396477014&lt;/D&gt;&lt;D xsi:type="xsd:double"&gt;14.9832238003366&lt;/D&gt;&lt;D xsi:type="xsd:double"&gt;14.7579189604669&lt;/D&gt;&lt;D xsi:type="xsd:double"&gt;13.802731811217&lt;/D&gt;&lt;D xsi:type="xsd:double"&gt;13.5795516209755&lt;/D&gt;&lt;D xsi:type="xsd:double"&gt;13.5622761730377&lt;/D&gt;&lt;D xsi:type="xsd:double"&gt;13.9801845434749&lt;/D&gt;&lt;D xsi:type="xsd:double"&gt;14.6240357830168&lt;/D&gt;&lt;D xsi:type="xsd:double"&gt;13.9263832899291&lt;/D&gt;&lt;D xsi:type="xsd:double"&gt;12.6858474136758&lt;/D&gt;&lt;D xsi:type="xsd:double"&gt;11.9484057880703&lt;/D&gt;&lt;D xsi:type="xsd:double"&gt;12.4357902857453&lt;/D&gt;&lt;D xsi:type="xsd:double"&gt;12.539284347238&lt;/D&gt;&lt;D xsi:type="xsd:double"&gt;12.9781731586421&lt;/D&gt;&lt;D xsi:type="xsd:double"&gt;13.7425527278332&lt;/D&gt;&lt;D xsi:type="xsd:double"&gt;13.5779831064943&lt;/D&gt;&lt;D xsi:type="xsd:double"&gt;13.1753614356806&lt;/D&gt;&lt;D xsi:type="xsd:double"&gt;12.7268748978497&lt;/D&gt;&lt;D xsi:type="xsd:double"&gt;13.6587041693973&lt;/D&gt;&lt;D xsi:type="xsd:double"&gt;13.8747963116036&lt;/D&gt;&lt;D xsi:type="xsd:double"&gt;13.8257936366189&lt;/D&gt;&lt;D xsi:type="xsd:double"&gt;13.6605834149784&lt;/D&gt;&lt;D xsi:type="xsd:double"&gt;13.3514221760642&lt;/D&gt;&lt;D xsi:type="xsd:double"&gt;12.8472986640636&lt;/D&gt;&lt;D xsi:type="xsd:double"&gt;12.7649687242712&lt;/D&gt;&lt;D xsi:type="xsd:double"&gt;12.0869644349066&lt;/D&gt;&lt;D xsi:type="xsd:double"&gt;11.7203851333716&lt;/D&gt;&lt;D xsi:type="xsd:double"&gt;10.9696919836985&lt;/D&gt;&lt;D xsi:type="xsd:double"&gt;10.9161812102004&lt;/D&gt;&lt;D xsi:type="xsd:double"&gt;10.7114198386764&lt;/D&gt;&lt;D xsi:type="xsd:double"&gt;10.2541653124205&lt;/D&gt;&lt;D xsi:type="xsd:double"&gt;10.4095722834686&lt;/D&gt;&lt;D xsi:type="xsd:double"&gt;10.4762415078312&lt;/D&gt;&lt;D xsi:type="xsd:double"&gt;11.2051040073307&lt;/D&gt;&lt;D xsi:type="xsd:double"&gt;11.</t>
        </r>
      </text>
    </comment>
    <comment ref="A17" authorId="0" shapeId="0" xr:uid="{9D793EC2-C128-48D4-B05C-250F0FB7540C}">
      <text>
        <r>
          <rPr>
            <b/>
            <sz val="9"/>
            <color indexed="81"/>
            <rFont val="Tahoma"/>
            <charset val="1"/>
          </rPr>
          <t>0804437624216&lt;/D&gt;&lt;D xsi:type="xsd:double"&gt;10.7988055109792&lt;/D&gt;&lt;D xsi:type="xsd:double"&gt;10.5606203785684&lt;/D&gt;&lt;D xsi:type="xsd:double"&gt;10.2352592481219&lt;/D&gt;&lt;D xsi:type="xsd:double"&gt;10.2029905395578&lt;/D&gt;&lt;D xsi:type="xsd:double"&gt;10.130376244772&lt;/D&gt;&lt;D xsi:type="xsd:double"&gt;9.2814231322202&lt;/D&gt;&lt;D xsi:type="xsd:double"&gt;9.62216397455429&lt;/D&gt;&lt;D xsi:type="xsd:double"&gt;10.2835829951462&lt;/D&gt;&lt;D xsi:type="xsd:double"&gt;10.2048153325308&lt;/D&gt;&lt;D xsi:type="xsd:double"&gt;10.9098153220055&lt;/D&gt;&lt;D xsi:type="xsd:double"&gt;10.3030071437919&lt;/D&gt;&lt;D xsi:type="xsd:double"&gt;10.2177638519354&lt;/D&gt;&lt;D xsi:type="xsd:double"&gt;10.2061211379797&lt;/D&gt;&lt;D xsi:type="xsd:double"&gt;9.95283978914241&lt;/D&gt;&lt;D xsi:type="xsd:double"&gt;10.2325659816208&lt;/D&gt;&lt;D xsi:type="xsd:double"&gt;10.7641532670982&lt;/D&gt;&lt;D xsi:type="xsd:double"&gt;10.5389725941237&lt;/D&gt;&lt;D xsi:type="xsd:double"&gt;10.3837708107894&lt;/D&gt;&lt;D xsi:type="xsd:double"&gt;10.3242123522334&lt;/D&gt;&lt;D xsi:type="xsd:double"&gt;11.1392258401697&lt;/D&gt;&lt;D xsi:type="xsd:double"&gt;11.7307423987916&lt;/D&gt;&lt;D xsi:type="xsd:double"&gt;11.1353842839367&lt;/D&gt;&lt;D xsi:type="xsd:double"&gt;10.6967779773935&lt;/D&gt;&lt;D xsi:type="xsd:double"&gt;10.6537434187312&lt;/D&gt;&lt;D xsi:type="xsd:double"&gt;10.6097369620492&lt;/D&gt;&lt;D xsi:type="xsd:double"&gt;10.6725892938686&lt;/D&gt;&lt;D xsi:type="xsd:double"&gt;10.7289650011301&lt;/D&gt;&lt;D xsi:type="xsd:double"&gt;10.8093222440508&lt;/D&gt;&lt;D xsi:type="xsd:double"&gt;11.4813834309232&lt;/D&gt;&lt;/FQL&gt;&lt;FQL&gt;&lt;Q&gt;EPHE^P_PRICE(0)/P_PRICE_HIGH_PR(0,,,,,,"PRICE","INTRA","52W")&lt;/Q&gt;&lt;R&gt;1&lt;/R&gt;&lt;C&gt;1&lt;/C&gt;&lt;D xsi:type="xsd:double"&gt;0.98183113&lt;/D&gt;&lt;/FQL&gt;&lt;FQL&gt;&lt;Q&gt;EWJ^FMA_COS_DOWN("EPS","1M",+1,NOW,,,"PORTAGG","MEANR")&lt;/Q&gt;&lt;R&gt;1&lt;/R&gt;&lt;C&gt;1&lt;/C&gt;&lt;D xsi:type="xsd:double"&gt;77&lt;/D&gt;&lt;/FQL&gt;&lt;FQL&gt;&lt;Q&gt;EPHE^FMA_PE(NTMA,0,,,"PORTAGG","MEANR")&lt;/Q&gt;&lt;R&gt;1&lt;/R&gt;&lt;C&gt;1&lt;/C&gt;&lt;D xsi:type="xsd:double"&gt;10.129583840682&lt;/D&gt;&lt;/FQL&gt;&lt;FQL&gt;&lt;Q&gt;USDAED^FG_PRICE_CHANGE(0,-3AM)&lt;/Q&gt;&lt;R&gt;1&lt;/R&gt;&lt;C&gt;1&lt;/C&gt;&lt;D xsi:type="xsd:double"&gt;-0.0054478645&lt;/D&gt;&lt;/FQL&gt;&lt;FQL&gt;&lt;Q&gt;EWY^P_PRICE_RETURNS_PR('52W',2,-10AY,0,AM)&lt;/Q&gt;&lt;R&gt;121&lt;/R&gt;&lt;C&gt;1&lt;/C&gt;&lt;D xsi:type="xsd:double"&gt;18.028046&lt;/D&gt;&lt;D xsi:type="xsd:double"&gt;-0.40068626&lt;/D&gt;&lt;D xsi:type="xsd:double"&gt;-8.258116&lt;/D&gt;&lt;D xsi:type="xsd:double"&gt;-10.264325&lt;/D&gt;&lt;D xsi:type="xsd:double"&gt;-11.612183&lt;/D&gt;&lt;D xsi:type="xsd:double"&gt;-1.5489995&lt;/D&gt;&lt;D xsi:type="xsd:double"&gt;-6.6309395&lt;/D&gt;&lt;D xsi:type="xsd:double"&gt;-4.826564&lt;/D&gt;&lt;D xsi:type="xsd:double"&gt;-0.64345&lt;/D&gt;&lt;D xsi:type="xsd:double"&gt;-10.682589&lt;/D&gt;&lt;D xsi:type="xsd:double"&gt;-14.547216&lt;/D&gt;&lt;D xsi:type="xsd:double"&gt;-21.29175&lt;/D&gt;&lt;D xsi:type="xsd:double"&gt;-27.143425&lt;/D&gt;&lt;D xsi:type="xsd:double"&gt;-22.280825&lt;/D&gt;&lt;D xsi:type="xsd:double"&gt;-7.6985655&lt;/D&gt;&lt;D xsi:type="xsd:double"&gt;-6.0304823&lt;/D&gt;&lt;D xsi:type="xsd:double"&gt;-6.803769&lt;/D&gt;&lt;D xsi:type="xsd:double"&gt;-14.153194&lt;/D&gt;&lt;D xsi:type="xsd:double"&gt;-15.77732&lt;/D&gt;&lt;D xsi:type="xsd:double"&gt;-5.878812&lt;/D&gt;&lt;D xsi:type="xsd:double"&gt;-13.670778&lt;/D&gt;&lt;D xsi:type="xsd:double"&gt;-12.103426&lt;/D&gt;&lt;D xsi:type="xsd:double"&gt;-3.5803437&lt;/D&gt;&lt;D xsi:type="xsd:double"&gt;9.577847&lt;/D&gt;&lt;D xsi:type="xsd:double"&gt;20.90994&lt;/D&gt;&lt;D xsi:type="xsd:double"&gt;26.18655&lt;/D&gt;&lt;D xsi:type="xsd:double"&gt;5.0338984&lt;/D&gt;&lt;D xsi:type="xsd:double"&gt;2.353239&lt;/D&gt;&lt;D xsi:type="xsd:double"&gt;6.9212675&lt;/D&gt;&lt;D xsi:type="xsd:double"&gt;23.780155&lt;/D&gt;&lt;D xsi:type="xsd:double"&gt;28.00957&lt;/D&gt;&lt;D xsi:type="xsd:double"&gt;20.049726&lt;/D&gt;&lt;D xsi:type="xsd:double"&gt;18.923843&lt;/D&gt;&lt;D xsi:type="xsd:double"&gt;38.702347&lt;/D&gt;&lt;D xsi:type="xsd:double"&gt;31.903708&lt;/D&gt;&lt;D xsi:type="xsd:double"&gt;28.6646&lt;/D&gt;&lt;D xsi:type="xsd:double"&gt;22.369516&lt;/D&gt;&lt;D xsi:type="xsd:double"&gt;20.905458&lt;/D&gt;&lt;D xsi:type="xsd:double"&gt;34.775223&lt;/D&gt;&lt;D xsi:type="xsd:double"&gt;44.271267&lt;/D&gt;&lt;D xsi:type="xsd:double"&gt;44.132187&lt;/D&gt;&lt;D xsi:type="xsd:double"&gt;41.57151&lt;/D&gt;&lt;D xsi:type="xsd:double"&gt;26.781988&lt;/D&gt;&lt;D xsi:type="xsd:double"&gt;24.306356&lt;/D&gt;&lt;D xsi:type="xsd:double"&gt;26.147831&lt;/D&gt;&lt;D xsi:type="xsd:double"&gt;9.352505&lt;/D&gt;&lt;D xsi:type="xsd:double"&gt;3.553152&lt;/D&gt;&lt;D xsi:type="xsd:double"&gt;-3.4104228&lt;/D&gt;&lt;D xsi:type="xsd:double"&gt;1.3342142&lt;/D&gt;&lt;D xsi:type="xsd:double"&gt;3.3050537&lt;/D&gt;&lt;D xsi:type="xsd:double"&gt;-20.364153&lt;/D&gt;&lt;D xsi:type="xsd:double"&gt;-17.144753&lt;/D&gt;&lt;D xsi:type="xsd:double"&gt;-19.815237&lt;/D&gt;&lt;D xsi:type="xsd:double"&gt;-18.459242&lt;/D&gt;&lt;D xsi:type="xsd:double"&gt;-11.469579&lt;/D&gt;&lt;D xsi:type="xsd:double"&gt;-18.125557&lt;/D&gt;&lt;D xsi:type="xsd:double"&gt;-17.322367&lt;/D&gt;&lt;D xsi:type="xsd:double"&gt;-23.403448&lt;/D&gt;&lt;D xsi:type="xsd:double"&gt;-9.270853&lt;/D&gt;&lt;D xsi:type="xsd:double"&gt;-14.098633&lt;/D&gt;&lt;D xsi:type="xsd:double"&gt;-20.712793&lt;/D&gt;&lt;D xsi:type="xsd:double"&gt;-18.009907&lt;/D&gt;&lt;D xsi:type="xsd:double"&gt;5.720222&lt;/D&gt;&lt;D xsi:type="xsd:double"&gt;-3.2320023&lt;/D&gt;&lt;D xsi:type="xsd:double"&gt;8.801794&lt;/D&gt;&lt;D xsi:type="xsd:double"&gt;-1.9663393&lt;/D&gt;&lt;D xsi:type="xsd:double"&gt;-10.8279705&lt;/D&gt;&lt;D xsi:type="xsd:double"&gt;-23.306156&lt;/D&gt;&lt;D xsi:type="xsd:double"&gt;-13.287902&lt;/D&gt;&lt;D xsi:type="xsd:double"&gt;-0.36183&lt;/D&gt;&lt;D xsi:type="xsd:double"&gt;-2.3881733&lt;/D&gt;&lt;D xsi:type="xsd:double"&gt;11.1484165&lt;/D&gt;&lt;D xsi:type="xsd:double"&gt;26.03798&lt;/D&gt;&lt;D xsi:type="xsd:double"&gt;18.941248&lt;/D&gt;&lt;D xsi:type="xsd:double"&gt;14.331877&lt;/D&gt;&lt;D xsi:type="xsd:double"&gt;32.97918&lt;/D&gt;&lt;D xsi:type="xsd:double"&gt;36.366035&lt;/D&gt;&lt;D xsi:type="xsd:double"&gt;46.26452&lt;/D&gt;&lt;D xsi:type="xsd:double"&gt;58.419514&lt;/D&gt;&lt;D xsi:type="xsd:double"&gt;96.211624&lt;/D&gt;&lt;D xsi:type="xsd:double"&gt;77.33142&lt;/D&gt;&lt;D xsi:type="xsd:double"&gt;76.2505&lt;/D&gt;&lt;D xsi:type="xsd:double"&gt;64.00562&lt;/D&gt;&lt;D xsi:type="xsd:double"&gt;48.740852&lt;/D&gt;&lt;D xsi:type="xsd:double"&gt;35.38793&lt;/D&gt;&lt;D xsi:type="xsd:double"&gt;25.02755&lt;/D&gt;&lt;D xsi:type="xsd:double"&gt;20.71407&lt;/D&gt;&lt;D xsi:type="xsd:double"&gt;-1.1537552&lt;/D&gt;&lt;D xsi:type="xsd:double"&gt;-4.7104955&lt;/D&gt;&lt;D xsi:type="xsd:double"&gt;-21.720726&lt;/D&gt;&lt;D xsi:type="xsd:double"&gt;-15.917212&lt;/D&gt;&lt;D xsi:type="xsd:double"&gt;-16.051281&lt;/D&gt;&lt;D xsi:type="xsd:double"&gt;-26.565796&lt;/D&gt;&lt;D xsi:type="xsd:double"&gt;-23.94079&lt;/D&gt;&lt;D xsi:type="xsd:double"&gt;-36.189842&lt;/D&gt;&lt;D xsi:type="xsd:double"&gt;-31.737667&lt;/D&gt;&lt;D xsi:type="xsd:double"&gt;-31.72443&lt;/D&gt;&lt;D xsi:type="xsd:double"&gt;-38.436275&lt;/D&gt;&lt;D xsi:type="xsd:double"&gt;-34.721035&lt;/D&gt;&lt;D xsi:type="xsd:double"&gt;-21.938728&lt;/D&gt;&lt;D xsi:type="xsd:double"&gt;-26.706379&lt;/D&gt;&lt;D xsi:type="xsd:double"&gt;-4.358995&lt;/D&gt;&lt;D xsi:type="xsd:double"&gt;-18.242771&lt;/D&gt;&lt;D xsi:type="xsd:double"&gt;-16.250532&lt;/D&gt;&lt;D xsi:type="xsd:double"&gt;-7.4658813&lt;/D&gt;&lt;D xsi:type="xsd:double"&gt;-4.0632844&lt;/D&gt;&lt;D xsi:type="xsd:double"&gt;9.150362&lt;/D&gt;&lt;D xsi:type="xsd:double"&gt;12.852013&lt;/D&gt;&lt;D xsi:type="xsd:double"&gt;11.9212265&lt;/D&gt;&lt;D xsi:type="xsd:double"&gt;23.617983&lt;/D&gt;&lt;D xsi:type="xsd:double"&gt;7.3673606&lt;/D&gt;&lt;D xsi:type="xsd:double"&gt;9.902048&lt;/D&gt;&lt;D xsi:type="xsd:double"&gt;17.70357&lt;/D&gt;&lt;D xsi:type="xsd:double"&gt;-5.620557&lt;/D&gt;&lt;D xsi:type="xsd:double"&gt;12.456274&lt;/D&gt;&lt;D xsi:type="xsd:double"&gt;14.718283&lt;/D&gt;&lt;D xsi:type="xsd:double"&gt;8.281779&lt;/D&gt;&lt;D xsi:type="xsd:double"&gt;2.697003&lt;/D&gt;&lt;D xsi:type="xsd:double"&gt;7.1724176&lt;/D&gt;&lt;D xsi:type="xsd:double"&gt;-1.094228&lt;/D&gt;&lt;D xsi:type="xsd:double"&gt;5.952525&lt;/D&gt;&lt;/FQL&gt;&lt;FQL&gt;&lt;Q&gt;EZA^FMA_COS_UP("EPS","1M",+1,NOW,,,"PORTAGG","MEANR")&lt;/Q&gt;&lt;R&gt;1&lt;/R&gt;&lt;C&gt;1&lt;/C&gt;&lt;D xsi:type="xsd:double"&gt;11&lt;/D&gt;&lt;/FQL&gt;&lt;FQL&gt;&lt;Q&gt;QAT^FMA_RBICS_REV_CURRENT(30, LOC, "PORTAGG")&lt;/Q&gt;&lt;R&gt;1&lt;/R&gt;&lt;C&gt;1&lt;/C&gt;&lt;D xsi:type="xsd:double"&gt;60.3774549480738&lt;/D&gt;&lt;/FQL&gt;&lt;FQL&gt;&lt;Q&gt;TRYMY10Y-FDS^PCTCHG(FG_YIELD(0,,,,"YTM"),FG_YIELD(-1AM,,,,"YTM"))&lt;/Q&gt;&lt;R&gt;1&lt;/R&gt;&lt;C&gt;1&lt;/C&gt;&lt;D xsi:type="xsd:double"&gt;0.21379596&lt;/D&gt;&lt;/FQL&gt;&lt;FQL&gt;&lt;Q&gt;GREK^FMA_EVAL_EBIT(LTMA,NOW,NOW,M,"PORTAGG","MEANR")&lt;/Q&gt;&lt;R&gt;1&lt;/R&gt;&lt;C&gt;1&lt;/C&gt;&lt;D xsi:type="xsd:double"&gt;8.10822784457806&lt;/D&gt;&lt;/FQL&gt;&lt;FQL&gt;&lt;Q&gt;EWT^FMA_EVAL_EBITDA(NTMA,0,,,"PORTAGG","MEANR")&lt;/Q&gt;&lt;R&gt;1&lt;/R&gt;&lt;C&gt;1&lt;/C&gt;&lt;D xsi:type="xsd:double"&gt;9.72917003836205&lt;/D&gt;&lt;/FQL&gt;&lt;FQL&gt;&lt;Q&gt;EWT^FG_COMPANY_NAME&lt;/Q&gt;&lt;R&gt;1&lt;/R&gt;&lt;C&gt;1&lt;/C&gt;&lt;D xsi:type="xsd:string"&gt;iShares MSCI Taiwan ETF&lt;/D&gt;&lt;/FQL&gt;&lt;FQL&gt;&lt;Q&gt;TRYZA10Y-FDS^FG_YIELD(-10AY,0,Y,,"YTM")&lt;/Q&gt;&lt;R&gt;10&lt;/R&gt;&lt;C&gt;1&lt;/C&gt;&lt;D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xsi:type="xsd:double"&gt;11.358896&lt;/D&gt;&lt;/FQL&gt;&lt;FQL&gt;&lt;Q&gt;USDMYR^STD(FG_PRICE_CHANGE(0,-1AY,AM))&lt;/Q&gt;&lt;R&gt;1&lt;/R&gt;&lt;C&gt;1&lt;/C&gt;&lt;D xsi:type="xsd:double"&gt;2.56998316154902&lt;/D&gt;&lt;/FQL&gt;&lt;FQL&gt;&lt;Q&gt;GREK^PERCENT_CHANGE(FMA_EPS(+1,0,,,,"PORTAGG","MEAN"),FMA_EPS(+1,-3AM,,,,"PORTAGG","MEAN"))&lt;/Q&gt;&lt;R&gt;1&lt;/R&gt;&lt;C&gt;1&lt;/C&gt;&lt;D xsi:type="xsd:double"&gt;7.82086657354659&lt;/D&gt;&lt;/FQL&gt;&lt;FQL&gt;&lt;Q&gt;REFCNRMB-FDS^(SUBARRAY(NOT_NA(NO_REPEAT_F(FG_YIELD(NOW,-10AY,D))),0,1)-SUBARRAY(NOT_NA(NO_REPEAT_F(FG_YIELD(NOW,-10AY,D))),1,1))*100&lt;/Q&gt;&lt;R&gt;1&lt;/R&gt;&lt;C&gt;1&lt;/C&gt;&lt;D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xsi:type="xsd:double"&gt;-10&lt;/D&gt;&lt;/FQL&gt;&lt;FQL&gt;&lt;Q&gt;CC_PH^IMF_IFS_RCPI_Q(0)&lt;/Q&gt;&lt;R&gt;0&lt;/R&gt;&lt;C&gt;0&lt;/C&gt;&lt;/FQL&gt;&lt;FQL&gt;&lt;Q&gt;USDTRY^FG_PRICE_CHANGE(0,-6AM)&lt;/Q&gt;&lt;R&gt;1&lt;/R&gt;&lt;C&gt;1&lt;/C&gt;&lt;D xsi:type="xsd:double"&gt;9.1680765&lt;/D&gt;&lt;/FQL&gt;&lt;FQL&gt;&lt;Q&gt;USDCLP^FG_PRICE(0)&lt;/Q&gt;&lt;R&gt;1&lt;/R&gt;&lt;C&gt;1&lt;/C&gt;&lt;D xsi:type="xsd:double"&gt;918.55&lt;/D&gt;&lt;/FQL&gt;&lt;FQL&gt;&lt;Q&gt;EWZ^FMA_DIV_YLD(NTMA,-10AY,0,AM,"PORTAGG","MEANR")&lt;/Q&gt;&lt;R&gt;121&lt;/R&gt;&lt;C&gt;1&lt;/C&gt;&lt;D xsi:type="xsd:double"&gt;3.51187063750626&lt;/D&gt;&lt;D xsi:type="xsd:double"&gt;3.89585447920716&lt;/D&gt;&lt;D xsi:type="xsd:double"&gt;4.00346097789933&lt;/D&gt;&lt;D xsi:type="xsd:double"&gt;3.70579599981418&lt;/D&gt;&lt;D xsi:type="xsd:double"&gt;4.07439352759267&lt;/D&gt;&lt;D xsi:type="xsd:double"&gt;4.17092937189849&lt;/D&gt;&lt;D xsi:type="xsd:double"&gt;3.92647278045223&lt;/D&gt;&lt;D xsi:type="xsd:double"&gt;3.93214999253575&lt;/D&gt;&lt;D xsi:type="xsd:double"&gt;3.64492838238905&lt;/D&gt;&lt;D xsi:type="xsd:double"&gt;3.86678055264863&lt;/D&gt;&lt;D xsi:type="xsd:double"&gt;3.85127685607409&lt;/D&gt;&lt;D xsi:type="xsd:double"&gt;4.02770133931397&lt;/D&gt;&lt;D xsi:type="xsd:double"&gt;4.25074044337055&lt;/D&gt;&lt;D xsi:type="xsd:double"&gt;4.30738906263029&lt;/D&gt;&lt;D xsi:type="xsd:double"&gt;4.12218101566256&lt;/D&gt;&lt;D xsi:type="xsd:double"&gt;4.03805659816746&lt;/D&gt;&lt;D xsi:type="xsd:double"&gt;4.11669212569116&lt;/D&gt;&lt;D xsi:type="xsd:double"&gt;4.61100729504415&lt;/D&gt;&lt;D xsi:type="xsd:double"&gt;4.14397118357939&lt;/D&gt;&lt;D xsi:type="xsd:double"&gt;3.21115178597372&lt;/D&gt;&lt;D xsi:type="xsd:double"&gt;3.10686903805837&lt;/D&gt;&lt;D xsi:type="xsd:double"&gt;3.4730932282771&lt;/D&gt;&lt;D xsi:type="xsd:double"&gt;3.35952273332681&lt;/D&gt;&lt;D xsi:type="xsd:double"&gt;2.90544406680237&lt;/D&gt;&lt;D xsi:type="xsd:double"&gt;3.10791016309754&lt;/D&gt;&lt;D xsi:type="xsd:double"&gt;3.15495885155386&lt;/D&gt;&lt;D xsi:type="xsd:double"&gt;2.84498954408692&lt;/D&gt;&lt;D xsi:type="xsd:double"&gt;3.24098209030614&lt;/D&gt;&lt;D xsi:type="xsd:double"&gt;3.5211530032383&lt;/D&gt;&lt;D xsi:type="xsd:double"&gt;3.32622687378374&lt;/D&gt;&lt;D xsi:type="xsd:double"&gt;3.41339154920404&lt;/D&gt;&lt;D xsi:type="xsd:double"&gt;3.57720046933066&lt;/D&gt;&lt;D xsi:type="xsd:double"&gt;3.60209814864686&lt;/D&gt;&lt;D xsi:type="xsd:double"&gt;3.67169606386374&lt;/D&gt;&lt;D xsi:type="xsd:double"&gt;3.66064547526221&lt;/D&gt;&lt;D xsi:type="xsd:double"&gt;3.49232824285161&lt;/D&gt;&lt;D xsi:type="xsd:double"&gt;3.29697737022886&lt;/D&gt;&lt;D xsi:type="xsd:double"&gt;3.20976064825536&lt;/D&gt;&lt;D xsi:type="xsd:double"&gt;3.21632797161225&lt;/D&gt;&lt;D xsi:type="xsd:double"&gt;3.5961084995978&lt;/D&gt;&lt;D xsi:type="xsd:double"&gt;3.42759500293127&lt;/D&gt;&lt;D xsi:type="xsd:double"&gt;3.178353384382&lt;/D&gt;&lt;D xsi:type="xsd:double"&gt;3.37089567466124&lt;/D&gt;&lt;D xsi:type="xsd:double"&gt;3.46343449112101&lt;/D&gt;&lt;D xsi:type="xsd:double"&gt;3.64391794517955&lt;/D&gt;&lt;D xsi:type="xsd:double"&gt;4.20009465343876&lt;/D&gt;&lt;D xsi:type="xsd:double"&gt;4.47629562945803&lt;/D&gt;&lt;D xsi:type="xsd:double"&gt;4.14001750999132&lt;/D&gt;&lt;D xsi:type="xsd:double"&gt;4.26629760938138&lt;/D&gt;&lt;D xsi:type="xsd:double"&gt;4.29716502438738&lt;/D&gt;&lt;D xsi:type="xsd:double"&gt;4.06849576131891&lt;/D&gt;&lt;D xsi:type="xsd:double"&gt;3.88038756063255&lt;/D&gt;&lt;D xsi:type="xsd:double"&gt;4.00061762309327&lt;/D&gt;&lt;D xsi:type="xsd:double"&gt;3.62505975636881&lt;/D&gt;&lt;D xsi:type="xsd:double"&gt;3.57518304657292&lt;/D&gt;&lt;D xsi:type="xsd:double"&gt;3.35201571693553&lt;/D&gt;&lt;D xsi:type="xsd:double"&gt;3.41346839034096&lt;/D&gt;&lt;D xsi:type="xsd:double"&gt;3.41697300527507&lt;/D&gt;&lt;D xsi:type="xsd:double"&gt;3.10799652153085&lt;/D&gt;&lt;D xsi:type="xsd:double"&gt;3.14806572433697&lt;/D&gt;&lt;D xsi:type="xsd:double"&gt;3.38826544763421&lt;/D&gt;&lt;D xsi:type="xsd:double"&gt;3.22154359546832&lt;/D&gt;&lt;D xsi:type="xsd:double"&gt;3.23568781363399&lt;/D&gt;&lt;D xsi:type="xsd:double"&gt;3.28210341365831&lt;/D&gt;&lt;D xsi:type="xsd:double"&gt;3.11915130005985&lt;/D&gt;&lt;D xsi:type="xsd:double"&gt;3.10182245848784&lt;/D&gt;&lt;D xsi:type="xsd:double"&gt;3.47511264049316&lt;/D&gt;&lt;D xsi:type="xsd:double"&gt;4.59034391847789&lt;/D&gt;&lt;D xsi:type="xsd:double"&gt;3.68829920783069&lt;/D&gt;&lt;D xsi:type="xsd:double"&gt;3.21773714755972&lt;/D&gt;&lt;D xsi:type="xsd:double"&gt;2.96362200956411&lt;/D&gt;&lt;D xsi:type="xsd:double"&gt;2.63210571654804&lt;/D&gt;&lt;D xsi:type="xsd:double"&gt;2.84447344537354&lt;/D&gt;&lt;D xsi:type="xsd:double"&gt;3.5808356122599&lt;/D&gt;&lt;D xsi:type="xsd:double"&gt;3.52067273680715&lt;/D&gt;&lt;D xsi:type="xsd:double"&gt;3.30751578402772&lt;/D&gt;&lt;D xsi:type="xsd:double"&gt;3.33997058243486&lt;/D&gt;&lt;D xsi:type="xsd:double"&gt;3.66584383058468&lt;/D&gt;&lt;D xsi:type="xsd:double"&gt;4.1376684648906&lt;/D&gt;&lt;D xsi:type="xsd:double"&gt;4.4645826371659&lt;/D&gt;&lt;D xsi:type="xsd:double"&gt;4.77706967412134&lt;/D&gt;&lt;D xsi:type="xsd:double"&gt;4.60714409775266&lt;/D&gt;&lt;D xsi:type="xsd:double"&gt;5.01247358106537&lt;/D&gt;&lt;D xsi:type="xsd:double"&gt;5.48477229863081&lt;/D&gt;&lt;D xsi:type="xsd:double"&gt;5.97106591801295&lt;/D&gt;&lt;D xsi:type="xsd:double"&gt;6.46100861512065&lt;/D&gt;&lt;D xsi:type="xsd:double"&gt;7.21333173415223&lt;/D&gt;&lt;D xsi:type="xsd:double"&gt;7.88135471942851&lt;/D&gt;&lt;D xsi:type="xsd:double"&gt;7.5746192032364&lt;/D&gt;&lt;D xsi:type="xsd:double"&gt;6.88099446918683&lt;/D&gt;&lt;D xsi:type="xsd:double"&gt;7.89535573868419&lt;/D&gt;&lt;D xsi:type="xsd:double"&gt;8.37542643146295&lt;/D&gt;&lt;D xsi:type="xsd:double"&gt;9.12614039580983&lt;/D&gt;&lt;D xsi:type="xsd:double"&gt;9.85223897105668&lt;/D&gt;&lt;D xsi:type="xsd:double"&gt;11.498384995545&lt;/D&gt;&lt;D xsi:type="xsd:double"&gt;11.3187495711529&lt;/D&gt;&lt;D xsi:type="xsd:double"&gt;10.291167183571&lt;/D&gt;&lt;D xsi:type="xsd:double"&gt;10.34017201647&lt;/D&gt;&lt;D xsi:type="xsd:double"&gt;8.55020829714809&lt;/D&gt;&lt;D xsi:type="xsd:double"&gt;7.527964714436&lt;/D&gt;&lt;D xsi:type="xsd:double"&gt;6.68885796535355&lt;/D&gt;&lt;D xsi:type="xsd:double"&gt;6.5769411623961&lt;/D&gt;&lt;D xsi:type="xsd:double"&gt;6.5360437753627&lt;/D&gt;&lt;D xsi:type="xsd:double"&gt;6.7605604899197&lt;/D&gt;&lt;D xsi:type="xsd:double"&gt;6.80736492210714&lt;/D&gt;&lt;D xsi:type="xsd:double"&gt;6.46242364900508&lt;/D&gt;&lt;D xsi:type="xsd:double"&gt;6.06708155437824&lt;/D&gt;&lt;D xsi:type="xsd:double"&gt;5.86395590796703&lt;/D&gt;&lt;D xsi:type="xsd:double"&gt;5.86299800393725&lt;/D&gt;&lt;D xsi:type="xsd:double"&gt;5.91901884802408&lt;/D&gt;&lt;D xsi:type="xsd:double"&gt;6.38501344378509&lt;/D&gt;&lt;D xsi:type="xsd:double"&gt;6.10718642140209&lt;/D&gt;&lt;D xsi:type="xsd:double"&gt;5.66879227291562&lt;/D&gt;&lt;D xsi:type="xsd:double"&gt;5.77800955539018&lt;/D&gt;&lt;D xsi:type="xsd:double"&gt;5.98037738001979&lt;/D&gt;&lt;D xsi:type="xsd:double"&gt;6.3111041961075&lt;/D&gt;&lt;D xsi:type="xsd:double"&gt;6.62177960504146&lt;/D&gt;&lt;D xsi:type="xsd:double"&gt;7.26475116610356&lt;/D&gt;&lt;D xsi:type="xsd:double"&gt;7.02568697956484&lt;/D&gt;&lt;D xsi:type="xsd:double"&gt;6.81260331747972&lt;/D&gt;&lt;D xsi:type="xsd:double"&gt;6.33961597236464&lt;/D&gt;&lt;/FQL&gt;&lt;FQL&gt;&lt;Q&gt;FC0000BR^FG_PRICE(0)&lt;/Q&gt;&lt;R&gt;1&lt;/R&gt;&lt;C&gt;1&lt;/C&gt;&lt;D xsi:type="xsd:double"&gt;197.67245&lt;/D&gt;&lt;/FQL&gt;&lt;FQL&gt;&lt;Q&gt;EZA^FG_PRICE_MAVG(0,,,,30)&lt;/Q&gt;&lt;R&gt;1&lt;/R&gt;&lt;C&gt;1&lt;/C&gt;&lt;D xsi:type="xsd:double"&gt;45.081&lt;/D&gt;&lt;/FQL&gt;&lt;FQL&gt;&lt;Q&gt;VGK^SIZE(FG_CONSTITUENTS)&lt;/Q&gt;&lt;R&gt;1&lt;/R&gt;&lt;C&gt;1&lt;/C&gt;&lt;D xsi:type="xsd:long"&gt;1287&lt;/D&gt;&lt;/FQL&gt;&lt;FQL&gt;&lt;Q&gt;PLATI-FDS^FG_PRICE_CHANGE(0,-1AY)&lt;/Q&gt;&lt;R&gt;1&lt;/R&gt;&lt;C&gt;1&lt;/C&gt;&lt;D xsi:type="xsd:double"&gt;-4.06091370558376&lt;/D&gt;&lt;/FQL&gt;&lt;FQL&gt;&lt;Q&gt;EWT^P_PRICE(0)/P_PRICE_LOW_PR(0,,,,,,"PRICE","INTRA","52W")-1&lt;/Q&gt;&lt;R&gt;1&lt;/R&gt;&lt;C&gt;1&lt;/C&gt;&lt;D xsi:type="xsd:double"&gt;0.28356087&lt;/D&gt;&lt;/FQL&gt;&lt;FQL&gt;&lt;Q&gt;TUR^FMA_EVAL_EBITDA(NTMA,0,,,"PORTAGG","MEANR")&lt;/Q&gt;&lt;R&gt;1&lt;/R&gt;&lt;C&gt;1&lt;/C&gt;&lt;D xsi:type="xsd:double"&gt;5.06127371981739&lt;/D&gt;&lt;/FQL&gt;&lt;FQL&gt;&lt;Q&gt;TIOS-FDS^FG_PRICE_MAVG(0,,,,30)&lt;/Q&gt;&lt;R&gt;1&lt;/R&gt;&lt;C&gt;1&lt;/C&gt;&lt;D xsi:type="xsd:double"&gt;102.117&lt;/D&gt;&lt;/FQL&gt;&lt;FQL&gt;&lt;Q&gt;KSA^FG_PRICE_MAVG(0,,,,60)&lt;/Q&gt;&lt;R&gt;1&lt;/R&gt;&lt;C&gt;1&lt;/C&gt;&lt;D xsi:type="xsd:double"&gt;41.220833&lt;/D&gt;&lt;/FQL&gt;&lt;FQL&gt;&lt;Q&gt;CNYA^FG_PRICE_MAVG(0,,,,60)&lt;/Q&gt;&lt;R&gt;1&lt;/R&gt;&lt;C&gt;1&lt;/C&gt;&lt;D xsi:type="xsd:double"&gt;25.381748&lt;/D&gt;&lt;/FQL&gt;&lt;FQL&gt;&lt;Q&gt;EPHE^PERCENT_CHANGE(FMA_EPS(+1,0,,,,"PORTAGG","MEAN"),FMA_EPS(+1,-3AM,,,,"PORTAGG","MEAN"))&lt;/Q&gt;&lt;R&gt;1&lt;/R&gt;&lt;C&gt;1&lt;/C&gt;&lt;D xsi:type="xsd:double"&gt;-6.39398217765159&lt;/D&gt;&lt;/FQL&gt;&lt;FQL&gt;&lt;Q&gt;VGK^FMA_COS_DOWN("EPS","1M",+1,NOW,,,"PORTAGG","MEANR")&lt;/Q&gt;&lt;R&gt;1&lt;/R&gt;&lt;C&gt;1&lt;/C&gt;&lt;D xsi:type="xsd:double"&gt;599&lt;/D&gt;&lt;/FQL&gt;&lt;FQL&gt;&lt;Q&gt;EWW^FMA_COS_UP("EPS","1M",+1,NOW,,,"PORTAGG","MEANR")&lt;/Q&gt;&lt;R&gt;1&lt;/R&gt;&lt;C&gt;1&lt;/C&gt;&lt;D xsi:type="xsd:double"&gt;16&lt;/D&gt;&lt;/FQL&gt;&lt;FQL&gt;&lt;Q&gt;GREK^FMA_RBICS_REV_CURRENT(30, LOC, "PORTAGG")&lt;/Q&gt;&lt;R&gt;1&lt;/R&gt;&lt;C&gt;1&lt;/C&gt;&lt;D xsi:type="xsd:double"&gt;43.1447826395964&lt;/D&gt;&lt;/FQL&gt;&lt;FQL&gt;&lt;Q&gt;TRYPH10Y-FDS^PCTCHG(FG_YIELD(0,,,,"YTM"),FG_YIELD(-1AM,,,,"YTM"))&lt;/Q&gt;&lt;R&gt;1&lt;/R&gt;&lt;C&gt;1&lt;/C&gt;&lt;D xsi:type="xsd:double"&gt;-2.1502597&lt;/D&gt;&lt;/FQL&gt;&lt;FQL&gt;&lt;Q&gt;TRYPE10Y-FDS^FG_YIELD(0,,,,"YTM")&lt;/Q&gt;&lt;R&gt;1&lt;/R&gt;&lt;C&gt;1&lt;/C&gt;&lt;D xsi:type="xsd:double"&gt;6.5216&lt;/D&gt;&lt;/FQL&gt;&lt;FQL&gt;&lt;Q&gt;GREK^FG_FCF_YIELD_NTM(0)&lt;/Q&gt;&lt;R&gt;1&lt;/R&gt;&lt;C&gt;1&lt;/C&gt;&lt;D xsi:type="xsd:double"&gt;3.02900942361786&lt;/D&gt;&lt;/FQL&gt;&lt;FQL&gt;&lt;Q&gt;EWT^JULIAN(FMA_DIV_YLD(NTMA,NOW,NOW,M,"PORTAGG","MEANR").DATES)&lt;/Q&gt;&lt;R&gt;1&lt;/R&gt;&lt;C&gt;1&lt;/C&gt;&lt;D xsi:type="xsd:long"&gt;45530&lt;/D&gt;&lt;/FQL&gt;&lt;FQL&gt;&lt;Q&gt;EIDO^FMA_PE(NTMA,0,,,"PORTAGG","MEANR")&lt;/Q&gt;&lt;R&gt;1&lt;/R&gt;&lt;C&gt;1&lt;/C&gt;&lt;D xsi:type="xsd:double"&gt;13.2721393445175&lt;/D&gt;&lt;/FQL&gt;&lt;FQL&gt;&lt;Q&gt;ECH^FMA_ROE(NTMA,-20AY,NOW,FY,"PORTAGG","MEANR")&lt;/Q&gt;&lt;R&gt;20&lt;/R&gt;&lt;C&gt;1&lt;/C&gt;&lt;D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xsi:type="xsd:double"&gt;10.7704189177279&lt;/D&gt;&lt;/FQL&gt;&lt;FQL&gt;&lt;Q&gt;CC_TH^FG_COMPANY_NAME&lt;/Q&gt;&lt;R&gt;1&lt;/R&gt;&lt;C&gt;1&lt;/C&gt;&lt;D xsi:type="xsd:string"&gt;Thailand&lt;/D&gt;&lt;/FQL&gt;&lt;FQL&gt;&lt;Q&gt;USDTRY^FG_PRICE(0)&lt;/Q&gt;&lt;R&gt;1&lt;/R&gt;&lt;C&gt;1&lt;/C&gt;&lt;D xsi:type="xsd:double"&gt;34.082&lt;/D&gt;&lt;/FQL&gt;&lt;FQL&gt;&lt;Q&gt;USDMYR^FG_PRICE_CHANGE(0,-3AM)&lt;/Q&gt;&lt;R&gt;1&lt;/R&gt;&lt;C&gt;1&lt;/C&gt;&lt;D xsi:type="xsd:double"&gt;-8.344847&lt;/D&gt;&lt;/FQL&gt;&lt;FQL&gt;&lt;Q&gt;PLATI-FDS^FG_PRICE_CHANGE(0,-6AM)&lt;/Q&gt;&lt;R&gt;1&lt;/R&gt;&lt;C&gt;1&lt;/C&gt;&lt;D xsi:type="xsd:double"&gt;5.58659217877095&lt;/D&gt;&lt;/FQL&gt;&lt;FQL&gt;&lt;Q&gt;EZA^FG_TOTAL_RETURNC(0,-12AM)&lt;/Q&gt;&lt;R&gt;1&lt;/R&gt;&lt;C&gt;1&lt;/C&gt;&lt;D xsi:type="xsd:double"&gt;19.21705&lt;/D&gt;&lt;/FQL&gt;&lt;FQL&gt;&lt;Q&gt;TRYQA10Y-FDS^FG_YIELD_NAME&lt;/Q&gt;&lt;R&gt;1&lt;/R&gt;&lt;C&gt;1&lt;/C&gt;&lt;D xsi:type="xsd:string"&gt;Treasury - Qatar Benchmark Bond 10Y&lt;/D&gt;&lt;/FQL&gt;&lt;FQL&gt;&lt;Q&gt;GREK^JULIAN(FMA_DIV_YLD(NTMA,NOW,NOW,M,"PORTAGG","MEANR").DATES)&lt;/Q&gt;&lt;R&gt;1&lt;/R&gt;&lt;C&gt;1&lt;/C&gt;&lt;D xsi:type="xsd:long"&gt;45531&lt;/D&gt;&lt;/FQL&gt;&lt;FQL&gt;&lt;Q&gt;CAGDPY@AE^EE_ACTUAL_ANNUAL(MED,0)&lt;/Q&gt;&lt;R&gt;1&lt;/R&gt;&lt;C&gt;1&lt;/C&gt;&lt;D xsi:type="xsd:double"&gt;12.15&lt;/D&gt;&lt;/FQL&gt;&lt;FQL&gt;&lt;Q&gt;USDZAR^FG_PRICE_CHANGE(0,-3AM)&lt;/Q&gt;&lt;R&gt;1&lt;/R&gt;&lt;C&gt;1&lt;/C&gt;&lt;D xsi:type="xsd:double"&gt;-3.577733&lt;/D&gt;&lt;/FQL&gt;&lt;FQL&gt;&lt;Q&gt;USDCNH^STD(FG_PRICE_CHANGE(0,-3AY,M))&lt;/Q&gt;&lt;R&gt;1&lt;/R&gt;&lt;C&gt;1&lt;/C&gt;&lt;D xsi:type="xsd:double"&gt;1.75883408906184&lt;/D&gt;&lt;/FQL&gt;&lt;FQL&gt;&lt;Q&gt;TIOS-FDS^FG_PRICE(0)&lt;/Q&gt;&lt;R&gt;1&lt;/R&gt;&lt;C&gt;1&lt;/C&gt;&lt;D xsi:type="xsd:double"&gt;98.63&lt;/D&gt;&lt;/FQL&gt;&lt;FQL&gt;&lt;Q&gt;KSA^FG_PRICE_MAVG(0,,,,30)&lt;/Q&gt;&lt;R&gt;1&lt;/R&gt;&lt;C&gt;1&lt;/C&gt;&lt;D xsi:type="xsd:double"&gt;41.593334&lt;/D&gt;&lt;/FQL&gt;&lt;FQL&gt;&lt;Q&gt;EIDO^P_PRICE(0)/P_PRICE_HIGH_PR(0,,,,,,"PRICE","INTRA","52W")&lt;/Q&gt;&lt;R&gt;1&lt;/R&gt;&lt;C&gt;1&lt;/C&gt;&lt;D xsi:type="xsd:double"&gt;0.93415993&lt;/D&gt;&lt;/FQL&gt;&lt;FQL&gt;&lt;Q&gt;EWT^FMA_RBICS_REV_CURRENT(30, LOC, "PORTAGG")&lt;/Q&gt;&lt;R&gt;1&lt;/R&gt;&lt;C&gt;1&lt;/C&gt;&lt;D xsi:type="xsd:double"&gt;18.2283402285726&lt;/D&gt;&lt;/FQL&gt;&lt;FQL&gt;&lt;Q&gt;TRYID10Y-FDS^PCTCHG(FG_YIELD(0,,,,"YTM"),FG_YIELD(-3AM,,,,"YTM"))&lt;/Q&gt;&lt;R&gt;1&lt;/R&gt;&lt;C&gt;1&lt;/C&gt;&lt;D xsi:type="xsd:double"&gt;-3.6511326&lt;/D&gt;&lt;/FQL&gt;&lt;FQL&gt;&lt;Q&gt;EWM^FMA_EVAL_EBIT(LTMA,NOW,NOW,M,"PORTAGG","MEANR")&lt;/Q&gt;&lt;R&gt;1&lt;/R&gt;&lt;C&gt;1&lt;/C&gt;&lt;D xsi:type="xsd:double"&gt;16.8593020150768&lt;/D&gt;&lt;/FQL&gt;&lt;FQL&gt;&lt;Q&gt;CNYA^FG_COMPANY_NAME&lt;/Q&gt;&lt;R&gt;1&lt;/R&gt;&lt;C&gt;1&lt;/C&gt;&lt;D xsi:type="xsd:string"&gt;iShares MSCI China A ETF&lt;/D&gt;&lt;/FQL&gt;&lt;FQL&gt;&lt;Q&gt;USDPEN^STD(FG_PRICE_CHANGE(0,-3AY,M))&lt;/Q&gt;&lt;R&gt;1&lt;/R&gt;&lt;C&gt;1&lt;/C&gt;&lt;D xsi:type="xsd:double"&gt;2.2394750659784&lt;/D&gt;&lt;/FQL&gt;&lt;FQL&gt;&lt;Q&gt;FC0000SA^FMA_EPS(NTMA,-20AY,0,CY,,"PORTAGG","MEANR")&lt;/Q&gt;&lt;R&gt;20&lt;/R&gt;&lt;C&gt;1&lt;/C&gt;&lt;D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xsi:type="xsd:double"&gt;3.01150373774813&lt;/D&gt;&lt;/FQL&gt;&lt;FQL&gt;&lt;Q&gt;EPU^FMA_DIV_YLD(NTMA,-10AY,0,AM,"PORTAGG","MEANR")&lt;/Q&gt;&lt;R&gt;121&lt;/R&gt;&lt;C&gt;1&lt;/C&gt;&lt;D xsi:type="xsd:double"&gt;2.12758222436229&lt;/D&gt;&lt;D xsi:type="xsd:double"&gt;2.20537163439891&lt;/D&gt;&lt;D xsi:type="xsd:double"&gt;2.28611631071543&lt;/D&gt;&lt;D xsi:type="xsd:double"&gt;2.17659013044525&lt;/D&gt;&lt;D xsi:type="xsd:double"&gt;2.1610538309985&lt;/D&gt;&lt;D xsi:type="xsd:double"&gt;2.29715895411327&lt;/D&gt;&lt;D xsi:type="xsd:double"&gt;2.21424926964644&lt;/D&gt;&lt;D xsi:type="xsd:double"&gt;2.37607783238019&lt;/D&gt;&lt;D xsi:type="xsd:double"&gt;1.98015281387283&lt;/D&gt;&lt;D xsi:type="xsd:double"&gt;1.89118933753957&lt;/D&gt;&lt;D xsi:type="xsd:double"&gt;2.00957961078908&lt;/D&gt;&lt;D xsi:type="xsd:double"&gt;2.08857548936139&lt;/D&gt;&lt;D xsi:type="xsd:double"&gt;2.33819392523839&lt;/D&gt;&lt;D xsi:type="xsd:double"&gt;2.60229440571385&lt;/D&gt;&lt;D xsi:type="xsd:double"&gt;2.43662638112563&lt;/D&gt;&lt;D xsi:type="xsd:double"&gt;2.41125289879998&lt;/D&gt;&lt;D xsi:type="xsd:double"&gt;2.7147687123152&lt;/D&gt;&lt;D xsi:type="xsd:double"&gt;2.7106019618006&lt;/D&gt;&lt;D xsi:type="xsd:double"&gt;2.36340996644759&lt;/D&gt;&lt;D xsi:type="xsd:double"&gt;2.08925061826341&lt;/D&gt;&lt;D xsi:type="xsd:double"&gt;1.67050224993026&lt;/D&gt;&lt;D xsi:type="xsd:double"&gt;1.87671737426998&lt;/D&gt;&lt;D xsi:type="xsd:double"&gt;1.82698467875662&lt;/D&gt;&lt;D xsi:type="xsd:double"&gt;1.60749743604881&lt;/D&gt;&lt;D xsi:type="xsd:double"&gt;1.49274340510837&lt;/D&gt;&lt;D xsi:type="xsd:double"&gt;1.53811271463161&lt;/D&gt;&lt;D xsi:type="xsd:double"&gt;1.69184835771886&lt;/D&gt;&lt;D xsi:type="xsd:double"&gt;2.08485584713494&lt;/D&gt;&lt;D xsi:type="xsd:double"&gt;2.27728337170904&lt;/D&gt;&lt;D xsi:type="xsd:double"&gt;2.07847713925231&lt;/D&gt;&lt;D xsi:type="xsd:double"&gt;2.05434598835605&lt;/D&gt;&lt;D xsi:type="xsd:double"&gt;2.20506469320652&lt;/D&gt;&lt;D xsi:type="xsd:double"&gt;2.0138945346723&lt;/D&gt;&lt;D xsi:type="xsd:double"&gt;2.26327780021026&lt;/D&gt;&lt;D xsi:type="xsd:double"&gt;2.32359928617027&lt;/D&gt;&lt;D xsi:type="xsd:double"&gt;2.30362780184156&lt;/D&gt;&lt;D xsi:type="xsd:double"&gt;2.02890384406705&lt;/D&gt;&lt;D xsi:type="xsd:double"&gt;2.27744077900172&lt;/D&gt;&lt;D xsi:type="xsd:double"&gt;2.33660229108299&lt;/D&gt;&lt;D xsi:type="xsd:double"&gt;2.69535290287243&lt;/D&gt;&lt;D xsi:type="xsd:double"&gt;2.72541181637069&lt;/D&gt;&lt;D xsi:type="xsd:double"&gt;2.42949962562889&lt;/D&gt;&lt;D xsi:type="xsd:double"&gt;2.35781642273817&lt;/D&gt;&lt;D xsi:type="xsd:double"&gt;2.18395844907626&lt;/D&gt;&lt;D xsi:type="xsd:double"&gt;2.07155781206759&lt;/D&gt;&lt;D xsi:type="xsd:double"&gt;4.63333400006501&lt;/D&gt;&lt;D xsi:type="xsd:double"&gt;2.05383586548429&lt;/D&gt;&lt;D xsi:type="xsd:double"&gt;2.22756732903008&lt;/D&gt;&lt;D xsi:type="xsd:double"&gt;2.44074120754421&lt;/D&gt;&lt;D xsi:type="xsd:double"&gt;2.31079385576579&lt;/D&gt;&lt;D xsi:type="xsd:double"&gt;2.62314947197773&lt;/D&gt;&lt;D xsi:type="xsd:double"&gt;2.29965835933263&lt;/D&gt;&lt;D xsi:type="xsd:double"&gt;2.35490404290812&lt;/D&gt;&lt;D xsi:type="xsd:double"&gt;2.20320626404003&lt;/D&gt;&lt;D xsi:type="xsd:double"&gt;2.20356507522905&lt;/D&gt;&lt;D xsi:type="xsd:double"&gt;2.25574226128845&lt;/D&gt;&lt;D xsi:type="xsd:double"&gt;2.45345300139067&lt;/D&gt;&lt;D xsi:type="xsd:double"&gt;2.81086040126282&lt;/D&gt;&lt;D xsi:type="xsd:double"&gt;2.67732608656569&lt;/D&gt;&lt;D xsi:type="xsd:double"&gt;2.76975742790606&lt;/D&gt;&lt;D xsi:type="xsd:double"&gt;2.90053680896675&lt;/D&gt;&lt;D xsi:type="xsd:double"&gt;2.98987930218124&lt;/D&gt;&lt;D xsi:type="xsd:double"&gt;2.97803738846557&lt;/D&gt;&lt;D xsi:type="xsd:double"&gt;2.80777529325482&lt;/D&gt;&lt;D xsi:type="xsd:double"&gt;2.56053100227624&lt;/D&gt;&lt;D xsi:type="xsd:double"&gt;2.67651707865563&lt;/D&gt;&lt;D xsi:type="xsd:double"&gt;3.36793084717355&lt;/D&gt;&lt;D xsi:type="xsd:double"&gt;4.56225960762523&lt;/D&gt;&lt;D xsi:type="xsd:double"&gt;3.42605545524549&lt;/D&gt;&lt;D xsi:type="xsd:double"&gt;3.22061500830236&lt;/D&gt;&lt;D xsi:type="xsd:double"&gt;3.16764231683308&lt;/D&gt;&lt;D xsi:type="xsd:double"&gt;2.81204658946008&lt;/D&gt;&lt;D xsi:type="xsd:double"&gt;2.49395143953583&lt;/D&gt;&lt;D xsi:type="xsd:double"&gt;2.72547857905252&lt;/D&gt;&lt;D xsi:type="xsd:double"&gt;2.5641543781575&lt;/D&gt;&lt;D xsi:type="xsd:double"&gt;1.98315195718834&lt;/D&gt;&lt;D xsi:type="xsd:double"&gt;1.66864036088645&lt;/D&gt;&lt;D xsi:type="xsd:double"&gt;1.73069950487748&lt;/D&gt;&lt;D xsi:type="xsd:double"&gt;1.73917230225517&lt;/D&gt;&lt;D xsi:type="xsd:double"&gt;2.15948356210966&lt;/D&gt;&lt;D xsi:type="xsd:double"&gt;2.39899493394404&lt;/D&gt;&lt;D xsi:type="xsd:double"&gt;2.44418096131976&lt;/D&gt;&lt;D xsi:type="xsd:double"&gt;2.88158073490093&lt;/D&gt;&lt;D xsi:type="xsd:double"&gt;3.03916944610856&lt;/D&gt;&lt;D xsi:type="xsd:double"&gt;3.57824880287708&lt;/D&gt;&lt;D xsi:type="xsd:double"&gt;3.66101779018577&lt;/D&gt;&lt;D xsi:type="xsd:double"&gt;3.7729259827476&lt;/D&gt;&lt;D xsi:type="xsd:double"&gt;3.86051401212041&lt;/D&gt;&lt;D xsi:type="xsd:double"&gt;4.17005609587911&lt;/D&gt;&lt;D xsi:type="xsd:double"&gt;3.71167131241165&lt;/D&gt;&lt;D xsi:type="xsd:double"&gt;3.43029454167752&lt;/D&gt;&lt;D xsi:type="xsd:double"&gt;3.56023292401462&lt;/D&gt;&lt;D xsi:type="xsd:double"&gt;4.23061517520412&lt;/D&gt;&lt;D xsi:type="xsd:double"&gt;4.45209801375512&lt;/D&gt;&lt;D xsi:type="xsd:double"&gt;5.06532442093093&lt;/D&gt;&lt;D xsi:type="xsd:double"&gt;5.24300885943189&lt;/D&gt;&lt;D xsi:type="xsd:double"&gt;5.22615920416781&lt;/D&gt;&lt;D xsi:type="xsd:double"&gt;5.30089579772771&lt;/D&gt;&lt;D xsi:type="xsd:double"&gt;4.83642735159772&lt;/D&gt;&lt;D xsi:type="xsd:double"&gt;3.80530335961791&lt;/D&gt;&lt;D xsi:type="xsd:double"&gt;3.81914520695633&lt;/D&gt;&lt;D xsi:type="xsd:double"&gt;3.61787548532525&lt;/D&gt;&lt;D xsi:type="xsd:double"&gt;4.31340827066801&lt;/D&gt;&lt;D xsi:type="xsd:double"&gt;4.6221567468841&lt;/D&gt;&lt;D xsi:type="xsd:double"&gt;4.76333517538298&lt;/D&gt;&lt;D xsi:type="xsd:double"&gt;5.18859564821533&lt;/D&gt;&lt;D xsi:type="xsd:double"&gt;5.07829059768475&lt;/D&gt;&lt;D xsi:type="xsd:double"&gt;4.29234623198516&lt;/D&gt;&lt;D xsi:type="xsd:double"&gt;4.57260381002794&lt;/D&gt;&lt;D xsi:type="xsd:double"&gt;5.03590376739077&lt;/D&gt;&lt;D xsi:type="xsd:double"&gt;5.15244558156248&lt;/D&gt;&lt;D xsi:type="xsd:double"&gt;4.34511818770706&lt;/D&gt;&lt;D xsi:type="xsd:double"&gt;3.6279396883096&lt;/D&gt;&lt;D xsi:type="xsd:double"&gt;3.51620223168721&lt;/D&gt;&lt;D xsi:type="xsd:double"&gt;3.74619227200844&lt;/D&gt;&lt;D xsi:type="xsd:double"&gt;3.3744574713585&lt;/D&gt;&lt;D xsi:type="xsd:double"&gt;3.29817623412562&lt;/D&gt;&lt;D xsi:type="xsd:double"&gt;3.42957197439118&lt;/D&gt;&lt;D xsi:type="xsd:double"&gt;4.04701663372776&lt;/D&gt;&lt;D xsi:type="xsd:double"&gt;4.16690690573454&lt;/D&gt;&lt;D xsi:type="xsd:double"&gt;3.9945170536268&lt;/D&gt;&lt;/FQL&gt;&lt;FQL&gt;&lt;Q&gt;TIPSCL10Y-FDS^FG_YIELD(-10AY,0,Y,,"YTM")&lt;/Q&gt;&lt;R&gt;10&lt;/R&gt;&lt;C&gt;1&lt;/C&gt;&lt;D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xsi:type="xsd:string"&gt;@NA&lt;/D&gt;&lt;/FQL&gt;&lt;FQL&gt;&lt;Q&gt;TUR^P_PRICE(0)/P_PRICE_HIGH_PR(0,,,,,,"PRICE","INTRA","52W")&lt;/Q&gt;&lt;R&gt;1&lt;/R&gt;&lt;C&gt;1&lt;/C&gt;&lt;D xsi:type="xsd:double"&gt;0.8326953&lt;/D&gt;&lt;/FQL&gt;&lt;FQL&gt;&lt;Q&gt;GREK^FMA_COS_UP("EPS","1M",+1,NOW,,,"PORTAGG","MEANR")&lt;/Q&gt;&lt;R&gt;1&lt;/R&gt;&lt;C&gt;1&lt;/C&gt;&lt;D xsi:type="xsd:double"&gt;8&lt;/D&gt;&lt;/FQL&gt;&lt;FQL&gt;&lt;Q&gt;EIDO^FG_ROE(0)&lt;/Q&gt;&lt;R&gt;1&lt;/R&gt;&lt;C&gt;1&lt;/C&gt;&lt;D xsi:type="xsd:double"&gt;12.861940850452&lt;/D&gt;&lt;/FQL&gt;&lt;FQL&gt;&lt;Q&gt;REFPHRREPO-FDS^PROPER_NAME(0,,,"SECURITY","NAME")&lt;/Q&gt;&lt;R&gt;1&lt;/R&gt;&lt;C&gt;1&lt;/C&gt;&lt;D xsi:type="xsd:string"&gt;Philippines Reverse Repo Rate - Overnight&lt;/D&gt;&lt;/FQL&gt;&lt;FQL&gt;&lt;Q&gt;UAE^FMA_EVAL_EBITDA(NTMA,0,,,"PORTAGG","MEANR")&lt;/Q&gt;&lt;R&gt;1&lt;/R&gt;&lt;C&gt;1&lt;/C&gt;&lt;D xsi:type="xsd:double"&gt;6.10015042439943&lt;/D&gt;&lt;/FQL&gt;&lt;FQL&gt;&lt;Q&gt;TUR^P_PRICE_RETURNS_PR('52W',2,-10AY,0,AM)&lt;/Q&gt;&lt;R&gt;121&lt;/R&gt;&lt;C&gt;1&lt;/C&gt;&lt;D xsi:type="xsd:double"&gt;16.01411&lt;/D&gt;&lt;D xsi:type="xsd:double"&gt;-9.424501&lt;/D&gt;&lt;D xsi:type="xsd:double"&gt;-8.35067&lt;/D&gt;&lt;D xsi:type="xsd:double"&gt;5.7636023&lt;/D&gt;&lt;D xsi:type="xsd:double"&gt;20.046473&lt;/D&gt;&lt;D xsi:type="xsd:double"&gt;35.049034&lt;/D&gt;&lt;D xsi:type="xsd:double"&gt;18.390072&lt;/D&gt;&lt;D xsi:type="xsd:double"&gt;1.2526035&lt;/D&gt;&lt;D xsi:type="xsd:double"&gt;-5.00623&lt;/D&gt;&lt;D xsi:type="xsd:double"&gt;-17.891514&lt;/D&gt;&lt;D xsi:type="xsd:double"&gt;-18.86409&lt;/D&gt;&lt;D xsi:type="xsd:double"&gt;-28.014969&lt;/D&gt;&lt;D xsi:type="xsd:double"&gt;-31.109863&lt;/D&gt;&lt;D xsi:type="xsd:double"&gt;-24.937922&lt;/D&gt;&lt;D xsi:type="xsd:double"&gt;-26.634138&lt;/D&gt;&lt;D xsi:type="xsd:double"&gt;-31.382334&lt;/D&gt;&lt;D xsi:type="xsd:double"&gt;-28.281223&lt;/D&gt;&lt;D xsi:type="xsd:double"&gt;-30.40586&lt;/D&gt;&lt;D xsi:type="xsd:double"&gt;-22.607643&lt;/D&gt;&lt;D xsi:type="xsd:double"&gt;-3.2360911&lt;/D&gt;&lt;D xsi:type="xsd:double"&gt;-2.8442502&lt;/D&gt;&lt;D xsi:type="xsd:double"&gt;-15.978736&lt;/D&gt;&lt;D xsi:type="xsd:double"&gt;-8.868111&lt;/D&gt;&lt;D xsi:type="xsd:double"&gt;-7.4809732&lt;/D&gt;&lt;D xsi:type="xsd:double"&gt;4.1398883&lt;/D&gt;&lt;D xsi:type="xsd:double"&gt;7.5707912&lt;/D&gt;&lt;D xsi:type="xsd:double"&gt;-3.6752343&lt;/D&gt;&lt;D xsi:type="xsd:double"&gt;-13.22698&lt;/D&gt;&lt;D xsi:type="xsd:double"&gt;-10.947037&lt;/D&gt;&lt;D xsi:type="xsd:double"&gt;-7.666069&lt;/D&gt;&lt;D xsi:type="xsd:double"&gt;-1.9754827&lt;/D&gt;&lt;D xsi:type="xsd:double"&gt;-15.437067&lt;/D&gt;&lt;D xsi:type="xsd:double"&gt;-10.747069&lt;/D&gt;&lt;D xsi:type="xsd:double"&gt;3.2466173&lt;/D&gt;&lt;D xsi:type="xsd:double"&gt;7.3240876&lt;/D&gt;&lt;D xsi:type="xsd:double"&gt;22.261215&lt;/D&gt;&lt;D xsi:type="xsd:double"&gt;23.962795&lt;/D&gt;&lt;D xsi:type="xsd:double"&gt;13.702393&lt;/D&gt;&lt;D xsi:type="xsd:double"&gt;12.514114&lt;/D&gt;&lt;D xsi:type="xsd:double"&gt;17.72989&lt;/D&gt;&lt;D xsi:type="xsd:double"&gt;36.444508&lt;/D&gt;&lt;D xsi:type="xsd:double"&gt;47.546707&lt;/D&gt;&lt;D xsi:type="xsd:double"&gt;30.500078&lt;/D&gt;&lt;D xsi:type="xsd:double"&gt;21.561443&lt;/D&gt;&lt;D xsi:type="xsd:double"&gt;1.2589812&lt;/D&gt;&lt;D xsi:type="xsd:double"&gt;-14.036978&lt;/D&gt;&lt;D xsi:type="xsd:double"&gt;-24.104923&lt;/D&gt;&lt;D xsi:type="xsd:double"&gt;-34.422356&lt;/D&gt;&lt;D xsi:type="xsd:double"&gt;-53.82368&lt;/D&gt;&lt;D xsi:type="xsd:double"&gt;-41.01892&lt;/D&gt;&lt;D xsi:type="xsd:double"&gt;-40.37866&lt;/D&gt;&lt;D xsi:type="xsd:double"&gt;-25.963003&lt;/D&gt;&lt;D xsi:type="xsd:double"&gt;-41.029816&lt;/D&gt;&lt;D xsi:type="xsd:double"&gt;-36.742718&lt;/D&gt;&lt;D xsi:type="xsd:double"&gt;-35.31153&lt;/D&gt;&lt;D xsi:type="xsd:double"&gt;-40.77243&lt;/D&gt;&lt;D xsi:type="xsd:double"&gt;-38.345413&lt;/D&gt;&lt;D xsi:type="xsd:double"&gt;-34.079025&lt;/D&gt;&lt;D xsi:type="xsd:double"&gt;-18.61797&lt;/D&gt;&lt;D xsi:type="xsd:double"&gt;-3.2360137&lt;/D&gt;&lt;D xsi:type="xsd:double"&gt;19.186317&lt;/D&gt;&lt;D xsi:type="xsd:double"&gt;13.992691&lt;/D&gt;&lt;D xsi:type="xsd:double"&gt;9.453416&lt;/D&gt;&lt;D xsi:type="xsd:double"&gt;2.9404044&lt;/D&gt;&lt;D xsi:type="xsd:double"&gt;12.011898&lt;/D&gt;&lt;D xsi:type="xsd:double"&gt;3.8811684&lt;/D&gt;&lt;D xsi:type="xsd:double"&gt;-11.942387&lt;/D&gt;&lt;D xsi:type="xsd:double"&gt;-16.624933&lt;/D&gt;&lt;D xsi:type="xsd:double"&gt;-8.003539&lt;/D&gt;&lt;D xsi:type="xsd:double"&gt;4.1558146&lt;/D&gt;&lt;D xsi:type="xsd:double"&gt;0.13302565&lt;/D&gt;&lt;D xsi:type="xsd:double"&gt;-13.710004&lt;/D&gt;&lt;D xsi:type="xsd:double"&gt;-12.639612&lt;/D&gt;&lt;D xsi:type="xsd:double"&gt;-25.974237&lt;/D&gt;&lt;D xsi:type="xsd:double"&gt;-26.008152&lt;/D&gt;&lt;D xsi:type="xsd:double"&gt;-11.122894&lt;/D&gt;&lt;D xsi:type="xsd:double"&gt;0.02721548&lt;/D&gt;&lt;D xsi:type="xsd:double"&gt;-4.13875&lt;/D&gt;&lt;D xsi:type="xsd:double"&gt;4.2008758&lt;/D&gt;&lt;D xsi:type="xsd:double"&gt;20.991634&lt;/D&gt;&lt;D xsi:type="xsd:double"&gt;15.404022&lt;/D&gt;&lt;D xsi:type="xsd:double"&gt;7.471037&lt;/D&gt;&lt;D xsi:type="xsd:double"&gt;-6.742078&lt;/D&gt;&lt;D xsi:type="xsd:double"&gt;1.8294215&lt;/D&gt;&lt;D xsi:type="xsd:double"&gt;19.224607&lt;/D&gt;&lt;D xsi:type="xsd:double"&gt;12.067354&lt;/D&gt;&lt;D xsi:type="xsd:double"&gt;20.908213&lt;/D&gt;&lt;D xsi:type="xsd:double"&gt;-14.131493&lt;/D&gt;&lt;D xsi:type="xsd:double"&gt;-22.143173&lt;/D&gt;&lt;D xsi:type="xsd:double"&gt;-25.360865&lt;/D&gt;&lt;D xsi:type="xsd:double"&gt;-27.534311&lt;/D&gt;&lt;D xsi:type="xsd:double"&gt;-5.9032383&lt;/D&gt;&lt;D xsi:type="xsd:double"&gt;-1.808244&lt;/D&gt;&lt;D xsi:type="xsd:double"&gt;-7.3451223&lt;/D&gt;&lt;D xsi:type="xsd:double"&gt;-6.6662073&lt;/D&gt;&lt;D xsi:type="xsd:double"&gt;-9.620815&lt;/D&gt;&lt;D xsi:type="xsd:double"&gt;-1.4000952&lt;/D&gt;&lt;D xsi:type="xsd:double"&gt;8.85824&lt;/D&gt;&lt;D xsi:type="xsd:double"&gt;28.437817&lt;/D&gt;&lt;D xsi:type="xsd:double"&gt;82.1591&lt;/D&gt;&lt;D xsi:type="xsd:double"&gt;91.55493&lt;/D&gt;&lt;D xsi:type="xsd:double"&gt;84.888756&lt;/D&gt;&lt;D xsi:type="xsd:double"&gt;95.88113&lt;/D&gt;&lt;D xsi:type="xsd:double"&gt;66.77551&lt;/D&gt;&lt;D xsi:type="xsd:double"&gt;42.25694&lt;/D&gt;&lt;D xsi:type="xsd:double"&gt;48.787235&lt;/D&gt;&lt;D xsi:type="xsd:double"&gt;52.38459&lt;/D&gt;&lt;D xsi:type="xsd:double"&gt;83.5492&lt;/D&gt;&lt;D xsi:type="xsd:double"&gt;73.37029&lt;/D&gt;&lt;D xsi:type="xsd:double"&gt;81.49355&lt;/D&gt;&lt;D xsi:type="xsd:double"&gt;32.33185&lt;/D&gt;&lt;D xsi:type="xsd:double"&gt;9.78682&lt;/D&gt;&lt;D xsi:type="xsd:double"&gt;-9.102625&lt;/D&gt;&lt;D xsi:type="xsd:double"&gt;6.0314655&lt;/D&gt;&lt;D xsi:type="xsd:double"&gt;10.626471&lt;/D&gt;&lt;D xsi:type="xsd:double"&gt;15.244997&lt;/D&gt;&lt;D xsi:type="xsd:double"&gt;36.134327&lt;/D&gt;&lt;D xsi:type="xsd:double"&gt;50.652195&lt;/D&gt;&lt;D xsi:type="xsd:double"&gt;53.429733&lt;/D&gt;&lt;D xsi:type="xsd:double"&gt;28.932549&lt;/D&gt;&lt;D xsi:type="xsd:double"&gt;0.22395849&lt;/D&gt;&lt;/FQL&gt;&lt;FQL&gt;&lt;Q&gt;NI-FDS^FG_PRICE_MAVG(0,,,,30)&lt;/Q&gt;&lt;R&gt;1&lt;/R&gt;&lt;C&gt;1&lt;/C&gt;&lt;D xsi:type="xsd:double"&gt;16092.167&lt;/D&gt;&lt;/FQL&gt;&lt;FQL&gt;&lt;Q&gt;EPHE^P_PRICE(0)/P_PRICE_LOW_PR(0,,,,,,"PRICE","INTRA","52W")-1&lt;/Q&gt;&lt;R&gt;1&lt;/R&gt;&lt;C&gt;1&lt;/C&gt;&lt;D xsi:type="xsd:double"&gt;0.1920414&lt;/D&gt;&lt;/FQL&gt;&lt;FQL&gt;&lt;Q&gt;TRYZA10Y-FDS^FG_YIELD(0,,,,"YTM")&lt;/Q&gt;&lt;R&gt;1&lt;/R&gt;&lt;C&gt;1&lt;/C&gt;&lt;D xsi:type="xsd:double"&gt;10.519577&lt;/D&gt;&lt;/FQL&gt;&lt;FQL&gt;&lt;Q&gt;INDA^FMA_DIV_YLD(NTMA,NOW,NOW,M,"PORTAGG","MEANR")&lt;/Q&gt;&lt;R&gt;1&lt;/R&gt;&lt;C&gt;1&lt;/C&gt;&lt;D xsi:type="xsd:double"&gt;1.22375729086714&lt;/D&gt;&lt;/FQL&gt;&lt;FQL&gt;&lt;Q&gt;EPHE^FMA_DIV_YLD(NTMA,NOW,NOW,M,"PORTAGG","MEANR")&lt;/Q&gt;&lt;R&gt;1&lt;/R&gt;&lt;C&gt;1&lt;/C&gt;&lt;D xsi:type="xsd:double"&gt;3.15070790285977&lt;/D&gt;&lt;/FQL&gt;&lt;FQL&gt;&lt;Q&gt;GREK^FMA_ROE(NTMA,-20AY,NOW,FY,"PORTAGG","MEANR")&lt;/Q&gt;&lt;R&gt;20&lt;/R&gt;&lt;C&gt;1&lt;/C&gt;&lt;D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xsi:type="xsd:double"&gt;13.1253657894167&lt;/D&gt;&lt;/FQL&gt;&lt;FQL&gt;&lt;Q&gt;USDCLP^FG_PRICE_CHANGE(0,-3AM)&lt;/Q&gt;&lt;R&gt;1&lt;/R&gt;&lt;C&gt;1&lt;/C&gt;&lt;D xsi:type="xsd:double"&gt;1.3790607&lt;/D&gt;&lt;/FQL&gt;&lt;FQL&gt;&lt;Q&gt;EWZ^P_PRICE_RETURNS_PR('52W',2,-10AY,0,AM)&lt;/Q&gt;&lt;R&gt;121&lt;/R</t>
        </r>
      </text>
    </comment>
    <comment ref="A18" authorId="0" shapeId="0" xr:uid="{690F3675-5F41-41C5-AA78-5272C3AA6824}">
      <text>
        <r>
          <rPr>
            <b/>
            <sz val="9"/>
            <color indexed="81"/>
            <rFont val="Tahoma"/>
            <charset val="1"/>
          </rPr>
          <t>&gt;&lt;C&gt;1&lt;/C&gt;&lt;D xsi:type="xsd:double"&gt;31.00338&lt;/D&gt;&lt;D xsi:type="xsd:double"&gt;-5.757612&lt;/D&gt;&lt;D xsi:type="xsd:double"&gt;-16.671932&lt;/D&gt;&lt;D xsi:type="xsd:double"&gt;-6.994927&lt;/D&gt;&lt;D xsi:type="xsd:double"&gt;-15.630018&lt;/D&gt;&lt;D xsi:type="xsd:double"&gt;-5.2336035&lt;/D&gt;&lt;D xsi:type="xsd:double"&gt;-12.279701&lt;/D&gt;&lt;D xsi:type="xsd:double"&gt;-29.727476&lt;/D&gt;&lt;D xsi:type="xsd:double"&gt;-20.485151&lt;/D&gt;&lt;D xsi:type="xsd:double"&gt;-29.878038&lt;/D&gt;&lt;D xsi:type="xsd:double"&gt;-30.315231&lt;/D&gt;&lt;D xsi:type="xsd:double"&gt;-40.638744&lt;/D&gt;&lt;D xsi:type="xsd:double"&gt;-50.388695&lt;/D&gt;&lt;D xsi:type="xsd:double"&gt;-50.529305&lt;/D&gt;&lt;D xsi:type="xsd:double"&gt;-42.860733&lt;/D&gt;&lt;D xsi:type="xsd:double"&gt;-44.366367&lt;/D&gt;&lt;D xsi:type="xsd:double"&gt;-39.086372&lt;/D&gt;&lt;D xsi:type="xsd:double"&gt;-43.254616&lt;/D&gt;&lt;D xsi:type="xsd:double"&gt;-40.338463&lt;/D&gt;&lt;D xsi:type="xsd:double"&gt;-9.05633&lt;/D&gt;&lt;D xsi:type="xsd:double"&gt;-16.482365&lt;/D&gt;&lt;D xsi:type="xsd:double"&gt;-20.518906&lt;/D&gt;&lt;D xsi:type="xsd:double"&gt;-6.9897056&lt;/D&gt;&lt;D xsi:type="xsd:double"&gt;16.409565&lt;/D&gt;&lt;D xsi:type="xsd:double"&gt;36.26249&lt;/D&gt;&lt;D xsi:type="xsd:double"&gt;63.059677&lt;/D&gt;&lt;D xsi:type="xsd:double"&gt;65.90326&lt;/D&gt;&lt;D xsi:type="xsd:double"&gt;44.91341&lt;/D&gt;&lt;D xsi:type="xsd:double"&gt;58.97876&lt;/D&gt;&lt;D xsi:type="xsd:double"&gt;111.94923&lt;/D&gt;&lt;D xsi:type="xsd:double"&gt;92.36166&lt;/D&gt;&lt;D xsi:type="xsd:double"&gt;44.825005&lt;/D&gt;&lt;D xsi:type="xsd:double"&gt;29.464865&lt;/D&gt;&lt;D xsi:type="xsd:double"&gt;37.49641&lt;/D&gt;&lt;D xsi:type="xsd:double"&gt;16.32204&lt;/D&gt;&lt;D xsi:type="xsd:double"&gt;18.502771&lt;/D&gt;&lt;D xsi:type="xsd:double"&gt;20.7003&lt;/D&gt;&lt;D xsi:type="xsd:double"&gt;26.779724&lt;/D&gt;&lt;D xsi:type="xsd:double"&gt;12.336958&lt;/D&gt;&lt;D xsi:type="xsd:double"&gt;21.986914&lt;/D&gt;&lt;D xsi:type="xsd:double"&gt;22.479868&lt;/D&gt;&lt;D xsi:type="xsd:double"&gt;25.180794&lt;/D&gt;&lt;D xsi:type="xsd:double"&gt;22.855318&lt;/D&gt;&lt;D xsi:type="xsd:double"&gt;20.499992&lt;/D&gt;&lt;D xsi:type="xsd:double"&gt;19.58269&lt;/D&gt;&lt;D xsi:type="xsd:double"&gt;1.4321446&lt;/D&gt;&lt;D xsi:type="xsd:double"&gt;-2.667272&lt;/D&gt;&lt;D xsi:type="xsd:double"&gt;1.6289473&lt;/D&gt;&lt;D xsi:type="xsd:double"&gt;-16.073143&lt;/D&gt;&lt;D xsi:type="xsd:double"&gt;-15.441978&lt;/D&gt;&lt;D xsi:type="xsd:double"&gt;-4.509944&lt;/D&gt;&lt;D xsi:type="xsd:double"&gt;3.1224012&lt;/D&gt;&lt;D xsi:type="xsd:double"&gt;-2.5349498&lt;/D&gt;&lt;D xsi:type="xsd:double"&gt;-3.3881962&lt;/D&gt;&lt;D xsi:type="xsd:double"&gt;-2.4532676&lt;/D&gt;&lt;D xsi:type="xsd:double"&gt;-5.769867&lt;/D&gt;&lt;D xsi:type="xsd:double"&gt;-1.2120366&lt;/D&gt;&lt;D xsi:type="xsd:double"&gt;19.496906&lt;/D&gt;&lt;D xsi:type="xsd:double"&gt;40.959835&lt;/D&gt;&lt;D xsi:type="xsd:double"&gt;27.339983&lt;/D&gt;&lt;D xsi:type="xsd:double"&gt;26.297045&lt;/D&gt;&lt;D xsi:type="xsd:double"&gt;26.404953&lt;/D&gt;&lt;D xsi:type="xsd:double"&gt;18.761206&lt;/D&gt;&lt;D xsi:type="xsd:double"&gt;9.660637&lt;/D&gt;&lt;D xsi:type="xsd:double"&gt;28.528988&lt;/D&gt;&lt;D xsi:type="xsd:double"&gt;6.3642383&lt;/D&gt;&lt;D xsi:type="xsd:double"&gt;-8.321131&lt;/D&gt;&lt;D xsi:type="xsd:double"&gt;-37.7582&lt;/D&gt;&lt;D xsi:type="xsd:double"&gt;-35.367893&lt;/D&gt;&lt;D xsi:type="xsd:double"&gt;-31.713837&lt;/D&gt;&lt;D xsi:type="xsd:double"&gt;-31.992554&lt;/D&gt;&lt;D xsi:type="xsd:double"&gt;-24.41119&lt;/D&gt;&lt;D xsi:type="xsd:double"&gt;-19.601328&lt;/D&gt;&lt;D xsi:type="xsd:double"&gt;-33.92204&lt;/D&gt;&lt;D xsi:type="xsd:double"&gt;-36.655796&lt;/D&gt;&lt;D xsi:type="xsd:double"&gt;-16.98283&lt;/D&gt;&lt;D xsi:type="xsd:double"&gt;-19.58118&lt;/D&gt;&lt;D xsi:type="xsd:double"&gt;-22.447407&lt;/D&gt;&lt;D xsi:type="xsd:double"&gt;-17.009544&lt;/D&gt;&lt;D xsi:type="xsd:double"&gt;38.76239&lt;/D&gt;&lt;D xsi:type="xsd:double"&gt;43.710854&lt;/D&gt;&lt;D xsi:type="xsd:double"&gt;47.34943&lt;/D&gt;&lt;D xsi:type="xsd:double"&gt;44.888317&lt;/D&gt;&lt;D xsi:type="xsd:double"&gt;21.15904&lt;/D&gt;&lt;D xsi:type="xsd:double"&gt;28.158867&lt;/D&gt;&lt;D xsi:type="xsd:double"&gt;21.734655&lt;/D&gt;&lt;D xsi:type="xsd:double"&gt;8.996773&lt;/D&gt;&lt;D xsi:type="xsd:double"&gt;-11.794376&lt;/D&gt;&lt;D xsi:type="xsd:double"&gt;-20.057434&lt;/D&gt;&lt;D xsi:type="xsd:double"&gt;-4.111755&lt;/D&gt;&lt;D xsi:type="xsd:double"&gt;12.638402&lt;/D&gt;&lt;D xsi:type="xsd:double"&gt;27.776575&lt;/D&gt;&lt;D xsi:type="xsd:double"&gt;-2.023667&lt;/D&gt;&lt;D xsi:type="xsd:double"&gt;2.1554112&lt;/D&gt;&lt;D xsi:type="xsd:double"&gt;-23.622232&lt;/D&gt;&lt;D xsi:type="xsd:double"&gt;-17.496426&lt;/D&gt;&lt;D xsi:type="xsd:double"&gt;-1.5717566&lt;/D&gt;&lt;D xsi:type="xsd:double"&gt;1.0092974&lt;/D&gt;&lt;D xsi:type="xsd:double"&gt;17.819464&lt;/D&gt;&lt;D xsi:type="xsd:double"&gt;17.52708&lt;/D&gt;&lt;D xsi:type="xsd:double"&gt;16.549133&lt;/D&gt;&lt;D xsi:type="xsd:double"&gt;7.7673435&lt;/D&gt;&lt;D xsi:type="xsd:double"&gt;-6.512088&lt;/D&gt;&lt;D xsi:type="xsd:double"&gt;-19.558876&lt;/D&gt;&lt;D xsi:type="xsd:double"&gt;-4.677868&lt;/D&gt;&lt;D xsi:type="xsd:double"&gt;-4.905021&lt;/D&gt;&lt;D xsi:type="xsd:double"&gt;27.77605&lt;/D&gt;&lt;D xsi:type="xsd:double"&gt;27.712238&lt;/D&gt;&lt;D xsi:type="xsd:double"&gt;9.758604&lt;/D&gt;&lt;D xsi:type="xsd:double"&gt;16.741705&lt;/D&gt;&lt;D xsi:type="xsd:double"&gt;4.344201&lt;/D&gt;&lt;D xsi:type="xsd:double"&gt;21.806217&lt;/D&gt;&lt;D xsi:type="xsd:double"&gt;31.792318&lt;/D&gt;&lt;D xsi:type="xsd:double"&gt;17.941093&lt;/D&gt;&lt;D xsi:type="xsd:double"&gt;28.502537&lt;/D&gt;&lt;D xsi:type="xsd:double"&gt;28.996658&lt;/D&gt;&lt;D xsi:type="xsd:double"&gt;19.225513&lt;/D&gt;&lt;D xsi:type="xsd:double"&gt;5.9449196&lt;/D&gt;&lt;D xsi:type="xsd:double"&gt;-7.82364&lt;/D&gt;&lt;D xsi:type="xsd:double"&gt;-11.0280695&lt;/D&gt;&lt;D xsi:type="xsd:double"&gt;-0.5753875&lt;/D&gt;&lt;/FQL&gt;&lt;FQL&gt;&lt;Q&gt;INDA^FMA_PE(LTMA,-10AY,0,AM,"PORTAGG","MEANR")&lt;/Q&gt;&lt;R&gt;121&lt;/R&gt;&lt;C&gt;1&lt;/C&gt;&lt;D xsi:type="xsd:double"&gt;17.6897636024513&lt;/D&gt;&lt;D xsi:type="xsd:double"&gt;17.9999740395954&lt;/D&gt;&lt;D xsi:type="xsd:double"&gt;18.2723484185698&lt;/D&gt;&lt;D xsi:type="xsd:double"&gt;19.6291568241158&lt;/D&gt;&lt;D xsi:type="xsd:double"&gt;19.1415994447589&lt;/D&gt;&lt;D xsi:type="xsd:double"&gt;20.7465758856362&lt;/D&gt;&lt;D xsi:type="xsd:double"&gt;21.0395593436174&lt;/D&gt;&lt;D xsi:type="xsd:double"&gt;20.6554818966318&lt;/D&gt;&lt;D xsi:type="xsd:double"&gt;20.3220646450575&lt;/D&gt;&lt;D xsi:type="xsd:double"&gt;20.4763943733363&lt;/D&gt;&lt;D xsi:type="xsd:double"&gt;20.2468937181908&lt;/D&gt;&lt;D xsi:type="xsd:double"&gt;20.8001913635802&lt;/D&gt;&lt;D xsi:type="xsd:double"&gt;20.5867944867075&lt;/D&gt;&lt;D xsi:type="xsd:double"&gt;20.1511994732857&lt;/D&gt;&lt;D xsi:type="xsd:double"&gt;20.6765928947818&lt;/D&gt;&lt;D xsi:type="xsd:double"&gt;20.3239227030895&lt;/D&gt;&lt;D xsi:type="xsd:double"&gt;20.5713979461554&lt;/D&gt;&lt;D xsi:type="xsd:double"&gt;19.8867574601774&lt;/D&gt;&lt;D xsi:type="xsd:double"&gt;18.8283542559504&lt;/D&gt;&lt;D xsi:type="xsd:double"&gt;18.8891169978249&lt;/D&gt;&lt;D xsi:type="xsd:double"&gt;18.9484057778244&lt;/D&gt;&lt;D xsi:type="xsd:double"&gt;19.1463399708058&lt;/D&gt;&lt;D xsi:type="xsd:double"&gt;19.0905775262335&lt;/D&gt;&lt;D xsi:type="xsd:double"&gt;19.7406870417125&lt;/D&gt;&lt;D xsi:type="xsd:double"&gt;19.6908271386727&lt;/D&gt;&lt;D xsi:type="xsd:double"&gt;19.5263793568785&lt;/D&gt;&lt;D xsi:type="xsd:double"&gt;19.8217647786198&lt;/D&gt;&lt;D xsi:type="xsd:double"&gt;18.9915685705535&lt;/D&gt;&lt;D xsi:type="xsd:double"&gt;18.7756886213953&lt;/D&gt;&lt;D xsi:type="xsd:double"&gt;19.910105551654&lt;/D&gt;&lt;D xsi:type="xsd:double"&gt;20.5681027739357&lt;/D&gt;&lt;D xsi:type="xsd:double"&gt;20.4328328870343&lt;/D&gt;&lt;D xsi:type="xsd:double"&gt;20.4021997969974&lt;/D&gt;&lt;D xsi:type="xsd:double"&gt;20.4943314170326&lt;/D&gt;&lt;D xsi:type="xsd:double"&gt;20.1868672329455&lt;/D&gt;&lt;D xsi:type="xsd:double"&gt;20.8599207729023&lt;/D&gt;&lt;D xsi:type="xsd:double"&gt;20.7421402982725&lt;/D&gt;&lt;D xsi:type="xsd:double"&gt;20.6970916604734&lt;/D&gt;&lt;D xsi:type="xsd:double"&gt;21.6122623504543&lt;/D&gt;&lt;D xsi:type="xsd:double"&gt;21.9492805514677&lt;/D&gt;&lt;D xsi:type="xsd:double"&gt;22.6810509393125&lt;/D&gt;&lt;D xsi:type="xsd:double"&gt;23.0477798899972&lt;/D&gt;&lt;D xsi:type="xsd:double"&gt;21.7554506665343&lt;/D&gt;&lt;D xsi:type="xsd:double"&gt;21.3640477409761&lt;/D&gt;&lt;D xsi:type="xsd:double"&gt;21.4975378262227&lt;/D&gt;&lt;D xsi:type="xsd:double"&gt;21.183467913928&lt;/D&gt;&lt;D xsi:type="xsd:double"&gt;21.1198229157557&lt;/D&gt;&lt;D xsi:type="xsd:double"&gt;21.6025540235111&lt;/D&gt;&lt;D xsi:type="xsd:double"&gt;22.5108487213639&lt;/D&gt;&lt;D xsi:type="xsd:double"&gt;21.3349580775584&lt;/D&gt;&lt;D xsi:type="xsd:double"&gt;20.3105070019566&lt;/D&gt;&lt;D xsi:type="xsd:double"&gt;21.5920720965528&lt;/D&gt;&lt;D xsi:type="xsd:double"&gt;21.6209459027169&lt;/D&gt;&lt;D xsi:type="xsd:double"&gt;21.278864064394&lt;/D&gt;&lt;D xsi:type="xsd:double"&gt;21.7123924713774&lt;/D&gt;&lt;D xsi:type="xsd:double"&gt;21.6654422213741&lt;/D&gt;&lt;D xsi:type="xsd:double"&gt;21.6390530071197&lt;/D&gt;&lt;D xsi:type="xsd:double"&gt;21.6097399658878&lt;/D&gt;&lt;D xsi:type="xsd:double"&gt;21.5245512922519&lt;/D&gt;&lt;D xsi:type="xsd:double"&gt;20.9357825562735&lt;/D&gt;&lt;D xsi:type="xsd:double"&gt;21.0905740867044&lt;/D&gt;&lt;D xsi:type="xsd:double"&gt;21.4745480957537&lt;/D&gt;&lt;D xsi:type="xsd:double"&gt;22.346938861539&lt;/D&gt;&lt;D xsi:type="xsd:double"&gt;23.0378260477737&lt;/D&gt;&lt;D xsi:type="xsd:double"&gt;23.5179128516822&lt;/D&gt;&lt;D xsi:type="xsd:double"&gt;23.2404197519153&lt;/D&gt;&lt;D xsi:type="xsd:double"&gt;21.2595561646068&lt;/D&gt;&lt;D xsi:type="xsd:double"&gt;20.1482185591458&lt;/D&gt;&lt;D xsi:type="xsd:double"&gt;20.8610936979267&lt;/D&gt;&lt;D xsi:type="xsd:double"&gt;21.5924929058401&lt;/D&gt;&lt;D xsi:type="xsd:double"&gt;23.3900946740719&lt;/D&gt;&lt;D xsi:type="xsd:double"&gt;25.1278552364597&lt;/D&gt;&lt;D xsi:type="xsd:double"&gt;25.9147708115862&lt;/D&gt;&lt;D xsi:type="xsd:double"&gt;25.7975602214965&lt;/D&gt;&lt;D xsi:type="xsd:double"&gt;26.1720911704132&lt;/D&gt;&lt;D xsi:type="xsd:double"&gt;27.5018116066022&lt;/D&gt;&lt;D xsi:type="xsd:double"&gt;33.5212132342573&lt;/D&gt;&lt;D xsi:type="xsd:double"&gt;31.1214230965374&lt;/D&gt;&lt;D xsi:type="xsd:double"&gt;31.1047143003508&lt;/D&gt;&lt;D xsi:type="xsd:double"&gt;30.3554945565564&lt;/D&gt;&lt;D xsi:type="xsd:double"&gt;29.724306684818&lt;/D&gt;&lt;D xsi:type="xsd:double"&gt;29.3225113067127&lt;/D&gt;&lt;D xsi:type="xsd:double"&gt;28.9918474774761&lt;/D&gt;&lt;D xsi:type="xsd:double"&gt;28.6742760791467&lt;/D&gt;&lt;D xsi:type="xsd:double"&gt;28.9662978260686&lt;/D&gt;&lt;D xsi:type="xsd:double"&gt;29.4384847485258&lt;/D&gt;&lt;D xsi:type="xsd:double"&gt;28.8080400497302&lt;/D&gt;&lt;D xsi:type="xsd:double"&gt;27.6239975686472&lt;/D&gt;&lt;D xsi:type="xsd:double"&gt;28.4147641880528&lt;/D&gt;&lt;D xsi:type="xsd:double"&gt;27.298580708037&lt;/D&gt;&lt;D xsi:type="xsd:double"&gt;26.4723681210962&lt;/D&gt;&lt;D xsi:type="xsd:double"&gt;26.2254341529472&lt;/D&gt;&lt;D xsi:type="xsd:double"&gt;25.8231454853323&lt;/D&gt;&lt;D xsi:type="xsd:double"&gt;25.059909214087&lt;/D&gt;&lt;D xsi:type="xsd:double"&gt;24.3549904145536&lt;/D&gt;&lt;D xsi:type="xsd:double"&gt;25.2861340086732&lt;/D&gt;&lt;D xsi:type="xsd:double"&gt;25.4945158579752&lt;/D&gt;&lt;D xsi:type="xsd:double"&gt;24.7701113788877&lt;/D&gt;&lt;D xsi:type="xsd:double"&gt;25.5040052633224&lt;/D&gt;&lt;D xsi:type="xsd:double"&gt;26.5895715620289&lt;/D&gt;&lt;D xsi:type="xsd:double"&gt;26.1326425452015&lt;/D&gt;&lt;D xsi:type="xsd:double"&gt;24.9115747862424&lt;/D&gt;&lt;D xsi:type="xsd:double"&gt;24.1614710837883&lt;/D&gt;&lt;D xsi:type="xsd:double"&gt;23.7535622206194&lt;/D&gt;&lt;D xsi:type="xsd:double"&gt;23.8343519037518&lt;/D&gt;&lt;D xsi:type="xsd:double"&gt;23.9193418474784&lt;/D&gt;&lt;D xsi:type="xsd:double"&gt;24.1065425588407&lt;/D&gt;&lt;D xsi:type="xsd:double"&gt;24.0619939392559&lt;/D&gt;&lt;D xsi:type="xsd:double"&gt;23.6388513204472&lt;/D&gt;&lt;D xsi:type="xsd:double"&gt;23.5706769469145&lt;/D&gt;&lt;D xsi:type="xsd:double"&gt;22.9201509128094&lt;/D&gt;&lt;D xsi:type="xsd:double"&gt;23.8282506043502&lt;/D&gt;&lt;D xsi:type="xsd:double"&gt;25.8007648076691&lt;/D&gt;&lt;D xsi:type="xsd:double"&gt;25.9994636456997&lt;/D&gt;&lt;D xsi:type="xsd:double"&gt;26.193108412014&lt;/D&gt;&lt;D xsi:type="xsd:double"&gt;25.9482640537463&lt;/D&gt;&lt;D xsi:type="xsd:double"&gt;25.8067012363421&lt;/D&gt;&lt;D xsi:type="xsd:double"&gt;25.6585605254684&lt;/D&gt;&lt;D xsi:type="xsd:double"&gt;26.0916413116464&lt;/D&gt;&lt;D xsi:type="xsd:double"&gt;26.5826104765029&lt;/D&gt;&lt;D xsi:type="xsd:double"&gt;26.7018810352214&lt;/D&gt;&lt;/FQL&gt;&lt;FQL&gt;&lt;Q&gt;COPP-FDS^FG_PRICE(0)&lt;/Q&gt;&lt;R&gt;1&lt;/R&gt;&lt;C&gt;1&lt;/C&gt;&lt;D xsi:type="xsd:double"&gt;4.1475&lt;/D&gt;&lt;/FQL&gt;&lt;FQL&gt;&lt;Q&gt;ECH^FG_PRICE_MAVG(0,,,,30)&lt;/Q&gt;&lt;R&gt;1&lt;/R&gt;&lt;C&gt;1&lt;/C&gt;&lt;D xsi:type="xsd:double"&gt;25.942167&lt;/D&gt;&lt;/FQL&gt;&lt;FQL&gt;&lt;Q&gt;INDA^PERCENT_CHANGE(FMA_EPS(+1,0,,,,"PORTAGG","MEAN"),FMA_EPS(+1,-1AM,,,,"PORTAGG","MEAN"))&lt;/Q&gt;&lt;R&gt;1&lt;/R&gt;&lt;C&gt;1&lt;/C&gt;&lt;D xsi:type="xsd:double"&gt;-0.258745522672036&lt;/D&gt;&lt;/FQL&gt;&lt;FQL&gt;&lt;Q&gt;EWJ^P_PRICE(0)/P_PRICE_HIGH_PR(0,,,,,,"PRICE","INTRA","52W")&lt;/Q&gt;&lt;R&gt;1&lt;/R&gt;&lt;C&gt;1&lt;/C&gt;&lt;D xsi:type="xsd:double"&gt;0.99010456&lt;/D&gt;&lt;/FQL&gt;&lt;FQL&gt;&lt;Q&gt;EZA^SIZE(FG_CONSTITUENTS)&lt;/Q&gt;&lt;R&gt;1&lt;/R&gt;&lt;C&gt;1&lt;/C&gt;&lt;D xsi:type="xsd:long"&gt;34&lt;/D&gt;&lt;/FQL&gt;&lt;FQL&gt;&lt;Q&gt;ECH^FG_ROE(0)&lt;/Q&gt;&lt;R&gt;1&lt;/R&gt;&lt;C&gt;1&lt;/C&gt;&lt;D xsi:type="xsd:double"&gt;8.54523806561003&lt;/D&gt;&lt;/FQL&gt;&lt;FQL&gt;&lt;Q&gt;TRYMX10Y-FDS^PCTCHG(FG_YIELD(0,,,,"YTM"),FG_YIELD(-3AM,,,,"YTM"))&lt;/Q&gt;&lt;R&gt;1&lt;/R&gt;&lt;C&gt;1&lt;/C&gt;&lt;D xsi:type="xsd:double"&gt;-0.8483263&lt;/D&gt;&lt;/FQL&gt;&lt;FQL&gt;&lt;Q&gt;INDA^JULIAN(FMA_DIV_YLD(NTMA,NOW,NOW,M,"PORTAGG","MEANR").DATES)&lt;/Q&gt;&lt;R&gt;1&lt;/R&gt;&lt;C&gt;1&lt;/C&gt;&lt;D xsi:type="xsd:long"&gt;45530&lt;/D&gt;&lt;/FQL&gt;&lt;FQL&gt;&lt;Q&gt;TRYPL10Y-FDS^FG_YIELD(-10AY,0,Y,,"YTM")&lt;/Q&gt;&lt;R&gt;10&lt;/R&gt;&lt;C&gt;1&lt;/C&gt;&lt;D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xsi:type="xsd:double"&gt;5.1912&lt;/D&gt;&lt;/FQL&gt;&lt;FQL&gt;&lt;Q&gt;NI-FDS^FG_PRICE(0)&lt;/Q&gt;&lt;R&gt;1&lt;/R&gt;&lt;C&gt;1&lt;/C&gt;&lt;D xsi:type="xsd:double"&gt;16735&lt;/D&gt;&lt;/FQL&gt;&lt;FQL&gt;&lt;Q&gt;EZA^FG_PRICE_MAVG(0,,,,200)&lt;/Q&gt;&lt;R&gt;1&lt;/R&gt;&lt;C&gt;1&lt;/C&gt;&lt;D xsi:type="xsd:double"&gt;41.08455&lt;/D&gt;&lt;/FQL&gt;&lt;FQL&gt;&lt;Q&gt;EWW^FG_TOTAL_RETURNC(0,-1AM)&lt;/Q&gt;&lt;R&gt;1&lt;/R&gt;&lt;C&gt;1&lt;/C&gt;&lt;D xsi:type="xsd:double"&gt;-5.389434&lt;/D&gt;&lt;/FQL&gt;&lt;FQL&gt;&lt;Q&gt;REFQALEND-FDS^PROPER_NAME(0,,,"SECURITY","NAME")&lt;/Q&gt;&lt;R&gt;1&lt;/R&gt;&lt;C&gt;1&lt;/C&gt;&lt;D xsi:type="xsd:string"&gt;Qatar Lending Rate - Overnight&lt;/D&gt;&lt;/FQL&gt;&lt;FQL&gt;&lt;Q&gt;CC_PL^IMF_IFS_RCPI_Q(0)&lt;/Q&gt;&lt;R&gt;1&lt;/R&gt;&lt;C&gt;1&lt;/C&gt;&lt;D xsi:type="xsd:double"&gt;2.6024375&lt;/D&gt;&lt;/FQL&gt;&lt;FQL&gt;&lt;Q&gt;USDCLP^FG_PRICE_CHANGE(0,-1AY)&lt;/Q&gt;&lt;R&gt;1&lt;/R&gt;&lt;C&gt;1&lt;/C&gt;&lt;D xsi:type="xsd:double"&gt;6.9978714&lt;/D&gt;&lt;/FQL&gt;&lt;FQL&gt;&lt;Q&gt;EZA^FMA_DIV_YLD(NTMA,-10AY,0,AM,"PORTAGG","MEANR")&lt;/Q&gt;&lt;R&gt;121&lt;/R&gt;&lt;C&gt;1&lt;/C&gt;&lt;D xsi:type="xsd:double"&gt;3.26961438269534&lt;/D&gt;&lt;D xsi:type="xsd:double"&gt;3.4822211611951&lt;/D&gt;&lt;D xsi:type="xsd:double"&gt;3.38996774025177&lt;/D&gt;&lt;D xsi:type="xsd:double"&gt;3.32757728769856&lt;/D&gt;&lt;D xsi:type="xsd:double"&gt;3.2901849597066&lt;/D&gt;&lt;D xsi:type="xsd:double"&gt;3.16171276072486&lt;/D&gt;&lt;D xsi:type="xsd:double"&gt;3.05476411882601&lt;/D&gt;&lt;D xsi:type="xsd:double"&gt;3.08655938444547&lt;/D&gt;&lt;D xsi:type="xsd:double"&gt;2.96921814083485&lt;/D&gt;&lt;D xsi:type="xsd:double"&gt;3.23291203992342&lt;/D&gt;&lt;D xsi:type="xsd:double"&gt;3.219240029497&lt;/D&gt;&lt;D xsi:type="xsd:double"&gt;3.26562798756044&lt;/D&gt;&lt;D xsi:type="xsd:double"&gt;3.34130067237266&lt;/D&gt;&lt;D xsi:type="xsd:double"&gt;3.50673787383308&lt;/D&gt;&lt;D xsi:type="xsd:double"&gt;3.26977354336603&lt;/D&gt;&lt;D xsi:type="xsd:double"&gt;3.33596207246182&lt;/D&gt;&lt;D xsi:type="xsd:double"&gt;3.43328435675722&lt;/D&gt;&lt;D xsi:type="xsd:double"&gt;3.51232256117664&lt;/D&gt;&lt;D xsi:type="xsd:double"&gt;3.52607194724408&lt;/D&gt;&lt;D xsi:type="xsd:double"&gt;3.30612465761794&lt;/D&gt;&lt;D xsi:type="xsd:double"&gt;3.23621834437832&lt;/D&gt;&lt;D xsi:type="xsd:double"&gt;3.25580535456399&lt;/D&gt;&lt;D xsi:type="xsd:double"&gt;3.19285964166056&lt;/D&gt;&lt;D xsi:type="xsd:double"&gt;2.98647791074681&lt;/D&gt;&lt;D xsi:type="xsd:double"&gt;3.0043529962835&lt;/D&gt;&lt;D xsi:type="xsd:double"&gt;3.11523987308677&lt;/D&gt;&lt;D xsi:type="xsd:double"&gt;3.25141021277357&lt;/D&gt;&lt;D xsi:type="xsd:double"&gt;3.34900867364016&lt;/D&gt;&lt;D xsi:type="xsd:double"&gt;3.18313644168509&lt;/D&gt;&lt;D xsi:type="xsd:double"&gt;3.18712057835879&lt;/D&gt;&lt;D xsi:type="xsd:double"&gt;3.22286978724204&lt;/D&gt;&lt;D xsi:type="xsd:double"&gt;3.14410812568331&lt;/D&gt;&lt;D xsi:type="xsd:double"&gt;3.08763164047335&lt;/D&gt;&lt;D xsi:type="xsd:double"&gt;3.01601975908924&lt;/D&gt;&lt;D xsi:type="xsd:double"&gt;3.3836555633934&lt;/D&gt;&lt;D xsi:type="xsd:double"&gt;3.17555517338477&lt;/D&gt;&lt;D xsi:type="xsd:double"&gt;3.11798967259111&lt;/D&gt;&lt;D xsi:type="xsd:double"&gt;3.37805260796941&lt;/D&gt;&lt;D xsi:type="xsd:double"&gt;3.24851406238334&lt;/D&gt;&lt;D xsi:type="xsd:double"&gt;3.0765178774715&lt;/D&gt;&lt;D xsi:type="xsd:double"&gt;3.28942322600829&lt;/D&gt;&lt;D xsi:type="xsd:double"&gt;3.2843010274108&lt;/D&gt;&lt;D xsi:type="xsd:double"&gt;3.34713441136927&lt;/D&gt;&lt;D xsi:type="xsd:double"&gt;3.33548497156748&lt;/D&gt;&lt;D xsi:type="xsd:double"&gt;3.31316911120273&lt;/D&gt;&lt;D xsi:type="xsd:double"&gt;3.50761832299525&lt;/D&gt;&lt;D xsi:type="xsd:double"&gt;3.53178080057331&lt;/D&gt;&lt;D xsi:type="xsd:double"&gt;3.56240709623278&lt;/D&gt;&lt;D xsi:type="xsd:double"&gt;3.42961544669693&lt;/D&gt;&lt;D xsi:type="xsd:double"&gt;3.81919603546028&lt;/D&gt;&lt;D xsi:type="xsd:double"&gt;4.24486231629291&lt;/D&gt;&lt;D xsi:type="xsd:double"&gt;3.94990765905011&lt;/D&gt;&lt;D xsi:type="xsd:double"&gt;3.82214917051645&lt;/D&gt;&lt;D xsi:type="xsd:double"&gt;3.68543688799048&lt;/D&gt;&lt;D xsi:type="xsd:double"&gt;3.84592020984927&lt;/D&gt;&lt;D xsi:type="xsd:double"&gt;3.88172940490044&lt;/D&gt;&lt;D xsi:type="xsd:double"&gt;3.68064871576756&lt;/D&gt;&lt;D xsi:type="xsd:double"&gt;4.03064792874626&lt;/D&gt;&lt;D xsi:type="xsd:double"&gt;3.78912426089244&lt;/D&gt;&lt;D xsi:type="xsd:double"&gt;3.82327458966417&lt;/D&gt;&lt;D xsi:type="xsd:double"&gt;4.21617749869428&lt;/D&gt;&lt;D xsi:type="xsd:double"&gt;4.32565301495395&lt;/D&gt;&lt;D xsi:type="xsd:double"&gt;4.19211561306236&lt;/D&gt;&lt;D xsi:type="xsd:double"&gt;3.86968637677948&lt;/D&gt;&lt;D xsi:type="xsd:double"&gt;3.70360499377769&lt;/D&gt;&lt;D xsi:type="xsd:double"&gt;3.80547407562473&lt;/D&gt;&lt;D xsi:type="xsd:double"&gt;4.28660598591128&lt;/D&gt;&lt;D xsi:type="xsd:double"&gt;5.36282794285484&lt;/D&gt;&lt;D xsi:type="xsd:double"&gt;3.58386423942567&lt;/D&gt;&lt;D xsi:type="xsd:double"&gt;3.59850491090195&lt;/D&gt;&lt;D xsi:type="xsd:double"&gt;3.52414138745584&lt;/D&gt;&lt;D xsi:type="xsd:double"&gt;3.28027701800293&lt;/D&gt;&lt;D xsi:type="xsd:double"&gt;3.42837981642717&lt;/D&gt;&lt;D xsi:type="xsd:double"&gt;3.5894870024847&lt;/D&gt;&lt;D xsi:type="xsd:double"&gt;3.77533275108524&lt;/D&gt;&lt;D xsi:type="xsd:double"&gt;3.7372852838953&lt;/D&gt;&lt;D xsi:type="xsd:double"&gt;3.88782755279629&lt;/D&gt;&lt;D xsi:type="xsd:double"&gt;3.92814865626386&lt;/D&gt;&lt;D xsi:type="xsd:double"&gt;3.8637216687963&lt;/D&gt;&lt;D xsi:type="xsd:double"&gt;3.77286584154118&lt;/D&gt;&lt;D xsi:type="xsd:double"&gt;4.26587524022168&lt;/D&gt;&lt;D xsi:type="xsd:double"&gt;4.11626186467544&lt;/D&gt;&lt;D xsi:type="xsd:double"&gt;4.40814443599286&lt;/D&gt;&lt;D xsi:type="xsd:double"&gt;4.4834495246171&lt;/D&gt;&lt;D xsi:type="xsd:double"&gt;5.05153003991816&lt;/D&gt;&lt;D xsi:type="xsd:double"&gt;4.81609010052764&lt;/D&gt;&lt;D xsi:type="xsd:double"&gt;4.66407837458225&lt;/D&gt;&lt;D xsi:type="xsd:double"&gt;4.81805001530267&lt;/D&gt;&lt;D xsi:type="xsd:double"&gt;4.59632194063593&lt;/D&gt;&lt;D xsi:type="xsd:double"&gt;4.48093012654072&lt;/D&gt;&lt;D xsi:type="xsd:double"&gt;4.34723680311253&lt;/D&gt;&lt;D xsi:type="xsd:double"&gt;4.51217836466794&lt;/D&gt;&lt;D xsi:type="xsd:double"&gt;4.68395228030969&lt;/D&gt;&lt;D xsi:type="xsd:double"&gt;4.86477686933806&lt;/D&gt;&lt;D xsi:type="xsd:double"&gt;5.06340345222347&lt;/D&gt;&lt;D xsi:type="xsd:double"&gt;4.99478340000513&lt;/D&gt;&lt;D xsi:type="xsd:double"&gt;5.03962846541141&lt;/D&gt;&lt;D xsi:type="xsd:double"&gt;5.67093258984737&lt;/D&gt;&lt;D xsi:type="xsd:double"&gt;5.34577262378369&lt;/D&gt;&lt;D xsi:type="xsd:double"&gt;4.93059530028957&lt;/D&gt;&lt;D xsi:type="xsd:double"&gt;4.89214383658929&lt;/D&gt;&lt;D xsi:type="xsd:double"&gt;4.53139792569377&lt;/D&gt;&lt;D xsi:type="xsd:double"&gt;4.71718765728784&lt;/D&gt;&lt;D xsi:type="xsd:double"&gt;4.69116257268911&lt;/D&gt;&lt;D xsi:type="xsd:double"&gt;4.47148231648082&lt;/D&gt;&lt;D xsi:type="xsd:double"&gt;4.79184767234834&lt;/D&gt;&lt;D xsi:type="xsd:double"&gt;4.52373070656244&lt;/D&gt;&lt;D xsi:type="xsd:double"&gt;4.10183963872162&lt;/D&gt;&lt;D xsi:type="xsd:double"&gt;4.40018996214757&lt;/D&gt;&lt;D xsi:type="xsd:double"&gt;4.55993418621636&lt;/D&gt;&lt;D xsi:type="xsd:double"&gt;4.66108327074697&lt;/D&gt;&lt;D xsi:type="xsd:double"&gt;4.28043152448179&lt;/D&gt;&lt;D xsi:type="xsd:double"&gt;4.09751158309976&lt;/D&gt;&lt;D xsi:type="xsd:double"&gt;4.31027109523905&lt;/D&gt;&lt;D xsi:type="xsd:double"&gt;4.30999304557314&lt;/D&gt;&lt;D xsi:type="xsd:double"&gt;4.14833343500325&lt;/D&gt;&lt;D xsi:type="xsd:double"&gt;4.10333904497771&lt;/D&gt;&lt;D xsi:type="xsd:double"&gt;3.98839428497287&lt;/D&gt;&lt;D xsi:type="xsd:double"&gt;4.0233568856676&lt;/D&gt;&lt;D xsi:type="xsd:double"&gt;3.92764538140782&lt;/D&gt;&lt;D xsi:type="xsd:double"&gt;3.75624679724734&lt;/D&gt;&lt;/FQL&gt;&lt;FQL&gt;&lt;Q&gt;TIOS-FDS^FG_PRICE_CHANGE(0,-3AM)&lt;/Q&gt;&lt;R&gt;1&lt;/R&gt;&lt;C&gt;1&lt;/C&gt;&lt;D xsi:type="xsd:double"&gt;-16.230677764566&lt;/D&gt;&lt;/FQL&gt;&lt;FQL&gt;&lt;Q&gt;ECH^FG_PRICE(0)&lt;/Q&gt;&lt;R&gt;1&lt;/R&gt;&lt;C&gt;1&lt;/C&gt;&lt;D xsi:type="xsd:double"&gt;26.65&lt;/D&gt;&lt;/FQL&gt;&lt;FQL&gt;&lt;Q&gt;TUR^FMA_PCT_ABOVE_MAVG(200,0,,,,"PORTAGG")&lt;/Q&gt;&lt;R&gt;1&lt;/R&gt;&lt;C&gt;1&lt;/C&gt;&lt;D xsi:type="xsd:double"&gt;37.5&lt;/D&gt;&lt;/FQL&gt;&lt;FQL&gt;&lt;Q&gt;EWW^PERCENT_CHANGE(FMA_EPS(+1,0,,,,"PORTAGG","MEAN"),FMA_EPS(+1,-3AM,,,,"PORTAGG","MEAN"))&lt;/Q&gt;&lt;R&gt;1&lt;/R&gt;&lt;C&gt;1&lt;/C&gt;&lt;D xsi:type="xsd:double"&gt;-11.279537841507&lt;/D&gt;&lt;/FQL&gt;&lt;FQL&gt;&lt;Q&gt;EWJ^FG_TOTAL_RETURNC(0,-6AM)&lt;/Q&gt;&lt;R&gt;1&lt;/R&gt;&lt;C&gt;1&lt;/C&gt;&lt;D xsi:type="xsd:double"&gt;4.2746663&lt;/D&gt;&lt;/FQL&gt;&lt;FQL&gt;&lt;Q&gt;CNYA^FG_ROE(0)&lt;/Q&gt;&lt;R&gt;1&lt;/R&gt;&lt;C&gt;1&lt;/C&gt;&lt;D xsi:type="xsd:double"&gt;10.1109027184245&lt;/D&gt;&lt;/FQL&gt;&lt;FQL&gt;&lt;Q&gt;UAE^FMA_DIV_YLD(NTMA,NOW,NOW,M,"PORTAGG","MEANR")&lt;/Q&gt;&lt;R&gt;1&lt;/R&gt;&lt;C&gt;1&lt;/C&gt;&lt;D xsi:type="xsd:double"&gt;5.3427340934571&lt;/D&gt;&lt;/FQL&gt;&lt;FQL&gt;&lt;Q&gt;EPHE^JULIAN(FMA_DIV_YLD(NTMA,NOW,NOW,M,"PORTAGG","MEANR").DATES)&lt;/Q&gt;&lt;R&gt;1&lt;/R&gt;&lt;C&gt;1&lt;/C&gt;&lt;D xsi:type="xsd:long"&gt;45531&lt;/D&gt;&lt;/FQL&gt;&lt;FQL&gt;&lt;Q&gt;EWY^FMA_ROE(NTMA,-20AY,NOW,FY,"PORTAGG","MEANR")&lt;/Q&gt;&lt;R&gt;20&lt;/R&gt;&lt;C&gt;1&lt;/C&gt;&lt;D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xsi:type="xsd:double"&gt;8.90596194393434&lt;/D&gt;&lt;/FQL&gt;&lt;FQL&gt;&lt;Q&gt;CC_AE^FG_COMPANY_NAME&lt;/Q&gt;&lt;R&gt;1&lt;/R&gt;&lt;C&gt;1&lt;/C&gt;&lt;D xsi:type="xsd:string"&gt;United Arab Emirates&lt;/D&gt;&lt;/FQL&gt;&lt;FQL&gt;&lt;Q&gt;USDEUR^FG_PRICE_CHANGE(0,-1AM)&lt;/Q&gt;&lt;R&gt;1&lt;/R&gt;&lt;C&gt;1&lt;/C&gt;&lt;D xsi:type="xsd:double"&gt;-2.2988975&lt;/D&gt;&lt;/FQL&gt;&lt;FQL&gt;&lt;Q&gt;EWZ^FMA_PE(LTMA,-10AY,0,AM,"PORTAGG","MEANR")&lt;/Q&gt;&lt;R&gt;121&lt;/R&gt;&lt;C&gt;1&lt;/C&gt;&lt;D xsi:type="xsd:double"&gt;13.0993547427787&lt;/D&gt;&lt;D xsi:type="xsd:double"&gt;12.2010026304755&lt;/D&gt;&lt;D xsi:type="xsd:double"&gt;11.8731979566225&lt;/D&gt;&lt;D xsi:type="xsd:double"&gt;12.8616577591316&lt;/D&gt;&lt;D xsi:type="xsd:double"&gt;12.5060512138606&lt;/D&gt;&lt;D xsi:type="xsd:double"&gt;12.085221819657&lt;/D&gt;&lt;D xsi:type="xsd:double"&gt;12.9145545886341&lt;/D&gt;&lt;D xsi:type="xsd:double"&gt;12.9778854171086&lt;/D&gt;&lt;D xsi:type="xsd:double"&gt;13.6408302453364&lt;/D&gt;&lt;D xsi:type="xsd:double"&gt;13.6337963764782&lt;/D&gt;&lt;D xsi:type="xsd:double"&gt;13.7978549148519&lt;/D&gt;&lt;D xsi:type="xsd:double"&gt;13.3961775654699&lt;/D&gt;&lt;D xsi:type="xsd:double"&gt;12.8491830000871&lt;/D&gt;&lt;D xsi:type="xsd:double"&gt;12.0400682393998&lt;/D&gt;&lt;D xsi:type="xsd:double"&gt;12.2930649867401&lt;/D&gt;&lt;D xsi:type="xsd:double"&gt;12.5900244875268&lt;/D&gt;&lt;D xsi:type="xsd:double"&gt;12.2602527056649&lt;/D&gt;&lt;D xsi:type="xsd:double"&gt;11.7559280837945&lt;/D&gt;&lt;D xsi:type="xsd:double"&gt;12.6570681126579&lt;/D&gt;&lt;D xsi:type="xsd:double"&gt;13.2456568723332&lt;/D&gt;&lt;D xsi:type="xsd:double"&gt;13.339440287129&lt;/D&gt;&lt;D xsi:type="xsd:double"&gt;12.9141689535031&lt;/D&gt;&lt;D xsi:type="xsd:double"&gt;13.1787192752616&lt;/D&gt;&lt;D xsi:type="xsd:double"&gt;14.0395712420735&lt;/D&gt;&lt;D xsi:type="xsd:double"&gt;14.4864961526077&lt;/D&gt;&lt;D xsi:type="xsd:double"&gt;14.4189282000743&lt;/D&gt;&lt;D xsi:type="xsd:double"&gt;15.6120918718406&lt;/D&gt;&lt;D xsi:type="xsd:double"&gt;14.8850136925732&lt;/D&gt;&lt;D xsi:type="xsd:double"&gt;14.7955876497537&lt;/D&gt;&lt;D xsi:type="xsd:double"&gt;15.796727509657&lt;/D&gt;&lt;D xsi:type="xsd:double"&gt;16.8818277540957&lt;/D&gt;&lt;D xsi:type="xsd:double"&gt;16.4583246527273&lt;/D&gt;&lt;D xsi:type="xsd:double"&gt;16.0959203666902&lt;/D&gt;&lt;D xsi:type="xsd:double"&gt;15.6855970432541&lt;/D&gt;&lt;D xsi:type="xsd:double"&gt;14.9843465298401&lt;/D&gt;&lt;D xsi:type="xsd:double"&gt;14.9628296153831&lt;/D&gt;&lt;D xsi:type="xsd:double"&gt;15.5034282628472&lt;/D&gt;&lt;D xsi:type="xsd:double"&gt;15.4828778176833&lt;/D&gt;&lt;D xsi:type="xsd:double"&gt;15.2508681435205&lt;/D&gt;&lt;D xsi:type="xsd:double"&gt;14.5206052674139&lt;/D&gt;&lt;D xsi:type="xsd:double"&gt;14.9214045178148&lt;/D&gt;&lt;D xsi:type="xsd:double"&gt;16.3360196268515&lt;/D&gt;&lt;D xsi:type="xsd:double"&gt;16.6295583770173&lt;/D&gt;&lt;D xsi:type="xsd:double"&gt;16.2355836722164&lt;/D&gt;&lt;D xsi:type="xsd:double"&gt;15.9572622567192&lt;/D&gt;&lt;D xsi:type="xsd:double"&gt;14.9058342868966&lt;/D&gt;&lt;D xsi:type="xsd:double"&gt;14.2561078016266&lt;/D&gt;&lt;D xsi:type="xsd:double"&gt;14.3508043521157&lt;/D&gt;&lt;D xsi:type="xsd:double"&gt;13.7134554955874&lt;/D&gt;&lt;D xsi:type="xsd:double"&gt;13.3284936174753&lt;/D&gt;&lt;D xsi:type="xsd:double"&gt;13.6107635662439&lt;/D&gt;&lt;D xsi:type="xsd:double"&gt;14.0047118177481&lt;/D&gt;&lt;D xsi:type="xsd:double"&gt;13.696329573754&lt;/D&gt;&lt;D xsi:type="xsd:double"&gt;14.8591851472277&lt;/D&gt;&lt;D xsi:type="xsd:double"&gt;14.8241255113211&lt;/D&gt;&lt;D xsi:type="xsd:double"&gt;14.5401260364707&lt;/D&gt;&lt;D xsi:type="xsd:double"&gt;14.157990315747&lt;/D&gt;&lt;D xsi:type="xsd:double"&gt;14.0620169917795&lt;/D&gt;&lt;D xsi:type="xsd:double"&gt;14.0893532743361&lt;/D&gt;&lt;D xsi:type="xsd:double"&gt;14.45989871676&lt;/D&gt;&lt;D xsi:type="xsd:double"&gt;14.1092195415167&lt;/D&gt;&lt;D xsi:type="xsd:double"&gt;14.5064144314812&lt;/D&gt;&lt;D xsi:type="xsd:double"&gt;15.5936689826458&lt;/D&gt;&lt;D xsi:type="xsd:double"&gt;15.3571595684842&lt;/D&gt;&lt;D xsi:type="xsd:double"&gt;17.3502107210871&lt;/D&gt;&lt;D xsi:type="xsd:double"&gt;17.0950234136903&lt;/D&gt;&lt;D xsi:type="xsd:double"&gt;17.1080263332395&lt;/D&gt;&lt;D xsi:type="xsd:double"&gt;16.2288069466732&lt;/D&gt;&lt;D xsi:type="xsd:double"&gt;16.8586594988665&lt;/D&gt;&lt;D xsi:type="xsd:double"&gt;18.8735474624644&lt;/D&gt;&lt;D xsi:type="xsd:double"&gt;20.4522564837706&lt;/D&gt;&lt;D xsi:type="xsd:double"&gt;31.7621299312961&lt;/D&gt;&lt;D xsi:type="xsd:double"&gt;35.1117041045358&lt;/D&gt;&lt;D xsi:type="xsd:double"&gt;28.3776552415551&lt;/D&gt;&lt;D xsi:type="xsd:double"&gt;31.5690266875663&lt;/D&gt;&lt;D xsi:type="xsd:double"&gt;32.6107375630188&lt;/D&gt;&lt;D xsi:type="xsd:double"&gt;36.7152560425135&lt;/D&gt;&lt;D xsi:type="xsd:double"&gt;28.3358389179682&lt;/D&gt;&lt;D xsi:type="xsd:double"&gt;20.884778221546&lt;/D&gt;&lt;D xsi:type="xsd:double"&gt;19.625629170457&lt;/D&gt;&lt;D xsi:type="xsd:double"&gt;18.32418064281&lt;/D&gt;&lt;D xsi:type="xsd:double"&gt;17.3275842863005&lt;/D&gt;&lt;D xsi:type="xsd:double"&gt;16.0824786808795&lt;/D&gt;&lt;D xsi:type="xsd:double"&gt;14.5441810528872&lt;/D&gt;&lt;D xsi:type="xsd:double"&gt;12.9238776431674&lt;/D&gt;&lt;D xsi:type="xsd:double"&gt;10.9880012943241&lt;/D&gt;&lt;D xsi:type="xsd:double"&gt;9.36020948103032&lt;/D&gt;&lt;D xsi:type="xsd:double"&gt;7.93098172308678&lt;/D&gt;&lt;D xsi:type="xsd:double"&gt;6.52015788921944&lt;/D&gt;&lt;D xsi:type="xsd:double"&gt;7.0146790349607&lt;/D&gt;&lt;D xsi:type="xsd:double"&gt;7.05141445309785&lt;/D&gt;&lt;D xsi:type="xsd:double"&gt;7.06703659618555&lt;/D&gt;&lt;D xsi:type="xsd:double"&gt;6.68690273061891&lt;/D&gt;&lt;D xsi:type="xsd:double"&gt;6.69830150482215&lt;/D&gt;&lt;D xsi:type="xsd:double"&gt;6.223079121447&lt;/D&gt;&lt;D xsi:type="xsd:double"&gt;6.23347963445892&lt;/D&gt;&lt;D xsi:type="xsd:double"&gt;6.25171910009261&lt;/D&gt;&lt;D xsi:type="xsd:double"&gt;5.95045644144752&lt;/D&gt;&lt;D xsi:type="xsd:double"&gt;6.18696511691571&lt;/D&gt;&lt;D xsi:type="xsd:double"&gt;5.85813620045867&lt;/D&gt;&lt;D xsi:type="xsd:double"&gt;5.68314929008145&lt;/D&gt;&lt;D xsi:type="xsd:double"&gt;5.9387400857242&lt;/D&gt;&lt;D xsi:type="xsd:double"&gt;5.5432471462036&lt;/D&gt;&lt;D xsi:type="xsd:double"&gt;5.59320983858932&lt;/D&gt;&lt;D xsi:type="xsd:double"&gt;5.78373733879884&lt;/D&gt;&lt;D xsi:type="xsd:double"&gt;6.07010461763189&lt;/D&gt;&lt;D xsi:type="xsd:double"&gt;6.72528622044532&lt;/D&gt;&lt;D xsi:type="xsd:double"&gt;7.07151515317877&lt;/D&gt;&lt;D xsi:type="xsd:double"&gt;7.20610242770041&lt;/D&gt;&lt;D xsi:type="xsd:double"&gt;7.2841973618067&lt;/D&gt;&lt;D xsi:type="xsd:double"&gt;7.17640316344064&lt;/D&gt;&lt;D xsi:type="xsd:double"&gt;8.07125455104074&lt;/D&gt;&lt;D xsi:type="xsd:double"&gt;8.76801042219228&lt;/D&gt;&lt;D xsi:type="xsd:double"&gt;8.18922825789798&lt;/D&gt;&lt;D xsi:type="xsd:double"&gt;8.45660399026174&lt;/D&gt;&lt;D xsi:type="xsd:double"&gt;8.38424965426144&lt;/D&gt;&lt;D xsi:type="xsd:double"&gt;8.30291405731656&lt;/D&gt;&lt;D xsi:type="xsd:double"&gt;8.02214809729367&lt;/D&gt;&lt;D xsi:type="xsd:double"&gt;7.96861161809312&lt;/D&gt;&lt;D xsi:type="xsd:double"&gt;7.9484364740751&lt;/D&gt;&lt;D xsi:type="xsd:double"&gt;8.64681199027488&lt;/D&gt;&lt;/FQL&gt;&lt;FQL&gt;&lt;Q&gt;PLATI-FDS^FG_PRICE(0)/MAX(FG_PRICE(0,-1AY))&lt;/Q&gt;&lt;R&gt;1&lt;/R&gt;&lt;C&gt;1&lt;/C&gt;&lt;D xsi:type="xsd:double"&gt;0.88400374181478&lt;/D&gt;&lt;/FQL&gt;&lt;FQL&gt;&lt;Q&gt;EZA^FG_PRICE_MAVG(0,,,,60)&lt;/Q&gt;&lt;R&gt;1&lt;/R&gt;&lt;C&gt;1&lt;/C&gt;&lt;D xsi:type="xsd:double"&gt;43.979&lt;/D&gt;&lt;/FQL&gt;&lt;FQL&gt;&lt;Q&gt;EPHE^FG_TOTAL_RETURNC(0,-6AM)&lt;/Q&gt;&lt;R&gt;1&lt;/R&gt;&lt;C&gt;1&lt;/C&gt;&lt;D xsi:type="xsd:double"&gt;1.8806815&lt;/D&gt;&lt;/FQL&gt;&lt;FQL&gt;&lt;Q&gt;REFCLMPR-FDS^(SUBARRAY(NOT_NA(NO_REPEAT_F(FG_YIELD(NOW,-10AY,D))),0,1)-SUBARRAY(NOT_NA(NO_REPEAT_F(FG_YIELD(NOW,-10AY,D))),1,1))*100&lt;/Q&gt;&lt;R&gt;1&lt;/R&gt;&lt;C&gt;1&lt;/C&gt;&lt;D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xsi:type="xsd:double"&gt;-25&lt;/D&gt;&lt;/FQL&gt;&lt;FQL&gt;&lt;Q&gt;TRYPE10Y-FDS^PCTCHG(FG_YIELD(0,,,,"YTM"),FG_YIELD(-1AM,,,,"YTM"))&lt;/Q&gt;&lt;R&gt;1&lt;/R&gt;&lt;C&gt;1&lt;/C&gt;&lt;D xsi:type="xsd:double"&gt;-6.1266284&lt;/D&gt;&lt;/FQL&gt;&lt;FQL&gt;&lt;Q&gt;TRYBR10Y-FDS^FG_YIELD(0,,,,"YTM")&lt;/Q&gt;&lt;R&gt;1&lt;/R&gt;&lt;C&gt;1&lt;/C&gt;&lt;D xsi:type="xsd:double"&gt;12.058252&lt;/D&gt;&lt;/FQL&gt;&lt;FQL&gt;&lt;Q&gt;EWW^P_PRICE_RETURNS_PR('52W',2,-10AY,0,AM)&lt;/Q&gt;&lt;R&gt;121&lt;/R&gt;&lt;C&gt;1&lt;/C&gt;&lt;D xsi:type="xsd:double"&gt;19.281996&lt;/D&gt;&lt;D xsi:type="xsd:double"&gt;7.0881963&lt;/D&gt;&lt;D xsi:type="xsd:double"&gt;2.9319048&lt;/D&gt;&lt;D xsi:type="xsd:double"&gt;0.14702082&lt;/D&gt;&lt;D xsi:type="xsd:double"&gt;-11.174429&lt;/D&gt;&lt;D xsi:type="xsd:double"&gt;-6.2564077&lt;/D&gt;&lt;D xsi:type="xsd:double"&gt;0.65978765&lt;/D&gt;&lt;D xsi:type="xsd:double"&gt;-6.4596057&lt;/D&gt;&lt;D xsi:type="xsd:double"&gt;-5.47083&lt;/D&gt;&lt;D xsi:type="xsd:double"&gt;-11.730814&lt;/D&gt;&lt;D xsi:type="xsd:double"&gt;-14.270794&lt;/D&gt;&lt;D xsi:type="xsd:double"&gt;-20.361698&lt;/D&gt;&lt;D xsi:type="xsd:double"&gt;-25.598644&lt;/D&gt;&lt;D xsi:type="xsd:double"&gt;-24.587494&lt;/D&gt;&lt;D xsi:type="xsd:double"&gt;-17.993324&lt;/D&gt;&lt;D xsi:type="xsd:double"&gt;-17.184687&lt;/D&gt;&lt;D xsi:type="xsd:double"&gt;-12.895245&lt;/D&gt;&lt;D xsi:type="xsd:double"&gt;-14.716739&lt;/D&gt;&lt;D xsi:type="xsd:double"&gt;-17.708445&lt;/D&gt;&lt;D xsi:type="xsd:double"&gt;-5.7052374&lt;/D&gt;&lt;D xsi:type="xsd:double"&gt;-7.6881113&lt;/D&gt;&lt;D xsi:type="xsd:double"&gt;-12.301236&lt;/D&gt;&lt;D xsi:type="xsd:double"&gt;-11.007118&lt;/D&gt;&lt;D xsi:type="xsd:double"&gt;-7.568306&lt;/D&gt;&lt;D xsi:type="xsd:double"&gt;0.3736496&lt;/D&gt;&lt;D xsi:type="xsd:double"&gt;-1.2136757&lt;/D&gt;&lt;D xsi:type="xsd:double"&gt;-4.903257&lt;/D&gt;&lt;D xsi:type="xsd:double"&gt;-16.653538&lt;/D&gt;&lt;D xsi:type="xsd:double"&gt;-11.098682&lt;/D&gt;&lt;D xsi:type="xsd:double"&gt;0.44977665&lt;/D&gt;&lt;D xsi:type="xsd:double"&gt;-2.1291137&lt;/D&gt;&lt;D xsi:type="xsd:double"&gt;-1.8925369&lt;/D&gt;&lt;D xsi:type="xsd:double"&gt;-1.4909863&lt;/D&gt;&lt;D xsi:type="xsd:double"&gt;6.7399263&lt;/D&gt;&lt;D xsi:type="xsd:double"&gt;10.335255&lt;/D&gt;&lt;D xsi:type="xsd:double"&gt;16.251314&lt;/D&gt;&lt;D xsi:type="xsd:double"&gt;12.126886&lt;/D&gt;&lt;D xsi:type="xsd:double"&gt;14.008701&lt;/D&gt;&lt;D xsi:type="xsd:double"&gt;0.8694649&lt;/D&gt;&lt;D xsi:type="xsd:double"&gt;18.005716&lt;/D&gt;&lt;D xsi:type="xsd:double"&gt;13.8805275&lt;/D&gt;&lt;D xsi:type="xsd:double"&gt;20.760464&lt;/D&gt;&lt;D xsi:type="xsd:double"&gt;10.633397&lt;/D&gt;&lt;D xsi:type="xsd:double"&gt;1.5914798&lt;/D&gt;&lt;D xsi:type="xsd:double"&gt;2.6003122&lt;/D&gt;&lt;D xsi:type="xsd:double"&gt;-13.930636&lt;/D&gt;&lt;D xsi:type="xsd:double"&gt;-9.999805&lt;/D&gt;&lt;D xsi:type="xsd:double"&gt;-6.267905&lt;/D&gt;&lt;D xsi:type="xsd:double"&gt;-6.707984&lt;/D&gt;&lt;D xsi:type="xsd:double"&gt;-3.70031&lt;/D&gt;&lt;D xsi:type="xsd:double"&gt;-13.981551&lt;/D&gt;&lt;D xsi:type="xsd:double"&gt;-18.540937&lt;/D&gt;&lt;D xsi:type="xsd:double"&gt;-13.404971&lt;/D&gt;&lt;D xsi:type="xsd:double"&gt;-14.082503&lt;/D&gt;&lt;D xsi:type="xsd:double"&gt;-10.772842&lt;/D&gt;&lt;D xsi:type="xsd:double"&gt;-13.501656&lt;/D&gt;&lt;D xsi:type="xsd:double"&gt;-8.549034&lt;/D&gt;&lt;D xsi:type="xsd:double"&gt;0.40504932&lt;/D&gt;&lt;D xsi:type="xsd:double"&gt;-4.7832847&lt;/D&gt;&lt;D xsi:type="xsd:double"&gt;-16.272337&lt;/D&gt;&lt;D xsi:type="xsd:double"&gt;-18.912113&lt;/D&gt;&lt;D xsi:type="xsd:double"&gt;-14.335436&lt;/D&gt;&lt;D xsi:type="xsd:double"&gt;8.716369&lt;/D&gt;&lt;D xsi:type="xsd:double"&gt;10.014391&lt;/D&gt;&lt;D xsi:type="xsd:double"&gt;15.205836&lt;/D&gt;&lt;D xsi:type="xsd:double"&gt;8.570576&lt;/D&gt;&lt;D xsi:type="xsd:double"&gt;-1.5800059&lt;/D&gt;&lt;D xsi:type="xsd:double"&gt;-33.870518&lt;/D&gt;&lt;D xsi:type="xsd:double"&gt;-32.40546&lt;/D&gt;&lt;D xsi:type="xsd:double"&gt;-25.1899&lt;/D&gt;&lt;D xsi:type="xsd:double"&gt;-25.39047&lt;/D&gt;&lt;D xsi:type="xsd:double"&gt;-19.380915&lt;/D&gt;&lt;D xsi:type="xsd:double"&gt;-12.95076&lt;/D&gt;&lt;D xsi:type="xsd:double"&gt;-22.35062&lt;/D&gt;&lt;D xsi:type="xsd:double"&gt;-24.017483&lt;/D&gt;&lt;D xsi:type="xsd:double"&gt;-4.154277&lt;/D&gt;&lt;D xsi:type="xsd:double"&gt;-3.8818955&lt;/D&gt;&lt;D xsi:type="xsd:double"&gt;-13.590121&lt;/D&gt;&lt;D xsi:type="xsd:double"&gt;-5.862623&lt;/D&gt;&lt;D xsi:type="xsd:double"&gt;60.72074&lt;/D&gt;&lt;D xsi:type="xsd:double"&gt;56.320095&lt;/D&gt;&lt;D xsi:type="xsd:double"&gt;53.00294&lt;/D&gt;&lt;D xsi:type="xsd:double"&gt;54.114296&lt;/D&gt;&lt;D xsi:type="xsd:double"&gt;51.15546&lt;/D&gt;&lt;D xsi:type="xsd:double"&gt;53.04041&lt;/D&gt;&lt;D xsi:type="xsd:double"&gt;50.696396&lt;/D&gt;&lt;D xsi:type="xsd:double"&gt;46.190598&lt;/D&gt;&lt;D xsi:type="xsd:double"&gt;10.008478&lt;/D&gt;&lt;D xsi:type="xsd:double"&gt;18.075825&lt;/D&gt;&lt;D xsi:type="xsd:double"&gt;15.337634&lt;/D&gt;&lt;D xsi:type="xsd:double"&gt;26.544773&lt;/D&gt;&lt;D xsi:type="xsd:double"&gt;26.150656&lt;/D&gt;&lt;D xsi:type="xsd:double"&gt;8.209419&lt;/D&gt;&lt;D xsi:type="xsd:double"&gt;13.982498&lt;/D&gt;&lt;D xsi:type="xsd:double"&gt;-0.26972294&lt;/D&gt;&lt;D xsi:type="xsd:double"&gt;-3.1142652&lt;/D&gt;&lt;D xsi:type="xsd:double"&gt;-5.373603&lt;/D&gt;&lt;D xsi:type="xsd:double"&gt;-4.1463256&lt;/D&gt;&lt;D xsi:type="xsd:double"&gt;5.061555&lt;/D&gt;&lt;D xsi:type="xsd:double"&gt;21.713234&lt;/D&gt;&lt;D xsi:type="xsd:double"&gt;4.191482&lt;/D&gt;&lt;D xsi:type="xsd:double"&gt;27.296507&lt;/D&gt;&lt;D xsi:type="xsd:double"&gt;18.638824&lt;/D&gt;&lt;D xsi:type="xsd:double"&gt;12.637341&lt;/D&gt;&lt;D xsi:type="xsd:double"&gt;24.885893&lt;/D&gt;&lt;D xsi:type="xsd:double"&gt;22.055304&lt;/D&gt;&lt;D xsi:type="xsd:double"&gt;37.474358&lt;/D&gt;&lt;D xsi:type="xsd:double"&gt;43.23672&lt;/D&gt;&lt;D xsi:type="xsd:double"&gt;43.145763&lt;/D&gt;&lt;D xsi:type="xsd:double"&gt;33.502365&lt;/D&gt;&lt;D xsi:type="xsd:double"&gt;13.801718&lt;/D&gt;&lt;D xsi:type="xsd:double"&gt;20.852482&lt;/D&gt;&lt;D xsi:type="xsd:double"&gt;37.521564&lt;/D&gt;&lt;D xsi:type="xsd:double"&gt;16.973984&lt;/D&gt;&lt;D xsi:type="xsd:double"&gt;15.782845&lt;/D&gt;&lt;D xsi:type="xsd:double"&gt;21.530067&lt;/D&gt;&lt;D xsi:type="xsd:double"&gt;12.998306&lt;/D&gt;&lt;D xsi:type="xsd:double"&gt;8.009577&lt;/D&gt;&lt;D xsi:type="xsd:double"&gt;-7.0453644&lt;/D&gt;&lt;D xsi:type="xsd:double"&gt;-12.502611&lt;/D&gt;&lt;D xsi:type="xsd:double"&gt;-15.379768&lt;/D&gt;&lt;/FQL&gt;&lt;FQL&gt;&lt;Q&gt;TIOS-FDS^FG_PRICE_CHANGE(0,-1AM)&lt;/Q&gt;&lt;R&gt;1&lt;/R&gt;&lt;C&gt;1&lt;/C&gt;&lt;D xsi:type="xsd:double"&gt;-7.46786752978704&lt;/D&gt;&lt;/FQL&gt;&lt;FQL&gt;&lt;Q&gt;CNYA^FG_PRICE_MAVG(0,,,,200)&lt;/Q&gt;&lt;R&gt;1&lt;/R&gt;&lt;C&gt;1&lt;/C&gt;&lt;D xsi:type="xsd:double"&gt;25.841335&lt;/D&gt;&lt;/FQL&gt;&lt;FQL&gt;&lt;Q&gt;SET-BKK^FG_TOTAL_RETURNC(0,-12AM)&lt;/Q&gt;&lt;R&gt;1&lt;/R&gt;&lt;C&gt;1&lt;/C&gt;&lt;D xsi:type="xsd:double"&gt;-13.475185&lt;/D&gt;&lt;/FQL&gt;&lt;FQL&gt;&lt;Q&gt;EWW^FMA_PCT_ABOVE_MAVG(200,0,,,,"PORTAGG")&lt;/Q&gt;&lt;R&gt;1&lt;/R&gt;&lt;C&gt;1&lt;/C&gt;&lt;D xsi:type="xsd:double"&gt;22.7272727272727&lt;/D&gt;&lt;/FQL&gt;&lt;FQL&gt;&lt;Q&gt;URTH^P_PRICE(0)/P_PRICE_LOW_PR(0,,,,,,"PRICE","INTRA","52W")-1&lt;/Q&gt;&lt;R&gt;1&lt;/R&gt;&lt;C&gt;1&lt;/C&gt;&lt;D xsi:type="xsd:double"&gt;0.33356595&lt;/D&gt;&lt;/FQL&gt;&lt;FQL&gt;&lt;Q&gt;EWZ^SIZE(FG_CONSTITUENTS)&lt;/Q&gt;&lt;R&gt;1&lt;/R&gt;&lt;C&gt;1&lt;/C&gt;&lt;D xsi:type="xsd:long"&gt;51&lt;/D&gt;&lt;/FQL&gt;&lt;FQL&gt;&lt;Q&gt;MCHI^FMA_RBICS_REV_CURRENT(30, LOC, "PORTAGG")&lt;/Q&gt;&lt;R&gt;1&lt;/R&gt;&lt;C&gt;1&lt;/C&gt;&lt;D xsi:type="xsd:double"&gt;24.8463578989592&lt;/D&gt;&lt;/FQL&gt;&lt;FQL&gt;&lt;Q&gt;GREK^FMA_EVAL_EBITDA(NTMA,0,,,"PORTAGG","MEANR")&lt;/Q&gt;&lt;R&gt;1&lt;/R&gt;&lt;C&gt;1&lt;/C&gt;&lt;D xsi:type="xsd:double"&gt;5.74664026626613&lt;/D&gt;&lt;/FQL&gt;&lt;FQL&gt;&lt;Q&gt;EWT^FMA_PE(NTMA,0,,,"PORTAGG","MEANR")&lt;/Q&gt;&lt;R&gt;1&lt;/R&gt;&lt;C&gt;1&lt;/C&gt;&lt;D xsi:type="xsd:double"&gt;16.5900696324412&lt;/D&gt;&lt;/FQL&gt;&lt;FQL&gt;&lt;Q&gt;EIDO^FMA_DIV_YLD(NTMA,NOW,NOW,M,"PORTAGG","MEANR")&lt;/Q&gt;&lt;R&gt;1&lt;/R&gt;&lt;C&gt;1&lt;/C&gt;&lt;D xsi:type="xsd:double"&gt;4.02018880620766&lt;/D&gt;&lt;/FQL&gt;&lt;FQL&gt;&lt;Q&gt;EWM^FG_COMPANY_NAME&lt;/Q&gt;&lt;R&gt;1&lt;/R&gt;&lt;C&gt;1&lt;/C&gt;&lt;D xsi:type="xsd:string"&gt;iShares MSCI Malaysia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</t>
        </r>
      </text>
    </comment>
    <comment ref="A19" authorId="0" shapeId="0" xr:uid="{94BF510B-632D-45DC-BBB1-A5814D1341F8}">
      <text>
        <r>
          <rPr>
            <b/>
            <sz val="9"/>
            <color indexed="81"/>
            <rFont val="Tahoma"/>
            <charset val="1"/>
          </rPr>
          <t>4712&lt;/D&gt;&lt;D xsi:type="xsd:double"&gt;13.6928560106621&lt;/D&gt;&lt;D xsi:type="xsd:double"&gt;15.6524440673878&lt;/D&gt;&lt;D xsi:type="xsd:double"&gt;14.02340332534&lt;/D&gt;&lt;/FQL&gt;&lt;FQL&gt;&lt;Q&gt;CC_TR^FG_COMPANY_NAME&lt;/Q&gt;&lt;R&gt;1&lt;/R&gt;&lt;C&gt;1&lt;/C&gt;&lt;D xsi:type="xsd:string"&gt;Turkey&lt;/D&gt;&lt;/FQL&gt;&lt;FQL&gt;&lt;Q&gt;USDZAR^STD(FG_PRICE_CHANGE(0,-3AY,M))&lt;/Q&gt;&lt;R&gt;1&lt;/R&gt;&lt;C&gt;1&lt;/C&gt;&lt;D xsi:type="xsd:double"&gt;3.87970256223855&lt;/D&gt;&lt;/FQL&gt;&lt;FQL&gt;&lt;Q&gt;USDMYR^FG_PRICE_CHANGE(0,-6AM)&lt;/Q&gt;&lt;R&gt;1&lt;/R&gt;&lt;C&gt;1&lt;/C&gt;&lt;D xsi:type="xsd:double"&gt;-9.156048&lt;/D&gt;&lt;/FQL&gt;&lt;FQL&gt;&lt;Q&gt;EWT^FMA_DIV_YLD(NTMA,-10AY,0,AM,"PORTAGG","MEANR")&lt;/Q&gt;&lt;R&gt;121&lt;/R&gt;&lt;C&gt;1&lt;/C&gt;&lt;D xsi:type="xsd:double"&gt;3.23236590273981&lt;/D&gt;&lt;D xsi:type="xsd:double"&gt;3.49262278653802&lt;/D&gt;&lt;D xsi:type="xsd:double"&gt;3.49725307709058&lt;/D&gt;&lt;D xsi:type="xsd:double"&gt;3.38023990755614&lt;/D&gt;&lt;D xsi:type="xsd:double"&gt;3.40383446678902&lt;/D&gt;&lt;D xsi:type="xsd:double"&gt;3.43661809915431&lt;/D&gt;&lt;D xsi:type="xsd:double"&gt;3.38703874236579&lt;/D&gt;&lt;D xsi:type="xsd:double"&gt;3.5615868947978&lt;/D&gt;&lt;D xsi:type="xsd:double"&gt;3.48552426300117&lt;/D&gt;&lt;D xsi:type="xsd:double"&gt;3.69550965333853&lt;/D&gt;&lt;D xsi:type="xsd:double"&gt;3.90898329074291&lt;/D&gt;&lt;D xsi:type="xsd:double"&gt;4.22391759766952&lt;/D&gt;&lt;D xsi:type="xsd:double"&gt;4.40341684878555&lt;/D&gt;&lt;D xsi:type="xsd:double"&gt;4.40631627006167&lt;/D&gt;&lt;D xsi:type="xsd:double"&gt;4.12630174222179&lt;/D&gt;&lt;D xsi:type="xsd:double"&gt;4.18190342588919&lt;/D&gt;&lt;D xsi:type="xsd:double"&gt;4.21888599514631&lt;/D&gt;&lt;D xsi:type="xsd:double"&gt;4.4213941555301&lt;/D&gt;&lt;D xsi:type="xsd:double"&gt;4.28349485426579&lt;/D&gt;&lt;D xsi:type="xsd:double"&gt;4.15452988779067&lt;/D&gt;&lt;D xsi:type="xsd:double"&gt;4.42318090514047&lt;/D&gt;&lt;D xsi:type="xsd:double"&gt;4.34031831509751&lt;/D&gt;&lt;D xsi:type="xsd:double"&gt;4.22945508448605&lt;/D&gt;&lt;D xsi:type="xsd:double"&gt;4.08150271834887&lt;/D&gt;&lt;D xsi:type="xsd:double"&gt;4.04939214409601&lt;/D&gt;&lt;D xsi:type="xsd:double"&gt;3.98603037615893&lt;/D&gt;&lt;D xsi:type="xsd:double"&gt;3.9857508899522&lt;/D&gt;&lt;D xsi:type="xsd:double"&gt;4.17752807771233&lt;/D&gt;&lt;D xsi:type="xsd:double"&gt;4.26839025203518&lt;/D&gt;&lt;D xsi:type="xsd:double"&gt;4.15630445535683&lt;/D&gt;&lt;D xsi:type="xsd:double"&gt;4.11427330340036&lt;/D&gt;&lt;D xsi:type="xsd:double"&gt;4.12173146898701&lt;/D&gt;&lt;D xsi:type="xsd:double"&gt;4.0902816492297&lt;/D&gt;&lt;D xsi:type="xsd:double"&gt;4.0466783319156&lt;/D&gt;&lt;D xsi:type="xsd:double"&gt;3.96302231808858&lt;/D&gt;&lt;D xsi:type="xsd:double"&gt;3.97752055322307&lt;/D&gt;&lt;D xsi:type="xsd:double"&gt;4.05488587745095&lt;/D&gt;&lt;D xsi:type="xsd:double"&gt;4.16083771597113&lt;/D&gt;&lt;D xsi:type="xsd:double"&gt;4.04156505871846&lt;/D&gt;&lt;D xsi:type="xsd:double"&gt;4.08697663811128&lt;/D&gt;&lt;D xsi:type="xsd:double"&gt;4.18038844855756&lt;/D&gt;&lt;D xsi:type="xsd:double"&gt;4.01991961242475&lt;/D&gt;&lt;D xsi:type="xsd:double"&gt;4.210010093867&lt;/D&gt;&lt;D xsi:type="xsd:double"&gt;4.18294940152614&lt;/D&gt;&lt;D xsi:type="xsd:double"&gt;4.37500117046837&lt;/D&gt;&lt;D xsi:type="xsd:double"&gt;4.32697966958669&lt;/D&gt;&lt;D xsi:type="xsd:double"&gt;4.43689195553976&lt;/D&gt;&lt;D xsi:type="xsd:double"&gt;4.32938435805984&lt;/D&gt;&lt;D xsi:type="xsd:double"&gt;4.30490846291864&lt;/D&gt;&lt;D xsi:type="xsd:double"&gt;4.40672962161278&lt;/D&gt;&lt;D xsi:type="xsd:double"&gt;5.13122184683503&lt;/D&gt;&lt;D xsi:type="xsd:double"&gt;4.88222156388432&lt;/D&gt;&lt;D xsi:type="xsd:double"&gt;4.91193560664164&lt;/D&gt;&lt;D xsi:type="xsd:double"&gt;4.65357258735694&lt;/D&gt;&lt;D xsi:type="xsd:double"&gt;4.43297736712052&lt;/D&gt;&lt;D xsi:type="xsd:double"&gt;4.30028503206994&lt;/D&gt;&lt;D xsi:type="xsd:double"&gt;4.20687535706283&lt;/D&gt;&lt;D xsi:type="xsd:double"&gt;4.58836686629608&lt;/D&gt;&lt;D xsi:type="xsd:double"&gt;4.36272917337803&lt;/D&gt;&lt;D xsi:type="xsd:double"&gt;4.25744009914552&lt;/D&gt;&lt;D xsi:type="xsd:double"&gt;4.44923213650286&lt;/D&gt;&lt;D xsi:type="xsd:double"&gt;4.27400833238637&lt;/D&gt;&lt;D xsi:type="xsd:double"&gt;4.11666694038428&lt;/D&gt;&lt;D xsi:type="xsd:double"&gt;4.13857592089965&lt;/D&gt;&lt;D xsi:type="xsd:double"&gt;3.95968714176192&lt;/D&gt;&lt;D xsi:type="xsd:double"&gt;3.96636864217959&lt;/D&gt;&lt;D xsi:type="xsd:double"&gt;4.25007292288951&lt;/D&gt;&lt;D xsi:type="xsd:double"&gt;4.77396456863288&lt;/D&gt;&lt;D xsi:type="xsd:double"&gt;4.15970040105547&lt;/D&gt;&lt;D xsi:type="xsd:double"&gt;4.12446454439162&lt;/D&gt;&lt;D xsi:type="xsd:double"&gt;3.91173725705611&lt;/D&gt;&lt;D xsi:type="xsd:double"&gt;3.61560730521415&lt;/D&gt;&lt;D xsi:type="xsd:double"&gt;3.7593824793863&lt;/D&gt;&lt;D xsi:type="xsd:double"&gt;3.92842709453248&lt;/D&gt;&lt;D xsi:type="xsd:double"&gt;3.95577937659771&lt;/D&gt;&lt;D xsi:type="xsd:double"&gt;3.74245760850322&lt;/D&gt;&lt;D xsi:type="xsd:double"&gt;3.65039879566867&lt;/D&gt;&lt;D xsi:type="xsd:double"&gt;3.60780106166981&lt;/D&gt;&lt;D xsi:type="xsd:double"&gt;3.59159356829453&lt;/D&gt;&lt;D xsi:type="xsd:double"&gt;3.62281348879595&lt;/D&gt;&lt;D xsi:type="xsd:double"&gt;3.69882358337548&lt;/D&gt;&lt;D xsi:type="xsd:double"&gt;4.00625887440745&lt;/D&gt;&lt;D xsi:type="xsd:double"&gt;4.00608001571935&lt;/D&gt;&lt;D xsi:type="xsd:double"&gt;4.17603750943104&lt;/D&gt;&lt;D xsi:type="xsd:double"&gt;4.30221716816653&lt;/D&gt;&lt;D xsi:type="xsd:double"&gt;4.40532570267493&lt;/D&gt;&lt;D xsi:type="xsd:double"&gt;4.40262760816968&lt;/D&gt;&lt;D xsi:type="xsd:double"&gt;4.34848594151316&lt;/D&gt;&lt;D xsi:type="xsd:double"&gt;4.08506903889092&lt;/D&gt;&lt;D xsi:type="xsd:double"&gt;4.39946807189253&lt;/D&gt;&lt;D xsi:type="xsd:double"&gt;4.3884326205628&lt;/D&gt;&lt;D xsi:type="xsd:double"&gt;4.50864780558236&lt;/D&gt;&lt;D xsi:type="xsd:double"&gt;4.74711778160237&lt;/D&gt;&lt;D xsi:type="xsd:double"&gt;4.79179406103297&lt;/D&gt;&lt;D xsi:type="xsd:double"&gt;5.04653986858356&lt;/D&gt;&lt;D xsi:type="xsd:double"&gt;5.09890291060076&lt;/D&gt;&lt;D xsi:type="xsd:double"&gt;5.02076866479602&lt;/D&gt;&lt;D xsi:type="xsd:double"&gt;5.38791101484461&lt;/D&gt;&lt;D xsi:type="xsd:double"&gt;5.20426752389807&lt;/D&gt;&lt;D xsi:type="xsd:double"&gt;4.41308675124257&lt;/D&gt;&lt;D xsi:type="xsd:double"&gt;4.55925709691963&lt;/D&gt;&lt;D xsi:type="xsd:double"&gt;4.20829243563621&lt;/D&gt;&lt;D xsi:type="xsd:double"&gt;3.99982020107508&lt;/D&gt;&lt;D xsi:type="xsd:double"&gt;3.88375203962668&lt;/D&gt;&lt;D xsi:type="xsd:double"&gt;3.80250892694354&lt;/D&gt;&lt;D xsi:type="xsd:double"&gt;3.5779418451165&lt;/D&gt;&lt;D xsi:type="xsd:double"&gt;3.49749523101621&lt;/D&gt;&lt;D xsi:type="xsd:double"&gt;3.38985169321173&lt;/D&gt;&lt;D xsi:type="xsd:double"&gt;3.56510683957015&lt;/D&gt;&lt;D xsi:type="xsd:double"&gt;3.65790094303348&lt;/D&gt;&lt;D xsi:type="xsd:double"&gt;3.69394508986068&lt;/D&gt;&lt;D xsi:type="xsd:double"&gt;3.43691940455435&lt;/D&gt;&lt;D xsi:type="xsd:double"&gt;3.30378213668263&lt;/D&gt;&lt;D xsi:type="xsd:double"&gt;3.35116667946737&lt;/D&gt;&lt;D xsi:type="xsd:double"&gt;3.25043894662542&lt;/D&gt;&lt;D xsi:type="xsd:double"&gt;3.10293875182243&lt;/D&gt;&lt;D xsi:type="xsd:double"&gt;3.16289744493884&lt;/D&gt;&lt;D xsi:type="xsd:double"&gt;3.05364635986774&lt;/D&gt;&lt;D xsi:type="xsd:double"&gt;2.97592015958271&lt;/D&gt;&lt;D xsi:type="xsd:double"&gt;3.18525150810991&lt;/D&gt;&lt;D xsi:type="xsd:double"&gt;3.21141768137227&lt;/D&gt;&lt;/FQL&gt;&lt;FQL&gt;&lt;Q&gt;GREK^PERCENT_CHANGE(FMA_EPS(+1,0,,,,"PORTAGG","MEAN"),FMA_EPS(+1,-1AM,,,,"PORTAGG","MEAN"))&lt;/Q&gt;&lt;R&gt;1&lt;/R&gt;&lt;C&gt;1&lt;/C&gt;&lt;D xsi:type="xsd:double"&gt;5.34779957305375&lt;/D&gt;&lt;/FQL&gt;&lt;FQL&gt;&lt;Q&gt;EPHE^FG_TOTAL_RETURNC(0,-3AM)&lt;/Q&gt;&lt;R&gt;1&lt;/R&gt;&lt;C&gt;1&lt;/C&gt;&lt;D xsi:type="xsd:double"&gt;13.679123&lt;/D&gt;&lt;/FQL&gt;&lt;FQL&gt;&lt;Q&gt;REFINREPO-FDS^FG_YIELD(NOW,,,0)&lt;/Q&gt;&lt;R&gt;1&lt;/R&gt;&lt;C&gt;1&lt;/C&gt;&lt;D xsi:type="xsd:double"&gt;6.5&lt;/D&gt;&lt;/FQL&gt;&lt;FQL&gt;&lt;Q&gt;REFCLMPR-FDS^FG_YIELD(NOW,,,0)&lt;/Q&gt;&lt;R&gt;1&lt;/R&gt;&lt;C&gt;1&lt;/C&gt;&lt;D xsi:type="xsd:double"&gt;5.75&lt;/D&gt;&lt;/FQL&gt;&lt;FQL&gt;&lt;Q&gt;TRYMY10Y-FDS^FG_YIELD(0,,,,"YTM")&lt;/Q&gt;&lt;R&gt;1&lt;/R&gt;&lt;C&gt;1&lt;/C&gt;&lt;D xsi:type="xsd:double"&gt;3.748496&lt;/D&gt;&lt;/FQL&gt;&lt;FQL&gt;&lt;Q&gt;VWO^FG_FCF_YIELD_NTM(0)&lt;/Q&gt;&lt;R&gt;1&lt;/R&gt;&lt;C&gt;1&lt;/C&gt;&lt;D xsi:type="xsd:double"&gt;5.43478528438695&lt;/D&gt;&lt;/FQL&gt;&lt;FQL&gt;&lt;Q&gt;USDCLP^FG_COMPANY_NAME&lt;/Q&gt;&lt;R&gt;1&lt;/R&gt;&lt;C&gt;1&lt;/C&gt;&lt;D xsi:type="xsd:string"&gt;Chilean Peso per U.S. Dollar&lt;/D&gt;&lt;/FQL&gt;&lt;FQL&gt;&lt;Q&gt;EWT^P_PRICE_RETURNS_PR('52W',2,-10AY,0,AM)&lt;/Q&gt;&lt;R&gt;121&lt;/R&gt;&lt;C&gt;1&lt;/C&gt;&lt;D xsi:type="xsd:double"&gt;25.786388&lt;/D&gt;&lt;D xsi:type="xsd:double"&gt;10.542631&lt;/D&gt;&lt;D xsi:type="xsd:double"&gt;8.719528&lt;/D&gt;&lt;D xsi:type="xsd:double"&gt;13.733029&lt;/D&gt;&lt;D xsi:type="xsd:double"&gt;8.749533&lt;/D&gt;&lt;D xsi:type="xsd:double"&gt;18.320656&lt;/D&gt;&lt;D xsi:type="xsd:double"&gt;15.968382&lt;/D&gt;&lt;D xsi:type="xsd:double"&gt;11.493516&lt;/D&gt;&lt;D xsi:type="xsd:double"&gt;15.659881&lt;/D&gt;&lt;D xsi:type="xsd:double"&gt;9.41223&lt;/D&gt;&lt;D xsi:type="xsd:double"&gt;1.4603734&lt;/D&gt;&lt;D xsi:type="xsd:double"&gt;-7.0092144&lt;/D&gt;&lt;D xsi:type="xsd:double"&gt;-17.885685&lt;/D&gt;&lt;D xsi:type="xsd:double"&gt;-14.168209&lt;/D&gt;&lt;D xsi:type="xsd:double"&gt;-8.717018&lt;/D&gt;&lt;D xsi:type="xsd:double"&gt;-13.536161&lt;/D&gt;&lt;D xsi:type="xsd:double"&gt;-11.65759&lt;/D&gt;&lt;D xsi:type="xsd:double"&gt;-18.7285&lt;/D&gt;&lt;D xsi:type="xsd:double"&gt;-17.271149&lt;/D&gt;&lt;D xsi:type="xsd:double"&gt;-9.595406&lt;/D&gt;&lt;D xsi:type="xsd:double"&gt;-19.573402&lt;/D&gt;&lt;D xsi:type="xsd:double"&gt;-17.57853&lt;/D&gt;&lt;D xsi:type="xsd:double"&gt;-7.9916716&lt;/D&gt;&lt;D xsi:type="xsd:double"&gt;5.474901&lt;/D&gt;&lt;D xsi:type="xsd:double"&gt;18.269539&lt;/D&gt;&lt;D xsi:type="xsd:double"&gt;25.782944&lt;/D&gt;&lt;D xsi:type="xsd:double"&gt;14.746893&lt;/D&gt;&lt;D xsi:type="xsd:double"&gt;18.325806&lt;/D&gt;&lt;D xsi:type="xsd:double"&gt;16.92897&lt;/D&gt;&lt;D xsi:type="xsd:double"&gt;36.901104&lt;/D&gt;&lt;D xsi:type="xsd:double"&gt;29.626083&lt;/D&gt;&lt;D xsi:type="xsd:double"&gt;25.652145&lt;/D&gt;&lt;D xsi:type="xsd:double"&gt;30.862736&lt;/D&gt;&lt;D xsi:type="xsd:double"&gt;34.290947&lt;/D&gt;&lt;D xsi:type="xsd:double"&gt;30.662132&lt;/D&gt;&lt;D xsi:type="xsd:double"&gt;24.68319&lt;/D&gt;&lt;D xsi:type="xsd:double"&gt;24.764013&lt;/D&gt;&lt;D xsi:type="xsd:double"&gt;18.222511&lt;/D&gt;&lt;D xsi:type="xsd:double"&gt;24.295044&lt;/D&gt;&lt;D xsi:type="xsd:double"&gt;23.856068&lt;/D&gt;&lt;D xsi:type="xsd:double"&gt;26.033401&lt;/D&gt;&lt;D xsi:type="xsd:double"&gt;26.620436&lt;/D&gt;&lt;D xsi:type="xsd:double"&gt;16.419197&lt;/D&gt;&lt;D xsi:type="xsd:double"&gt;17.12284&lt;/D&gt;&lt;D xsi:type="xsd:double"&gt;11.193001&lt;/D&gt;&lt;D xsi:type="xsd:double"&gt;8.311725&lt;/D&gt;&lt;D xsi:type="xsd:double"&gt;4.014063&lt;/D&gt;&lt;D xsi:type="xsd:double"&gt;5.20401&lt;/D&gt;&lt;D xsi:type="xsd:double"&gt;5.706835&lt;/D&gt;&lt;D xsi:type="xsd:double"&gt;8.317482&lt;/D&gt;&lt;D xsi:type="xsd:double"&gt;-13.550842&lt;/D&gt;&lt;D xsi:type="xsd:double"&gt;-7.842815&lt;/D&gt;&lt;D xsi:type="xsd:double"&gt;-9.065223&lt;/D&gt;&lt;D xsi:type="xsd:double"&gt;-14.403641&lt;/D&gt;&lt;D xsi:type="xsd:double"&gt;-6.558818&lt;/D&gt;&lt;D xsi:type="xsd:double"&gt;-6.9648385&lt;/D&gt;&lt;D xsi:type="xsd:double"&gt;1.9286036&lt;/D&gt;&lt;D xsi:type="xsd:double"&gt;-8.394748&lt;/D&gt;&lt;D xsi:type="xsd:double"&gt;2.099812&lt;/D&gt;&lt;D xsi:type="xsd:double"&gt;-1.6656339&lt;/D&gt;&lt;D xsi:type="xsd:double"&gt;-6.5597115&lt;/D&gt;&lt;D xsi:type="xsd:double"&gt;-1.5685022&lt;/D&gt;&lt;D xsi:type="xsd:double"&gt;25.322056&lt;/D&gt;&lt;D xsi:type="xsd:double"&gt;21.79929&lt;/D&gt;&lt;D xsi:type="xsd:double"&gt;34.940266&lt;/D&gt;&lt;D xsi:type="xsd:double"&gt;26.483704&lt;/D&gt;&lt;D xsi:type="xsd:double"&gt;15.532708&lt;/D&gt;&lt;D xsi:type="xsd:double"&gt;-2.2268295&lt;/D&gt;&lt;D xsi:type="xsd:double"&gt;6.3064337&lt;/D&gt;&lt;D xsi:type="xsd:double"&gt;17.44486&lt;/D&gt;&lt;D xsi:type="xsd:double"&gt;17.955421&lt;/D&gt;&lt;D xsi:type="xsd:double"&gt;29.177988&lt;/D&gt;&lt;D xsi:type="xsd:double"&gt;34.39567&lt;/D&gt;&lt;D xsi:type="xsd:double"&gt;26.19766&lt;/D&gt;&lt;D xsi:type="xsd:double"&gt;20.372952&lt;/D&gt;&lt;D xsi:type="xsd:double"&gt;28.212452&lt;/D&gt;&lt;D xsi:type="xsd:double"&gt;29.597271&lt;/D&gt;&lt;D xsi:type="xsd:double"&gt;41.78965&lt;/D&gt;&lt;D xsi:type="xsd:double"&gt;54.85891&lt;/D&gt;&lt;D xsi:type="xsd:double"&gt;86.86856&lt;/D&gt;&lt;D xsi:type="xsd:double"&gt;79.07323&lt;/D&gt;&lt;D xsi:type="xsd:double"&gt;71.784&lt;/D&gt;&lt;D xsi:type="xsd:double"&gt;61.647034&lt;/D&gt;&lt;D xsi:type="xsd:double"&gt;44.1589&lt;/D&gt;&lt;D xsi:type="xsd:double"&gt;45.755886&lt;/D&gt;&lt;D xsi:type="xsd:double"&gt;41.857372&lt;/D&gt;&lt;D xsi:type="xsd:double"&gt;41.22591&lt;/D&gt;&lt;D xsi:type="xsd:double"&gt;31.22747&lt;/D&gt;&lt;D xsi:type="xsd:double"&gt;30.993425&lt;/D&gt;&lt;D xsi:type="xsd:double"&gt;12.900532&lt;/D&gt;&lt;D xsi:type="xsd:double"&gt;12.369049&lt;/D&gt;&lt;D xsi:type="xsd:double"&gt;7.225013&lt;/D&gt;&lt;D xsi:type="xsd:double"&gt;-12.076532&lt;/D&gt;&lt;D xsi:type="xsd:double"&gt;-6.171131&lt;/D&gt;&lt;D xsi:type="xsd:double"&gt;-17.034452&lt;/D&gt;&lt;D xsi:type="xsd:double"&gt;-17.730242&lt;/D&gt;&lt;D xsi:type="xsd:double"&gt;-19.311434&lt;/D&gt;&lt;D xsi:type="xsd:double"&gt;-27.80373&lt;/D&gt;&lt;D xsi:type="xsd:double"&gt;-32.320427&lt;/D&gt;&lt;D xsi:type="xsd:double"&gt;-22.133738&lt;/D&gt;&lt;D xsi:type="xsd:double"&gt;-28.373892&lt;/D&gt;&lt;D xsi:type="xsd:double"&gt;-14.307964&lt;/D&gt;&lt;D xsi:type="xsd:double"&gt;-19.33201&lt;/D&gt;&lt;D xsi:type="xsd:double"&gt;-14.1551075&lt;/D&gt;&lt;D xsi:type="xsd:double"&gt;-8.403551&lt;/D&gt;&lt;D xsi:type="xsd:double"&gt;0.58897734&lt;/D&gt;&lt;D xsi:type="xsd:double"&gt;7.232702&lt;/D&gt;&lt;D xsi:type="xsd:double"&gt;12.310195&lt;/D&gt;&lt;D xsi:type="xsd:double"&gt;8.900046&lt;/D&gt;&lt;D xsi:type="xsd:double"&gt;21.007942&lt;/D&gt;&lt;D xsi:type="xsd:double"&gt;22.85397&lt;/D&gt;&lt;D xsi:type="xsd:double"&gt;17.827642&lt;/D&gt;&lt;D xsi:type="xsd:double"&gt;27.645386&lt;/D&gt;&lt;D xsi:type="xsd:double"&gt;12.775839&lt;/D&gt;&lt;D xsi:type="xsd:double"&gt;19.537724&lt;/D&gt;&lt;D xsi:type="xsd:double"&gt;21.863413&lt;/D&gt;&lt;D xsi:type="xsd:double"&gt;22.967005&lt;/D&gt;&lt;D xsi:type="xsd:double"&gt;22.914864&lt;/D&gt;&lt;D xsi:type="xsd:double"&gt;29.667377&lt;/D&gt;&lt;D xsi:type="xsd:double"&gt;18.850077&lt;/D&gt;&lt;D xsi:type="xsd:double"&gt;31.558455&lt;/D&gt;&lt;/FQL&gt;&lt;FQL&gt;&lt;Q&gt;EPOL^FMA_PE(LTMA,-10AY,0,AM,"PORTAGG","MEANR")&lt;/Q&gt;&lt;R&gt;121&lt;/R&gt;&lt;C&gt;1&lt;/C&gt;&lt;D xsi:type="xsd:double"&gt;14.6256756537466&lt;/D&gt;&lt;D xsi:type="xsd:double"&gt;14.6348593326403&lt;/D&gt;&lt;D xsi:type="xsd:double"&gt;14.8300719733582&lt;/D&gt;&lt;D xsi:type="xsd:double"&gt;14.6165065836233&lt;/D&gt;&lt;D xsi:type="xsd:double"&gt;14.2218954266399&lt;/D&gt;&lt;D xsi:type="xsd:double"&gt;18.1216239159034&lt;/D&gt;&lt;D xsi:type="xsd:double"&gt;20.4343330270215&lt;/D&gt;&lt;D xsi:type="xsd:double"&gt;19.8483503876841&lt;/D&gt;&lt;D xsi:type="xsd:double"&gt;19.5565701345757&lt;/D&gt;&lt;D xsi:type="xsd:double"&gt;18.6923417793638&lt;/D&gt;&lt;D xsi:type="xsd:double"&gt;17.5460546278762&lt;/D&gt;&lt;D xsi:type="xsd:double"&gt;16.4947590228887&lt;/D&gt;&lt;D xsi:type="xsd:double"&gt;15.4310840573937&lt;/D&gt;&lt;D xsi:type="xsd:double"&gt;14.0021378685946&lt;/D&gt;&lt;D xsi:type="xsd:double"&gt;13.3965311120411&lt;/D&gt;&lt;D xsi:type="xsd:double"&gt;12.220049365095&lt;/D&gt;&lt;D xsi:type="xsd:double"&gt;11.3020944350362&lt;/D&gt;&lt;D xsi:type="xsd:double"&gt;11.6617744031903&lt;/D&gt;&lt;D xsi:type="xsd:double"&gt;12.2097856641356&lt;/D&gt;&lt;D xsi:type="xsd:double"&gt;12.4324329552682&lt;/D&gt;&lt;D xsi:type="xsd:double"&gt;12.3017747025431&lt;/D&gt;&lt;D xsi:type="xsd:double"&gt;12.1420123520395&lt;/D&gt;&lt;D xsi:type="xsd:double"&gt;11.8739574637504&lt;/D&gt;&lt;D xsi:type="xsd:double"&gt;11.8891348677517&lt;/D&gt;&lt;D xsi:type="xsd:double"&gt;12.2156788110911&lt;/D&gt;&lt;D xsi:type="xsd:double"&gt;12.0946323830515&lt;/D&gt;&lt;D xsi:type="xsd:double"&gt;12.8287122339512&lt;/D&gt;&lt;D xsi:type="xsd:double"&gt;12.5323002140898&lt;/D&gt;&lt;D xsi:type="xsd:double"&gt;13.7776248978456&lt;/D&gt;&lt;D xsi:type="xsd:double"&gt;14.4861896260837&lt;/D&gt;&lt;D xsi:type="xsd:double"&gt;15.7847443903929&lt;/D&gt;&lt;D xsi:type="xsd:double"&gt;15.4260833981482&lt;/D&gt;&lt;D xsi:type="xsd:double"&gt;15.3445431579033&lt;/D&gt;&lt;D xsi:type="xsd:double"&gt;14.9255895856965&lt;/D&gt;&lt;D xsi:type="xsd:double"&gt;14.624604833198&lt;/D&gt;&lt;D xsi:type="xsd:double"&gt;14.3840509159785&lt;/D&gt;&lt;D xsi:type="xsd:double"&gt;14.4839295779396&lt;/D&gt;&lt;D xsi:type="xsd:double"&gt;13.560415059814&lt;/D&gt;&lt;D xsi:type="xsd:double"&gt;13.2952296709855&lt;/D&gt;&lt;D xsi:type="xsd:double"&gt;12.522822452551&lt;/D&gt;&lt;D xsi:type="xsd:double"&gt;12.3531760101645&lt;/D&gt;&lt;D xsi:type="xsd:double"&gt;12.9510415731024&lt;/D&gt;&lt;D xsi:type="xsd:double"&gt;11.7666170547398&lt;/D&gt;&lt;D xsi:type="xsd:double"&gt;11.6113067408708&lt;/D&gt;&lt;D xsi:type="xsd:double"&gt;11.7525792096933&lt;/D&gt;&lt;D xsi:type="xsd:double"&gt;11.5670266608421&lt;/D&gt;&lt;D xsi:type="xsd:double"&gt;11.2643036386627&lt;/D&gt;&lt;D xsi:type="xsd:double"&gt;11.6556835888529&lt;/D&gt;&lt;D xsi:type="xsd:double"&gt;12.0697443602854&lt;/D&gt;&lt;D xsi:type="xsd:double"&gt;11.6361409885646&lt;/D&gt;&lt;D xsi:type="xsd:double"&gt;10.9317397401676&lt;/D&gt;&lt;D xsi:type="xsd:double"&gt;11.7429688489072&lt;/D&gt;&lt;D xsi:type="xsd:double"&gt;11.4579071258351&lt;/D&gt;&lt;D xsi:type="xsd:double"&gt;11.7515843288265&lt;/D&gt;&lt;D xsi:type="xsd:double"&gt;11.5051836429408&lt;/D&gt;&lt;D xsi:type="xsd:double"&gt;11.581151662333&lt;/D&gt;&lt;D xsi:type="xsd:double"&gt;11.6833541144486&lt;/D&gt;&lt;D xsi:type="xsd:double"&gt;11.2880360022714&lt;/D&gt;&lt;D xsi:type="xsd:double"&gt;11.5965689358367&lt;/D&gt;&lt;D xsi:type="xsd:double"&gt;11.4340662468157&lt;/D&gt;&lt;D xsi:type="xsd:double"&gt;10.7565341554097&lt;/D&gt;&lt;D xsi:type="xsd:double"&gt;11.0270566275596&lt;/D&gt;&lt;D xsi:type="xsd:double"&gt;11.0824330921731&lt;/D&gt;&lt;D xsi:type="xsd:double"&gt;10.7809213077613&lt;/D&gt;&lt;D xsi:type="xsd:double"&gt;10.9537945451241&lt;/D&gt;&lt;D xsi:type="xsd:double"&gt;10.737955979045&lt;/D&gt;&lt;D xsi:type="xsd:double"&gt;9.66367170537993&lt;/D&gt;&lt;D xsi:type="xsd:double"&gt;9.4966822502424&lt;/D&gt;&lt;D xsi:type="xsd:double"&gt;10.6766281439683&lt;/D&gt;&lt;D xsi:type="xsd:double"&gt;11.7400817207299&lt;/D&gt;&lt;D xsi:type="xsd:double"&gt;12.0492721034567&lt;/D&gt;&lt;D xsi:type="xsd:double"&gt;11.7944515053753&lt;/D&gt;&lt;D xsi:type="xsd:double"&gt;12.7311279316427&lt;/D&gt;&lt;D xsi:type="xsd:double"&gt;12.9878207158543&lt;/D&gt;&lt;D xsi:type="xsd:double"&gt;15.3826613751557&lt;/D&gt;&lt;D xsi:type="xsd:double"&gt;20.5389281286555&lt;/D&gt;&lt;D xsi:type="xsd:double"&gt;23.0236574416686&lt;/D&gt;&lt;D xsi:type="xsd:double"&gt;15.609090515361&lt;/D&gt;&lt;D xsi:type="xsd:double"&gt;17.1839565329869&lt;/D&gt;&lt;D xsi:type="xsd:double"&gt;16.7683412198277&lt;/D&gt;&lt;D xsi:type="xsd:double"&gt;16.345923213836&lt;/D&gt;&lt;D xsi:type="xsd:double"&gt;16.3271033246732&lt;/D&gt;&lt;D xsi:type="xsd:double"&gt;15.5700167362323&lt;/D&gt;&lt;D xsi:type="xsd:double"&gt;14.8511695377322&lt;/D&gt;&lt;D xsi:type="xsd:double"&gt;14.1781537173691&lt;/D&gt;&lt;D xsi:type="xsd:double"&gt;13.6356865130061&lt;/D&gt;&lt;D xsi:type="xsd:double"&gt;14.2122858716638&lt;/D&gt;&lt;D xsi:type="xsd:double"&gt;11.5904539433149&lt;/D&gt;&lt;D xsi:type="xsd:double"&gt;10.6396824044335&lt;/D&gt;&lt;D xsi:type="xsd:double"&gt;11.9042006523001&lt;/D&gt;&lt;D xsi:type="xsd:double"&gt;9.84394723240103&lt;/D&gt;&lt;D xsi:type="xsd:double"&gt;9.87052862943014&lt;/D&gt;&lt;D xsi:type="xsd:double"&gt;9.16833726147522&lt;/D&gt;&lt;D xsi:type="xsd:double"&gt;8.59276404737516&lt;/D&gt;&lt;D xsi:type="xsd:double"&gt;8.21865586075129&lt;/D&gt;&lt;D xsi:type="xsd:double"&gt;7.45013012946955&lt;/D&gt;&lt;D xsi:type="xsd:double"&gt;6.78463444772305&lt;/D&gt;&lt;D xsi:type="xsd:double"&gt;6.07714998815722&lt;/D&gt;&lt;D xsi:type="xsd:double"&gt;6.16430101515069&lt;/D&gt;&lt;D xsi:type="xsd:double"&gt;6.10649938472479&lt;/D&gt;&lt;D xsi:type="xsd:double"&gt;5.9224978030285&lt;/D&gt;&lt;D xsi:type="xsd:double"&gt;6.37820238762786&lt;/D&gt;&lt;D xsi:type="xsd:double"&gt;6.09575534280449&lt;/D&gt;&lt;D xsi:type="xsd:double"&gt;5.87679242996883&lt;/D&gt;&lt;D xsi:type="xsd:double"&gt;6.11219654896643&lt;/D&gt;&lt;D xsi:type="xsd:double"&gt;6.26199345856805&lt;/D&gt;&lt;D xsi:type="xsd:double"&gt;6.69419904241269&lt;/D&gt;&lt;D xsi:type="xsd:double"&gt;6.65875860237401&lt;/D&gt;&lt;D xsi:type="xsd:double"&gt;6.91410387596432&lt;/D&gt;&lt;D xsi:type="xsd:double"&gt;6.82748546216927&lt;/D&gt;&lt;D xsi:type="xsd:double"&gt;7.31134817178735&lt;/D&gt;&lt;D xsi:type="xsd:double"&gt;7.74909179796712&lt;/D&gt;&lt;D xsi:type="xsd:double"&gt;9.02998146838741&lt;/D&gt;&lt;D xsi:type="xsd:double"&gt;8.4547768609867&lt;/D&gt;&lt;D xsi:type="xsd:double"&gt;8.91129132218155&lt;/D&gt;&lt;D xsi:type="xsd:double"&gt;8.76023949482491&lt;/D&gt;&lt;D xsi:type="xsd:double"&gt;8.91127638194384&lt;/D&gt;&lt;D xsi:type="xsd:double"&gt;8.92353494617243&lt;/D&gt;&lt;D xsi:type="xsd:double"&gt;9.11320153031878&lt;/D&gt;&lt;D xsi:type="xsd:double"&gt;9.03214091500586&lt;/D&gt;&lt;D xsi:type="xsd:double"&gt;9.00875301854146&lt;/D&gt;&lt;/FQL&gt;&lt;FQL&gt;&lt;Q&gt;EPU^FG_COMPANY_NAME&lt;/Q&gt;&lt;R&gt;1&lt;/R&gt;&lt;C&gt;1&lt;/C&gt;&lt;D xsi:type="xsd:string"&gt;iShares MSCI Peru and Global Exposure ETF&lt;/D&gt;&lt;/FQL&gt;&lt;FQL&gt;&lt;Q&gt;CAGDPY@SA^EE_ACTUAL_ANNUAL(MED,+1)&lt;/Q&gt;&lt;R&gt;1&lt;/R&gt;&lt;C&gt;1&lt;/C&gt;&lt;D xsi:type="xsd:double"&gt;2.2&lt;/D&gt;&lt;/FQL&gt;&lt;FQL&gt;&lt;Q&gt;EPOL^P_PRICE_RETURNS_PR('52W',2,-10AY,0,AM)&lt;/Q&gt;&lt;R&gt;121&lt;/R&gt;&lt;C&gt;1&lt;/C&gt;&lt;D xsi:type="xsd:double"&gt;7.403171&lt;/D&gt;&lt;D xsi:type="xsd:double"&gt;1.327467&lt;/D&gt;&lt;D xsi:type="xsd:double"&gt;-11.987389&lt;/D&gt;&lt;D xsi:type="xsd:double"&gt;-11.678499&lt;/D&gt;&lt;D xsi:type="xsd:double"&gt;-17.32257&lt;/D&gt;&lt;D xsi:type="xsd:double"&gt;-12.9811945&lt;/D&gt;&lt;D xsi:type="xsd:double"&gt;-20.09629&lt;/D&gt;&lt;D xsi:type="xsd:double"&gt;-18.776094&lt;/D&gt;&lt;D xsi:type="xsd:double"&gt;-12.061596&lt;/D&gt;&lt;D xsi:type="xsd:double"&gt;-17.576916&lt;/D&gt;&lt;D xsi:type="xsd:double"&gt;-19.996065&lt;/D&gt;&lt;D xsi:type="xsd:double"&gt;-19.292194&lt;/D&gt;&lt;D xsi:type="xsd:double"&gt;-20.856249&lt;/D&gt;&lt;D xsi:type="xsd:double"&gt;-24.626892&lt;/D&gt;&lt;D xsi:type="xsd:double"&gt;-23.33576&lt;/D&gt;&lt;D xsi:type="xsd:double"&gt;-29.766983&lt;/D&gt;&lt;D xsi:type="xsd:double"&gt;-19.787996&lt;/D&gt;&lt;D xsi:type="xsd:double"&gt;-26.248508&lt;/D&gt;&lt;D xsi:type="xsd:double"&gt;-24.29716&lt;/D&gt;&lt;D xsi:type="xsd:double"&gt;-13.080788&lt;/D&gt;&lt;D xsi:type="xsd:double"&gt;-24.641413&lt;/D&gt;&lt;D xsi:type="xsd:double"&gt;-25.23266&lt;/D&gt;&lt;D xsi:type="xsd:double"&gt;-24.472803&lt;/D&gt;&lt;D xsi:type="xsd:double"&gt;-20.094364&lt;/D&gt;&lt;D xsi:type="xsd:double"&gt;-14.53771&lt;/D&gt;&lt;D xsi:type="xsd:double"&gt;-11.646766&lt;/D&gt;&lt;D xsi:type="xsd:double"&gt;-8.83938&lt;/D&gt;&lt;D xsi:type="xsd:double"&gt;-6.1071396&lt;/D&gt;&lt;D xsi:type="xsd:double"&gt;-1.1345327&lt;/D&gt;&lt;D xsi:type="xsd:double"&gt;28.326618&lt;/D&gt;&lt;D xsi:type="xsd:double"&gt;22.26944&lt;/D&gt;&lt;D xsi:type="xsd:double"&gt;13.000143&lt;/D&gt;&lt;D xsi:type="xsd:double"&gt;30.68241&lt;/D&gt;&lt;D xsi:type="xsd:double"&gt;37.98759&lt;/D&gt;&lt;D xsi:type="xsd:double"&gt;47.677887&lt;/D&gt;&lt;D xsi:type="xsd:double"&gt;48.39095&lt;/D&gt;&lt;D xsi:type="xsd:double"&gt;54.46136&lt;/D&gt;&lt;D xsi:type="xsd:double"&gt;50.630272&lt;/D&gt;&lt;D xsi:type="xsd:double"&gt;49.724052&lt;/D&gt;&lt;D xsi:type="xsd:double"&gt;59.69379&lt;/D&gt;&lt;D xsi:type="xsd:double"&gt;52.34512&lt;/D&gt;&lt;D xsi:type="xsd:double"&gt;49.382473&lt;/D&gt;&lt;D xsi:type="xsd:double"&gt;27.579784&lt;/D&gt;&lt;D xsi:type="xsd:double"&gt;16.007364&lt;/D&gt;&lt;D xsi:type="xsd:double"&gt;8.708334&lt;/D&gt;&lt;D xsi:type="xsd:double"&gt;-6.015581&lt;/D&gt;&lt;D xsi:type="xsd:double"&gt;-9.000492&lt;/D&gt;&lt;D xsi:type="xsd:double"&gt;-3.0133665&lt;/D&gt;&lt;D xsi:type="xsd:double"&gt;-6.695217&lt;/D&gt;&lt;D xsi:type="xsd:double"&gt;-7.2101474&lt;/D&gt;&lt;D xsi:type="xsd:double"&gt;-19.30933&lt;/D&gt;&lt;D xsi:type="xsd:double"&gt;-10.324436&lt;/D&gt;&lt;D xsi:type="xsd:double"&gt;-14.2103195&lt;/D&gt;&lt;D xsi:type="xsd:double"&gt;-18.050974&lt;/D&gt;&lt;D xsi:type="xsd:double"&gt;-9.961825&lt;/D&gt;&lt;D xsi:type="xsd:double"&gt;-7.5517473&lt;/D&gt;&lt;D xsi:type="xsd:double"&gt;-6.364566&lt;/D&gt;&lt;D xsi:type="xsd:double"&gt;-1.3583899&lt;/D&gt;&lt;D xsi:type="xsd:double"&gt;12.609541&lt;/D&gt;&lt;D xsi:type="xsd:double"&gt;-4.091084&lt;/D&gt;&lt;D xsi:type="xsd:double"&gt;-18.12297&lt;/D&gt;&lt;D xsi:type="xsd:double"&gt;-13.543248&lt;/D&gt;&lt;D xsi:type="xsd:double"&gt;6.0391307&lt;/D&gt;&lt;D xsi:type="xsd:double"&gt;-9.903169&lt;/D&gt;&lt;D xsi:type="xsd:double"&gt;-5.9740543&lt;/D&gt;&lt;D xsi:type="xsd:double"&gt;-13.086062&lt;/D&gt;&lt;D xsi:type="xsd:double"&gt;-25.00512&lt;/D&gt;&lt;D xsi:type="xsd:double"&gt;-39.114697&lt;/D&gt;&lt;D xsi:type="xsd:double"&gt;-33.79187&lt;/D&gt;&lt;D xsi:type="xsd:double"&gt;-22.396046&lt;/D&gt;&lt;D xsi:type="xsd:double"&gt;-27.021826&lt;/D&gt;&lt;D xsi:type="xsd:double"&gt;-16.97623&lt;/D&gt;&lt;D xsi:type="xsd:double"&gt;-4.544181&lt;/D&gt;&lt;D xsi:type="xsd:double"&gt;-16.547728&lt;/D&gt;&lt;D xsi:type="xsd:double"&gt;-33.38831&lt;/D&gt;&lt;D xsi:type="xsd:double"&gt;-13.254059&lt;/D&gt;&lt;D xsi:type="xsd:double"&gt;-5.5712643&lt;/D&gt;&lt;D xsi:type="xsd:double"&gt;-6.0987415&lt;/D&gt;&lt;D xsi:type="xsd:double"&gt;4.465008&lt;/D&gt;&lt;D xsi:type="xsd:double"&gt;34.37021&lt;/D&gt;&lt;D xsi:type="xsd:double"&gt;37.00212&lt;/D&gt;&lt;D xsi:type="xsd:double"&gt;41.91319&lt;/D&gt;&lt;D xsi:type="xsd:double"&gt;32.665478&lt;/D&gt;&lt;D xsi:type="xsd:double"&gt;21.172024&lt;/D&gt;&lt;D xsi:type="xsd:double"&gt;23.639048&lt;/D&gt;&lt;D xsi:type="xsd:double"&gt;30.159569&lt;/D&gt;&lt;D xsi:type="xsd:double"&gt;65.21665&lt;/D&gt;&lt;D xsi:type="xsd:double"&gt;12.53705&lt;/D&gt;&lt;D xsi:type="xsd:double"&gt;8.841455&lt;/D&gt;&lt;D xsi:type="xsd:double"&gt;6.978047&lt;/D&gt;&lt;D xsi:type="xsd:double"&gt;-2.777928&lt;/D&gt;&lt;D xsi:type="xsd:double"&gt;9.951568&lt;/D&gt;&lt;D xsi:type="xsd:double"&gt;-21.334702&lt;/D&gt;&lt;D xsi:type="xsd:double"&gt;-24.676537&lt;/D&gt;&lt;D xsi:type="xsd:double"&gt;-31.849802&lt;/D&gt;&lt;D xsi:type="xsd:double"&gt;-32.82745&lt;/D&gt;&lt;D xsi:type="xsd:double"&gt;-41.26781&lt;/D&gt;&lt;D xsi:type="xsd:double"&gt;-48.19798&lt;/D&gt;&lt;D xsi:type="xsd:double"&gt;-45.48666&lt;/D&gt;&lt;D xsi:type="xsd:double"&gt;-24.361605&lt;/D&gt;&lt;D xsi:type="xsd:double"&gt;-24.086708&lt;/D&gt;&lt;D xsi:type="xsd:double"&gt;-15.700346&lt;/D&gt;&lt;D xsi:type="xsd:double"&gt;-9.588498&lt;/D&gt;&lt;D xsi:type="xsd:double"&gt;-21.37227&lt;/D&gt;&lt;D xsi:type="xsd:double"&gt;11.200285&lt;/D&gt;&lt;D xsi:type="xsd:double"&gt;11.628187&lt;/D&gt;&lt;D xsi:type="xsd:double"&gt;31.852745&lt;/D&gt;&lt;D xsi:type="xsd:double"&gt;53.581917&lt;/D&gt;&lt;D xsi:type="xsd:double"&gt;54.410564&lt;/D&gt;&lt;D xsi:type="xsd:double"&gt;59.142433&lt;/D&gt;&lt;D xsi:type="xsd:double"&gt;60.840332&lt;/D&gt;&lt;D xsi:type="xsd:double"&gt;51.461266&lt;/D&gt;&lt;D xsi:type="xsd:double"&gt;49.724472&lt;/D&gt;&lt;D xsi:type="xsd:double"&gt;30.406248&lt;/D&gt;&lt;D xsi:type="xsd:double"&gt;52.133118&lt;/D&gt;&lt;D xsi:type="xsd:double"&gt;62.731754&lt;/D&gt;&lt;D xsi:type="xsd:double"&gt;41.125084&lt;/D&gt;&lt;D xsi:type="xsd:double"&gt;42.096283&lt;/D&gt;&lt;D xsi:type="xsd:double"&gt;35.94606&lt;/D&gt;&lt;D xsi:type="xsd:double"&gt;18.779396&lt;/D&gt;&lt;D xsi:type="xsd:double"&gt;31.37778&lt;/D&gt;&lt;/FQL&gt;&lt;FQL&gt;&lt;Q&gt;EWM^FMA_DIV_YLD(NTMA,-10AY,0,AM,"PORTAGG","MEANR")&lt;/Q&gt;&lt;R&gt;121&lt;/R&gt;&lt;C&gt;1&lt;/C&gt;&lt;D xsi:type="xsd:double"&gt;3.15591276364408&lt;/D&gt;&lt;D xsi:type="xsd:double"&gt;3.19842763716016&lt;/D&gt;&lt;D xsi:type="xsd:double"&gt;3.2628957718678&lt;/D&gt;&lt;D xsi:type="xsd:double"&gt;3.20371677768658&lt;/D&gt;&lt;D xsi:type="xsd:double"&gt;3.29303493197026&lt;/D&gt;&lt;D xsi:type="xsd:double"&gt;3.26891762724099&lt;/D&gt;&lt;D xsi:type="xsd:double"&gt;3.14140983906306&lt;/D&gt;&lt;D xsi:type="xsd:double"&gt;3.18727514725567&lt;/D&gt;&lt;D xsi:type="xsd:double"&gt;3.10821255620123&lt;/D&gt;&lt;D xsi:type="xsd:double"&gt;3.24230074571379&lt;/D&gt;&lt;D xsi:type="xsd:double"&gt;3.33612458095539&lt;/D&gt;&lt;D xsi:type="xsd:double"&gt;3.31514401591064&lt;/D&gt;&lt;D xsi:type="xsd:double"&gt;3.47031759523301&lt;/D&gt;&lt;D xsi:type="xsd:double"&gt;3.44982789305275&lt;/D&gt;&lt;D xsi:type="xsd:double"&gt;3.29240262836985&lt;/D&gt;&lt;D xsi:type="xsd:double"&gt;3.25858637632009&lt;/D&gt;&lt;D xsi:type="xsd:double"&gt;3.26027648357284&lt;/D&gt;&lt;D xsi:type="xsd:double"&gt;3.26438291702153&lt;/D&gt;&lt;D xsi:type="xsd:double"&gt;3.17752125764887&lt;/D&gt;&lt;D xsi:type="xsd:double"&gt;3.06017806032214&lt;/D&gt;&lt;D xsi:type="xsd:double"&gt;3.14093100208418&lt;/D&gt;&lt;D xsi:type="xsd:double"&gt;3.15136822457749&lt;/D&gt;&lt;D xsi:type="xsd:double"&gt;3.06662122883094&lt;/D&gt;&lt;D xsi:type="xsd:double"&gt;3.02890962132134&lt;/D&gt;&lt;D xsi:type="xsd:double"&gt;2.95590474502136&lt;/D&gt;&lt;D xsi:type="xsd:double"&gt;2.95400005709656&lt;/D&gt;&lt;D xsi:type="xsd:double"&gt;2.94236061624386&lt;/D&gt;&lt;D xsi:type="xsd:double"&gt;3.01582793134203&lt;/D&gt;&lt;D xsi:type="xsd:double"&gt;3.03477634712223&lt;/D&gt;&lt;D xsi:type="xsd:double"&gt;2.98547940186279&lt;/D&gt;&lt;D xsi:type="xsd:double"&gt;3.01201147409562&lt;/D&gt;&lt;D xsi:type="xsd:double"&gt;2.9517857980523&lt;/D&gt;&lt;D xsi:type="xsd:double"&gt;2.94933868852452&lt;/D&gt;&lt;D xsi:type="xsd:double"&gt;2.97825440439086&lt;/D&gt;&lt;D xsi:type="xsd:double"&gt;3.02884258468682&lt;/D&gt;&lt;D xsi:type="xsd:double"&gt;3.03069368063655&lt;/D&gt;&lt;D xsi:type="xsd:double"&gt;3.04160941481338&lt;/D&gt;&lt;D xsi:type="xsd:double"&gt;3.07725096477853&lt;/D&gt;&lt;D xsi:type="xsd:double"&gt;3.19678440734305&lt;/D&gt;&lt;D xsi:type="xsd:double"&gt;3.31198135075489&lt;/D&gt;&lt;D xsi:type="xsd:double"&gt;3.14154028928361&lt;/D&gt;&lt;D xsi:type="xsd:double"&gt;3.05060776174611&lt;/D&gt;&lt;D xsi:type="xsd:double"&gt;3.14842387876147&lt;/D&gt;&lt;D xsi:type="xsd:double"&gt;3.19485732378776&lt;/D&gt;&lt;D xsi:type="xsd:double"&gt;3.18927591835462&lt;/D&gt;&lt;D xsi:type="xsd:double"&gt;3.3277878232092&lt;/D&gt;&lt;D xsi:type="xsd:double"&gt;3.37268227915974&lt;/D&gt;&lt;D xsi:type="xsd:double"&gt;3.22336809511002&lt;/D&gt;&lt;D xsi:type="xsd:double"&gt;3.13141540612941&lt;/D&gt;&lt;D xsi:type="xsd:double"&gt;3.22275748655689&lt;/D&gt;&lt;D xsi:type="xsd:double"&gt;3.45889076564568&lt;/D&gt;&lt;D xsi:type="xsd:double"&gt;3.35294053851607&lt;/D&gt;&lt;D xsi:type="xsd:double"&gt;3.28560196719486&lt;/D&gt;&lt;D xsi:type="xsd:double"&gt;3.26712382206418&lt;/D&gt;&lt;D xsi:type="xsd:double"&gt;3.25632385774838&lt;/D&gt;&lt;D xsi:type="xsd:double"&gt;3.38012125542455&lt;/D&gt;&lt;D xsi:type="xsd:double"&gt;3.38490612491473&lt;/D&gt;&lt;D xsi:type="xsd:double"&gt;3.40132086470847&lt;/D&gt;&lt;D xsi:type="xsd:double"&gt;3.42697706895065&lt;/D&gt;&lt;D xsi:type="xsd:double"&gt;3.42963483952905&lt;/D&gt;&lt;D xsi:type="xsd:double"&gt;3.51779578120578&lt;/D&gt;&lt;D xsi:type="xsd:double"&gt;3.54705717874428&lt;/D&gt;&lt;D xsi:type="xsd:double"&gt;3.54659656880394&lt;/D&gt;&lt;D xsi:type="xsd:double"&gt;3.53646781029889&lt;/D&gt;&lt;D xsi:type="xsd:double"&gt;3.43583728206342&lt;/D&gt;&lt;D xsi:type="xsd:double"&gt;3.57606197471155&lt;/D&gt;&lt;D xsi:type="xsd:double"&gt;3.7773974195501&lt;/D&gt;&lt;D xsi:type="xsd:double"&gt;4.06917597957159&lt;/D&gt;&lt;D xsi:type="xsd:double"&gt;3.7528104823132&lt;/D&gt;&lt;D xsi:type="xsd:double"&gt;3.17858026656061&lt;/D&gt;&lt;D xsi:type="xsd:double"&gt;3.14505821209387&lt;/D&gt;&lt;D xsi:type="xsd:double"&gt;2.99890720332453&lt;/D&gt;&lt;D xsi:type="xsd:double"&gt;3.22613245576327&lt;/D&gt;&lt;D xsi:type="xsd:double"&gt;3.30457176090294&lt;/D&gt;&lt;D xsi:type="xsd:double"&gt;3.46339066096203&lt;/D&gt;&lt;D xsi:type="xsd:double"&gt;3.45457923009025&lt;/D&gt;&lt;D xsi:type="xsd:double"&gt;3.6001802431816&lt;/D&gt;&lt;D xsi:type="xsd:double"&gt;3.83922567121083&lt;/D&gt;&lt;D xsi:type="xsd:double"&gt;4.01487580657477&lt;/D&gt;&lt;D xsi:type="xsd:double"&gt;3.98729822516801&lt;/D&gt;&lt;D xsi:type="xsd:double"&gt;3.9607813712435&lt;/D&gt;&lt;D xsi:type="xsd:double"&gt;4.10676258843488&lt;/D&gt;&lt;D xsi:type="xsd:double"&gt;4.17323410496081&lt;/D&gt;&lt;D xsi:type="xsd:double"&gt;4.25590607944462&lt;/D&gt;&lt;D xsi:type="xsd:double"&gt;4.00284344249792&lt;/D&gt;&lt;D xsi:type="xsd:double"&gt;4.02167266037614&lt;/D&gt;&lt;D xsi:type="xsd:double"&gt;3.91299687459212&lt;/D&gt;&lt;D xsi:type="xsd:double"&gt;3.95857454028582&lt;/D&gt;&lt;D xsi:type="xsd:double"&gt;3.75574971465701&lt;/D&gt;&lt;D xsi:type="xsd:double"&gt;3.87732099139644&lt;/D&gt;&lt;D xsi:type="xsd:double"&gt;3.75672146357554&lt;/D&gt;&lt;D xsi:type="xsd:double"&gt;3.82221132903717&lt;/D&gt;&lt;D xsi:type="xsd:double"&gt;3.82986399456453&lt;/D&gt;&lt;D xsi:type="xsd:double"&gt;3.97693655650324&lt;/D&gt;&lt;D xsi:type="xsd:double"&gt;4.18042976559477&lt;/D&gt;&lt;D xsi:type="xsd:double"&gt;4.06354862351843&lt;/D&gt;&lt;D xsi:type="xsd:double"&gt;4.07120184636152&lt;/D&gt;&lt;D xsi:type="xsd:double"&gt;4.4114784872215&lt;/D&gt;&lt;D xsi:type="xsd:double"&gt;4.28613445785936&lt;/D&gt;&lt;D xsi:type="xsd:double"&gt;4.17771331463983&lt;/D&gt;&lt;D xsi:type="xsd:double"&gt;4.17661603601473&lt;/D&gt;&lt;D xsi:type="xsd:double"&gt;4.19009390774601&lt;/D&gt;&lt;D xsi:type="xsd:double"&gt;4.3014627444384&lt;/D&gt;&lt;D xsi:type="xsd:double"&gt;4.45773079047967&lt;/D&gt;&lt;D xsi:type="xsd:double"&gt;4.43711833174927&lt;/D&gt;&lt;D xsi:type="xsd:double"&gt;4.45102944337479&lt;/D&gt;&lt;D xsi:type="xsd:double"&gt;4.44677107413477&lt;/D&gt;&lt;D xsi:type="xsd:double"&gt;4.25888354511798&lt;/D&gt;&lt;D xsi:type="xsd:double"&gt;4.22806513054798&lt;/D&gt;&lt;D xsi:type="xsd:double"&gt;4.36214601574006&lt;/D&gt;&lt;D xsi:type="xsd:double"&gt;4.31427503173595&lt;/D&gt;&lt;D xsi:type="xsd:double"&gt;4.26073878740855&lt;/D&gt;&lt;D xsi:type="xsd:double"&gt;4.31392884689741&lt;/D&gt;&lt;D xsi:type="xsd:double"&gt;4.22137365770501&lt;/D&gt;&lt;D xsi:type="xsd:double"&gt;4.14259023752395&lt;/D&gt;&lt;D xsi:type="xsd:double"&gt;4.19345248935773&lt;/D&gt;&lt;D xsi:type="xsd:double"&gt;4.0830102578721&lt;/D&gt;&lt;D xsi:type="xsd:double"&gt;4.04875237552386&lt;/D&gt;&lt;D xsi:type="xsd:double"&gt;4.1446299936647&lt;/D&gt;&lt;D xsi:type="xsd:double"&gt;4.08249986299947&lt;/D&gt;&lt;D xsi:type="xsd:double"&gt;4.01709817442917&lt;/D&gt;&lt;/FQL&gt;&lt;FQL&gt;&lt;Q&gt;EWZ^FG_PRICE(0)&lt;/Q&gt;&lt;R&gt;1&lt;/R&gt;&lt;C&gt;1&lt;/C&gt;&lt;D xsi:type="xsd:double"&gt;29.86&lt;/D&gt;&lt;/FQL&gt;&lt;FQL&gt;&lt;Q&gt;SET-BKK^FG_TOTAL_RETURNC(0,-6AM)&lt;/Q&gt;&lt;R&gt;1&lt;/R&gt;&lt;C&gt;1&lt;/C&gt;&lt;D xsi:type="xsd:double"&gt;-0.9674132&lt;/D&gt;&lt;/FQL&gt;&lt;FQL&gt;&lt;Q&gt;EWT^FG_TOTAL_RETURNC(0,-1AM)&lt;/Q&gt;&lt;R&gt;1&lt;/R&gt;&lt;C&gt;1&lt;/C&gt;&lt;D xsi:type="xsd:double"&gt;5.133188&lt;/D&gt;&lt;/FQL&gt;&lt;FQL&gt;&lt;Q&gt;VWO^P_PRICE(0)/P_PRICE_LOW_PR(0,,,,,,"PRICE","INTRA","52W")-1&lt;/Q&gt;&lt;R&gt;1&lt;/R&gt;&lt;C&gt;1&lt;/C&gt;&lt;D xsi:type="xsd:double"&gt;0.19076216&lt;/D&gt;&lt;/FQL&gt;&lt;FQL&gt;&lt;Q&gt;REFINREPO-FDS^PROPER_NAME(0,,,"SECURITY","NAME")&lt;/Q&gt;&lt;R&gt;1&lt;/R&gt;&lt;C&gt;1&lt;/C&gt;&lt;D xsi:type="xsd:string"&gt;India Repo Rate&lt;/D&gt;&lt;/FQL&gt;&lt;FQL&gt;&lt;Q&gt;VWO^FMA_DIV_YLD(NTMA,NOW,NOW,M,"PORTAGG","MEANR")&lt;/Q&gt;&lt;R&gt;1&lt;/R&gt;&lt;C&gt;1&lt;/C&gt;&lt;D xsi:type="xsd:double"&gt;2.9435751847481&lt;/D&gt;&lt;/FQL&gt;&lt;FQL&gt;&lt;Q&gt;TUR^FG_FCF_YIELD_NTM(0)&lt;/Q&gt;&lt;R&gt;1&lt;/R&gt;&lt;C&gt;1&lt;/C&gt;&lt;D xsi:type="xsd:double"&gt;8.4355393359731&lt;/D&gt;&lt;/FQL&gt;&lt;FQL&gt;&lt;Q&gt;TRYVN10Y-FDS^FG_YIELD(-10AY,0,Y,,"YTM")&lt;/Q&gt;&lt;R&gt;10&lt;/R&gt;&lt;C&gt;1&lt;/C&gt;&lt;D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xsi:type="xsd:double"&gt;2.9473283&lt;/D&gt;&lt;/FQL&gt;&lt;FQL&gt;&lt;Q&gt;USDMYR^FG_PRICE_CHANGE(0,-1AY)&lt;/Q&gt;&lt;R&gt;1&lt;/R&gt;&lt;C&gt;1&lt;/C&gt;&lt;D xsi:type="xsd:double"&gt;-7.2005215&lt;/D&gt;&lt;/FQL&gt;&lt;FQL&gt;&lt;Q&gt;EPHE^FMA_PE(LTMA,-10AY,0,AM,"PORTAGG","MEANR")&lt;/Q&gt;&lt;R&gt;121&lt;/R&gt;&lt;C&gt;1&lt;/C&gt;&lt;D xsi:type="xsd:double"&gt;19.4278629560817&lt;/D&gt;&lt;D xsi:type="xsd:double"&gt;19.9693887790232&lt;/D&gt;&lt;D xsi:type="xsd:double"&gt;19.3976198607651&lt;/D&gt;&lt;D xsi:type="xsd:double"&gt;20.267481865932&lt;/D&gt;&lt;D xsi:type="xsd:double"&gt;20.0313531362928&lt;/D&gt;&lt;D xsi:type="xsd:double"&gt;20.8029029223852&lt;/D&gt;&lt;D xsi:type="xsd:double"&gt;21.071678921874&lt;/D&gt;&lt;D xsi:type="xsd:double"&gt;20.9352191191315&lt;/D&gt;&lt;D xsi:type="xsd:double"&gt;20.6228768299759&lt;/D&gt;&lt;D xsi:type="xsd:double"&gt;20.2962376759094&lt;/D&gt;&lt;D xsi:type="xsd:double"&gt;20.0896646873072&lt;/D&gt;&lt;D xsi:type="xsd:double"&gt;20.0376443087366&lt;/D&gt;&lt;D xsi:type="xsd:double"&gt;19.2191846677533&lt;/D&gt;&lt;D xsi:type="xsd:double"&gt;18.6463335213591&lt;/D&gt;&lt;D xsi:type="xsd:double"&gt;19.3104195205259&lt;/D&gt;&lt;D xsi:type="xsd:double"&gt;18.2233701734521&lt;/D&gt;&lt;D xsi:type="xsd:double"&gt;18.2092324683163&lt;/D&gt;&lt;D xsi:type="xsd:double"&gt;17.2505605208216&lt;/D&gt;&lt;D xsi:type="xsd:double"&gt;16.5551940130298&lt;/D&gt;&lt;D xsi:type="xsd:double"&gt;16.9511128413098&lt;/D&gt;&lt;D xsi:type="xsd:double"&gt;16.8067676935845&lt;/D&gt;&lt;D xsi:type="xsd:double"&gt;16.9584025204307&lt;/D&gt;&lt;D xsi:type="xsd:double"&gt;17.6466563075183&lt;/D&gt;&lt;D xsi:type="xsd:double"&gt;18.0140809994877&lt;/D&gt;&lt;D xsi:type="xsd:double"&gt;18.6133518693566&lt;/D&gt;&lt;D xsi:type="xsd:double"&gt;18.0006374094533&lt;/D&gt;&lt;D xsi:type="xsd:double"&gt;17.44686863452&lt;/D&gt;&lt;D xsi:type="xsd:double"&gt;16.5137651325576&lt;/D&gt;&lt;D xsi:type="xsd:double"&gt;17.1119040614727&lt;/D&gt;&lt;D xsi:type="xsd:double"&gt;18.3042781623944&lt;/D&gt;&lt;D xsi:type="xsd:double"&gt;17.7790095150858&lt;/D&gt;&lt;D xsi:type="xsd:double"&gt;17.8302557725192&lt;/D&gt;&lt;D xsi:type="xsd:double"&gt;18.0512856805214&lt;/D&gt;&lt;D xsi:type="xsd:double"&gt;18.0957291662638&lt;/D&gt;&lt;D xsi:type="xsd:double"&gt;17.9571671394365&lt;/D&gt;&lt;D xsi:type="xsd:double"&gt;17.9172132369504&lt;/D&gt;&lt;D xsi:type="xsd:double"&gt;18.1394871084394&lt;/D&gt;&lt;D xsi:type="xsd:double"&gt;18.7303568906654&lt;/D&gt;&lt;D xsi:type="xsd:double"&gt;19.2954333122912&lt;/D&gt;&lt;D xsi:type="xsd:double"&gt;19.0244330086465&lt;/D&gt;&lt;D xsi:type="xsd:double"&gt;19.8700298102616&lt;/D&gt;&lt;D xsi:type="xsd:double"&gt;20.5457174898057&lt;/D&gt;&lt;D xsi:type="xsd:double"&gt;19.4031086206902&lt;/D&gt;&lt;D xsi:type="xsd:double"&gt;19.0005830900233&lt;/D&gt;&lt;D xsi:type="xsd:double"&gt;18.6217908435349&lt;/D&gt;&lt;D xsi:type="xsd:double"&gt;18.439634391844&lt;/D&gt;&lt;D xsi:type="xsd:double"&gt;17.8278441355109&lt;/D&gt;&lt;D xsi:type="xsd:double"&gt;17.9980983365215&lt;/D&gt;&lt;D xsi:type="xsd:double"&gt;17.7598458396008&lt;/D&gt;&lt;D xsi:type="xsd:double"&gt;16.4307121553125&lt;/D&gt;&lt;D xsi:type="xsd:double"&gt;16.0266591668711&lt;/D&gt;&lt;D xsi:type="xsd:double"&gt;16.1964967957076&lt;/D&gt;&lt;D xsi:type="xsd:double"&gt;16.8091433008359&lt;/D&gt;&lt;D xsi:type="xsd:double"&gt;17.662316492714&lt;/D&gt;&lt;D xsi:type="xsd:double"&gt;16.8003710385874&lt;/D&gt;&lt;D xsi:type="xsd:double"&gt;16.7757367382782&lt;/D&gt;&lt;D xsi:type="xsd:double"&gt;16.7289903550486&lt;/D&gt;&lt;D xsi:type="xsd:double"&gt;16.5588217923947&lt;/D&gt;&lt;D xsi:type="xsd:double"&gt;16.703571294952&lt;/D&gt;&lt;D xsi:type="xsd:double"&gt;16.7644639805976&lt;/D&gt;&lt;D xsi:type="xsd:double"&gt;16.0361267004535&lt;/D&gt;&lt;D xsi:type="xsd:double"&gt;15.2008402422752&lt;/D&gt;&lt;D xsi:type="xsd:double"&gt;15.2100655685329&lt;/D&gt;&lt;D xsi:type="xsd:double"&gt;14.5018461694144&lt;/D&gt;&lt;D xsi:type="xsd:double"&gt;15.0120959955665&lt;/D&gt;&lt;D xsi:type="xsd:double"&gt;14.2420504801236&lt;/D&gt;&lt;D xsi:type="xsd:double"&gt;12.9360984827224&lt;/D&gt;&lt;D xsi:type="xsd:double"&gt;12.3123636466091&lt;/D&gt;&lt;D xsi:type="xsd:double"&gt;12.790853247924&lt;/D&gt;&lt;D xsi:type="xsd:double"&gt;14.1593335339131&lt;/D&gt;&lt;D xsi:type="xsd:double"&gt;15.2735864856778&lt;/D&gt;&lt;D xsi:type="xsd:double"&gt;15.9569899354271&lt;/D&gt;&lt;D xsi:type="xsd:double"&gt;17.7406473028723&lt;/D&gt;&lt;D xsi:type="xsd:double"&gt;18.8797648398534&lt;/D&gt;&lt;D xsi:type="xsd:double"&gt;21.0157701708636&lt;/D&gt;&lt;D xsi:type="xsd:double"&gt;24.1168913870918&lt;/D&gt;&lt;D xsi:type="xsd:double"&gt;24.9215929412678&lt;/D&gt;&lt;D xsi:type="xsd:double"&gt;23.5350545460151&lt;/D&gt;&lt;D xsi:type="xsd:double"&gt;22.9898588689943&lt;/D&gt;&lt;D xsi:type="xsd:double"&gt;22.2764060030608&lt;/D&gt;&lt;D xsi:type="xsd:double"&gt;21.590508511609&lt;/D&gt;&lt;D xsi:type="xsd:double"&gt;21.6305978210934&lt;/D&gt;&lt;D xsi:type="xsd:double"&gt;21.4818448922623&lt;/D&gt;&lt;D xsi:type="xsd:double"&gt;20.2586038242147&lt;/D&gt;&lt;D xsi:type="xsd:double"&gt;20.4390397351424&lt;/D&gt;&lt;D xsi:type="xsd:double"&gt;20.2408892581374&lt;/D&gt;&lt;D xsi:type="xsd:double"&gt;20.5345112503984&lt;/D&gt;&lt;D xsi:type="xsd:double"&gt;20.0893003020101&lt;/D&gt;&lt;D xsi:type="xsd:double"&gt;20.0010</t>
        </r>
      </text>
    </comment>
    <comment ref="A20" authorId="0" shapeId="0" xr:uid="{4BFDE1CF-A0CC-402F-ADC9-F4B86170198A}">
      <text>
        <r>
          <rPr>
            <b/>
            <sz val="9"/>
            <color indexed="81"/>
            <rFont val="Tahoma"/>
            <charset val="1"/>
          </rPr>
          <t>884613789&lt;/D&gt;&lt;D xsi:type="xsd:double"&gt;19.4603090581182&lt;/D&gt;&lt;D xsi:type="xsd:double"&gt;19.3419612305656&lt;/D&gt;&lt;D xsi:type="xsd:double"&gt;18.8380360114113&lt;/D&gt;&lt;D xsi:type="xsd:double"&gt;18.2148372794627&lt;/D&gt;&lt;D xsi:type="xsd:double"&gt;17.6303122443665&lt;/D&gt;&lt;D xsi:type="xsd:double"&gt;16.8926053548283&lt;/D&gt;&lt;D xsi:type="xsd:double"&gt;16.4126666151746&lt;/D&gt;&lt;D xsi:type="xsd:double"&gt;16.4223744746661&lt;/D&gt;&lt;D xsi:type="xsd:double"&gt;14.3892298222403&lt;/D&gt;&lt;D xsi:type="xsd:double"&gt;14.1614585832304&lt;/D&gt;&lt;D xsi:type="xsd:double"&gt;14.544210340587&lt;/D&gt;&lt;D xsi:type="xsd:double"&gt;13.8177025969733&lt;/D&gt;&lt;D xsi:type="xsd:double"&gt;14.4887472587994&lt;/D&gt;&lt;D xsi:type="xsd:double"&gt;13.2894099830351&lt;/D&gt;&lt;D xsi:type="xsd:double"&gt;13.1626855907251&lt;/D&gt;&lt;D xsi:type="xsd:double"&gt;13.0245109870989&lt;/D&gt;&lt;D xsi:type="xsd:double"&gt;12.5662017938941&lt;/D&gt;&lt;D xsi:type="xsd:double"&gt;12.0468124824951&lt;/D&gt;&lt;D xsi:type="xsd:double"&gt;11.9284838276062&lt;/D&gt;&lt;D xsi:type="xsd:double"&gt;11.1872277953595&lt;/D&gt;&lt;D xsi:type="xsd:double"&gt;11.2264624933819&lt;/D&gt;&lt;D xsi:type="xsd:double"&gt;10.5696118498457&lt;/D&gt;&lt;D xsi:type="xsd:double"&gt;10.4638913316946&lt;/D&gt;&lt;D xsi:type="xsd:double"&gt;9.91050175933607&lt;/D&gt;&lt;D xsi:type="xsd:double"&gt;10.1036557969046&lt;/D&gt;&lt;D xsi:type="xsd:double"&gt;10.6826048632282&lt;/D&gt;&lt;D xsi:type="xsd:double"&gt;10.5507703435094&lt;/D&gt;&lt;D xsi:type="xsd:double"&gt;10.4275848946036&lt;/D&gt;&lt;D xsi:type="xsd:double"&gt;9.9770407826043&lt;/D&gt;&lt;D xsi:type="xsd:double"&gt;10.0430696966093&lt;/D&gt;&lt;D xsi:type="xsd:double"&gt;10.1405856677113&lt;/D&gt;&lt;D xsi:type="xsd:double"&gt;10.6721565257361&lt;/D&gt;&lt;/FQL&gt;&lt;FQL&gt;&lt;Q&gt;CNYA^FG_PRICE_MAVG(0,,,,30)&lt;/Q&gt;&lt;R&gt;1&lt;/R&gt;&lt;C&gt;1&lt;/C&gt;&lt;D xsi:type="xsd:double"&gt;25.052057&lt;/D&gt;&lt;/FQL&gt;&lt;FQL&gt;&lt;Q&gt;EZA^P_PRICE(0)/P_PRICE_LOW_PR(0,,,,,,"PRICE","INTRA","52W")-1&lt;/Q&gt;&lt;R&gt;1&lt;/R&gt;&lt;C&gt;1&lt;/C&gt;&lt;D xsi:type="xsd:double"&gt;0.32298672&lt;/D&gt;&lt;/FQL&gt;&lt;FQL&gt;&lt;Q&gt;EWT^SIZE(FG_CONSTITUENTS)&lt;/Q&gt;&lt;R&gt;1&lt;/R&gt;&lt;C&gt;1&lt;/C&gt;&lt;D xsi:type="xsd:long"&gt;90&lt;/D&gt;&lt;/FQL&gt;&lt;FQL&gt;&lt;Q&gt;ECH^FMA_DIV_YLD(NTMA,NOW,NOW,M,"PORTAGG","MEANR")&lt;/Q&gt;&lt;R&gt;1&lt;/R&gt;&lt;C&gt;1&lt;/C&gt;&lt;D xsi:type="xsd:double"&gt;5.25221386635311&lt;/D&gt;&lt;/FQL&gt;&lt;FQL&gt;&lt;Q&gt;USDTRY^FG_COMPANY_NAME&lt;/Q&gt;&lt;R&gt;1&lt;/R&gt;&lt;C&gt;1&lt;/C&gt;&lt;D xsi:type="xsd:string"&gt;Turkish New Lira per U.S. Dollar&lt;/D&gt;&lt;/FQL&gt;&lt;FQL&gt;&lt;Q&gt;EPHE^P_PRICE_RETURNS_PR('52W',2,-10AY,0,AM)&lt;/Q&gt;&lt;R&gt;121&lt;/R&gt;&lt;C&gt;1&lt;/C&gt;&lt;D xsi:type="xsd:double"&gt;26.076258&lt;/D&gt;&lt;D xsi:type="xsd:double"&gt;12.348294&lt;/D&gt;&lt;D xsi:type="xsd:double"&gt;7.2329044&lt;/D&gt;&lt;D xsi:type="xsd:double"&gt;18.713713&lt;/D&gt;&lt;D xsi:type="xsd:double"&gt;24.435413&lt;/D&gt;&lt;D xsi:type="xsd:double"&gt;35.98776&lt;/D&gt;&lt;D xsi:type="xsd:double"&gt;24.199545&lt;/D&gt;&lt;D xsi:type="xsd:double"&gt;25.354313&lt;/D&gt;&lt;D xsi:type="xsd:double"&gt;17.932451&lt;/D&gt;&lt;D xsi:type="xsd:double"&gt;9.711874&lt;/D&gt;&lt;D xsi:type="xsd:double"&gt;4.4478297&lt;/D&gt;&lt;D xsi:type="xsd:double"&gt;3.86101&lt;/D&gt;&lt;D xsi:type="xsd:double"&gt;-8.2645&lt;/D&gt;&lt;D xsi:type="xsd:double"&gt;-8.532942&lt;/D&gt;&lt;D xsi:type="xsd:double"&gt;-4.880774&lt;/D&gt;&lt;D xsi:type="xsd:double"&gt;-12.247282&lt;/D&gt;&lt;D xsi:type="xsd:double"&gt;-9.585696&lt;/D&gt;&lt;D xsi:type="xsd:double"&gt;-20.504158&lt;/D&gt;&lt;D xsi:type="xsd:double"&gt;-21.134394&lt;/D&gt;&lt;D xsi:type="xsd:double"&gt;-10.678577&lt;/D&gt;&lt;D xsi:type="xsd:double"&gt;-14.941001&lt;/D&gt;&lt;D xsi:type="xsd:double"&gt;-6.33198&lt;/D&gt;&lt;D xsi:type="xsd:double"&gt;2.835989&lt;/D&gt;&lt;D xsi:type="xsd:double"&gt;3.3304214&lt;/D&gt;&lt;D xsi:type="xsd:double"&gt;12.506306&lt;/D&gt;&lt;D xsi:type="xsd:double"&gt;9.1110115&lt;/D&gt;&lt;D xsi:type="xsd:double"&gt;-0.8817494&lt;/D&gt;&lt;D xsi:type="xsd:double"&gt;-5.2491903&lt;/D&gt;&lt;D xsi:type="xsd:double"&gt;-3.8291156&lt;/D&gt;&lt;D xsi:type="xsd:double"&gt;13.841475&lt;/D&gt;&lt;D xsi:type="xsd:double"&gt;2.369976&lt;/D&gt;&lt;D xsi:type="xsd:double"&gt;-5.7631135&lt;/D&gt;&lt;D xsi:type="xsd:double"&gt;2.3879766&lt;/D&gt;&lt;D xsi:type="xsd:double"&gt;-0.13989806&lt;/D&gt;&lt;D xsi:type="xsd:double"&gt;-10.218376&lt;/D&gt;&lt;D xsi:type="xsd:double"&gt;-6.726116&lt;/D&gt;&lt;D xsi:type="xsd:double"&gt;-8.23983&lt;/D&gt;&lt;D xsi:type="xsd:double"&gt;0.3340721&lt;/D&gt;&lt;D xsi:type="xsd:double"&gt;3.5428524&lt;/D&gt;&lt;D xsi:type="xsd:double"&gt;14.629626&lt;/D&gt;&lt;D xsi:type="xsd:double"&gt;19.283401&lt;/D&gt;&lt;D xsi:type="xsd:double"&gt;13.498807&lt;/D&gt;&lt;D xsi:type="xsd:double"&gt;9.265005&lt;/D&gt;&lt;D xsi:type="xsd:double"&gt;1.9322991&lt;/D&gt;&lt;D xsi:type="xsd:double"&gt;-5.295068&lt;/D&gt;&lt;D xsi:type="xsd:double"&gt;-12.1077175&lt;/D&gt;&lt;D xsi:type="xsd:double"&gt;-13.875687&lt;/D&gt;&lt;D xsi:type="xsd:double"&gt;-11.009682&lt;/D&gt;&lt;D xsi:type="xsd:double"&gt;-6.7219496&lt;/D&gt;&lt;D xsi:type="xsd:double"&gt;-17.739904&lt;/D&gt;&lt;D xsi:type="xsd:double"&gt;-19.294394&lt;/D&gt;&lt;D xsi:type="xsd:double"&gt;-12.73039&lt;/D&gt;&lt;D xsi:type="xsd:double"&gt;-16.215998&lt;/D&gt;&lt;D xsi:type="xsd:double"&gt;-11.246288&lt;/D&gt;&lt;D xsi:type="xsd:double"&gt;-6.8677607&lt;/D&gt;&lt;D xsi:type="xsd:double"&gt;-1.3773322&lt;/D&gt;&lt;D xsi:type="xsd:double"&gt;2.2144318&lt;/D&gt;&lt;D xsi:type="xsd:double"&gt;6.87207&lt;/D&gt;&lt;D xsi:type="xsd:double"&gt;21.709597&lt;/D&gt;&lt;D xsi:type="xsd:double"&gt;12.350666&lt;/D&gt;&lt;D xsi:type="xsd:double"&gt;3.6083937&lt;/D&gt;&lt;D xsi:type="xsd:double"&gt;11.57403&lt;/D&gt;&lt;D xsi:type="xsd:double"&gt;19.951857&lt;/D&gt;&lt;D xsi:type="xsd:double"&gt;7.3321223&lt;/D&gt;&lt;D xsi:type="xsd:double"&gt;8.847702&lt;/D&gt;&lt;D xsi:type="xsd:double"&gt;-5.9080124&lt;/D&gt;&lt;D xsi:type="xsd:double"&gt;-12.197346&lt;/D&gt;&lt;D xsi:type="xsd:double"&gt;-33.59813&lt;/D&gt;&lt;D xsi:type="xsd:double"&gt;-27.200348&lt;/D&gt;&lt;D xsi:type="xsd:double"&gt;-26.35597&lt;/D&gt;&lt;D xsi:type="xsd:double"&gt;-23.627275&lt;/D&gt;&lt;D xsi:type="xsd:double"&gt;-25.854385&lt;/D&gt;&lt;D xsi:type="xsd:double"&gt;-20.320814&lt;/D&gt;&lt;D xsi:type="xsd:double"&gt;-20.221722&lt;/D&gt;&lt;D xsi:type="xsd:double"&gt;-19.643414&lt;/D&gt;&lt;D xsi:type="xsd:double"&gt;-8.852273&lt;/D&gt;&lt;D xsi:type="xsd:double"&gt;-4.337019&lt;/D&gt;&lt;D xsi:type="xsd:double"&gt;-6.663746&lt;/D&gt;&lt;D xsi:type="xsd:double"&gt;2.103293&lt;/D&gt;&lt;D xsi:type="xsd:double"&gt;35.543858&lt;/D&gt;&lt;D xsi:type="xsd:double"&gt;18.979168&lt;/D&gt;&lt;D xsi:type="xsd:double"&gt;27.639389&lt;/D&gt;&lt;D xsi:type="xsd:double"&gt;17.262125&lt;/D&gt;&lt;D xsi:type="xsd:double"&gt;8.063782&lt;/D&gt;&lt;D xsi:type="xsd:double"&gt;15.03737&lt;/D&gt;&lt;D xsi:type="xsd:double"&gt;12.595188&lt;/D&gt;&lt;D xsi:type="xsd:double"&gt;14.206659&lt;/D&gt;&lt;D xsi:type="xsd:double"&gt;2.9088974&lt;/D&gt;&lt;D xsi:type="xsd:double"&gt;-0.21829009&lt;/D&gt;&lt;D xsi:type="xsd:double"&gt;3.7008524&lt;/D&gt;&lt;D xsi:type="xsd:double"&gt;10.288358&lt;/D&gt;&lt;D xsi:type="xsd:double"&gt;4.502058&lt;/D&gt;&lt;D xsi:type="xsd:double"&gt;-0.74008703&lt;/D&gt;&lt;D xsi:type="xsd:double"&gt;-0.26691556&lt;/D&gt;&lt;D xsi:type="xsd:double"&gt;-16.502016&lt;/D&gt;&lt;D xsi:type="xsd:double"&gt;-7.6042356&lt;/D&gt;&lt;D xsi:type="xsd:double"&gt;-10.359698&lt;/D&gt;&lt;D xsi:type="xsd:double"&gt;-21.26956&lt;/D&gt;&lt;D xsi:type="xsd:double"&gt;-23.55165&lt;/D&gt;&lt;D xsi:type="xsd:double"&gt;-14.405239&lt;/D&gt;&lt;D xsi:type="xsd:double"&gt;-16.443544&lt;/D&gt;&lt;D xsi:type="xsd:double"&gt;-6.3638983&lt;/D&gt;&lt;D xsi:type="xsd:double"&gt;-18.527143&lt;/D&gt;&lt;D xsi:type="xsd:double"&gt;-9.872741&lt;/D&gt;&lt;D xsi:type="xsd:double"&gt;-6.833905&lt;/D&gt;&lt;D xsi:type="xsd:double"&gt;-9.320969&lt;/D&gt;&lt;D xsi:type="xsd:double"&gt;3.2160878&lt;/D&gt;&lt;D xsi:type="xsd:double"&gt;7.3527813&lt;/D&gt;&lt;D xsi:type="xsd:double"&gt;-6.235516&lt;/D&gt;&lt;D xsi:type="xsd:double"&gt;10.894942&lt;/D&gt;&lt;D xsi:type="xsd:double"&gt;-1.578486&lt;/D&gt;&lt;D xsi:type="xsd:double"&gt;-4.3216047&lt;/D&gt;&lt;D xsi:type="xsd:double"&gt;0.038599968&lt;/D&gt;&lt;D xsi:type="xsd:double"&gt;-7.392436&lt;/D&gt;&lt;D xsi:type="xsd:double"&gt;6.097007&lt;/D&gt;&lt;D xsi:type="xsd:double"&gt;3.3872008&lt;/D&gt;&lt;D xsi:type="xsd:double"&gt;-1.811856&lt;/D&gt;&lt;D xsi:type="xsd:double"&gt;-3.5634518&lt;/D&gt;&lt;D xsi:type="xsd:double"&gt;-5.7680845&lt;/D&gt;&lt;D xsi:type="xsd:double"&gt;-5.068392&lt;/D&gt;&lt;D xsi:type="xsd:double"&gt;14.473093&lt;/D&gt;&lt;/FQL&gt;&lt;FQL&gt;&lt;Q&gt;TRYAE10Y-FDS^FG_YIELD(-10AY,0,Y,,"YTM")&lt;/Q&gt;&lt;R&gt;10&lt;/R&gt;&lt;C&gt;1&lt;/C&gt;&lt;D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xsi:type="xsd:string"&gt;@NA&lt;/D&gt;&lt;/FQL&gt;&lt;FQL&gt;&lt;Q&gt;CC_KR^FG_COMPANY_NAME&lt;/Q&gt;&lt;R&gt;1&lt;/R&gt;&lt;C&gt;1&lt;/C&gt;&lt;D xsi:type="xsd:string"&gt;South Korea&lt;/D&gt;&lt;/FQL&gt;&lt;FQL&gt;&lt;Q&gt;USDQAR^STD(FG_PRICE_CHANGE(0,-1AY,AM))&lt;/Q&gt;&lt;R&gt;1&lt;/R&gt;&lt;C&gt;1&lt;/C&gt;&lt;D xsi:type="xsd:double"&gt;0.00761776291099177&lt;/D&gt;&lt;/FQL&gt;&lt;FQL&gt;&lt;Q&gt;USDBRL^FG_PRICE_CHANGE(0,-3AM)&lt;/Q&gt;&lt;R&gt;1&lt;/R&gt;&lt;C&gt;1&lt;/C&gt;&lt;D xsi:type="xsd:double"&gt;8.569717&lt;/D&gt;&lt;/FQL&gt;&lt;FQL&gt;&lt;Q&gt;USDPEN^FG_PRICE(0)&lt;/Q&gt;&lt;R&gt;1&lt;/R&gt;&lt;C&gt;1&lt;/C&gt;&lt;D xsi:type="xsd:double"&gt;3.7447&lt;/D&gt;&lt;/FQL&gt;&lt;FQL&gt;&lt;Q&gt;KSA^FG_TOTAL_RETURNC(-10AY,0,AM)&lt;/Q&gt;&lt;R&gt;121&lt;/R&gt;&lt;C&gt;1&lt;/C&gt;&lt;D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xsi:type="xsd:double"&gt;0.40000677&lt;/D&gt;&lt;D xsi:type="xsd:double"&gt;-0.47808886&lt;/D&gt;&lt;D xsi:type="xsd:double"&gt;-2.7463078&lt;/D&gt;&lt;D xsi:type="xsd:double"&gt;-12.538606&lt;/D&gt;&lt;D xsi:type="xsd:double"&gt;2.0009518&lt;/D&gt;&lt;D xsi:type="xsd:double"&gt;0.9231448&lt;/D&gt;&lt;D xsi:type="xsd:double"&gt;10.789847&lt;/D&gt;&lt;D xsi:type="xsd:double"&gt;-3.3198178&lt;/D&gt;&lt;D xsi:type="xsd:double"&gt;1.2347579&lt;/D&gt;&lt;D xsi:type="xsd:double"&gt;-4.008621&lt;/D&gt;&lt;D xsi:type="xsd:double"&gt;-2.2002697&lt;/D&gt;&lt;D xsi:type="xsd:double"&gt;-5.234164&lt;/D&gt;&lt;D xsi:type="xsd:double"&gt;5.717051&lt;/D&gt;&lt;D xsi:type="xsd:double"&gt;12.55728&lt;/D&gt;&lt;D xsi:type="xsd:double"&gt;4.302728&lt;/D&gt;&lt;D xsi:type="xsd:double"&gt;0.19447803&lt;/D&gt;&lt;D xsi:type="xsd:double"&gt;-3.0201614&lt;/D&gt;&lt;D xsi:type="xsd:double"&gt;1.046598&lt;/D&gt;&lt;D xsi:type="xsd:double"&gt;0.28123856&lt;/D&gt;&lt;D xsi:type="xsd:double"&gt;-0.7211447&lt;/D&gt;&lt;D xsi:type="xsd:double"&gt;10.579109&lt;/D&gt;&lt;D xsi:type="xsd:double"&gt;-3.8451374&lt;/D&gt;&lt;D xsi:type="xsd:double"&gt;-0.16374588&lt;/D&gt;&lt;D xsi:type="xsd:double"&gt;0.40562153&lt;/D&gt;&lt;D xsi:type="xsd:double"&gt;-3.5963893&lt;/D&gt;&lt;D xsi:type="xsd:double"&gt;-0.39682984&lt;/D&gt;&lt;D xsi:type="xsd:double"&gt;5.7117224&lt;/D&gt;&lt;D xsi:type="xsd:double"&gt;4.8510313&lt;/D&gt;&lt;D xsi:type="xsd:double"&gt;-2.8051019&lt;/D&gt;&lt;D xsi:type="xsd:double"&gt;9.782612&lt;/D&gt;&lt;D xsi:type="xsd:double"&gt;5.530894&lt;/D&gt;&lt;D xsi:type="xsd:double"&gt;-1.7793596&lt;/D&gt;&lt;D xsi:type="xsd:double"&gt;4.285896&lt;/D&gt;&lt;D xsi:type="xsd:double"&gt;-0.57379603&lt;/D&gt;&lt;D xsi:type="xsd:double"&gt;-3.815329&lt;/D&gt;&lt;D xsi:type="xsd:double"&gt;-0.52999854&lt;/D&gt;&lt;D xsi:type="xsd:double"&gt;-2.0475209&lt;/D&gt;&lt;D xsi:type="xsd:double"&gt;-2.7711213&lt;/D&gt;&lt;D xsi:type="xsd:double"&gt;4.4115067&lt;/D&gt;&lt;D xsi:type="xsd:double"&gt;9.305513&lt;/D&gt;&lt;D xsi:type="xsd:double"&gt;-0.4694879&lt;/D&gt;&lt;D xsi:type="xsd:double"&gt;4.7169805&lt;/D&gt;&lt;D xsi:type="xsd:double"&gt;5.405402&lt;/D&gt;&lt;D xsi:type="xsd:double"&gt;-8.66096&lt;/D&gt;&lt;D xsi:type="xsd:double"&gt;3.9082527&lt;/D&gt;&lt;D xsi:type="xsd:double"&gt;-0.5451262&lt;/D&gt;&lt;D xsi:type="xsd:double"&gt;-7.8867254&lt;/D&gt;&lt;D xsi:type="xsd:double"&gt;0.13223886&lt;/D&gt;&lt;D xsi:type="xsd:double"&gt;-4.919118&lt;/D&gt;&lt;D xsi:type="xsd:double"&gt;1.9097209&lt;/D&gt;&lt;D xsi:type="xsd:double"&gt;7.7082157&lt;/D&gt;&lt;D xsi:type="xsd:double"&gt;-4.8991323&lt;/D&gt;&lt;D xsi:type="xsd:double"&gt;-8.922565&lt;/D&gt;&lt;D xsi:type="xsd:double"&gt;-15.415895&lt;/D&gt;&lt;D xsi:type="xsd:double"&gt;13.330423&lt;/D&gt;&lt;D xsi:type="xsd:double"&gt;3.0852318&lt;/D&gt;&lt;D xsi:type="xsd:double"&gt;1.8820286&lt;/D&gt;&lt;D xsi:type="xsd:double"&gt;1.643014&lt;/D&gt;&lt;D xsi:type="xsd:double"&gt;5.290234&lt;/D&gt;&lt;D xsi:type="xsd:double"&gt;2.5470972&lt;/D&gt;&lt;D xsi:type="xsd:double"&gt;-3.1983614&lt;/D&gt;&lt;D xsi:type="xsd:double"&gt;10.017574&lt;/D&gt;&lt;D xsi:type="xsd:double"&gt;0.946188&lt;/D&gt;&lt;D xsi:type="xsd:double"&gt;-1.111114&lt;/D&gt;&lt;D xsi:type="xsd:double"&gt;3.1781673&lt;/D&gt;&lt;D xsi:type="xsd:double"&gt;7.934034&lt;/D&gt;&lt;D xsi:type="xsd:double"&gt;9.858751&lt;/D&gt;&lt;D xsi:type="xsd:double"&gt;1.1283159&lt;/D&gt;&lt;D xsi:type="xsd:double"&gt;4.4001937&lt;/D&gt;&lt;D xsi:type="xsd:double"&gt;-0.6522894&lt;/D&gt;&lt;D xsi:type="xsd:double"&gt;3.2323241&lt;/D&gt;&lt;D xsi:type="xsd:double"&gt;1.1497021&lt;/D&gt;&lt;D xsi:type="xsd:double"&gt;4.5707464&lt;/D&gt;&lt;D xsi:type="xsd:double"&gt;-8.5568905&lt;/D&gt;&lt;D xsi:type="xsd:double"&gt;4.4099927&lt;/D&gt;&lt;D xsi:type="xsd:double"&gt;9.093344&lt;/D&gt;&lt;D xsi:type="xsd:double"&gt;4.181576&lt;/D&gt;&lt;D xsi:type="xsd:double"&gt;3.9922714&lt;/D&gt;&lt;D xsi:type="xsd:double"&gt;4.5820355&lt;/D&gt;&lt;D xsi:type="xsd:double"&gt;-9.058607&lt;/D&gt;&lt;D xsi:type="xsd:double"&gt;-8.269352&lt;/D&gt;&lt;D xsi:type="xsd:double"&gt;5.0286055&lt;/D&gt;&lt;D xsi:type="xsd:double"&gt;3.9482713&lt;/D&gt;&lt;D xsi:type="xsd:double"&gt;-10.281605&lt;/D&gt;&lt;D xsi:type="xsd:double"&gt;4.987848&lt;/D&gt;&lt;D xsi:type="xsd:double"&gt;-9.223646&lt;/D&gt;&lt;D xsi:type="xsd:double"&gt;-1.584202&lt;/D&gt;&lt;D xsi:type="xsd:double"&gt;3.1725168&lt;/D&gt;&lt;D xsi:type="xsd:double"&gt;-7.801777&lt;/D&gt;&lt;D xsi:type="xsd:double"&gt;4.740906&lt;/D&gt;&lt;D xsi:type="xsd:double"&gt;8.342099&lt;/D&gt;&lt;D xsi:type="xsd:double"&gt;-0.8501291&lt;/D&gt;&lt;D xsi:type="xsd:double"&gt;1.9558907&lt;/D&gt;&lt;D xsi:type="xsd:double"&gt;3.719914&lt;/D&gt;&lt;D xsi:type="xsd:double"&gt;-4.0318847&lt;/D&gt;&lt;D xsi:type="xsd:double"&gt;-5.3737106&lt;/D&gt;&lt;D xsi:type="xsd:double"&gt;-6.1435223&lt;/D&gt;&lt;D xsi:type="xsd:double"&gt;8.443344&lt;/D&gt;&lt;D xsi:type="xsd:double"&gt;8.77986&lt;/D&gt;&lt;D xsi:type="xsd:double"&gt;2.7639985&lt;/D&gt;&lt;D xsi:type="xsd:double"&gt;2.2528768&lt;/D&gt;&lt;D xsi:type="xsd:double"&gt;-0.7194221&lt;/D&gt;&lt;D xsi:type="xsd:double"&gt;-2.0380497&lt;/D&gt;&lt;D xsi:type="xsd:double"&gt;-6.7267656&lt;/D&gt;&lt;D xsi:type="xsd:double"&gt;2.1781921&lt;/D&gt;&lt;D xsi:type="xsd:double"&gt;3.3973455&lt;/D&gt;&lt;D xsi:type="xsd:double"&gt;0.83333254&lt;/D&gt;&lt;/FQL&gt;&lt;FQL&gt;&lt;Q&gt;UAE^FG_PRICE_MAVG(0,,,,60)&lt;/Q&gt;&lt;R&gt;1&lt;/R&gt;&lt;C&gt;1&lt;/C&gt;&lt;D xsi:type="xsd:double"&gt;14.131543&lt;/D&gt;&lt;/FQL&gt;&lt;FQL&gt;&lt;Q&gt;EWW^FG_PRICE_MAVG(0,,,,30)&lt;/Q&gt;&lt;R&gt;1&lt;/R&gt;&lt;C&gt;1&lt;/C&gt;&lt;D xsi:type="xsd:double"&gt;55.511665&lt;/D&gt;&lt;/FQL&gt;&lt;FQL&gt;&lt;Q&gt;QAT^FG_TOTAL_RETURNC(0,-1AM)&lt;/Q&gt;&lt;R&gt;1&lt;/R&gt;&lt;C&gt;1&lt;/C&gt;&lt;D xsi:type="xsd:double"&gt;2.803731&lt;/D&gt;&lt;/FQL&gt;&lt;FQL&gt;&lt;Q&gt;EWT^FMA_PCT_ABOVE_MAVG(200,0,,,,"PORTAGG")&lt;/Q&gt;&lt;R&gt;1&lt;/R&gt;&lt;C&gt;1&lt;/C&gt;&lt;D xsi:type="xsd:double"&gt;64.0449438202247&lt;/D&gt;&lt;/FQL&gt;&lt;FQL&gt;&lt;Q&gt;VGK^FG_TOTAL_RETURNC(0,-6AM)&lt;/Q&gt;&lt;R&gt;1&lt;/R&gt;&lt;C&gt;1&lt;/C&gt;&lt;D xsi:type="xsd:double"&gt;10.790992&lt;/D&gt;&lt;/FQL&gt;&lt;FQL&gt;&lt;Q&gt;UAE^FMA_COS_DOWN("EPS","1M",+1,NOW,,,"PORTAGG","MEANR")&lt;/Q&gt;&lt;R&gt;1&lt;/R&gt;&lt;C&gt;1&lt;/C&gt;&lt;D xsi:type="xsd:double"&gt;8&lt;/D&gt;&lt;/FQL&gt;&lt;FQL&gt;&lt;Q&gt;EWM^FMA_COS_UP("EPS","1M",+1,NOW,,,"PORTAGG","MEANR")&lt;/Q&gt;&lt;R&gt;1&lt;/R&gt;&lt;C&gt;1&lt;/C&gt;&lt;D xsi:type="xsd:double"&gt;10&lt;/D&gt;&lt;/FQL&gt;&lt;FQL&gt;&lt;Q&gt;CNYA^FMA_RBICS_REV_CURRENT(30, LOC, "PORTAGG")&lt;/Q&gt;&lt;R&gt;1&lt;/R&gt;&lt;C&gt;1&lt;/C&gt;&lt;D xsi:type="xsd:double"&gt;21.3479765819654&lt;/D&gt;&lt;/FQL&gt;&lt;FQL&gt;&lt;Q&gt;REFBRSELIC-FDS^FG_YIELD(NOW,,,0)&lt;/Q&gt;&lt;R&gt;1&lt;/R&gt;&lt;C&gt;1&lt;/C&gt;&lt;D xsi:type="xsd:double"&gt;10.5&lt;/D&gt;&lt;/FQL&gt;&lt;FQL&gt;&lt;Q&gt;VGK^FMA_DIV_YLD(NTMA,NOW,NOW,M,"PORTAGG","MEANR")&lt;/Q&gt;&lt;R&gt;1&lt;/R&gt;&lt;C&gt;1&lt;/C&gt;&lt;D xsi:type="xsd:double"&gt;3.47569561820273&lt;/D&gt;&lt;/FQL&gt;&lt;FQL&gt;&lt;Q&gt;EZA^JULIAN(FMA_DIV_YLD(NTMA,NOW,NOW,M,"PORTAGG","MEANR").DATES)&lt;/Q&gt;&lt;R&gt;1&lt;/R&gt;&lt;C&gt;1&lt;/C&gt;&lt;D xsi:type="xsd:long"&gt;45530&lt;/D&gt;&lt;/FQL&gt;&lt;FQL&gt;&lt;Q&gt;CAGDPY@TH^EE_ACTUAL_ANNUAL(MED,+1)&lt;/Q&gt;&lt;R&gt;1&lt;/R&gt;&lt;C&gt;1&lt;/C&gt;&lt;D xsi:type="xsd:double"&gt;2.4&lt;/D&gt;&lt;/FQL&gt;&lt;FQL&gt;&lt;Q&gt;USDPLN^STD(FG_PRICE_CHANGE(0,-3AY,M))&lt;/Q&gt;&lt;R&gt;1&lt;/R&gt;&lt;C&gt;1&lt;/C&gt;&lt;D xsi:type="xsd:double"&gt;3.25340416701805&lt;/D&gt;&lt;/FQL&gt;&lt;FQL&gt;&lt;Q&gt;FC0000QA^FMA_EPS(NTMA,-20AY,0,CY,,"PORTAGG","MEANR")&lt;/Q&gt;&lt;R&gt;20&lt;/R&gt;&lt;C&gt;1&lt;/C&gt;&lt;D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xsi:type="xsd:double"&gt;9.61320801792281&lt;/D&gt;&lt;/FQL&gt;&lt;FQL&gt;&lt;Q&gt;DDR3512M-FDS^FG_PRICE_CHANGE(0,-1AY)&lt;/Q&gt;&lt;R&gt;1&lt;/R&gt;&lt;C&gt;1&lt;/C&gt;&lt;D xsi:type="xsd:double"&gt;-6.80656571828211&lt;/D&gt;&lt;/FQL&gt;&lt;FQL&gt;&lt;Q&gt;CPALM-FDS^FG_PRICE(0)&lt;/Q&gt;&lt;R&gt;1&lt;/R&gt;&lt;C&gt;1&lt;/C&gt;&lt;D xsi:type="xsd:double"&gt;4047&lt;/D&gt;&lt;/FQL&gt;&lt;FQL&gt;&lt;Q&gt;EWT^FG_PRICE_MAVG(0,,,,200)&lt;/Q&gt;&lt;R&gt;1&lt;/R&gt;&lt;C&gt;1&lt;/C&gt;&lt;D xsi:type="xsd:double"&gt;49.2208&lt;/D&gt;&lt;/FQL&gt;&lt;FQL&gt;&lt;Q&gt;VNM^FG_TOTAL_RETURNC(0,-12AM)&lt;/Q&gt;&lt;R&gt;1&lt;/R&gt;&lt;C&gt;1&lt;/C&gt;&lt;D xsi:type="xsd:double"&gt;-11.167449&lt;/D&gt;&lt;/FQL&gt;&lt;FQL&gt;&lt;Q&gt;EZA^FG_TOTAL_RETURNC(0,-3AM)&lt;/Q&gt;&lt;R&gt;1&lt;/R&gt;&lt;C&gt;1&lt;/C&gt;&lt;D xsi:type="xsd:double"&gt;13.412166&lt;/D&gt;&lt;/FQL&gt;&lt;FQL&gt;&lt;Q&gt;EWM^P_PRICE(0)/P_PRICE_LOW_PR(0,,,,,,"PRICE","INTRA","52W")-1&lt;/Q&gt;&lt;R&gt;1&lt;/R&gt;&lt;C&gt;1&lt;/C&gt;&lt;D xsi:type="xsd:double"&gt;0.2567767&lt;/D&gt;&lt;/FQL&gt;&lt;FQL&gt;&lt;Q&gt;EIDO^FG_TOTAL_RETURNC(0,-1AM)&lt;/Q&gt;&lt;R&gt;1&lt;/R&gt;&lt;C&gt;1&lt;/C&gt;&lt;D xsi:type="xsd:double"&gt;8.923233&lt;/D&gt;&lt;/FQL&gt;&lt;FQL&gt;&lt;Q&gt;TRYID10Y-FDS^FG_YIELD_NAME&lt;/Q&gt;&lt;R&gt;1&lt;/R&gt;&lt;C&gt;1&lt;/C&gt;&lt;D xsi:type="xsd:string"&gt;Treasury - Indonesia Benchmark Bond 10Y&lt;/D&gt;&lt;/FQL&gt;&lt;FQL&gt;&lt;Q&gt;TRYVN10Y-FDS^PCTCHG(FG_YIELD(0,,,,"YTM"),FG_YIELD(-1AM,,,,"YTM"))&lt;/Q&gt;&lt;R&gt;1&lt;/R&gt;&lt;C&gt;1&lt;/C&gt;&lt;D xsi:type="xsd:double"&gt;-2.8113215&lt;/D&gt;&lt;/FQL&gt;&lt;FQL&gt;&lt;Q&gt;TRYUS10Y-FDS^FG_YIELD_NAME&lt;/Q&gt;&lt;R&gt;1&lt;/R&gt;&lt;C&gt;1&lt;/C&gt;&lt;D xsi:type="xsd:string"&gt;US Benchmark Bond - 10 Year&lt;/D&gt;&lt;/FQL&gt;&lt;FQL&gt;&lt;Q&gt;TRYID10Y-FDS^FG_YIELD(0,,,,"YTM")&lt;/Q&gt;&lt;R&gt;1&lt;/R&gt;&lt;C&gt;1&lt;/C&gt;&lt;D xsi:type="xsd:double"&gt;6.636777&lt;/D&gt;&lt;/FQL&gt;&lt;FQL&gt;&lt;Q&gt;VGK^FG_PE_NTM(0,,,90,0)&lt;/Q&gt;&lt;R&gt;1&lt;/R&gt;&lt;C&gt;1&lt;/C&gt;&lt;D xsi:type="xsd:double"&gt;13.3861639182105&lt;/D&gt;&lt;/FQL&gt;&lt;FQL&gt;&lt;Q&gt;EWM^FMA_PE(NTMA,0,,,"PORTAGG","MEANR")&lt;/Q&gt;&lt;R&gt;1&lt;/R&gt;&lt;C&gt;1&lt;/C&gt;&lt;D xsi:type="xsd:double"&gt;14.4100772091231&lt;/D&gt;&lt;/FQL&gt;&lt;FQL&gt;&lt;Q&gt;ECH^JULIAN(FMA_DIV_YLD(NTMA,NOW,NOW,M,"PORTAGG","MEANR").DATES)&lt;/Q&gt;&lt;R&gt;1&lt;/R&gt;&lt;C&gt;1&lt;/C&gt;&lt;D xsi:type="xsd:long"&gt;45531&lt;/D&gt;&lt;/FQL&gt;&lt;FQL&gt;&lt;Q&gt;TRYMY10Y-FDS^FG_YIELD(-10AY,0,Y,,"YTM")&lt;/Q&gt;&lt;R&gt;10&lt;/R&gt;&lt;C&gt;1&lt;/C&gt;&lt;D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xsi:type="xsd:double"&gt;3.727505&lt;/D&gt;&lt;/FQL&gt;&lt;FQL&gt;&lt;Q&gt;CC_ID^FG_COMPANY_NAME&lt;/Q&gt;&lt;R&gt;1&lt;/R&gt;&lt;C&gt;1&lt;/C&gt;&lt;D xsi:type="xsd:string"&gt;Indonesia&lt;/D&gt;&lt;/FQL&gt;&lt;FQL&gt;&lt;Q&gt;USDQAR^FG_PRICE_CHANGE(0,-6AM)&lt;/Q&gt;&lt;R&gt;1&lt;/R&gt;&lt;C&gt;1&lt;/C&gt;&lt;D xsi:type="xsd:double"&gt;0&lt;/D&gt;&lt;/FQL&gt;&lt;FQL&gt;&lt;Q&gt;USDBRL^FG_PRICE_CHANGE(0,-1AM)&lt;/Q&gt;&lt;R&gt;1&lt;/R&gt;&lt;C&gt;1&lt;/C&gt;&lt;D xsi:type="xsd:double"&gt;-0.39562583&lt;/D&gt;&lt;/FQL&gt;&lt;FQL&gt;&lt;Q&gt;INDA^FG_TOTAL_RETURNC(-10AY,0,AM)&lt;/Q&gt;&lt;R&gt;121&lt;/R&gt;&lt;C&gt;1&lt;/C&gt;&lt;D xsi:type="xsd:double"&gt;1.9041419&lt;/D&gt;&lt;D xsi:type="xsd:double"&gt;-2.4162352&lt;/D&gt;&lt;D xsi:type="xsd:double"&gt;1.3535857&lt;/D&gt;&lt;D xsi:type="xsd:double"&gt;4.2019486&lt;/D&gt;&lt;D xsi:type="xsd:double"&gt;-6.801075&lt;/D&gt;&lt;D xsi:type="xsd:double"&gt;11.700333&lt;/D&gt;&lt;D xsi:type="xsd:double"&gt;0.8892298&lt;/D&gt;&lt;D xsi:type="xsd:double"&gt;-6.752324&lt;/D&gt;&lt;D xsi:type="xsd:double"&gt;-4.549819&lt;/D&gt;&lt;D xsi:type="xsd:double"&gt;2.551186&lt;/D&gt;&lt;D xsi:type="xsd:double"&gt;-2.0129979&lt;/D&gt;&lt;D xsi:type="xsd:double"&gt;2.0798445&lt;/D&gt;&lt;D xsi:type="xsd:double"&gt;-6.868225&lt;/D&gt;&lt;D xsi:type="xsd:double"&gt;-2.5405765&lt;/D&gt;&lt;D xsi:type="xsd:double"&gt;3.6567688&lt;/D&gt;&lt;D xsi:type="xsd:double"&gt;-4.9249053&lt;/D&gt;&lt;D xsi:type="xsd:double"&gt;1.8798828&lt;/D&gt;&lt;D xsi:type="xsd:double"&gt;-5.630225&lt;/D&gt;&lt;D xsi:type="xsd:double"&gt;-7.544261&lt;/D&gt;&lt;D xsi:type="xsd:double"&gt;11.490429&lt;/D&gt;&lt;D xsi:type="xsd:double"&gt;1.0455489&lt;/D&gt;&lt;D xsi:type="xsd:double"&gt;2.734661&lt;/D&gt;&lt;D xsi:type="xsd:double"&gt;0.4692793&lt;/D&gt;&lt;D xsi:type="xsd:double"&gt;6.448126&lt;/D&gt;&lt;D xsi:type="xsd:double"&gt;-0.7444978&lt;/D&gt;&lt;D xsi:type="xsd:double"&gt;-1.602453&lt;/D&gt;&lt;D xsi:type="xsd:double"&gt;0.45044422&lt;/D&gt;&lt;D xsi:type="xsd:double"&gt;-8.037251&lt;/D&gt;&lt;D xsi:type="xsd:double"&gt;0.31588078&lt;/D&gt;&lt;D xsi:type="xsd:double"&gt;6.0367465&lt;/D&gt;&lt;D xsi:type="xsd:double"&gt;4.91513&lt;/D&gt;&lt;D xsi:type="xsd:double"&gt;6.5048933&lt;/D&gt;&lt;D xsi:type="xsd:double"&gt;1.5189886&lt;/D&gt;&lt;D xsi:type="xsd:double"&gt;0.8104682&lt;/D&gt;&lt;D xsi:type="xsd:double"&gt;-1.3518631&lt;/D&gt;&lt;D xsi:type="xsd:double"&gt;7.929516&lt;/D&gt;&lt;D xsi:type="xsd:double"&gt;-1.4868736&lt;/D&gt;&lt;D xsi:type="xsd:double"&gt;-2.7818978&lt;/D&gt;&lt;D xsi:type="xsd:double"&gt;6.910205&lt;/D&gt;&lt;D xsi:type="xsd:double"&gt;-0.17083883&lt;/D&gt;&lt;D xsi:type="xsd:double"&gt;3.656876&lt;/D&gt;&lt;D xsi:type="xsd:double"&gt;4.7407746&lt;/D&gt;&lt;D xsi:type="xsd:double"&gt;-9.158283&lt;/D&gt;&lt;D xsi:type="xsd:double"&gt;-0.55360794&lt;/D&gt;&lt;D xsi:type="xsd:double"&gt;2.4025798&lt;/D&gt;&lt;D xsi:type="xsd:double"&gt;-5.178833&lt;/D&gt;&lt;D xsi:type="xsd:double"&gt;0.59188604&lt;/D&gt;&lt;D xsi:type="xsd:double"&gt;5.6473374&lt;/D&gt;&lt;D xsi:type="xsd:double"&gt;1.9619107&lt;/D&gt;&lt;D xsi:type="xsd:double"&gt;-9.453428&lt;/D&gt;&lt;D xsi:type="xsd:double"&gt;-8.869732&lt;/D&gt;&lt;D xsi:type="xsd:double"&gt;13.416696&lt;/D&gt;&lt;D xsi:type="xsd:double"&gt;0.20756721&lt;/D&gt;&lt;D xsi:type="xsd:double"&gt;-3.9868176&lt;/D&gt;&lt;D xsi:type="xsd:double"&gt;2.0605683&lt;/D&gt;&lt;D xsi:type="xsd:double"&gt;7.8311443&lt;/D&gt;&lt;D xsi:type="xsd:double"&gt;0.9078026&lt;/D&gt;&lt;D xsi:type="xsd:double"&gt;-0.56227446&lt;/D&gt;&lt;D xsi:type="xsd:double"&gt;0.7140875&lt;/D&gt;&lt;D xsi:type="xsd:double"&gt;-4.64589&lt;/D&gt;&lt;D xsi:type="xsd:double"&gt;-5.0505104&lt;/D&gt;&lt;D xsi:type="xsd:double"&gt;4.693365&lt;/D&gt;&lt;D xsi:type="xsd:double"&gt;3.1978488&lt;/D&gt;&lt;D xsi:type="xsd:double"&gt;-0.20272136&lt;/D&gt;&lt;D xsi:type="xsd:double"&gt;2.5332332&lt;/D&gt;&lt;D xsi:type="xsd:double"&gt;0.16998053&lt;/D&gt;&lt;D xsi:type="xsd:double"&gt;-8.964938&lt;/D&gt;&lt;D xsi:type="xsd:double"&gt;-26.250385&lt;/D&gt;&lt;D xsi:type="xsd:double"&gt;16.512215&lt;/D&gt;&lt;D xsi:type="xsd:double"&gt;-0.61460733&lt;/D&gt;&lt;D xsi:type="xsd:double"&gt;6.543839&lt;/D&gt;&lt;D xsi:type="xsd:double"&gt;11.50291&lt;/D&gt;&lt;D xsi:type="xsd:double"&gt;6.1406255&lt;/D&gt;&lt;D xsi:type="xsd:double"&gt;-2.8059065&lt;/D&gt;&lt;D xsi:type="xsd:double"&gt;0.0595212&lt;/D&gt;&lt;D xsi:type="xsd:double"&gt;9.994054&lt;/D&gt;&lt;D xsi:type="xsd:double"&gt;7.9036713&lt;/D&gt;&lt;D xsi:type="xsd:double"&gt;-1.8309474&lt;/D&gt;&lt;D xsi:type="xsd:double"&gt;4.8288226&lt;/D&gt;&lt;D xsi:type="xsd:double"&gt;2.4859905&lt;/D&gt;&lt;D xsi:type="xsd:double"&gt;-0.85612535&lt;/D&gt;&lt;D xsi:type="xsd:double"&gt;6.2125206&lt;/D&gt;&lt;D xsi:type="xsd:double"&gt;0.49917698&lt;/D&gt;&lt;D xsi:type="xsd:double"&gt;0.38237572&lt;/D&gt;&lt;D xsi:type="xsd:double"&gt;6.5874934&lt;/D&gt;&lt;D xsi:type="xsd:double"&gt;2.943039&lt;/D&gt;&lt;D xsi:type="xsd:double"&gt;-0.26547313&lt;/D&gt;&lt;D xsi:type="xsd:double"&gt;-2.9893517&lt;/D&gt;&lt;D xsi:type="xsd:double"&gt;2.836001&lt;/D&gt;&lt;D xsi:type="xsd:double"&gt;-2.0982027&lt;/D&gt;&lt;D xsi:type="xsd:double"&gt;-2.3219466&lt;/D&gt;&lt;D xsi:type="xsd:double"&gt;3.7257195&lt;/D&gt;&lt;D xsi:type="xsd:double"&gt;-3.8342893&lt;/D&gt;&lt;D xsi:type="xsd:double"&gt;-5.2245617&lt;/D&gt;&lt;D xsi:type="xsd:double"&gt;-4.7630606&lt;/D&gt;&lt;D xsi:type="xsd:double"&gt;8.33968&lt;/D&gt;&lt;D xsi:type="xsd:double"&gt;0.0351429&lt;/D&gt;&lt;D xsi:type="xsd:double"&gt;-5.2237034&lt;/D&gt;&lt;D xsi:type="xsd:double"&gt;4.6465635&lt;/D&gt;&lt;D xsi:type="xsd:double"&gt;2.8578162&lt;/D&gt;&lt;D xsi:type="xsd:double"&gt;-3.0309975&lt;/D&gt;&lt;D xsi:type="xsd:double"&gt;-3.2678187&lt;/D&gt;&lt;D xsi:type="xsd:double"&gt;-5.018359&lt;/D&gt;&lt;D xsi:type="xsd:double"&gt;-0.36082268&lt;/D&gt;&lt;D xsi:type="xsd:double"&gt;6.3631654&lt;/D&gt;&lt;D xsi:type="xsd:double"&gt;2.1887183&lt;/D&gt;&lt;D xsi:type="xsd:double"&gt;3.3364654&lt;/D&gt;&lt;D xsi:type="xsd:double"&gt;2.6765108&lt;/D&gt;&lt;D xsi:type="xsd:double"&gt;-0.69663525&lt;/D&gt;&lt;D xsi:type="xsd:double"&gt;0.06788969&lt;/D&gt;&lt;D xsi:type="xsd:double"&gt;-2.849394&lt;/D&gt;&lt;D xsi:type="xsd:double"&gt;6.2150836&lt;/D&gt;&lt;D xsi:type="xsd:double"&gt;6.9690943&lt;/D&gt;&lt;D xsi:type="xsd:double"&gt;2.3970485&lt;/D&gt;&lt;D xsi:type="xsd:double"&gt;2.36094&lt;/D&gt;&lt;D xsi:type="xsd:double"&gt;0.840497&lt;/D&gt;&lt;D xsi:type="xsd:double"&gt;1.8220544&lt;/D&gt;&lt;D xsi:type="xsd:double"&gt;1.4277577&lt;/D&gt;&lt;D xsi:type="xsd:double"&gt;4.692197&lt;/D&gt;&lt;D xsi:type="xsd:double"&gt;1.9003272&lt;/D&gt;&lt;D xsi:type="xsd:double"&gt;0.7565141&lt;/D&gt;&lt;/FQL&gt;&lt;FQL&gt;&lt;Q&gt;GREK^FMA_PE(NTMA,-10AY,0,AM,"PORTAGG","MEANR")&lt;/Q&gt;&lt;R&gt;121&lt;/R&gt;&lt;C&gt;1&lt;/C&gt;&lt;D xsi:type="xsd:double"&gt;8.04507935598495&lt;/D&gt;&lt;D xsi:type="xsd:double"&gt;7.1088373159881&lt;/D&gt;&lt;D xsi:type="xsd:double"&gt;6.37111464711694&lt;/D&gt;&lt;D xsi:type="xsd:double"&gt;6.6293015491823&lt;/D&gt;&lt;D xsi:type="xsd:double"&gt;4.91937839404212&lt;/D&gt;&lt;D xsi:type="xsd:double"&gt;3.9615426873485&lt;/D&gt;&lt;D xsi:type="xsd:double"&gt;5.04545084319914&lt;/D&gt;&lt;D xsi:type="xsd:double"&gt;4.99185063681904&lt;/D&gt;&lt;D xsi:type="xsd:double"&gt;5.29372876902578&lt;/D&gt;&lt;D xsi:type="xsd:double"&gt;5.45069283403627&lt;/D&gt;&lt;D xsi:type="xsd:double"&gt;5.23602377276782&lt;/D&gt;&lt;D xsi:type="xsd:double"&gt;4.57743191518157&lt;/D&gt;&lt;D xsi:type="xsd:double"&gt;4.04098178327308&lt;/D&gt;&lt;D xsi:type="xsd:double"&gt;3.91252451102828&lt;/D&gt;&lt;D xsi:type="xsd:double"&gt;4.05698049886478&lt;/D&gt;&lt;D xsi:type="xsd:double"&gt;5.63715735080944&lt;/D&gt;&lt;D xsi:type="xsd:double"&gt;4.85032647303272&lt;/D&gt;&lt;D xsi:type="xsd:double"&gt;10.1136825964568&lt;/D&gt;&lt;D xsi:type="xsd:double"&gt;8.78775123187548&lt;/D&gt;&lt;D xsi:type="xsd:double"&gt;8.92577671608993&lt;/D&gt;&lt;D xsi:type="xsd:double"&gt;10.0135344283997&lt;/D&gt;&lt;D xsi:type="xsd:double"&gt;10.5736317902035&lt;/D&gt;&lt;D xsi:type="xsd:double"&gt;8.42439288298456&lt;/D&gt;&lt;D xsi:type="xsd:double"&gt;9.10671338848113&lt;/D&gt;&lt;D xsi:type="xsd:double"&gt;8.12128151307472&lt;/D&gt;&lt;D xsi:type="xsd:double"&gt;8.83085564432148&lt;/D&gt;&lt;D xsi:type="xsd:double"&gt;8.8119645715315&lt;/D&gt;&lt;D xsi:type="xsd:double"&gt;9.08825415417498&lt;/D&gt;&lt;D xsi:type="xsd:double"&gt;8.75778291950885&lt;/D&gt;&lt;D xsi:type="xsd:double"&gt;8.95210094003398&lt;/D&gt;&lt;D xsi:type="xsd:double"&gt;9.13842005763492&lt;/D&gt;&lt;D xsi:type="xsd:double"&gt;9.53872318370403&lt;/D&gt;&lt;D xsi:type="xsd:double"&gt;11.2689194979327&lt;/D&gt;&lt;D xsi:type="xsd:double"&gt;13.5534041922106&lt;/D&gt;&lt;D xsi:type="xsd:double"&gt;12.8200301024999&lt;/D&gt;&lt;D xsi:type="xsd:double"&gt;12.6292149037152&lt;/D&gt;&lt;D xsi:type="xsd:double"&gt;11.9001765611548&lt;/D&gt;&lt;D xsi:type="xsd:double"&gt;11.2631935739561&lt;/D&gt;&lt;D xsi:type="xsd:double"&gt;11.8891340474238&lt;/D&gt;&lt;D xsi:type="xsd:double"&gt;12.1185616329371&lt;/D&gt;&lt;D xsi:type="xsd:double"&gt;13.9500699995544&lt;/D&gt;&lt;D xsi:type="xsd:double"&gt;14.9759976246554&lt;/D&gt;&lt;D xsi:type="xsd:double"&gt;14.4430617472366&lt;/D&gt;&lt;D xsi:type="xsd:double"&gt;13.3271330911147&lt;/D&gt;&lt;D xsi:type="xsd:double"&gt;15.1193844538398&lt;/D&gt;&lt;D xsi:type="xsd:double"&gt;13.8101785767116&lt;/D&gt;&lt;D xsi:type="xsd:double"&gt;14.9331353470075&lt;/D&gt;&lt;D xsi:type="xsd:double"&gt;14.5724112320965&lt;/D&gt;&lt;D xsi:type="xsd:double"&gt;14.6937906369222&lt;/D&gt;&lt;D xsi:type="xsd:double"&gt;14.3097061993617&lt;/D&gt;&lt;D xsi:type="xsd:double"&gt;12.3150975541079&lt;/D&gt;&lt;D xsi:type="xsd:double"&gt;11.7999283403173&lt;/D&gt;&lt;D xsi:type="xsd:double"&gt;10.1631506450635&lt;/D&gt;&lt;D xsi:type="xsd:double"&gt;11.2828917043445&lt;/D&gt;&lt;D xsi:type="xsd:double"&gt;12.6004793344694&lt;/D&gt;&lt;D xsi:type="xsd:double"&gt;13.554826365601&lt;/D&gt;&lt;D xsi:type="xsd:double"&gt;14.1051727148392&lt;/D&gt;&lt;D xsi:type="xsd:double"&gt;13.3050039008807&lt;/D&gt;&lt;D xsi:type="xsd:double"&gt;13.5664395857574&lt;/D&gt;&lt;D xsi:type="xsd:double"&gt;13.9535150872836&lt;/D&gt;&lt;D xsi:type="xsd:double"&gt;13.9211076011074&lt;/D&gt;&lt;D xsi:type="xsd:double"&gt;13.5500190111954&lt;/D&gt;&lt;D xsi:type="xsd:double"&gt;11.945996030208&lt;/D&gt;&lt;D xsi:type="xsd:double"&gt;11.6661755238006&lt;/D&gt;&lt;D xsi:type="xsd:double"&gt;11.5040989904949&lt;/D&gt;&lt;D xsi:type="xsd:double"&gt;11.1108603458611&lt;/D&gt;&lt;D xsi:type="xsd:double"&gt;8.85607510454529&lt;/D&gt;&lt;D xsi:type="xsd:double"&gt;6.7721628988456&lt;/D&gt;&lt;D xsi:type="xsd:double"&gt;10.4754496008119&lt;/D&gt;&lt;D xsi:type="xsd:double"&gt;10.9420350216099&lt;/D&gt;&lt;D xsi:type="xsd:double"&gt;13.4787695087176&lt;/D&gt;&lt;D xsi:type="xsd:double"&gt;13.2468854278779&lt;/D&gt;&lt;D xsi:type="xsd:double"&gt;12.0349008747236&lt;/D&gt;&lt;D xsi:type="xsd:double"&gt;11.4395744789928&lt;/D&gt;&lt;D xsi:type="xsd:double"&gt;8.96000779631585&lt;/D&gt;&lt;D xsi:type="xsd:double"&gt;11.4423704728421&lt;/D&gt;&lt;D xsi:type="xsd:double"&gt;12.5184661053754&lt;/D&gt;&lt;D xsi:type="xsd:double"&gt;11.2734317857243&lt;/D&gt;&lt;D xsi:type="xsd:double"&gt;11.7619187069586&lt;/D&gt;&lt;D xsi:type="xsd:double"&gt;12.1454748665348&lt;/D&gt;&lt;D xsi:type="xsd:double"&gt;13.0515424660201&lt;/D&gt;&lt;D xsi:type="xsd:double"&gt;12.5672486536666&lt;/D&gt;&lt;D xsi:type="xsd:double"&gt;12.2363313518123&lt;/D&gt;&lt;D xsi:type="xsd:double"&gt;10.7694282967063&lt;/D&gt;&lt;D xsi:type="xsd:double"&gt;11.1251432918779&lt;/D&gt;&lt;D xsi:type="xsd:double"&gt;10.0993181841658&lt;/D&gt;&lt;D xsi:type="xsd:double"&gt;10.8961152814638&lt;/D&gt;&lt;D xsi:type="xsd:double"&gt;10.4545440029332&lt;/D&gt;&lt;D xsi:type="xsd:double"&gt;9.56004248574163&lt;/D&gt;&lt;D xsi:type="xsd:double"&gt;9.76023422883604&lt;/D&gt;&lt;D xsi:type="xsd:double"&gt;9.6925985542091&lt;/D&gt;&lt;D xsi:type="xsd:double"&gt;10.0077910184126&lt;/D&gt;&lt;D xsi:type="xsd:double"&gt;9.8308899025717&lt;/D&gt;&lt;D xsi:type="xsd:double"&gt;9.4427619623009&lt;/D&gt;&lt;D xsi:type="xsd:double"&gt;8.11504871336614&lt;/D&gt;&lt;D xsi:type="xsd:double"&gt;8.06845500348446&lt;/D&gt;&lt;D xsi:type="xsd:double"&gt;7.70028488153893&lt;/D&gt;&lt;D xsi:type="xsd:double"&gt;6.40098591394155&lt;/D&gt;&lt;D xsi:type="xsd:double"&gt;6.98389234731143&lt;/D&gt;&lt;D xsi:type="xsd:double"&gt;6.90822588513845&lt;/D&gt;&lt;D xsi:type="xsd:double"&gt;6.65692282428262&lt;/D&gt;&lt;D xsi:type="xsd:double"&gt;6.88654906003932&lt;/D&gt;&lt;D xsi:type="xsd:double"&gt;8.05876037431856&lt;/D&gt;&lt;D xsi:type="xsd:double"&gt;6.99720343289186&lt;/D&gt;&lt;D xsi:type="xsd:double"&gt;6.99429552617128&lt;/D&gt;&lt;D xsi:type="xsd:double"&gt;7.55186850406503&lt;/D&gt;&lt;D xsi:type="xsd:double"&gt;7.84589684916601&lt;/D&gt;&lt;D xsi:type="xsd:double"&gt;8.14741829335303&lt;/D&gt;&lt;D xsi:type="xsd:double"&gt;7.5937638985685&lt;/D&gt;&lt;D xsi:type="xsd:double"&gt;6.79845916935983&lt;/D&gt;&lt;D xsi:type="xsd:double"&gt;6.52833320507181&lt;/D&gt;&lt;D xsi:type="xsd:double"&gt;6.85900569329291&lt;/D&gt;&lt;D xsi:type="xsd:double"&gt;6.60795093874071&lt;/D&gt;&lt;D xsi:type="xsd:double"&gt;6.75872680032831&lt;/D&gt;&lt;D xsi:type="xsd:double"&gt;7.09892198243777&lt;/D&gt;&lt;D xsi:type="xsd:double"&gt;7.00482867689607&lt;/D&gt;&lt;D xsi:type="xsd:double"&gt;7.25633973061786&lt;/D&gt;&lt;D xsi:type="xsd:double"&gt;7.19631300675135&lt;/D&gt;&lt;D xsi:type="xsd:double"&gt;7.05338204763773&lt;/D&gt;&lt;D xsi:type="xsd:double"&gt;7.19515450422241&lt;/D&gt;&lt;D xsi:type="xsd:double"&gt;6.99108799658477&lt;/D&gt;&lt;/FQL&gt;&lt;FQL&gt;&lt;Q&gt;TUR^FG_PRICE(0)&lt;/Q&gt;&lt;R&gt;1&lt;/R&gt;&lt;C&gt;1&lt;/C&gt;&lt;D xsi:type="xsd:double"&gt;36.98&lt;/D&gt;&lt;/FQL&gt;&lt;FQL&gt;&lt;Q&gt;QAT^PERCENT_CHANGE(FMA_EPS(+1,0,,,,"PORTAGG","MEAN"),FMA_EPS(+1,-3AM,,,,"PORTAGG","MEAN"))&lt;/Q&gt;&lt;R&gt;1&lt;/R&gt;&lt;C&gt;1&lt;/C&gt;&lt;D xsi:type="xsd:double"&gt;-6.2829291172188&lt;/D&gt;&lt;/FQL&gt;&lt;FQL&gt;&lt;Q&gt;VGK^FG_TOTAL_RETURNC(0,-3AM)&lt;/Q&gt;&lt;R&gt;1&lt;/R&gt;&lt;C&gt;1&lt;/C&gt;&lt;D xsi:type="xsd:double"&gt;4.8115134&lt;/D&gt;&lt;/FQL&gt;&lt;FQL&gt;&lt;Q&gt;UAE^FMA_COS_UP("EPS","1M",+1,NOW,,,"PORTAGG","MEANR")&lt;/Q&gt;&lt;R&gt;1&lt;/R&gt;&lt;C&gt;1&lt;/C&gt;&lt;D xsi:type="xsd:double"&gt;9&lt;/D&gt;&lt;/FQL&gt;&lt;FQL&gt;&lt;Q&gt;EPU^SIZE(FG_CONSTITUENTS)&lt;/Q&gt;&lt;R&gt;1&lt;/R&gt;&lt;C&gt;1&lt;/C&gt;&lt;D xsi:type="xsd:long"&gt;26&lt;/D&gt;&lt;/FQL&gt;&lt;FQL&gt;&lt;Q&gt;KSA^FG_ROE(0)&lt;/Q&gt;&lt;R&gt;1&lt;/R&gt;&lt;C&gt;1&lt;/C&gt;&lt;D xsi:type="xsd:double"&gt;10.6010734889436&lt;/D&gt;&lt;/FQL&gt;&lt;FQL&gt;&lt;Q&gt;REFBRSELIC-FDS^PROPER_NAME(0,,,"SECURITY","NAME")&lt;/Q&gt;&lt;R&gt;1&lt;/R&gt;&lt;C&gt;1&lt;/C&gt;&lt;D xsi:type="xsd:string"&gt;Brazil Target Selic Rate&lt;/D&gt;&lt;/FQL&gt;&lt;FQL&gt;&lt;Q&gt;TRYTH10Y-FDS^PCTCHG(FG_YIELD(0,,,,"YTM"),FG_YIELD(-3AM,,,,"YTM"))&lt;/Q&gt;&lt;R&gt;1&lt;/R&gt;&lt;C&gt;1&lt;/C&gt;&lt;D xsi:type="xsd:double"&gt;-9.383778&lt;/D&gt;&lt;/FQL&gt;&lt;FQL&gt;&lt;Q&gt;QAT^FG_FCF_YIELD_NTM(0)&lt;/Q&gt;&lt;R&gt;0&lt;/R&gt;&lt;C&gt;0&lt;/C&gt;&lt;/FQL&gt;&lt;FQL&gt;&lt;Q&gt;EWZ^FMA_EVAL_EBIT(LTMA,NOW,NOW,M,"PORTAGG","MEANR")&lt;/Q&gt;&lt;R&gt;1&lt;/R&gt;&lt;C&gt;1&lt;/C&gt;&lt;D xsi:type="xsd:double"&gt;6.8547356291404&lt;/D&gt;&lt;/FQL&gt;&lt;FQL&gt;&lt;Q&gt;EWM^JULIAN(FMA_DIV_YLD(NTMA,NOW,NOW,M,"PORTAGG","MEANR").DATES)&lt;/Q&gt;&lt;R&gt;1&lt;/R&gt;&lt;C&gt;1&lt;/C&gt;&lt;D xsi:type="xsd:long"&gt;45531&lt;/D&gt;&lt;/FQL&gt;&lt;FQL&gt;&lt;Q&gt;CAGDPY@TH^EE_ACTUAL_ANNUAL(MED,0)&lt;/Q&gt;&lt;R&gt;1&lt;/R&gt;&lt;C&gt;1&lt;/C&gt;&lt;D xsi:type="xsd:double"&gt;1.24003730608342&lt;/D&gt;&lt;/FQL&gt;&lt;FQL&gt;&lt;Q&gt;USDQAR^FG_COMPANY_NAME&lt;/Q&gt;&lt;R&gt;1&lt;/R&gt;&lt;C&gt;1&lt;/C&gt;&lt;D xsi:type="xsd:string"&gt;Qatari Rial per U.S. Dollar&lt;/D&gt;&lt;/FQL&gt;&lt;FQL&gt;&lt;Q&gt;USDPLN^STD(FG_PRICE_CHANGE(0,-1AY,AM))&lt;/Q&gt;&lt;R&gt;1&lt;/R&gt;&lt;C&gt;1&lt;/C&gt;&lt;D xsi:type="xsd:double"&gt;3.1459399106385&lt;/D&gt;&lt;/FQL&gt;&lt;FQL&gt;&lt;Q&gt;FC0000GR^FMA_EPS(NTMA,-20AY,0,CY,,"PORTAGG","MEANR")&lt;/Q&gt;&lt;R&gt;20&lt;/R&gt;&lt;C&gt;1&lt;/C&gt;&lt;D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xsi:type="xsd:double"&gt;0.557417673683108&lt;/D&gt;&lt;D xsi:type="xsd:double"&gt;0.621885469021718&lt;/D&gt;&lt;D xsi:type="xsd:double"&gt;0.869531876625146&lt;/D&gt;&lt;D xsi:type="xsd:double"&gt;1.21959709581891&lt;/D&gt;&lt;/FQL&gt;&lt;FQL&gt;&lt;Q&gt;W-FDS^FG_PRICE_CHANGE(0,-6AM)&lt;/Q&gt;&lt;R&gt;1&lt;/R&gt;&lt;C&gt;1&lt;/C&gt;&lt;D xsi:type="xsd:double"&gt;-9.09090909090909&lt;/D&gt;&lt;/FQL&gt;&lt;FQL&gt;&lt;Q&gt;SET-BKK^FG_PRICE_MAVG(0,,,,60)&lt;/Q&gt;&lt;R&gt;1&lt;/R&gt;&lt;C&gt;1&lt;/C&gt;&lt;D xsi:type="xsd:double"&gt;1315.4032&lt;/D&gt;&lt;/FQL&gt;&lt;FQL&gt;&lt;Q&gt;EWT^FG_PRICE_MAVG(0,,,,60)&lt;/Q&gt;&lt;R&gt;1&lt;/R&gt;&lt;C&gt;1&lt;/C&gt;&lt;D xsi:type="xsd:double"&gt;53.2865&lt;/D&gt;&lt;/FQL&gt;&lt;FQL&gt;&lt;Q&gt;VNM^P_PRICE(0)/P_PRICE_HIGH_PR(0,,,,,,"PRICE","INTRA","52W")&lt;/Q&gt;&lt;R&gt;1&lt;/R&gt;&lt;C&gt;1&lt;/C&gt;&lt;D xsi:type="xsd:double"&gt;0.80345154&lt;/D&gt;&lt;/FQL&gt;&lt;FQL&gt;&lt;Q&gt;EPU^FG_TOTAL_RETURNC(0,-12AM)&lt;/Q&gt;&lt;R&gt;1&lt;/R&gt;&lt;C&gt;1&lt;/C&gt;&lt;D xsi:type="xsd:double"&gt;30.264019&lt;/D&gt;&lt;/FQL&gt;&lt;FQL&gt;&lt;Q&gt;EIDO^FMA_PCT_ABOVE_MAVG(200,0,,,,"PORTAGG")&lt;/Q&gt;&lt;R&gt;1&lt;/R&gt;&lt;C&gt;1&lt;/C&gt;&lt;D xsi:type="xsd:double"&gt;58.5714285714286&lt;/D&gt;&lt;/FQL&gt;&lt;FQL&gt;&lt;Q&gt;TRYAE10Y-FDS^FG_YIELD(0,,,,"YTM")&lt;/Q&gt;&lt;R&gt;1&lt;/R&gt;&lt;C&gt;1&lt;/C&gt;&lt;D xsi:type="xsd:double"&gt;4.3646283&lt;/D&gt;&lt;/FQL&gt;&lt;FQL&gt;&lt;Q&gt;VGK^FG_PE(0)&lt;/Q&gt;&lt;R&gt;1&lt;/R&gt;&lt;C&gt;1&lt;/C&gt;&lt;D xsi:type="xsd:double"&gt;14.4389987249718&lt;/D&gt;&lt;/FQL&gt;&lt;FQL&gt;&lt;Q&gt;EPU^FMA_PE(NTMA,0,,,"PORTAGG","MEANR")&lt;/Q&gt;&lt;R&gt;1&lt;/R&gt;&lt;C&gt;1&lt;/C&gt;&lt;D xsi:type="xsd:double"&gt;10.7134694321451&lt;/D&gt;&lt;/FQL&gt;&lt;FQL&gt;&lt;Q&gt;CNYA^FMA_EVAL_EBIT(LTMA,NOW,NOW,M,"PORTAGG","MEANR")&lt;/Q&gt;&lt;R&gt;1&lt;/R&gt;&lt;C&gt;1&lt;/C&gt;&lt;D xsi:type="xsd:double"&gt;15.6583663099634&lt;/D&gt;&lt;/FQL&gt;&lt;FQL&gt;&lt;Q&gt;CC_CL^FG_COMPANY_NAME&lt;/Q&gt;&lt;R&gt;1&lt;/R&gt;&lt;C&gt;1&lt;/C&gt;&lt;D xsi:type="xsd:string"&gt;Chile&lt;/D&gt;&lt;/FQL&gt;&lt;FQL&gt;&lt;Q&gt;USDBRL^FG_PRICE_CHANGE(0,-1AY)&lt;/Q&gt;&lt;R&gt;1&lt;/R&gt;&lt;C&gt;1&lt;/C&gt;&lt;D xsi:type="xsd:double"&gt;15.711403&lt;/D&gt;&lt;/FQL&gt;&lt;FQL&gt;&lt;Q&gt;EZA^FG_TOTAL_RETURNC(-10AY,0,AM)&lt;/Q&gt;&lt;R&gt;121&lt;/R&gt;&lt;C&gt;1&lt;/C&gt;&lt;D xsi:type="xsd:double"&gt;-0.7173002&lt;/D&gt;&lt;D xsi:type="xsd:double"&gt;-9.321427&lt;/D&gt;&lt;D xsi:type="xsd:double"&gt;5.7491064&lt;/D&gt;&lt;D xsi:type="xsd:double"&gt;0.5761504&lt;/D&gt;&lt;D xsi:type="xsd:double"&gt;-3.172946&lt;/D&gt;&lt;D xsi:type="xsd:double"&gt;6.0703754&lt;/D&gt;&lt;D xsi:type="xsd:double"&gt;-0.8113563&lt;/D&gt;&lt;D xsi:type="xsd:double"&gt;-2.994442&lt;/D&gt;&lt;D xsi:type="xsd:double"&gt;8.161413&lt;/D&gt;&lt;D xsi:type="xsd:double"&gt;-9.494638&lt;/D&gt;&lt;D xsi:type="xsd:double"&gt;-1.0992885&lt;/D&gt;&lt;D xsi:type="xsd:double"&gt;-2.6352942&lt;/D&gt;&lt;D xsi:type="xsd:double"&gt;-7.910424&lt;/D&gt;&lt;D xsi:type="xsd:double"&gt;-8.904827&lt;/D&gt;&lt;D xsi:type="xsd:double"&gt;8.757448&lt;/D&gt;&lt;D xsi:type="xsd:double"&gt;-5.421156&lt;/D&gt;&lt;D xsi:type="xsd:double"&gt;-8.464945&lt;/D&gt;&lt;D xsi:type="xsd:double"&gt;-4.8577905&lt;/D&gt;&lt;D xsi:type="xsd:double"&gt;-2.2474408&lt;/D&gt;&lt;D xsi:type="xsd:double"&gt;15.312505&lt;/D&gt;&lt;D xsi:type="xsd:double"&gt;7.820368&lt;/D&gt;&lt;D xsi:type="xsd:double"&gt;-9.497309&lt;/D&gt;&lt;D xsi:type="xsd:double"&gt;5.5701494&lt;/D&gt;&lt;D xsi:type="xsd:double"&gt;11.848986&lt;/D&gt;&lt;D xsi:type="xsd:double"&gt;-3.9813042&lt;/D&gt;&lt;D xsi:type="xsd:double"&gt;-0.37859082&lt;/D&gt;&lt;D xsi:type="xsd:double"&gt;-3.6735415&lt;/D&gt;&lt;D xsi:type="xsd:double"&gt;-2.0289302&lt;/D&gt;&lt;D xsi:type="xsd:double"&gt;4.243028&lt;/D&gt;&lt;D xsi:type="xsd:double"&gt;2.4544477&lt;/D&gt;&lt;D xsi:type="xsd:double"&gt;-0.19963384&lt;/D&gt;&lt;D xsi:type="xsd:double"&gt;5.619204&lt;/D&gt;&lt;D xsi:type="xsd:double"&gt;0.6886959&lt;/D&gt;&lt;D xsi:type="xsd:double"&gt;6.190145&lt;/D&gt;&lt;D xsi:type="xsd:double"&gt;-8.472854&lt;/D&gt;&lt;D xsi:type="xsd:double"&gt;8.586132&lt;/D&gt;&lt;D xsi:type="xsd:double"&gt;2.466917&lt;/D&gt;&lt;D xsi:type="xsd:double"&gt;-6.3297215&lt;/D&gt;&lt;D xsi:type="xsd:double"&gt;1.3617039&lt;/D&gt;&lt;D xsi:type="xsd:double"&gt;8.12763&lt;/D&gt;&lt;D xsi:type="xsd:double"&gt;9.714699&lt;/D&gt;&lt;D xsi:type="xsd:double"&gt;4.1863084&lt;/D&gt;&lt;D xsi:type="xsd:double"&gt;-2.13933&lt;/D&gt;&lt;D xsi:type="xsd:double"&gt;-3.727585&lt;/D&gt;&lt;D xsi:type="xsd:double"&gt;-2.227074&lt;/D&gt;&lt;D xsi:type="xsd:double"&gt;-8.515703&lt;/D&gt;</t>
        </r>
      </text>
    </comment>
    <comment ref="A21" authorId="0" shapeId="0" xr:uid="{FCDFF59C-3B76-4DE4-8004-66E6B4C39059}">
      <text>
        <r>
          <rPr>
            <b/>
            <sz val="9"/>
            <color indexed="81"/>
            <rFont val="Tahoma"/>
            <charset val="1"/>
          </rPr>
          <t>&lt;D xsi:type="xsd:double"&gt;-4.8862696&lt;/D&gt;&lt;D xsi:type="xsd:double"&gt;4.3954134&lt;/D&gt;&lt;D xsi:type="xsd:double"&gt;-3.511399&lt;/D&gt;&lt;D xsi:type="xsd:double"&gt;-7.4680862&lt;/D&gt;&lt;D xsi:type="xsd:double"&gt;-11.575031&lt;/D&gt;&lt;D xsi:type="xsd:double"&gt;15.682972&lt;/D&gt;&lt;D xsi:type="xsd:double"&gt;-5.88153&lt;/D&gt;&lt;D xsi:type="xsd:double"&gt;10.462809&lt;/D&gt;&lt;D xsi:type="xsd:double"&gt;-3.867501&lt;/D&gt;&lt;D xsi:type="xsd:double"&gt;-2.5330544&lt;/D&gt;&lt;D xsi:type="xsd:double"&gt;7.8157783&lt;/D&gt;&lt;D xsi:type="xsd:double"&gt;-8.702588&lt;/D&gt;&lt;D xsi:type="xsd:double"&gt;8.813059&lt;/D&gt;&lt;D xsi:type="xsd:double"&gt;-1.5730679&lt;/D&gt;&lt;D xsi:type="xsd:double"&gt;-13.380414&lt;/D&gt;&lt;D xsi:type="xsd:double"&gt;2.7676463&lt;/D&gt;&lt;D xsi:type="xsd:double"&gt;6.680572&lt;/D&gt;&lt;D xsi:type="xsd:double"&gt;-3.0332685&lt;/D&gt;&lt;D xsi:type="xsd:double"&gt;9.66537&lt;/D&gt;&lt;D xsi:type="xsd:double"&gt;-6.5371394&lt;/D&gt;&lt;D xsi:type="xsd:double"&gt;-12.776094&lt;/D&gt;&lt;D xsi:type="xsd:double"&gt;-30.114197&lt;/D&gt;&lt;D xsi:type="xsd:double"&gt;17.264652&lt;/D&gt;&lt;D xsi:type="xsd:double"&gt;1.6964555&lt;/D&gt;&lt;D xsi:type="xsd:double"&gt;8.1429&lt;/D&gt;&lt;D xsi:type="xsd:double"&gt;13.1276245&lt;/D&gt;&lt;D xsi:type="xsd:double"&gt;-3.7937105&lt;/D&gt;&lt;D xsi:type="xsd:double"&gt;-5.3350506&lt;/D&gt;&lt;D xsi:type="xsd:double"&gt;0.027227402&lt;/D&gt;&lt;D xsi:type="xsd:double"&gt;16.766464&lt;/D&gt;&lt;D xsi:type="xsd:double"&gt;6.8859577&lt;/D&gt;&lt;D xsi:type="xsd:double"&gt;-0.20444989&lt;/D&gt;&lt;D xsi:type="xsd:double"&gt;5.2811265&lt;/D&gt;&lt;D xsi:type="xsd:double"&gt;6.4216256&lt;/D&gt;&lt;D xsi:type="xsd:double"&gt;3.7992716&lt;/D&gt;&lt;D xsi:type="xsd:double"&gt;3.9146662&lt;/D&gt;&lt;D xsi:type="xsd:double"&gt;-6.530958&lt;/D&gt;&lt;D xsi:type="xsd:double"&gt;-1.1185646&lt;/D&gt;&lt;D xsi:type="xsd:double"&gt;-0.6992996&lt;/D&gt;&lt;D xsi:type="xsd:double"&gt;-4.0389357&lt;/D&gt;&lt;D xsi:type="xsd:double"&gt;1.5108943&lt;/D&gt;&lt;D xsi:type="xsd:double"&gt;-7.1018515&lt;/D&gt;&lt;D xsi:type="xsd:double"&gt;7.04509&lt;/D&gt;&lt;D xsi:type="xsd:double"&gt;4.2557716&lt;/D&gt;&lt;D xsi:type="xsd:double"&gt;9.117281&lt;/D&gt;&lt;D xsi:type="xsd:double"&gt;5.905807&lt;/D&gt;&lt;D xsi:type="xsd:double"&gt;-14.039808&lt;/D&gt;&lt;D xsi:type="xsd:double"&gt;-0.10429621&lt;/D&gt;&lt;D xsi:type="xsd:double"&gt;-8.093614&lt;/D&gt;&lt;D xsi:type="xsd:double"&gt;-1.3937235&lt;/D&gt;&lt;D xsi:type="xsd:double"&gt;0.09423494&lt;/D&gt;&lt;D xsi:type="xsd:double"&gt;-14.168042&lt;/D&gt;&lt;D xsi:type="xsd:double"&gt;5.5662155&lt;/D&gt;&lt;D xsi:type="xsd:double"&gt;14.675331&lt;/D&gt;&lt;D xsi:type="xsd:double"&gt;0.33208132&lt;/D&gt;&lt;D xsi:type="xsd:double"&gt;5.6612372&lt;/D&gt;&lt;D xsi:type="xsd:double"&gt;-11.106289&lt;/D&gt;&lt;D xsi:type="xsd:double"&gt;2.0985842&lt;/D&gt;&lt;D xsi:type="xsd:double"&gt;2.652967&lt;/D&gt;&lt;D xsi:type="xsd:double"&gt;-12.665897&lt;/D&gt;&lt;D xsi:type="xsd:double"&gt;6.4816356&lt;/D&gt;&lt;D xsi:type="xsd:double"&gt;14.59502&lt;/D&gt;&lt;D xsi:type="xsd:double"&gt;-9.290952&lt;/D&gt;&lt;D xsi:type="xsd:double"&gt;-7.81672&lt;/D&gt;&lt;D xsi:type="xsd:double"&gt;-1.5417278&lt;/D&gt;&lt;D xsi:type="xsd:double"&gt;9.341251&lt;/D&gt;&lt;D xsi:type="xsd:double"&gt;4.4730425&lt;/D&gt;&lt;D xsi:type="xsd:double"&gt;-5.886573&lt;/D&gt;&lt;D xsi:type="xsd:double"&gt;-5.542845&lt;/D&gt;&lt;D xsi:type="xsd:double"&gt;5.43741&lt;/D&gt;&lt;D xsi:type="xsd:double"&gt;4.901719&lt;/D&gt;&lt;D xsi:type="xsd:double"&gt;3.1151056&lt;/D&gt;&lt;D xsi:type="xsd:double"&gt;3.8472772&lt;/D&gt;&lt;D xsi:type="xsd:double"&gt;0.39243698&lt;/D&gt;&lt;D xsi:type="xsd:double"&gt;8.783627&lt;/D&gt;&lt;/FQL&gt;&lt;FQL&gt;&lt;Q&gt;EZA^FMA_PE(NTMA,-10AY,0,AM,"PORTAGG","MEANR")&lt;/Q&gt;&lt;R&gt;121&lt;/R&gt;&lt;C&gt;1&lt;/C&gt;&lt;D xsi:type="xsd:double"&gt;15.1205545619697&lt;/D&gt;&lt;D xsi:type="xsd:double"&gt;14.400362879528&lt;/D&gt;&lt;D xsi:type="xsd:double"&gt;14.8565584947065&lt;/D&gt;&lt;D xsi:type="xsd:double"&gt;15.0927039831895&lt;/D&gt;&lt;D xsi:type="xsd:double"&gt;15.9057206031473&lt;/D&gt;&lt;D xsi:type="xsd:double"&gt;16.8924474187899&lt;/D&gt;&lt;D xsi:type="xsd:double"&gt;16.895802477581&lt;/D&gt;&lt;D xsi:type="xsd:double"&gt;16.7301653888529&lt;/D&gt;&lt;D xsi:type="xsd:double"&gt;17.6906785855793&lt;/D&gt;&lt;D xsi:type="xsd:double"&gt;16.2351054274375&lt;/D&gt;&lt;D xsi:type="xsd:double"&gt;16.0491580048697&lt;/D&gt;&lt;D xsi:type="xsd:double"&gt;15.8182735343277&lt;/D&gt;&lt;D xsi:type="xsd:double"&gt;15.247262798519&lt;/D&gt;&lt;D xsi:type="xsd:double"&gt;14.6882100132925&lt;/D&gt;&lt;D xsi:type="xsd:double"&gt;15.6477252006532&lt;/D&gt;&lt;D xsi:type="xsd:double"&gt;15.2017752318967&lt;/D&gt;&lt;D xsi:type="xsd:double"&gt;14.6943059044585&lt;/D&gt;&lt;D xsi:type="xsd:double"&gt;14.2848142767289&lt;/D&gt;&lt;D xsi:type="xsd:double"&gt;13.9739233464441&lt;/D&gt;&lt;D xsi:type="xsd:double"&gt;14.5869900681955&lt;/D&gt;&lt;D xsi:type="xsd:double"&gt;15.1256848179848&lt;/D&gt;&lt;D xsi:type="xsd:double"&gt;14.5717027947484&lt;/D&gt;&lt;D xsi:type="xsd:double"&gt;14.5565705302051&lt;/D&gt;&lt;D xsi:type="xsd:double"&gt;15.3440974265594&lt;/D&gt;&lt;D xsi:type="xsd:double"&gt;15.3719610384005&lt;/D&gt;&lt;D xsi:type="xsd:double"&gt;15.1386700639735&lt;/D&gt;&lt;D xsi:type="xsd:double"&gt;14.5721088653848&lt;/D&gt;&lt;D xsi:type="xsd:double"&gt;14.0135745941924&lt;/D&gt;&lt;D xsi:type="xsd:double"&gt;14.7121523854069&lt;/D&gt;&lt;D xsi:type="xsd:double"&gt;14.9251011472753&lt;/D&gt;&lt;D xsi:type="xsd:double"&gt;15.2309953297831&lt;/D&gt;&lt;D xsi:type="xsd:double"&gt;16.0697277683705&lt;/D&gt;&lt;D xsi:type="xsd:double"&gt;16.2079834669641&lt;/D&gt;&lt;D xsi:type="xsd:double"&gt;16.3649060635767&lt;/D&gt;&lt;D xsi:type="xsd:double"&gt;14.9216880481407&lt;/D&gt;&lt;D xsi:type="xsd:double"&gt;15.8905121285706&lt;/D&gt;&lt;D xsi:type="xsd:double"&gt;16.0105598939753&lt;/D&gt;&lt;D xsi:type="xsd:double"&gt;14.8104716991246&lt;/D&gt;&lt;D xsi:type="xsd:double"&gt;15.364837014383&lt;/D&gt;&lt;D xsi:type="xsd:double"&gt;15.9560643315333&lt;/D&gt;&lt;D xsi:type="xsd:double"&gt;15.2279631503867&lt;/D&gt;&lt;D xsi:type="xsd:double"&gt;15.3681509592761&lt;/D&gt;&lt;D xsi:type="xsd:double"&gt;15.1469102530475&lt;/D&gt;&lt;D xsi:type="xsd:double"&gt;15.0663062964221&lt;/D&gt;&lt;D xsi:type="xsd:double"&gt;15.1086008358765&lt;/D&gt;&lt;D xsi:type="xsd:double"&gt;14.2466745097391&lt;/D&gt;&lt;D xsi:type="xsd:double"&gt;14.3238277877556&lt;/D&gt;&lt;D xsi:type="xsd:double"&gt;14.0109865196795&lt;/D&gt;&lt;D xsi:type="xsd:double"&gt;14.2875637116118&lt;/D&gt;&lt;D xsi:type="xsd:double"&gt;12.9641923736685&lt;/D&gt;&lt;D xsi:type="xsd:double"&gt;11.7572496413791&lt;/D&gt;&lt;D xsi:type="xsd:double"&gt;12.6489001609133&lt;/D&gt;&lt;D xsi:type="xsd:double"&gt;12.5835452483243&lt;/D&gt;&lt;D xsi:type="xsd:double"&gt;13.2176409415162&lt;/D&gt;&lt;D xsi:type="xsd:double"&gt;13.1750013682846&lt;/D&gt;&lt;D xsi:type="xsd:double"&gt;12.9715401037923&lt;/D&gt;&lt;D xsi:type="xsd:double"&gt;13.6166335847807&lt;/D&gt;&lt;D xsi:type="xsd:double"&gt;12.4761943948028&lt;/D&gt;&lt;D xsi:type="xsd:double"&gt;13.1841224001996&lt;/D&gt;&lt;D xsi:type="xsd:double"&gt;12.9318330073132&lt;/D&gt;&lt;D xsi:type="xsd:double"&gt;11.6603120605016&lt;/D&gt;&lt;D xsi:type="xsd:double"&gt;11.6228969541828&lt;/D&gt;&lt;D xsi:type="xsd:double"&gt;11.6656952691772&lt;/D&gt;&lt;D xsi:type="xsd:double"&gt;11.9957838897036&lt;/D&gt;&lt;D xsi:type="xsd:double"&gt;12.4085668967939&lt;/D&gt;&lt;D xsi:type="xsd:double"&gt;11.6696278015654&lt;/D&gt;&lt;D xsi:type="xsd:double"&gt;10.4412357933483&lt;/D&gt;&lt;D xsi:type="xsd:double"&gt;8.12744644295737&lt;/D&gt;&lt;D xsi:type="xsd:double"&gt;10.4221061908164&lt;/D&gt;&lt;D xsi:type="xsd:double"&gt;10.6352980727603&lt;/D&gt;&lt;D xsi:type="xsd:double"&gt;11.311602590545&lt;/D&gt;&lt;D xsi:type="xsd:double"&gt;12.0214493206742&lt;/D&gt;&lt;D xsi:type="xsd:double"&gt;11.2197766206287&lt;/D&gt;&lt;D xsi:type="xsd:double"&gt;10.4560909928577&lt;/D&gt;&lt;D xsi:type="xsd:double"&gt;9.76228811349942&lt;/D&gt;&lt;D xsi:type="xsd:double"&gt;10.0590949729264&lt;/D&gt;&lt;D xsi:type="xsd:double"&gt;9.74202011646343&lt;/D&gt;&lt;D xsi:type="xsd:double"&gt;9.87941682493332&lt;/D&gt;&lt;D xsi:type="xsd:double"&gt;10.0332236641992&lt;/D&gt;&lt;D xsi:type="xsd:double"&gt;10.1613829815976&lt;/D&gt;&lt;D xsi:type="xsd:double"&gt;9.63581080774271&lt;/D&gt;&lt;D xsi:type="xsd:double"&gt;10.1731071036415&lt;/D&gt;&lt;D xsi:type="xsd:double"&gt;9.50199328767442&lt;/D&gt;&lt;D xsi:type="xsd:double"&gt;9.49776564307048&lt;/D&gt;&lt;D xsi:type="xsd:double"&gt;8.93632741978087&lt;/D&gt;&lt;D xsi:type="xsd:double"&gt;9.31616109675822&lt;/D&gt;&lt;D xsi:type="xsd:double"&gt;9.46940651751713&lt;/D&gt;&lt;D xsi:type="xsd:double"&gt;9.23336801798823&lt;/D&gt;&lt;D xsi:type="xsd:double"&gt;9.71065042241344&lt;/D&gt;&lt;D xsi:type="xsd:double"&gt;9.51665535141395&lt;/D&gt;&lt;D xsi:type="xsd:double"&gt;10.1060610143583&lt;/D&gt;&lt;D xsi:type="xsd:double"&gt;9.89194346391499&lt;/D&gt;&lt;D xsi:type="xsd:double"&gt;9.33723454251009&lt;/D&gt;&lt;D xsi:type="xsd:double"&gt;9.03830794284779&lt;/D&gt;&lt;D xsi:type="xsd:double"&gt;8.64150061206089&lt;/D&gt;&lt;D xsi:type="xsd:double"&gt;8.76168422884169&lt;/D&gt;&lt;D xsi:type="xsd:double"&gt;8.65461220047009&lt;/D&gt;&lt;D xsi:type="xsd:double"&gt;7.68601280344686&lt;/D&gt;&lt;D xsi:type="xsd:double"&gt;8.34204005105861&lt;/D&gt;&lt;D xsi:type="xsd:double"&gt;9.09141487908152&lt;/D&gt;&lt;D xsi:type="xsd:double"&gt;8.90924807420012&lt;/D&gt;&lt;D xsi:type="xsd:double"&gt;9.48188962880998&lt;/D&gt;&lt;D xsi:type="xsd:double"&gt;8.88444383173098&lt;/D&gt;&lt;D xsi:type="xsd:double"&gt;8.96088368567006&lt;/D&gt;&lt;D xsi:type="xsd:double"&gt;9.14531746164451&lt;/D&gt;&lt;D xsi:type="xsd:double"&gt;8.63384007118773&lt;/D&gt;&lt;D xsi:type="xsd:double"&gt;9.2854809251504&lt;/D&gt;&lt;D xsi:type="xsd:double"&gt;10.1429171056683&lt;/D&gt;&lt;D xsi:type="xsd:double"&gt;9.66123968501843&lt;/D&gt;&lt;D xsi:type="xsd:double"&gt;9.27382600722052&lt;/D&gt;&lt;D xsi:type="xsd:double"&gt;9.06369758767275&lt;/D&gt;&lt;D xsi:type="xsd:double"&gt;9.78296131417977&lt;/D&gt;&lt;D xsi:type="xsd:double"&gt;10.064555935841&lt;/D&gt;&lt;D xsi:type="xsd:double"&gt;9.51804134457563&lt;/D&gt;&lt;D xsi:type="xsd:double"&gt;9.27429600081873&lt;/D&gt;&lt;D xsi:type="xsd:double"&gt;9.43584768726951&lt;/D&gt;&lt;D xsi:type="xsd:double"&gt;9.49765526802315&lt;/D&gt;&lt;D xsi:type="xsd:double"&gt;9.68849329834063&lt;/D&gt;&lt;D xsi:type="xsd:double"&gt;9.72494789684179&lt;/D&gt;&lt;D xsi:type="xsd:double"&gt;9.707787831616&lt;/D&gt;&lt;D xsi:type="xsd:double"&gt;10.4347445339186&lt;/D&gt;&lt;/FQL&gt;&lt;FQL&gt;&lt;Q&gt;DDR3512M-FDS^FG_PRICE(0)&lt;/Q&gt;&lt;R&gt;1&lt;/R&gt;&lt;C&gt;1&lt;/C&gt;&lt;D xsi:type="xsd:double"&gt;0.89&lt;/D&gt;&lt;/FQL&gt;&lt;FQL&gt;&lt;Q&gt;QAT^PERCENT_CHANGE(FMA_EPS(+1,0,,,,"PORTAGG","MEAN"),FMA_EPS(+1,-1AM,,,,"PORTAGG","MEAN"))&lt;/Q&gt;&lt;R&gt;1&lt;/R&gt;&lt;C&gt;1&lt;/C&gt;&lt;D xsi:type="xsd:double"&gt;0.54307225391243&lt;/D&gt;&lt;/FQL&gt;&lt;FQL&gt;&lt;Q&gt;EWZ^FG_TOTAL_RETURNC(0,-3AM)&lt;/Q&gt;&lt;R&gt;1&lt;/R&gt;&lt;C&gt;1&lt;/C&gt;&lt;D xsi:type="xsd:double"&gt;3.2140374&lt;/D&gt;&lt;/FQL&gt;&lt;FQL&gt;&lt;Q&gt;SPY^PERCENT_CHANGE(FMA_EPS(+1,0,,,,"PORTAGG","MEAN"),FMA_EPS(+1,-3AM,,,,"PORTAGG","MEAN"))&lt;/Q&gt;&lt;R&gt;1&lt;/R&gt;&lt;C&gt;1&lt;/C&gt;&lt;D xsi:type="xsd:double"&gt;-0.927417656437951&lt;/D&gt;&lt;/FQL&gt;&lt;FQL&gt;&lt;Q&gt;TUR^FMA_COS_DOWN("EPS","1M",+1,NOW,,,"PORTAGG","MEANR")&lt;/Q&gt;&lt;R&gt;1&lt;/R&gt;&lt;C&gt;1&lt;/C&gt;&lt;D xsi:type="xsd:double"&gt;13&lt;/D&gt;&lt;/FQL&gt;&lt;FQL&gt;&lt;Q&gt;EPU^FMA_COS_UP("EPS","1M",+1,NOW,,,"PORTAGG","MEANR")&lt;/Q&gt;&lt;R&gt;1&lt;/R&gt;&lt;C&gt;1&lt;/C&gt;&lt;D xsi:type="xsd:double"&gt;11&lt;/D&gt;&lt;/FQL&gt;&lt;FQL&gt;&lt;Q&gt;VNM^FG_ROE(0)&lt;/Q&gt;&lt;R&gt;1&lt;/R&gt;&lt;C&gt;1&lt;/C&gt;&lt;D xsi:type="xsd:double"&gt;9.41449808087152&lt;/D&gt;&lt;/FQL&gt;&lt;FQL&gt;&lt;Q&gt;REFKRBASE-FDS^FG_YIELD(NOW,,,0)&lt;/Q&gt;&lt;R&gt;1&lt;/R&gt;&lt;C&gt;1&lt;/C&gt;&lt;D xsi:type="xsd:double"&gt;3.5&lt;/D&gt;&lt;/FQL&gt;&lt;FQL&gt;&lt;Q&gt;TRYTH10Y-FDS^PCTCHG(FG_YIELD(0,,,,"YTM"),FG_YIELD(-1AM,,,,"YTM"))&lt;/Q&gt;&lt;R&gt;1&lt;/R&gt;&lt;C&gt;1&lt;/C&gt;&lt;D xsi:type="xsd:double"&gt;-2.1392267&lt;/D&gt;&lt;/FQL&gt;&lt;FQL&gt;&lt;Q&gt;QAT^FMA_DIV_YLD(NTMA,NOW,NOW,M,"PORTAGG","MEANR")&lt;/Q&gt;&lt;R&gt;1&lt;/R&gt;&lt;C&gt;1&lt;/C&gt;&lt;D xsi:type="xsd:double"&gt;5.45369887748771&lt;/D&gt;&lt;/FQL&gt;&lt;FQL&gt;&lt;Q&gt;EWZ^FG_FCF_YIELD_NTM(0)&lt;/Q&gt;&lt;R&gt;1&lt;/R&gt;&lt;C&gt;1&lt;/C&gt;&lt;D xsi:type="xsd:double"&gt;10.6578181191303&lt;/D&gt;&lt;/FQL&gt;&lt;FQL&gt;&lt;Q&gt;CNYA^FMA_EVAL_EBITDA(NTMA,0,,,"PORTAGG","MEANR")&lt;/Q&gt;&lt;R&gt;1&lt;/R&gt;&lt;C&gt;1&lt;/C&gt;&lt;D xsi:type="xsd:double"&gt;9.00160075499929&lt;/D&gt;&lt;/FQL&gt;&lt;FQL&gt;&lt;Q&gt;CAGDPY@GR^EE_ACTUAL_ANNUAL(MED,+1)&lt;/Q&gt;&lt;R&gt;1&lt;/R&gt;&lt;C&gt;1&lt;/C&gt;&lt;D xsi:type="xsd:double"&gt;-6.9&lt;/D&gt;&lt;/FQL&gt;&lt;FQL&gt;&lt;Q&gt;USDKRW^FG_PRICE_CHANGE(0,-6AM)&lt;/Q&gt;&lt;R&gt;1&lt;/R&gt;&lt;C&gt;1&lt;/C&gt;&lt;D xsi:type="xsd:double"&gt;0.12015104&lt;/D&gt;&lt;/FQL&gt;&lt;FQL&gt;&lt;Q&gt;FC0000ZA^FMA_EPS(NTMA,-20AY,0,CY,,"PORTAGG","MEANR")&lt;/Q&gt;&lt;R&gt;20&lt;/R&gt;&lt;C&gt;1&lt;/C&gt;&lt;D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xsi:type="xsd:double"&gt;36.8513185592336&lt;/D&gt;&lt;D xsi:type="xsd:double"&gt;38.6148457433268&lt;/D&gt;&lt;D xsi:type="xsd:double"&gt;33.9202192876108&lt;/D&gt;&lt;/FQL&gt;&lt;FQL&gt;&lt;Q&gt;W-FDS^FG_PRICE_CHANGE(0,-3AM)&lt;/Q&gt;&lt;R&gt;1&lt;/R&gt;&lt;C&gt;1&lt;/C&gt;&lt;D xsi:type="xsd:double"&gt;-24.2150848069289&lt;/D&gt;&lt;/FQL&gt;&lt;FQL&gt;&lt;Q&gt;SET-BKK^FG_PRICE_MAVG(0,,,,30)&lt;/Q&gt;&lt;R&gt;1&lt;/R&gt;&lt;C&gt;1&lt;/C&gt;&lt;D xsi:type="xsd:double"&gt;1316.6514&lt;/D&gt;&lt;/FQL&gt;&lt;FQL&gt;&lt;Q&gt;EWM^FG_PRICE_MAVG(0,,,,200)&lt;/Q&gt;&lt;R&gt;1&lt;/R&gt;&lt;C&gt;1&lt;/C&gt;&lt;D xsi:type="xsd:double"&gt;22.26285&lt;/D&gt;&lt;/FQL&gt;&lt;FQL&gt;&lt;Q&gt;MCHI^FG_TOTAL_RETURNC(0,-12AM)&lt;/Q&gt;&lt;R&gt;1&lt;/R&gt;&lt;C&gt;1&lt;/C&gt;&lt;D xsi:type="xsd:double"&gt;-6.2506437&lt;/D&gt;&lt;/FQL&gt;&lt;FQL&gt;&lt;Q&gt;EPU^P_PRICE(0)/P_PRICE_HIGH_PR(0,,,,,,"PRICE","INTRA","52W")&lt;/Q&gt;&lt;R&gt;1&lt;/R&gt;&lt;C&gt;1&lt;/C&gt;&lt;D xsi:type="xsd:double"&gt;0.89637536&lt;/D&gt;&lt;/FQL&gt;&lt;FQL&gt;&lt;Q&gt;ECH^FG_TOTAL_RETURNC(0,-6AM)&lt;/Q&gt;&lt;R&gt;1&lt;/R&gt;&lt;C&gt;1&lt;/C&gt;&lt;D xsi:type="xsd:double"&gt;3.8396478&lt;/D&gt;&lt;/FQL&gt;&lt;FQL&gt;&lt;Q&gt;EWJ^PERCENT_CHANGE(FMA_EPS(+1,0,,,,"PORTAGG","MEAN"),FMA_EPS(+1,-1AM,,,,"PORTAGG","MEAN"))&lt;/Q&gt;&lt;R&gt;1&lt;/R&gt;&lt;C&gt;1&lt;/C&gt;&lt;D xsi:type="xsd:double"&gt;7.38211210464584&lt;/D&gt;&lt;/FQL&gt;&lt;FQL&gt;&lt;Q&gt;REFSAREPO-FDS^(SUBARRAY(NOT_NA(NO_REPEAT_F(FG_YIELD(NOW,-10AY,D))),0,1)-SUBARRAY(NOT_NA(NO_REPEAT_F(FG_YIELD(NOW,-10AY,D))),1,1))*100&lt;/Q&gt;&lt;R&gt;1&lt;/R&gt;&lt;C&gt;1&lt;/C&gt;&lt;D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xsi:type="xsd:double"&gt;25&lt;/D&gt;&lt;/FQL&gt;&lt;FQL&gt;&lt;Q&gt;TIPSCL10Y-FDS^FG_YIELD(0,,,,"YTM")&lt;/Q&gt;&lt;R&gt;1&lt;/R&gt;&lt;C&gt;1&lt;/C&gt;&lt;D xsi:type="xsd:double"&gt;2.3294299&lt;/D&gt;&lt;/FQL&gt;&lt;FQL&gt;&lt;Q&gt;VGK^JULIAN(FMA_DIV_YLD(NTMA,NOW,NOW,M,"PORTAGG","MEANR").DATES)&lt;/Q&gt;&lt;R&gt;1&lt;/R&gt;&lt;C&gt;1&lt;/C&gt;&lt;D xsi:type="xsd:long"&gt;45504&lt;/D&gt;&lt;/FQL&gt;&lt;FQL&gt;&lt;Q&gt;EPU^FMA_PE(LTM,0,,,"PORTAGG","MEANR")&lt;/Q&gt;&lt;R&gt;1&lt;/R&gt;&lt;C&gt;1&lt;/C&gt;&lt;D xsi:type="xsd:double"&gt;15.6936200774793&lt;/D&gt;&lt;/FQL&gt;&lt;FQL&gt;&lt;Q&gt;USDKRW^FG_PRICE_CHANGE(0,-1AY)&lt;/Q&gt;&lt;R&gt;1&lt;/R&gt;&lt;C&gt;1&lt;/C&gt;&lt;D xsi:type="xsd:double"&gt;0.8471966&lt;/D&gt;&lt;/FQL&gt;&lt;FQL&gt;&lt;Q&gt;USDPHP^STD(FG_PRICE_CHANGE(0,-1AY,AM))&lt;/Q&gt;&lt;R&gt;1&lt;/R&gt;&lt;C&gt;1&lt;/C&gt;&lt;D xsi:type="xsd:double"&gt;1.93356594588345&lt;/D&gt;&lt;/FQL&gt;&lt;FQL&gt;&lt;Q&gt;EWZ^FMA_PE(NTMA,-10AY,0,AM,"PORTAGG","MEANR")&lt;/Q&gt;&lt;R&gt;121&lt;/R&gt;&lt;C&gt;1&lt;/C&gt;&lt;D xsi:type="xsd:double"&gt;12.6558204944515&lt;/D&gt;&lt;D xsi:type="xsd:double"&gt;11.3260245315183&lt;/D&gt;&lt;D xsi:type="xsd:double"&gt;10.8806323678315&lt;/D&gt;&lt;D xsi:type="xsd:double"&gt;11.6293869769987&lt;/D&gt;&lt;D xsi:type="xsd:double"&gt;11.203695086569&lt;/D&gt;&lt;D xsi:type="xsd:double"&gt;11.1725032476452&lt;/D&gt;&lt;D xsi:type="xsd:double"&gt;12.4040620489982&lt;/D&gt;&lt;D xsi:type="xsd:double"&gt;12.5057546127547&lt;/D&gt;&lt;D xsi:type="xsd:double"&gt;14.0750096704101&lt;/D&gt;&lt;D xsi:type="xsd:double"&gt;13.2354715186724&lt;/D&gt;&lt;D xsi:type="xsd:double"&gt;13.0084456018008&lt;/D&gt;&lt;D xsi:type="xsd:double"&gt;12.2453577227475&lt;/D&gt;&lt;D xsi:type="xsd:double"&gt;11.2608298473955&lt;/D&gt;&lt;D xsi:type="xsd:double"&gt;10.5353167438653&lt;/D&gt;&lt;D xsi:type="xsd:double"&gt;10.8252875194773&lt;/D&gt;&lt;D xsi:type="xsd:double"&gt;10.7799224034055&lt;/D&gt;&lt;D xsi:type="xsd:double"&gt;10.4090924100291&lt;/D&gt;&lt;D xsi:type="xsd:double"&gt;10.2990336936277&lt;/D&gt;&lt;D xsi:type="xsd:double"&gt;11.2704359542846&lt;/D&gt;&lt;D xsi:type="xsd:double"&gt;13.7095511671024&lt;/D&gt;&lt;D xsi:type="xsd:double"&gt;13.5640621029485&lt;/D&gt;&lt;D xsi:type="xsd:double"&gt;12.1038566696463&lt;/D&gt;&lt;D xsi:type="xsd:double"&gt;12.3912700030509&lt;/D&gt;&lt;D xsi:type="xsd:double"&gt;13.69958760676&lt;/D&gt;&lt;D xsi:type="xsd:double"&gt;13.869925820752&lt;/D&gt;&lt;D xsi:type="xsd:double"&gt;13.6280922855369&lt;/D&gt;&lt;D xsi:type="xsd:double"&gt;14.9320484732706&lt;/D&gt;&lt;D xsi:type="xsd:double"&gt;13.4441862542797&lt;/D&gt;&lt;D xsi:type="xsd:double"&gt;12.7211331134952&lt;/D&gt;&lt;D xsi:type="xsd:double"&gt;13.4410623451278&lt;/D&gt;&lt;D xsi:type="xsd:double"&gt;13.4842583906091&lt;/D&gt;&lt;D xsi:type="xsd:double"&gt;12.8727936141467&lt;/D&gt;&lt;D xsi:type="xsd:double"&gt;12.7270796389791&lt;/D&gt;&lt;D xsi:type="xsd:double"&gt;12.3598386098548&lt;/D&gt;&lt;D xsi:type="xsd:double"&gt;11.7918387621511&lt;/D&gt;&lt;D xsi:type="xsd:double"&gt;12.3657284531973&lt;/D&gt;&lt;D xsi:type="xsd:double"&gt;13.4466808568937&lt;/D&gt;&lt;D xsi:type="xsd:double"&gt;13.7668726081436&lt;/D&gt;&lt;D xsi:type="xsd:double"&gt;13.7444778607068&lt;/D&gt;&lt;D xsi:type="xsd:double"&gt;13.0005840755522&lt;/D&gt;&lt;D xsi:type="xsd:double"&gt;13.495532822405&lt;/D&gt;&lt;D xsi:type="xsd:double"&gt;14.094968564936&lt;/D&gt;&lt;D xsi:type="xsd:double"&gt;13.4644442279864&lt;/D&gt;&lt;D xsi:type="xsd:double"&gt;12.8767272910723&lt;/D&gt;&lt;D xsi:type="xsd:double"&gt;12.8838545775823&lt;/D&gt;&lt;D xsi:type="xsd:double"&gt;11.055544230151&lt;/D&gt;&lt;D xsi:type="xsd:double"&gt;10.4917245363103&lt;/D&gt;&lt;D xsi:type="xsd:double"&gt;11.2722510635382&lt;/D&gt;&lt;D xsi:type="xsd:double"&gt;10.8746063608335&lt;/D&gt;&lt;D xsi:type="xsd:double"&gt;10.6241946564351&lt;/D&gt;&lt;D xsi:type="xsd:double"&gt;11.0870935730258&lt;/D&gt;&lt;D xsi:type="xsd:double"&gt;11.6635606398668&lt;/D&gt;&lt;D xsi:type="xsd:double"&gt;11.478256187115&lt;/D&gt;&lt;D xsi:type="xsd:double"&gt;12.9084107201608&lt;/D&gt;&lt;D xsi:type="xsd:double"&gt;12.4622173131517&lt;/D&gt;&lt;D xsi:type="xsd:double"&gt;12.1210870137003&lt;/D&gt;&lt;D xsi:type="xsd:double"&gt;11.6488972174168&lt;/D&gt;&lt;D xsi:type="xsd:double"&gt;11.8108329546575&lt;/D&gt;&lt;D xsi:type="xsd:double"&gt;12.2198799943722&lt;/D&gt;&lt;D xsi:type="xsd:double"&gt;12.8248083244816&lt;/D&gt;&lt;D xsi:type="xsd:double"&gt;12.4285289042614&lt;/D&gt;&lt;D xsi:type="xsd:double"&gt;13.0528911437387&lt;/D&gt;&lt;D xsi:type="xsd:double"&gt;13.4668405096989&lt;/D&gt;&lt;D xsi:type="xsd:double"&gt;13.515269786726&lt;/D&gt;&lt;D xsi:type="xsd:double"&gt;14.4944946845705&lt;/D&gt;&lt;D xsi:type="xsd:double"&gt;14.2636954510723&lt;/D&gt;&lt;D xsi:type="xsd:double"&gt;12.8979489728395&lt;/D&gt;&lt;D xsi:type="xsd:double"&gt;10.505861179298&lt;/D&gt;&lt;D xsi:type="xsd:double"&gt;13.5346564074104&lt;/D&gt;&lt;D xsi:type="xsd:double"&gt;16.8979786990882&lt;/D&gt;&lt;D xsi:type="xsd:double"&gt;18.0974362360434&lt;/D&gt;&lt;D xsi:type="xsd:double"&gt;25.7475730146855&lt;/D&gt;&lt;D xsi:type="xsd:double"&gt;23.5000561803269&lt;/D&gt;&lt;D xsi:type="xsd:double"&gt;16.6036703904298&lt;/D&gt;&lt;D xsi:type="xsd:double"&gt;15.337428955278&lt;/D&gt;&lt;D xsi:type="xsd:double"&gt;14.5904415532641&lt;/D&gt;&lt;D xsi:type="xsd:double"&gt;12.9324144792984&lt;/D&gt;&lt;D xsi:type="xsd:double"&gt;11.0498128376776&lt;/D&gt;&lt;D xsi:type="xsd:double"&gt;9.89102471637027&lt;/D&gt;&lt;D xsi:type="xsd:double"&gt;9.33381794523518&lt;/D&gt;&lt;D xsi:type="xsd:double"&gt;8.92174317998327&lt;/D&gt;&lt;D xsi:type="xsd:double"&gt;9.20840116147485&lt;/D&gt;&lt;D xsi:type="xsd:double"&gt;9.14297871480942&lt;/D&gt;&lt;D xsi:type="xsd:double"&gt;8.54837115749827&lt;/D&gt;&lt;D xsi:type="xsd:double"&gt;7.94684772311019&lt;/D&gt;&lt;D xsi:type="xsd:double"&gt;7.55205023075306&lt;/D&gt;&lt;D xsi:type="xsd:double"&gt;7.34879306901065&lt;/D&gt;&lt;D xsi:type="xsd:double"&gt;7.61412535651946&lt;/D&gt;&lt;D xsi:type="xsd:double"&gt;7.67872201264895&lt;/D&gt;&lt;D xsi:type="xsd:double"&gt;8.15020573910219&lt;/D&gt;&lt;D xsi:type="xsd:double"&gt;8.11333028143335&lt;/D&gt;&lt;D xsi:type="xsd:double"&gt;7.85564969448847&lt;/D&gt;&lt;D xsi:type="xsd:double"&gt;6.59553508546047&lt;/D&gt;&lt;D xsi:type="xsd:double"&gt;6.7567515899609&lt;/D&gt;&lt;D xsi:type="xsd:double"&gt;5.91206674541859&lt;/D&gt;&lt;D xsi:type="xsd:double"&gt;6.1983825221165&lt;/D&gt;&lt;D xsi:type="xsd:double"&gt;6.49080475291171&lt;/D&gt;&lt;D xsi:type="xsd:double"&gt;6.41261458439171&lt;/D&gt;&lt;D xsi:type="xsd:double"&gt;6.92352816316655&lt;/D&gt;&lt;D xsi:type="xsd:double"&gt;6.75471641236224&lt;/D&gt;&lt;D xsi:type="xsd:double"&gt;7.00226442067233&lt;/D&gt;&lt;D xsi:type="xsd:double"&gt;7.16058084216442&lt;/D&gt;&lt;D xsi:type="xsd:double"&gt;6.80858957855954&lt;/D&gt;&lt;D xsi:type="xsd:double"&gt;6.52101897585627&lt;/D&gt;&lt;D xsi:type="xsd:double"&gt;6.79463919738632&lt;/D&gt;&lt;D xsi:type="xsd:double"&gt;7.15976115152563&lt;/D&gt;&lt;D xsi:type="xsd:double"&gt;7.87937813030484&lt;/D&gt;&lt;D xsi:type="xsd:double"&gt;8.17935243331042&lt;/D&gt;&lt;D xsi:type="xsd:double"&gt;7.97984287575425&lt;/D&gt;&lt;D xsi:type="xsd:double"&gt;7.72933658600801&lt;/D&gt;&lt;D xsi:type="xsd:double"&gt;7.19377342354446&lt;/D&gt;&lt;D xsi:type="xsd:double"&gt;7.64333569642391&lt;/D&gt;&lt;D xsi:type="xsd:double"&gt;7.99364482494368&lt;/D&gt;&lt;D xsi:type="xsd:double"&gt;7.76951347762653&lt;/D&gt;&lt;D xsi:type="xsd:double"&gt;7.87224910860999&lt;/D&gt;&lt;D xsi:type="xsd:double"&gt;7.74437016782384&lt;/D&gt;&lt;D xsi:type="xsd:double"&gt;7.61800301831383&lt;/D&gt;&lt;D xsi:type="xsd:double"&gt;7.12700662558835&lt;/D&gt;&lt;D xsi:type="xsd:double"&gt;7.10444244569999&lt;/D&gt;&lt;D xsi:type="xsd:double"&gt;7.094044768967&lt;/D&gt;&lt;D xsi:type="xsd:double"&gt;7.80162929214836&lt;/D&gt;&lt;/FQL&gt;&lt;FQL&gt;&lt;Q&gt;WL-FDS^FG_PRICE_CHANGE(0,-3AM)&lt;/Q&gt;&lt;R&gt;1&lt;/R&gt;&lt;C&gt;1&lt;/C&gt;&lt;D xsi:type="xsd:double"&gt;2.53956569746046&lt;/D&gt;&lt;/FQL&gt;&lt;FQL&gt;&lt;Q&gt;W-FDS^FG_PRICE(0)&lt;/Q&gt;&lt;R&gt;1&lt;/R&gt;&lt;C&gt;1&lt;/C&gt;&lt;D xsi:type="xsd:double"&gt;5.25&lt;/D&gt;&lt;/FQL&gt;&lt;FQL&gt;&lt;Q&gt;VNM^FG_TOTAL_RETURNC(0,-1AM)&lt;/Q&gt;&lt;R&gt;1&lt;/R&gt;&lt;C&gt;1&lt;/C&gt;&lt;D xsi:type="xsd:double"&gt;4.662776&lt;/D&gt;&lt;/FQL&gt;&lt;FQL&gt;&lt;Q&gt;MCHI^FG_TOTAL_RETURNC(0,-6AM)&lt;/Q&gt;&lt;R&gt;1&lt;/R&gt;&lt;C&gt;1&lt;/C&gt;&lt;D xsi:type="xsd:double"&gt;6.9832206&lt;/D&gt;&lt;/FQL&gt;&lt;FQL&gt;&lt;Q&gt;EPU^FG_TOTAL_RETURNC(0,-3AM)&lt;/Q&gt;&lt;R&gt;1&lt;/R&gt;&lt;C&gt;1&lt;/C&gt;&lt;D xsi:type="xsd:double"&gt;-4.528916&lt;/D&gt;&lt;/FQL&gt;&lt;FQL&gt;&lt;Q&gt;QAT^SIZE(FG_CONSTITUENTS)&lt;/Q&gt;&lt;R&gt;1&lt;/R&gt;&lt;C&gt;1&lt;/C&gt;&lt;D xsi:type="xsd:long"&gt;35&lt;/D&gt;&lt;/FQL&gt;&lt;FQL&gt;&lt;Q&gt;UAE^FG_ROE(0)&lt;/Q&gt;&lt;R&gt;1&lt;/R&gt;&lt;C&gt;1&lt;/C&gt;&lt;D xsi:type="xsd:double"&gt;13.873038081322&lt;/D&gt;&lt;/FQL&gt;&lt;FQL&gt;&lt;Q&gt;TRYQA10Y-FDS^PCTCHG(FG_YIELD(0,,,,"YTM"),FG_YIELD(-3AM,,,,"YTM"))&lt;/Q&gt;&lt;R&gt;0&lt;/R&gt;&lt;C&gt;0&lt;/C&gt;&lt;/FQL&gt;&lt;FQL&gt;&lt;Q&gt;QAT^FMA_PE(NTMA,0,,,"PORTAGG","MEANR")&lt;/Q&gt;&lt;R&gt;1&lt;/R&gt;&lt;C&gt;1&lt;/C&gt;&lt;D xsi:type="xsd:double"&gt;10.4766785120979&lt;/D&gt;&lt;/FQL&gt;&lt;FQL&gt;&lt;Q&gt;CAGDPY@GR^EE_ACTUAL_ANNUAL(MED,0)&lt;/Q&gt;&lt;R&gt;1&lt;/R&gt;&lt;C&gt;1&lt;/C&gt;&lt;D xsi:type="xsd:double"&gt;-6.34898787208806&lt;/D&gt;&lt;/FQL&gt;&lt;FQL&gt;&lt;Q&gt;FC0000BR^FMA_EPS(NTMA,-20AY,0,CY,,"PORTAGG","MEANR")&lt;/Q&gt;&lt;R&gt;20&lt;/R&gt;&lt;C&gt;1&lt;/C&gt;&lt;D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xsi:type="xsd:double"&gt;20.121177731305&lt;/D&gt;&lt;D xsi:type="xsd:double"&gt;14.9233562373921&lt;/D&gt;&lt;D xsi:type="xsd:double"&gt;18.556868874903&lt;/D&gt;&lt;D xsi:type="xsd:double"&gt;21.055264215083&lt;/D&gt;&lt;D xsi:type="xsd:double"&gt;24.0427741589644&lt;/D&gt;&lt;/FQL&gt;&lt;FQL&gt;&lt;Q&gt;EWW^FG_TOTAL_RETURNC(-10AY,0,AM)&lt;/Q&gt;&lt;R&gt;121&lt;/R&gt;&lt;C&gt;1&lt;/C&gt;&lt;D xsi:type="xsd:double"&gt;1.945734&lt;/D&gt;&lt;D xsi:type="xsd:double"&gt;-5.0849857&lt;/D&gt;&lt;D xsi:type="xsd:double"&gt;-1.0567963&lt;/D&gt;&lt;D xsi:type="xsd:double"&gt;-3.0855954&lt;/D&gt;&lt;D xsi:type="xsd:double"&gt;-8.413428&lt;/D&gt;&lt;D xsi:type="xsd:double"&gt;-2.209103&lt;/D&gt;&lt;D xsi:type="xsd:double"&gt;3.8282394&lt;/D&gt;&lt;D xsi:type="xsd:double"&gt;-3.4047484&lt;/D&gt;&lt;D xsi:type="xsd:double"&gt;2.8713942&lt;/D&gt;&lt;D xsi:type="xsd:double"&gt;-2.206254&lt;/D&gt;&lt;D xsi:type="xsd:double"&gt;-2.0240068&lt;/D&gt;&lt;D xsi:type="xsd:double"&gt;-3.0569196&lt;/D&gt;&lt;D xsi:type="xsd:double"&gt;-4.9836874&lt;/D&gt;&lt;D xsi:type="xsd:double"&gt;-3.5666585&lt;/D&gt;&lt;D xsi:type="xsd:double"&gt;7.594931&lt;/D&gt;&lt;D xsi:type="xsd:double"&gt;-0.25736094&lt;/D&gt;&lt;D xsi:type="xsd:double"&gt;-5.478221&lt;/D&gt;&lt;D xsi:type="xsd:double"&gt;-4.2540607&lt;/D&gt;&lt;D xsi:type="xsd:double"&gt;0.18599033&lt;/D&gt;&lt;D xsi:type="xsd:double"&gt;10.684824&lt;/D&gt;&lt;D xsi:type="xsd:double"&gt;0.7081628&lt;/D&gt;&lt;D xsi:type="xsd:double"&gt;-6.4581814&lt;/D&gt;&lt;D xsi:type="xsd:double"&gt;-1.253295&lt;/D&gt;&lt;D xsi:type="xsd:double"&gt;0.6891012&lt;/D&gt;&lt;D xsi:type="xsd:double"&gt;3.1803489&lt;/D&gt;&lt;D xsi:type="xsd:double"&gt;-5.0916853&lt;/D&gt;&lt;D xsi:type="xsd:double"&gt;4.0904403&lt;/D&gt;&lt;D xsi:type="xsd:double"&gt;-13.013429&lt;/D&gt;&lt;D xsi:type="xsd:double"&gt;0.8214474&lt;/D&gt;&lt;D xsi:type="xsd:double"&gt;2.013123&lt;/D&gt;&lt;D xsi:type="xsd:double"&gt;2.1729589&lt;/D&gt;&lt;D xsi:type="xsd:double"&gt;12.413192&lt;/D&gt;&lt;D xsi:type="xsd:double"&gt;-0.07722378&lt;/D&gt;&lt;D xsi:type="xsd:double"&gt;2.5115967&lt;/D&gt;&lt;D xsi:type="xsd:double"&gt;2.1334171&lt;/D&gt;&lt;D xsi:type="xsd:double"&gt;5.746269&lt;/D&gt;&lt;D xsi:type="xsd:double"&gt;-0.15878677&lt;/D&gt;&lt;D xsi:type="xsd:double"&gt;-3.4988523&lt;/D&gt;&lt;D xsi:type="xsd:double"&gt;-7.196486&lt;/D&gt;&lt;D xsi:type="xsd:double"&gt;0.986588&lt;/D&gt;&lt;D xsi:type="xsd:double"&gt;-2.703017&lt;/D&gt;&lt;D xsi:type="xsd:double"&gt;8.1761&lt;/D&gt;&lt;D xsi:type="xsd:double"&gt;-6.3953457&lt;/D&gt;&lt;D xsi:type="xsd:double"&gt;3.2258034&lt;/D&gt;&lt;D xsi:type="xsd:double"&gt;0.29114485&lt;/D&gt;&lt;D xsi:type="xsd:double"&gt;-13.470096&lt;/D&gt;&lt;D xsi:type="xsd:double"&gt;6.7979097&lt;/D&gt;&lt;D xsi:type="xsd:double"&gt;10.033941&lt;/D&gt;&lt;D xsi:type="xsd:double"&gt;-0.53980947&lt;/D&gt;&lt;D xsi:type="xsd:double"&gt;-0.69780946&lt;/D&gt;&lt;D xsi:type="xsd:double"&gt;-16.845602&lt;/D&gt;&lt;D xsi:type="xsd:double"&gt;-4.366189&lt;/D&gt;&lt;D xsi:type="xsd:double"&gt;1.9206524&lt;/D&gt;&lt;D xsi:type="xsd:double"&gt;8.920765&lt;/D&gt;&lt;D xsi:type="xsd:double"&gt;-2.789557&lt;/D&gt;&lt;D xsi:type="xsd:double"&gt;0.06886721&lt;/D&gt;&lt;D xsi:type="xsd:double"&gt;6.033492&lt;/D&gt;&lt;D xsi:type="xsd:double"&gt;-4.9978375&lt;/D&gt;&lt;D xsi:type="xsd:double"&gt;0.80655813&lt;/D&gt;&lt;D xsi:type="xsd:double"&gt;-2.7893126&lt;/D&gt;&lt;D xsi:type="xsd:double"&gt;-3.675598&lt;/D&gt;&lt;D xsi:type="xsd:double"&gt;4.702115&lt;/D&gt;&lt;D xsi:type="xsd:double"&gt;5.737138&lt;/D&gt;&lt;D xsi:type="xsd:double"&gt;-3.2243729&lt;/D&gt;&lt;D xsi:type="xsd:double"&gt;6.47074&lt;/D&gt;&lt;D xsi:type="xsd:double"&gt;2.8975964&lt;/D&gt;&lt;D xsi:type="xsd:double"&gt;-11.878043&lt;/D&gt;&lt;D xsi:type="xsd:double"&gt;-32.916866&lt;/D&gt;&lt;D xsi:type="xsd:double"&gt;8.631802&lt;/D&gt;&lt;D xsi:type="xsd:double"&gt;5.143416&lt;/D&gt;&lt;D xsi:type="xsd:double"&gt;0.53629875&lt;/D&gt;&lt;D xsi:type="xsd:double"&gt;5.0406933&lt;/D&gt;&lt;D xsi:type="xsd:double"&gt;1.907599&lt;/D&gt;&lt;D xsi:type="xsd:double"&gt;-4.6797276&lt;/D&gt;&lt;D xsi:type="xsd:double"&gt;3.4673214&lt;/D&gt;&lt;D xsi:type="xsd:double"&gt;22.775805&lt;/D&gt;&lt;D xsi:type="xsd:double"&gt;6.163454&lt;/D&gt;&lt;D xsi:type="xsd:double"&gt;-7.4953794&lt;/D&gt;&lt;D xsi:type="xsd:double"&gt;1.1694431&lt;/D&gt;&lt;D xsi:type="xsd:double"&gt;8.68175&lt;/D&gt;&lt;D xsi:type="xsd:double"&gt;5.657387&lt;/D&gt;&lt;D xsi:type="xsd:double"&gt;3.041339&lt;/D&gt;&lt;D xsi:type="xsd:double"&gt;1.1396885&lt;/D&gt;&lt;D xsi:type="xsd:double"&gt;3.0240297&lt;/D&gt;&lt;D xsi:type="xsd:double"&gt;0.4624009&lt;/D&gt;&lt;D xsi:type="xsd:double"&gt;-3.602165&lt;/D&gt;&lt;D xsi:type="xsd:double"&gt;0.37367344&lt;/D&gt;&lt;D xsi:type="xsd:double"&gt;-7.6111674&lt;/D&gt;&lt;D xsi:type="xsd:double"&gt;13.948846&lt;/D&gt;&lt;D xsi:type="xsd:double"&gt;-5.63857&lt;/D&gt;&lt;D xsi:type="xsd:double"&gt;6.292224&lt;/D&gt;&lt;D xsi:type="xsd:double"&gt;8.343267&lt;/D&gt;&lt;D xsi:type="xsd:double"&gt;-9.369272&lt;/D&gt;&lt;D xsi:type="xsd:double"&gt;7.5460196&lt;/D&gt;&lt;D xsi:type="xsd:double"&gt;-10.68989&lt;/D&gt;&lt;D xsi:type="xsd:double"&gt;0.085544586&lt;/D&gt;&lt;D xsi:type="xsd:double"&gt;-1.8803418&lt;/D&gt;&lt;D xsi:type="xsd:double"&gt;-2.3519099&lt;/D&gt;&lt;D xsi:type="xsd:double"&gt;11.016941&lt;/D&gt;&lt;D xsi:type="xsd:double"&gt;6.066692&lt;/D&gt;&lt;D xsi:type="xsd:double"&gt;-2.4551451&lt;/D&gt;&lt;D xsi:type="xsd:double"&gt;15.018821&lt;/D&gt;&lt;D xsi:type="xsd:double"&gt;-0.70628524&lt;/D&gt;&lt;D xsi:type="xsd:double"&gt;2.8625965&lt;/D&gt;&lt;D xsi:type="xsd:double"&gt;2.6817322&lt;/D&gt;&lt;D xsi:type="xsd:double"&gt;0.5584717&lt;/D&gt;&lt;D xsi:type="xsd:double"&gt;2.8958678&lt;/D&gt;&lt;D xsi:type="xsd:double"&gt;4.5258284&lt;/D&gt;&lt;D xsi:type="xsd:double"&gt;-2.1725833&lt;/D&gt;&lt;D xsi:type="xsd:double"&gt;-8.930248&lt;/D&gt;&lt;D xsi:type="xsd:double"&gt;-6.3541117&lt;/D&gt;&lt;D xsi:type="xsd:double"&gt;13.827252&lt;/D&gt;&lt;D xsi:type="xsd:double"&gt;10.999131&lt;/D&gt;&lt;D xsi:type="xsd:double"&gt;-2.1665454&lt;/D&gt;&lt;D xsi:type="xsd:double"&gt;-1.7173827&lt;/D&gt;&lt;D xsi:type="xsd:double"&gt;6.238508&lt;/D&gt;&lt;D xsi:type="xsd:double"&gt;-2.9721498&lt;/D&gt;&lt;D xsi:type="xsd:double"&gt;-3.8810432&lt;/D&gt;&lt;D xsi:type="xsd:double"&gt;-11.687058&lt;/D&gt;&lt;D xsi:type="xsd:double"&gt;-1.3425231&lt;/D&gt;&lt;D xsi:type="xsd:double"&gt;-5.389434&lt;/D&gt;&lt;/FQL&gt;&lt;FQL&gt;&lt;Q&gt;BRENT-FDS^FG_PRICE(0)/MAX(FG_PRICE(0,-1AY))&lt;/Q&gt;&lt;R&gt;1&lt;/R&gt;&lt;C&gt;1&lt;/C&gt;&lt;D xsi:type="xsd:double"&gt;0.870614479821537&lt;/D&gt;&lt;/FQL&gt;&lt;FQL&gt;&lt;Q&gt;EPU^FG_PRICE_MAVG(0,,,,60)&lt;/Q&gt;&lt;R&gt;1&lt;/R&gt;&lt;C&gt;1&lt;/C&gt;&lt;D xsi:type="xsd:double"&gt;40.642807&lt;/D&gt;&lt;/FQL&gt;&lt;FQL&gt;&lt;Q&gt;VNM^FMA_PCT_ABOVE_MAVG(200,0,,,,"PORTAGG")&lt;/Q&gt;&lt;R&gt;1&lt;/R&gt;&lt;C&gt;1&lt;/C&gt;&lt;D xsi:type="xsd:double"&gt;45.8333333333333&lt;/D&gt;&lt;/FQL&gt;&lt;FQL&gt;&lt;Q&gt;ECH^FG_TOTAL_RETURNC(0,-3AM)&lt;/Q&gt;&lt;R&gt;1&lt;/R&gt;&lt;C&gt;1&lt;/C&gt;&lt;D xsi:type="xsd:double"&gt;-3.9993644&lt;/D&gt;&lt;/FQL&gt;&lt;FQL&gt;&lt;Q&gt;URTH^PERCENT_CHANGE(FMA_EPS(+1,0,,,,"PORTAGG","MEAN"),FMA_EPS(+1,-3AM,,,,"PORTAGG","MEAN"))&lt;/Q&gt;&lt;R&gt;1&lt;/R&gt;&lt;C&gt;1&lt;/C&gt;&lt;D xsi:type="xsd:double"&gt;0.466676546414672&lt;/D&gt;&lt;/FQL&gt;&lt;FQL&gt;&lt;Q&gt;EPOL^FMA_COS_UP("EPS","1M",+1,NOW,,,"PORTAGG","MEANR")&lt;/Q&gt;&lt;R&gt;1&lt;/R&gt;&lt;C&gt;1&lt;/C&gt;&lt;D xsi:type="xsd:double"&gt;9&lt;/D&gt;&lt;/FQL&gt;&lt;FQL&gt;&lt;Q&gt;REFSAREPO-FDS^FG_YIELD(NOW,,,0)&lt;/Q&gt;&lt;R&gt;1&lt;/R&gt;&lt;C&gt;1&lt;/C&gt;&lt;D xsi:type="xsd:double"&gt;6&lt;/D&gt;&lt;/FQL&gt;&lt;FQL&gt;&lt;Q&gt;REFTWDISC-FDS^(SUBARRAY(NOT_NA(NO_REPEAT_F(FG_YIELD(NOW,-10AY,D))),0,1)-SUBARRAY(NOT_NA(NO_REPEAT_F(FG_YIELD(NOW,-10AY,D))),1,1))*100&lt;/Q&gt;&lt;R&gt;1&lt;/R&gt;&lt;C&gt;1&lt;/C&gt;&lt;D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xsi:type="xsd:double"&gt;12.5&lt;/D&gt;&lt;/FQL&gt;&lt;FQL&gt;&lt;Q&gt;TRYTR7Y-FDS^FG_YIELD(0,,,,"YTM")&lt;/Q&gt;&lt;R&gt;1&lt;/R&gt;&lt;C&gt;1&lt;/C&gt;&lt;D xsi:type="xsd:double"&gt;25.168482&lt;/D&gt;&lt;/FQL&gt;&lt;FQL&gt;&lt;Q&gt;CC_TR^IMF_IFS_RCPI_Q(0)&lt;/Q&gt;&lt;R&gt;1&lt;/R&gt;&lt;C&gt;1&lt;/C&gt;&lt;D xsi:type="xsd:double"&gt;72.27338&lt;/D&gt;&lt;/FQL&gt;&lt;FQL&gt;&lt;Q&gt;KSA^FMA_EVAL_EBITDA(NTMA,0,,,"PORTAGG","MEANR")&lt;/Q&gt;&lt;R&gt;1&lt;/R&gt;&lt;C&gt;1&lt;/C&gt;&lt;D xsi:type="xsd:double"&gt;11.1413147480619&lt;/D&gt;&lt;/FQL&gt;&lt;FQL&gt;&lt;Q&gt;EWZ^FMA_PE(LTM,0,,,"PORTAGG","MEANR")&lt;/Q&gt;&lt;R&gt;1&lt;/R&gt;&lt;C&gt;1&lt;/C&gt;&lt;D xsi:type="xsd:double"&gt;8.55390302636782&lt;/D&gt;&lt;/FQL&gt;&lt;FQL&gt;&lt;Q&gt;EPU^JULIAN(FMA_DIV_YLD(NTMA,NOW,NOW,M,"PORTAGG","MEANR").DATES)&lt;/Q&gt;&lt;R&gt;1&lt;/R&gt;&lt;C&gt;1&lt;/C&gt;&lt;D xsi:type="xsd:long"&gt;45530&lt;/D&gt;&lt;/FQL&gt;&lt;FQL&gt;&lt;Q&gt;UAE^FG_COMPANY_NAME&lt;/Q&gt;&lt;R&gt;1&lt;/R&gt;&lt;C&gt;1&lt;/C&gt;&lt;D xsi:type="xsd:string"&gt;iShares MSCI UAE ETF&lt;/D&gt;&lt;/FQL&gt;&lt;FQL&gt;&lt;Q&gt;TRYCA10Y-FDS^FG_YIELD(-10AY,0,Y,,"YTM")&lt;/Q&gt;&lt;R&gt;10&lt;/R&gt;&lt;C&gt;1&lt;/C&gt;&lt;D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xsi:type="xsd:double"&gt;3.0987&lt;/D&gt;&lt;/FQL&gt;&lt;FQL&gt;&lt;Q&gt;USDSAR^FG_PRICE_CHANGE(0,-6AM)&lt;/Q&gt;&lt;R&gt;1&lt;/R&gt;&lt;C&gt;1&lt;/C&gt;&lt;D xsi:type="xsd:double"&gt;0.05866289&lt;/D&gt;&lt;/FQL&gt;&lt;FQL&gt;&lt;Q&gt;USDKRW^FG_PRICE(0)&lt;/Q&gt;&lt;R&gt;1&lt;/R&gt;&lt;C&gt;1&lt;/C&gt;&lt;D xsi:type="xsd:double"&gt;1333.2&lt;/D&gt;&lt;/FQL&gt;&lt;FQL&gt;&lt;Q&gt;USDPHP^FG_PRICE_CHANGE(0,-6AM)&lt;/Q&gt;&lt;R&gt;1&lt;/R&gt;&lt;C&gt;1&lt;/C&gt;&lt;D xsi:type="xsd:double"&gt;0.16009808&lt;/D&gt;&lt;/FQL&gt;&lt;FQL&gt;&lt;Q&gt;WL-FDS^FG_PRICE_CHANGE(0,-1AM)&lt;/Q&gt;&lt;R&gt;1&lt;/R&gt;&lt;C&gt;1&lt;/C&gt;&lt;D xsi:type="xsd:double"&gt;3.81963853176821&lt;/D&gt;&lt;/FQL&gt;&lt;FQL&gt;&lt;Q&gt;BRENT-FDS^FG_PRICE_CHANGE(0,-1AY)&lt;/Q&gt;&lt;R&gt;1&lt;/R&gt;&lt;C&gt;1&lt;/C&gt;&lt;D xsi:type="xsd:double"&gt;-0.774297931353285&lt;/D&gt;&lt;/FQL&gt;&lt;FQL&gt;&lt;Q&gt;UAE^FG_TOTAL_RETURNC(0,-12AM)&lt;/Q&gt;&lt;R&gt;1&lt;/R&gt;&lt;C&gt;1&lt;/C&gt;&lt;D xsi:type="xsd:double"&gt;2.9509664&lt;/D&gt;&lt;/FQL&gt;&lt;FQL&gt;&lt;Q&gt;MCHI^FG_TOTAL_RETURNC(0,-3AM)&lt;/Q&gt;&lt;R&gt;1&lt;/R&gt;&lt;C&gt;1&lt;/C&gt;&lt;D xsi:type="xsd:double"&gt;-6.2634706&lt;/D&gt;&lt;/FQL&gt;&lt;FQL&gt;&lt;Q&gt;EWY^FG_TOTAL_RETURNC(0,-12AM)&lt;/Q&gt;&lt;R&gt;1&lt;/R&gt;&lt;C&gt;1&lt;/C&gt;&lt;D xsi:type="xsd:double"&gt;5.952525&lt;/D&gt;&lt;/FQL&gt;&lt;FQL&gt;&lt;Q&gt;EPU^FG_TOTAL_RETURNC(0,-1AM)&lt;/Q&gt;&lt;R&gt;1&lt;/R&gt;&lt;C&gt;1&lt;/C&gt;&lt;D xsi:type="xsd:double"&gt;-0.68982244&lt;/D&gt;&lt;/FQL&gt;&lt;FQL&gt;&lt;Q&gt;QAT^FMA_COS_DOWN("EPS","1M",+1,NOW,,,"PORTAGG","MEANR")&lt;/Q&gt;&lt;R&gt;1&lt;/R&gt;&lt;C&gt;1&lt;/C&gt;&lt;D xsi:type="xsd:double"&gt;10&lt;/D&gt;&lt;/FQL&gt;&lt;FQL&gt;&lt;Q&gt;EPHE^SIZE(FG_CONSTITUENTS)&lt;/Q&gt;&lt;R&gt;1&lt;/R&gt;&lt;C&gt;1&lt;/C&gt;&lt;D xsi:type="xsd:long"&gt;33&lt;/D&gt;&lt;/FQL&gt;&lt;FQL&gt;&lt;Q&gt;TRYGR10Y-FDS^PCTCHG(FG_YIELD(0,,,,"YTM"),FG_YIELD(-1AM,,,,"YTM"))&lt;/Q&gt;&lt;R&gt;1&lt;/R&gt;&lt;C&gt;1&lt;/C&gt;&lt;D xsi:type="xsd:double"&gt;-2.0208046&lt;/D&gt;&lt;/FQL&gt;&lt;FQL&gt;&lt;Q&gt;QAT^FMA_PE(LTM,0,,,"PORTAGG","MEANR")&lt;/Q&gt;&lt;R&gt;1&lt;/R&gt;&lt;C&gt;1&lt;/C&gt;&lt;D xsi:type="xsd:double"&gt;11.2762423396078&lt;/D&gt;&lt;/FQL&gt;&lt;FQL&gt;&lt;Q&gt;TRYAU10Y-FDS^FG_YIELD(-10AY,0,Y,,"YTM")&lt;/Q&gt;&lt;R&gt;10&lt;/R&gt;&lt;C&gt;1&lt;/C&gt;&lt;D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xsi:type="xsd:double"&gt;3.955&lt;/D&gt;&lt;/FQL&gt;&lt;FQL&gt;&lt;Q&gt;CAGDPY@MX^EE_ACTUAL_ANNUAL(MED,+1)&lt;/Q&gt;&lt;R&gt;1&lt;/R&gt;&lt;C&gt;1&lt;/C&gt;&lt;D xsi:type="xsd:double"&gt;-0.55&lt;/D&gt;&lt;/FQL&gt;&lt;FQL&gt;&lt;Q&gt;USDSAR^FG_COMPANY_NAME&lt;/Q&gt;&lt;R&gt;1&lt;/R&gt;&lt;C&gt;1&lt;/C&gt;&lt;D xsi:type="xsd:string"&gt;Saudi Arabian Riyal per U.S. Dollar&lt;/D&gt;&lt;/FQL&gt;&lt;FQL&gt;&lt;Q&gt;EWT^FG_TOTAL_RETURNC(-10AY,0,AM)&lt;/Q&gt;&lt;R&gt;121&lt;/R&gt;&lt;C&gt;1&lt;/C&gt;&lt;D xsi:type="xsd:double"&gt;2.4829268&lt;/D&gt;&lt;D xsi:type="xsd:double"&gt;-7.813448&lt;/D&gt;&lt;D xsi:type="xsd:double"&gt;2.1024942&lt;/D&gt;&lt;D xsi:type="xsd:double"&gt;1.7374516&lt;/D&gt;&lt;D xsi:type="xsd:double"&gt;-2.600044&lt;/D&gt;&lt;D xsi:type="xsd:double"&gt;3.5761595&lt;/D&gt;&lt;D xsi:type="xsd:double"&gt;2.3017883&lt;/D&gt;&lt;D xsi:type="xsd:double"&gt;-2.2187471&lt;/D&gt;&lt;D xsi:type="xsd:double"&gt;6.9990396&lt;/D&gt;&lt;D xsi:type="xsd:double"&gt;-2.3894846&lt;/D&gt;&lt;D xsi:type="xsd:double"&gt;-4.3451667&lt;/D&gt;&lt;D xsi:type="xsd:double"&gt;-6.014079&lt;/D&gt;&lt;D xsi:type="xsd:double"&gt;-9.394139&lt;/D&gt;&lt;D xsi:type="xsd:double"&gt;-3.7565768&lt;/D&gt;&lt;D xsi:type="xsd:double"&gt;8.587038&lt;/D&gt;&lt;D xsi:type="xsd:double"&gt;-3.4507513&lt;/D&gt;&lt;D xsi:type="xsd:double"&gt;-0.67234635&lt;/D&gt;&lt;D xsi:type="xsd:double"&gt;-4.71406&lt;/D&gt;&lt;D xsi:type="xsd:double"&gt;4.1362524&lt;/D&gt;&lt;D xsi:type="xsd:double"&gt;6.8535805&lt;/D&gt;&lt;D xsi:type="xsd:double"&gt;-4.8104944&lt;/D&gt;&lt;D xsi:type="xsd:double"&gt;1.6845226&lt;/D&gt;&lt;D xsi:type="xsd:double"&gt;5.0451756&lt;/D&gt;&lt;D xsi:type="xsd:double"&gt;7.74194&lt;/D&gt;&lt;D xsi:type="xsd:double"&gt;1.5968084&lt;/D&gt;&lt;D xsi:type="xsd:double"&gt;2.3575664&lt;/D&gt;&lt;D xsi:type="xsd:double"&gt;0.12795925&lt;/D&gt;&lt;D xsi:type="xsd:double"&gt;-1.501596&lt;/D&gt;&lt;D xsi:type="xsd:double"&gt;-1.8449008&lt;/D&gt;&lt;D xsi:type="xsd:double"&gt;6.765902&lt;/D&gt;&lt;D xsi:type="xsd:double"&gt;2.629912&lt;/D&gt;&lt;D xsi:type="xsd:double"&gt;3.9827108&lt;/D&gt;&lt;D xsi:type="xsd:double"&gt;0.23752451&lt;/D&gt;&lt;D xsi:type="xsd:double"&gt;2.813983&lt;/D&gt;&lt;D xsi:type="xsd:double"&gt;2.5929213&lt;/D&gt;&lt;D xsi:type="xsd:double"&gt;2.948606&lt;/D&gt;&lt;D xsi:type="xsd:double"&gt;1.5275598&lt;/D&gt;&lt;D xsi:type="xsd:double"&gt;-3.0091405&lt;/D&gt;&lt;D xsi:type="xsd:double"&gt;5.069256&lt;/D&gt;&lt;D xsi:type="xsd:double"&gt;-1.660955&lt;/D&gt;&lt;D xsi:type="xsd:double"&gt;-0.11938214&lt;/D&gt;&lt;D xsi:type="xsd:double"&gt;7.2631955&lt;/D&gt;&lt;D xsi:type="xsd:double"&gt;-5.638516&lt;/D&gt;&lt;D xsi:type="xsd:double"&gt;4.611182&lt;/D&gt;&lt;D xsi:type="xsd:double"&gt;-5.372983&lt;/D&gt;&lt;D xsi:type="xsd:double"&gt;0.7166505&lt;/D&gt;&lt;D xsi:type="xsd:double"&gt;-1.4778376&lt;/D&gt;&lt;D xsi:type="xsd:double"&gt;4.694438&lt;/D&gt;&lt;D xsi:type="xsd:double"&gt;1.4592767&lt;/D&gt;&lt;D xsi:type="xsd:double"&gt;-1.4121354&lt;/D&gt;&lt;D xsi:type="xsd:double"&gt;-15.464192&lt;/D&gt;&lt;D xsi:type="xsd:double"&gt;4.8321247&lt;/D&gt;&lt;D xsi:type="xsd:double"&gt;-2.0974517&lt;/D&gt;&lt;D xsi:type="xsd:double"&gt;1.6398668&lt;/D&gt;&lt;D xsi:type="xsd:double"&gt;3.0096173&lt;/D&gt;&lt;D xsi:type="xsd:double"&gt;4.1566253&lt;/D&gt;&lt;D xsi:type="xsd:double"&gt;3.6726356&lt;/D&gt;&lt;D xsi:type="xsd:double"&gt;-9.483957&lt;/D&gt;&lt;D xsi:type="xsd:double"&gt;7.7349663&lt;/D&gt;&lt;D xsi:type="xsd:double"&gt;2.7746081&lt;/D&gt;&lt;D xsi:type="xsd:double"&gt;-3.5903156&lt;/D&gt;&lt;D xsi:type="xsd:double"&gt;4.1570544&lt;/D&gt;&lt;D xsi:type="xsd:double"&gt;7.317066&lt;/D&gt;&lt;D xsi:type="xsd:double"&gt;1.8853307&lt;/D&gt;&lt;D xsi:type="xsd:double"&gt;7.336521&lt;/D&gt;&lt;D xsi:type="xsd:double"&gt;-3.727913&lt;/D&gt;&lt;D xsi:type="xsd:double"&gt;-5.908984&lt;/D&gt;&lt;D xsi:type="xsd:double"&gt;-13.281661&lt;/D&gt;&lt;D xsi:type="xsd:double"&gt;14.576268&lt;/D&gt;&lt;D xsi:type="xsd:double"&gt;0&lt;/D&gt;&lt;D xsi:type="xsd:double"&gt;8.203327&lt;/D&gt;&lt;D xsi:type="xsd:double"&gt;12.552822&lt;/D&gt;&lt;D xsi:type="xsd:double"&gt;-0.8833885&lt;/D&gt;&lt;D xsi:type="xsd:double"&gt;-1.0249615&lt;/D&gt;&lt;D xsi:type="xsd:double"&gt;2.363813&lt;/D&gt;&lt;D xsi:type="xsd:double"&gt;10.556412&lt;/D&gt;&lt;D xsi:type="xsd:double"&gt;6.49817&lt;/D&gt;&lt;D xsi:type="xsd:double"&gt;5.329275&lt;/D&gt;&lt;D xsi:type="xsd:double"&gt;5.6198&lt;/D&gt;&lt;D xsi:type="xsd:double"&gt;1.8135071&lt;/D&gt;&lt;D xsi:type="xsd:double"&gt;9.796667&lt;/D&gt;&lt;D xsi:type="xsd:double"&gt;-4.560751&lt;/D&gt;&lt;D xsi:type="xsd:double"&gt;2.3412466&lt;/D&gt;&lt;D xsi:type="xsd:double"&gt;0.37605762&lt;/D&gt;&lt;D xsi:type="xsd:double"&gt;-0.18732548&lt;/D&gt;&lt;D xsi:type="xsd:double"&gt;-3.2843292&lt;/D&gt;&lt;D xsi:type="xsd:double"&gt;1.9081473&lt;/D&gt;&lt;D xsi:type="xsd:double"&gt;2.7292848&lt;/D&gt;&lt;D xsi:type="xsd:double"&gt;6.3082337&lt;/D&gt;&lt;D xsi:type="xsd:double"&gt;-6.315321&lt;/D&gt;&lt;D xsi:type="xsd:double"&gt;1.8645406&lt;/D&gt;&lt;D xsi:type="xsd:double"&gt;-2.847308&lt;/D&gt;&lt;D xsi:type="xsd:double"&gt;-9.9677925&lt;/D&gt;&lt;D xsi:type="xsd:double"&gt;0.23251772&lt;/D&gt;&lt;D xsi:type="xsd:double"&gt;-8.047825&lt;/D&gt;&lt;D xsi:type="xsd:double"&gt;-0.46574473&lt;/D&gt;&lt;D xsi:type="xsd:double"&gt;-2.1056771&lt;/D&gt;&lt;D xsi:type="xsd:double"&gt;-13.4634495&lt;/D&gt;&lt;D xsi:type="xsd:double"&gt;-3.4062147&lt;/D&gt;&lt;D xsi:type="xsd:doub</t>
        </r>
      </text>
    </comment>
    <comment ref="A22" authorId="0" shapeId="0" xr:uid="{2A32B1BA-E1F1-461F-93D2-77AD1CC275AD}">
      <text>
        <r>
          <rPr>
            <b/>
            <sz val="9"/>
            <color indexed="81"/>
            <rFont val="Tahoma"/>
            <charset val="1"/>
          </rPr>
          <t>le"&gt;16.893017&lt;/D&gt;&lt;D xsi:type="xsd:double"&gt;-2.211231&lt;/D&gt;&lt;D xsi:type="xsd:double"&gt;11.635912&lt;/D&gt;&lt;D xsi:type="xsd:double"&gt;-3.7241101&lt;/D&gt;&lt;D xsi:type="xsd:double"&gt;3.3874989&lt;/D&gt;&lt;D xsi:type="xsd:double"&gt;-2.7673244&lt;/D&gt;&lt;D xsi:type="xsd:double"&gt;6.557381&lt;/D&gt;&lt;D xsi:type="xsd:double"&gt;0.04273653&lt;/D&gt;&lt;D xsi:type="xsd:double"&gt;4.186249&lt;/D&gt;&lt;D xsi:type="xsd:double"&gt;-5.022544&lt;/D&gt;&lt;D xsi:type="xsd:double"&gt;-3.842008&lt;/D&gt;&lt;D xsi:type="xsd:double"&gt;-2.4466872&lt;/D&gt;&lt;D xsi:type="xsd:double"&gt;12.701332&lt;/D&gt;&lt;D xsi:type="xsd:double"&gt;5.9368134&lt;/D&gt;&lt;D xsi:type="xsd:double"&gt;-1.3686657&lt;/D&gt;&lt;D xsi:type="xsd:double"&gt;2.0484567&lt;/D&gt;&lt;D xsi:type="xsd:double"&gt;5.0723076&lt;/D&gt;&lt;D xsi:type="xsd:double"&gt;-1.5817583&lt;/D&gt;&lt;D xsi:type="xsd:double"&gt;6.5122128&lt;/D&gt;&lt;D xsi:type="xsd:double"&gt;6.192434&lt;/D&gt;&lt;D xsi:type="xsd:double"&gt;-5.0931873&lt;/D&gt;&lt;D xsi:type="xsd:double"&gt;5.133188&lt;/D&gt;&lt;/FQL&gt;&lt;FQL&gt;&lt;Q&gt;EWM^FMA_PE(NTMA,-10AY,0,AM,"PORTAGG","MEANR")&lt;/Q&gt;&lt;R&gt;121&lt;/R&gt;&lt;C&gt;1&lt;/C&gt;&lt;D xsi:type="xsd:double"&gt;15.8687869290235&lt;/D&gt;&lt;D xsi:type="xsd:double"&gt;15.7050163477893&lt;/D&gt;&lt;D xsi:type="xsd:double"&gt;15.5425399144869&lt;/D&gt;&lt;D xsi:type="xsd:double"&gt;15.622533182123&lt;/D&gt;&lt;D xsi:type="xsd:double"&gt;15.1617339034302&lt;/D&gt;&lt;D xsi:type="xsd:double"&gt;15.1684699917437&lt;/D&gt;&lt;D xsi:type="xsd:double"&gt;15.9371721658981&lt;/D&gt;&lt;D xsi:type="xsd:double"&gt;15.8649195016944&lt;/D&gt;&lt;D xsi:type="xsd:double"&gt;16.0068684199579&lt;/D&gt;&lt;D xsi:type="xsd:double"&gt;15.4404416861811&lt;/D&gt;&lt;D xsi:type="xsd:double"&gt;14.9629265361809&lt;/D&gt;&lt;D xsi:type="xsd:double"&gt;15.1080933670916&lt;/D&gt;&lt;D xsi:type="xsd:double"&gt;14.522103977506&lt;/D&gt;&lt;D xsi:type="xsd:double"&gt;14.5799094615797&lt;/D&gt;&lt;D xsi:type="xsd:double"&gt;15.2315763988192&lt;/D&gt;&lt;D xsi:type="xsd:double"&gt;15.5170723914256&lt;/D&gt;&lt;D xsi:type="xsd:double"&gt;15.5343970510668&lt;/D&gt;&lt;D xsi:type="xsd:double"&gt;15.4399409089231&lt;/D&gt;&lt;D xsi:type="xsd:double"&gt;15.5355575050063&lt;/D&gt;&lt;D xsi:type="xsd:double"&gt;16.205075283744&lt;/D&gt;&lt;D xsi:type="xsd:double"&gt;15.7777119749765&lt;/D&gt;&lt;D xsi:type="xsd:double"&gt;15.7209763177787&lt;/D&gt;&lt;D xsi:type="xsd:double"&gt;16.1976443944255&lt;/D&gt;&lt;D xsi:type="xsd:double"&gt;16.3183186000616&lt;/D&gt;&lt;D xsi:type="xsd:double"&gt;16.7893047251736&lt;/D&gt;&lt;D xsi:type="xsd:double"&gt;16.7661601003573&lt;/D&gt;&lt;D xsi:type="xsd:double"&gt;16.6920460629748&lt;/D&gt;&lt;D xsi:type="xsd:double"&gt;16.234909863894&lt;/D&gt;&lt;D xsi:type="xsd:double"&gt;16.3575706210519&lt;/D&gt;&lt;D xsi:type="xsd:double"&gt;16.7323198720637&lt;/D&gt;&lt;D xsi:type="xsd:double"&gt;16.6947538359821&lt;/D&gt;&lt;D xsi:type="xsd:double"&gt;16.9953437724163&lt;/D&gt;&lt;D xsi:type="xsd:double"&gt;17.0562177363026&lt;/D&gt;&lt;D xsi:type="xsd:double"&gt;16.8872955566577&lt;/D&gt;&lt;D xsi:type="xsd:double"&gt;16.5115115565944&lt;/D&gt;&lt;D xsi:type="xsd:double"&gt;16.4018052613329&lt;/D&gt;&lt;D xsi:type="xsd:double"&gt;16.3098459394939&lt;/D&gt;&lt;D xsi:type="xsd:double"&gt;16.1899090670675&lt;/D&gt;&lt;D xsi:type="xsd:double"&gt;16.0122802828828&lt;/D&gt;&lt;D xsi:type="xsd:double"&gt;15.6125535122432&lt;/D&gt;&lt;D xsi:type="xsd:double"&gt;16.4628624963848&lt;/D&gt;&lt;D xsi:type="xsd:double"&gt;17.0698903373363&lt;/D&gt;&lt;D xsi:type="xsd:double"&gt;16.5884567556532&lt;/D&gt;&lt;D xsi:type="xsd:double"&gt;16.3528882204186&lt;/D&gt;&lt;D xsi:type="xsd:double"&gt;16.3832313247331&lt;/D&gt;&lt;D xsi:type="xsd:double"&gt;15.8427619992486&lt;/D&gt;&lt;D xsi:type="xsd:double"&gt;15.4625673901658&lt;/D&gt;&lt;D xsi:type="xsd:double"&gt;16.1856191930338&lt;/D&gt;&lt;D xsi:type="xsd:double"&gt;16.6936061342701&lt;/D&gt;&lt;D xsi:type="xsd:double"&gt;16.3667547544371&lt;/D&gt;&lt;D xsi:type="xsd:double"&gt;15.2694733863804&lt;/D&gt;&lt;D xsi:type="xsd:double"&gt;15.8510980757024&lt;/D&gt;&lt;D xsi:type="xsd:double"&gt;16.0151163472174&lt;/D&gt;&lt;D xsi:type="xsd:double"&gt;16.226821844386&lt;/D&gt;&lt;D xsi:type="xsd:double"&gt;16.651600337052&lt;/D&gt;&lt;D xsi:type="xsd:double"&gt;16.0930973056103&lt;/D&gt;&lt;D xsi:type="xsd:double"&gt;16.0679803300138&lt;/D&gt;&lt;D xsi:type="xsd:double"&gt;16.200076133835&lt;/D&gt;&lt;D xsi:type="xsd:double"&gt;16.7462985994578&lt;/D&gt;&lt;D xsi:type="xsd:double"&gt;16.4036106141111&lt;/D&gt;&lt;D xsi:type="xsd:double"&gt;16.0409629291712&lt;/D&gt;&lt;D xsi:type="xsd:double"&gt;15.9264085083273&lt;/D&gt;&lt;D xsi:type="xsd:double"&gt;15.8010835058608&lt;/D&gt;&lt;D xsi:type="xsd:double"&gt;15.8493318008093&lt;/D&gt;&lt;D xsi:type="xsd:double"&gt;16.2601349319802&lt;/D&gt;&lt;D xsi:type="xsd:double"&gt;15.5800715455926&lt;/D&gt;&lt;D xsi:type="xsd:double"&gt;15.4946306254689&lt;/D&gt;&lt;D xsi:type="xsd:double"&gt;14.605310917053&lt;/D&gt;&lt;D xsi:type="xsd:double"&gt;16.0082269555284&lt;/D&gt;&lt;D xsi:type="xsd:double"&gt;18.9209189378523&lt;/D&gt;&lt;D xsi:type="xsd:double"&gt;18.9996763728096&lt;/D&gt;&lt;D xsi:type="xsd:double"&gt;19.7291442303782&lt;/D&gt;&lt;D xsi:type="xsd:double"&gt;18.5809903580668&lt;/D&gt;&lt;D xsi:type="xsd:double"&gt;17.3578413074562&lt;/D&gt;&lt;D xsi:type="xsd:double"&gt;16.3165276938309&lt;/D&gt;&lt;D xsi:type="xsd:double"&gt;16.0693218946886&lt;/D&gt;&lt;D xsi:type="xsd:double"&gt;14.9446316848511&lt;/D&gt;&lt;D xsi:type="xsd:double"&gt;14.159968623974&lt;/D&gt;&lt;D xsi:type="xsd:double"&gt;14.0255274272844&lt;/D&gt;&lt;D xsi:type="xsd:double"&gt;14.3294454558687&lt;/D&gt;&lt;D xsi:type="xsd:double"&gt;14.238521300014&lt;/D&gt;&lt;D xsi:type="xsd:double"&gt;13.9718141733554&lt;/D&gt;&lt;D xsi:type="xsd:double"&gt;13.7187454564429&lt;/D&gt;&lt;D xsi:type="xsd:double"&gt;13.4719908313177&lt;/D&gt;&lt;D xsi:type="xsd:double"&gt;14.2132563470163&lt;/D&gt;&lt;D xsi:type="xsd:double"&gt;14.2046140051176&lt;/D&gt;&lt;D xsi:type="xsd:double"&gt;14.5565511219811&lt;/D&gt;&lt;D xsi:type="xsd:double"&gt;14.4937374431442&lt;/D&gt;&lt;D xsi:type="xsd:double"&gt;15.5507389459678&lt;/D&gt;&lt;D xsi:type="xsd:double"&gt;15.1396115003866&lt;/D&gt;&lt;D xsi:type="xsd:double"&gt;15.5051641903556&lt;/D&gt;&lt;D xsi:type="xsd:double"&gt;15.2062163449298&lt;/D&gt;&lt;D xsi:type="xsd:double"&gt;15.0518733504219&lt;/D&gt;&lt;D xsi:type="xsd:double"&gt;14.4180956244263&lt;/D&gt;&lt;D xsi:type="xsd:double"&gt;13.5075113956948&lt;/D&gt;&lt;D xsi:type="xsd:double"&gt;13.8661926090364&lt;/D&gt;&lt;D xsi:type="xsd:double"&gt;13.9455692597127&lt;/D&gt;&lt;D xsi:type="xsd:double"&gt;12.8239866833638&lt;/D&gt;&lt;D xsi:type="xsd:double"&gt;13.1445299486029&lt;/D&gt;&lt;D xsi:type="xsd:double"&gt;13.3680921093173&lt;/D&gt;&lt;D xsi:type="xsd:double"&gt;13.5562637172665&lt;/D&gt;&lt;D xsi:type="xsd:double"&gt;13.5934624141984&lt;/D&gt;&lt;D xsi:type="xsd:double"&gt;13.299063368184&lt;/D&gt;&lt;D xsi:type="xsd:double"&gt;13.0137585009862&lt;/D&gt;&lt;D xsi:type="xsd:double"&gt;12.9899217650027&lt;/D&gt;&lt;D xsi:type="xsd:double"&gt;13.1346082008979&lt;/D&gt;&lt;D xsi:type="xsd:double"&gt;13.2972941834769&lt;/D&gt;&lt;D xsi:type="xsd:double"&gt;13.8296983995238&lt;/D&gt;&lt;D xsi:type="xsd:double"&gt;14.0147978283836&lt;/D&gt;&lt;D xsi:type="xsd:double"&gt;13.5187189963756&lt;/D&gt;&lt;D xsi:type="xsd:double"&gt;13.5973816100203&lt;/D&gt;&lt;D xsi:type="xsd:double"&gt;13.5578375622312&lt;/D&gt;&lt;D xsi:type="xsd:double"&gt;13.6053813461348&lt;/D&gt;&lt;D xsi:type="xsd:double"&gt;13.9192713650708&lt;/D&gt;&lt;D xsi:type="xsd:double"&gt;14.2599477502849&lt;/D&gt;&lt;D xsi:type="xsd:double"&gt;13.8645283030647&lt;/D&gt;&lt;D xsi:type="xsd:double"&gt;14.2388961500026&lt;/D&gt;&lt;D xsi:type="xsd:double"&gt;14.3121201782962&lt;/D&gt;&lt;D xsi:type="xsd:double"&gt;13.9119599410883&lt;/D&gt;&lt;D xsi:type="xsd:double"&gt;14.1736282611949&lt;/D&gt;&lt;D xsi:type="xsd:double"&gt;14.4100772091231&lt;/D&gt;&lt;/FQL&gt;&lt;FQL&gt;&lt;Q&gt;QAT^FG_PRICE_MAVG(0,,,,200)&lt;/Q&gt;&lt;R&gt;1&lt;/R&gt;&lt;C&gt;1&lt;/C&gt;&lt;D xsi:type="xsd:double"&gt;17.379816&lt;/D&gt;&lt;/FQL&gt;&lt;FQL&gt;&lt;Q&gt;EPU^FG_PRICE_MAVG(0,,,,30)&lt;/Q&gt;&lt;R&gt;1&lt;/R&gt;&lt;C&gt;1&lt;/C&gt;&lt;D xsi:type="xsd:double"&gt;40.142117&lt;/D&gt;&lt;/FQL&gt;&lt;FQL&gt;&lt;Q&gt;CNYA^P_PRICE(0)/P_PRICE_LOW_PR(0,,,,,,"PRICE","INTRA","52W")-1&lt;/Q&gt;&lt;R&gt;1&lt;/R&gt;&lt;C&gt;1&lt;/C&gt;&lt;D xsi:type="xsd:double"&gt;0.07294822&lt;/D&gt;&lt;/FQL&gt;&lt;FQL&gt;&lt;Q&gt;VGK^PERCENT_CHANGE(FMA_EPS(+1,0,,,,"PORTAGG","MEAN"),FMA_EPS(+1,-1AM,,,,"PORTAGG","MEAN"))&lt;/Q&gt;&lt;R&gt;1&lt;/R&gt;&lt;C&gt;1&lt;/C&gt;&lt;D xsi:type="xsd:double"&gt;-0.139573558357959&lt;/D&gt;&lt;/FQL&gt;&lt;FQL&gt;&lt;Q&gt;GREK^FG_ROE(0)&lt;/Q&gt;&lt;R&gt;1&lt;/R&gt;&lt;C&gt;1&lt;/C&gt;&lt;D xsi:type="xsd:double"&gt;14.7678984760511&lt;/D&gt;&lt;/FQL&gt;&lt;FQL&gt;&lt;Q&gt;REFSAREPO-FDS^PROPER_NAME(0,,,"SECURITY","NAME")&lt;/Q&gt;&lt;R&gt;1&lt;/R&gt;&lt;C&gt;1&lt;/C&gt;&lt;D xsi:type="xsd:string"&gt;Saudi Arabia Repo Rate&lt;/D&gt;&lt;/FQL&gt;&lt;FQL&gt;&lt;Q&gt;REFTWDISC-FDS^FG_YIELD(NOW,,,0)&lt;/Q&gt;&lt;R&gt;1&lt;/R&gt;&lt;C&gt;1&lt;/C&gt;&lt;D xsi:type="xsd:double"&gt;2&lt;/D&gt;&lt;/FQL&gt;&lt;FQL&gt;&lt;Q&gt;TRYTH10Y-FDS^FG_YIELD(0,,,,"YTM")&lt;/Q&gt;&lt;R&gt;1&lt;/R&gt;&lt;C&gt;1&lt;/C&gt;&lt;D xsi:type="xsd:double"&gt;2.546575&lt;/D&gt;&lt;/FQL&gt;&lt;FQL&gt;&lt;Q&gt;CC_TH^IMF_IFS_RCPI_Q(0)&lt;/Q&gt;&lt;R&gt;0&lt;/R&gt;&lt;C&gt;0&lt;/C&gt;&lt;/FQL&gt;&lt;FQL&gt;&lt;Q&gt;VNM^FG_FCF_YIELD_NTM(0)&lt;/Q&gt;&lt;R&gt;1&lt;/R&gt;&lt;C&gt;1&lt;/C&gt;&lt;D xsi:type="xsd:double"&gt;1.74661937205393&lt;/D&gt;&lt;/FQL&gt;&lt;FQL&gt;&lt;Q&gt;EWY^FG_FCF_YIELD_NTM(0)&lt;/Q&gt;&lt;R&gt;1&lt;/R&gt;&lt;C&gt;1&lt;/C&gt;&lt;D xsi:type="xsd:double"&gt;6.92139692394597&lt;/D&gt;&lt;/FQL&gt;&lt;FQL&gt;&lt;Q&gt;EPOL^FMA_EVAL_EBIT(LTMA,NOW,NOW,M,"PORTAGG","MEANR")&lt;/Q&gt;&lt;R&gt;1&lt;/R&gt;&lt;C&gt;1&lt;/C&gt;&lt;D xsi:type="xsd:double"&gt;8.30595062056238&lt;/D&gt;&lt;/FQL&gt;&lt;FQL&gt;&lt;Q&gt;TUR^FG_COMPANY_NAME&lt;/Q&gt;&lt;R&gt;1&lt;/R&gt;&lt;C&gt;1&lt;/C&gt;&lt;D xsi:type="xsd:string"&gt;iShares MSCI Turkey ETF&lt;/D&gt;&lt;/FQL&gt;&lt;FQL&gt;&lt;Q&gt;USDKRW^FG_COMPANY_NAME&lt;/Q&gt;&lt;R&gt;1&lt;/R&gt;&lt;C&gt;1&lt;/C&gt;&lt;D xsi:type="xsd:string"&gt;South Korean Won per U.S. Dollar&lt;/D&gt;&lt;/FQL&gt;&lt;FQL&gt;&lt;Q&gt;USDPHP^FG_PRICE_CHANGE(0,-3AM)&lt;/Q&gt;&lt;R&gt;1&lt;/R&gt;&lt;C&gt;1&lt;/C&gt;&lt;D xsi:type="xsd:double"&gt;-3.603834&lt;/D&gt;&lt;/FQL&gt;&lt;FQL&gt;&lt;Q&gt;EPOL^FG_TOTAL_RETURNC(-10AY,0,AM)&lt;/Q&gt;&lt;R&gt;121&lt;/R&gt;&lt;C&gt;1&lt;/C&gt;&lt;D xsi:type="xsd:double"&gt;-2.2751153&lt;/D&gt;&lt;D xsi:type="xsd:double"&gt;1.5759349&lt;/D&gt;&lt;D xsi:type="xsd:double"&gt;-3.7729204&lt;/D&gt;&lt;D xsi:type="xsd:double"&gt;-1.2458801&lt;/D&gt;&lt;D xsi:type="xsd:double"&gt;-9.307927&lt;/D&gt;&lt;D xsi:type="xsd:double"&gt;-2.0929277&lt;/D&gt;&lt;D xsi:type="xsd:double"&gt;0.59854984&lt;/D&gt;&lt;D xsi:type="xsd:double"&gt;-0.2550006&lt;/D&gt;&lt;D xsi:type="xsd:double"&gt;9.501493&lt;/D&gt;&lt;D xsi:type="xsd:double"&gt;-5.8365765&lt;/D&gt;&lt;D xsi:type="xsd:double"&gt;-5.4507017&lt;/D&gt;&lt;D xsi:type="xsd:double"&gt;-1.4991164&lt;/D&gt;&lt;D xsi:type="xsd:double"&gt;-3.8943648&lt;/D&gt;&lt;D xsi:type="xsd:double"&gt;-3.5398245&lt;/D&gt;&lt;D xsi:type="xsd:double"&gt;-2.1245718&lt;/D&gt;&lt;D xsi:type="xsd:double"&gt;-8.288109&lt;/D&gt;&lt;D xsi:type="xsd:double"&gt;2.175188&lt;/D&gt;&lt;D xsi:type="xsd:double"&gt;-9.978652&lt;/D&gt;&lt;D xsi:type="xsd:double"&gt;3.260219&lt;/D&gt;&lt;D xsi:type="xsd:double"&gt;14.523542&lt;/D&gt;&lt;D xsi:type="xsd:double"&gt;-5.0626574&lt;/D&gt;&lt;D xsi:type="xsd:double"&gt;-6.652588&lt;/D&gt;&lt;D xsi:type="xsd:double"&gt;-4.410797&lt;/D&gt;&lt;D xsi:type="xsd:double"&gt;4.2111397&lt;/D&gt;&lt;D xsi:type="xsd:double"&gt;2.7888417&lt;/D&gt;&lt;D xsi:type="xsd:double"&gt;-0.27685165&lt;/D&gt;&lt;D xsi:type="xsd:double"&gt;1.8323183&lt;/D&gt;&lt;D xsi:type="xsd:double"&gt;-6.3249707&lt;/D&gt;&lt;D xsi:type="xsd:double"&gt;7.5864315&lt;/D&gt;&lt;D xsi:type="xsd:double"&gt;11.583018&lt;/D&gt;&lt;D xsi:type="xsd:double"&gt;3.8556576&lt;/D&gt;&lt;D xsi:type="xsd:double"&gt;4.997611&lt;/D&gt;&lt;D xsi:type="xsd:double"&gt;7.7062607&lt;/D&gt;&lt;D xsi:type="xsd:double"&gt;1.7255902&lt;/D&gt;&lt;D xsi:type="xsd:double"&gt;1.0446787&lt;/D&gt;&lt;D xsi:type="xsd:double"&gt;5.0123215&lt;/D&gt;&lt;D xsi:type="xsd:double"&gt;6.6901445&lt;/D&gt;&lt;D xsi:type="xsd:double"&gt;-2.7502775&lt;/D&gt;&lt;D xsi:type="xsd:double"&gt;0.22624731&lt;/D&gt;&lt;D xsi:type="xsd:double"&gt;0.90293884&lt;/D&gt;&lt;D xsi:type="xsd:double"&gt;2.6355863&lt;/D&gt;&lt;D xsi:type="xsd:double"&gt;9.413063&lt;/D&gt;&lt;D xsi:type="xsd:double"&gt;-11.302286&lt;/D&gt;&lt;D xsi:type="xsd:double"&gt;-4.5264363&lt;/D&gt;&lt;D xsi:type="xsd:double"&gt;0.7171273&lt;/D&gt;&lt;D xsi:type="xsd:double"&gt;-11.867088&lt;/D&gt;&lt;D xsi:type="xsd:double"&gt;-2.1644473&lt;/D&gt;&lt;D xsi:type="xsd:double"&gt;10.169876&lt;/D&gt;&lt;D xsi:type="xsd:double"&gt;4.271722&lt;/D&gt;&lt;D xsi:type="xsd:double"&gt;-4.6362877&lt;/D&gt;&lt;D xsi:type="xsd:double"&gt;-11.609387&lt;/D&gt;&lt;D xsi:type="xsd:double"&gt;12.138451&lt;/D&gt;&lt;D xsi:type="xsd:double"&gt;-1.44943&lt;/D&gt;&lt;D xsi:type="xsd:double"&gt;4.130435&lt;/D&gt;&lt;D xsi:type="xsd:double"&gt;-2.546978&lt;/D&gt;&lt;D xsi:type="xsd:double"&gt;-1.9708693&lt;/D&gt;&lt;D xsi:type="xsd:double"&gt;2.0104885&lt;/D&gt;&lt;D xsi:type="xsd:double"&gt;-7.1550965&lt;/D&gt;&lt;D xsi:type="xsd:double"&gt;9.791935&lt;/D&gt;&lt;D xsi:type="xsd:double"&gt;-4.5473695&lt;/D&gt;&lt;D xsi:type="xsd:double"&gt;-10.983676&lt;/D&gt;&lt;D xsi:type="xsd:double"&gt;2.4281502&lt;/D&gt;&lt;D xsi:type="xsd:double"&gt;6.57959&lt;/D&gt;&lt;D xsi:type="xsd:double"&gt;-4.7208366&lt;/D&gt;&lt;D xsi:type="xsd:double"&gt;2.848351&lt;/D&gt;&lt;D xsi:type="xsd:double"&gt;-3.745854&lt;/D&gt;&lt;D xsi:type="xsd:double"&gt;-15.911329&lt;/D&gt;&lt;D xsi:type="xsd:double"&gt;-19.683653&lt;/D&gt;&lt;D xsi:type="xsd:double"&gt;9.919763&lt;/D&gt;&lt;D xsi:type="xsd:double"&gt;8.825481&lt;/D&gt;&lt;D xsi:type="xsd:double"&gt;3.2475114&lt;/D&gt;&lt;D xsi:type="xsd:double"&gt;8.59189&lt;/D&gt;&lt;D xsi:type="xsd:double"&gt;1.4835119&lt;/D&gt;&lt;D xsi:type="xsd:double"&gt;-9.691387&lt;/D&gt;&lt;D xsi:type="xsd:double"&gt;-14.928061&lt;/D&gt;&lt;D xsi:type="xsd:double"&gt;25.792812&lt;/D&gt;&lt;D xsi:type="xsd:double"&gt;10.431552&lt;/D&gt;&lt;D xsi:type="xsd:double"&gt;-4.2835293&lt;/D&gt;&lt;D xsi:type="xsd:double"&gt;-0.5327642&lt;/D&gt;&lt;D xsi:type="xsd:double"&gt;-2.8387845&lt;/D&gt;&lt;D xsi:type="xsd:double"&gt;12.072765&lt;/D&gt;&lt;D xsi:type="xsd:double"&gt;10.870636&lt;/D&gt;&lt;D xsi:type="xsd:double"&gt;-1.864934&lt;/D&gt;&lt;D xsi:type="xsd:double"&gt;-0.8159578&lt;/D&gt;&lt;D xsi:type="xsd:double"&gt;2.1480918&lt;/D&gt;&lt;D xsi:type="xsd:double"&gt;-3.624159&lt;/D&gt;&lt;D xsi:type="xsd:double"&gt;7.985139&lt;/D&gt;&lt;D xsi:type="xsd:double"&gt;-14.3164215&lt;/D&gt;&lt;D xsi:type="xsd:double"&gt;6.805098&lt;/D&gt;&lt;D xsi:type="xsd:double"&gt;-3.9173722&lt;/D&gt;&lt;D xsi:type="xsd:double"&gt;-11.489993&lt;/D&gt;&lt;D xsi:type="xsd:double"&gt;9.882748&lt;/D&gt;&lt;D xsi:type="xsd:double"&gt;-19.817078&lt;/D&gt;&lt;D xsi:type="xsd:double"&gt;4.1825175&lt;/D&gt;&lt;D xsi:type="xsd:double"&gt;-9.524727&lt;/D&gt;&lt;D xsi:type="xsd:double"&gt;-2.238804&lt;/D&gt;&lt;D xsi:type="xsd:double"&gt;-10.687023&lt;/D&gt;&lt;D xsi:type="xsd:double"&gt;-14.996118&lt;/D&gt;&lt;D xsi:type="xsd:double"&gt;14.076781&lt;/D&gt;&lt;D xsi:type="xsd:double"&gt;18.429493&lt;/D&gt;&lt;D xsi:type="xsd:double"&gt;7.1932554&lt;/D&gt;&lt;D xsi:type="xsd:double"&gt;7.514453&lt;/D&gt;&lt;D xsi:type="xsd:double"&gt;-5.7945013&lt;/D&gt;&lt;D xsi:type="xsd:double"&gt;-4.4388113&lt;/D&gt;&lt;D xsi:type="xsd:double"&gt;16.921043&lt;/D&gt;&lt;D xsi:type="xsd:double"&gt;1.2485743&lt;/D&gt;&lt;D xsi:type="xsd:double"&gt;7.062781&lt;/D&gt;&lt;D xsi:type="xsd:double"&gt;10.000002&lt;/D&gt;&lt;D xsi:type="xsd:double"&gt;-7.044262&lt;/D&gt;&lt;D xsi:type="xsd:double"&gt;-12.3911915&lt;/D&gt;&lt;D xsi:type="xsd:double"&gt;12.799525&lt;/D&gt;&lt;D xsi:type="xsd:double"&gt;13.989639&lt;/D&gt;&lt;D xsi:type="xsd:double"&gt;5.9640884&lt;/D&gt;&lt;D xsi:type="xsd:double"&gt;-6.3576164&lt;/D&gt;&lt;D xsi:type="xsd:double"&gt;9.900988&lt;/D&gt;&lt;D xsi:type="xsd:double"&gt;1.2012005&lt;/D&gt;&lt;D xsi:type="xsd:double"&gt;2.416277&lt;/D&gt;&lt;D xsi:type="xsd:double"&gt;1.9453645&lt;/D&gt;&lt;D xsi:type="xsd:double"&gt;1.4635801&lt;/D&gt;&lt;D xsi:type="xsd:double"&gt;-2.9759526&lt;/D&gt;&lt;D xsi:type="xsd:double"&gt;2.8151274&lt;/D&gt;&lt;/FQL&gt;&lt;FQL&gt;&lt;Q&gt;WL-FDS^FG_PRICE_MAVG(0,,,,30)&lt;/Q&gt;&lt;R&gt;1&lt;/R&gt;&lt;C&gt;1&lt;/C&gt;&lt;D xsi:type="xsd:double"&gt;524.7767&lt;/D&gt;&lt;/FQL&gt;&lt;FQL&gt;&lt;Q&gt;BRENT-FDS^FG_PRICE_CHANGE(0,-6AM)&lt;/Q&gt;&lt;R&gt;1&lt;/R&gt;&lt;C&gt;1&lt;/C&gt;&lt;D xsi:type="xsd:double"&gt;0&lt;/D&gt;&lt;/FQL&gt;&lt;FQL&gt;&lt;Q&gt;UAE^P_PRICE(0)/P_PRICE_LOW_PR(0,,,,,,"PRICE","INTRA","52W")-1&lt;/Q&gt;&lt;R&gt;1&lt;/R&gt;&lt;C&gt;1&lt;/C&gt;&lt;D xsi:type="xsd:double"&gt;0.12042284&lt;/D&gt;&lt;/FQL&gt;&lt;FQL&gt;&lt;Q&gt;MCHI^FG_TOTAL_RETURNC(0,-1AM)&lt;/Q&gt;&lt;R&gt;1&lt;/R&gt;&lt;C&gt;1&lt;/C&gt;&lt;D xsi:type="xsd:double"&gt;0.9725213&lt;/D&gt;&lt;/FQL&gt;&lt;FQL&gt;&lt;Q&gt;EWY^P_PRICE(0)/P_PRICE_LOW_PR(0,,,,,,"PRICE","INTRA","52W")-1&lt;/Q&gt;&lt;R&gt;1&lt;/R&gt;&lt;C&gt;1&lt;/C&gt;&lt;D xsi:type="xsd:double"&gt;0.20040381&lt;/D&gt;&lt;/FQL&gt;&lt;FQL&gt;&lt;Q&gt;EPU^PERCENT_CHANGE(FMA_EPS(+1,0,,,,"PORTAGG","MEAN"),FMA_EPS(+1,-3AM,,,,"PORTAGG","MEAN"))&lt;/Q&gt;&lt;R&gt;1&lt;/R&gt;&lt;C&gt;1&lt;/C&gt;&lt;D xsi:type="xsd:double"&gt;14.7693944873984&lt;/D&gt;&lt;/FQL&gt;&lt;FQL&gt;&lt;Q&gt;MCHI^SIZE(FG_CONSTITUENTS)&lt;/Q&gt;&lt;R&gt;1&lt;/R&gt;&lt;C&gt;1&lt;/C&gt;&lt;D xsi:type="xsd:long"&gt;651&lt;/D&gt;&lt;/FQL&gt;&lt;FQL&gt;&lt;Q&gt;EIDO^FMA_COS_UP("EPS","1M",+1,NOW,,,"PORTAGG","MEANR")&lt;/Q&gt;&lt;R&gt;1&lt;/R&gt;&lt;C&gt;1&lt;/C&gt;&lt;D xsi:type="xsd:double"&gt;24&lt;/D&gt;&lt;/FQL&gt;&lt;FQL&gt;&lt;Q&gt;TRYZA10Y-FDS^PCTCHG(FG_YIELD(0,,,,"YTM"),FG_YIELD(-3AM,,,,"YTM"))&lt;/Q&gt;&lt;R&gt;1&lt;/R&gt;&lt;C&gt;1&lt;/C&gt;&lt;D xsi:type="xsd:double"&gt;-12.6272745&lt;/D&gt;&lt;/FQL&gt;&lt;FQL&gt;&lt;Q&gt;QAT^JULIAN(FMA_DIV_YLD(NTMA,NOW,NOW,M,"PORTAGG","MEANR").DATES)&lt;/Q&gt;&lt;R&gt;1&lt;/R&gt;&lt;C&gt;1&lt;/C&gt;&lt;D xsi:type="xsd:long"&gt;45530&lt;/D&gt;&lt;/FQL&gt;&lt;FQL&gt;&lt;Q&gt;EPOL^FMA_PE(NTMA,0,,,"PORTAGG","MEANR")&lt;/Q&gt;&lt;R&gt;1&lt;/R&gt;&lt;C&gt;1&lt;/C&gt;&lt;D xsi:type="xsd:double"&gt;8.28095990216815&lt;/D&gt;&lt;/FQL&gt;&lt;FQL&gt;&lt;Q&gt;TRYGR10Y-FDS^FG_YIELD(-10AY,0,Y,,"YTM")&lt;/Q&gt;&lt;R&gt;10&lt;/R&gt;&lt;C&gt;1&lt;/C&gt;&lt;D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xsi:type="xsd:double"&gt;3.099&lt;/D&gt;&lt;/FQL&gt;&lt;FQL&gt;&lt;Q&gt;CAGDPY@MX^EE_ACTUAL_ANNUAL(MED,0)&lt;/Q&gt;&lt;R&gt;1&lt;/R&gt;&lt;C&gt;1&lt;/C&gt;&lt;D xsi:type="xsd:double"&gt;-0.465&lt;/D&gt;&lt;/FQL&gt;&lt;FQL&gt;&lt;Q&gt;USDVND^STD(FG_PRICE_CHANGE(0,-3AY,M))&lt;/Q&gt;&lt;R&gt;1&lt;/R&gt;&lt;C&gt;1&lt;/C&gt;&lt;D xsi:type="xsd:double"&gt;1.29013388560541&lt;/D&gt;&lt;/FQL&gt;&lt;FQL&gt;&lt;Q&gt;FC0000PL^FMA_EPS(NTMA,-20AY,0,CY,,"PORTAGG","MEANR")&lt;/Q&gt;&lt;R&gt;20&lt;/R&gt;&lt;C&gt;1&lt;/C&gt;&lt;D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xsi:type="xsd:double"&gt;23.3955887248491&lt;/D&gt;&lt;/FQL&gt;&lt;FQL&gt;&lt;Q&gt;EPU^FMA_PE(NTMA,-10AY,0,AM,"PORTAGG","MEANR")&lt;/Q&gt;&lt;R&gt;121&lt;/R&gt;&lt;C&gt;1&lt;/C&gt;&lt;D xsi:type="xsd:double"&gt;13.8513963524805&lt;/D&gt;&lt;D xsi:type="xsd:double"&gt;12.8221207234109&lt;/D&gt;&lt;D xsi:type="xsd:double"&gt;12.157723379316&lt;/D&gt;&lt;D xsi:type="xsd:double"&gt;12.1929160495294&lt;/D&gt;&lt;D xsi:type="xsd:double"&gt;12.3016592970903&lt;/D&gt;&lt;D xsi:type="xsd:double"&gt;12.7892628309754&lt;/D&gt;&lt;D xsi:type="xsd:double"&gt;13.0213612950914&lt;/D&gt;&lt;D xsi:type="xsd:double"&gt;12.4354957361059&lt;/D&gt;&lt;D xsi:type="xsd:double"&gt;13.0348538551907&lt;/D&gt;&lt;D xsi:type="xsd:double"&gt;14.0020147493107&lt;/D&gt;&lt;D xsi:type="xsd:double"&gt;13.7454886906134&lt;/D&gt;&lt;D xsi:type="xsd:double"&gt;12.4290478126006&lt;/D&gt;&lt;D xsi:type="xsd:double"&gt;11.3336049905915&lt;/D&gt;&lt;D xsi:type="xsd:double"&gt;10.9408527610598&lt;/D&gt;&lt;D xsi:type="xsd:double"&gt;8.08055731380308&lt;/D&gt;&lt;D xsi:type="xsd:double"&gt;7.56977010973072&lt;/D&gt;&lt;D xsi:type="xsd:double"&gt;7.61615576176806&lt;/D&gt;&lt;D xsi:type="xsd:double"&gt;12.3422917413826&lt;/D&gt;&lt;D xsi:type="xsd:double"&gt;13.8157680729493&lt;/D&gt;&lt;D xsi:type="xsd:double"&gt;15.0766770651109&lt;/D&gt;&lt;D xsi:type="xsd:double"&gt;16.731068270419&lt;/D&gt;&lt;D xsi:type="xsd:double"&gt;14.4098858652734&lt;/D&gt;&lt;D xsi:type="xsd:double"&gt;13.8554341793888&lt;/D&gt;&lt;D xsi:type="xsd:double"&gt;14.5692246258002&lt;/D&gt;&lt;D xsi:type="xsd:double"&gt;14.1362045454091&lt;/D&gt;&lt;D xsi:type="xsd:double"&gt;13.5554072913126&lt;/D&gt;&lt;D xsi:type="xsd:double"&gt;12.0820049803189&lt;/D&gt;&lt;D xsi:type="xsd:double"&gt;11.7620148565223&lt;/D&gt;&lt;D xsi:type="xsd:double"&gt;11.6067018949258&lt;/D&gt;&lt;D xsi:type="xsd:double"&gt;12.895951670287&lt;/D&gt;&lt;D xsi:type="xsd:double"&gt;12.8481743546414&lt;/D&gt;&lt;D xsi:type="xsd:double"&gt;13.2450749362879&lt;/D&gt;&lt;D xsi:type="xsd:double"&gt;11.0722398062664&lt;/D&gt;&lt;D xsi:type="xsd:double"&gt;11.8739052316928&lt;/D&gt;&lt;D xsi:type="xsd:double"&gt;11.8188720286043&lt;/D&gt;&lt;D xsi:type="xsd:double"&gt;12.663585057153&lt;/D&gt;&lt;D xsi:type="xsd:double"&gt;12.4975812047827&lt;/D&gt;&lt;D xsi:type="xsd:double"&gt;12.6910536608656&lt;/D&gt;&lt;D xsi:type="xsd:double"&gt;13.2099307370339&lt;/D&gt;&lt;D xsi:type="xsd:double"&gt;12.4626028272333&lt;/D&gt;&lt;D xsi:type="xsd:double"&gt;13.4431091443289&lt;/D&gt;&lt;D xsi:type="xsd:double"&gt;14.5161501325901&lt;/D&gt;&lt;D xsi:type="xsd:double"&gt;13.7323687409092&lt;/D&gt;&lt;D xsi:type="xsd:double"&gt;13.5625659268298&lt;/D&gt;&lt;D xsi:type="xsd:double"&gt;13.8838790500261&lt;/D&gt;&lt;D xsi:type="xsd:double"&gt;13.3142093080382&lt;/D&gt;&lt;D xsi:type="xsd:double"&gt;13.4026239877428&lt;/D&gt;&lt;D xsi:type="xsd:double"&gt;13.860794461988&lt;/D&gt;&lt;D xsi:type="xsd:double"&gt;13.5164443386717&lt;/D&gt;&lt;D xsi:type="xsd:double"&gt;13.0612697638937&lt;/D&gt;&lt;D xsi:type="xsd:double"&gt;12.5959057722573&lt;/D&gt;&lt;D xsi:type="xsd:double"&gt;13.0119308743407&lt;/D&gt;&lt;D xsi:type="xsd:double"&gt;13.1206622974242&lt;/D&gt;&lt;D xsi:type="xsd:double"&gt;15.2670578583652&lt;/D&gt;&lt;D xsi:type="xsd:double"&gt;15.5369641914079&lt;/D&gt;&lt;D xsi:type="xsd:double"&gt;15.5824939020434&lt;/D&gt;&lt;D xsi:type="xsd:double"&gt;14.2424145528907&lt;/D&gt;&lt;D xsi:type="xsd:double"&gt;12.8092736744905&lt;/D&gt;&lt;D xsi:type="xsd:double"&gt;13.6231880081212&lt;/D&gt;&lt;D xsi:type="xsd:double"&gt;14.6664504610852&lt;/D&gt;&lt;D xsi:type="xsd:double"&gt;14.2457279286626&lt;/D&gt;&lt;D xsi:type="xsd:double"&gt;14.0542153945186&lt;/D&gt;&lt;D xsi:type="xsd:double"&gt;14.0436758296751&lt;/D&gt;&lt;D xsi:type="xsd:double"&gt;13.2555955474122&lt;/D&gt;&lt;D xsi:type="xsd:double"&gt;15.2837930935388&lt;/D&gt;&lt;D xsi:type="xsd:double"&gt;14.3544582380877&lt;/D&gt;&lt;D xsi:type="xsd:double"&gt;13.2708550235932&lt;/D&gt;&lt;D xsi:type="xsd:double"&gt;10.0522746059397&lt;/D&gt;&lt;D xsi:type="xsd:double"&gt;13.2844313583808&lt;/D&gt;&lt;D xsi:type="xsd:double"&gt;16.9872707371605&lt;/D&gt;&lt;D xsi:type="xsd:double"&gt;19.6306092610293&lt;/D&gt;&lt;D xsi:type="xsd:double"&gt;20.9530960653573&lt;/D&gt;&lt;D xsi:type="xsd:double"&gt;23.6025524284073&lt;/D&gt;&lt;D xsi:type="xsd:double"&gt;20.6983375244741&lt;/D&gt;&lt;D xsi:type="xsd:double"&gt;17.6742377812843&lt;/D&gt;&lt;D xsi:type="xsd:double"&gt;17.2386589018424&lt;/D&gt;&lt;D xsi:type="xsd:double"&gt;14.5346803776205&lt;/D&gt;&lt;D xsi:type="xsd:double"&gt;14.0020651145921&lt;/D&gt;&lt;D xsi:type="xsd:double"&gt;15.0765333764101&lt;/D&gt;&lt;D xsi:type="xsd:double"&gt;13.4030535264629&lt;/D&gt;&lt;D xsi:type="xsd:double"&gt;10.9066529746766&lt;/D&gt;&lt;D xsi:type="xsd:double"&gt;11.0827886995107&lt;/D&gt;&lt;D xsi:type="xsd:double"&gt;8.97313288721231&lt;/D&gt;&lt;D xsi:type="xsd:double"&gt;9.41048699364018&lt;/D&gt;&lt;D xsi:type="xsd:double"&gt;9.07750232259178&lt;/D&gt;&lt;D xsi:type="xsd:double"&gt;9.2464910762307&lt;/D&gt;&lt;D xsi:type="xsd:double"&gt;10.0650609545566&lt;/D&gt;&lt;D xsi:type="xsd:double"&gt;9.76033874364746&lt;/D&gt;&lt;D xsi:type="xsd:double"&gt;9.89050195379438&lt;/D&gt;&lt;D xsi:type="xsd:double"&gt;10.768078079447&lt;/D&gt;&lt;D xsi:type="xsd:double"&gt;10.848079008057&lt;/D&gt;&lt;D xsi:type="xsd:double"&gt;11.5480171486641&lt;/D&gt;&lt;D xsi:type="xsd:double"&gt;9.10806661624617&lt;/D&gt;&lt;D xsi:type="xsd:double"&gt;8.46194910194673&lt;/D&gt;&lt;D xsi:type="xsd:double"&gt;7.20150485703411&lt;/D&gt;&lt;D xsi:type="xsd:double"&gt;7.37044798904894&lt;/D&gt;&lt;D xsi:type="xsd:double"&gt;7.74165056208653&lt;/D&gt;&lt;D xsi:type="xsd:double"&gt;7.75838821848275&lt;/D&gt;&lt;D xsi:type="xsd:double"&gt;8.67084631671987&lt;/D&gt;&lt;D xsi:type="xsd:double"&gt;9.5292902605788&lt;/D&gt;&lt;D xsi:type="xsd:double"&gt;9.24439417271454&lt;/D&gt;&lt;D xsi:type="xsd:double"&gt;10.2450693824802&lt;/D&gt;&lt;D xsi:type="xsd:double"&gt;9.5045771971558&lt;/D&gt;&lt;D xsi:type="xsd:double"&gt;9.67612397191036&lt;/D&gt;&lt;D xsi:type="xsd:double"&gt;9.59319346006669&lt;/D&gt;&lt;D xsi:type="xsd:double"&gt;9.15642451043793&lt;/D&gt;&lt;D xsi:type="xsd:double"&gt;9.75644272307124&lt;/D&gt;&lt;D xsi:type="xsd:double"&gt;10.7357508931011&lt;/D&gt;&lt;D xsi:type="xsd:double"&gt;10.563878632861&lt;/D&gt;&lt;D xsi:type="xsd:double"&gt;9.7375708599193&lt;/D&gt;&lt;D xsi:type="xsd:double"&gt;9.46753527097739&lt;/D&gt;&lt;D xsi:type="xsd:double"&gt;10.1147970537948&lt;/D&gt;&lt;D xsi:type="xsd:double"&gt;11.6182023510084&lt;/D&gt;&lt;D xsi:type="xsd:double"&gt;11.5306615731732&lt;/D&gt;&lt;D xsi:type="xsd:double"&gt;11.6536493805974&lt;/D&gt;&lt;D xsi:type="xsd:double"&gt;12.7352631751471&lt;/D&gt;&lt;D xsi:type="xsd:double"&gt;13.3713524758844&lt;/D&gt;&lt;D xsi:type="xsd:double"&gt;13.3337988971538&lt;/D&gt;&lt;D xsi:type="xsd:double"&gt;11.4776089412398&lt;/D&gt;&lt;D xsi:type="xsd:double"&gt;10.8739499523637&lt;/D&gt;&lt;D xsi:type="xsd:double"&gt;10.7134694321451&lt;/D&gt;&lt;/FQL&gt;&lt;FQL&gt;&lt;Q&gt;QAT^FG_PRICE_MAVG(0,,,,60)&lt;/Q&gt;&lt;R&gt;1&lt;/R&gt;&lt;C&gt;1&lt;/C&gt;&lt;D xsi:type="xsd:double"&gt;17.11461&lt;/D&gt;&lt;/FQL&gt;&lt;FQL&gt;&lt;Q&gt;EPU^FG_PRICE(0)&lt;/Q&gt;&lt;R&gt;1&lt;/R&gt;&lt;C&gt;1&lt;/C&gt;&lt;D xsi:type="xsd:double"&gt;40.31&lt;/D&gt;&lt;/FQL&gt;&lt;FQL&gt;&lt;Q&gt;UAE^FG_TOTAL_RETURNC(0,-6AM)&lt;/Q&gt;&lt;R&gt;1&lt;/R&gt;&lt;C&gt;1&lt;/C&gt;&lt;D xsi:type="xsd:double"&gt;5.935931&lt;/D&gt;&lt;/FQL&gt;&lt;FQL&gt;&lt;Q&gt;CNYA^P_PRICE(0)/P_PRICE_HIGH_PR(0,,,,,,"PRICE","INTRA","52W")&lt;/Q&gt;&lt;R&gt;1&lt;/R&gt;&lt;C&gt;1&lt;/C&gt;&lt;D xsi:type="xsd:double"&gt;0.84826636&lt;/D&gt;&lt;/FQL&gt;&lt;FQL&gt;&lt;Q&gt;VGK^FMA_PCT_ABOVE_MAVG(200,0,,,,"PORTAGG")&lt;/Q&gt;&lt;R&gt;1&lt;/R&gt;&lt;C&gt;1&lt;/C&gt;&lt;D xsi:type="xsd:double"&gt;63.370253164557&lt;/D&gt;&lt;/FQL&gt;&lt;FQL&gt;&lt;Q&gt;MCHI^FMA_COS_DOWN("EPS","1M",+1,NOW,,,"PORTAGG","MEANR")&lt;/Q&gt;&lt;R&gt;1&lt;/R&gt;&lt;C&gt;1&lt;/C&gt;&lt;D xsi:type="xsd:double"&gt;334&lt;/D&gt;&lt;/FQL&gt;&lt;FQL&gt;&lt;Q&gt;EWW^FG_ROE(0)&lt;/Q&gt;&lt;R&gt;1&lt;/R&gt;&lt;C&gt;1&lt;/C&gt;&lt;D xsi:type="xsd:double"&gt;10.4431477448728&lt;/D&gt;&lt;/FQL&gt;&lt;FQL&gt;&lt;Q&gt;REFVNDISC-FDS^(SUBARRAY(NOT_NA(NO_REPEAT_F(FG_YIELD(NOW,-10AY,D))),0,1)-SUBARRAY(NOT_NA(NO_REPEAT_F(FG_YIELD(NOW,-10AY,D))),1,1))*100&lt;/Q&gt;&lt;R&gt;1&lt;/R&gt;&lt;C&gt;1&lt;/C&gt;&lt;D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xsi:type="xsd:double"&gt;-50&lt;/D&gt;&lt;/FQL&gt;&lt;FQL&gt;&lt;Q&gt;REFTWDISC-FDS^PROPER_NAME(0,,,"SECURITY","NAME")&lt;/Q&gt;&lt;R&gt;1&lt;/R&gt;&lt;C&gt;1&lt;/C&gt;&lt;D xsi:type="xsd:string"&gt;Taiwan China Discount Rate&lt;/D&gt;&lt;/FQL&gt;&lt;FQL&gt;&lt;Q&gt;CC_QA^IMF_IFS_RCPI_Q(0)&lt;/Q&gt;&lt;R&gt;0&lt;/R&gt;&lt;C&gt;0&lt;/C&gt;&lt;/FQL&gt;&lt;FQL&gt;&lt;Q&gt;VNM^FMA_DIV_YLD(NTMA,NOW,NOW,M,"PORTAGG","MEANR")&lt;/Q&gt;&lt;R&gt;1&lt;/R&gt;&lt;C&gt;1&lt;/C&gt;&lt;D xsi:type="xsd:double"&gt;1.96109282739536&lt;/D&gt;&lt;/FQL&gt;&lt;FQL&gt;&lt;Q&gt;EWY^FMA_DIV_YLD(NTMA,NOW,NOW,M,"PORTAGG","MEANR")&lt;/Q&gt;&lt;R&gt;1&lt;/R&gt;&lt;C&gt;1&lt;/C&gt;&lt;D xsi:type="xsd:double"&gt;2.23451771851747&lt;/D&gt;&lt;/FQL&gt;&lt;FQL&gt;&lt;Q&gt;SET-BKK^FG_COMPANY_NAME&lt;/Q&gt;&lt;R&gt;1&lt;/R&gt;&lt;C&gt;1&lt;/C&gt;&lt;D xsi:type="xsd:string"&gt;Thailand SET&lt;/D&gt;&lt;/FQL&gt;&lt;FQL&gt;&lt;Q&gt;USDMXN^STD(FG_PRICE_CHANGE(0,-3AY,M))&lt;/Q&gt;&lt;R&gt;1&lt;/R&gt;&lt;C&gt;1&lt;/C&gt;&lt;D xsi:type="xsd:double"&gt;2.6765057581066&lt;/D&gt;&lt;/FQL&gt;&lt;FQL&gt;&lt;Q&gt;USDPHP^FG_PRICE_CHANGE(0,-1AY)&lt;/Q&gt;&lt;R&gt;1&lt;/R&gt;&lt;C&gt;1&lt;/C&gt;&lt;D xsi:type="xsd:double"&gt;-0.79200864&lt;/D&gt;&lt;/FQL&gt;&lt;FQL&gt;&lt;Q&gt;KSA^FMA_DIV_YLD(NTMA,-10AY,0,AM,"PORTAGG","MEANR")&lt;/Q&gt;&lt;R&gt;121&lt;/R&gt;&lt;C&gt;1&lt;/C&gt;&lt;D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xsi:type="xsd:double"&gt;4.60168256310336&lt;/D&gt;&lt;D xsi:type="xsd:double"&gt;4.60363249656635&lt;/D&gt;&lt;D xsi:type="xsd:double"&gt;4.70767879482571&lt;/D&gt;&lt;D xsi:type="xsd:double"&gt;5.19924271058639&lt;/D&gt;&lt;D xsi:type="xsd:double"&gt;4.97359339690682&lt;/D&gt;&lt;D xsi:type="xsd:double"&gt;4.80977255162576&lt;/D&gt;&lt;D xsi:type="xsd:double"&gt;4.13356556923264&lt;/D&gt;&lt;D xsi:type="xsd:double"&gt;4.20232764662806&lt;/D&gt;&lt;D xsi:type="xsd:double"&gt;4.26789286835164&lt;/D&gt;&lt;D xsi:type="xsd:double"&gt;4.40571406491566&lt;/D&gt;&lt;D xsi:type="xsd:double"&gt;4.70089258565994&lt;/D&gt;&lt;D xsi:type="xsd:double"&gt;4.92027223068353&lt;/D&gt;&lt;D xsi:type="xsd:double"&gt;4.70818029836219&lt;/D&gt;&lt;D xsi:type="xsd:double"&gt;3.97343262473594&lt;/D&gt;&lt;D xsi:type="xsd:double"&gt;3.78655334754939&lt;/D&gt;&lt;D xsi:type="xsd:double"&gt;3.72888029094784&lt;/D&gt;&lt;D xsi:type="xsd:double"&gt;3.80856706646941&lt;/D&gt;&lt;D xsi:type="xsd:double"&gt;4.00346479272278&lt;/D&gt;&lt;D xsi:type="xsd:double"&gt;4.05736444226875&lt;/D&gt;&lt;D xsi:type="xsd:double"&gt;4.10813530922062&lt;/D&gt;&lt;D xsi:type="xsd:double"&gt;3.62818170097901&lt;/D&gt;&lt;D xsi:type="xsd:double"&gt;3.78353471889692&lt;/D&gt;&lt;D xsi:type="xsd:double"&gt;4.0917791674788&lt;/D&gt;&lt;D xsi:type="xsd:double"&gt;4.29496511939134&lt;/D&gt;&lt;D xsi:type="xsd:double"&gt;4.46031411728661&lt;/D&gt;&lt;D xsi:type="xsd:double"&gt;4.35741845919447&lt;/D&gt;&lt;D xsi:type="xsd:double"&gt;4.30698690065619&lt;/D&gt;&lt;D xsi:type="xsd:double"&gt;4.18407728931543&lt;/D&gt;&lt;D xsi:type="xsd:double"&gt;4.31497311241309&lt;/D&gt;&lt;D xsi:type="xsd:double"&gt;3.89366571958262&lt;/D&gt;&lt;D xsi:type="xsd:double"&gt;3.78628896942596&lt;/D&gt;&lt;D xsi:type="xsd:double"&gt;3.82979589764172&lt;/D&gt;&lt;D xsi:type="xsd:double"&gt;3.82158692565758&lt;/D&gt;&lt;D xsi:type="xsd:double"&gt;3.81441145145774&lt;/D&gt;&lt;D xsi:type="xsd:double"&gt;4.08272191477969&lt;/D&gt;&lt;D xsi:type="xsd:double"&gt;4.23024730686169&lt;/D&gt;&lt;D xsi:type="xsd:double"&gt;4.2345153080412&lt;/D&gt;&lt;D xsi:type="xsd:double"&gt;4.35032745278886&lt;/D&gt;&lt;D xsi:type="xsd:double"&gt;4.30130228721057&lt;/D&gt;&lt;D xsi:type="xsd:double"&gt;3.91589251649311&lt;/D&gt;&lt;D xsi:type="xsd:double"&gt;3.94291741014723&lt;/D&gt;&lt;D xsi:type="xsd:double"&gt;3.82371619771861&lt;/D&gt;&lt;D xsi:type="xsd:double"&gt;3.59684319791028&lt;/D&gt;&lt;D xsi:type="xsd:double"&gt;4.03028494012218&lt;/D&gt;&lt;D xsi:type="xsd:double"&gt;3.89679921136882&lt;/D&gt;&lt;D xsi:type="xsd:double"&gt;3.91824929937253&lt;/D&gt;&lt;D xsi:type="xsd:double"&gt;4.16996567119822&lt;/D&gt;&lt;D xsi:type="xsd:double"&gt;4.15696440145845&lt;/D&gt;&lt;D xsi:type="xsd:double"&gt;4.30203955802133&lt;/D&gt;&lt;D xsi:type="xsd:double"&gt;4.19902745946949&lt;/D&gt;&lt;D xsi:type="xsd:double"&gt;3.97137647936124&lt;/D&gt;&lt;D xsi:type="xsd:double"&gt;4.19382531112336&lt;/D&gt;&lt;D xsi:type="xsd:double"&gt;4.54924626397404&lt;/D&gt;&lt;D xsi:type="xsd:double"&gt;5.3620417485923&lt;/D&gt;&lt;D xsi:type="xsd:double"&gt;4.43607371706999&lt;/D&gt;&lt;D xsi:type="xsd:double"&gt;4.29996613027379&lt;/D&gt;&lt;D xsi:type="xsd:double"&gt;3.93204763762574&lt;/D&gt;&lt;D xsi:type="xsd:double"&gt;3.76210375728609&lt;/D&gt;&lt;D xsi:type="xsd:double"&gt;3.49823688232676&lt;/D&gt;&lt;D xsi:type="xsd:double"&gt;3.45069883143158&lt;/D&gt;&lt;D xsi:type="xsd:double"&gt;3.56554600243793&lt;/D&gt;&lt;D xsi:type="xsd:double"&gt;3.39544146351211&lt;/D&gt;&lt;D xsi:type="xsd:double"&gt;3.51381434459294&lt;/D&gt;&lt;D xsi:type="xsd:double"&gt;3.55480338911832&lt;/D&gt;&lt;D xsi:type="xsd:double"&gt;3.48860099035927&lt;/D&gt;&lt;D xsi:type="xsd:double"&gt;3.4633542856957&lt;/D&gt;&lt;D xsi:type="xsd:double"&gt;3.20288470043536&lt;/D&gt;&lt;D xsi:type="xsd:double"&gt;3.28645833285539&lt;/D&gt;&lt;D xsi:type="xsd:double"&gt;3.1745983257491&lt;/D&gt;&lt;D xsi:type="xsd:double"&gt;3.2402812694532&lt;/D&gt;&lt;D xsi:type="xsd:double"&gt;3.14628471461848&lt;/D&gt;&lt;D xsi:type="xsd:double"&gt;3.06506932364566&lt;/D&gt;&lt;D xsi:type="xsd:double"&gt;2.92556535361578&lt;/D&gt;&lt;D xsi:type="xsd:double"&gt;3.28843247215635&lt;/D&gt;&lt;D xsi:type="xsd:double"&gt;3.25895614354589&lt;/D&gt;&lt;D xsi:type="xsd:double"&gt;3.06469066274355&lt;/D&gt;&lt;D xsi:type="xsd:double"&gt;2.91666887383982&lt;/D&gt;&lt;D xsi:type="xsd:double"&gt;2.79693555499848&lt;/D&gt;&lt;D xsi:type="xsd:double"&gt;2.63216903262437&lt;/D&gt;&lt;D xsi:type="xsd:double"&gt;2.99140256780982&lt;/D&gt;&lt;D xsi:type="xsd:double"&gt;3.19567599339234&lt;/D&gt;&lt;D xsi:type="xsd:double"&gt;3.1979906914254&lt;/D&gt;&lt;D xsi:type="xsd:double"&gt;3.02823289593893&lt;/D&gt;&lt;D xsi:type="xsd:double"&gt;3.46403972815285&lt;/D&gt;&lt;D xsi:type="xsd:double"&gt;3.3104477032129&lt;/D&gt;&lt;D xsi:type="xsd:double"&gt;3.60467995996194&lt;/D&gt;&lt;D xsi:type="xsd:double"&gt;3.75409540444736&lt;/D&gt;&lt;D xsi:type="xsd:double"&gt;3.66931226618504&lt;/D&gt;&lt;D xsi:type="xsd:double"&gt;3.92718412463543&lt;/D&gt;&lt;D xsi:type="xsd:double"&gt;3.70210251259359&lt;/D&gt;&lt;D xsi:type="xsd:double"&gt;3.40273131216893&lt;/D&gt;&lt;D xsi:type="xsd:double"&gt;3.51144431010598&lt;/D&gt;&lt;D xsi:type="xsd:double"&gt;3.46307880124185&lt;/D&gt;&lt;D xsi:type="xsd:double"&gt;3.3436050025271&lt;/D&gt;&lt;D xsi:type="xsd:double"&gt;3.55209306320824&lt;/D&gt;&lt;D xsi:type="xsd:double"&gt;3.73112830349512&lt;/D&gt;&lt;D xsi:type="xsd:double"&gt;4.01877554734723&lt;/D&gt;&lt;D xsi:type="xsd:double"&gt;3.78578435949211&lt;/D&gt;&lt;D xsi:type="xsd:double"&gt;3.482237396539&lt;/D&gt;&lt;D xsi:type="xsd:double"&gt;3.38936645041316&lt;/D&gt;&lt;D xsi:type="xsd:double"&gt;3.25970664382077&lt;/D&gt;&lt;D xsi:type="xsd:double"&gt;3.36824968336095&lt;/D&gt;&lt;D xsi:type="xsd:double"&gt;3.47654613285989&lt;/D&gt;&lt;D xsi:type="xsd:double"&gt;3.73018962585493&lt;/D&gt;&lt;D xsi:type="xsd:double"&gt;3.61107211881598&lt;/D&gt;&lt;D xsi:type="xsd:double"&gt;3.54290541091909&lt;/D&gt;&lt;D xsi:type="xsd:double"&gt;3.54904661743047&lt;/D&gt;&lt;/FQL&gt;&lt;FQL&gt;&lt;Q&gt;WL-FDS^FG_PRICE(0)&lt;/Q&gt;&lt;R&gt;1&lt;/R&gt;&lt;C&gt;1&lt;/C&gt;&lt;D xsi:type="xsd:double"&gt;557.2&lt;/D&gt;&lt;/FQL&gt;&lt;FQL&gt;&lt;Q&gt;QAT^FG_PRICE_MAVG(0,,,,30)&lt;/Q&gt;&lt;R&gt;1&lt;/R&gt;&lt;C&gt;1&lt;/C&gt;&lt;D xsi:type="xsd:double"&gt;17.337397&lt;/D&gt;&lt;/FQL&gt;&lt;FQL&gt;&lt;Q&gt;INDA^FG_TOTAL_RETURNC(0,-12AM)&lt;/Q&gt;&lt;R&gt;1&lt;/R&gt;&lt;C&gt;1&lt;/C&gt;&lt;D xsi:type="xsd:double"&gt;29.599464&lt;/D&gt;&lt;/FQL&gt;&lt;FQL&gt;&lt;Q&gt;EPU^PERCENT_CHANGE(FMA_EPS(+1,0,,,,"PORTAGG","MEAN"),FMA_EPS(+1,-1AM,,,,"PORTAGG","MEAN"))&lt;/Q&gt;&lt;R&gt;1&lt;/R&gt;&lt;C&gt;1&lt;/C&gt;&lt;D xsi:type="xsd:double"&gt;1.44462948506095&lt;/D&gt;&lt;/FQL&gt;&lt;FQL&gt;&lt;Q&gt;ECH^FMA_COS_DOWN("EPS","1M",+1,NOW,,,"PORTAGG","MEANR")&lt;/Q&gt;&lt;R&gt;1&lt;/R&gt;&lt;C&gt;1&lt;/C&gt;&lt;D xsi:type="xsd:double"&gt;9&lt;/D&gt;&lt;/FQL&gt;&lt;FQL&gt;&lt;Q&gt;TRYZA10Y-FDS^PCTCHG(FG_YIELD(0,,,,"YTM"),FG_YIELD(-1AM,,,,"YTM"))&lt;/Q&gt;&lt;R&gt;1&lt;/R&gt;&lt;C&gt;1&lt;/C&gt;&lt;D xsi:type="xsd:double"&gt;-4.07736&lt;/D&gt;&lt;/FQL&gt;&lt;FQL&gt;&lt;Q&gt;MCHI^FMA_EVAL_EBIT(LTMA,NOW,NOW,M,"PORTAGG","MEANR")&lt;/Q&gt;&lt;R&gt;1&lt;/R&gt;&lt;C&gt;1&lt;/C&gt;&lt;D xsi:type="xsd:double"&gt;12.7027798714574&lt;/D&gt;&lt;/FQL&gt;&lt;FQL&gt;&lt;Q&gt;EPHE^FMA_EVAL_EBIT(LTMA,NOW,NOW,M,"PORTAGG","MEANR")&lt;/Q&gt;&lt;R&gt;1&lt;/R&gt;&lt;C&gt;1&lt;/C&gt;&lt;D xsi:type="xsd:double"&gt;12.7865779866558&lt;/D&gt;&lt;/FQL&gt;&lt;FQL&gt;&lt;Q&gt;CC_QA^FG_COMPANY_NAME&lt;/Q&gt;&lt;R&gt;1&lt;/R&gt;&lt;C&gt;1&lt;/C&gt;&lt;D xsi:type="xsd:string"&gt;Qatar&lt;/D&gt;&lt;/FQL&gt;&lt;FQL&gt;&lt;Q&gt;^FG_YIELD(-10AY,0,Y,,"YTM")&lt;/Q&gt;&lt;R&gt;10&lt;/R&gt;&lt;C&gt;1&lt;/C&gt;&lt;D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xsi:type="xsd:string"&gt;@NA&lt;/D&gt;&lt;/FQL&gt;&lt;FQL&gt;&lt;Q&gt;CPALM-FDS^FG_PRICE_CHANGE(0,-3AM)&lt;/Q&gt;&lt;R&gt;1&lt;/R&gt;&lt;C&gt;1&lt;/C&gt;&lt;D xsi:type="xsd:double"&gt;0.471698113207553&lt;/D&gt;&lt;/FQL&gt;&lt;FQL&gt;&lt;Q&gt;TRYVN10Y-FDS^PCTCHG(FG_YIELD(0,,,,"YTM"),FG_YIELD(-3AM,,,,"YTM"))&lt;/Q&gt;&lt;R&gt;1&lt;/R&gt;&lt;C&gt;1&lt;/C&gt;&lt;D xsi:type="xsd:double"&gt;-3.6073785&lt;/D&gt;&lt;/FQL&gt;&lt;FQL&gt;&lt;Q&gt;EIDO^FG_TOTAL_RETURNC(0,-6AM)&lt;/Q&gt;&lt;R&gt;1&lt;/R&gt;&lt;C&gt;1&lt;/C&gt;&lt;D xsi:type="xsd:double"&gt;1.109755&lt;/D&gt;&lt;/FQL&gt;&lt;FQL&gt;&lt;Q&gt;TRYID10Y-FDS^PCTCHG(FG_YIELD(0,,,,"YTM"),FG_YIELD(-1AM,,,,"YTM"))&lt;/Q&gt;&lt;R&gt;1&lt;/R&gt;&lt;C&gt;1&lt;/C&gt;&lt;D xsi:type="xsd:double"&gt;-4.213158&lt;/D&gt;&lt;/FQL&gt;&lt;FQL&gt;&lt;Q&gt;CAGDPY@TR^EE_ACTUAL_ANNUAL(MED,+1)&lt;/Q&gt;&lt;R&gt;1&lt;/R&gt;&lt;C&gt;1&lt;/C&gt;&lt;D xsi:type="xsd:double"&gt;-2.15&lt;/D&gt;&lt;/FQL&gt;&lt;FQL&gt;&lt;Q&gt;TIPSCL10Y-FDS^PCTCHG(FG_YIELD(0,,,,"YTM"),FG_YIELD(-3AM,,,,"YTM"))&lt;/Q&gt;&lt;R&gt;1&lt;/R&gt;&lt;C&gt;1&lt;/C&gt;&lt;D xsi:type="xsd:double"&gt;-11.890884&lt;/D&gt;&lt;/FQL&gt;&lt;FQL&gt;&lt;Q&gt;EIDO^FG_TOTAL_RETURNC(0,-3AM)&lt;/Q&gt;&lt;R&gt;1&lt;/R&gt;&lt;C&gt;1&lt;/C&gt;&lt;D xsi:type="xsd:double"&gt;13.317907&lt;/D&gt;&lt;/FQL&gt;&lt;FQL&gt;&lt;Q&gt;CAGDPY@TR^EE_ACTUAL_ANNUAL(MED,0)&lt;/Q&gt;&lt;R&gt;1&lt;/R&gt;&lt;C&gt;1&lt;/C&gt;&lt;D xsi:type="xsd:double"&gt;-5.05891417571339&lt;/D&gt;&lt;/FQL&gt;&lt;FQL&gt;&lt;Q&gt;VWO^P_PRICE(0)/P_PRICE_HIGH_PR(0,,,,,,"PRICE","INTRA","52W")&lt;/Q&gt;&lt;R&gt;1&lt;/R&gt;&lt;C&gt;1&lt;/C&gt;&lt;D xsi:type="xsd:double"&gt;0.9753964&lt;/D&gt;&lt;/FQL&gt;&lt;FQL&gt;&lt;Q&gt;TRYPH10Y-FDS^FG_YIELD(0,,,,"YTM")&lt;/Q&gt;&lt;R&gt;1&lt;/R&gt;&lt;C&gt;1&lt;/C&gt;&lt;D xsi:type="xsd:double"&gt;6.071389&lt;/D&gt;&lt;/FQL&gt;&lt;FQL&gt;&lt;Q&gt;VWO^FG_TOTAL_RETURNC(0,-6AM)&lt;/Q&gt;&lt;R&gt;1&lt;/R&gt;&lt;C&gt;1&lt;/C&gt;&lt;D xsi:type="xsd:double"&gt;9.25001&lt;/D&gt;&lt;/FQL&gt;&lt;FQL&gt;&lt;Q&gt;CC_GR^FG_COMPANY_NAME&lt;/Q&gt;&lt;R&gt;1&lt;/R&gt;&lt;C&gt;1&lt;/C&gt;&lt;D xsi:type="xsd:string"&gt;Greece&lt;/D&gt;&lt;/FQL&gt;&lt;FQL&gt;&lt;Q&gt;KSA^FMA_COS_UP("EPS","1M",+1,NOW,,,"PORTAGG","MEANR")&lt;/Q&gt;&lt;R&gt;1&lt;/R&gt;&lt;C&gt;1&lt;/C&gt;&lt;D xsi:type="xsd:double"&gt;37&lt;/D&gt;&lt;/FQL&gt;&lt;FQL&gt;&lt;Q&gt;VWO^FG_PE(0)&lt;/Q&gt;&lt;R&gt;1&lt;/R&gt;&lt;C&gt;1&lt;/C&gt;&lt;D xsi:type="xsd:double"&gt;15.1562834207055&lt;/D&gt;&lt;/FQL&gt;&lt;FQL&gt;&lt;Q&gt;USDTHB^STD(FG_PRICE_CHANGE(0,-3AY,M))&lt;/Q&gt;&lt;R&gt;1&lt;/R&gt;&lt;C&gt;1&lt;/C&gt;&lt;D xsi:type="xsd:double"&gt;3.00427239183339&lt;/D&gt;&lt;/FQL&gt;&lt;FQL&gt;&lt;Q&gt;VNM^SIZE(FG_CONSTITUENTS)&lt;/Q&gt;&lt;R&gt;1&lt;/R&gt;&lt;C&gt;1&lt;/C&gt;&lt;D xsi:type="xsd:long"&gt;49&lt;/D&gt;&lt;/FQL&gt;&lt;FQL&gt;&lt;Q&gt;UAE^FG_PRICE_MAVG(0,,,,200)&lt;/Q&gt;&lt;R&gt;1&lt;/R&gt;&lt;C&gt;1&lt;/C&gt;&lt;D xsi:type="xsd:double"&gt;14.495199&lt;/D&gt;&lt;/FQL&gt;&lt;FQL&gt;&lt;Q&gt;VGK^FG_FCF_YIELD_NTM(0)&lt;/Q&gt;&lt;R&gt;1&lt;/R&gt;&lt;C&gt;1&lt;/C&gt;&lt;D xsi:type="xsd:double"&gt;5.28335888617342&lt;/D&gt;&lt;/FQL&gt;&lt;FQL&gt;&lt;Q&gt;USDZAR^FG_PRICE_CHANGE(0,-1AY)&lt;/Q&gt;&lt;R&gt;1&lt;/R&gt;&lt;C&gt;1&lt;/C&gt;&lt;D xsi:type="xsd:double"&gt;-4.02081&lt;/D&gt;&lt;/FQL&gt;&lt;FQL&gt;&lt;Q&gt;VNM^FMA_COS_DOWN("EPS","1M",+1,NOW,,,"PORTAGG","MEANR")&lt;/Q&gt;&lt;R&gt;1&lt;/R&gt;&lt;C&gt;1&lt;/C&gt;&lt;D xsi:type="xsd:double"&gt;10&lt;/D&gt;&lt;/FQL&gt;&lt;FQL&gt;&lt;Q&gt;EWY^FG_PRICE_MAVG(0,,,,60)&lt;/Q&gt;&lt;R&gt;1&lt;/R&gt;&lt;C&gt;1&lt;/C&gt;&lt;D xsi:type="xsd:double"&gt;65.25667&lt;/D&gt;&lt;/FQL&gt;&lt;FQL&gt;&lt;Q&gt;EWM^SIZE(FG_CONSTITUENTS)&lt;/Q&gt;&lt;R&gt;1&lt;/R&gt;&lt;C&gt;1&lt;/C&gt;&lt;D xsi:type="xsd:long"&gt;33&lt;/D&gt;&lt;/FQL&gt;&lt;FQL&gt;&lt;Q&gt;SET-BKK^FMA_EVAL_EBIT(LTMA,NOW,NOW,M,"PORTAGG","MEANR")&lt;/Q&gt;&lt;R&gt;1&lt;/R&gt;&lt;C&gt;1&lt;/C&gt;&lt;D xsi:type="xsd:double"&gt;18.2491726617275&lt;/D&gt;&lt;/FQL&gt;&lt;FQL&gt;&lt;Q&gt;SET-BKK^FMA_EVAL_EBITDA(NTMA,0,,,"PORTAGG","MEANR")&lt;/Q&gt;&lt;R&gt;1&lt;/R&gt;&lt;C&gt;1&lt;/C&gt;&lt;D xsi:type="xsd:double"&gt;9.35115565793126&lt;/D&gt;&lt;/FQL&gt;&lt;FQL&gt;&lt;Q&gt;EWW^FG_PRICE_MAVG(0,,,,60)&lt;/Q&gt;&lt;R&gt;1&lt;/R&gt;&lt;C&gt;1&lt;/C&gt;&lt;D xsi:type="xsd:double"&gt;56.749&lt;/D&gt;&lt;/FQL&gt;&lt;FQL&gt;&lt;Q&gt;EWM^FMA_COS_DOWN("EPS","1M",+1,NOW,,,"PORTAGG","MEANR")&lt;/Q&gt;&lt;R&gt;1&lt;/R&gt;&lt;C&gt;1&lt;/C&gt;&lt;D xsi:type="xsd:double"&gt;15&lt;/D&gt;&lt;/FQL&gt;&lt;FQL&gt;&lt;Q&gt;USDPEN^FG_PRICE_CHANGE(0,-1AY)&lt;/Q&gt;&lt;R&gt;1&lt;/R&gt;&lt;C&gt;1&lt;/C&gt;&lt;D xsi:type="xsd:double"&gt;1.3354659&lt;/D&gt;&lt;/FQL&gt;&lt;FQL&gt;&lt;Q&gt;SET-BKK^FG_FCF_YIELD_NTM(0)&lt;/Q&gt;&lt;R&gt;1&lt;/R&gt;&lt;C&gt;1&lt;/C&gt;&lt;D xsi:type="xsd:double"&gt;4.88584744394129&lt;/D&gt;&lt;/FQL&gt;&lt;FQL&gt;&lt;Q&gt;EZA^FMA_EVAL_EBIT(LTMA,NOW,NOW,M,"PORTAGG","MEANR")&lt;/Q&gt;&lt;R</t>
        </r>
      </text>
    </comment>
    <comment ref="A23" authorId="0" shapeId="0" xr:uid="{77F1E819-0565-44CC-B30E-E9958600261C}">
      <text>
        <r>
          <rPr>
            <b/>
            <sz val="9"/>
            <color indexed="81"/>
            <rFont val="Tahoma"/>
            <charset val="1"/>
          </rPr>
          <t>&gt;1&lt;/R&gt;&lt;C&gt;1&lt;/C&gt;&lt;D xsi:type="xsd:double"&gt;13.2977828340537&lt;/D&gt;&lt;/FQL&gt;&lt;FQL&gt;&lt;Q&gt;FC0000AE^FMA_EPS(NTMA,-20AY,0,CY,,"PORTAGG","MEANR")&lt;/Q&gt;&lt;R&gt;20&lt;/R&gt;&lt;C&gt;1&lt;/C&gt;&lt;D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xsi:type="xsd:double"&gt;11.0560462161177&lt;/D&gt;&lt;/FQL&gt;&lt;FQL&gt;&lt;Q&gt;CNYA^FG_PRICE(0)&lt;/Q&gt;&lt;R&gt;1&lt;/R&gt;&lt;C&gt;1&lt;/C&gt;&lt;D xsi:type="xsd:double"&gt;24.71&lt;/D&gt;&lt;/FQL&gt;&lt;FQL&gt;&lt;Q&gt;EWM^FMA_RBICS_REV_CURRENT(30, LOC, "PORTAGG")&lt;/Q&gt;&lt;R&gt;1&lt;/R&gt;&lt;C&gt;1&lt;/C&gt;&lt;D xsi:type="xsd:double"&gt;41.3395177809261&lt;/D&gt;&lt;/FQL&gt;&lt;FQL&gt;&lt;Q&gt;EWM^FMA_DIV_YLD(NTMA,NOW,NOW,M,"PORTAGG","MEANR")&lt;/Q&gt;&lt;R&gt;1&lt;/R&gt;&lt;C&gt;1&lt;/C&gt;&lt;D xsi:type="xsd:double"&gt;3.99793352337888&lt;/D&gt;&lt;/FQL&gt;&lt;FQL&gt;&lt;Q&gt;KSA^FMA_PE(NTMA,-10AY,0,AM,"PORTAGG","MEANR")&lt;/Q&gt;&lt;R&gt;121&lt;/R&gt;&lt;C&gt;1&lt;/C&gt;&lt;D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xsi:type="xsd:double"&gt;12.4142908343726&lt;/D&gt;&lt;D xsi:type="xsd:double"&gt;12.6870880996372&lt;/D&gt;&lt;D xsi:type="xsd:double"&gt;12.4815351582521&lt;/D&gt;&lt;D xsi:type="xsd:double"&gt;11.4868182808665&lt;/D&gt;&lt;D xsi:type="xsd:double"&gt;11.9674491275766&lt;/D&gt;&lt;D xsi:type="xsd:double"&gt;12.3658284486815&lt;/D&gt;&lt;D xsi:type="xsd:double"&gt;13.665078744729&lt;/D&gt;&lt;D xsi:type="xsd:double"&gt;13.1278811042315&lt;/D&gt;&lt;D xsi:type="xsd:double"&gt;13.2959237691212&lt;/D&gt;&lt;D xsi:type="xsd:double"&gt;13.035127128478&lt;/D&gt;&lt;D xsi:type="xsd:double"&gt;12.3288085721415&lt;/D&gt;&lt;D xsi:type="xsd:double"&gt;11.6503030406972&lt;/D&gt;&lt;D xsi:type="xsd:double"&gt;12.0370167118564&lt;/D&gt;&lt;D xsi:type="xsd:double"&gt;14.3661707859989&lt;/D&gt;&lt;D xsi:type="xsd:double"&gt;14.3258581899077&lt;/D&gt;&lt;D xsi:type="xsd:double"&gt;14.6232261546364&lt;/D&gt;&lt;D xsi:type="xsd:double"&gt;14.3153635760258&lt;/D&gt;&lt;D xsi:type="xsd:double"&gt;13.9311679129559&lt;/D&gt;&lt;D xsi:type="xsd:double"&gt;13.497833793083&lt;/D&gt;&lt;D xsi:type="xsd:double"&gt;13.5579606168604&lt;/D&gt;&lt;D xsi:type="xsd:double"&gt;14.9721298154207&lt;/D&gt;&lt;D xsi:type="xsd:double"&gt;14.3990843608947&lt;/D&gt;&lt;D xsi:type="xsd:double"&gt;13.9685426205891&lt;/D&gt;&lt;D xsi:type="xsd:double"&gt;13.5538857636857&lt;/D&gt;&lt;D xsi:type="xsd:double"&gt;12.8360135719636&lt;/D&gt;&lt;D xsi:type="xsd:double"&gt;13.0359143527349&lt;/D&gt;&lt;D xsi:type="xsd:double"&gt;13.2376438439915&lt;/D&gt;&lt;D xsi:type="xsd:double"&gt;13.9588861445458&lt;/D&gt;&lt;D xsi:type="xsd:double"&gt;13.5696998878712&lt;/D&gt;&lt;D xsi:type="xsd:double"&gt;14.8186540483477&lt;/D&gt;&lt;D xsi:type="xsd:double"&gt;15.1355954285867&lt;/D&gt;&lt;D xsi:type="xsd:double"&gt;14.9286893771999&lt;/D&gt;&lt;D xsi:type="xsd:double"&gt;14.9809318871682&lt;/D&gt;&lt;D xsi:type="xsd:double"&gt;14.8897493126237&lt;/D&gt;&lt;D xsi:type="xsd:double"&gt;14.3017886116016&lt;/D&gt;&lt;D xsi:type="xsd:double"&gt;13.9773199375927&lt;/D&gt;&lt;D xsi:type="xsd:double"&gt;13.8820576781815&lt;/D&gt;&lt;D xsi:type="xsd:double"&gt;13.6756593448886&lt;/D&gt;&lt;D xsi:type="xsd:double"&gt;14.1292382288302&lt;/D&gt;&lt;D xsi:type="xsd:double"&gt;15.9034362682897&lt;/D&gt;&lt;D xsi:type="xsd:double"&gt;15.9302010902979&lt;/D&gt;&lt;D xsi:type="xsd:double"&gt;16.4061641763066&lt;/D&gt;&lt;D xsi:type="xsd:double"&gt;17.4777141469145&lt;/D&gt;&lt;D xsi:type="xsd:double"&gt;15.8275740668249&lt;/D&gt;&lt;D xsi:type="xsd:double"&gt;16.6156375905904&lt;/D&gt;&lt;D xsi:type="xsd:double"&gt;16.539780343976&lt;/D&gt;&lt;D xsi:type="xsd:double"&gt;16.6937838618456&lt;/D&gt;&lt;D xsi:type="xsd:double"&gt;17.0599014599918&lt;/D&gt;&lt;D xsi:type="xsd:double"&gt;16.3480872958985&lt;/D&gt;&lt;D xsi:type="xsd:double"&gt;16.2149596502215&lt;/D&gt;&lt;D xsi:type="xsd:double"&gt;17.0218800311597&lt;/D&gt;&lt;D xsi:type="xsd:double"&gt;16.3360976261389&lt;/D&gt;&lt;D xsi:type="xsd:double"&gt;15.4167059917635&lt;/D&gt;&lt;D xsi:type="xsd:double"&gt;13.8942316001661&lt;/D&gt;&lt;D xsi:type="xsd:double"&gt;17.4357446576464&lt;/D&gt;&lt;D xsi:type="xsd:double"&gt;18.6005916499697&lt;/D&gt;&lt;D xsi:type="xsd:double"&gt;18.9899751458355&lt;/D&gt;&lt;D xsi:type="xsd:double"&gt;19.4606287879299&lt;/D&gt;&lt;D xsi:type="xsd:double"&gt;20.4140371860155&lt;/D&gt;&lt;D xsi:type="xsd:double"&gt;21.2150118959311&lt;/D&gt;&lt;D xsi:type="xsd:double"&gt;19.9232955520023&lt;/D&gt;&lt;D xsi:type="xsd:double"&gt;20.3069861903213&lt;/D&gt;&lt;D xsi:type="xsd:double"&gt;19.3399097126763&lt;/D&gt;&lt;D xsi:type="xsd:double"&gt;18.7152228403935&lt;/D&gt;&lt;D xsi:type="xsd:double"&gt;18.6028923412859&lt;/D&gt;&lt;D xsi:type="xsd:double"&gt;18.5116186170352&lt;/D&gt;&lt;D xsi:type="xsd:double"&gt;19.7847363976563&lt;/D&gt;&lt;D xsi:type="xsd:double"&gt;19.0269168335424&lt;/D&gt;&lt;D xsi:type="xsd:double"&gt;19.5210183263993&lt;/D&gt;&lt;D xsi:type="xsd:double"&gt;19.1474954856074&lt;/D&gt;&lt;D xsi:type="xsd:double"&gt;18.8466272059329&lt;/D&gt;&lt;D xsi:type="xsd:double"&gt;18.8011588474094&lt;/D&gt;&lt;D xsi:type="xsd:double"&gt;18.7848559406541&lt;/D&gt;&lt;D xsi:type="xsd:double"&gt;17.1728834440563&lt;/D&gt;&lt;D xsi:type="xsd:double"&gt;17.5697860780824&lt;/D&gt;&lt;D xsi:type="xsd:double"&gt;19.0556899478419&lt;/D&gt;&lt;D xsi:type="xsd:double"&gt;19.4237330501385&lt;/D&gt;&lt;D xsi:type="xsd:double"&gt;19.4104795992895&lt;/D&gt;&lt;D xsi:type="xsd:double"&gt;19.3155043371709&lt;/D&gt;&lt;D xsi:type="xsd:double"&gt;16.7786813747155&lt;/D&gt;&lt;D xsi:type="xsd:double"&gt;15.6575319850979&lt;/D&gt;&lt;D xsi:type="xsd:double"&gt;16.0534864832153&lt;/D&gt;&lt;D xsi:type="xsd:double"&gt;16.4478146670019&lt;/D&gt;&lt;D xsi:type="xsd:double"&gt;14.8251282016257&lt;/D&gt;&lt;D xsi:type="xsd:double"&gt;15.2807324944184&lt;/D&gt;&lt;D xsi:type="xsd:double"&gt;14.427736423587&lt;/D&gt;&lt;D xsi:type="xsd:double"&gt;14.3947942394659&lt;/D&gt;&lt;D xsi:type="xsd:double"&gt;14.9820977129132&lt;/D&gt;&lt;D xsi:type="xsd:double"&gt;14.2254041844213&lt;/D&gt;&lt;D xsi:type="xsd:double"&gt;15.1644337440335&lt;/D&gt;&lt;D xsi:type="xsd:double"&gt;16.4514901194336&lt;/D&gt;&lt;D xsi:type="xsd:double"&gt;16.5079085619328&lt;/D&gt;&lt;D xsi:type="xsd:double"&gt;17.0368154606315&lt;/D&gt;&lt;D xsi:type="xsd:double"&gt;17.7224865250936&lt;/D&gt;&lt;D xsi:type="xsd:double"&gt;17.0391243859851&lt;/D&gt;&lt;D xsi:type="xsd:double"&gt;16.2021876547636&lt;/D&gt;&lt;D xsi:type="xsd:double"&gt;15.1880278659308&lt;/D&gt;&lt;D xsi:type="xsd:double"&gt;16.3722499805006&lt;/D&gt;&lt;D xsi:type="xsd:double"&gt;18.0145313955674&lt;/D&gt;&lt;D xsi:type="xsd:double"&gt;18.6510349225109&lt;/D&gt;&lt;D xsi:type="xsd:double"&gt;18.9810688026946&lt;/D&gt;&lt;D xsi:type="xsd:double"&gt;18.2503737199458&lt;/D&gt;&lt;D xsi:type="xsd:double"&gt;17.7304976025088&lt;/D&gt;&lt;D xsi:type="xsd:double"&gt;16.495065781828&lt;/D&gt;&lt;D xsi:type="xsd:double"&gt;16.7980794156704&lt;/D&gt;&lt;D xsi:type="xsd:double"&gt;17.2761218168688&lt;/D&gt;&lt;D xsi:type="xsd:double"&gt;17.199095193609&lt;/D&gt;&lt;/FQL&gt;&lt;FQL&gt;&lt;Q&gt;EZA^P_PRICE(0)/P_PRICE_HIGH_PR(0,,,,,,"PRICE","INTRA","52W")&lt;/Q&gt;&lt;R&gt;1&lt;/R&gt;&lt;C&gt;1&lt;/C&gt;&lt;D xsi:type="xsd:double"&gt;0.9860359&lt;/D&gt;&lt;/FQL&gt;&lt;FQL&gt;&lt;Q&gt;ECH^JULIAN(FMA_DIV_YLD(LTMA,-10AY,0,AM,"PORTAGG","MEANR").DATES)&lt;/Q&gt;&lt;R&gt;121&lt;/R&gt;&lt;C&gt;1&lt;/C&gt;&lt;D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xsi:type="xsd:long"&gt;45531&lt;/D&gt;&lt;/FQL&gt;&lt;FQL&gt;&lt;Q&gt;REFEUREFI-FDS^PROPER_NAME(0,,,"SECURITY","NAME")&lt;/Q&gt;&lt;R&gt;1&lt;/R&gt;&lt;C&gt;1&lt;/C&gt;&lt;D xsi:type="xsd:string"&gt;Eurozone Main Refinancing Operations Minimum Bid Rate&lt;/D&gt;&lt;/FQL&gt;&lt;FQL&gt;&lt;Q&gt;EWT^PERCENT_CHANGE(FMA_EPS(+1,0,,,,"PORTAGG","MEAN"),FMA_EPS(+1,-3AM,,,,"PORTAGG","MEAN"))&lt;/Q&gt;&lt;R&gt;1&lt;/R&gt;&lt;C&gt;1&lt;/C&gt;&lt;D xsi:type="xsd:double"&gt;10.3413554227731&lt;/D&gt;&lt;/FQL&gt;&lt;FQL&gt;&lt;Q&gt;EWT^PERCENT_CHANGE(FMA_EPS(+1,0,,,,"PORTAGG","MEAN"),FMA_EPS(+1,-1AM,,,,"PORTAGG","MEAN"))&lt;/Q&gt;&lt;R&gt;1&lt;/R&gt;&lt;C&gt;1&lt;/C&gt;&lt;D xsi:type="xsd:double"&gt;6.32309010127343&lt;/D&gt;&lt;/FQL&gt;&lt;FQL&gt;&lt;Q&gt;EPOL^FMA_RBICS_REV_CURRENT(30, LOC, "PORTAGG")&lt;/Q&gt;&lt;R&gt;1&lt;/R&gt;&lt;C&gt;1&lt;/C&gt;&lt;D xsi:type="xsd:double"&gt;48.3374991491939&lt;/D&gt;&lt;/FQL&gt;&lt;FQL&gt;&lt;Q&gt;EZA^FMA_EVAL_EBITDA(NTMA,0,,,"PORTAGG","MEANR")&lt;/Q&gt;&lt;R&gt;1&lt;/R&gt;&lt;C&gt;1&lt;/C&gt;&lt;D xsi:type="xsd:double"&gt;7.53991940725587&lt;/D&gt;&lt;/FQL&gt;&lt;FQL&gt;&lt;Q&gt;FC0000TR^FMA_EPS(NTMA,-20AY,0,CY,,"PORTAGG","MEANR")&lt;/Q&gt;&lt;R&gt;20&lt;/R&gt;&lt;C&gt;1&lt;/C&gt;&lt;D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xsi:type="xsd:double"&gt;22.5659661252197&lt;/D&gt;&lt;D xsi:type="xsd:double"&gt;23.2814283629633&lt;/D&gt;&lt;D xsi:type="xsd:double"&gt;19.758357124894&lt;/D&gt;&lt;D xsi:type="xsd:double"&gt;36.4008288961816&lt;/D&gt;&lt;D xsi:type="xsd:double"&gt;47.7168789210372&lt;/D&gt;&lt;/FQL&gt;&lt;FQL&gt;&lt;Q&gt;KSA^PERCENT_CHANGE(FMA_EPS(+1,0,,,,"PORTAGG","MEAN"),FMA_EPS(+1,-1AM,,,,"PORTAGG","MEAN"))&lt;/Q&gt;&lt;R&gt;1&lt;/R&gt;&lt;C&gt;1&lt;/C&gt;&lt;D xsi:type="xsd:double"&gt;1.44440558639382&lt;/D&gt;&lt;/FQL&gt;&lt;FQL&gt;&lt;Q&gt;ECH^FMA_RBICS_REV_CURRENT(30, LOC, "PORTAGG")&lt;/Q&gt;&lt;R&gt;1&lt;/R&gt;&lt;C&gt;1&lt;/C&gt;&lt;D xsi:type="xsd:double"&gt;34.7602180214095&lt;/D&gt;&lt;/FQL&gt;&lt;FQL&gt;&lt;Q&gt;SET-BKK^FG_TOTAL_RETURNC(0,-1AM)&lt;/Q&gt;&lt;R&gt;1&lt;/R&gt;&lt;C&gt;1&lt;/C&gt;&lt;D xsi:type="xsd:double"&gt;3.8402438&lt;/D&gt;&lt;/FQL&gt;&lt;FQL&gt;&lt;Q&gt;EIDO^P_PRICE_RETURNS_PR('52W',2,-10AY,0,AM)&lt;/Q&gt;&lt;R&gt;121&lt;/R&gt;&lt;C&gt;1&lt;/C&gt;&lt;D xsi:type="xsd:double"&gt;30.409695&lt;/D&gt;&lt;D xsi:type="xsd:double"&gt;12.647951&lt;/D&gt;&lt;D xsi:type="xsd:double"&gt;2.8574944&lt;/D&gt;&lt;D xsi:type="xsd:double"&gt;20.008362&lt;/D&gt;&lt;D xsi:type="xsd:double"&gt;24.292637&lt;/D&gt;&lt;D xsi:type="xsd:double"&gt;23.317062&lt;/D&gt;&lt;D xsi:type="xsd:double"&gt;8.81654&lt;/D&gt;&lt;D xsi:type="xsd:double"&gt;0.83841085&lt;/D&gt;&lt;D xsi:type="xsd:double"&gt;-6.361288&lt;/D&gt;&lt;D xsi:type="xsd:double"&gt;-8.398837&lt;/D&gt;&lt;D xsi:type="xsd:double"&gt;-9.824252&lt;/D&gt;&lt;D xsi:type="xsd:double"&gt;-22.67074&lt;/D&gt;&lt;D xsi:type="xsd:double"&gt;-29.073303&lt;/D&gt;&lt;D xsi:type="xsd:double"&gt;-35.394&lt;/D&gt;&lt;D xsi:type="xsd:double"&gt;-24.459398&lt;/D&gt;&lt;D xsi:type="xsd:double"&gt;-24.462706&lt;/D&gt;&lt;D xsi:type="xsd:double"&gt;-20.99408&lt;/D&gt;&lt;D xsi:type="xsd:double"&gt;-19.792492&lt;/D&gt;&lt;D xsi:type="xsd:double"&gt;-16.488182&lt;/D&gt;&lt;D xsi:type="xsd:double"&gt;-13.464647&lt;/D&gt;&lt;D xsi:type="xsd:double"&gt;-7.9395237&lt;/D&gt;&lt;D xsi:type="xsd:double"&gt;-12.248987&lt;/D&gt;&lt;D xsi:type="xsd:double"&gt;7.9386353&lt;/D&gt;&lt;D xsi:type="xsd:double"&gt;18.89106&lt;/D&gt;&lt;D xsi:type="xsd:double"&gt;29.19762&lt;/D&gt;&lt;D xsi:type="xsd:double"&gt;56.22883&lt;/D&gt;&lt;D xsi:type="xsd:double"&gt;25.65111&lt;/D&gt;&lt;D xsi:type="xsd:double"&gt;13.626361&lt;/D&gt;&lt;D xsi:type="xsd:double"&gt;16.870487&lt;/D&gt;&lt;D xsi:type="xsd:double"&gt;18.45348&lt;/D&gt;&lt;D xsi:type="xsd:double"&gt;12.135553&lt;/D&gt;&lt;D xsi:type="xsd:double"&gt;14.171135&lt;/D&gt;&lt;D xsi:type="xsd:double"&gt;14.548122&lt;/D&gt;&lt;D xsi:type="xsd:double"&gt;20.700705&lt;/D&gt;&lt;D xsi:type="xsd:double"&gt;12.48486&lt;/D&gt;&lt;D xsi:type="xsd:double"&gt;5.0193667&lt;/D&gt;&lt;D xsi:type="xsd:double"&gt;6.762457&lt;/D&gt;&lt;D xsi:type="xsd:double"&gt;1.7552376&lt;/D&gt;&lt;D xsi:type="xsd:double"&gt;3.0783653&lt;/D&gt;&lt;D xsi:type="xsd:double"&gt;17.013084&lt;/D&gt;&lt;D xsi:type="xsd:double"&gt;17.82999&lt;/D&gt;&lt;D xsi:type="xsd:double"&gt;24.770582&lt;/D&gt;&lt;D xsi:type="xsd:double"&gt;18.382347&lt;/D&gt;&lt;D xsi:type="xsd:double"&gt;5.278671&lt;/D&gt;&lt;D xsi:type="xsd:double"&gt;-2.4128437&lt;/D&gt;&lt;D xsi:type="xsd:double"&gt;-4.301381&lt;/D&gt;&lt;D xsi:type="xsd:double"&gt;-13.68432&lt;/D&gt;&lt;D xsi:type="xsd:double"&gt;-7.9382124&lt;/D&gt;&lt;D xsi:type="xsd:double"&gt;-9.358728&lt;/D&gt;&lt;D xsi:type="xsd:double"&gt;-10.587502&lt;/D&gt;&lt;D xsi:type="xsd:double"&gt;-18.626135&lt;/D&gt;&lt;D xsi:type="xsd:double"&gt;-4.542768&lt;/D&gt;&lt;D xsi:type="xsd:double"&gt;-10.635328&lt;/D&gt;&lt;D xsi:type="xsd:double"&gt;-9.332001&lt;/D&gt;&lt;D xsi:type="xsd:double"&gt;-8.20536&lt;/D&gt;&lt;D xsi:type="xsd:double"&gt;-2.7766526&lt;/D&gt;&lt;D xsi:type="xsd:double"&gt;3.98916&lt;/D&gt;&lt;D xsi:type="xsd:double"&gt;-1.6019106&lt;/D&gt;&lt;D xsi:type="xsd:double"&gt;18.616236&lt;/D&gt;&lt;D xsi:type="xsd:double"&gt;9.510862&lt;/D&gt;&lt;D xsi:type="xsd:double"&gt;5.581641&lt;/D&gt;&lt;D xsi:type="xsd:double"&gt;8.868861&lt;/D&gt;&lt;D xsi:type="xsd:double"&gt;22.105694&lt;/D&gt;&lt;D xsi:type="xsd:double"&gt;-2.6697516&lt;/D&gt;&lt;D xsi:type="xsd:double"&gt;5.983448&lt;/D&gt;&lt;D xsi:type="xsd:double"&gt;-3.099221&lt;/D&gt;&lt;D xsi:type="xsd:double"&gt;-14.413733&lt;/D&gt;&lt;D xsi:type="xsd:double"&gt;-42.49527&lt;/D&gt;&lt;D xsi:type="xsd:double"&gt;-36.692356&lt;/D&gt;&lt;D xsi:type="xsd:double"&gt;-27.710796&lt;/D&gt;&lt;D xsi:type="xsd:double"&gt;-28.642487&lt;/D&gt;&lt;D xsi:type="xsd:double"&gt;-26.058167&lt;/D&gt;&lt;D xsi:type="xsd:double"&gt;-17.62548&lt;/D&gt;&lt;D xsi:type="xsd:double"&gt;-28.375847&lt;/D&gt;&lt;D xsi:type="xsd:double"&gt;-27.355736&lt;/D&gt;&lt;D xsi:type="xsd:double"&gt;-5.3340077&lt;/D&gt;&lt;D xsi:type="xsd:double"&gt;-6.615037&lt;/D&gt;&lt;D xsi:type="xsd:double"&gt;-10.142732&lt;/D&gt;&lt;D xsi:type="xsd:double"&gt;1.8339753&lt;/D&gt;&lt;D xsi:type="xsd:double"&gt;60.70577&lt;/D&gt;&lt;D xsi:type="xsd:double"&gt;37.695526&lt;/D&gt;&lt;D xsi:type="xsd:double"&gt;28.595852&lt;/D&gt;&lt;D xsi:type="xsd:double"&gt;11.836481&lt;/D&gt;&lt;D xsi:type="xsd:double"&gt;8.016968&lt;/D&gt;&lt;D xsi:type="xsd:double"&gt;6.4266086&lt;/D&gt;&lt;D xsi:type="xsd:double"&gt;24.205828&lt;/D&gt;&lt;D xsi:type="xsd:double"&gt;32.718468&lt;/D&gt;&lt;D xsi:type="xsd:double"&gt;4.243827&lt;/D&gt;&lt;D xsi:type="xsd:double"&gt;-0.45998096&lt;/D&gt;&lt;D xsi:type="xsd:double"&gt;1.1279821&lt;/D&gt;&lt;D xsi:type="xsd:double"&gt;7.9101324&lt;/D&gt;&lt;D xsi:type="xsd:double"&gt;11.279178&lt;/D&gt;&lt;D xsi:type="xsd:double"&gt;16.869879&lt;/D&gt;&lt;D xsi:type="xsd:double"&gt;17.12463&lt;/D&gt;&lt;D xsi:type="xsd:double"&gt;13.188291&lt;/D&gt;&lt;D xsi:type="xsd:double"&gt;16.897285&lt;/D&gt;&lt;D xsi:type="xsd:double"&gt;15.424597&lt;/D&gt;&lt;D xsi:type="xsd:double"&gt;13.126099&lt;/D&gt;&lt;D xsi:type="xsd:double"&gt;1.5708447&lt;/D&gt;&lt;D xsi:type="xsd:double"&gt;2.0832658&lt;/D&gt;&lt;D xsi:type="xsd:double"&gt;-0.7957995&lt;/D&gt;&lt;D xsi:type="xsd:double"&gt;4.520285&lt;/D&gt;&lt;D xsi:type="xsd:double"&gt;-3.5441756&lt;/D&gt;&lt;D xsi:type="xsd:double"&gt;-2.6729882&lt;/D&gt;&lt;D xsi:type="xsd:double"&gt;0.28674603&lt;/D&gt;&lt;D xsi:type="xsd:double"&gt;1.7499924&lt;/D&gt;&lt;D xsi:type="xsd:double"&gt;5.542326&lt;/D&gt;&lt;D xsi:type="xsd:double"&gt;4.263878&lt;/D&gt;&lt;D xsi:type="xsd:double"&gt;2.317834&lt;/D&gt;&lt;D xsi:type="xsd:double"&gt;-2.084273&lt;/D&gt;&lt;D xsi:type="xsd:double"&gt;-11.0887165&lt;/D&gt;&lt;D xsi:type="xsd:double"&gt;-4.1058483&lt;/D&gt;&lt;D xsi:type="xsd:double"&gt;2.4395823&lt;/D&gt;&lt;D xsi:type="xsd:double"&gt;-5.752802&lt;/D&gt;&lt;D xsi:type="xsd:double"&gt;0.47318935&lt;/D&gt;&lt;D xsi:type="xsd:double"&gt;-0.07309914&lt;/D&gt;&lt;D xsi:type="xsd:double"&gt;-13.980972&lt;/D&gt;&lt;D xsi:type="xsd:double"&gt;-13.667303&lt;/D&gt;&lt;D xsi:type="xsd:double"&gt;-12.646389&lt;/D&gt;&lt;D xsi:type="xsd:double"&gt;-10.4270935&lt;/D&gt;&lt;D xsi:type="xsd:double"&gt;-2.6841462&lt;/D&gt;&lt;/FQL&gt;&lt;FQL&gt;&lt;Q&gt;EWM^FG_FCF_YIELD_NTM(0)&lt;/Q&gt;&lt;R&gt;1&lt;/R&gt;&lt;C&gt;1&lt;/C&gt;&lt;D xsi:type="xsd:double"&gt;5.98475695045429&lt;/D&gt;&lt;/FQL&gt;&lt;FQL&gt;&lt;Q&gt;EPHE^FMA_DIV_YLD(NTMA,-10AY,0,AM,"PORTAGG","MEANR")&lt;/Q&gt;&lt;R&gt;121&lt;/R&gt;&lt;C&gt;1&lt;/C&gt;&lt;D xsi:type="xsd:double"&gt;2.04123551693434&lt;/D&gt;&lt;D xsi:type="xsd:double"&gt;1.94225252940895&lt;/D&gt;&lt;D xsi:type="xsd:double"&gt;2.25360675740926&lt;/D&gt;&lt;D xsi:type="xsd:double"&gt;2.16207167570037&lt;/D&gt;&lt;D xsi:type="xsd:double"&gt;2.15306936932914&lt;/D&gt;&lt;D xsi:type="xsd:double"&gt;2.0652417269731&lt;/D&gt;&lt;D xsi:type="xsd:double"&gt;1.95183813990852&lt;/D&gt;&lt;D xsi:type="xsd:double"&gt;1.90279378349078&lt;/D&gt;&lt;D xsi:type="xsd:double"&gt;1.91584650924006&lt;/D&gt;&lt;D xsi:type="xsd:double"&gt;2.01487200431548&lt;/D&gt;&lt;D xsi:type="xsd:double"&gt;1.98465039143476&lt;/D&gt;&lt;D xsi:type="xsd:double"&gt;1.92611413098854&lt;/D&gt;&lt;D xsi:type="xsd:double"&gt;2.03449389187368&lt;/D&gt;&lt;D xsi:type="xsd:double"&gt;2.11211353848145&lt;/D&gt;&lt;D xsi:type="xsd:double"&gt;1.9593114734162&lt;/D&gt;&lt;D xsi:type="xsd:double"&gt;2.03048641586459&lt;/D&gt;&lt;D xsi:type="xsd:double"&gt;1.95215141568343&lt;/D&gt;&lt;D xsi:type="xsd:double"&gt;2.04314607315563&lt;/D&gt;&lt;D xsi:type="xsd:double"&gt;2.02214317161934&lt;/D&gt;&lt;D xsi:type="xsd:double"&gt;1.79620932638316&lt;/D&gt;&lt;D xsi:type="xsd:double"&gt;1.83221108277849&lt;/D&gt;&lt;D xsi:type="xsd:double"&gt;1.75955387782716&lt;/D&gt;&lt;D xsi:type="xsd:double"&gt;1.65580538586046&lt;/D&gt;&lt;D xsi:type="xsd:double"&gt;1.64970844349446&lt;/D&gt;&lt;D xsi:type="xsd:double"&gt;1.60913822995937&lt;/D&gt;&lt;D xsi:type="xsd:double"&gt;1.64373026917152&lt;/D&gt;&lt;D xsi:type="xsd:double"&gt;1.66383412379653&lt;/D&gt;&lt;D xsi:type="xsd:double"&gt;1.81130562563828&lt;/D&gt;&lt;D xsi:type="xsd:double"&gt;1.76000766302143&lt;/D&gt;&lt;D xsi:type="xsd:double"&gt;1.63240078754736&lt;/D&gt;&lt;D xsi:type="xsd:double"&gt;1.65051538690643&lt;/D&gt;&lt;D xsi:type="xsd:double"&gt;1.65510420089779&lt;/D&gt;&lt;D xsi:type="xsd:double"&gt;1.58535596611044&lt;/D&gt;&lt;D xsi:type="xsd:double"&gt;1.55556825445096&lt;/D&gt;&lt;D xsi:type="xsd:double"&gt;1.58166463037297&lt;/D&gt;&lt;D xsi:type="xsd:double"&gt;1.56374341752837&lt;/D&gt;&lt;D xsi:type="xsd:double"&gt;1.56932357151809&lt;/D&gt;&lt;D xsi:type="xsd:double"&gt;1.47260013392406&lt;/D&gt;&lt;D xsi:type="xsd:double"&gt;1.47665120609947&lt;/D&gt;&lt;D xsi:type="xsd:double"&gt;1.53761715608615&lt;/D&gt;&lt;D xsi:type="xsd:double"&gt;1.54512038334937&lt;/D&gt;&lt;D xsi:type="xsd:double"&gt;1.47538876148837&lt;/D&gt;&lt;D xsi:type="xsd:double"&gt;1.55848785091794&lt;/D&gt;&lt;D xsi:type="xsd:double"&gt;1.65656358293505&lt;/D&gt;&lt;D xsi:type="xsd:double"&gt;1.74449719984272&lt;/D&gt;&lt;D xsi:type="xsd:double"&gt;1.77696888504444&lt;/D&gt;&lt;D xsi:type="xsd:double"&gt;1.86091809258778&lt;/D&gt;&lt;D xsi:type="xsd:double"&gt;1.73253953244908&lt;/D&gt;&lt;D xsi:type="xsd:double"&gt;1.711214446763&lt;/D&gt;&lt;D xsi:type="xsd:double"&gt;1.84496761629999&lt;/D&gt;&lt;D xsi:type="xsd:double"&gt;1.91574738820214&lt;/D&gt;&lt;D xsi:type="xsd:double"&gt;1.82585454666375&lt;/D&gt;&lt;D xsi:type="xsd:double"&gt;1.79258911368292&lt;/D&gt;&lt;D xsi:type="xsd:double"&gt;1.65615010077437&lt;/D&gt;&lt;D xsi:type="xsd:double"&gt;1.74635338072634&lt;/D&gt;&lt;D xsi:type="xsd:double"&gt;1.71221801676376&lt;/D&gt;&lt;D xsi:type="xsd:double"&gt;1.72393759942265&lt;/D&gt;&lt;D xsi:type="xsd:double"&gt;1.8015139481706&lt;/D&gt;&lt;D xsi:type="xsd:double"&gt;1.7585061974496&lt;/D&gt;&lt;D xsi:type="xsd:double"&gt;1.73773363993545&lt;/D&gt;&lt;D xsi:type="xsd:double"&gt;1.82720565502116&lt;/D&gt;&lt;D xsi:type="xsd:double"&gt;1.87512322741877&lt;/D&gt;&lt;D xsi:type="xsd:double"&gt;1.8308811768418&lt;/D&gt;&lt;D xsi:type="xsd:double"&gt;1.93346346589886&lt;/D&gt;&lt;D xsi:type="xsd:double"&gt;1.8443726527735&lt;/D&gt;&lt;D xsi:type="xsd:double"&gt;1.9092957244085&lt;/D&gt;&lt;D xsi:type="xsd:double"&gt;2.08276692118706&lt;/D&gt;&lt;D xsi:type="xsd:double"&gt;2.71614612524804&lt;/D&gt;&lt;D xsi:type="xsd:double"&gt;2.464685103253&lt;/D&gt;&lt;D xsi:type="xsd:double"&gt;2.27559613604856&lt;/D&gt;&lt;D xsi:type="xsd:double"&gt;2.14544910929766&lt;/D&gt;&lt;D xsi:type="xsd:double"&gt;2.16359393334506&lt;/D&gt;&lt;D xsi:type="xsd:double"&gt;2.12596220663575&lt;/D&gt;&lt;D xsi:type="xsd:double"&gt;2.04343509304917&lt;/D&gt;&lt;D xsi:type="xsd:double"&gt;1.82876861159438&lt;/D&gt;&lt;D xsi:type="xsd:double"&gt;1.68392143262584&lt;/D&gt;&lt;D xsi:type="xsd:double"&gt;1.71348913319914&lt;/D&gt;&lt;D xsi:type="xsd:double"&gt;1.83858183634035&lt;/D&gt;&lt;D xsi:type="xsd:double"&gt;1.77729663409642&lt;/D&gt;&lt;D xsi:type="xsd:double"&gt;1.86959427246737&lt;/D&gt;&lt;D xsi:type="xsd:double"&gt;1.96384866414263&lt;/D&gt;&lt;D xsi:type="xsd:double"&gt;1.9574194947004&lt;/D&gt;&lt;D xsi:type="xsd:double"&gt;1.90255018851854&lt;/D&gt;&lt;D xsi:type="xsd:double"&gt;2.0477893118691&lt;/D&gt;&lt;D xsi:type="xsd:double"&gt;1.99180724497046&lt;/D&gt;&lt;D xsi:type="xsd:double"&gt;1.88300073445293&lt;/D&gt;&lt;D xsi:type="xsd:double"&gt;1.83217476806694&lt;/D&gt;&lt;D xsi:type="xsd:double"&gt;1.7625396817119&lt;/D&gt;&lt;D xsi:type="xsd:double"&gt;1.75028763445707&lt;/D&gt;&lt;D xsi:type="xsd:double"&gt;1.80925978090119&lt;/D&gt;&lt;D xsi:type="xsd:double"&gt;1.85072075931376&lt;/D&gt;&lt;D xsi:type="xsd:double"&gt;1.99953171003376&lt;/D&gt;&lt;D xsi:type="xsd:double"&gt;2.14948965360879&lt;/D&gt;&lt;D xsi:type="xsd:double"&gt;2.31136390331485&lt;/D&gt;&lt;D xsi:type="xsd:double"&gt;2.40139553465178&lt;/D&gt;&lt;D xsi:type="xsd:double"&gt;2.44133399543201&lt;/D&gt;&lt;D xsi:type="xsd:double"&gt;2.26121233056797&lt;/D&gt;&lt;D xsi:type="xsd:double"&gt;2.68482310227444&lt;/D&gt;&lt;D xsi:type="xsd:double"&gt;2.56625697745314&lt;/D&gt;&lt;D xsi:type="xsd:double"&gt;2.32825999737938&lt;/D&gt;&lt;D xsi:type="xsd:double"&gt;2.35189448978523&lt;/D&gt;&lt;D xsi:type="xsd:double"&gt;2.24336231833838&lt;/D&gt;&lt;D xsi:type="xsd:double"&gt;2.46816917236242&lt;/D&gt;&lt;D xsi:type="xsd:double"&gt;2.69721944355321&lt;/D&gt;&lt;D xsi:type="xsd:double"&gt;2.69717867202795&lt;/D&gt;&lt;D xsi:type="xsd:double"&gt;2.88581778170438&lt;/D&gt;&lt;D xsi:type="xsd:double"&gt;2.93552403053096&lt;/D&gt;&lt;D xsi:type="xsd:double"&gt;2.92335782253635&lt;/D&gt;&lt;D xsi:type="xsd:double"&gt;3.01708099905659&lt;/D&gt;&lt;D xsi:type="xsd:double"&gt;2.82782430968308&lt;/D&gt;&lt;D xsi:type="xsd:double"&gt;3.11143409759774&lt;/D&gt;&lt;D xsi:type="xsd:double"&gt;3.12370855340127&lt;/D&gt;&lt;D xsi:type="xsd:double"&gt;3.19303295544763&lt;/D&gt;&lt;D xsi:type="xsd:double"&gt;2.90666806632852&lt;/D&gt;&lt;D xsi:type="xsd:double"&gt;2.74138862637531&lt;/D&gt;&lt;D xsi:type="xsd:double"&gt;2.7516952043142&lt;/D&gt;&lt;D xsi:type="xsd:double"&gt;2.83941599269082&lt;/D&gt;&lt;D xsi:type="xsd:double"&gt;3.31982106400163&lt;/D&gt;&lt;D xsi:type="xsd:double"&gt;3.30354637359899&lt;/D&gt;&lt;D xsi:type="xsd:double"&gt;3.28768071688573&lt;/D&gt;&lt;D xsi:type="xsd:double"&gt;3.16677327648267&lt;/D&gt;&lt;/FQL&gt;&lt;FQL&gt;&lt;Q&gt;QAT^FG_TOTAL_RETURNC(0,-3AM)&lt;/Q&gt;&lt;R&gt;1&lt;/R&gt;&lt;C&gt;1&lt;/C&gt;&lt;D xsi:type="xsd:double"&gt;11.544121&lt;/D&gt;&lt;/FQL&gt;&lt;FQL&gt;&lt;Q&gt;REFEUREFI-FDS^(SUBARRAY(NOT_NA(NO_REPEAT_F(FG_YIELD(NOW,-10AY,D))),0,1)-SUBARRAY(NOT_NA(NO_REPEAT_F(FG_YIELD(NOW,-10AY,D))),1,1))*100&lt;/Q&gt;&lt;R&gt;1&lt;/R&gt;&lt;C&gt;1&lt;/C&gt;&lt;D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xsi:type="xsd:double"&gt;-25&lt;/D&gt;&lt;/FQL&gt;&lt;FQL&gt;&lt;Q&gt;ECH^FMA_PE(NTMA,0,,,"PORTAGG","MEANR")&lt;/Q&gt;&lt;R&gt;1&lt;/R&gt;&lt;C&gt;1&lt;/C&gt;&lt;D xsi:type="xsd:double"&gt;9.13696679444272&lt;/D&gt;&lt;/FQL&gt;&lt;FQL&gt;&lt;Q&gt;EZA^FG_TOTAL_RETURNC(0,-6AM)&lt;/Q&gt;&lt;R&gt;1&lt;/R&gt;&lt;C&gt;1&lt;/C&gt;&lt;D xsi:type="xsd:double"&gt;29.34786&lt;/D&gt;&lt;/FQL&gt;&lt;FQL&gt;&lt;Q&gt;ECH^FMA_PE(LTM,0,,,"PORTAGG","MEANR")&lt;/Q&gt;&lt;R&gt;1&lt;/R&gt;&lt;C&gt;1&lt;/C&gt;&lt;D xsi:type="xsd:double"&gt;12.9829057610479&lt;/D&gt;&lt;/FQL&gt;&lt;FQL&gt;&lt;Q&gt;DDR3512M-FDS^FG_PRICE(0)/MAX(FG_PRICE(0,-1AY))&lt;/Q&gt;&lt;R&gt;1&lt;/R&gt;&lt;C&gt;1&lt;/C&gt;&lt;D xsi:type="xsd:double"&gt;0.855769230769231&lt;/D&gt;&lt;/FQL&gt;&lt;FQL&gt;&lt;Q&gt;PLATI-FDS^FG_PRICE_CHANGE(0,-3AM)&lt;/Q&gt;&lt;R&gt;1&lt;/R&gt;&lt;C&gt;1&lt;/C&gt;&lt;D xsi:type="xsd:double"&gt;-9.30902111324377&lt;/D&gt;&lt;/FQL&gt;&lt;FQL&gt;&lt;Q&gt;DUMMY^ECON_DATE(45412,,, 'MM/YYYY')&lt;/Q&gt;&lt;R&gt;1&lt;/R&gt;&lt;C&gt;1&lt;/C&gt;&lt;D xsi:type="xsd:string"&gt;04/2024&lt;/D&gt;&lt;/FQL&gt;&lt;FQL&gt;&lt;Q&gt;DUMMY^ECON_DATE(45503,,, 'MM/YYYY')&lt;/Q&gt;&lt;R&gt;1&lt;/R&gt;&lt;C&gt;1&lt;/C&gt;&lt;D xsi:type="xsd:string"&gt;07/2024&lt;/D&gt;&lt;/FQL&gt;&lt;FQL&gt;&lt;Q&gt;CC_IN^IMF_IFS_RCPI_Q(-1AM)&lt;/Q&gt;&lt;R&gt;0&lt;/R&gt;&lt;C&gt;0&lt;/C&gt;&lt;/FQL&gt;&lt;FQL&gt;&lt;Q&gt;CC_AE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xsi:type="xsd:double"&gt;51.519516&lt;/D&gt;&lt;/FQL&gt;&lt;FQL&gt;&lt;Q&gt;DUMMY^ECON_EXPR_DATA('FDS_ECON[NTCPMIMFGSA@CN]',07/2024,,Q)&lt;/Q&gt;&lt;R&gt;1&lt;/R&gt;&lt;C&gt;1&lt;/C&gt;&lt;D xsi:type="xsd:double"&gt;51.64454&lt;/D&gt;&lt;/FQL&gt;&lt;FQL&gt;&lt;Q&gt;DUMMY^ECON_EXPR_DATA('FDS_ECON[NTCPMIMFGSA@CN]',04/2024,,Q)&lt;/Q&gt;&lt;R&gt;1&lt;/R&gt;&lt;C&gt;1&lt;/C&gt;&lt;D xsi:type="xsd:double"&gt;50.938282&lt;/D&gt;&lt;/FQL&gt;&lt;FQL&gt;&lt;Q&gt;DUMMY^ECON_EXPR_DATA('FDS_ECON[NTCPMIMFGSA@CL]',07/2024,,Q)&lt;/Q&gt;&lt;R&gt;0&lt;/R&gt;&lt;C&gt;0&lt;/C&gt;&lt;/FQL&gt;&lt;FQL&gt;&lt;Q&gt;DUMMY^ECON_EXPR_DATA('FDS_ECON[NTCPMIMFGSA@CL]',04/2024,,Q)&lt;/Q&gt;&lt;R&gt;0&lt;/R&gt;&lt;C&gt;0&lt;/C&gt;&lt;/FQL&gt;&lt;FQL&gt;&lt;Q&gt;DUMMY^ECON_EXPR_DATA('FDS_ECON[NTCPMIMFGSA@ID]',07/2024,,Q)&lt;/Q&gt;&lt;R&gt;1&lt;/R&gt;&lt;C&gt;1&lt;/C&gt;&lt;D xsi:type="xsd:double"&gt;51.87755&lt;/D&gt;&lt;/FQL&gt;&lt;FQL&gt;&lt;Q&gt;DUMMY^ECON_EXPR_DATA('FDS_ECON[NTCPMIMFGSA@ID]',04/2024,,Q)&lt;/Q&gt;&lt;R&gt;1&lt;/R&gt;&lt;C&gt;1&lt;/C&gt;&lt;D xsi:type="xsd:double"&gt;53.247562&lt;/D&gt;&lt;/FQL&gt;&lt;FQL&gt;&lt;Q&gt;DUMMY^ECON_EXPR_DATA('FDS_ECON[NTCPMIPHMANHE]',07/2024,,Q)&lt;/Q&gt;&lt;R&gt;1&lt;/R&gt;&lt;C&gt;1&lt;/C&gt;&lt;D xsi:type="xsd:double"&gt;51.78043&lt;/D&gt;&lt;/FQL&gt;&lt;FQL&gt;&lt;Q&gt;DUMMY^ECON_EXPR_DATA('FDS_ECON[NTCPMIPHMANHE]',04/2024,,Q)&lt;/Q&gt;&lt;R&gt;1&lt;/R&gt;&lt;C&gt;1&lt;/C&gt;&lt;D xsi:type="xsd:double"&gt;50.931423&lt;/D&gt;&lt;/FQL&gt;&lt;FQL&gt;&lt;Q&gt;DUMMY^ECON_EXPR_DATA('FDS_ECON[NTCPMIMFGSA@PL]',07/2024,,Q)&lt;/Q&gt;&lt;R&gt;1&lt;/R&gt;&lt;C&gt;1&lt;/C&gt;&lt;D xsi:type="xsd:double"&gt;45.313137&lt;/D&gt;&lt;/FQL&gt;&lt;FQL&gt;&lt;Q&gt;DUMMY^ECON_EXPR_DATA('FDS_ECON[NTCPMIMFGSA@PL]',04/2024,,Q)&lt;/Q&gt;&lt;R&gt;1&lt;/R&gt;&lt;C&gt;1&lt;/C&gt;&lt;D xsi:type="xsd:double"&gt;47.64948&lt;/D&gt;&lt;/FQL&gt;&lt;FQL&gt;&lt;Q&gt;DUMMY^ECON_EXPR_DATA('FDS_ECON[NTCPMIMFGSA@PE]',07/2024,,Q)&lt;/Q&gt;&lt;R&gt;0&lt;/R&gt;&lt;C&gt;0&lt;/C&gt;&lt;/FQL&gt;&lt;FQL&gt;&lt;Q&gt;DUMMY^ECON_EXPR_DATA('FDS_ECON[NTCPMIMFGSA@PE]',04/2024,,Q)&lt;/Q&gt;&lt;R&gt;0&lt;/R&gt;&lt;C&gt;0&lt;/C&gt;&lt;/FQL&gt;&lt;FQL&gt;&lt;Q&gt;DUMMY^ECON_EXPR_DATA('FDS_ECON[PMIMYMANHE]',07/2024,,Q)&lt;/Q&gt;&lt;R&gt;1&lt;/R&gt;&lt;C&gt;1&lt;/C&gt;&lt;D xsi:type="xsd:double"&gt;49.6697&lt;/D&gt;&lt;/FQL&gt;&lt;FQL&gt;&lt;Q&gt;DUMMY^ECON_EXPR_DATA('FDS_ECON[PMIMYMANHE]',04/2024,,Q)&lt;/Q&gt;&lt;R&gt;1&lt;/R&gt;&lt;C&gt;1&lt;/C&gt;&lt;D xsi:type="xsd:double"&gt;48.94971&lt;/D&gt;&lt;/FQL&gt;&lt;FQL&gt;&lt;Q&gt;DUMMY^ECON_EXPR_DATA('FDS_ECON[NTCPMIMFGSA@TW]',07/2024,,Q)&lt;/Q&gt;&lt;R&gt;1&lt;/R&gt;&lt;C&gt;1&lt;/C&gt;&lt;D xsi:type="xsd:double"&gt;51.407047&lt;/D&gt;&lt;/FQL&gt;&lt;FQL&gt;&lt;Q&gt;DUMMY^ECON_EXPR_DATA('FDS_ECON[NTCPMIMFGSA@TW]',04/2024,,Q)&lt;/Q&gt;&lt;R&gt;1&lt;/R&gt;&lt;C&gt;1&lt;/C&gt;&lt;D xsi:type="xsd:double"&gt;48.895138&lt;/D&gt;&lt;/FQL&gt;&lt;FQL&gt;&lt;Q&gt;DUMMY^ECON_EXPR_DATA('FDS_ECON[NTCPMIMFGSA@MX]',07/2024,,Q)&lt;/Q&gt;&lt;R&gt;1&lt;/R&gt;&lt;C&gt;1&lt;/C&gt;&lt;D xsi:type="xsd:double"&gt;51.090343&lt;/D&gt;&lt;/FQL&gt;&lt;FQL&gt;&lt;Q&gt;DUMMY^ECON_EXPR_DATA('FDS_ECON[NTCPMIMFGSA@MX]',04/2024,,Q)&lt;/Q&gt;&lt;R&gt;1&lt;/R&gt;&lt;C&gt;1&lt;/C&gt;&lt;D xsi:type="xsd:double"&gt;51.565502&lt;/D&gt;&lt;/FQL&gt;&lt;FQL&gt;&lt;Q&gt;DUMMY^ECON_EXPR_DATA('FDS_ECON[NTCPMIMFGSA@KR]',07/2024,,Q)&lt;/Q&gt;&lt;R&gt;1&lt;/R&gt;&lt;C&gt;1&lt;/C&gt;&lt;D xsi:type="xsd:double"&gt;51.02443&lt;/D&gt;&lt;/FQL&gt;&lt;FQL&gt;&lt;Q&gt;DUMMY^ECON_EXPR_DATA('FDS_ECON[NTCPMIMFGSA@KR]',04/2024,,Q)&lt;/Q&gt;&lt;R&gt;1&lt;/R&gt;&lt;C&gt;1&lt;/C&gt;&lt;D xsi:type="xsd:double"&gt;50.57622&lt;/D&gt;&lt;/FQL&gt;&lt;FQL&gt;&lt;Q&gt;DUMMY^ECON_EXPR_DATA('FDS_ECON[NTCPMIMFGSA@BR]',07/2024,,Q)&lt;/Q&gt;&lt;R&gt;1&lt;/R&gt;&lt;C&gt;1&lt;/C&gt;&lt;D xsi:type="xsd:double"&gt;53.488384&lt;/D&gt;&lt;/FQL&gt;&lt;FQL&gt;&lt;Q&gt;DUMMY^ECON_EXPR_DATA('FDS_ECON[NTCPMIMFGSA@BR]',04/2024,,Q)&lt;/Q&gt;&lt;R&gt;1&lt;/R&gt;&lt;C&gt;1&lt;/C&gt;&lt;D xsi:type="xsd:double"&gt;53.509575&lt;/D&gt;&lt;/FQL&gt;&lt;FQL&gt;&lt;Q&gt;DUMMY^ECON_EXPR_DATA('FDS_ECON[PMIMFGSA@ZA]',07/2024,,Q)&lt;/Q&gt;&lt;R&gt;1&lt;/R&gt;&lt;C&gt;1&lt;/C&gt;&lt;D xsi:type="xsd:double"&gt;49.992886&lt;/D&gt;&lt;/FQL&gt;&lt;FQL&gt;&lt;Q&gt;DUMMY^ECON_EXPR_DATA('FDS_ECON[PMIMFGSA@ZA]',04/2024,,Q)&lt;/Q&gt;&lt;R&gt;1&lt;/R&gt;&lt;C&gt;1&lt;/C&gt;&lt;D xsi:type="xsd:double"&gt;49.458923&lt;/D&gt;&lt;/FQL&gt;&lt;FQL&gt;&lt;Q&gt;DUMMY^ECON_EXPR_DATA('FDS_ECON[NTCPMIMFGSA@GR]',07/2024,,Q)&lt;/Q&gt;&lt;R&gt;1&lt;/R&gt;&lt;C&gt;1&lt;/C&gt;&lt;D xsi:type="xsd:double"&gt;54.69078&lt;/D&gt;&lt;/FQL&gt;&lt;FQL&gt;&lt;Q&gt;DUMMY^ECON_EXPR_DATA('FDS_ECON[NTCPMIMFGSA@GR]',04/2024,,Q)&lt;/Q&gt;&lt;R&gt;1&lt;/R&gt;&lt;C&gt;1&lt;/C&gt;&lt;D xsi:type="xsd:double"&gt;55.77546&lt;/D&gt;&lt;/FQL&gt;&lt;FQL&gt;&lt;Q&gt;DUMMY^ECON_EXPR_DATA('FDS_ECON[NTCPMIMFGSA@IN]',07/2024,,Q)&lt;/Q&gt;&lt;R&gt;1&lt;/R&gt;&lt;C&gt;1&lt;/C&gt;&lt;D xsi:type="xsd:double"&gt;58.243446&lt;/D&gt;&lt;/FQL&gt;&lt;FQL&gt;&lt;Q&gt;DUMMY^ECON_EXPR_DATA('FDS_ECON[NTCPMIMFGSA@IN]',04/2024,,Q)&lt;/Q&gt;&lt;R&gt;1&lt;/R&gt;&lt;C&gt;1&lt;/C&gt;&lt;D xsi:type="xsd:double"&gt;57.516636&lt;/D&gt;&lt;/FQL&gt;&lt;FQL&gt;&lt;Q&gt;DUMMY^ECON_EXPR_DATA('FDS_ECON[PMIQAWHEHE]',07/2024,,Q)&lt;/Q&gt;&lt;R&gt;1&lt;/R&gt;&lt;C&gt;1&lt;/C&gt;&lt;D xsi:type="xsd:double"&gt;53.838383&lt;/D&gt;&lt;/FQL&gt;&lt;FQL&gt;&lt;Q&gt;DUMMY^ECON_EXPR_DATA('FDS_ECON[PMIQAWHEHE]',04/2024,,Q)&lt;/Q&gt;&lt;R&gt;1&lt;/R&gt;&lt;C&gt;1&lt;/C&gt;&lt;D xsi:type="xsd:double"&gt;50.683044&lt;/D&gt;&lt;/FQL&gt;&lt;FQL&gt;&lt;Q&gt;DUMMY^ECON_EXPR_DATA('FDS_ECON[NTCPMITHMANHE]',07/2024,,Q)&lt;/Q&gt;&lt;R&gt;1&lt;/R&gt;&lt;C&gt;1&lt;/C&gt;&lt;D xsi:type="xsd:double"&gt;50.221676&lt;/D&gt;&lt;/FQL&gt;&lt;FQL&gt;&lt;Q&gt;DUMMY^ECON_EXPR_DATA('FDS_ECON[NTCPMITHMANHE]',04/2024,,Q)&lt;/Q&gt;&lt;R&gt;1&lt;/R&gt;&lt;C&gt;1&lt;/C&gt;&lt;D xsi:type="xsd:double"&gt;47.04389&lt;/D&gt;&lt;/FQL&gt;&lt;FQL&gt;&lt;Q&gt;DUMMY^ECON_EXPR_DATA('FDS_ECON[NTCPMIMFGSA@TR]',07/2024,,Q)&lt;/Q&gt;&lt;R&gt;1&lt;/R&gt;&lt;C&gt;1&lt;/C&gt;&lt;D xsi:type="xsd:double"&gt;48.55242&lt;/D&gt;&lt;/FQL&gt;&lt;FQL&gt;&lt;Q&gt;DUMMY^ECON_EXPR_DATA('FDS_ECON[NTCPMIMFGSA@TR]',04/2024,,Q)&lt;/Q&gt;&lt;R&gt;1&lt;/R&gt;&lt;C&gt;1&lt;/C&gt;&lt;D xsi:type="xsd:double"&gt;49.822453&lt;/D&gt;&lt;/FQL&gt;&lt;FQL&gt;&lt;Q&gt;DUMMY^ECON_EXPR_DATA('FDS_ECON[NTCPMIMFGSA@AE]',07/2024,,Q)&lt;/Q&gt;&lt;R&gt;0&lt;/R&gt;&lt;C&gt;0&lt;/C&gt;&lt;/FQL&gt;&lt;FQL&gt;&lt;Q&gt;DUMMY^ECON_EXPR_DATA('FDS_ECON[NTCPMIMFGSA@AE]',04/2024,,Q)&lt;/Q&gt;&lt;R&gt;0&lt;/R&gt;&lt;C&gt;0&lt;/C&gt;&lt;/FQL&gt;&lt;FQL&gt;&lt;Q&gt;DUMMY^ECON_EXPR_DATA('FDS_ECON[NTCPMIMFGSA@VN]',07/2024,,Q)&lt;/Q&gt;&lt;R&gt;1&lt;/R&gt;&lt;C&gt;1&lt;/C&gt;&lt;D xsi:type="xsd:double"&gt;51.776978&lt;/D&gt;&lt;/FQL&gt;&lt;FQL&gt;&lt;Q&gt;DUMMY^ECON_EXPR_DATA('FDS_ECON[NTCPMIMFGSA@VN]',04/2024,,Q)&lt;/Q&gt;&lt;R&gt;1&lt;/R&gt;&lt;C&gt;1&lt;/C&gt;&lt;D xsi:type="xsd:double"&gt;50.18627&lt;/D&gt;&lt;/FQL&gt;&lt;FQL&gt;&lt;Q&gt;DUMMY^ECON_EXPR_DATA('FDS_ECON[NTCPMIINDEXSA@SA]',07/2024,,Q)&lt;/Q&gt;&lt;R&gt;1&lt;/R&gt;&lt;C&gt;1&lt;/C&gt;&lt;D xsi:type="xsd:double"&gt;56.14742&lt;/D&gt;&lt;/FQL&gt;&lt;FQL&gt;&lt;Q&gt;DUMMY^ECON_EXPR_DATA('FDS_ECON[NTCPMIINDEXSA@SA]',04/2024,,Q)&lt;/Q&gt;&lt;R&gt;1&lt;/R&gt;&lt;C&gt;1&lt;/C&gt;&lt;D xsi:type="xsd:double"&gt;56.53707&lt;/D&gt;&lt;/FQL&gt;&lt;FQL&gt;&lt;Q&gt;CC_QA^IMF_IFS_RCPI_Q(-2AM)&lt;/Q&gt;&lt;R&gt;0&lt;/R&gt;&lt;C&gt;0&lt;/C&gt;&lt;/FQL&gt;&lt;FQL&gt;&lt;Q&gt;CC_TH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IN^IMF_IFS_RCPI_Q(-2AM)&lt;/Q&gt;&lt;R&gt;0&lt;/R&gt;&lt;C&gt;0&lt;/C&gt;&lt;/FQL&gt;&lt;FQL&gt;&lt;Q&gt;CC_IN^IMF_IFS_RCPI_Q(-3AM)&lt;/Q&gt;&lt;R&gt;1&lt;/R&gt;&lt;C&gt;1&lt;/C&gt;&lt;D xsi:type="xsd:double"&gt;5.014141&lt;/D&gt;&lt;/FQL&gt;&lt;FQL&gt;&lt;Q&gt;CC_AE^IMF_IFS_RCPI_Q(-3AM)&lt;/Q&gt;&lt;R&gt;0&lt;/R&gt;&lt;C&gt;0&lt;/C&gt;&lt;/FQL&gt;&lt;FQL&gt;&lt;Q&gt;CC_PE^IMF_IFS_RCPI_Q(-3AM)&lt;/Q&gt;&lt;R&gt;1&lt;/R&gt;&lt;C&gt;1&lt;/C&gt;&lt;D xsi:type="xsd:double"&gt;2.8496776&lt;/D&gt;&lt;/FQL&gt;&lt;FQL&gt;&lt;Q&gt;CC_MY^IMF_IFS_RCPI_Q(-3AM)&lt;/Q&gt;&lt;R&gt;1&lt;/R&gt;&lt;C&gt;1&lt;/C&gt;&lt;D xsi:type="xsd:double"&gt;1.6700923&lt;/D&gt;&lt;/FQL&gt;&lt;FQL&gt;&lt;Q&gt;CC_TW^IMF_IFS_RCPI_Q(-3AM)&lt;/Q&gt;&lt;R&gt;0&lt;/R&gt;&lt;C&gt;0&lt;/C&gt;&lt;/FQL&gt;&lt;FQL&gt;&lt;Q&gt;CC_CL^IMF_IFS_RCPI_Q(-3AM)&lt;/Q&gt;&lt;R&gt;1&lt;/R&gt;&lt;C&gt;1&lt;/C&gt;&lt;D xsi:type="xsd:double"&gt;4.041295&lt;/D&gt;&lt;/FQL&gt;&lt;FQL&gt;&lt;Q&gt;CC_ID^IMF_IFS_RCPI_Q(-3AM)&lt;/Q&gt;&lt;R&gt;0&lt;/R&gt;&lt;C&gt;0&lt;/C&gt;&lt;/FQL&gt;&lt;FQL&gt;&lt;Q&gt;CC_PH^IMF_IFS_RCPI_Q(-3AM)&lt;/Q&gt;&lt;R&gt;1&lt;/R&gt;&lt;C&gt;1&lt;/C&gt;&lt;D xsi:type="xsd:double"&gt;3.2976058&lt;/D&gt;&lt;/FQL&gt;&lt;FQL&gt;&lt;Q&gt;CC_QA^IMF_IFS_RCPI_Q(-3AM)&lt;/Q&gt;&lt;R&gt;0&lt;/R&gt;&lt;C&gt;0&lt;/C&gt;&lt;/FQL&gt;&lt;FQL&gt;&lt;Q&gt;CC_TH^IMF_IFS_RCPI_Q(-3AM)&lt;/Q&gt;&lt;R&gt;1&lt;/R&gt;&lt;C&gt;1&lt;/C&gt;&lt;D xsi:type="xsd:double"&gt;-0.78397644&lt;/D&gt;&lt;/FQL&gt;&lt;/Schema&gt;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<sst xmlns="http://schemas.openxmlformats.org/spreadsheetml/2006/main" count="2612" uniqueCount="922">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</sst>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0.80952380952380953</v>
      </c>
    </row>
    <row r="7" spans="3:4" x14ac:dyDescent="0.35">
      <c r="C7" s="59" t="s">
        <v>910</v>
      </c>
      <c r="D7" s="60">
        <f>Timing!M30</f>
        <v>0.76190476190476186</v>
      </c>
    </row>
    <row r="8" spans="3:4" ht="15" thickBot="1" x14ac:dyDescent="0.4">
      <c r="C8" s="12" t="s">
        <v>911</v>
      </c>
      <c r="D8" s="62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I30" sqref="I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63.6</v>
      </c>
      <c r="E7" s="128">
        <f>VLOOKUP(B7,'Quality - 2'!$B$2:$S$22,18,FALSE)</f>
        <v>13.600000000000001</v>
      </c>
      <c r="F7" s="128">
        <f>VLOOKUP(B7,Safety!$B$4:$R$24,17,FALSE)</f>
        <v>45.4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33.300000000000004</v>
      </c>
      <c r="I7" s="171">
        <f>VLOOKUP(B7,'LIQIDITY 2'!$A$3:$X$23,24,FALSE)</f>
        <v>68.100000000000009</v>
      </c>
      <c r="J7" s="126">
        <f ca="1">VLOOKUP(B7,'Momnetum ranking'!A:AJ,36,FALSE)</f>
        <v>22.7</v>
      </c>
      <c r="K7" s="173">
        <f>VLOOKUP(B7,'Momnetum ranking'!$A$3:$H$23,8,FALSE)</f>
        <v>0.35294117647058826</v>
      </c>
      <c r="L7" s="127">
        <f>VLOOKUP(B7,'Currency- 2'!$A$3:$U$23,21,FALSE)</f>
        <v>9</v>
      </c>
      <c r="M7" s="136">
        <f t="shared" ref="M7:M26" ca="1" si="1">D7*$D$2 + E7*$E$2 + F7*$F$2 + I7*$I$2 + J7*$J$2 + L7*$L$2</f>
        <v>35.858773999999997</v>
      </c>
      <c r="N7" s="127" cm="1">
        <f t="array" aca="1" ref="N7" ca="1">_xlfn.PERCENTRANK.EXC(_xlfn._xlws.FILTER($M$7:M$26, ISNUMBER($M$7:M$26)),M7)*100</f>
        <v>19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33.266666666666673</v>
      </c>
      <c r="H8" s="134" cm="1">
        <f t="array" ref="H8">_xlfn.PERCENTRANK.EXC(_xlfn._xlws.FILTER($G$7:G$26, ISNUMBER($G$7:G$26)),G8)*100</f>
        <v>9.5</v>
      </c>
      <c r="I8" s="171">
        <f>VLOOKUP(B8,'LIQIDITY 2'!$A$3:$X$23,24,FALSE)</f>
        <v>68.100000000000009</v>
      </c>
      <c r="J8" s="126">
        <f ca="1">VLOOKUP(B8,'Momnetum ranking'!A:AJ,36,FALSE)</f>
        <v>50</v>
      </c>
      <c r="K8" s="173">
        <f>VLOOKUP(B8,'Momnetum ranking'!$A$3:$H$23,8,FALSE)</f>
        <v>0.27272727272727271</v>
      </c>
      <c r="L8" s="127">
        <f>VLOOKUP(B8,'Currency- 2'!$A$3:$U$23,21,FALSE)</f>
        <v>36.299999999999997</v>
      </c>
      <c r="M8" s="136">
        <f t="shared" ca="1" si="1"/>
        <v>47.229002000000001</v>
      </c>
      <c r="N8" s="127" cm="1">
        <f t="array" aca="1" ref="N8" ca="1">_xlfn.PERCENTRANK.EXC(_xlfn._xlws.FILTER($M$7:M$26, ISNUMBER($M$7:M$26)),M8)*100</f>
        <v>42.8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72.7</v>
      </c>
      <c r="F9" s="128">
        <f>VLOOKUP(B9,Safety!$B$4:$R$24,17,FALSE)</f>
        <v>40.9</v>
      </c>
      <c r="G9" s="134">
        <f t="shared" si="0"/>
        <v>57.533333333333339</v>
      </c>
      <c r="H9" s="134" cm="1">
        <f t="array" ref="H9">_xlfn.PERCENTRANK.EXC(_xlfn._xlws.FILTER($G$7:G$26, ISNUMBER($G$7:G$26)),G9)*100</f>
        <v>71.399999999999991</v>
      </c>
      <c r="I9" s="171">
        <f>VLOOKUP(B9,'LIQIDITY 2'!$A$3:$X$23,24,FALSE)</f>
        <v>13.600000000000001</v>
      </c>
      <c r="J9" s="126">
        <f ca="1">VLOOKUP(B9,'Momnetum ranking'!A:AJ,36,FALSE)</f>
        <v>59</v>
      </c>
      <c r="K9" s="173">
        <f>VLOOKUP(B9,'Momnetum ranking'!$A$3:$H$23,8,FALSE)</f>
        <v>0.46</v>
      </c>
      <c r="L9" s="127">
        <f>VLOOKUP(B9,'Currency- 2'!$A$3:$U$23,21,FALSE)</f>
        <v>50</v>
      </c>
      <c r="M9" s="136">
        <f t="shared" ca="1" si="1"/>
        <v>48.578274</v>
      </c>
      <c r="N9" s="127" cm="1">
        <f t="array" aca="1" ref="N9" ca="1">_xlfn.PERCENTRANK.EXC(_xlfn._xlws.FILTER($M$7:M$26, ISNUMBER($M$7:M$26)),M9)*100</f>
        <v>47.599999999999994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50</v>
      </c>
      <c r="G10" s="134">
        <f t="shared" si="0"/>
        <v>57.566666666666677</v>
      </c>
      <c r="H10" s="134" cm="1">
        <f t="array" ref="H10">_xlfn.PERCENTRANK.EXC(_xlfn._xlws.FILTER($G$7:G$26, ISNUMBER($G$7:G$26)),G10)*100</f>
        <v>80.900000000000006</v>
      </c>
      <c r="I10" s="171">
        <f>VLOOKUP(B10,'LIQIDITY 2'!$A$3:$X$23,24,FALSE)</f>
        <v>22.7</v>
      </c>
      <c r="J10" s="126">
        <f ca="1">VLOOKUP(B10,'Momnetum ranking'!A:AJ,36,FALSE)</f>
        <v>68.100000000000009</v>
      </c>
      <c r="K10" s="173">
        <f>VLOOKUP(B10,'Momnetum ranking'!$A$3:$H$23,8,FALSE)</f>
        <v>0.52222222222222225</v>
      </c>
      <c r="L10" s="127">
        <f>VLOOKUP(B10,'Currency- 2'!$A$3:$U$23,21,FALSE)</f>
        <v>63.6</v>
      </c>
      <c r="M10" s="136">
        <f t="shared" ca="1" si="1"/>
        <v>55.408273000000008</v>
      </c>
      <c r="N10" s="127" cm="1">
        <f t="array" aca="1" ref="N10" ca="1">_xlfn.PERCENTRANK.EXC(_xlfn._xlws.FILTER($M$7:M$26, ISNUMBER($M$7:M$26)),M10)*100</f>
        <v>76.099999999999994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72.7</v>
      </c>
      <c r="G11" s="134">
        <f t="shared" si="0"/>
        <v>54.500000000000014</v>
      </c>
      <c r="H11" s="134" cm="1">
        <f t="array" ref="H11">_xlfn.PERCENTRANK.EXC(_xlfn._xlws.FILTER($G$7:G$26, ISNUMBER($G$7:G$26)),G11)*100</f>
        <v>61.9</v>
      </c>
      <c r="I11" s="171">
        <f>VLOOKUP(B11,'LIQIDITY 2'!$A$3:$X$23,24,FALSE)</f>
        <v>22.7</v>
      </c>
      <c r="J11" s="126">
        <f ca="1">VLOOKUP(B11,'Momnetum ranking'!A:AJ,36,FALSE)</f>
        <v>86.3</v>
      </c>
      <c r="K11" s="173">
        <f>VLOOKUP(B11,'Momnetum ranking'!$A$3:$H$23,8,FALSE)</f>
        <v>0.42857142857142855</v>
      </c>
      <c r="L11" s="127">
        <f>VLOOKUP(B11,'Currency- 2'!$A$3:$U$23,21,FALSE)</f>
        <v>22.7</v>
      </c>
      <c r="M11" s="136">
        <f t="shared" ca="1" si="1"/>
        <v>57.678365000000007</v>
      </c>
      <c r="N11" s="127" cm="1">
        <f t="array" aca="1" ref="N11" ca="1">_xlfn.PERCENTRANK.EXC(_xlfn._xlws.FILTER($M$7:M$26, ISNUMBER($M$7:M$26)),M11)*100</f>
        <v>80.900000000000006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18.099999999999998</v>
      </c>
      <c r="F12" s="128">
        <f>VLOOKUP(B12,Safety!$B$4:$R$24,17,FALSE)</f>
        <v>50</v>
      </c>
      <c r="G12" s="134">
        <f t="shared" si="0"/>
        <v>49.966666666666669</v>
      </c>
      <c r="H12" s="134" cm="1">
        <f t="array" ref="H12">_xlfn.PERCENTRANK.EXC(_xlfn._xlws.FILTER($G$7:G$26, ISNUMBER($G$7:G$26)),G12)*100</f>
        <v>52.300000000000004</v>
      </c>
      <c r="I12" s="171">
        <f>VLOOKUP(B12,'LIQIDITY 2'!$A$3:$X$23,24,FALSE)</f>
        <v>22.7</v>
      </c>
      <c r="J12" s="126">
        <f ca="1">VLOOKUP(B12,'Momnetum ranking'!A:AJ,36,FALSE)</f>
        <v>77.2</v>
      </c>
      <c r="K12" s="173">
        <f>VLOOKUP(B12,'Momnetum ranking'!$A$3:$H$23,8,FALSE)</f>
        <v>0.20930232558139536</v>
      </c>
      <c r="L12" s="127">
        <f>VLOOKUP(B12,'Currency- 2'!$A$3:$U$23,21,FALSE)</f>
        <v>81.8</v>
      </c>
      <c r="M12" s="136">
        <f t="shared" ca="1" si="1"/>
        <v>58.588501000000001</v>
      </c>
      <c r="N12" s="127" cm="1">
        <f t="array" aca="1" ref="N12" ca="1">_xlfn.PERCENTRANK.EXC(_xlfn._xlws.FILTER($M$7:M$26, ISNUMBER($M$7:M$26)),M12)*100</f>
        <v>85.7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90.9</v>
      </c>
      <c r="E13" s="128">
        <f>VLOOKUP(B13,'Quality - 2'!$B$2:$S$22,18,FALSE)</f>
        <v>81.8</v>
      </c>
      <c r="F13" s="128">
        <f>VLOOKUP(B13,Safety!$B$4:$R$24,17,FALSE)</f>
        <v>68.100000000000009</v>
      </c>
      <c r="G13" s="134">
        <f t="shared" si="0"/>
        <v>80.26666666666668</v>
      </c>
      <c r="H13" s="134" cm="1">
        <f t="array" ref="H13">_xlfn.PERCENTRANK.EXC(_xlfn._xlws.FILTER($G$7:G$26, ISNUMBER($G$7:G$26)),G13)*100</f>
        <v>95.199999999999989</v>
      </c>
      <c r="I13" s="171">
        <f>VLOOKUP(B13,'LIQIDITY 2'!$A$3:$X$23,24,FALSE)</f>
        <v>59</v>
      </c>
      <c r="J13" s="126">
        <f ca="1">VLOOKUP(B13,'Momnetum ranking'!A:AJ,36,FALSE)</f>
        <v>31.8</v>
      </c>
      <c r="K13" s="173">
        <f>VLOOKUP(B13,'Momnetum ranking'!$A$3:$H$23,8,FALSE)</f>
        <v>0.31490015360983103</v>
      </c>
      <c r="L13" s="127">
        <f>VLOOKUP(B13,'Currency- 2'!$A$3:$U$23,21,FALSE)</f>
        <v>68.100000000000009</v>
      </c>
      <c r="M13" s="136">
        <f t="shared" ca="1" si="1"/>
        <v>55.407592000000008</v>
      </c>
      <c r="N13" s="127" cm="1">
        <f t="array" aca="1" ref="N13" ca="1">_xlfn.PERCENTRANK.EXC(_xlfn._xlws.FILTER($M$7:M$26, ISNUMBER($M$7:M$26)),M13)*100</f>
        <v>71.399999999999991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80.233333333333348</v>
      </c>
      <c r="H14" s="134" cm="1">
        <f t="array" ref="H14">_xlfn.PERCENTRANK.EXC(_xlfn._xlws.FILTER($G$7:G$26, ISNUMBER($G$7:G$26)),G14)*100</f>
        <v>90.4</v>
      </c>
      <c r="I14" s="171">
        <f>VLOOKUP(B14,'LIQIDITY 2'!$A$3:$X$23,24,FALSE)</f>
        <v>59</v>
      </c>
      <c r="J14" s="126">
        <f ca="1">VLOOKUP(B14,'Momnetum ranking'!A:AJ,36,FALSE)</f>
        <v>18.099999999999998</v>
      </c>
      <c r="K14" s="173">
        <f>VLOOKUP(B14,'Momnetum ranking'!$A$3:$H$23,8,FALSE)</f>
        <v>0.27835051546391754</v>
      </c>
      <c r="L14" s="127">
        <f>VLOOKUP(B14,'Currency- 2'!$A$3:$U$23,21,FALSE)</f>
        <v>68.100000000000009</v>
      </c>
      <c r="M14" s="136">
        <f t="shared" ca="1" si="1"/>
        <v>49.917593000000004</v>
      </c>
      <c r="N14" s="127" cm="1">
        <f t="array" aca="1" ref="N14" ca="1">_xlfn.PERCENTRANK.EXC(_xlfn._xlws.FILTER($M$7:M$26, ISNUMBER($M$7:M$26)),M14)*100</f>
        <v>52.300000000000004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22.7</v>
      </c>
      <c r="J15" s="126">
        <f ca="1">VLOOKUP(B15,'Momnetum ranking'!A:AJ,36,FALSE)</f>
        <v>63.6</v>
      </c>
      <c r="K15" s="173">
        <f>VLOOKUP(B15,'Momnetum ranking'!$A$3:$H$23,8,FALSE)</f>
        <v>0.25</v>
      </c>
      <c r="L15" s="127">
        <f>VLOOKUP(B15,'Currency- 2'!$A$3:$U$23,21,FALSE)</f>
        <v>31.8</v>
      </c>
      <c r="M15" s="136">
        <f t="shared" ca="1" si="1"/>
        <v>44.048910999999997</v>
      </c>
      <c r="N15" s="127" cm="1">
        <f t="array" aca="1" ref="N15" ca="1">_xlfn.PERCENTRANK.EXC(_xlfn._xlws.FILTER($M$7:M$26, ISNUMBER($M$7:M$26)),M15)*100</f>
        <v>38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50</v>
      </c>
      <c r="E16" s="128">
        <f>VLOOKUP(B16,'Quality - 2'!$B$2:$S$22,18,FALSE)</f>
        <v>68.100000000000009</v>
      </c>
      <c r="F16" s="128">
        <f>VLOOKUP(B16,Safety!$B$4:$R$24,17,FALSE)</f>
        <v>36.299999999999997</v>
      </c>
      <c r="G16" s="134">
        <f t="shared" si="0"/>
        <v>51.466666666666669</v>
      </c>
      <c r="H16" s="134" cm="1">
        <f t="array" ref="H16">_xlfn.PERCENTRANK.EXC(_xlfn._xlws.FILTER($G$7:G$26, ISNUMBER($G$7:G$26)),G16)*100</f>
        <v>57.099999999999994</v>
      </c>
      <c r="I16" s="171">
        <f>VLOOKUP(B16,'LIQIDITY 2'!$A$3:$X$23,24,FALSE)</f>
        <v>68.100000000000009</v>
      </c>
      <c r="J16" s="126">
        <f ca="1">VLOOKUP(B16,'Momnetum ranking'!A:AJ,36,FALSE)</f>
        <v>81.8</v>
      </c>
      <c r="K16" s="173">
        <f>VLOOKUP(B16,'Momnetum ranking'!$A$3:$H$23,8,FALSE)</f>
        <v>0.39393939393939392</v>
      </c>
      <c r="L16" s="127">
        <f>VLOOKUP(B16,'Currency- 2'!$A$3:$U$23,21,FALSE)</f>
        <v>45.4</v>
      </c>
      <c r="M16" s="136">
        <f t="shared" ca="1" si="1"/>
        <v>66.318455999999998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13.600000000000001</v>
      </c>
      <c r="E17" s="128">
        <f>VLOOKUP(B17,'Quality - 2'!$B$2:$S$22,18,FALSE)</f>
        <v>59</v>
      </c>
      <c r="F17" s="128">
        <f>VLOOKUP(B17,Safety!$B$4:$R$24,17,FALSE)</f>
        <v>27.200000000000003</v>
      </c>
      <c r="G17" s="134">
        <f t="shared" si="0"/>
        <v>33.266666666666673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13.600000000000001</v>
      </c>
      <c r="J17" s="126">
        <f ca="1">VLOOKUP(B17,'Momnetum ranking'!A:AJ,36,FALSE)</f>
        <v>90.9</v>
      </c>
      <c r="K17" s="173">
        <f>VLOOKUP(B17,'Momnetum ranking'!$A$3:$H$23,8,FALSE)</f>
        <v>0.30303030303030304</v>
      </c>
      <c r="L17" s="127">
        <f>VLOOKUP(B17,'Currency- 2'!$A$3:$U$23,21,FALSE)</f>
        <v>95.399999999999991</v>
      </c>
      <c r="M17" s="136">
        <f t="shared" ca="1" si="1"/>
        <v>58.599002000000006</v>
      </c>
      <c r="N17" s="127" cm="1">
        <f t="array" aca="1" ref="N17" ca="1">_xlfn.PERCENTRANK.EXC(_xlfn._xlws.FILTER($M$7:M$26, ISNUMBER($M$7:M$26)),M17)*100</f>
        <v>90.4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45.4</v>
      </c>
      <c r="F18" s="128">
        <f>VLOOKUP(B18,Safety!$B$4:$R$24,17,FALSE)</f>
        <v>86.3</v>
      </c>
      <c r="G18" s="134">
        <f t="shared" si="0"/>
        <v>46.900000000000006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22.7</v>
      </c>
      <c r="J18" s="126">
        <f ca="1">VLOOKUP(B18,'Momnetum ranking'!A:AJ,36,FALSE)</f>
        <v>45.4</v>
      </c>
      <c r="K18" s="173">
        <f>VLOOKUP(B18,'Momnetum ranking'!$A$3:$H$23,8,FALSE)</f>
        <v>0.29838709677419356</v>
      </c>
      <c r="L18" s="127">
        <f>VLOOKUP(B18,'Currency- 2'!$A$3:$U$23,21,FALSE)</f>
        <v>59</v>
      </c>
      <c r="M18" s="136">
        <f t="shared" ca="1" si="1"/>
        <v>42.668592999999994</v>
      </c>
      <c r="N18" s="127" cm="1">
        <f t="array" aca="1" ref="N18" ca="1">_xlfn.PERCENTRANK.EXC(_xlfn._xlws.FILTER($M$7:M$26, ISNUMBER($M$7:M$26)),M18)*100</f>
        <v>23.799999999999997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63.6</v>
      </c>
      <c r="F19" s="128">
        <f>VLOOKUP(B19,Safety!$B$4:$R$24,17,FALSE)</f>
        <v>81.8</v>
      </c>
      <c r="G19" s="134">
        <f t="shared" si="0"/>
        <v>60.56666666666667</v>
      </c>
      <c r="H19" s="134" cm="1">
        <f t="array" ref="H19">_xlfn.PERCENTRANK.EXC(_xlfn._xlws.FILTER($G$7:G$26, ISNUMBER($G$7:G$26)),G19)*100</f>
        <v>85.7</v>
      </c>
      <c r="I19" s="171">
        <f>VLOOKUP(B19,'LIQIDITY 2'!$A$3:$X$23,24,FALSE)</f>
        <v>68.100000000000009</v>
      </c>
      <c r="J19" s="126">
        <f ca="1">VLOOKUP(B19,'Momnetum ranking'!A:AJ,36,FALSE)</f>
        <v>4.5</v>
      </c>
      <c r="K19" s="173">
        <f>VLOOKUP(B19,'Momnetum ranking'!$A$3:$H$23,8,FALSE)</f>
        <v>0.35555555555555557</v>
      </c>
      <c r="L19" s="127">
        <f>VLOOKUP(B19,'Currency- 2'!$A$3:$U$23,21,FALSE)</f>
        <v>13.600000000000001</v>
      </c>
      <c r="M19" s="136">
        <f t="shared" ca="1" si="1"/>
        <v>34.948183</v>
      </c>
      <c r="N19" s="127" cm="1">
        <f t="array" aca="1" ref="N19" ca="1">_xlfn.PERCENTRANK.EXC(_xlfn._xlws.FILTER($M$7:M$26, ISNUMBER($M$7:M$26)),M19)*100</f>
        <v>14.2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31.8</v>
      </c>
      <c r="F20" s="128">
        <f>VLOOKUP(B20,Safety!$B$4:$R$24,17,FALSE)</f>
        <v>27.200000000000003</v>
      </c>
      <c r="G20" s="134">
        <f t="shared" si="0"/>
        <v>34.800000000000004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68.100000000000009</v>
      </c>
      <c r="J20" s="126">
        <f ca="1">VLOOKUP(B20,'Momnetum ranking'!A:AJ,36,FALSE)</f>
        <v>40.9</v>
      </c>
      <c r="K20" s="173">
        <f>VLOOKUP(B20,'Momnetum ranking'!$A$3:$H$23,8,FALSE)</f>
        <v>0.42307692307692307</v>
      </c>
      <c r="L20" s="127">
        <f>VLOOKUP(B20,'Currency- 2'!$A$3:$U$23,21,FALSE)</f>
        <v>27.200000000000003</v>
      </c>
      <c r="M20" s="136">
        <f t="shared" ca="1" si="1"/>
        <v>43.138956</v>
      </c>
      <c r="N20" s="127" cm="1">
        <f t="array" aca="1" ref="N20" ca="1">_xlfn.PERCENTRANK.EXC(_xlfn._xlws.FILTER($M$7:M$26, ISNUMBER($M$7:M$26)),M20)*100</f>
        <v>28.499999999999996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22.7</v>
      </c>
      <c r="E21" s="128">
        <f>VLOOKUP(B21,'Quality - 2'!$B$2:$S$22,18,FALSE)</f>
        <v>27.200000000000003</v>
      </c>
      <c r="F21" s="128">
        <f>VLOOKUP(B21,Safety!$B$4:$R$24,17,FALSE)</f>
        <v>13.600000000000001</v>
      </c>
      <c r="G21" s="134">
        <f t="shared" si="0"/>
        <v>21.166666666666671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22.7</v>
      </c>
      <c r="J21" s="126">
        <f ca="1">VLOOKUP(B21,'Momnetum ranking'!A:AJ,36,FALSE)</f>
        <v>95.399999999999991</v>
      </c>
      <c r="K21" s="173">
        <f>VLOOKUP(B21,'Momnetum ranking'!$A$3:$H$23,8,FALSE)</f>
        <v>0.3235294117647059</v>
      </c>
      <c r="L21" s="127">
        <f>VLOOKUP(B21,'Currency- 2'!$A$3:$U$23,21,FALSE)</f>
        <v>40.9</v>
      </c>
      <c r="M21" s="136">
        <f t="shared" ca="1" si="1"/>
        <v>53.139364999999998</v>
      </c>
      <c r="N21" s="127" cm="1">
        <f t="array" aca="1" ref="N21" ca="1">_xlfn.PERCENTRANK.EXC(_xlfn._xlws.FILTER($M$7:M$26, ISNUMBER($M$7:M$26)),M21)*100</f>
        <v>61.9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22.7</v>
      </c>
      <c r="F22" s="128">
        <f>VLOOKUP(B22,Safety!$B$4:$R$24,17,FALSE)</f>
        <v>63.6</v>
      </c>
      <c r="G22" s="134">
        <f t="shared" si="0"/>
        <v>34.800000000000011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68.100000000000009</v>
      </c>
      <c r="J22" s="126">
        <f ca="1">VLOOKUP(B22,'Momnetum ranking'!A:AJ,36,FALSE)</f>
        <v>9</v>
      </c>
      <c r="K22" s="173">
        <f>VLOOKUP(B22,'Momnetum ranking'!$A$3:$H$23,8,FALSE)</f>
        <v>0.26530612244897961</v>
      </c>
      <c r="L22" s="127">
        <f>VLOOKUP(B22,'Currency- 2'!$A$3:$U$23,21,FALSE)</f>
        <v>54.500000000000007</v>
      </c>
      <c r="M22" s="136">
        <f t="shared" ca="1" si="1"/>
        <v>33.108956000000006</v>
      </c>
      <c r="N22" s="127" cm="1">
        <f t="array" aca="1" ref="N22" ca="1">_xlfn.PERCENTRANK.EXC(_xlfn._xlws.FILTER($M$7:M$26, ISNUMBER($M$7:M$26)),M22)*100</f>
        <v>9.5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50</v>
      </c>
      <c r="F23" s="128">
        <f>VLOOKUP(B23,Safety!$B$4:$R$24,17,FALSE)</f>
        <v>18.099999999999998</v>
      </c>
      <c r="G23" s="134">
        <f t="shared" si="0"/>
        <v>40.866666666666667</v>
      </c>
      <c r="H23" s="134" cm="1">
        <f t="array" ref="H23">_xlfn.PERCENTRANK.EXC(_xlfn._xlws.FILTER($G$7:G$26, ISNUMBER($G$7:G$26)),G23)*100</f>
        <v>33.300000000000004</v>
      </c>
      <c r="I23" s="171">
        <f>VLOOKUP(B23,'LIQIDITY 2'!$A$3:$X$23,24,FALSE)</f>
        <v>4.5</v>
      </c>
      <c r="J23" s="126">
        <f ca="1">VLOOKUP(B23,'Momnetum ranking'!A:AJ,36,FALSE)</f>
        <v>13.600000000000001</v>
      </c>
      <c r="K23" s="173">
        <f>VLOOKUP(B23,'Momnetum ranking'!$A$3:$H$23,8,FALSE)</f>
        <v>9.2783505154639179E-2</v>
      </c>
      <c r="L23" s="127">
        <f>VLOOKUP(B23,'Currency- 2'!$A$3:$U$23,21,FALSE)</f>
        <v>4.5</v>
      </c>
      <c r="M23" s="136">
        <f t="shared" ca="1" si="1"/>
        <v>19.048773999999998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36.299999999999997</v>
      </c>
      <c r="F24" s="128">
        <f>VLOOKUP(B24,Safety!$B$4:$R$24,17,FALSE)</f>
        <v>22.7</v>
      </c>
      <c r="G24" s="134">
        <f t="shared" si="0"/>
        <v>45.400000000000006</v>
      </c>
      <c r="H24" s="134" cm="1">
        <f t="array" ref="H24">_xlfn.PERCENTRANK.EXC(_xlfn._xlws.FILTER($G$7:G$26, ISNUMBER($G$7:G$26)),G24)*100</f>
        <v>42.8</v>
      </c>
      <c r="I24" s="171">
        <f>VLOOKUP(B24,'LIQIDITY 2'!$A$3:$X$23,24,FALSE)</f>
        <v>68.100000000000009</v>
      </c>
      <c r="J24" s="126">
        <f ca="1">VLOOKUP(B24,'Momnetum ranking'!A:AJ,36,FALSE)</f>
        <v>36.299999999999997</v>
      </c>
      <c r="K24" s="173">
        <f>VLOOKUP(B24,'Momnetum ranking'!$A$3:$H$23,8,FALSE)</f>
        <v>0.51724137931034486</v>
      </c>
      <c r="L24" s="127">
        <f>VLOOKUP(B24,'Currency- 2'!$A$3:$U$23,21,FALSE)</f>
        <v>18.099999999999998</v>
      </c>
      <c r="M24" s="136">
        <f t="shared" ca="1" si="1"/>
        <v>43.568638000000007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40.9</v>
      </c>
      <c r="F25" s="128">
        <f>VLOOKUP(B25,Safety!$B$4:$R$24,17,FALSE)</f>
        <v>59</v>
      </c>
      <c r="G25" s="134">
        <f t="shared" si="0"/>
        <v>57.533333333333339</v>
      </c>
      <c r="H25" s="134" cm="1">
        <f t="array" ref="H25">_xlfn.PERCENTRANK.EXC(_xlfn._xlws.FILTER($G$7:G$26, ISNUMBER($G$7:G$26)),G25)*100</f>
        <v>71.399999999999991</v>
      </c>
      <c r="I25" s="171">
        <f>VLOOKUP(B25,'LIQIDITY 2'!$A$3:$X$23,24,FALSE)</f>
        <v>4.5</v>
      </c>
      <c r="J25" s="126">
        <f ca="1">VLOOKUP(B25,'Momnetum ranking'!A:AJ,36,FALSE)</f>
        <v>72.7</v>
      </c>
      <c r="K25" s="173">
        <f>VLOOKUP(B25,'Momnetum ranking'!$A$3:$H$23,8,FALSE)</f>
        <v>0.2</v>
      </c>
      <c r="L25" s="127">
        <f>VLOOKUP(B25,'Currency- 2'!$A$3:$U$23,21,FALSE)</f>
        <v>77.2</v>
      </c>
      <c r="M25" s="136">
        <f t="shared" ca="1" si="1"/>
        <v>54.958274000000003</v>
      </c>
      <c r="N25" s="127" cm="1">
        <f t="array" aca="1" ref="N25" ca="1">_xlfn.PERCENTRANK.EXC(_xlfn._xlws.FILTER($M$7:M$26, ISNUMBER($M$7:M$26)),M25)*100</f>
        <v>66.600000000000009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27.200000000000003</v>
      </c>
      <c r="E26" s="129">
        <f>VLOOKUP(B26,'Quality - 2'!$B$2:$S$22,18,FALSE)</f>
        <v>54.500000000000007</v>
      </c>
      <c r="F26" s="129">
        <f>VLOOKUP(B26,Safety!$B$4:$R$24,17,FALSE)</f>
        <v>86.3</v>
      </c>
      <c r="G26" s="135">
        <f t="shared" si="0"/>
        <v>56.000000000000007</v>
      </c>
      <c r="H26" s="135" cm="1">
        <f t="array" ref="H26">_xlfn.PERCENTRANK.EXC(_xlfn._xlws.FILTER($G$7:G$26, ISNUMBER($G$7:G$26)),G26)*100</f>
        <v>66.600000000000009</v>
      </c>
      <c r="I26" s="172">
        <f>VLOOKUP(B26,'LIQIDITY 2'!$A$3:$X$23,24,FALSE)</f>
        <v>22.7</v>
      </c>
      <c r="J26" s="130">
        <f ca="1">VLOOKUP(B26,'Momnetum ranking'!A:AJ,36,FALSE)</f>
        <v>54.500000000000007</v>
      </c>
      <c r="K26" s="174">
        <f>VLOOKUP(B26,'Momnetum ranking'!$A$3:$H$23,8,FALSE)</f>
        <v>0.3380281690140845</v>
      </c>
      <c r="L26" s="131">
        <f>VLOOKUP(B26,'Currency- 2'!$A$3:$U$23,21,FALSE)</f>
        <v>90.9</v>
      </c>
      <c r="M26" s="137">
        <f t="shared" ca="1" si="1"/>
        <v>52.228320000000011</v>
      </c>
      <c r="N26" s="131" cm="1">
        <f t="array" aca="1" ref="N26" ca="1">_xlfn.PERCENTRANK.EXC(_xlfn._xlws.FILTER($M$7:M$26, ISNUMBER($M$7:M$26)),M26)*100</f>
        <v>57.099999999999994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0.2085488260760486</v>
      </c>
      <c r="F9" s="10">
        <f ca="1">VLOOKUP(B9,OUTPUT_COUNTRY!$B$7:$N$26, 9, FALSE)</f>
        <v>18.099999999999998</v>
      </c>
      <c r="G9" s="176">
        <f>VLOOKUP(B9,OUTPUT_COUNTRY!$B$7:$N$26, 7, FALSE)</f>
        <v>90.4</v>
      </c>
      <c r="H9" s="10">
        <f>VLOOKUP(B9,OUTPUT_COUNTRY!$B$7:$N$26, 8, FALSE)</f>
        <v>59</v>
      </c>
      <c r="I9" s="10">
        <f>VLOOKUP(B9,OUTPUT_COUNTRY!$B$7:$N$26, 11, FALSE)</f>
        <v>68.100000000000009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4.7950401774754843</v>
      </c>
      <c r="M9" s="175" t="e">
        <f t="shared" ref="M9:M29" si="3">L9/$L$30</f>
        <v>#N/A</v>
      </c>
      <c r="N9" s="10">
        <f>IF(H9&gt;=$F$3,1/E9,0)</f>
        <v>4.7950401774754843</v>
      </c>
      <c r="O9" s="175" t="e">
        <f t="shared" ref="O9:O29" si="4">N9/$N$30</f>
        <v>#N/A</v>
      </c>
      <c r="P9" s="10">
        <f>IF(I9&gt;=$F$5,1/E9,0)</f>
        <v>4.7950401774754843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0.30564839641121427</v>
      </c>
      <c r="F10">
        <f ca="1">VLOOKUP(B10,OUTPUT_COUNTRY!$B$7:$N$26, 9, FALSE)</f>
        <v>36.299999999999997</v>
      </c>
      <c r="G10" s="47">
        <f>VLOOKUP(B10,OUTPUT_COUNTRY!$B$7:$N$26, 7, FALSE)</f>
        <v>42.8</v>
      </c>
      <c r="H10">
        <f>VLOOKUP(B10,OUTPUT_COUNTRY!$B$7:$N$26, 8, FALSE)</f>
        <v>68.100000000000009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3.2717331801558567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0.25077788872355344</v>
      </c>
      <c r="F11">
        <f ca="1">VLOOKUP(B11,OUTPUT_COUNTRY!$B$7:$N$26, 9, FALSE)</f>
        <v>54.500000000000007</v>
      </c>
      <c r="G11" s="47">
        <f>VLOOKUP(B11,OUTPUT_COUNTRY!$B$7:$N$26, 7, FALSE)</f>
        <v>66.600000000000009</v>
      </c>
      <c r="H11">
        <f>VLOOKUP(B11,OUTPUT_COUNTRY!$B$7:$N$26, 8, FALSE)</f>
        <v>22.7</v>
      </c>
      <c r="I11">
        <f>VLOOKUP(B11,OUTPUT_COUNTRY!$B$7:$N$26, 11, FALSE)</f>
        <v>90.9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3.9875923873908845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0.21715008635106939</v>
      </c>
      <c r="F12">
        <f ca="1">VLOOKUP(B12,OUTPUT_COUNTRY!$B$7:$N$26, 9, FALSE)</f>
        <v>81.8</v>
      </c>
      <c r="G12" s="47">
        <f>VLOOKUP(B12,OUTPUT_COUNTRY!$B$7:$N$26, 7, FALSE)</f>
        <v>57.099999999999994</v>
      </c>
      <c r="H12">
        <f>VLOOKUP(B12,OUTPUT_COUNTRY!$B$7:$N$26, 8, FALSE)</f>
        <v>68.100000000000009</v>
      </c>
      <c r="I12">
        <f>VLOOKUP(B12,OUTPUT_COUNTRY!$B$7:$N$26, 11, FALSE)</f>
        <v>45.4</v>
      </c>
      <c r="J12" s="47">
        <f t="shared" ca="1" si="0"/>
        <v>4.6051098427070709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4.6051098427070709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0.31605692925972279</v>
      </c>
      <c r="F13">
        <f ca="1">VLOOKUP(B13,OUTPUT_COUNTRY!$B$7:$N$26, 9, FALSE)</f>
        <v>50</v>
      </c>
      <c r="G13" s="47">
        <f>VLOOKUP(B13,OUTPUT_COUNTRY!$B$7:$N$26, 7, FALSE)</f>
        <v>9.5</v>
      </c>
      <c r="H13">
        <f>VLOOKUP(B13,OUTPUT_COUNTRY!$B$7:$N$26, 8, FALSE)</f>
        <v>68.100000000000009</v>
      </c>
      <c r="I13">
        <f>VLOOKUP(B13,OUTPUT_COUNTRY!$B$7:$N$26, 11, FALSE)</f>
        <v>36.299999999999997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3.163986951155374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0.26006542562598661</v>
      </c>
      <c r="F14">
        <f ca="1">VLOOKUP(B14,OUTPUT_COUNTRY!$B$7:$N$26, 9, FALSE)</f>
        <v>40.9</v>
      </c>
      <c r="G14" s="47">
        <f>VLOOKUP(B14,OUTPUT_COUNTRY!$B$7:$N$26, 7, FALSE)</f>
        <v>19</v>
      </c>
      <c r="H14">
        <f>VLOOKUP(B14,OUTPUT_COUNTRY!$B$7:$N$26, 8, FALSE)</f>
        <v>68.100000000000009</v>
      </c>
      <c r="I14">
        <f>VLOOKUP(B14,OUTPUT_COUNTRY!$B$7:$N$26, 11, FALSE)</f>
        <v>27.200000000000003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3.8451862549316767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0.16074345305846149</v>
      </c>
      <c r="F15">
        <f ca="1">VLOOKUP(B15,OUTPUT_COUNTRY!$B$7:$N$26, 9, FALSE)</f>
        <v>90.9</v>
      </c>
      <c r="G15" s="47">
        <f>VLOOKUP(B15,OUTPUT_COUNTRY!$B$7:$N$26, 7, FALSE)</f>
        <v>9.5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6.2210931827892582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6.2210931827892582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0.21291954037082195</v>
      </c>
      <c r="F16">
        <f ca="1">VLOOKUP(B16,OUTPUT_COUNTRY!$B$7:$N$26, 9, FALSE)</f>
        <v>68.100000000000009</v>
      </c>
      <c r="G16" s="47">
        <f>VLOOKUP(B16,OUTPUT_COUNTRY!$B$7:$N$26, 7, FALSE)</f>
        <v>80.900000000000006</v>
      </c>
      <c r="H16">
        <f>VLOOKUP(B16,OUTPUT_COUNTRY!$B$7:$N$26, 8, FALSE)</f>
        <v>22.7</v>
      </c>
      <c r="I16">
        <f>VLOOKUP(B16,OUTPUT_COUNTRY!$B$7:$N$26, 11, FALSE)</f>
        <v>63.6</v>
      </c>
      <c r="J16" s="47">
        <f t="shared" ca="1" si="0"/>
        <v>0</v>
      </c>
      <c r="K16" s="147" t="e">
        <f t="shared" ca="1" si="1"/>
        <v>#N/A</v>
      </c>
      <c r="L16">
        <f t="shared" si="2"/>
        <v>4.6966098003893588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4.6966098003893588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0.27039914850850155</v>
      </c>
      <c r="F17">
        <f ca="1">VLOOKUP(B17,OUTPUT_COUNTRY!$B$7:$N$26, 9, FALSE)</f>
        <v>4.5</v>
      </c>
      <c r="G17" s="47">
        <f>VLOOKUP(B17,OUTPUT_COUNTRY!$B$7:$N$26, 7, FALSE)</f>
        <v>85.7</v>
      </c>
      <c r="H17">
        <f>VLOOKUP(B17,OUTPUT_COUNTRY!$B$7:$N$26, 8, FALSE)</f>
        <v>68.100000000000009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3.6982364978437023</v>
      </c>
      <c r="M17" s="147" t="e">
        <f t="shared" si="3"/>
        <v>#N/A</v>
      </c>
      <c r="N17">
        <f t="shared" si="8"/>
        <v>3.6982364978437023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0.25274020491887517</v>
      </c>
      <c r="F18">
        <f ca="1">VLOOKUP(B18,OUTPUT_COUNTRY!$B$7:$N$26, 9, FALSE)</f>
        <v>59</v>
      </c>
      <c r="G18" s="47">
        <f>VLOOKUP(B18,OUTPUT_COUNTRY!$B$7:$N$26, 7, FALSE)</f>
        <v>71.399999999999991</v>
      </c>
      <c r="H18">
        <f>VLOOKUP(B18,OUTPUT_COUNTRY!$B$7:$N$26, 8, FALSE)</f>
        <v>13.600000000000001</v>
      </c>
      <c r="I18">
        <f>VLOOKUP(B18,OUTPUT_COUNTRY!$B$7:$N$26, 11, FALSE)</f>
        <v>50</v>
      </c>
      <c r="J18" s="47">
        <f t="shared" ca="1" si="0"/>
        <v>0</v>
      </c>
      <c r="K18" s="147" t="e">
        <f t="shared" ca="1" si="1"/>
        <v>#N/A</v>
      </c>
      <c r="L18">
        <f t="shared" si="2"/>
        <v>3.9566320693653831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0.33367345083262334</v>
      </c>
      <c r="F19">
        <f ca="1">VLOOKUP(B19,OUTPUT_COUNTRY!$B$7:$N$26, 9, FALSE)</f>
        <v>22.7</v>
      </c>
      <c r="G19" s="47">
        <f>VLOOKUP(B19,OUTPUT_COUNTRY!$B$7:$N$26, 7, FALSE)</f>
        <v>33.300000000000004</v>
      </c>
      <c r="H19">
        <f>VLOOKUP(B19,OUTPUT_COUNTRY!$B$7:$N$26, 8, FALSE)</f>
        <v>68.100000000000009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2.9969420626803722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0.2877380602035754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22.7</v>
      </c>
      <c r="I20">
        <f>VLOOKUP(B20,OUTPUT_COUNTRY!$B$7:$N$26, 11, FALSE)</f>
        <v>40.9</v>
      </c>
      <c r="J20" s="47">
        <f t="shared" ca="1" si="0"/>
        <v>3.4753831289906434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0.29277658521237254</v>
      </c>
      <c r="F21">
        <f ca="1">VLOOKUP(B21,OUTPUT_COUNTRY!$B$7:$N$26, 9, FALSE)</f>
        <v>63.6</v>
      </c>
      <c r="G21" s="47">
        <f>VLOOKUP(B21,OUTPUT_COUNTRY!$B$7:$N$26, 7, FALSE)</f>
        <v>28.499999999999996</v>
      </c>
      <c r="H21">
        <f>VLOOKUP(B21,OUTPUT_COUNTRY!$B$7:$N$26, 8, FALSE)</f>
        <v>22.7</v>
      </c>
      <c r="I21">
        <f>VLOOKUP(B21,OUTPUT_COUNTRY!$B$7:$N$26, 11, FALSE)</f>
        <v>31.8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0.19905414673283436</v>
      </c>
      <c r="F22">
        <f ca="1">VLOOKUP(B22,OUTPUT_COUNTRY!$B$7:$N$26, 9, FALSE)</f>
        <v>86.3</v>
      </c>
      <c r="G22" s="47">
        <f>VLOOKUP(B22,OUTPUT_COUNTRY!$B$7:$N$26, 7, FALSE)</f>
        <v>61.9</v>
      </c>
      <c r="H22">
        <f>VLOOKUP(B22,OUTPUT_COUNTRY!$B$7:$N$26, 8, FALSE)</f>
        <v>22.7</v>
      </c>
      <c r="I22">
        <f>VLOOKUP(B22,OUTPUT_COUNTRY!$B$7:$N$26, 11, FALSE)</f>
        <v>22.7</v>
      </c>
      <c r="J22" s="47">
        <f t="shared" ca="1" si="0"/>
        <v>5.0237586928654929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0.26086095729234904</v>
      </c>
      <c r="F23">
        <f ca="1">VLOOKUP(B23,OUTPUT_COUNTRY!$B$7:$N$26, 9, FALSE)</f>
        <v>31.8</v>
      </c>
      <c r="G23" s="47">
        <f>VLOOKUP(B23,OUTPUT_COUNTRY!$B$7:$N$26, 7, FALSE)</f>
        <v>95.199999999999989</v>
      </c>
      <c r="H23">
        <f>VLOOKUP(B23,OUTPUT_COUNTRY!$B$7:$N$26, 8, FALSE)</f>
        <v>59</v>
      </c>
      <c r="I23">
        <f>VLOOKUP(B23,OUTPUT_COUNTRY!$B$7:$N$26, 11, FALSE)</f>
        <v>68.100000000000009</v>
      </c>
      <c r="J23" s="47">
        <f t="shared" ca="1" si="0"/>
        <v>0</v>
      </c>
      <c r="K23" s="147" t="e">
        <f t="shared" ca="1" si="1"/>
        <v>#N/A</v>
      </c>
      <c r="L23">
        <f t="shared" si="2"/>
        <v>3.8334598261835393</v>
      </c>
      <c r="M23" s="147" t="e">
        <f t="shared" si="3"/>
        <v>#N/A</v>
      </c>
      <c r="N23">
        <f t="shared" si="8"/>
        <v>3.8334598261835393</v>
      </c>
      <c r="O23" s="147" t="e">
        <f t="shared" si="4"/>
        <v>#N/A</v>
      </c>
      <c r="P23">
        <f t="shared" si="9"/>
        <v>3.8334598261835393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0.16841880091388992</v>
      </c>
      <c r="F24">
        <f ca="1">VLOOKUP(B24,OUTPUT_COUNTRY!$B$7:$N$26, 9, FALSE)</f>
        <v>72.7</v>
      </c>
      <c r="G24" s="47">
        <f>VLOOKUP(B24,OUTPUT_COUNTRY!$B$7:$N$26, 7, FALSE)</f>
        <v>71.399999999999991</v>
      </c>
      <c r="H24">
        <f>VLOOKUP(B24,OUTPUT_COUNTRY!$B$7:$N$26, 8, FALSE)</f>
        <v>4.5</v>
      </c>
      <c r="I24">
        <f>VLOOKUP(B24,OUTPUT_COUNTRY!$B$7:$N$26, 11, FALSE)</f>
        <v>77.2</v>
      </c>
      <c r="J24" s="47">
        <f t="shared" ca="1" si="0"/>
        <v>5.9375793829056258</v>
      </c>
      <c r="K24" s="147" t="e">
        <f t="shared" ca="1" si="1"/>
        <v>#N/A</v>
      </c>
      <c r="L24">
        <f t="shared" si="2"/>
        <v>5.9375793829056258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5.9375793829056258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0.16624659348340495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0.35586063691942588</v>
      </c>
      <c r="F26">
        <f ca="1">VLOOKUP(B26,OUTPUT_COUNTRY!$B$7:$N$26, 9, FALSE)</f>
        <v>13.600000000000001</v>
      </c>
      <c r="G26" s="47">
        <f>VLOOKUP(B26,OUTPUT_COUNTRY!$B$7:$N$26, 7, FALSE)</f>
        <v>33.300000000000004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0.18876766085004001</v>
      </c>
      <c r="F27">
        <f ca="1">VLOOKUP(B27,OUTPUT_COUNTRY!$B$7:$N$26, 9, FALSE)</f>
        <v>77.2</v>
      </c>
      <c r="G27" s="47">
        <f>VLOOKUP(B27,OUTPUT_COUNTRY!$B$7:$N$26, 7, FALSE)</f>
        <v>52.300000000000004</v>
      </c>
      <c r="H27">
        <f>VLOOKUP(B27,OUTPUT_COUNTRY!$B$7:$N$26, 8, FALSE)</f>
        <v>22.7</v>
      </c>
      <c r="I27">
        <f>VLOOKUP(B27,OUTPUT_COUNTRY!$B$7:$N$26, 11, FALSE)</f>
        <v>81.8</v>
      </c>
      <c r="J27" s="47">
        <f t="shared" ca="1" si="0"/>
        <v>5.2975175699952954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5.2975175699952954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0.24547947222175248</v>
      </c>
      <c r="F28">
        <f ca="1">VLOOKUP(B28,OUTPUT_COUNTRY!$B$7:$N$26, 9, FALSE)</f>
        <v>9</v>
      </c>
      <c r="G28" s="47">
        <f>VLOOKUP(B28,OUTPUT_COUNTRY!$B$7:$N$26, 7, FALSE)</f>
        <v>23.799999999999997</v>
      </c>
      <c r="H28">
        <f>VLOOKUP(B28,OUTPUT_COUNTRY!$B$7:$N$26, 8, FALSE)</f>
        <v>68.100000000000009</v>
      </c>
      <c r="I28">
        <f>VLOOKUP(B28,OUTPUT_COUNTRY!$B$7:$N$26, 11, FALSE)</f>
        <v>54.500000000000007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4.0736603796208906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0.19565068473993683</v>
      </c>
      <c r="F29" s="13">
        <f ca="1">VLOOKUP(B29,OUTPUT_COUNTRY!$B$7:$N$26, 9, FALSE)</f>
        <v>45.4</v>
      </c>
      <c r="G29" s="149">
        <f>VLOOKUP(B29,OUTPUT_COUNTRY!$B$7:$N$26, 7, FALSE)</f>
        <v>47.599999999999994</v>
      </c>
      <c r="H29" s="13">
        <f>VLOOKUP(B29,OUTPUT_COUNTRY!$B$7:$N$26, 8, FALSE)</f>
        <v>22.7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-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-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-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-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-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45530</v>
      </c>
      <c r="G3" s="4" cm="1">
        <f t="array" ref="G3">_xll.FDS(D3,"FMA_PE(LTM,0,,,""PORTAGG"",""MEANR"")")</f>
        <v>13.445344066777199</v>
      </c>
      <c r="H3" s="4" cm="1">
        <f t="array" ref="H3">_xll.FDS(D3,"FMA_PE(NTMA,0,,,""PORTAGG"",""MEANR"")")</f>
        <v>11.275399067787101</v>
      </c>
      <c r="I3" cm="1">
        <f t="array" ref="I3">_xll.FDS(D3,"FMA_DIV_YLD(NTMA,NOW,NOW,M,""PORTAGG"",""MEANR"")")</f>
        <v>3.3029586690252799</v>
      </c>
      <c r="J3" s="55" cm="1">
        <f t="array" ref="J3">IFERROR(_xll.FDS(D3,"FG_FCF_YIELD_NTM(0)"),(1/G3*100))</f>
        <v>6.2560045322168296</v>
      </c>
      <c r="K3" s="3" cm="1">
        <f t="array" ref="K3">_xll.FDS(D3,"FMA_EVAL_EBITDA(NTMA,0,,,""PORTAGG"",""MEANR"")")</f>
        <v>9.0016007549992896</v>
      </c>
      <c r="L3" cm="1">
        <f t="array" ref="L3">_xll.FDS(D3,"FMA_EVAL_EBIT(LTMA,NOW,NOW,M,""PORTAGG"",""MEANR"")")</f>
        <v>15.6583663099634</v>
      </c>
      <c r="M3">
        <f>HLOOKUP(D3,'Index ROE'!$A$1:$V$25,25,FALSE)</f>
        <v>12.0221312528261</v>
      </c>
      <c r="N3">
        <f>VLOOKUP(A3,'LIQIDITY 2'!$A$3:$E$26,5,FALSE)</f>
        <v>2.1842000000000001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1.1187586690252798</v>
      </c>
      <c r="R3" s="55">
        <f t="shared" ref="R3:R23" si="1">J3-N3</f>
        <v>4.071804532216829</v>
      </c>
      <c r="S3">
        <f t="shared" ref="S3:S23" si="2">M3-N3</f>
        <v>9.8379312528260989</v>
      </c>
      <c r="T3">
        <f>M3-O3</f>
        <v>11.795300252826099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90.9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61.590000000000011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45531</v>
      </c>
      <c r="G4" s="4" cm="1">
        <f t="array" ref="G4">_xll.FDS(D4,"FMA_PE(LTM,0,,,""PORTAGG"",""MEANR"")")</f>
        <v>12.982905761047901</v>
      </c>
      <c r="H4" s="4" cm="1">
        <f t="array" ref="H4">_xll.FDS(D4,"FMA_PE(NTMA,0,,,""PORTAGG"",""MEANR"")")</f>
        <v>9.1369667944427206</v>
      </c>
      <c r="I4" cm="1">
        <f t="array" ref="I4">_xll.FDS(D4,"FMA_DIV_YLD(NTMA,NOW,NOW,M,""PORTAGG"",""MEANR"")")</f>
        <v>5.2522138663531104</v>
      </c>
      <c r="J4" s="55" cm="1">
        <f t="array" ref="J4">IFERROR(_xll.FDS(D4,"FG_FCF_YIELD_NTM(0)"),(1/G4*100))</f>
        <v>10.180052805747</v>
      </c>
      <c r="K4" s="3" cm="1">
        <f t="array" ref="K4">_xll.FDS(D4,"FMA_EVAL_EBITDA(NTMA,0,,,""PORTAGG"",""MEANR"")")</f>
        <v>5.9312020156583296</v>
      </c>
      <c r="L4" cm="1">
        <f t="array" ref="L4">_xll.FDS(D4,"FMA_EVAL_EBIT(LTMA,NOW,NOW,M,""PORTAGG"",""MEANR"")")</f>
        <v>9.64963901459749</v>
      </c>
      <c r="M4">
        <f>HLOOKUP(D4,'Index ROE'!$A$1:$V$25,25,FALSE)</f>
        <v>10.7704189177279</v>
      </c>
      <c r="N4">
        <f>VLOOKUP(A4,'LIQIDITY 2'!$A$3:$E$26,5,FALSE)</f>
        <v>2.3294299000000001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2.9227839663531103</v>
      </c>
      <c r="R4" s="55">
        <f t="shared" si="1"/>
        <v>7.8506229057469996</v>
      </c>
      <c r="S4">
        <f t="shared" si="2"/>
        <v>8.440989017727901</v>
      </c>
      <c r="T4">
        <f t="shared" ref="T4:T23" si="3">M4-O4</f>
        <v>6.7291239177279003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59.099999999999994</v>
      </c>
      <c r="Y4" cm="1">
        <f t="array" ref="Y4">(1-_xlfn.PERCENTRANK.EXC(_xlfn._xlws.FILTER(H$3:H$23, ISNUMBER(H$3:H$23)),H4))*100</f>
        <v>63.7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67.715000000000003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45530</v>
      </c>
      <c r="G5" s="4" cm="1">
        <f t="array" ref="G5">_xll.FDS(D5,"FMA_PE(LTM,0,,,""PORTAGG"",""MEANR"")")</f>
        <v>17.2647543835274</v>
      </c>
      <c r="H5" s="4" cm="1">
        <f t="array" ref="H5">_xll.FDS(D5,"FMA_PE(NTMA,0,,,""PORTAGG"",""MEANR"")")</f>
        <v>13.2721393445175</v>
      </c>
      <c r="I5" cm="1">
        <f t="array" ref="I5">_xll.FDS(D5,"FMA_DIV_YLD(NTMA,NOW,NOW,M,""PORTAGG"",""MEANR"")")</f>
        <v>4.0201888062076598</v>
      </c>
      <c r="J5" s="55" cm="1">
        <f t="array" ref="J5">IFERROR(_xll.FDS(D5,"FG_FCF_YIELD_NTM(0)"),(1/G5*100))</f>
        <v>5.7921472717510376</v>
      </c>
      <c r="K5" s="3" cm="1">
        <f t="array" ref="K5">_xll.FDS(D5,"FMA_EVAL_EBITDA(NTMA,0,,,""PORTAGG"",""MEANR"")")</f>
        <v>6.5089754468135101</v>
      </c>
      <c r="L5" cm="1">
        <f t="array" ref="L5">_xll.FDS(D5,"FMA_EVAL_EBIT(LTMA,NOW,NOW,M,""PORTAGG"",""MEANR"")")</f>
        <v>9.6591537576282196</v>
      </c>
      <c r="M5">
        <f>HLOOKUP(D5,'Index ROE'!$A$1:$V$25,25,FALSE)</f>
        <v>14.02340332534</v>
      </c>
      <c r="N5">
        <f>VLOOKUP(A5,'LIQIDITY 2'!$A$3:$E$26,5,FALSE)</f>
        <v>6.6367770000000004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-2.6165881937923405</v>
      </c>
      <c r="R5" s="55">
        <f t="shared" si="1"/>
        <v>-0.84462972824896276</v>
      </c>
      <c r="S5">
        <f t="shared" si="2"/>
        <v>7.38662632534</v>
      </c>
      <c r="T5">
        <f t="shared" si="3"/>
        <v>10.82451332534</v>
      </c>
      <c r="U5" cm="1">
        <f t="array" ref="U5">_xlfn.PERCENTRANK.EXC(_xlfn._xlws.FILTER(Q$3:Q$23, ISNUMBER(Q$3:Q$23)),Q5)*100</f>
        <v>31.8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22.799999999999997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36.384999999999998</v>
      </c>
      <c r="AC5" cm="1">
        <f t="array" ref="AC5">_xlfn.PERCENTRANK.EXC(_xlfn._xlws.FILTER(AB$3:AB$23, ISNUMBER(AB$3:AB$23)),AB5)*100</f>
        <v>27.200000000000003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45531</v>
      </c>
      <c r="G6" s="4" cm="1">
        <f t="array" ref="G6">_xll.FDS(D6,"FMA_PE(LTM,0,,,""PORTAGG"",""MEANR"")")</f>
        <v>11.608119752581301</v>
      </c>
      <c r="H6" s="4" cm="1">
        <f t="array" ref="H6">_xll.FDS(D6,"FMA_PE(NTMA,0,,,""PORTAGG"",""MEANR"")")</f>
        <v>10.129583840682001</v>
      </c>
      <c r="I6" cm="1">
        <f t="array" ref="I6">_xll.FDS(D6,"FMA_DIV_YLD(NTMA,NOW,NOW,M,""PORTAGG"",""MEANR"")")</f>
        <v>3.1507079028597702</v>
      </c>
      <c r="J6" s="55" cm="1">
        <f t="array" ref="J6">IFERROR(_xll.FDS(D6,"FG_FCF_YIELD_NTM(0)"),(1/G6*100))</f>
        <v>4.9987529306785801</v>
      </c>
      <c r="K6" s="3" cm="1">
        <f t="array" ref="K6">_xll.FDS(D6,"FMA_EVAL_EBITDA(NTMA,0,,,""PORTAGG"",""MEANR"")")</f>
        <v>8.4409496252840395</v>
      </c>
      <c r="L6" cm="1">
        <f t="array" ref="L6">_xll.FDS(D6,"FMA_EVAL_EBIT(LTMA,NOW,NOW,M,""PORTAGG"",""MEANR"")")</f>
        <v>12.7865779866558</v>
      </c>
      <c r="M6">
        <f>HLOOKUP(D6,'Index ROE'!$A$1:$V$25,25,FALSE)</f>
        <v>11.9407094450378</v>
      </c>
      <c r="N6">
        <f>VLOOKUP(A6,'LIQIDITY 2'!$A$3:$E$26,5,FALSE)</f>
        <v>6.0713889999999999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-2.9206810971402297</v>
      </c>
      <c r="R6" s="55">
        <f t="shared" si="1"/>
        <v>-1.0726360693214199</v>
      </c>
      <c r="S6">
        <f t="shared" si="2"/>
        <v>5.8693204450378005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22.7</v>
      </c>
      <c r="W6" cm="1">
        <f t="array" ref="W6">_xlfn.PERCENTRANK.EXC(_xlfn._xlws.FILTER(S$3:S$23, ISNUMBER(S$3:S$23)),S6)*100</f>
        <v>27.200000000000003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44.3</v>
      </c>
      <c r="AC6" cm="1">
        <f t="array" ref="AC6">_xlfn.PERCENTRANK.EXC(_xlfn._xlws.FILTER(AB$3:AB$23, ISNUMBER(AB$3:AB$23)),AB6)*100</f>
        <v>50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45531</v>
      </c>
      <c r="G7" s="4" cm="1">
        <f t="array" ref="G7">_xll.FDS(D7,"FMA_PE(LTM,0,,,""PORTAGG"",""MEANR"")")</f>
        <v>9.1586586123426095</v>
      </c>
      <c r="H7" s="4" cm="1">
        <f t="array" ref="H7">_xll.FDS(D7,"FMA_PE(NTMA,0,,,""PORTAGG"",""MEANR"")")</f>
        <v>8.2809599021681493</v>
      </c>
      <c r="I7" cm="1">
        <f t="array" ref="I7">_xll.FDS(D7,"FMA_DIV_YLD(NTMA,NOW,NOW,M,""PORTAGG"",""MEANR"")")</f>
        <v>5.2943272836347104</v>
      </c>
      <c r="J7" s="55" cm="1">
        <f t="array" ref="J7">IFERROR(_xll.FDS(D7,"FG_FCF_YIELD_NTM(0)"),(1/G7*100))</f>
        <v>10.918629488518725</v>
      </c>
      <c r="K7" s="3" cm="1">
        <f t="array" ref="K7">_xll.FDS(D7,"FMA_EVAL_EBITDA(NTMA,0,,,""PORTAGG"",""MEANR"")")</f>
        <v>4.4228666048713201</v>
      </c>
      <c r="L7" cm="1">
        <f t="array" ref="L7">_xll.FDS(D7,"FMA_EVAL_EBIT(LTMA,NOW,NOW,M,""PORTAGG"",""MEANR"")")</f>
        <v>8.3059506205623794</v>
      </c>
      <c r="M7">
        <f>HLOOKUP(D7,'Index ROE'!$A$1:$V$25,25,FALSE)</f>
        <v>12.394579327579899</v>
      </c>
      <c r="N7">
        <f>VLOOKUP(A7,'LIQIDITY 2'!$A$3:$E$26,5,FALSE)</f>
        <v>5.4945000000000004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-0.20017271636528999</v>
      </c>
      <c r="R7" s="55">
        <f t="shared" si="1"/>
        <v>5.4241294885187248</v>
      </c>
      <c r="S7">
        <f t="shared" si="2"/>
        <v>6.9000793275798991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74.790000000000006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45530</v>
      </c>
      <c r="G8" s="4" cm="1">
        <f t="array" ref="G8">_xll.FDS(D8,"FMA_PE(LTM,0,,,""PORTAGG"",""MEANR"")")</f>
        <v>15.6936200774793</v>
      </c>
      <c r="H8" s="4" cm="1">
        <f t="array" ref="H8">_xll.FDS(D8,"FMA_PE(NTMA,0,,,""PORTAGG"",""MEANR"")")</f>
        <v>10.7134694321451</v>
      </c>
      <c r="I8" cm="1">
        <f t="array" ref="I8">_xll.FDS(D8,"FMA_DIV_YLD(NTMA,NOW,NOW,M,""PORTAGG"",""MEANR"")")</f>
        <v>3.9345515675217602</v>
      </c>
      <c r="J8" s="55" cm="1">
        <f t="array" ref="J8">IFERROR(_xll.FDS(D8,"FG_FCF_YIELD_NTM(0)"),(1/G8*100))</f>
        <v>8.2077577653336693</v>
      </c>
      <c r="K8" s="3" cm="1">
        <f t="array" ref="K8">_xll.FDS(D8,"FMA_EVAL_EBITDA(NTMA,0,,,""PORTAGG"",""MEANR"")")</f>
        <v>6.1549694548286897</v>
      </c>
      <c r="L8" cm="1">
        <f t="array" ref="L8">_xll.FDS(D8,"FMA_EVAL_EBIT(LTMA,NOW,NOW,M,""PORTAGG"",""MEANR"")")</f>
        <v>11.7753831678222</v>
      </c>
      <c r="M8">
        <f>HLOOKUP(D8,'Index ROE'!$A$1:$V$25,25,FALSE)</f>
        <v>12.932447591337899</v>
      </c>
      <c r="N8">
        <f>VLOOKUP(A8,'LIQIDITY 2'!$A$3:$E$26,5,FALSE)</f>
        <v>6.5216000000000003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-2.5870484324782401</v>
      </c>
      <c r="R8" s="55">
        <f t="shared" si="1"/>
        <v>1.686157765333669</v>
      </c>
      <c r="S8">
        <f t="shared" si="2"/>
        <v>6.4108475913378991</v>
      </c>
      <c r="T8">
        <f t="shared" si="3"/>
        <v>10.0827699913379</v>
      </c>
      <c r="U8" cm="1">
        <f t="array" ref="U8">_xlfn.PERCENTRANK.EXC(_xlfn._xlws.FILTER(Q$3:Q$23, ISNUMBER(Q$3:Q$23)),Q8)*100</f>
        <v>36.299999999999997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45.499999999999993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43.87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45531</v>
      </c>
      <c r="G9" s="4" cm="1">
        <f t="array" ref="G9">_xll.FDS(D9,"FMA_PE(LTM,0,,,""PORTAGG"",""MEANR"")")</f>
        <v>19.651460237677998</v>
      </c>
      <c r="H9" s="4" cm="1">
        <f t="array" ref="H9">_xll.FDS(D9,"FMA_PE(NTMA,0,,,""PORTAGG"",""MEANR"")")</f>
        <v>14.4100772091231</v>
      </c>
      <c r="I9" cm="1">
        <f t="array" ref="I9">_xll.FDS(D9,"FMA_DIV_YLD(NTMA,NOW,NOW,M,""PORTAGG"",""MEANR"")")</f>
        <v>3.99793352337888</v>
      </c>
      <c r="J9" s="55" cm="1">
        <f t="array" ref="J9">IFERROR(_xll.FDS(D9,"FG_FCF_YIELD_NTM(0)"),(1/G9*100))</f>
        <v>5.9847569504542903</v>
      </c>
      <c r="K9" s="3" cm="1">
        <f t="array" ref="K9">_xll.FDS(D9,"FMA_EVAL_EBITDA(NTMA,0,,,""PORTAGG"",""MEANR"")")</f>
        <v>8.4788458913421696</v>
      </c>
      <c r="L9" cm="1">
        <f t="array" ref="L9">_xll.FDS(D9,"FMA_EVAL_EBIT(LTMA,NOW,NOW,M,""PORTAGG"",""MEANR"")")</f>
        <v>16.8593020150768</v>
      </c>
      <c r="M9">
        <f>HLOOKUP(D9,'Index ROE'!$A$1:$V$25,25,FALSE)</f>
        <v>9.5588573391121106</v>
      </c>
      <c r="N9">
        <f>VLOOKUP(A9,'LIQIDITY 2'!$A$3:$E$26,5,FALSE)</f>
        <v>3.7484959999999998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0.24943752337888014</v>
      </c>
      <c r="R9" s="55">
        <f t="shared" si="1"/>
        <v>2.2362609504542905</v>
      </c>
      <c r="S9">
        <f t="shared" si="2"/>
        <v>5.8103613391121112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29.755000000000003</v>
      </c>
      <c r="AC9" cm="1">
        <f t="array" ref="AC9">_xlfn.PERCENTRANK.EXC(_xlfn._xlws.FILTER(AB$3:AB$23, ISNUMBER(AB$3:AB$23)),AB9)*100</f>
        <v>13.600000000000001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45530</v>
      </c>
      <c r="G10" s="4" cm="1">
        <f t="array" ref="G10">_xll.FDS(D10,"FMA_PE(LTM,0,,,""PORTAGG"",""MEANR"")")</f>
        <v>21.0123597611177</v>
      </c>
      <c r="H10" s="4" cm="1">
        <f t="array" ref="H10">_xll.FDS(D10,"FMA_PE(NTMA,0,,,""PORTAGG"",""MEANR"")")</f>
        <v>16.5900696324412</v>
      </c>
      <c r="I10" cm="1">
        <f t="array" ref="I10">_xll.FDS(D10,"FMA_DIV_YLD(NTMA,NOW,NOW,M,""PORTAGG"",""MEANR"")")</f>
        <v>3.1848124256194801</v>
      </c>
      <c r="J10" s="55" cm="1">
        <f t="array" ref="J10">IFERROR(_xll.FDS(D10,"FG_FCF_YIELD_NTM(0)"),(1/G10*100))</f>
        <v>4.0777494614980396</v>
      </c>
      <c r="K10" s="3" cm="1">
        <f t="array" ref="K10">_xll.FDS(D10,"FMA_EVAL_EBITDA(NTMA,0,,,""PORTAGG"",""MEANR"")")</f>
        <v>9.7291700383620494</v>
      </c>
      <c r="L10" cm="1">
        <f t="array" ref="L10">_xll.FDS(D10,"FMA_EVAL_EBIT(LTMA,NOW,NOW,M,""PORTAGG"",""MEANR"")")</f>
        <v>19.225153479555399</v>
      </c>
      <c r="M10">
        <f>HLOOKUP(D10,'Index ROE'!$A$1:$V$25,25,FALSE)</f>
        <v>11.916117184901699</v>
      </c>
      <c r="N10">
        <f>VLOOKUP(A10,'LIQIDITY 2'!$A$3:$E$26,5,FALSE)</f>
        <v>1.5555000000000001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1.62931242561948</v>
      </c>
      <c r="R10" s="55">
        <f t="shared" si="1"/>
        <v>2.5222494614980393</v>
      </c>
      <c r="S10">
        <f t="shared" si="2"/>
        <v>10.360617184901699</v>
      </c>
      <c r="T10">
        <f t="shared" si="3"/>
        <v>8.7172271849016987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38.634999999999998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45530</v>
      </c>
      <c r="G11" s="4" cm="1">
        <f t="array" ref="G11">_xll.FDS(D11,"FMA_PE(LTM,0,,,""PORTAGG"",""MEANR"")")</f>
        <v>13.370968391610701</v>
      </c>
      <c r="H11" s="4" cm="1">
        <f t="array" ref="H11">_xll.FDS(D11,"FMA_PE(NTMA,0,,,""PORTAGG"",""MEANR"")")</f>
        <v>10.883723930378901</v>
      </c>
      <c r="I11" cm="1">
        <f t="array" ref="I11">_xll.FDS(D11,"FMA_DIV_YLD(NTMA,NOW,NOW,M,""PORTAGG"",""MEANR"")")</f>
        <v>4.44543828152778</v>
      </c>
      <c r="J11" s="55" cm="1">
        <f t="array" ref="J11">IFERROR(_xll.FDS(D11,"FG_FCF_YIELD_NTM(0)"),(1/G11*100))</f>
        <v>9.9607530097638897</v>
      </c>
      <c r="K11" s="3" cm="1">
        <f t="array" ref="K11">_xll.FDS(D11,"FMA_EVAL_EBITDA(NTMA,0,,,""PORTAGG"",""MEANR"")")</f>
        <v>5.8707641219446103</v>
      </c>
      <c r="L11" cm="1">
        <f t="array" ref="L11">_xll.FDS(D11,"FMA_EVAL_EBIT(LTMA,NOW,NOW,M,""PORTAGG"",""MEANR"")")</f>
        <v>10.099292575027301</v>
      </c>
      <c r="M11">
        <f>HLOOKUP(D11,'Index ROE'!$A$1:$V$25,25,FALSE)</f>
        <v>13.7129718327555</v>
      </c>
      <c r="N11">
        <f>VLOOKUP(A11,'LIQIDITY 2'!$A$3:$E$26,5,FALSE)</f>
        <v>9.7243999999999993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-5.2789617184722193</v>
      </c>
      <c r="R11" s="55">
        <f t="shared" si="1"/>
        <v>0.2363530097638904</v>
      </c>
      <c r="S11">
        <f t="shared" si="2"/>
        <v>3.9885718327555004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45.4</v>
      </c>
      <c r="W11" cm="1">
        <f t="array" ref="W11">_xlfn.PERCENTRANK.EXC(_xlfn._xlws.FILTER(S$3:S$23, ISNUMBER(S$3:S$23)),S11)*100</f>
        <v>9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41.375</v>
      </c>
      <c r="AC11" cm="1">
        <f t="array" ref="AC11">_xlfn.PERCENTRANK.EXC(_xlfn._xlws.FILTER(AB$3:AB$23, ISNUMBER(AB$3:AB$23)),AB11)*100</f>
        <v>36.299999999999997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45530</v>
      </c>
      <c r="G12" s="4" cm="1">
        <f t="array" ref="G12">_xll.FDS(D12,"FMA_PE(LTM,0,,,""PORTAGG"",""MEANR"")")</f>
        <v>14.724120610623499</v>
      </c>
      <c r="H12" s="4" cm="1">
        <f t="array" ref="H12">_xll.FDS(D12,"FMA_PE(NTMA,0,,,""PORTAGG"",""MEANR"")")</f>
        <v>8.5813777911052895</v>
      </c>
      <c r="I12" cm="1">
        <f t="array" ref="I12">_xll.FDS(D12,"FMA_DIV_YLD(NTMA,NOW,NOW,M,""PORTAGG"",""MEANR"")")</f>
        <v>2.2345177185174698</v>
      </c>
      <c r="J12" s="55" cm="1">
        <f t="array" ref="J12">IFERROR(_xll.FDS(D12,"FG_FCF_YIELD_NTM(0)"),(1/G12*100))</f>
        <v>6.9213969239459701</v>
      </c>
      <c r="K12" s="3" cm="1">
        <f t="array" ref="K12">_xll.FDS(D12,"FMA_EVAL_EBITDA(NTMA,0,,,""PORTAGG"",""MEANR"")")</f>
        <v>5.7340609297976401</v>
      </c>
      <c r="L12" cm="1">
        <f t="array" ref="L12">_xll.FDS(D12,"FMA_EVAL_EBIT(LTMA,NOW,NOW,M,""PORTAGG"",""MEANR"")")</f>
        <v>16.1284549525712</v>
      </c>
      <c r="M12">
        <f>HLOOKUP(D12,'Index ROE'!$A$1:$V$25,25,FALSE)</f>
        <v>8.90596194393434</v>
      </c>
      <c r="N12">
        <f>VLOOKUP(A12,'LIQIDITY 2'!$A$3:$E$26,5,FALSE)</f>
        <v>3.0720999999999998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-0.83758228148253</v>
      </c>
      <c r="R12" s="55">
        <f t="shared" si="1"/>
        <v>3.8492969239459702</v>
      </c>
      <c r="S12">
        <f t="shared" si="2"/>
        <v>5.8338619439343402</v>
      </c>
      <c r="T12">
        <f t="shared" si="3"/>
        <v>6.2367786439343398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68.100000000000009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53.165000000000006</v>
      </c>
      <c r="AC12" cm="1">
        <f t="array" ref="AC12">_xlfn.PERCENTRANK.EXC(_xlfn._xlws.FILTER(AB$3:AB$23, ISNUMBER(AB$3:AB$23)),AB12)*100</f>
        <v>59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45530</v>
      </c>
      <c r="G13" s="4" cm="1">
        <f t="array" ref="G13">_xll.FDS(D13,"FMA_PE(LTM,0,,,""PORTAGG"",""MEANR"")")</f>
        <v>8.55390302636782</v>
      </c>
      <c r="H13" s="4" cm="1">
        <f t="array" ref="H13">_xll.FDS(D13,"FMA_PE(NTMA,0,,,""PORTAGG"",""MEANR"")")</f>
        <v>7.8016292921483599</v>
      </c>
      <c r="I13" cm="1">
        <f t="array" ref="I13">_xll.FDS(D13,"FMA_DIV_YLD(NTMA,NOW,NOW,M,""PORTAGG"",""MEANR"")")</f>
        <v>6.4125579948726399</v>
      </c>
      <c r="J13" s="55" cm="1">
        <f t="array" ref="J13">IFERROR(_xll.FDS(D13,"FG_FCF_YIELD_NTM(0)"),(1/G13*100))</f>
        <v>10.657818119130299</v>
      </c>
      <c r="K13" s="3" cm="1">
        <f t="array" ref="K13">_xll.FDS(D13,"FMA_EVAL_EBITDA(NTMA,0,,,""PORTAGG"",""MEANR"")")</f>
        <v>4.7259711386123504</v>
      </c>
      <c r="L13" cm="1">
        <f t="array" ref="L13">_xll.FDS(D13,"FMA_EVAL_EBIT(LTMA,NOW,NOW,M,""PORTAGG"",""MEANR"")")</f>
        <v>6.8547356291404</v>
      </c>
      <c r="M13">
        <f>HLOOKUP(D13,'Index ROE'!$A$1:$V$25,25,FALSE)</f>
        <v>18.606733270154201</v>
      </c>
      <c r="N13">
        <f>VLOOKUP(A13,'LIQIDITY 2'!$A$3:$E$26,5,FALSE)</f>
        <v>12.058252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-5.6456940051273596</v>
      </c>
      <c r="R13" s="55">
        <f t="shared" si="1"/>
        <v>-1.4004338808697003</v>
      </c>
      <c r="S13">
        <f t="shared" si="2"/>
        <v>6.5484812701542019</v>
      </c>
      <c r="T13">
        <f t="shared" si="3"/>
        <v>14.659392270154202</v>
      </c>
      <c r="U13" cm="1">
        <f t="array" ref="U13">_xlfn.PERCENTRANK.EXC(_xlfn._xlws.FILTER(Q$3:Q$23, ISNUMBER(Q$3:Q$23)),Q13)*100</f>
        <v>13.600000000000001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61.575000000000003</v>
      </c>
      <c r="AC13" cm="1">
        <f t="array" ref="AC13">_xlfn.PERCENTRANK.EXC(_xlfn._xlws.FILTER(AB$3:AB$23, ISNUMBER(AB$3:AB$23)),AB13)*100</f>
        <v>63.6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45530</v>
      </c>
      <c r="G14" s="4" cm="1">
        <f t="array" ref="G14">_xll.FDS(D14,"FMA_PE(LTM,0,,,""PORTAGG"",""MEANR"")")</f>
        <v>15.053054558908499</v>
      </c>
      <c r="H14" s="4" cm="1">
        <f t="array" ref="H14">_xll.FDS(D14,"FMA_PE(NTMA,0,,,""PORTAGG"",""MEANR"")")</f>
        <v>10.4347445339186</v>
      </c>
      <c r="I14" cm="1">
        <f t="array" ref="I14">_xll.FDS(D14,"FMA_DIV_YLD(NTMA,NOW,NOW,M,""PORTAGG"",""MEANR"")")</f>
        <v>3.71641285700482</v>
      </c>
      <c r="J14" s="55" cm="1">
        <f t="array" ref="J14">IFERROR(_xll.FDS(D14,"FG_FCF_YIELD_NTM(0)"),(1/G14*100))</f>
        <v>7.7814021372173299</v>
      </c>
      <c r="K14" s="3" cm="1">
        <f t="array" ref="K14">_xll.FDS(D14,"FMA_EVAL_EBITDA(NTMA,0,,,""PORTAGG"",""MEANR"")")</f>
        <v>7.5399194072558702</v>
      </c>
      <c r="L14" cm="1">
        <f t="array" ref="L14">_xll.FDS(D14,"FMA_EVAL_EBIT(LTMA,NOW,NOW,M,""PORTAGG"",""MEANR"")")</f>
        <v>13.297782834053701</v>
      </c>
      <c r="M14">
        <f>HLOOKUP(D14,'Index ROE'!$A$1:$V$25,25,FALSE)</f>
        <v>14.5722752976358</v>
      </c>
      <c r="N14">
        <f>VLOOKUP(A14,'LIQIDITY 2'!$A$3:$E$26,5,FALSE)</f>
        <v>10.519577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-6.8031641429951799</v>
      </c>
      <c r="R14" s="55">
        <f t="shared" si="1"/>
        <v>-2.7381748627826701</v>
      </c>
      <c r="S14">
        <f t="shared" si="2"/>
        <v>4.0526982976357999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13.600000000000001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33.65</v>
      </c>
      <c r="AC14" cm="1">
        <f t="array" ref="AC14">_xlfn.PERCENTRANK.EXC(_xlfn._xlws.FILTER(AB$3:AB$23, ISNUMBER(AB$3:AB$23)),AB14)*100</f>
        <v>22.7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45531</v>
      </c>
      <c r="G15" s="4" cm="1">
        <f t="array" ref="G15">_xll.FDS(D15,"FMA_PE(LTM,0,,,""PORTAGG"",""MEANR"")")</f>
        <v>7.4686164228226497</v>
      </c>
      <c r="H15" s="4" cm="1">
        <f t="array" ref="H15">_xll.FDS(D15,"FMA_PE(NTMA,0,,,""PORTAGG"",""MEANR"")")</f>
        <v>6.9910879965847696</v>
      </c>
      <c r="I15" cm="1">
        <f t="array" ref="I15">_xll.FDS(D15,"FMA_DIV_YLD(NTMA,NOW,NOW,M,""PORTAGG"",""MEANR"")")</f>
        <v>6.2460463609734003</v>
      </c>
      <c r="J15" s="55" cm="1">
        <f t="array" ref="J15">IFERROR(_xll.FDS(D15,"FG_FCF_YIELD_NTM(0)"),(1/G15*100))</f>
        <v>3.0290094236178602</v>
      </c>
      <c r="K15" s="3" cm="1">
        <f t="array" ref="K15">_xll.FDS(D15,"FMA_EVAL_EBITDA(NTMA,0,,,""PORTAGG"",""MEANR"")")</f>
        <v>5.7466402662661302</v>
      </c>
      <c r="L15" cm="1">
        <f t="array" ref="L15">_xll.FDS(D15,"FMA_EVAL_EBIT(LTMA,NOW,NOW,M,""PORTAGG"",""MEANR"")")</f>
        <v>8.1082278445780602</v>
      </c>
      <c r="M15">
        <f>HLOOKUP(D15,'Index ROE'!$A$1:$V$25,25,FALSE)</f>
        <v>13.1253657894167</v>
      </c>
      <c r="N15">
        <f>VLOOKUP(A15,'LIQIDITY 2'!$A$3:$E$26,5,FALSE)</f>
        <v>3.2970000000000002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2.9490463609734001</v>
      </c>
      <c r="R15" s="55">
        <f t="shared" si="1"/>
        <v>-0.26799057638213997</v>
      </c>
      <c r="S15">
        <f t="shared" si="2"/>
        <v>9.8283657894166989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40.9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77.52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45530</v>
      </c>
      <c r="G16" s="4" cm="1">
        <f t="array" ref="G16">_xll.FDS(D16,"FMA_PE(LTM,0,,,""PORTAGG"",""MEANR"")")</f>
        <v>27.282999204242198</v>
      </c>
      <c r="H16" s="4" cm="1">
        <f t="array" ref="H16">_xll.FDS(D16,"FMA_PE(NTMA,0,,,""PORTAGG"",""MEANR"")")</f>
        <v>24.312365796273198</v>
      </c>
      <c r="I16" cm="1">
        <f t="array" ref="I16">_xll.FDS(D16,"FMA_DIV_YLD(NTMA,NOW,NOW,M,""PORTAGG"",""MEANR"")")</f>
        <v>1.2237572908671399</v>
      </c>
      <c r="J16" s="55" cm="1">
        <f t="array" ref="J16">IFERROR(_xll.FDS(D16,"FG_FCF_YIELD_NTM(0)"),(1/G16*100))</f>
        <v>2.5669808659405602</v>
      </c>
      <c r="K16" s="3" cm="1">
        <f t="array" ref="K16">_xll.FDS(D16,"FMA_EVAL_EBITDA(NTMA,0,,,""PORTAGG"",""MEANR"")")</f>
        <v>16.2753434352976</v>
      </c>
      <c r="L16" cm="1">
        <f t="array" ref="L16">_xll.FDS(D16,"FMA_EVAL_EBIT(LTMA,NOW,NOW,M,""PORTAGG"",""MEANR"")")</f>
        <v>23.834008317336199</v>
      </c>
      <c r="M16">
        <f>HLOOKUP(D16,'Index ROE'!$A$1:$V$25,25,FALSE)</f>
        <v>16.078941125185398</v>
      </c>
      <c r="N16">
        <f>VLOOKUP(A16,'LIQIDITY 2'!$A$3:$E$26,5,FALSE)</f>
        <v>6.8644999999999996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-5.6407427091328595</v>
      </c>
      <c r="R16" s="55">
        <f t="shared" si="1"/>
        <v>-4.2975191340594394</v>
      </c>
      <c r="S16">
        <f t="shared" si="2"/>
        <v>9.2144411251853988</v>
      </c>
      <c r="T16">
        <f t="shared" si="3"/>
        <v>11.064800125185398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21.355000000000004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45531</v>
      </c>
      <c r="G17" s="4" cm="1">
        <f t="array" ref="G17">_xll.FDS(D17,"FMA_PE(LTM,0,,,""PORTAGG"",""MEANR"")")</f>
        <v>12.0899081491159</v>
      </c>
      <c r="H17" s="4" cm="1">
        <f t="array" ref="H17">_xll.FDS(D17,"FMA_PE(NTMA,0,,,""PORTAGG"",""MEANR"")")</f>
        <v>9.0710407078972199</v>
      </c>
      <c r="I17" cm="1">
        <f t="array" ref="I17">_xll.FDS(D17,"FMA_DIV_YLD(NTMA,NOW,NOW,M,""PORTAGG"",""MEANR"")")</f>
        <v>3.0523275101095502</v>
      </c>
      <c r="J17" s="55" cm="1">
        <f t="array" ref="J17">IFERROR(_xll.FDS(D17,"FG_FCF_YIELD_NTM(0)"),(1/G17*100))</f>
        <v>7.7988864715380002</v>
      </c>
      <c r="K17" s="3" cm="1">
        <f t="array" ref="K17">_xll.FDS(D17,"FMA_EVAL_EBITDA(NTMA,0,,,""PORTAGG"",""MEANR"")")</f>
        <v>7.7389627885807002</v>
      </c>
      <c r="L17" cm="1">
        <f t="array" ref="L17">_xll.FDS(D17,"FMA_EVAL_EBIT(LTMA,NOW,NOW,M,""PORTAGG"",""MEANR"")")</f>
        <v>12.7027798714574</v>
      </c>
      <c r="M17">
        <f>HLOOKUP(D17,'Index ROE'!$A$1:$V$25,25,FALSE)</f>
        <v>11.563223442677099</v>
      </c>
      <c r="N17">
        <f>VLOOKUP(A17,'LIQIDITY 2'!$A$3:$E$26,5,FALSE)</f>
        <v>2.1842000000000001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0.86812751010955003</v>
      </c>
      <c r="R17" s="55">
        <f t="shared" si="1"/>
        <v>5.6146864715380005</v>
      </c>
      <c r="S17">
        <f t="shared" si="2"/>
        <v>9.3790234426770986</v>
      </c>
      <c r="T17">
        <f t="shared" si="3"/>
        <v>11.336392442677099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90.9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76.84</v>
      </c>
      <c r="AC17" cm="1">
        <f t="array" ref="AC17">_xlfn.PERCENTRANK.EXC(_xlfn._xlws.FILTER(AB$3:AB$23, ISNUMBER(AB$3:AB$23)),AB17)*100</f>
        <v>90.9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45530</v>
      </c>
      <c r="G18" s="4" cm="1">
        <f t="array" ref="G18">_xll.FDS(D18,"FMA_PE(LTM,0,,,""PORTAGG"",""MEANR"")")</f>
        <v>11.2762423396078</v>
      </c>
      <c r="H18" s="4" cm="1">
        <f t="array" ref="H18">_xll.FDS(D18,"FMA_PE(NTMA,0,,,""PORTAGG"",""MEANR"")")</f>
        <v>10.4766785120979</v>
      </c>
      <c r="I18" cm="1">
        <f t="array" ref="I18">_xll.FDS(D18,"FMA_DIV_YLD(NTMA,NOW,NOW,M,""PORTAGG"",""MEANR"")")</f>
        <v>5.4536988774877102</v>
      </c>
      <c r="J18" s="55" cm="1">
        <f t="array" ref="J18">IFERROR(_xll.FDS(D18,"FG_FCF_YIELD_NTM(0)"),(1/G18*100))</f>
        <v>8.8682024550634235</v>
      </c>
      <c r="K18" s="3" cm="1">
        <f t="array" ref="K18">_xll.FDS(D18,"FMA_EVAL_EBITDA(NTMA,0,,,""PORTAGG"",""MEANR"")")</f>
        <v>8.8531519540927697</v>
      </c>
      <c r="L18" cm="1">
        <f t="array" ref="L18">_xll.FDS(D18,"FMA_EVAL_EBIT(LTMA,NOW,NOW,M,""PORTAGG"",""MEANR"")")</f>
        <v>15.406728183466299</v>
      </c>
      <c r="M18">
        <f>HLOOKUP(D18,'Index ROE'!$A$1:$V$25,25,FALSE)</f>
        <v>12.1192289718939</v>
      </c>
      <c r="N18">
        <f>VLOOKUP(A18,'LIQIDITY 2'!$A$3:$E$26,5,FALSE)</f>
        <v>3.8681999999999999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1.5854988774877103</v>
      </c>
      <c r="R18" s="55">
        <f t="shared" si="1"/>
        <v>5.0000024550634237</v>
      </c>
      <c r="S18">
        <f t="shared" si="2"/>
        <v>8.2510289718939003</v>
      </c>
      <c r="T18">
        <f t="shared" si="3"/>
        <v>8.9203389718938997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65.22999999999999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45532</v>
      </c>
      <c r="G19" s="4" cm="1">
        <f t="array" ref="G19">_xll.FDS(D19,"FMA_PE(LTM,0,,,""PORTAGG"",""MEANR"")")</f>
        <v>16.202695231763901</v>
      </c>
      <c r="H19" s="4" cm="1">
        <f t="array" ref="H19">_xll.FDS(D19,"FMA_PE(NTMA,0,,,""PORTAGG"",""MEANR"")")</f>
        <v>14.1069612090708</v>
      </c>
      <c r="I19" cm="1">
        <f t="array" ref="I19">_xll.FDS(D19,"FMA_DIV_YLD(NTMA,NOW,NOW,M,""PORTAGG"",""MEANR"")")</f>
        <v>3.6727478777628599</v>
      </c>
      <c r="J19" s="55" cm="1">
        <f t="array" ref="J19">IFERROR(_xll.FDS(D19,"FG_FCF_YIELD_NTM(0)"),(1/G19*100))</f>
        <v>4.88584744394129</v>
      </c>
      <c r="K19" s="3" cm="1">
        <f t="array" ref="K19">_xll.FDS(D19,"FMA_EVAL_EBITDA(NTMA,0,,,""PORTAGG"",""MEANR"")")</f>
        <v>9.35115565793126</v>
      </c>
      <c r="L19" cm="1">
        <f t="array" ref="L19">_xll.FDS(D19,"FMA_EVAL_EBIT(LTMA,NOW,NOW,M,""PORTAGG"",""MEANR"")")</f>
        <v>18.249172661727499</v>
      </c>
      <c r="M19">
        <f>HLOOKUP(D19,'Index ROE'!$A$1:$V$25,25,FALSE)</f>
        <v>9.3488241189704109</v>
      </c>
      <c r="N19">
        <f>VLOOKUP(A19,'LIQIDITY 2'!$A$3:$E$26,5,FALSE)</f>
        <v>2.5465749999999998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1.1261728777628601</v>
      </c>
      <c r="R19" s="55">
        <f t="shared" si="1"/>
        <v>2.3392724439412902</v>
      </c>
      <c r="S19">
        <f t="shared" si="2"/>
        <v>6.8022491189704111</v>
      </c>
      <c r="T19">
        <f t="shared" si="3"/>
        <v>10.132800558970411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42.734999999999999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45530</v>
      </c>
      <c r="G20" s="4" cm="1">
        <f t="array" ref="G20">_xll.FDS(D20,"FMA_PE(LTM,0,,,""PORTAGG"",""MEANR"")")</f>
        <v>8.2286573018914293</v>
      </c>
      <c r="H20" s="4" cm="1">
        <f t="array" ref="H20">_xll.FDS(D20,"FMA_PE(NTMA,0,,,""PORTAGG"",""MEANR"")")</f>
        <v>5.4348857804058497</v>
      </c>
      <c r="I20" cm="1">
        <f t="array" ref="I20">_xll.FDS(D20,"FMA_DIV_YLD(NTMA,NOW,NOW,M,""PORTAGG"",""MEANR"")")</f>
        <v>4.3509722328832501</v>
      </c>
      <c r="J20" s="55" cm="1">
        <f t="array" ref="J20">IFERROR(_xll.FDS(D20,"FG_FCF_YIELD_NTM(0)"),(1/G20*100))</f>
        <v>8.4355393359731003</v>
      </c>
      <c r="K20" s="3" cm="1">
        <f t="array" ref="K20">_xll.FDS(D20,"FMA_EVAL_EBITDA(NTMA,0,,,""PORTAGG"",""MEANR"")")</f>
        <v>5.0612737198173896</v>
      </c>
      <c r="L20" cm="1">
        <f t="array" ref="L20">_xll.FDS(D20,"FMA_EVAL_EBIT(LTMA,NOW,NOW,M,""PORTAGG"",""MEANR"")")</f>
        <v>8.6564896182900899</v>
      </c>
      <c r="M20">
        <f>HLOOKUP(D20,'Index ROE'!$A$1:$V$25,25,FALSE)</f>
        <v>25.846008849302699</v>
      </c>
      <c r="N20">
        <f>VLOOKUP(A20,'LIQIDITY 2'!$A$3:$E$26,5,FALSE)</f>
        <v>25.168482000000001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-20.81750976711675</v>
      </c>
      <c r="R20" s="55">
        <f t="shared" si="1"/>
        <v>-16.732942664026901</v>
      </c>
      <c r="S20">
        <f t="shared" si="2"/>
        <v>0.6775268493026978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45530</v>
      </c>
      <c r="G21" s="4" cm="1">
        <f t="array" ref="G21">_xll.FDS(D21,"FMA_PE(LTM,0,,,""PORTAGG"",""MEANR"")")</f>
        <v>9.4478878328592</v>
      </c>
      <c r="H21" s="4" cm="1">
        <f t="array" ref="H21">_xll.FDS(D21,"FMA_PE(NTMA,0,,,""PORTAGG"",""MEANR"")")</f>
        <v>9.0795417177351503</v>
      </c>
      <c r="I21" cm="1">
        <f t="array" ref="I21">_xll.FDS(D21,"FMA_DIV_YLD(NTMA,NOW,NOW,M,""PORTAGG"",""MEANR"")")</f>
        <v>5.3427340934570999</v>
      </c>
      <c r="J21" s="55" cm="1">
        <f t="array" ref="J21">IFERROR(_xll.FDS(D21,"FG_FCF_YIELD_NTM(0)"),(1/G21*100))</f>
        <v>9.1156815726780795</v>
      </c>
      <c r="K21" s="3" cm="1">
        <f t="array" ref="K21">_xll.FDS(D21,"FMA_EVAL_EBITDA(NTMA,0,,,""PORTAGG"",""MEANR"")")</f>
        <v>6.1001504243994296</v>
      </c>
      <c r="L21" cm="1">
        <f t="array" ref="L21">_xll.FDS(D21,"FMA_EVAL_EBIT(LTMA,NOW,NOW,M,""PORTAGG"",""MEANR"")")</f>
        <v>9.2091938973289302</v>
      </c>
      <c r="M21">
        <f>HLOOKUP(D21,'Index ROE'!$A$1:$V$25,25,FALSE)</f>
        <v>13.2251182354264</v>
      </c>
      <c r="N21">
        <f>VLOOKUP(A21,'LIQIDITY 2'!$A$3:$E$26,5,FALSE)</f>
        <v>4.3646282999999997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0.97810579345710025</v>
      </c>
      <c r="R21" s="55">
        <f t="shared" si="1"/>
        <v>4.7510532726780799</v>
      </c>
      <c r="S21">
        <f t="shared" si="2"/>
        <v>8.8604899354264006</v>
      </c>
      <c r="T21">
        <f t="shared" si="3"/>
        <v>10.0262282354264</v>
      </c>
      <c r="U21" cm="1">
        <f t="array" ref="U21">_xlfn.PERCENTRANK.EXC(_xlfn._xlws.FILTER(Q$3:Q$23, ISNUMBER(Q$3:Q$23)),Q21)*100</f>
        <v>68.100000000000009</v>
      </c>
      <c r="V21" cm="1">
        <f t="array" ref="V21">_xlfn.PERCENTRANK.EXC(_xlfn._xlws.FILTER(R$3:R$23, ISNUMBER(R$3:R$23)),R21)*100</f>
        <v>77.2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71.8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45531</v>
      </c>
      <c r="G22" s="4" cm="1">
        <f t="array" ref="G22">_xll.FDS(D22,"FMA_PE(LTM,0,,,""PORTAGG"",""MEANR"")")</f>
        <v>17.1975103358063</v>
      </c>
      <c r="H22" s="4" cm="1">
        <f t="array" ref="H22">_xll.FDS(D22,"FMA_PE(NTMA,0,,,""PORTAGG"",""MEANR"")")</f>
        <v>13.5472543578701</v>
      </c>
      <c r="I22" cm="1">
        <f t="array" ref="I22">_xll.FDS(D22,"FMA_DIV_YLD(NTMA,NOW,NOW,M,""PORTAGG"",""MEANR"")")</f>
        <v>1.9610928273953601</v>
      </c>
      <c r="J22" s="55" cm="1">
        <f t="array" ref="J22">IFERROR(_xll.FDS(D22,"FG_FCF_YIELD_NTM(0)"),(1/G22*100))</f>
        <v>1.74661937205393</v>
      </c>
      <c r="K22" s="3" cm="1">
        <f t="array" ref="K22">_xll.FDS(D22,"FMA_EVAL_EBITDA(NTMA,0,,,""PORTAGG"",""MEANR"")")</f>
        <v>10.966367626718799</v>
      </c>
      <c r="L22" cm="1">
        <f t="array" ref="L22">_xll.FDS(D22,"FMA_EVAL_EBIT(LTMA,NOW,NOW,M,""PORTAGG"",""MEANR"")")</f>
        <v>18.573981094307399</v>
      </c>
      <c r="M22">
        <f>HLOOKUP(D22,'Index ROE'!$A$1:$V$25,25,FALSE)</f>
        <v>10.732551316765701</v>
      </c>
      <c r="N22">
        <f>VLOOKUP(A22,'LIQIDITY 2'!$A$3:$E$26,5,FALSE)</f>
        <v>2.6963089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-0.73521607260463995</v>
      </c>
      <c r="R22" s="55">
        <f t="shared" si="1"/>
        <v>-0.94968952794606998</v>
      </c>
      <c r="S22">
        <f t="shared" si="2"/>
        <v>8.0362424167657007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27.200000000000003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27.3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30.21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45530</v>
      </c>
      <c r="G23" s="4" cm="1">
        <f t="array" ref="G23">_xll.FDS(D23,"FMA_PE(LTM,0,,,""PORTAGG"",""MEANR"")")</f>
        <v>20.800782009907799</v>
      </c>
      <c r="H23" s="4" cm="1">
        <f t="array" ref="H23">_xll.FDS(D23,"FMA_PE(NTMA,0,,,""PORTAGG"",""MEANR"")")</f>
        <v>17.199095193609001</v>
      </c>
      <c r="I23" cm="1">
        <f t="array" ref="I23">_xll.FDS(D23,"FMA_DIV_YLD(NTMA,NOW,NOW,M,""PORTAGG"",""MEANR"")")</f>
        <v>3.5329028942032501</v>
      </c>
      <c r="J23" s="55" cm="1">
        <f t="array" ref="J23">IFERROR(_xll.FDS(D23,"FG_FCF_YIELD_NTM(0)"),(1/G23*100))</f>
        <v>4.3934161130743101</v>
      </c>
      <c r="K23" s="3" cm="1">
        <f t="array" ref="K23">_xll.FDS(D23,"FMA_EVAL_EBITDA(NTMA,0,,,""PORTAGG"",""MEANR"")")</f>
        <v>11.1413147480619</v>
      </c>
      <c r="L23" cm="1">
        <f t="array" ref="L23">_xll.FDS(D23,"FMA_EVAL_EBIT(LTMA,NOW,NOW,M,""PORTAGG"",""MEANR"")")</f>
        <v>21.416040254967101</v>
      </c>
      <c r="M23">
        <f>HLOOKUP(D23,'Index ROE'!$A$1:$V$25,25,FALSE)</f>
        <v>11.758331061377</v>
      </c>
      <c r="N23">
        <f>VLOOKUP(A23,'LIQIDITY 2'!$A$3:$E$26,5,FALSE)</f>
        <v>4.7678969999999996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-1.2349941057967495</v>
      </c>
      <c r="R23" s="55">
        <f t="shared" si="1"/>
        <v>-0.37448088692568948</v>
      </c>
      <c r="S23">
        <f t="shared" si="2"/>
        <v>6.990434061377</v>
      </c>
      <c r="T23">
        <f t="shared" si="3"/>
        <v>10.213123461377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50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28.630000000000003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14.4389987249718</v>
      </c>
      <c r="H27" s="4" cm="1">
        <f t="array" ref="H27">_xll.FDS(D27,"FG_PE_NTM(0,,,90,0)")</f>
        <v>13.386163918210499</v>
      </c>
      <c r="I27" cm="1">
        <f t="array" ref="I27">_xll.FDS(D27,"FMA_DIV_YLD(NTMA,NOW,NOW,M,""PORTAGG"",""MEANR"")")</f>
        <v>3.4756956182027299</v>
      </c>
      <c r="J27" s="55" cm="1">
        <f t="array" ref="J27">_xll.FDS(D27,"FG_FCF_YIELD_NTM(0)")</f>
        <v>5.2833588861734198</v>
      </c>
      <c r="K27" s="3" cm="1">
        <f t="array" ref="K27">_xll.FDS(D27,"FMA_EVAL_EBITDA(NTMA,0,,,""PORTAGG"",""MEANR"")")</f>
        <v>8.8614620358558902</v>
      </c>
      <c r="L27" cm="1">
        <f t="array" ref="L27">_xll.FDS(D27,"FMA_EVAL_EBIT(LTMA,NOW,NOW,M,""PORTAGG"",""MEANR"")")</f>
        <v>13.3463272698328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45504</v>
      </c>
      <c r="G28" s="4" cm="1">
        <f t="array" ref="G28">_xll.FDS(D28,"FG_PE(0)")</f>
        <v>15.156283420705501</v>
      </c>
      <c r="H28" s="4" cm="1">
        <f t="array" ref="H28">_xll.FDS(D28,"FG_PE_NTM(0,,,90,0)")</f>
        <v>12.8821687467339</v>
      </c>
      <c r="I28" cm="1">
        <f t="array" ref="I28">_xll.FDS(D28,"FMA_DIV_YLD(NTMA,NOW,NOW,M,""PORTAGG"",""MEANR"")")</f>
        <v>2.9435751847481</v>
      </c>
      <c r="J28" s="55" cm="1">
        <f t="array" ref="J28">_xll.FDS(D28,"FG_FCF_YIELD_NTM(0)")</f>
        <v>5.4347852843869502</v>
      </c>
      <c r="K28" s="3" cm="1">
        <f t="array" ref="K28">_xll.FDS(D28,"FMA_EVAL_EBITDA(NTMA,0,,,""PORTAGG"",""MEANR"")")</f>
        <v>8.9777026375382292</v>
      </c>
      <c r="L28" cm="1">
        <f t="array" ref="L28">_xll.FDS(D28,"FMA_EVAL_EBIT(LTMA,NOW,NOW,M,""PORTAGG"",""MEANR"")")</f>
        <v>14.389736458339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2.1842000000000001</v>
      </c>
      <c r="G3" s="26" cm="1">
        <f t="array" ref="G3">_xll.FDSB(C3,"PCTCHG(FG_YIELD(0,,,,""YTM""),FG_YIELD(-1AM,,,,""YTM""))")</f>
        <v>0.98945695</v>
      </c>
      <c r="H3" s="26" cm="1">
        <f t="array" ref="H3">_xll.FDSB(C3,"PCTCHG(FG_YIELD(0,,,,""YTM""),FG_YIELD(-3AM,,,,""YTM""))")</f>
        <v>-5.33934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59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2.3294299000000001</v>
      </c>
      <c r="G4" s="26" cm="1">
        <f t="array" ref="G4">_xll.FDSB(C4,"PCTCHG(FG_YIELD(0,,,,""YTM""),FG_YIELD(-1AM,,,,""YTM""))")</f>
        <v>-14.597936000000001</v>
      </c>
      <c r="H4" s="26" cm="1">
        <f t="array" ref="H4">_xll.FDSB(C4,"PCTCHG(FG_YIELD(0,,,,""YTM""),FG_YIELD(-3AM,,,,""YTM""))")</f>
        <v>-11.890884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68.100000000000009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6.6367770000000004</v>
      </c>
      <c r="G5" s="26" cm="1">
        <f t="array" ref="G5">_xll.FDSB(C5,"PCTCHG(FG_YIELD(0,,,,""YTM""),FG_YIELD(-1AM,,,,""YTM""))")</f>
        <v>-4.213158</v>
      </c>
      <c r="H5" s="26" cm="1">
        <f t="array" ref="H5">_xll.FDSB(C5,"PCTCHG(FG_YIELD(0,,,,""YTM""),FG_YIELD(-3AM,,,,""YTM""))")</f>
        <v>-3.6511326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22.7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6.0713889999999999</v>
      </c>
      <c r="G6" s="26" cm="1">
        <f t="array" ref="G6">_xll.FDSB(C6,"PCTCHG(FG_YIELD(0,,,,""YTM""),FG_YIELD(-1AM,,,,""YTM""))")</f>
        <v>-2.1502596999999999</v>
      </c>
      <c r="H6" s="26" cm="1">
        <f t="array" ref="H6">_xll.FDSB(C6,"PCTCHG(FG_YIELD(0,,,,""YTM""),FG_YIELD(-3AM,,,,""YTM""))")</f>
        <v>-10.457126000000001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68.100000000000009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5.4945000000000004</v>
      </c>
      <c r="G7" s="26" cm="1">
        <f t="array" ref="G7">_xll.FDSB(C7,"PCTCHG(FG_YIELD(0,,,,""YTM""),FG_YIELD(-1AM,,,,""YTM""))")</f>
        <v>-1.7171938</v>
      </c>
      <c r="H7" s="26" cm="1">
        <f t="array" ref="H7">_xll.FDSB(C7,"PCTCHG(FG_YIELD(0,,,,""YTM""),FG_YIELD(-3AM,,,,""YTM""))")</f>
        <v>-4.4152170000000002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68.100000000000009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6.5216000000000003</v>
      </c>
      <c r="G8" s="26" cm="1">
        <f t="array" ref="G8">_xll.FDSB(C8,"PCTCHG(FG_YIELD(0,,,,""YTM""),FG_YIELD(-1AM,,,,""YTM""))")</f>
        <v>-6.1266284000000004</v>
      </c>
      <c r="H8" s="26" cm="1">
        <f t="array" ref="H8">_xll.FDSB(C8,"PCTCHG(FG_YIELD(0,,,,""YTM""),FG_YIELD(-3AM,,,,""YTM""))")</f>
        <v>-8.4109060000000007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68.100000000000009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3.7484959999999998</v>
      </c>
      <c r="G9" s="26" cm="1">
        <f t="array" ref="G9">_xll.FDSB(C9,"PCTCHG(FG_YIELD(0,,,,""YTM""),FG_YIELD(-1AM,,,,""YTM""))")</f>
        <v>0.21379596000000001</v>
      </c>
      <c r="H9" s="26" cm="1">
        <f t="array" ref="H9">_xll.FDSB(C9,"PCTCHG(FG_YIELD(0,,,,""YTM""),FG_YIELD(-3AM,,,,""YTM""))")</f>
        <v>-3.0771760000000001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1</v>
      </c>
      <c r="V9" s="47">
        <f t="shared" si="6"/>
        <v>0.25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1.5555000000000001</v>
      </c>
      <c r="G10" s="26" cm="1">
        <f t="array" ref="G10">_xll.FDSB(C10,"PCTCHG(FG_YIELD(0,,,,""YTM""),FG_YIELD(-1AM,,,,""YTM""))")</f>
        <v>-7.6854544000000002</v>
      </c>
      <c r="H10" s="26" cm="1">
        <f t="array" ref="H10">_xll.FDSB(C10,"PCTCHG(FG_YIELD(0,,,,""YTM""),FG_YIELD(-3AM,,,,""YTM""))")</f>
        <v>-3.3850923000000002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22.7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9.7243999999999993</v>
      </c>
      <c r="G11" s="26" cm="1">
        <f t="array" ref="G11">_xll.FDSB(C11,"PCTCHG(FG_YIELD(0,,,,""YTM""),FG_YIELD(-1AM,,,,""YTM""))")</f>
        <v>-1.2490622</v>
      </c>
      <c r="H11" s="26" cm="1">
        <f t="array" ref="H11">_xll.FDSB(C11,"PCTCHG(FG_YIELD(0,,,,""YTM""),FG_YIELD(-3AM,,,,""YTM""))")</f>
        <v>-0.84832629999999998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68.100000000000009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3.0720999999999998</v>
      </c>
      <c r="G12" s="26" cm="1">
        <f t="array" ref="G12">_xll.FDSB(C12,"PCTCHG(FG_YIELD(0,,,,""YTM""),FG_YIELD(-1AM,,,,""YTM""))")</f>
        <v>0.98615989999999998</v>
      </c>
      <c r="H12" s="26" cm="1">
        <f t="array" ref="H12">_xll.FDSB(C12,"PCTCHG(FG_YIELD(0,,,,""YTM""),FG_YIELD(-3AM,,,,""YTM""))")</f>
        <v>-13.097227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1</v>
      </c>
      <c r="V12" s="47">
        <f t="shared" si="6"/>
        <v>0.25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12.058252</v>
      </c>
      <c r="G13" s="26" cm="1">
        <f t="array" ref="G13">_xll.FDSB(C13,"PCTCHG(FG_YIELD(0,,,,""YTM""),FG_YIELD(-1AM,,,,""YTM""))")</f>
        <v>-1.5795157</v>
      </c>
      <c r="H13" s="26" cm="1">
        <f t="array" ref="H13">_xll.FDSB(C13,"PCTCHG(FG_YIELD(0,,,,""YTM""),FG_YIELD(-3AM,,,,""YTM""))")</f>
        <v>-0.46831240000000002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1</v>
      </c>
      <c r="V13" s="47">
        <f t="shared" si="6"/>
        <v>1</v>
      </c>
      <c r="X13">
        <f t="shared" si="2"/>
        <v>68.100000000000009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10.519577</v>
      </c>
      <c r="G14" s="26" cm="1">
        <f t="array" ref="G14">_xll.FDSB(C14,"PCTCHG(FG_YIELD(0,,,,""YTM""),FG_YIELD(-1AM,,,,""YTM""))")</f>
        <v>-4.0773599999999997</v>
      </c>
      <c r="H14" s="26" cm="1">
        <f t="array" ref="H14">_xll.FDSB(C14,"PCTCHG(FG_YIELD(0,,,,""YTM""),FG_YIELD(-3AM,,,,""YTM""))")</f>
        <v>-12.6272745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22.7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3.2970000000000002</v>
      </c>
      <c r="G15" s="26" cm="1">
        <f t="array" ref="G15">_xll.FDSB(C15,"PCTCHG(FG_YIELD(0,,,,""YTM""),FG_YIELD(-1AM,,,,""YTM""))")</f>
        <v>-2.0208046</v>
      </c>
      <c r="H15" s="26" cm="1">
        <f t="array" ref="H15">_xll.FDSB(C15,"PCTCHG(FG_YIELD(0,,,,""YTM""),FG_YIELD(-3AM,,,,""YTM""))")</f>
        <v>-9.1985700000000001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22.7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6.8644999999999996</v>
      </c>
      <c r="G16" s="26" cm="1">
        <f t="array" ref="G16">_xll.FDSB(C16,"PCTCHG(FG_YIELD(0,,,,""YTM""),FG_YIELD(-1AM,,,,""YTM""))")</f>
        <v>-0.73029524000000001</v>
      </c>
      <c r="H16" s="26" cm="1">
        <f t="array" ref="H16">_xll.FDSB(C16,"PCTCHG(FG_YIELD(0,,,,""YTM""),FG_YIELD(-3AM,,,,""YTM""))")</f>
        <v>-2.8585598000000001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22.7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2.1842000000000001</v>
      </c>
      <c r="G17" s="26" cm="1">
        <f t="array" ref="G17">_xll.FDSB(C17,"PCTCHG(FG_YIELD(0,,,,""YTM""),FG_YIELD(-1AM,,,,""YTM""))")</f>
        <v>0.98945695</v>
      </c>
      <c r="H17" s="26" cm="1">
        <f t="array" ref="H17">_xll.FDSB(C17,"PCTCHG(FG_YIELD(0,,,,""YTM""),FG_YIELD(-3AM,,,,""YTM""))")</f>
        <v>-5.33934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59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3.8681999999999999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2.5465749999999998</v>
      </c>
      <c r="G19" s="26" cm="1">
        <f t="array" ref="G19">_xll.FDSB(C19,"PCTCHG(FG_YIELD(0,,,,""YTM""),FG_YIELD(-1AM,,,,""YTM""))")</f>
        <v>-2.1392267</v>
      </c>
      <c r="H19" s="26" cm="1">
        <f t="array" ref="H19">_xll.FDSB(C19,"PCTCHG(FG_YIELD(0,,,,""YTM""),FG_YIELD(-3AM,,,,""YTM""))")</f>
        <v>-9.3837779999999995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22.7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25.168482000000001</v>
      </c>
      <c r="G20" s="26" cm="1">
        <f t="array" ref="G20">_xll.FDSB(C20,"PCTCHG(FG_YIELD(0,,,,""YTM""),FG_YIELD(-1AM,,,,""YTM""))")</f>
        <v>4.2087994000000002</v>
      </c>
      <c r="H20" s="26" cm="1">
        <f t="array" ref="H20">_xll.FDSB(C20,"PCTCHG(FG_YIELD(0,,,,""YTM""),FG_YIELD(-3AM,,,,""YTM""))")</f>
        <v>2.3822483999999999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4.3646282999999997</v>
      </c>
      <c r="G21" s="26" cm="1">
        <f t="array" ref="G21">_xll.FDSB(C21,"PCTCHG(FG_YIELD(0,,,,""YTM""),FG_YIELD(-1AM,,,,""YTM""))")</f>
        <v>-7.9230090000000004</v>
      </c>
      <c r="H21" s="26" cm="1">
        <f t="array" ref="H21">_xll.FDSB(C21,"PCTCHG(FG_YIELD(0,,,,""YTM""),FG_YIELD(-3AM,,,,""YTM""))")</f>
        <v>-13.030478499999999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22.7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2.6963089</v>
      </c>
      <c r="G22" s="26" cm="1">
        <f t="array" ref="G22">_xll.FDSB(C22,"PCTCHG(FG_YIELD(0,,,,""YTM""),FG_YIELD(-1AM,,,,""YTM""))")</f>
        <v>-2.8113215</v>
      </c>
      <c r="H22" s="26" cm="1">
        <f t="array" ref="H22">_xll.FDSB(C22,"PCTCHG(FG_YIELD(0,,,,""YTM""),FG_YIELD(-3AM,,,,""YTM""))")</f>
        <v>-3.6073784999999998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68.100000000000009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4.7678969999999996</v>
      </c>
      <c r="G23" s="26" cm="1">
        <f t="array" ref="G23">_xll.FDSB(C23,"PCTCHG(FG_YIELD(0,,,,""YTM""),FG_YIELD(-1AM,,,,""YTM""))")</f>
        <v>-5.9836099999999997</v>
      </c>
      <c r="H23" s="26" cm="1">
        <f t="array" ref="H23">_xll.FDSB(C23,"PCTCHG(FG_YIELD(0,,,,""YTM""),FG_YIELD(-3AM,,,,""YTM""))")</f>
        <v>-12.132607999999999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22.7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3.8681999999999999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2.1842000000000001</v>
      </c>
      <c r="H2" cm="1">
        <f t="array" ref="H2">_xll.FDS(B2,"FG_ROE(0)")</f>
        <v>10.1109027184245</v>
      </c>
      <c r="I2">
        <f>HLOOKUP(B2,'Index ROE'!$B$1:$V$25,24,FALSE)</f>
        <v>13.110180176648051</v>
      </c>
      <c r="J2" cm="1">
        <f t="array" ref="J2">_xll.FDS(B2, "FMA_RBICS_REV_CURRENT(30, LOC, ""PORTAGG"")")</f>
        <v>21.347976581965401</v>
      </c>
      <c r="K2" s="77">
        <f>HLOOKUP(B2,'Index earnings'!$A$1:$V$26,26,FALSE)</f>
        <v>7.2171382517989269E-2</v>
      </c>
      <c r="L2">
        <f>HLOOKUP(B2,'Yearly returns'!$B$1:$V$128,126,FALSE)</f>
        <v>-33.887732999999997</v>
      </c>
      <c r="M2">
        <f>I2-G2</f>
        <v>10.92598017664805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59</v>
      </c>
      <c r="R2">
        <f>N2*Assumption!$F$64 + O2*Assumption!$F$61 + P2*Assumption!$F$62 + Q2*Assumption!$F$63</f>
        <v>80.650000000000006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2.3294299000000001</v>
      </c>
      <c r="H3" cm="1">
        <f t="array" ref="H3">_xll.FDS(B3,"FG_ROE(0)")</f>
        <v>8.5452380656100306</v>
      </c>
      <c r="I3">
        <f>HLOOKUP(B3,'Index ROE'!$B$1:$V$25,24,FALSE)</f>
        <v>10.7704189177279</v>
      </c>
      <c r="J3" cm="1">
        <f t="array" ref="J3">_xll.FDS(B3, "FMA_RBICS_REV_CURRENT(30, LOC, ""PORTAGG"")")</f>
        <v>34.7602180214095</v>
      </c>
      <c r="K3" s="77">
        <f>HLOOKUP(B3,'Index earnings'!$A$1:$V$26,26,FALSE)</f>
        <v>2.1185121040589117E-2</v>
      </c>
      <c r="L3">
        <f>HLOOKUP(B3,'Yearly returns'!$B$1:$V$128,126,FALSE)</f>
        <v>-50.721465999999999</v>
      </c>
      <c r="M3">
        <f t="shared" ref="M3:M22" si="0">I3-G3</f>
        <v>8.440989017727901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13.600000000000001</v>
      </c>
      <c r="R3">
        <f>N3*Assumption!$F$64 + O3*Assumption!$F$61 + P3*Assumption!$F$62 + Q3*Assumption!$F$63</f>
        <v>42.024999999999999</v>
      </c>
      <c r="S3" cm="1">
        <f t="array" ref="S3">_xlfn.PERCENTRANK.EXC(_xlfn._xlws.FILTER(R$2:R$22, ISNUMBER(R$2:R$22)),R3)*100</f>
        <v>36.299999999999997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6.6367770000000004</v>
      </c>
      <c r="H4" cm="1">
        <f t="array" ref="H4">_xll.FDS(B4,"FG_ROE(0)")</f>
        <v>12.861940850451999</v>
      </c>
      <c r="I4">
        <f>HLOOKUP(B4,'Index ROE'!$B$1:$V$25,24,FALSE)</f>
        <v>15.657517511443299</v>
      </c>
      <c r="J4" cm="1">
        <f t="array" ref="J4">_xll.FDS(B4, "FMA_RBICS_REV_CURRENT(30, LOC, ""PORTAGG"")")</f>
        <v>54.687669417841903</v>
      </c>
      <c r="K4" s="77">
        <f>HLOOKUP(B4,'Index earnings'!$A$1:$V$26,26,FALSE)</f>
        <v>4.2935760209013241E-2</v>
      </c>
      <c r="L4">
        <f>HLOOKUP(B4,'Yearly returns'!$B$1:$V$128,126,FALSE)</f>
        <v>-42.495269999999998</v>
      </c>
      <c r="M4">
        <f t="shared" si="0"/>
        <v>9.0207405114432984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6.0713889999999999</v>
      </c>
      <c r="H5" cm="1">
        <f t="array" ref="H5">_xll.FDS(B5,"FG_ROE(0)")</f>
        <v>12.1421143415775</v>
      </c>
      <c r="I5">
        <f>HLOOKUP(B5,'Index ROE'!$B$1:$V$25,24,FALSE)</f>
        <v>12.530824852807651</v>
      </c>
      <c r="J5" cm="1">
        <f t="array" ref="J5">_xll.FDS(B5, "FMA_RBICS_REV_CURRENT(30, LOC, ""PORTAGG"")")</f>
        <v>41.242320408474903</v>
      </c>
      <c r="K5" s="77">
        <f>HLOOKUP(B5,'Index earnings'!$A$1:$V$26,26,FALSE)</f>
        <v>6.5968962435704714E-2</v>
      </c>
      <c r="L5">
        <f>HLOOKUP(B5,'Yearly returns'!$B$1:$V$128,126,FALSE)</f>
        <v>-33.598129999999998</v>
      </c>
      <c r="M5">
        <f t="shared" si="0"/>
        <v>6.4594358528076512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45.499999999999993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68.100000000000009</v>
      </c>
      <c r="R5">
        <f>N5*Assumption!$F$64 + O5*Assumption!$F$61 + P5*Assumption!$F$62 + Q5*Assumption!$F$63</f>
        <v>57.924999999999997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5.4945000000000004</v>
      </c>
      <c r="H6" cm="1">
        <f t="array" ref="H6">_xll.FDS(B6,"FG_ROE(0)")</f>
        <v>13.232072126090801</v>
      </c>
      <c r="I6">
        <f>HLOOKUP(B6,'Index ROE'!$B$1:$V$25,24,FALSE)</f>
        <v>10.013481596831115</v>
      </c>
      <c r="J6" cm="1">
        <f t="array" ref="J6">_xll.FDS(B6, "FMA_RBICS_REV_CURRENT(30, LOC, ""PORTAGG"")")</f>
        <v>48.337499149193903</v>
      </c>
      <c r="K6" s="77">
        <f>HLOOKUP(B6,'Index earnings'!$A$1:$V$26,26,FALSE)</f>
        <v>3.6620331475524681E-2</v>
      </c>
      <c r="L6">
        <f>HLOOKUP(B6,'Yearly returns'!$B$1:$V$128,126,FALSE)</f>
        <v>-48.197980000000001</v>
      </c>
      <c r="M6">
        <f t="shared" si="0"/>
        <v>4.5189815968311144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31.8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6.5216000000000003</v>
      </c>
      <c r="H7" cm="1">
        <f t="array" ref="H7">_xll.FDS(B7,"FG_ROE(0)")</f>
        <v>11.1662576613741</v>
      </c>
      <c r="I7">
        <f>HLOOKUP(B7,'Index ROE'!$B$1:$V$25,24,FALSE)</f>
        <v>12.932447591337899</v>
      </c>
      <c r="J7" cm="1">
        <f t="array" ref="J7">_xll.FDS(B7, "FMA_RBICS_REV_CURRENT(30, LOC, ""PORTAGG"")")</f>
        <v>31.717532907380502</v>
      </c>
      <c r="K7" s="77">
        <f>HLOOKUP(B7,'Index earnings'!$A$1:$V$26,26,FALSE)</f>
        <v>1.6222355599437854E-2</v>
      </c>
      <c r="L7">
        <f>HLOOKUP(B7,'Yearly returns'!$B$1:$V$128,126,FALSE)</f>
        <v>-41.586750000000002</v>
      </c>
      <c r="M7">
        <f t="shared" si="0"/>
        <v>6.4108475913378991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39.774999999999999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3.7484959999999998</v>
      </c>
      <c r="H8" cm="1">
        <f t="array" ref="H8">_xll.FDS(B8,"FG_ROE(0)")</f>
        <v>8.3233489884245699</v>
      </c>
      <c r="I8">
        <f>HLOOKUP(B8,'Index ROE'!$B$1:$V$25,24,FALSE)</f>
        <v>11.93920849991995</v>
      </c>
      <c r="J8" cm="1">
        <f t="array" ref="J8">_xll.FDS(B8, "FMA_RBICS_REV_CURRENT(30, LOC, ""PORTAGG"")")</f>
        <v>41.339517780926101</v>
      </c>
      <c r="K8" s="77">
        <f>HLOOKUP(B8,'Index earnings'!$A$1:$V$26,26,FALSE)</f>
        <v>2.3804408873769667E-2</v>
      </c>
      <c r="L8">
        <f>HLOOKUP(B8,'Yearly returns'!$B$1:$V$128,126,FALSE)</f>
        <v>-35.61392</v>
      </c>
      <c r="M8">
        <f t="shared" si="0"/>
        <v>8.1907124999199503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41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54.500000000000007</v>
      </c>
      <c r="R8">
        <f>N8*Assumption!$F$64 + O8*Assumption!$F$61 + P8*Assumption!$F$62 + Q8*Assumption!$F$63</f>
        <v>48.85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1.5555000000000001</v>
      </c>
      <c r="H9" cm="1">
        <f t="array" ref="H9">_xll.FDS(B9,"FG_ROE(0)")</f>
        <v>11.0125283137121</v>
      </c>
      <c r="I9">
        <f>HLOOKUP(B9,'Index ROE'!$B$1:$V$25,24,FALSE)</f>
        <v>12.149470879393601</v>
      </c>
      <c r="J9" cm="1">
        <f t="array" ref="J9">_xll.FDS(B9, "FMA_RBICS_REV_CURRENT(30, LOC, ""PORTAGG"")")</f>
        <v>18.228340228572598</v>
      </c>
      <c r="K9" s="77">
        <f>HLOOKUP(B9,'Index earnings'!$A$1:$V$26,26,FALSE)</f>
        <v>3.7633854702868952E-2</v>
      </c>
      <c r="L9">
        <f>HLOOKUP(B9,'Yearly returns'!$B$1:$V$128,126,FALSE)</f>
        <v>-32.320427000000002</v>
      </c>
      <c r="M9">
        <f t="shared" si="0"/>
        <v>10.5939708793936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78.400000000000006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9.7243999999999993</v>
      </c>
      <c r="H10" cm="1">
        <f t="array" ref="H10">_xll.FDS(B10,"FG_ROE(0)")</f>
        <v>10.4431477448728</v>
      </c>
      <c r="I10">
        <f>HLOOKUP(B10,'Index ROE'!$B$1:$V$25,24,FALSE)</f>
        <v>12.78064669069385</v>
      </c>
      <c r="J10" cm="1">
        <f t="array" ref="J10">_xll.FDS(B10, "FMA_RBICS_REV_CURRENT(30, LOC, ""PORTAGG"")")</f>
        <v>27.071649042140699</v>
      </c>
      <c r="K10" s="77">
        <f>HLOOKUP(B10,'Index earnings'!$A$1:$V$26,26,FALSE)</f>
        <v>5.8038772053721877E-2</v>
      </c>
      <c r="L10">
        <f>HLOOKUP(B10,'Yearly returns'!$B$1:$V$128,126,FALSE)</f>
        <v>-33.870517999999997</v>
      </c>
      <c r="M10">
        <f t="shared" si="0"/>
        <v>3.0562466906938504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63.6</v>
      </c>
      <c r="R10">
        <f>N10*Assumption!$F$64 + O10*Assumption!$F$61 + P10*Assumption!$F$62 + Q10*Assumption!$F$63</f>
        <v>54.524999999999999</v>
      </c>
      <c r="S10" cm="1">
        <f t="array" ref="S10">_xlfn.PERCENTRANK.EXC(_xlfn._xlws.FILTER(R$2:R$22, ISNUMBER(R$2:R$22)),R10)*100</f>
        <v>63.6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3.0720999999999998</v>
      </c>
      <c r="H11" cm="1">
        <f t="array" ref="H11">_xll.FDS(B11,"FG_ROE(0)")</f>
        <v>7.1544746128086203</v>
      </c>
      <c r="I11">
        <f>HLOOKUP(B11,'Index ROE'!$B$1:$V$25,24,FALSE)</f>
        <v>10.671681938827749</v>
      </c>
      <c r="J11" cm="1">
        <f t="array" ref="J11">_xll.FDS(B11, "FMA_RBICS_REV_CURRENT(30, LOC, ""PORTAGG"")")</f>
        <v>15.4362902639027</v>
      </c>
      <c r="K11" s="77">
        <f>HLOOKUP(B11,'Index earnings'!$A$1:$V$26,26,FALSE)</f>
        <v>2.4558632448708595E-2</v>
      </c>
      <c r="L11">
        <f>HLOOKUP(B11,'Yearly returns'!$B$1:$V$128,126,FALSE)</f>
        <v>-38.436275000000002</v>
      </c>
      <c r="M11">
        <f t="shared" si="0"/>
        <v>7.5995819388277495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45.4</v>
      </c>
      <c r="R11">
        <f>N11*Assumption!$F$64 + O11*Assumption!$F$61 + P11*Assumption!$F$62 + Q11*Assumption!$F$63</f>
        <v>61.35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12.058252</v>
      </c>
      <c r="H12" cm="1">
        <f t="array" ref="H12">_xll.FDS(B12,"FG_ROE(0)")</f>
        <v>18.617382033795501</v>
      </c>
      <c r="I12">
        <f>HLOOKUP(B12,'Index ROE'!$B$1:$V$25,24,FALSE)</f>
        <v>14.789259119496499</v>
      </c>
      <c r="J12" cm="1">
        <f t="array" ref="J12">_xll.FDS(B12, "FMA_RBICS_REV_CURRENT(30, LOC, ""PORTAGG"")")</f>
        <v>26.0780758696168</v>
      </c>
      <c r="K12" s="77">
        <f>HLOOKUP(B12,'Index earnings'!$A$1:$V$26,26,FALSE)</f>
        <v>2.0687579449696791E-2</v>
      </c>
      <c r="L12">
        <f>HLOOKUP(B12,'Yearly returns'!$B$1:$V$128,126,FALSE)</f>
        <v>-50.529305000000001</v>
      </c>
      <c r="M12">
        <f t="shared" si="0"/>
        <v>2.7310071194964998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10.519577</v>
      </c>
      <c r="H13" cm="1">
        <f t="array" ref="H13">_xll.FDS(B13,"FG_ROE(0)")</f>
        <v>12.5671683658514</v>
      </c>
      <c r="I13">
        <f>HLOOKUP(B13,'Index ROE'!$B$1:$V$25,24,FALSE)</f>
        <v>16.7616860731518</v>
      </c>
      <c r="J13" cm="1">
        <f t="array" ref="J13">_xll.FDS(B13, "FMA_RBICS_REV_CURRENT(30, LOC, ""PORTAGG"")")</f>
        <v>44.232145504766102</v>
      </c>
      <c r="K13" s="77">
        <f>HLOOKUP(B13,'Index earnings'!$A$1:$V$26,26,FALSE)</f>
        <v>2.3841978693851074E-2</v>
      </c>
      <c r="L13">
        <f>HLOOKUP(B13,'Yearly returns'!$B$1:$V$128,126,FALSE)</f>
        <v>-38.081330000000001</v>
      </c>
      <c r="M13">
        <f t="shared" si="0"/>
        <v>6.2421090731518003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50</v>
      </c>
      <c r="R13">
        <f>N13*Assumption!$F$64 + O13*Assumption!$F$61 + P13*Assumption!$F$62 + Q13*Assumption!$F$63</f>
        <v>38.625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3.2970000000000002</v>
      </c>
      <c r="H14" cm="1">
        <f t="array" ref="H14">_xll.FDS(B14,"FG_ROE(0)")</f>
        <v>14.7678984760511</v>
      </c>
      <c r="I14">
        <f>HLOOKUP(B14,'Index ROE'!$B$1:$V$25,24,FALSE)</f>
        <v>5.4192242708958744</v>
      </c>
      <c r="J14" cm="1">
        <f t="array" ref="J14">_xll.FDS(B14, "FMA_RBICS_REV_CURRENT(30, LOC, ""PORTAGG"")")</f>
        <v>43.1447826395964</v>
      </c>
      <c r="K14" s="77">
        <f>HLOOKUP(B14,'Index earnings'!$A$1:$V$26,26,FALSE)</f>
        <v>-9.9977006807554725E-2</v>
      </c>
      <c r="L14">
        <f>HLOOKUP(B14,'Yearly returns'!$B$1:$V$128,126,FALSE)</f>
        <v>-57.537483000000002</v>
      </c>
      <c r="M14">
        <f t="shared" si="0"/>
        <v>2.1222242708958743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6.8644999999999996</v>
      </c>
      <c r="H15" cm="1">
        <f t="array" ref="H15">_xll.FDS(B15,"FG_ROE(0)")</f>
        <v>15.736400418557301</v>
      </c>
      <c r="I15">
        <f>HLOOKUP(B15,'Index ROE'!$B$1:$V$25,24,FALSE)</f>
        <v>15.463136340534799</v>
      </c>
      <c r="J15" cm="1">
        <f t="array" ref="J15">_xll.FDS(B15, "FMA_RBICS_REV_CURRENT(30, LOC, ""PORTAGG"")")</f>
        <v>28.548159551618902</v>
      </c>
      <c r="K15" s="77">
        <f>HLOOKUP(B15,'Index earnings'!$A$1:$V$26,26,FALSE)</f>
        <v>6.016139014765165E-2</v>
      </c>
      <c r="L15">
        <f>HLOOKUP(B15,'Yearly returns'!$B$1:$V$128,126,FALSE)</f>
        <v>-30.735700000000001</v>
      </c>
      <c r="M15">
        <f t="shared" si="0"/>
        <v>8.5986363405347994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71.55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2.1842000000000001</v>
      </c>
      <c r="H16" cm="1">
        <f t="array" ref="H16">_xll.FDS(B16,"FG_ROE(0)")</f>
        <v>11.1074874177677</v>
      </c>
      <c r="I16">
        <f>HLOOKUP(B16,'Index ROE'!$B$1:$V$25,24,FALSE)</f>
        <v>12.8854511835079</v>
      </c>
      <c r="J16" cm="1">
        <f t="array" ref="J16">_xll.FDS(B16, "FMA_RBICS_REV_CURRENT(30, LOC, ""PORTAGG"")")</f>
        <v>24.846357898959202</v>
      </c>
      <c r="K16" s="77">
        <f>HLOOKUP(B16,'Index earnings'!$A$1:$V$26,26,FALSE)</f>
        <v>7.2171382517989269E-2</v>
      </c>
      <c r="L16">
        <f>HLOOKUP(B16,'Yearly returns'!$B$1:$V$128,126,FALSE)</f>
        <v>-47.808532999999997</v>
      </c>
      <c r="M16">
        <f t="shared" si="0"/>
        <v>10.7012511835079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68.149999999999991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3.8681999999999999</v>
      </c>
      <c r="H17" cm="1">
        <f t="array" ref="H17">_xll.FDS(B17,"FG_ROE(0)")</f>
        <v>10.9956242220217</v>
      </c>
      <c r="I17">
        <f>HLOOKUP(B17,'Index ROE'!$B$1:$V$25,24,FALSE)</f>
        <v>12.269166041116101</v>
      </c>
      <c r="J17" cm="1">
        <f t="array" ref="J17">_xll.FDS(B17, "FMA_RBICS_REV_CURRENT(30, LOC, ""PORTAGG"")")</f>
        <v>60.377454948073797</v>
      </c>
      <c r="K17" s="77">
        <f>HLOOKUP(B17,'Index earnings'!$A$1:$V$26,26,FALSE)</f>
        <v>8.8740466700483189E-3</v>
      </c>
      <c r="L17">
        <f>HLOOKUP(B17,'Yearly returns'!$B$1:$V$128,126,FALSE)</f>
        <v>-22.513777000000001</v>
      </c>
      <c r="M17">
        <f t="shared" si="0"/>
        <v>8.4009660411161011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46.55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2.5465749999999998</v>
      </c>
      <c r="H18" cm="1">
        <f t="array" ref="H18">_xll.FDS(B18,"FG_ROE(0)")</f>
        <v>7.9528909211540704</v>
      </c>
      <c r="I18">
        <f>HLOOKUP(B18,'Index ROE'!$B$1:$V$25,24,FALSE)</f>
        <v>13.0025654489041</v>
      </c>
      <c r="J18" cm="1">
        <f t="array" ref="J18">_xll.FDS(B18, "FMA_RBICS_REV_CURRENT(30, LOC, ""PORTAGG"")")</f>
        <v>22.7441317800522</v>
      </c>
      <c r="K18" s="77">
        <f>HLOOKUP(B18,'Index earnings'!$A$1:$V$26,26,FALSE)</f>
        <v>1.2617045604024435E-2</v>
      </c>
      <c r="L18">
        <f>HLOOKUP(B18,'Yearly returns'!$B$1:$V$128,126,FALSE)</f>
        <v>-32.505215</v>
      </c>
      <c r="M18">
        <f t="shared" si="0"/>
        <v>10.4559904489041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72.7</v>
      </c>
      <c r="R18">
        <f>N18*Assumption!$F$64 + O18*Assumption!$F$61 + P18*Assumption!$F$62 + Q18*Assumption!$F$63</f>
        <v>63.599999999999994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25.168482000000001</v>
      </c>
      <c r="H19" cm="1">
        <f t="array" ref="H19">_xll.FDS(B19,"FG_ROE(0)")</f>
        <v>16.737498831956799</v>
      </c>
      <c r="I19">
        <f>HLOOKUP(B19,'Index ROE'!$B$1:$V$25,24,FALSE)</f>
        <v>14.774119834582851</v>
      </c>
      <c r="J19" cm="1">
        <f t="array" ref="J19">_xll.FDS(B19, "FMA_RBICS_REV_CURRENT(30, LOC, ""PORTAGG"")")</f>
        <v>21.571903622588501</v>
      </c>
      <c r="K19" s="77">
        <f>HLOOKUP(B19,'Index earnings'!$A$1:$V$26,26,FALSE)</f>
        <v>8.2005716266386752E-2</v>
      </c>
      <c r="L19">
        <f>HLOOKUP(B19,'Yearly returns'!$B$1:$V$128,126,FALSE)</f>
        <v>-53.823680000000003</v>
      </c>
      <c r="M19">
        <f t="shared" si="0"/>
        <v>-10.394362165417149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4.3646282999999997</v>
      </c>
      <c r="H20" cm="1">
        <f t="array" ref="H20">_xll.FDS(B20,"FG_ROE(0)")</f>
        <v>13.873038081321999</v>
      </c>
      <c r="I20">
        <f>HLOOKUP(B20,'Index ROE'!$B$1:$V$25,24,FALSE)</f>
        <v>11.156370494280349</v>
      </c>
      <c r="J20" cm="1">
        <f t="array" ref="J20">_xll.FDS(B20, "FMA_RBICS_REV_CURRENT(30, LOC, ""PORTAGG"")")</f>
        <v>61.296333311901002</v>
      </c>
      <c r="K20" s="77">
        <f>HLOOKUP(B20,'Index earnings'!$A$1:$V$26,26,FALSE)</f>
        <v>8.3481705833627906E-3</v>
      </c>
      <c r="L20">
        <f>HLOOKUP(B20,'Yearly returns'!$B$1:$V$128,126,FALSE)</f>
        <v>-30.632674999999999</v>
      </c>
      <c r="M20">
        <f t="shared" si="0"/>
        <v>6.7917421942803493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86.3</v>
      </c>
      <c r="R20">
        <f>N20*Assumption!$F$64 + O20*Assumption!$F$61 + P20*Assumption!$F$62 + Q20*Assumption!$F$63</f>
        <v>37.474999999999994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2.6963089</v>
      </c>
      <c r="H21" cm="1">
        <f t="array" ref="H21">_xll.FDS(B21,"FG_ROE(0)")</f>
        <v>9.4144980808715193</v>
      </c>
      <c r="I21">
        <f>HLOOKUP(B21,'Index ROE'!$B$1:$V$25,24,FALSE)</f>
        <v>15.109726785561501</v>
      </c>
      <c r="J21" cm="1">
        <f t="array" ref="J21">_xll.FDS(B21, "FMA_RBICS_REV_CURRENT(30, LOC, ""PORTAGG"")")</f>
        <v>54.2576267331265</v>
      </c>
      <c r="K21" s="77">
        <f>HLOOKUP(B21,'Index earnings'!$A$1:$V$26,26,FALSE)</f>
        <v>-4.4922818595630631E-2</v>
      </c>
      <c r="L21">
        <f>HLOOKUP(B21,'Yearly returns'!$B$1:$V$128,126,FALSE)</f>
        <v>-42.876359999999998</v>
      </c>
      <c r="M21">
        <f t="shared" si="0"/>
        <v>12.4134178855615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38.6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4.7678969999999996</v>
      </c>
      <c r="H22" cm="1">
        <f t="array" ref="H22">_xll.FDS(B22,"FG_ROE(0)")</f>
        <v>10.6010734889436</v>
      </c>
      <c r="I22">
        <f>HLOOKUP(B22,'Index ROE'!$B$1:$V$25,24,FALSE)</f>
        <v>11.9967853551854</v>
      </c>
      <c r="J22" cm="1">
        <f t="array" ref="J22">_xll.FDS(B22, "FMA_RBICS_REV_CURRENT(30, LOC, ""PORTAGG"")")</f>
        <v>42.919135978263</v>
      </c>
      <c r="K22" s="77">
        <f>HLOOKUP(B22,'Index earnings'!$A$1:$V$26,26,FALSE)</f>
        <v>-1.6026351247784176E-2</v>
      </c>
      <c r="L22">
        <f>HLOOKUP(B22,'Yearly returns'!$B$1:$V$128,126,FALSE)</f>
        <v>-29.195059000000001</v>
      </c>
      <c r="M22">
        <f t="shared" si="0"/>
        <v>7.2288883551854006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46.575000000000003</v>
      </c>
      <c r="S22" cm="1">
        <f t="array" ref="S22">_xlfn.PERCENTRANK.EXC(_xlfn._xlws.FILTER(R$2:R$22, ISNUMBER(R$2:R$22)),R22)*100</f>
        <v>45.4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6754009</v>
      </c>
      <c r="E3" cm="1">
        <f t="array" ref="E3">_xll.FDS(C3,"FMA_COS_UP(""EPS"",""1M"",+1,NOW,,,""PORTAGG"",""MEANR"")")</f>
        <v>135</v>
      </c>
      <c r="F3" cm="1">
        <f t="array" ref="F3">_xll.FDS(C3,"FMA_COS_DOWN(""EPS"",""1M"",+1,NOW,,,""PORTAGG"",""MEANR"")")</f>
        <v>250</v>
      </c>
      <c r="G3" cm="1">
        <f t="array" ref="G3">_xll.FDS(A3,"SIZE(FG_CONSTITUENTS)")</f>
        <v>485</v>
      </c>
      <c r="H3" s="9">
        <f t="shared" ref="H3:H23" si="0">E3/$G3</f>
        <v>0.27835051546391754</v>
      </c>
      <c r="I3" s="9">
        <f t="shared" ref="I3:I23" si="1">F3/$G3</f>
        <v>0.51546391752577314</v>
      </c>
      <c r="J3" s="9">
        <f t="shared" ref="J3:J23" si="2">H3-I3</f>
        <v>-0.2371134020618556</v>
      </c>
      <c r="K3" s="5" cm="1">
        <f t="array" ref="K3">_xll.FDS(A3,"FMA_PCT_ABOVE_MAVG(200,0,,,,""PORTAGG"")")/100</f>
        <v>0.26185567010309296</v>
      </c>
      <c r="L3" s="41" cm="1">
        <f t="array" ref="L3">_xll.FDSB(A3,"PERCENT_CHANGE(FMA_EPS(+1,0,,,,""PORTAGG"",""MEAN""),FMA_EPS(+1,-1AM,,,,""PORTAGG"",""MEAN""))")</f>
        <v>1.5437784861711401</v>
      </c>
      <c r="M3" s="41" cm="1">
        <f t="array" ref="M3">_xll.FDSB(A3,"PERCENT_CHANGE(FMA_EPS(+1,0,,,,""PORTAGG"",""MEAN""),FMA_EPS(+1,-3AM,,,,""PORTAGG"",""MEAN""))")</f>
        <v>2.6205466975170899</v>
      </c>
      <c r="N3" s="3" cm="1">
        <f t="array" ref="N3">_xll.FDS(C3,"FG_TOTAL_RETURNC(0,-1AM)")</f>
        <v>-0.60338380000000003</v>
      </c>
      <c r="O3" s="3" cm="1">
        <f t="array" ref="O3">_xll.FDS(C3,"FG_TOTAL_RETURNC(0,-3AM)")</f>
        <v>-6.6887736000000002</v>
      </c>
      <c r="P3" s="3" cm="1">
        <f t="array" ref="P3">_xll.FDS(C3,"FG_TOTAL_RETURNC(0,-6AM)")</f>
        <v>-4.5960665000000001</v>
      </c>
      <c r="Q3" s="9" cm="1">
        <f t="array" ref="Q3">_xll.FDS(C3,"P_PRICE(0)/P_PRICE_HIGH_PR(0,,,,,,""PRICE"",""INTRA"",""52W"")")</f>
        <v>0.84826636</v>
      </c>
      <c r="R3" s="9" cm="1">
        <f t="array" ref="R3">_xll.FDS(C3,"P_PRICE(0)/P_PRICE_low_PR(0,,,,,,""PRICE"",""INTRA"",""52W"")-1")</f>
        <v>7.2948219999999994E-2</v>
      </c>
      <c r="S3" s="3" cm="1">
        <f t="array" ref="S3">_xll.FDS(C3,"FG_TOTAL_RETURNC(0,-12AM)")</f>
        <v>-10.718840999999999</v>
      </c>
      <c r="T3" s="4" cm="1">
        <f t="array" ref="T3">_xlfn.PERCENTRANK.EXC(_xlfn._xlws.FILTER($R$3:$R$23, ISNUMBER($R$3:$R$23)),R3)*100</f>
        <v>13.600000000000001</v>
      </c>
      <c r="U3" s="4">
        <f t="shared" ref="U3:U23" si="3">100-T3</f>
        <v>86.4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18.099999999999998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54.500000000000007</v>
      </c>
      <c r="AD3" s="4">
        <f t="shared" ref="AD3:AD23" si="5">_xlfn.PERCENTRANK.EXC($M$3:$M$23,M3)*100</f>
        <v>63.6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59</v>
      </c>
      <c r="AH3" s="4">
        <f t="shared" ref="AH3:AH23" ca="1" si="7">SUMPRODUCT($U$2:$AG$2,U3:AG3)</f>
        <v>18.59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144610.44</v>
      </c>
      <c r="E4" cm="1">
        <f t="array" ref="E4">_xll.FDS(C4,"FMA_COS_UP(""EPS"",""1M"",+1,NOW,,,""PORTAGG"",""MEANR"")")</f>
        <v>15</v>
      </c>
      <c r="F4" cm="1">
        <f t="array" ref="F4">_xll.FDS(C4,"FMA_COS_DOWN(""EPS"",""1M"",+1,NOW,,,""PORTAGG"",""MEANR"")")</f>
        <v>9</v>
      </c>
      <c r="G4" cm="1">
        <f t="array" ref="G4">_xll.FDS(A4,"SIZE(FG_CONSTITUENTS)")</f>
        <v>29</v>
      </c>
      <c r="H4" s="9">
        <f t="shared" si="0"/>
        <v>0.51724137931034486</v>
      </c>
      <c r="I4" s="9">
        <f t="shared" si="1"/>
        <v>0.31034482758620691</v>
      </c>
      <c r="J4" s="9">
        <f t="shared" si="2"/>
        <v>0.20689655172413796</v>
      </c>
      <c r="K4" s="5" cm="1">
        <f t="array" ref="K4">_xll.FDS(A4,"FMA_PCT_ABOVE_MAVG(200,0,,,,""PORTAGG"")")/100</f>
        <v>0.55172413793103403</v>
      </c>
      <c r="L4" s="41" cm="1">
        <f t="array" ref="L4">_xll.FDSB(A4,"PERCENT_CHANGE(FMA_EPS(+1,0,,,,""PORTAGG"",""MEAN""),FMA_EPS(+1,-1AM,,,,""PORTAGG"",""MEAN""))")</f>
        <v>5.3313113617551</v>
      </c>
      <c r="M4" s="41" cm="1">
        <f t="array" ref="M4">_xll.FDSB(A4,"PERCENT_CHANGE(FMA_EPS(+1,0,,,,""PORTAGG"",""MEAN""),FMA_EPS(+1,-3AM,,,,""PORTAGG"",""MEAN""))")</f>
        <v>-6.1575812081001899</v>
      </c>
      <c r="N4" s="3" cm="1">
        <f t="array" ref="N4">_xll.FDS(C4,"FG_TOTAL_RETURNC(0,-1AM)")</f>
        <v>4.4278979999999999</v>
      </c>
      <c r="O4" s="3" cm="1">
        <f t="array" ref="O4">_xll.FDS(C4,"FG_TOTAL_RETURNC(0,-3AM)")</f>
        <v>-3.9993644000000002</v>
      </c>
      <c r="P4" s="3" cm="1">
        <f t="array" ref="P4">_xll.FDS(C4,"FG_TOTAL_RETURNC(0,-6AM)")</f>
        <v>3.8396477999999998</v>
      </c>
      <c r="Q4" s="9" cm="1">
        <f t="array" ref="Q4">_xll.FDS(C4,"P_PRICE(0)/P_PRICE_HIGH_PR(0,,,,,,""PRICE"",""INTRA"",""52W"")")</f>
        <v>0.9012848</v>
      </c>
      <c r="R4" s="9" cm="1">
        <f t="array" ref="R4">_xll.FDS(C4,"P_PRICE(0)/P_PRICE_low_PR(0,,,,,,""PRICE"",""INTRA"",""52W"")-1")</f>
        <v>0.12589776999999999</v>
      </c>
      <c r="S4" s="3" cm="1">
        <f t="array" ref="S4">_xll.FDS(C4,"FG_TOTAL_RETURNC(0,-12AM)")</f>
        <v>-2.7328549999999998</v>
      </c>
      <c r="T4" s="4" cm="1">
        <f t="array" ref="T4">_xlfn.PERCENTRANK.EXC(_xlfn._xlws.FILTER($R$3:$R$23, ISNUMBER($R$3:$R$23)),R4)*100</f>
        <v>31.8</v>
      </c>
      <c r="U4" s="4">
        <f t="shared" si="3"/>
        <v>68.2</v>
      </c>
      <c r="V4" s="4" cm="1">
        <f t="array" ref="V4">_xlfn.PERCENTRANK.EXC(_xlfn._xlws.FILTER($Q$3:$Q$23, ISNUMBER($Q$3:$Q$23)),Q4)*100</f>
        <v>40.9</v>
      </c>
      <c r="W4" s="4" cm="1">
        <f t="array" ref="W4">_xlfn.PERCENTRANK.EXC(_xlfn._xlws.FILTER($O$3:$O$23, ISNUMBER($O$3:$O$23)),O4)*100</f>
        <v>27.200000000000003</v>
      </c>
      <c r="X4" s="4" cm="1">
        <f t="array" ref="X4">_xlfn.PERCENTRANK.EXC(_xlfn._xlws.FILTER($P$3:$P$23, ISNUMBER($P$3:$P$23)),P4)*100</f>
        <v>54.500000000000007</v>
      </c>
      <c r="Y4" s="200" cm="1">
        <f t="array" ref="Y4">_xlfn.PERCENTRANK.EXC(_xlfn._xlws.FILTER($S$3:$S$23, ISNUMBER($S$3:$S$23)),S4)*100</f>
        <v>27.200000000000003</v>
      </c>
      <c r="Z4" s="4" cm="1">
        <f t="array" ref="Z4">_xlfn.PERCENTRANK.EXC(_xlfn._xlws.FILTER($K$3:$K$23, ISNUMBER($K$3:$K$23)),K4)*100</f>
        <v>54.500000000000007</v>
      </c>
      <c r="AA4" s="4" cm="1">
        <f t="array" ref="AA4">_xlfn.PERCENTRANK.EXC(_xlfn._xlws.FILTER($H$3:$H$23, ISNUMBER($H$3:$H$23)),H4)*100</f>
        <v>86.3</v>
      </c>
      <c r="AB4" s="4" cm="1">
        <f t="array" ref="AB4">_xlfn.PERCENTRANK.EXC(_xlfn._xlws.FILTER($J$3:$J$23, ISNUMBER($J$3:$J$23)),J4)*100</f>
        <v>95.399999999999991</v>
      </c>
      <c r="AC4" s="4">
        <f t="shared" si="4"/>
        <v>77.2</v>
      </c>
      <c r="AD4" s="4">
        <f t="shared" si="5"/>
        <v>31.8</v>
      </c>
      <c r="AE4" s="4">
        <f t="shared" si="6"/>
        <v>18.099999999999998</v>
      </c>
      <c r="AF4" s="4">
        <f>'Economic Momentum'!Q5</f>
        <v>40.9</v>
      </c>
      <c r="AG4" s="4">
        <f ca="1">'Economic Momentum'!R5</f>
        <v>40.9</v>
      </c>
      <c r="AH4" s="4">
        <f t="shared" ca="1" si="7"/>
        <v>40.870000000000005</v>
      </c>
      <c r="AJ4" s="3" cm="1">
        <f t="array" aca="1" ref="AJ4" ca="1">_xlfn.PERCENTRANK.EXC(_xlfn._xlws.FILTER($AH$3:$AH$23, ISNUMBER($AH$3:$AH$23)),AH4)*100</f>
        <v>36.299999999999997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748412.8</v>
      </c>
      <c r="E5" cm="1">
        <f t="array" ref="E5">_xll.FDS(C5,"FMA_COS_UP(""EPS"",""1M"",+1,NOW,,,""PORTAGG"",""MEANR"")")</f>
        <v>24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71</v>
      </c>
      <c r="H5" s="9">
        <f t="shared" si="0"/>
        <v>0.3380281690140845</v>
      </c>
      <c r="I5" s="9">
        <f t="shared" si="1"/>
        <v>0.352112676056338</v>
      </c>
      <c r="J5" s="9">
        <f t="shared" si="2"/>
        <v>-1.4084507042253502E-2</v>
      </c>
      <c r="K5" s="5" cm="1">
        <f t="array" ref="K5">_xll.FDS(A5,"FMA_PCT_ABOVE_MAVG(200,0,,,,""PORTAGG"")")/100</f>
        <v>0.58571428571428596</v>
      </c>
      <c r="L5" s="41" cm="1">
        <f t="array" ref="L5">_xll.FDSB(A5,"PERCENT_CHANGE(FMA_EPS(+1,0,,,,""PORTAGG"",""MEAN""),FMA_EPS(+1,-1AM,,,,""PORTAGG"",""MEAN""))")</f>
        <v>1.9054097007545201</v>
      </c>
      <c r="M5" s="41" cm="1">
        <f t="array" ref="M5">_xll.FDSB(A5,"PERCENT_CHANGE(FMA_EPS(+1,0,,,,""PORTAGG"",""MEAN""),FMA_EPS(+1,-3AM,,,,""PORTAGG"",""MEAN""))")</f>
        <v>-6.69445166175207</v>
      </c>
      <c r="N5" s="3" cm="1">
        <f t="array" ref="N5">_xll.FDS(C5,"FG_TOTAL_RETURNC(0,-1AM)")</f>
        <v>8.9232329999999997</v>
      </c>
      <c r="O5" s="3" cm="1">
        <f t="array" ref="O5">_xll.FDS(C5,"FG_TOTAL_RETURNC(0,-3AM)")</f>
        <v>13.317907</v>
      </c>
      <c r="P5" s="3" cm="1">
        <f t="array" ref="P5">_xll.FDS(C5,"FG_TOTAL_RETURNC(0,-6AM)")</f>
        <v>1.109755</v>
      </c>
      <c r="Q5" s="9" cm="1">
        <f t="array" ref="Q5">_xll.FDS(C5,"P_PRICE(0)/P_PRICE_HIGH_PR(0,,,,,,""PRICE"",""INTRA"",""52W"")")</f>
        <v>0.93415992999999997</v>
      </c>
      <c r="R5" s="9" cm="1">
        <f t="array" ref="R5">_xll.FDS(C5,"P_PRICE(0)/P_PRICE_low_PR(0,,,,,,""PRICE"",""INTRA"",""52W"")-1")</f>
        <v>0.20784962000000001</v>
      </c>
      <c r="S5" s="3" cm="1">
        <f t="array" ref="S5">_xll.FDS(C5,"FG_TOTAL_RETURNC(0,-12AM)")</f>
        <v>-2.6841461999999998</v>
      </c>
      <c r="T5" s="4" cm="1">
        <f t="array" ref="T5">_xlfn.PERCENTRANK.EXC(_xlfn._xlws.FILTER($R$3:$R$23, ISNUMBER($R$3:$R$23)),R5)*100</f>
        <v>63.6</v>
      </c>
      <c r="U5" s="4">
        <f t="shared" si="3"/>
        <v>36.4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86.3</v>
      </c>
      <c r="X5" s="4" cm="1">
        <f t="array" ref="X5">_xlfn.PERCENTRANK.EXC(_xlfn._xlws.FILTER($P$3:$P$23, ISNUMBER($P$3:$P$23)),P5)*100</f>
        <v>36.299999999999997</v>
      </c>
      <c r="Y5" s="200" cm="1">
        <f t="array" ref="Y5">_xlfn.PERCENTRANK.EXC(_xlfn._xlws.FILTER($S$3:$S$23, ISNUMBER($S$3:$S$23)),S5)*100</f>
        <v>31.8</v>
      </c>
      <c r="Z5" s="4" cm="1">
        <f t="array" ref="Z5">_xlfn.PERCENTRANK.EXC(_xlfn._xlws.FILTER($K$3:$K$23, ISNUMBER($K$3:$K$23)),K5)*100</f>
        <v>63.6</v>
      </c>
      <c r="AA5" s="4" cm="1">
        <f t="array" ref="AA5">_xlfn.PERCENTRANK.EXC(_xlfn._xlws.FILTER($H$3:$H$23, ISNUMBER($H$3:$H$23)),H5)*100</f>
        <v>54.500000000000007</v>
      </c>
      <c r="AB5" s="4" cm="1">
        <f t="array" ref="AB5">_xlfn.PERCENTRANK.EXC(_xlfn._xlws.FILTER($J$3:$J$23, ISNUMBER($J$3:$J$23)),J5)*100</f>
        <v>50</v>
      </c>
      <c r="AC5" s="4">
        <f t="shared" si="4"/>
        <v>59</v>
      </c>
      <c r="AD5" s="4">
        <f t="shared" si="5"/>
        <v>18.099999999999998</v>
      </c>
      <c r="AE5" s="4">
        <f t="shared" si="6"/>
        <v>63.6</v>
      </c>
      <c r="AF5" s="4">
        <f>'Economic Momentum'!Q6</f>
        <v>13.600000000000001</v>
      </c>
      <c r="AG5" s="4">
        <f ca="1">'Economic Momentum'!R6</f>
        <v>9</v>
      </c>
      <c r="AH5" s="4">
        <f t="shared" ca="1" si="7"/>
        <v>54.94</v>
      </c>
      <c r="AJ5" s="3" cm="1">
        <f t="array" aca="1" ref="AJ5" ca="1">_xlfn.PERCENTRANK.EXC(_xlfn._xlws.FILTER($AH$3:$AH$23, ISNUMBER($AH$3:$AH$23)),AH5)*100</f>
        <v>54.500000000000007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229112.05</v>
      </c>
      <c r="E6" cm="1">
        <f t="array" ref="E6">_xll.FDS(C6,"FMA_COS_UP(""EPS"",""1M"",+1,NOW,,,""PORTAGG"",""MEANR"")")</f>
        <v>13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33</v>
      </c>
      <c r="H6" s="9">
        <f t="shared" si="0"/>
        <v>0.39393939393939392</v>
      </c>
      <c r="I6" s="9">
        <f t="shared" si="1"/>
        <v>0.39393939393939392</v>
      </c>
      <c r="J6" s="9">
        <f t="shared" si="2"/>
        <v>0</v>
      </c>
      <c r="K6" s="5" cm="1">
        <f t="array" ref="K6">_xll.FDS(A6,"FMA_PCT_ABOVE_MAVG(200,0,,,,""PORTAGG"")")/100</f>
        <v>0.69696969696969702</v>
      </c>
      <c r="L6" s="41" cm="1">
        <f t="array" ref="L6">_xll.FDSB(A6,"PERCENT_CHANGE(FMA_EPS(+1,0,,,,""PORTAGG"",""MEAN""),FMA_EPS(+1,-1AM,,,,""PORTAGG"",""MEAN""))")</f>
        <v>0.61355833813242</v>
      </c>
      <c r="M6" s="41" cm="1">
        <f t="array" ref="M6">_xll.FDSB(A6,"PERCENT_CHANGE(FMA_EPS(+1,0,,,,""PORTAGG"",""MEAN""),FMA_EPS(+1,-3AM,,,,""PORTAGG"",""MEAN""))")</f>
        <v>-6.3939821776515897</v>
      </c>
      <c r="N6" s="3" cm="1">
        <f t="array" ref="N6">_xll.FDS(C6,"FG_TOTAL_RETURNC(0,-1AM)")</f>
        <v>9.8007919999999995</v>
      </c>
      <c r="O6" s="3" cm="1">
        <f t="array" ref="O6">_xll.FDS(C6,"FG_TOTAL_RETURNC(0,-3AM)")</f>
        <v>13.679123000000001</v>
      </c>
      <c r="P6" s="3" cm="1">
        <f t="array" ref="P6">_xll.FDS(C6,"FG_TOTAL_RETURNC(0,-6AM)")</f>
        <v>1.8806814999999999</v>
      </c>
      <c r="Q6" s="9" cm="1">
        <f t="array" ref="Q6">_xll.FDS(C6,"P_PRICE(0)/P_PRICE_HIGH_PR(0,,,,,,""PRICE"",""INTRA"",""52W"")")</f>
        <v>0.98183113</v>
      </c>
      <c r="R6" s="9" cm="1">
        <f t="array" ref="R6">_xll.FDS(C6,"P_PRICE(0)/P_PRICE_low_PR(0,,,,,,""PRICE"",""INTRA"",""52W"")-1")</f>
        <v>0.1920414</v>
      </c>
      <c r="S6" s="3" cm="1">
        <f t="array" ref="S6">_xll.FDS(C6,"FG_TOTAL_RETURNC(0,-12AM)")</f>
        <v>14.473093</v>
      </c>
      <c r="T6" s="4" cm="1">
        <f t="array" ref="T6">_xlfn.PERCENTRANK.EXC(_xlfn._xlws.FILTER($R$3:$R$23, ISNUMBER($R$3:$R$23)),R6)*100</f>
        <v>54.500000000000007</v>
      </c>
      <c r="U6" s="4">
        <f t="shared" si="3"/>
        <v>45.499999999999993</v>
      </c>
      <c r="V6" s="4" cm="1">
        <f t="array" ref="V6">_xlfn.PERCENTRANK.EXC(_xlfn._xlws.FILTER($Q$3:$Q$23, ISNUMBER($Q$3:$Q$23)),Q6)*100</f>
        <v>81.8</v>
      </c>
      <c r="W6" s="4" cm="1">
        <f t="array" ref="W6">_xlfn.PERCENTRANK.EXC(_xlfn._xlws.FILTER($O$3:$O$23, ISNUMBER($O$3:$O$23)),O6)*100</f>
        <v>95.399999999999991</v>
      </c>
      <c r="X6" s="4" cm="1">
        <f t="array" ref="X6">_xlfn.PERCENTRANK.EXC(_xlfn._xlws.FILTER($P$3:$P$23, ISNUMBER($P$3:$P$23)),P6)*100</f>
        <v>45.4</v>
      </c>
      <c r="Y6" s="200" cm="1">
        <f t="array" ref="Y6">_xlfn.PERCENTRANK.EXC(_xlfn._xlws.FILTER($S$3:$S$23, ISNUMBER($S$3:$S$23)),S6)*100</f>
        <v>68.100000000000009</v>
      </c>
      <c r="Z6" s="4" cm="1">
        <f t="array" ref="Z6">_xlfn.PERCENTRANK.EXC(_xlfn._xlws.FILTER($K$3:$K$23, ISNUMBER($K$3:$K$23)),K6)*100</f>
        <v>81.8</v>
      </c>
      <c r="AA6" s="4" cm="1">
        <f t="array" ref="AA6">_xlfn.PERCENTRANK.EXC(_xlfn._xlws.FILTER($H$3:$H$23, ISNUMBER($H$3:$H$23)),H6)*100</f>
        <v>68.100000000000009</v>
      </c>
      <c r="AB6" s="4" cm="1">
        <f t="array" ref="AB6">_xlfn.PERCENTRANK.EXC(_xlfn._xlws.FILTER($J$3:$J$23, ISNUMBER($J$3:$J$23)),J6)*100</f>
        <v>59</v>
      </c>
      <c r="AC6" s="4">
        <f t="shared" si="4"/>
        <v>36.299999999999997</v>
      </c>
      <c r="AD6" s="4">
        <f t="shared" si="5"/>
        <v>22.7</v>
      </c>
      <c r="AE6" s="4">
        <f t="shared" si="6"/>
        <v>31.8</v>
      </c>
      <c r="AF6" s="4">
        <f>'Economic Momentum'!Q7</f>
        <v>54.500000000000007</v>
      </c>
      <c r="AG6" s="4">
        <f ca="1">'Economic Momentum'!R7</f>
        <v>77.2</v>
      </c>
      <c r="AH6" s="4">
        <f t="shared" ca="1" si="7"/>
        <v>74.959999999999994</v>
      </c>
      <c r="AJ6" s="3" cm="1">
        <f t="array" aca="1" ref="AJ6" ca="1">_xlfn.PERCENTRANK.EXC(_xlfn._xlws.FILTER($AH$3:$AH$23, ISNUMBER($AH$3:$AH$23)),AH6)*100</f>
        <v>81.8</v>
      </c>
      <c r="AK6">
        <f t="shared" si="8"/>
        <v>3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206590.33</v>
      </c>
      <c r="E7" cm="1">
        <f t="array" ref="E7">_xll.FDS(C7,"FMA_COS_UP(""EPS"",""1M"",+1,NOW,,,""PORTAGG"",""MEANR"")")</f>
        <v>9</v>
      </c>
      <c r="F7" cm="1">
        <f t="array" ref="F7">_xll.FDS(C7,"FMA_COS_DOWN(""EPS"",""1M"",+1,NOW,,,""PORTAGG"",""MEANR"")")</f>
        <v>7</v>
      </c>
      <c r="G7" cm="1">
        <f t="array" ref="G7">_xll.FDS(A7,"SIZE(FG_CONSTITUENTS)")</f>
        <v>33</v>
      </c>
      <c r="H7" s="9">
        <f t="shared" si="0"/>
        <v>0.27272727272727271</v>
      </c>
      <c r="I7" s="9">
        <f t="shared" si="1"/>
        <v>0.21212121212121213</v>
      </c>
      <c r="J7" s="9">
        <f t="shared" si="2"/>
        <v>6.060606060606058E-2</v>
      </c>
      <c r="K7" s="5" cm="1">
        <f t="array" ref="K7">_xll.FDS(A7,"FMA_PCT_ABOVE_MAVG(200,0,,,,""PORTAGG"")")/100</f>
        <v>0.39393939393939398</v>
      </c>
      <c r="L7" s="41" cm="1">
        <f t="array" ref="L7">_xll.FDSB(A7,"PERCENT_CHANGE(FMA_EPS(+1,0,,,,""PORTAGG"",""MEAN""),FMA_EPS(+1,-1AM,,,,""PORTAGG"",""MEAN""))")</f>
        <v>4.7256162552776901</v>
      </c>
      <c r="M7" s="41" cm="1">
        <f t="array" ref="M7">_xll.FDSB(A7,"PERCENT_CHANGE(FMA_EPS(+1,0,,,,""PORTAGG"",""MEAN""),FMA_EPS(+1,-3AM,,,,""PORTAGG"",""MEAN""))")</f>
        <v>0.17333724837775899</v>
      </c>
      <c r="N7" s="3" cm="1">
        <f t="array" ref="N7">_xll.FDS(C7,"FG_TOTAL_RETURNC(0,-1AM)")</f>
        <v>2.8151274000000002</v>
      </c>
      <c r="O7" s="3" cm="1">
        <f t="array" ref="O7">_xll.FDS(C7,"FG_TOTAL_RETURNC(0,-3AM)")</f>
        <v>1.2153864000000001</v>
      </c>
      <c r="P7" s="3" cm="1">
        <f t="array" ref="P7">_xll.FDS(C7,"FG_TOTAL_RETURNC(0,-6AM)")</f>
        <v>6.9470166999999998</v>
      </c>
      <c r="Q7" s="9" cm="1">
        <f t="array" ref="Q7">_xll.FDS(C7,"P_PRICE(0)/P_PRICE_HIGH_PR(0,,,,,,""PRICE"",""INTRA"",""52W"")")</f>
        <v>0.93790720000000005</v>
      </c>
      <c r="R7" s="9" cm="1">
        <f t="array" ref="R7">_xll.FDS(C7,"P_PRICE(0)/P_PRICE_low_PR(0,,,,,,""PRICE"",""INTRA"",""52W"")-1")</f>
        <v>0.49025570000000002</v>
      </c>
      <c r="S7" s="3" cm="1">
        <f t="array" ref="S7">_xll.FDS(C7,"FG_TOTAL_RETURNC(0,-12AM)")</f>
        <v>31.377780000000001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54.500000000000007</v>
      </c>
      <c r="W7" s="4" cm="1">
        <f t="array" ref="W7">_xlfn.PERCENTRANK.EXC(_xlfn._xlws.FILTER($O$3:$O$23, ISNUMBER($O$3:$O$23)),O7)*100</f>
        <v>40.9</v>
      </c>
      <c r="X7" s="4" cm="1">
        <f t="array" ref="X7">_xlfn.PERCENTRANK.EXC(_xlfn._xlws.FILTER($P$3:$P$23, ISNUMBER($P$3:$P$23)),P7)*100</f>
        <v>68.100000000000009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27.200000000000003</v>
      </c>
      <c r="AA7" s="4" cm="1">
        <f t="array" ref="AA7">_xlfn.PERCENTRANK.EXC(_xlfn._xlws.FILTER($H$3:$H$23, ISNUMBER($H$3:$H$23)),H7)*100</f>
        <v>27.200000000000003</v>
      </c>
      <c r="AB7" s="4" cm="1">
        <f t="array" ref="AB7">_xlfn.PERCENTRANK.EXC(_xlfn._xlws.FILTER($J$3:$J$23, ISNUMBER($J$3:$J$23)),J7)*100</f>
        <v>72.7</v>
      </c>
      <c r="AC7" s="4">
        <f t="shared" si="4"/>
        <v>68.100000000000009</v>
      </c>
      <c r="AD7" s="4">
        <f t="shared" si="5"/>
        <v>59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54.500000000000014</v>
      </c>
      <c r="AJ7" s="3" cm="1">
        <f t="array" aca="1" ref="AJ7" ca="1">_xlfn.PERCENTRANK.EXC(_xlfn._xlws.FILTER($AH$3:$AH$23, ISNUMBER($AH$3:$AH$23)),AH7)*100</f>
        <v>50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37284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6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0.23076923076923078</v>
      </c>
      <c r="J8" s="9">
        <f t="shared" si="2"/>
        <v>0.19230769230769229</v>
      </c>
      <c r="K8" s="5" cm="1">
        <f t="array" ref="K8">_xll.FDS(A8,"FMA_PCT_ABOVE_MAVG(200,0,,,,""PORTAGG"")")/100</f>
        <v>0.61538461538461497</v>
      </c>
      <c r="L8" s="41" cm="1">
        <f t="array" ref="L8">_xll.FDSB(A8,"PERCENT_CHANGE(FMA_EPS(+1,0,,,,""PORTAGG"",""MEAN""),FMA_EPS(+1,-1AM,,,,""PORTAGG"",""MEAN""))")</f>
        <v>1.44462948506095</v>
      </c>
      <c r="M8" s="41" cm="1">
        <f t="array" ref="M8">_xll.FDSB(A8,"PERCENT_CHANGE(FMA_EPS(+1,0,,,,""PORTAGG"",""MEAN""),FMA_EPS(+1,-3AM,,,,""PORTAGG"",""MEAN""))")</f>
        <v>14.769394487398401</v>
      </c>
      <c r="N8" s="3" cm="1">
        <f t="array" ref="N8">_xll.FDS(C8,"FG_TOTAL_RETURNC(0,-1AM)")</f>
        <v>-0.68982244000000004</v>
      </c>
      <c r="O8" s="3" cm="1">
        <f t="array" ref="O8">_xll.FDS(C8,"FG_TOTAL_RETURNC(0,-3AM)")</f>
        <v>-4.5289159999999997</v>
      </c>
      <c r="P8" s="3" cm="1">
        <f t="array" ref="P8">_xll.FDS(C8,"FG_TOTAL_RETURNC(0,-6AM)")</f>
        <v>17.495000000000001</v>
      </c>
      <c r="Q8" s="9" cm="1">
        <f t="array" ref="Q8">_xll.FDS(C8,"P_PRICE(0)/P_PRICE_HIGH_PR(0,,,,,,""PRICE"",""INTRA"",""52W"")")</f>
        <v>0.89637535999999995</v>
      </c>
      <c r="R8" s="9" cm="1">
        <f t="array" ref="R8">_xll.FDS(C8,"P_PRICE(0)/P_PRICE_low_PR(0,,,,,,""PRICE"",""INTRA"",""52W"")-1")</f>
        <v>0.41190897999999998</v>
      </c>
      <c r="S8" s="3" cm="1">
        <f t="array" ref="S8">_xll.FDS(C8,"FG_TOTAL_RETURNC(0,-12AM)")</f>
        <v>30.264019000000001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36.299999999999997</v>
      </c>
      <c r="W8" s="4" cm="1">
        <f t="array" ref="W8">_xlfn.PERCENTRANK.EXC(_xlfn._xlws.FILTER($O$3:$O$23, ISNUMBER($O$3:$O$23)),O8)*100</f>
        <v>22.7</v>
      </c>
      <c r="X8" s="4" cm="1">
        <f t="array" ref="X8">_xlfn.PERCENTRANK.EXC(_xlfn._xlws.FILTER($P$3:$P$23, ISNUMBER($P$3:$P$23)),P8)*100</f>
        <v>86.3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68.100000000000009</v>
      </c>
      <c r="AA8" s="4" cm="1">
        <f t="array" ref="AA8">_xlfn.PERCENTRANK.EXC(_xlfn._xlws.FILTER($H$3:$H$23, ISNUMBER($H$3:$H$23)),H8)*100</f>
        <v>72.7</v>
      </c>
      <c r="AB8" s="4" cm="1">
        <f t="array" ref="AB8">_xlfn.PERCENTRANK.EXC(_xlfn._xlws.FILTER($J$3:$J$23, ISNUMBER($J$3:$J$23)),J8)*100</f>
        <v>86.3</v>
      </c>
      <c r="AC8" s="4">
        <f t="shared" si="4"/>
        <v>50</v>
      </c>
      <c r="AD8" s="4">
        <f t="shared" si="5"/>
        <v>95.399999999999991</v>
      </c>
      <c r="AE8" s="4">
        <f t="shared" si="6"/>
        <v>9</v>
      </c>
      <c r="AF8" s="4">
        <f>'Economic Momentum'!Q9</f>
        <v>40.9</v>
      </c>
      <c r="AG8" s="4">
        <f ca="1">'Economic Momentum'!R9</f>
        <v>40.9</v>
      </c>
      <c r="AH8" s="4">
        <f t="shared" ca="1" si="7"/>
        <v>47.22</v>
      </c>
      <c r="AJ8" s="3" cm="1">
        <f t="array" aca="1" ref="AJ8" ca="1">_xlfn.PERCENTRANK.EXC(_xlfn._xlws.FILTER($AH$3:$AH$23, ISNUMBER($AH$3:$AH$23)),AH8)*100</f>
        <v>40.9</v>
      </c>
      <c r="AK8">
        <f t="shared" si="8"/>
        <v>4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432410.7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15</v>
      </c>
      <c r="G9" cm="1">
        <f t="array" ref="G9">_xll.FDS(A9,"SIZE(FG_CONSTITUENTS)")</f>
        <v>33</v>
      </c>
      <c r="H9" s="9">
        <f t="shared" si="0"/>
        <v>0.30303030303030304</v>
      </c>
      <c r="I9" s="9">
        <f t="shared" si="1"/>
        <v>0.45454545454545453</v>
      </c>
      <c r="J9" s="9">
        <f t="shared" si="2"/>
        <v>-0.15151515151515149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5.8409681808116396</v>
      </c>
      <c r="M9" s="41" cm="1">
        <f t="array" ref="M9">_xll.FDSB(A9,"PERCENT_CHANGE(FMA_EPS(+1,0,,,,""PORTAGG"",""MEAN""),FMA_EPS(+1,-3AM,,,,""PORTAGG"",""MEAN""))")</f>
        <v>6.6850117321407403</v>
      </c>
      <c r="N9" s="3" cm="1">
        <f t="array" ref="N9">_xll.FDS(C9,"FG_TOTAL_RETURNC(0,-1AM)")</f>
        <v>9.395111</v>
      </c>
      <c r="O9" s="3" cm="1">
        <f t="array" ref="O9">_xll.FDS(C9,"FG_TOTAL_RETURNC(0,-3AM)")</f>
        <v>12.841642</v>
      </c>
      <c r="P9" s="3" cm="1">
        <f t="array" ref="P9">_xll.FDS(C9,"FG_TOTAL_RETURNC(0,-6AM)")</f>
        <v>19.228912000000001</v>
      </c>
      <c r="Q9" s="9" cm="1">
        <f t="array" ref="Q9">_xll.FDS(C9,"P_PRICE(0)/P_PRICE_HIGH_PR(0,,,,,,""PRICE"",""INTRA"",""52W"")")</f>
        <v>0.98684210000000006</v>
      </c>
      <c r="R9" s="9" cm="1">
        <f t="array" ref="R9">_xll.FDS(C9,"P_PRICE(0)/P_PRICE_low_PR(0,,,,,,""PRICE"",""INTRA"",""52W"")-1")</f>
        <v>0.25677670000000002</v>
      </c>
      <c r="S9" s="3" cm="1">
        <f t="array" ref="S9">_xll.FDS(C9,"FG_TOTAL_RETURNC(0,-12AM)")</f>
        <v>24.135458</v>
      </c>
      <c r="T9" s="4" cm="1">
        <f t="array" ref="T9">_xlfn.PERCENTRANK.EXC(_xlfn._xlws.FILTER($R$3:$R$23, ISNUMBER($R$3:$R$23)),R9)*100</f>
        <v>68.100000000000009</v>
      </c>
      <c r="U9" s="4">
        <f t="shared" si="3"/>
        <v>31.899999999999991</v>
      </c>
      <c r="V9" s="4" cm="1">
        <f t="array" ref="V9">_xlfn.PERCENTRANK.EXC(_xlfn._xlws.FILTER($Q$3:$Q$23, ISNUMBER($Q$3:$Q$23)),Q9)*100</f>
        <v>90.9</v>
      </c>
      <c r="W9" s="4" cm="1">
        <f t="array" ref="W9">_xlfn.PERCENTRANK.EXC(_xlfn._xlws.FILTER($O$3:$O$23, ISNUMBER($O$3:$O$23)),O9)*100</f>
        <v>81.8</v>
      </c>
      <c r="X9" s="4" cm="1">
        <f t="array" ref="X9">_xlfn.PERCENTRANK.EXC(_xlfn._xlws.FILTER($P$3:$P$23, ISNUMBER($P$3:$P$23)),P9)*100</f>
        <v>90.9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72.7</v>
      </c>
      <c r="AA9" s="4" cm="1">
        <f t="array" ref="AA9">_xlfn.PERCENTRANK.EXC(_xlfn._xlws.FILTER($H$3:$H$23, ISNUMBER($H$3:$H$23)),H9)*100</f>
        <v>40.9</v>
      </c>
      <c r="AB9" s="4" cm="1">
        <f t="array" ref="AB9">_xlfn.PERCENTRANK.EXC(_xlfn._xlws.FILTER($J$3:$J$23, ISNUMBER($J$3:$J$23)),J9)*100</f>
        <v>22.7</v>
      </c>
      <c r="AC9" s="4">
        <f t="shared" si="4"/>
        <v>86.3</v>
      </c>
      <c r="AD9" s="4">
        <f t="shared" si="5"/>
        <v>72.7</v>
      </c>
      <c r="AE9" s="4">
        <f t="shared" si="6"/>
        <v>50</v>
      </c>
      <c r="AF9" s="4">
        <f>'Economic Momentum'!Q10</f>
        <v>27.200000000000003</v>
      </c>
      <c r="AG9" s="4">
        <f ca="1">'Economic Momentum'!R10</f>
        <v>68.100000000000009</v>
      </c>
      <c r="AH9" s="4">
        <f t="shared" ca="1" si="7"/>
        <v>88.17</v>
      </c>
      <c r="AJ9" s="3" cm="1">
        <f t="array" aca="1" ref="AJ9" ca="1">_xlfn.PERCENTRANK.EXC(_xlfn._xlws.FILTER($AH$3:$AH$23, ISNUMBER($AH$3:$AH$23)),AH9)*100</f>
        <v>90.9</v>
      </c>
      <c r="AK9">
        <f t="shared" si="8"/>
        <v>5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2424556.2999999998</v>
      </c>
      <c r="E10" cm="1">
        <f t="array" ref="E10">_xll.FDS(C10,"FMA_COS_UP(""EPS"",""1M"",+1,NOW,,,""PORTAGG"",""MEANR"")")</f>
        <v>47</v>
      </c>
      <c r="F10" cm="1">
        <f t="array" ref="F10">_xll.FDS(C10,"FMA_COS_DOWN(""EPS"",""1M"",+1,NOW,,,""PORTAGG"",""MEANR"")")</f>
        <v>29</v>
      </c>
      <c r="G10" cm="1">
        <f t="array" ref="G10">_xll.FDS(A10,"SIZE(FG_CONSTITUENTS)")</f>
        <v>90</v>
      </c>
      <c r="H10" s="9">
        <f t="shared" si="0"/>
        <v>0.52222222222222225</v>
      </c>
      <c r="I10" s="9">
        <f t="shared" si="1"/>
        <v>0.32222222222222224</v>
      </c>
      <c r="J10" s="9">
        <f t="shared" si="2"/>
        <v>0.2</v>
      </c>
      <c r="K10" s="5" cm="1">
        <f t="array" ref="K10">_xll.FDS(A10,"FMA_PCT_ABOVE_MAVG(200,0,,,,""PORTAGG"")")/100</f>
        <v>0.64044943820224698</v>
      </c>
      <c r="L10" s="41" cm="1">
        <f t="array" ref="L10">_xll.FDSB(A10,"PERCENT_CHANGE(FMA_EPS(+1,0,,,,""PORTAGG"",""MEAN""),FMA_EPS(+1,-1AM,,,,""PORTAGG"",""MEAN""))")</f>
        <v>6.3230901012734302</v>
      </c>
      <c r="M10" s="41" cm="1">
        <f t="array" ref="M10">_xll.FDSB(A10,"PERCENT_CHANGE(FMA_EPS(+1,0,,,,""PORTAGG"",""MEAN""),FMA_EPS(+1,-3AM,,,,""PORTAGG"",""MEAN""))")</f>
        <v>10.3413554227731</v>
      </c>
      <c r="N10" s="3" cm="1">
        <f t="array" ref="N10">_xll.FDS(C10,"FG_TOTAL_RETURNC(0,-1AM)")</f>
        <v>5.1331879999999996</v>
      </c>
      <c r="O10" s="3" cm="1">
        <f t="array" ref="O10">_xll.FDS(C10,"FG_TOTAL_RETURNC(0,-3AM)")</f>
        <v>5.9572816</v>
      </c>
      <c r="P10" s="3" cm="1">
        <f t="array" ref="P10">_xll.FDS(C10,"FG_TOTAL_RETURNC(0,-6AM)")</f>
        <v>16.706227999999999</v>
      </c>
      <c r="Q10" s="9" cm="1">
        <f t="array" ref="Q10">_xll.FDS(C10,"P_PRICE(0)/P_PRICE_HIGH_PR(0,,,,,,""PRICE"",""INTRA"",""52W"")")</f>
        <v>0.93725084999999997</v>
      </c>
      <c r="R10" s="9" cm="1">
        <f t="array" ref="R10">_xll.FDS(C10,"P_PRICE(0)/P_PRICE_low_PR(0,,,,,,""PRICE"",""INTRA"",""52W"")-1")</f>
        <v>0.28356087000000002</v>
      </c>
      <c r="S10" s="3" cm="1">
        <f t="array" ref="S10">_xll.FDS(C10,"FG_TOTAL_RETURNC(0,-12AM)")</f>
        <v>31.558454999999999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50</v>
      </c>
      <c r="W10" s="4" cm="1">
        <f t="array" ref="W10">_xlfn.PERCENTRANK.EXC(_xlfn._xlws.FILTER($O$3:$O$23, ISNUMBER($O$3:$O$23)),O10)*100</f>
        <v>59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95.399999999999991</v>
      </c>
      <c r="Z10" s="4" cm="1">
        <f t="array" ref="Z10">_xlfn.PERCENTRANK.EXC(_xlfn._xlws.FILTER($K$3:$K$23, ISNUMBER($K$3:$K$23)),K10)*100</f>
        <v>77.2</v>
      </c>
      <c r="AA10" s="4" cm="1">
        <f t="array" ref="AA10">_xlfn.PERCENTRANK.EXC(_xlfn._xlws.FILTER($H$3:$H$23, ISNUMBER($H$3:$H$23)),H10)*100</f>
        <v>90.9</v>
      </c>
      <c r="AB10" s="4" cm="1">
        <f t="array" ref="AB10">_xlfn.PERCENTRANK.EXC(_xlfn._xlws.FILTER($J$3:$J$23, ISNUMBER($J$3:$J$23)),J10)*100</f>
        <v>90.9</v>
      </c>
      <c r="AC10" s="4">
        <f t="shared" si="4"/>
        <v>90.9</v>
      </c>
      <c r="AD10" s="4">
        <f t="shared" si="5"/>
        <v>86.3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62.24</v>
      </c>
      <c r="AJ10" s="3" cm="1">
        <f t="array" aca="1" ref="AJ10" ca="1">_xlfn.PERCENTRANK.EXC(_xlfn._xlws.FILTER($AH$3:$AH$23, ISNUMBER($AH$3:$AH$23)),AH10)*100</f>
        <v>68.100000000000009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419402.28</v>
      </c>
      <c r="E11" cm="1">
        <f t="array" ref="E11">_xll.FDS(C11,"FMA_COS_UP(""EPS"",""1M"",+1,NOW,,,""PORTAGG"",""MEANR"")")</f>
        <v>16</v>
      </c>
      <c r="F11" cm="1">
        <f t="array" ref="F11">_xll.FDS(C11,"FMA_COS_DOWN(""EPS"",""1M"",+1,NOW,,,""PORTAGG"",""MEANR"")")</f>
        <v>19</v>
      </c>
      <c r="G11" cm="1">
        <f t="array" ref="G11">_xll.FDS(A11,"SIZE(FG_CONSTITUENTS)")</f>
        <v>45</v>
      </c>
      <c r="H11" s="9">
        <f t="shared" si="0"/>
        <v>0.35555555555555557</v>
      </c>
      <c r="I11" s="9">
        <f t="shared" si="1"/>
        <v>0.42222222222222222</v>
      </c>
      <c r="J11" s="9">
        <f t="shared" si="2"/>
        <v>-6.6666666666666652E-2</v>
      </c>
      <c r="K11" s="5" cm="1">
        <f t="array" ref="K11">_xll.FDS(A11,"FMA_PCT_ABOVE_MAVG(200,0,,,,""PORTAGG"")")/100</f>
        <v>0.22727272727272702</v>
      </c>
      <c r="L11" s="41" cm="1">
        <f t="array" ref="L11">_xll.FDSB(A11,"PERCENT_CHANGE(FMA_EPS(+1,0,,,,""PORTAGG"",""MEAN""),FMA_EPS(+1,-1AM,,,,""PORTAGG"",""MEAN""))")</f>
        <v>-4.0055423690535896</v>
      </c>
      <c r="M11" s="41" cm="1">
        <f t="array" ref="M11">_xll.FDSB(A11,"PERCENT_CHANGE(FMA_EPS(+1,0,,,,""PORTAGG"",""MEAN""),FMA_EPS(+1,-3AM,,,,""PORTAGG"",""MEAN""))")</f>
        <v>-11.279537841507</v>
      </c>
      <c r="N11" s="3" cm="1">
        <f t="array" ref="N11">_xll.FDS(C11,"FG_TOTAL_RETURNC(0,-1AM)")</f>
        <v>-5.3894339999999996</v>
      </c>
      <c r="O11" s="3" cm="1">
        <f t="array" ref="O11">_xll.FDS(C11,"FG_TOTAL_RETURNC(0,-3AM)")</f>
        <v>-17.568349999999999</v>
      </c>
      <c r="P11" s="3" cm="1">
        <f t="array" ref="P11">_xll.FDS(C11,"FG_TOTAL_RETURNC(0,-6AM)")</f>
        <v>-18.326456</v>
      </c>
      <c r="Q11" s="9" cm="1">
        <f t="array" ref="Q11">_xll.FDS(C11,"P_PRICE(0)/P_PRICE_HIGH_PR(0,,,,,,""PRICE"",""INTRA"",""52W"")")</f>
        <v>0.74296960000000001</v>
      </c>
      <c r="R11" s="9" cm="1">
        <f t="array" ref="R11">_xll.FDS(C11,"P_PRICE(0)/P_PRICE_low_PR(0,,,,,,""PRICE"",""INTRA"",""52W"")-1")</f>
        <v>3.9339065999999999E-2</v>
      </c>
      <c r="S11" s="3" cm="1">
        <f t="array" ref="S11">_xll.FDS(C11,"FG_TOTAL_RETURNC(0,-12AM)")</f>
        <v>-15.379768</v>
      </c>
      <c r="T11" s="4" cm="1">
        <f t="array" ref="T11">_xlfn.PERCENTRANK.EXC(_xlfn._xlws.FILTER($R$3:$R$23, ISNUMBER($R$3:$R$23)),R11)*100</f>
        <v>4.5</v>
      </c>
      <c r="U11" s="4">
        <f t="shared" si="3"/>
        <v>95.5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4.5</v>
      </c>
      <c r="Z11" s="4" cm="1">
        <f t="array" ref="Z11">_xlfn.PERCENTRANK.EXC(_xlfn._xlws.FILTER($K$3:$K$23, ISNUMBER($K$3:$K$23)),K11)*100</f>
        <v>4.5</v>
      </c>
      <c r="AA11" s="4" cm="1">
        <f t="array" ref="AA11">_xlfn.PERCENTRANK.EXC(_xlfn._xlws.FILTER($H$3:$H$23, ISNUMBER($H$3:$H$23)),H11)*100</f>
        <v>63.6</v>
      </c>
      <c r="AB11" s="4" cm="1">
        <f t="array" ref="AB11">_xlfn.PERCENTRANK.EXC(_xlfn._xlws.FILTER($J$3:$J$23, ISNUMBER($J$3:$J$23)),J11)*100</f>
        <v>36.299999999999997</v>
      </c>
      <c r="AC11" s="4">
        <f t="shared" si="4"/>
        <v>13.600000000000001</v>
      </c>
      <c r="AD11" s="4">
        <f t="shared" si="5"/>
        <v>13.600000000000001</v>
      </c>
      <c r="AE11" s="4">
        <f t="shared" si="6"/>
        <v>45.4</v>
      </c>
      <c r="AF11" s="4">
        <f>'Economic Momentum'!Q12</f>
        <v>22.7</v>
      </c>
      <c r="AG11" s="4">
        <f ca="1">'Economic Momentum'!R12</f>
        <v>22.7</v>
      </c>
      <c r="AH11" s="4">
        <f t="shared" ca="1" si="7"/>
        <v>4.5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1872266.5</v>
      </c>
      <c r="E12" cm="1">
        <f t="array" ref="E12">_xll.FDS(C12,"FMA_COS_UP(""EPS"",""1M"",+1,NOW,,,""PORTAGG"",""MEANR"")")</f>
        <v>46</v>
      </c>
      <c r="F12" cm="1">
        <f t="array" ref="F12">_xll.FDS(C12,"FMA_COS_DOWN(""EPS"",""1M"",+1,NOW,,,""PORTAGG"",""MEANR"")")</f>
        <v>35</v>
      </c>
      <c r="G12" cm="1">
        <f t="array" ref="G12">_xll.FDS(A12,"SIZE(FG_CONSTITUENTS)")</f>
        <v>100</v>
      </c>
      <c r="H12" s="9">
        <f t="shared" si="0"/>
        <v>0.46</v>
      </c>
      <c r="I12" s="9">
        <f t="shared" si="1"/>
        <v>0.35</v>
      </c>
      <c r="J12" s="9">
        <f t="shared" si="2"/>
        <v>0.11000000000000004</v>
      </c>
      <c r="K12" s="5" cm="1">
        <f t="array" ref="K12">_xll.FDS(A12,"FMA_PCT_ABOVE_MAVG(200,0,,,,""PORTAGG"")")/100</f>
        <v>0.52</v>
      </c>
      <c r="L12" s="41" cm="1">
        <f t="array" ref="L12">_xll.FDSB(A12,"PERCENT_CHANGE(FMA_EPS(+1,0,,,,""PORTAGG"",""MEAN""),FMA_EPS(+1,-1AM,,,,""PORTAGG"",""MEAN""))")</f>
        <v>6.3574469512326797</v>
      </c>
      <c r="M12" s="41" cm="1">
        <f t="array" ref="M12">_xll.FDSB(A12,"PERCENT_CHANGE(FMA_EPS(+1,0,,,,""PORTAGG"",""MEAN""),FMA_EPS(+1,-3AM,,,,""PORTAGG"",""MEAN""))")</f>
        <v>9.3408372572443508</v>
      </c>
      <c r="N12" s="3" cm="1">
        <f t="array" ref="N12">_xll.FDS(C12,"FG_TOTAL_RETURNC(0,-1AM)")</f>
        <v>0.55341720000000005</v>
      </c>
      <c r="O12" s="3" cm="1">
        <f t="array" ref="O12">_xll.FDS(C12,"FG_TOTAL_RETURNC(0,-3AM)")</f>
        <v>3.5787819999999999</v>
      </c>
      <c r="P12" s="3" cm="1">
        <f t="array" ref="P12">_xll.FDS(C12,"FG_TOTAL_RETURNC(0,-6AM)")</f>
        <v>2.0277739000000001</v>
      </c>
      <c r="Q12" s="9" cm="1">
        <f t="array" ref="Q12">_xll.FDS(C12,"P_PRICE(0)/P_PRICE_HIGH_PR(0,,,,,,""PRICE"",""INTRA"",""52W"")")</f>
        <v>0.94094807000000003</v>
      </c>
      <c r="R12" s="9" cm="1">
        <f t="array" ref="R12">_xll.FDS(C12,"P_PRICE(0)/P_PRICE_low_PR(0,,,,,,""PRICE"",""INTRA"",""52W"")-1")</f>
        <v>0.20040380999999999</v>
      </c>
      <c r="S12" s="3" cm="1">
        <f t="array" ref="S12">_xll.FDS(C12,"FG_TOTAL_RETURNC(0,-12AM)")</f>
        <v>5.9525249999999996</v>
      </c>
      <c r="T12" s="4" cm="1">
        <f t="array" ref="T12">_xlfn.PERCENTRANK.EXC(_xlfn._xlws.FILTER($R$3:$R$23, ISNUMBER($R$3:$R$23)),R12)*100</f>
        <v>59</v>
      </c>
      <c r="U12" s="4">
        <f t="shared" si="3"/>
        <v>41</v>
      </c>
      <c r="V12" s="4" cm="1">
        <f t="array" ref="V12">_xlfn.PERCENTRANK.EXC(_xlfn._xlws.FILTER($Q$3:$Q$23, ISNUMBER($Q$3:$Q$23)),Q12)*100</f>
        <v>63.6</v>
      </c>
      <c r="W12" s="4" cm="1">
        <f t="array" ref="W12">_xlfn.PERCENTRANK.EXC(_xlfn._xlws.FILTER($O$3:$O$23, ISNUMBER($O$3:$O$23)),O12)*100</f>
        <v>54.500000000000007</v>
      </c>
      <c r="X12" s="4" cm="1">
        <f t="array" ref="X12">_xlfn.PERCENTRANK.EXC(_xlfn._xlws.FILTER($P$3:$P$23, ISNUMBER($P$3:$P$23)),P12)*100</f>
        <v>50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81.8</v>
      </c>
      <c r="AB12" s="4" cm="1">
        <f t="array" ref="AB12">_xlfn.PERCENTRANK.EXC(_xlfn._xlws.FILTER($J$3:$J$23, ISNUMBER($J$3:$J$23)),J12)*100</f>
        <v>81.8</v>
      </c>
      <c r="AC12" s="4">
        <f t="shared" si="4"/>
        <v>95.399999999999991</v>
      </c>
      <c r="AD12" s="4">
        <f t="shared" si="5"/>
        <v>81.8</v>
      </c>
      <c r="AE12" s="4">
        <f t="shared" si="6"/>
        <v>72.7</v>
      </c>
      <c r="AF12" s="4">
        <f>'Economic Momentum'!Q13</f>
        <v>63.6</v>
      </c>
      <c r="AG12" s="4">
        <f ca="1">'Economic Momentum'!R13</f>
        <v>36.299999999999997</v>
      </c>
      <c r="AH12" s="4">
        <f t="shared" ca="1" si="7"/>
        <v>56.790000000000006</v>
      </c>
      <c r="AJ12" s="3" cm="1">
        <f t="array" aca="1" ref="AJ12" ca="1">_xlfn.PERCENTRANK.EXC(_xlfn._xlws.FILTER($AH$3:$AH$23, ISNUMBER($AH$3:$AH$23)),AH12)*100</f>
        <v>59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716586.6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26</v>
      </c>
      <c r="G13" cm="1">
        <f t="array" ref="G13">_xll.FDS(A13,"SIZE(FG_CONSTITUENTS)")</f>
        <v>51</v>
      </c>
      <c r="H13" s="9">
        <f t="shared" si="0"/>
        <v>0.35294117647058826</v>
      </c>
      <c r="I13" s="9">
        <f t="shared" si="1"/>
        <v>0.50980392156862742</v>
      </c>
      <c r="J13" s="9">
        <f t="shared" si="2"/>
        <v>-0.15686274509803916</v>
      </c>
      <c r="K13" s="5" cm="1">
        <f t="array" ref="K13">_xll.FDS(A13,"FMA_PCT_ABOVE_MAVG(200,0,,,,""PORTAGG"")")/100</f>
        <v>0.75510204081632692</v>
      </c>
      <c r="L13" s="41" cm="1">
        <f t="array" ref="L13">_xll.FDSB(A13,"PERCENT_CHANGE(FMA_EPS(+1,0,,,,""PORTAGG"",""MEAN""),FMA_EPS(+1,-1AM,,,,""PORTAGG"",""MEAN""))")</f>
        <v>-4.5881850553866501</v>
      </c>
      <c r="M13" s="41" cm="1">
        <f t="array" ref="M13">_xll.FDSB(A13,"PERCENT_CHANGE(FMA_EPS(+1,0,,,,""PORTAGG"",""MEAN""),FMA_EPS(+1,-3AM,,,,""PORTAGG"",""MEAN""))")</f>
        <v>-14.3115464793045</v>
      </c>
      <c r="N13" s="3" cm="1">
        <f t="array" ref="N13">_xll.FDS(C13,"FG_TOTAL_RETURNC(0,-1AM)")</f>
        <v>7.5648426999999998</v>
      </c>
      <c r="O13" s="3" cm="1">
        <f t="array" ref="O13">_xll.FDS(C13,"FG_TOTAL_RETURNC(0,-3AM)")</f>
        <v>3.2140374</v>
      </c>
      <c r="P13" s="3" cm="1">
        <f t="array" ref="P13">_xll.FDS(C13,"FG_TOTAL_RETURNC(0,-6AM)")</f>
        <v>-6.5726940000000003</v>
      </c>
      <c r="Q13" s="9" cm="1">
        <f t="array" ref="Q13">_xll.FDS(C13,"P_PRICE(0)/P_PRICE_HIGH_PR(0,,,,,,""PRICE"",""INTRA"",""52W"")")</f>
        <v>0.83547839999999995</v>
      </c>
      <c r="R13" s="9" cm="1">
        <f t="array" ref="R13">_xll.FDS(C13,"P_PRICE(0)/P_PRICE_low_PR(0,,,,,,""PRICE"",""INTRA"",""52W"")-1")</f>
        <v>0.13839125999999999</v>
      </c>
      <c r="S13" s="3" cm="1">
        <f t="array" ref="S13">_xll.FDS(C13,"FG_TOTAL_RETURNC(0,-12AM)")</f>
        <v>-0.57538750000000005</v>
      </c>
      <c r="T13" s="4" cm="1">
        <f t="array" ref="T13">_xlfn.PERCENTRANK.EXC(_xlfn._xlws.FILTER($R$3:$R$23, ISNUMBER($R$3:$R$23)),R13)*100</f>
        <v>36.299999999999997</v>
      </c>
      <c r="U13" s="4">
        <f t="shared" si="3"/>
        <v>63.7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50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36.299999999999997</v>
      </c>
      <c r="Z13" s="4" cm="1">
        <f t="array" ref="Z13">_xlfn.PERCENTRANK.EXC(_xlfn._xlws.FILTER($K$3:$K$23, ISNUMBER($K$3:$K$23)),K13)*100</f>
        <v>86.3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18.099999999999998</v>
      </c>
      <c r="AC13" s="4">
        <f t="shared" si="4"/>
        <v>9</v>
      </c>
      <c r="AD13" s="4">
        <f t="shared" si="5"/>
        <v>4.5</v>
      </c>
      <c r="AE13" s="4">
        <f t="shared" si="6"/>
        <v>59</v>
      </c>
      <c r="AF13" s="4">
        <f>'Economic Momentum'!Q14</f>
        <v>81.8</v>
      </c>
      <c r="AG13" s="4">
        <f ca="1">'Economic Momentum'!R14</f>
        <v>31.8</v>
      </c>
      <c r="AH13" s="4">
        <f t="shared" ca="1" si="7"/>
        <v>26.32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358905.03</v>
      </c>
      <c r="E14" cm="1">
        <f t="array" ref="E14">_xll.FDS(C14,"FMA_COS_UP(""EPS"",""1M"",+1,NOW,,,""PORTAGG"",""MEANR"")")</f>
        <v>11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34</v>
      </c>
      <c r="H14" s="9">
        <f t="shared" si="0"/>
        <v>0.3235294117647059</v>
      </c>
      <c r="I14" s="9">
        <f t="shared" si="1"/>
        <v>0.41176470588235292</v>
      </c>
      <c r="J14" s="9">
        <f t="shared" si="2"/>
        <v>-8.8235294117647023E-2</v>
      </c>
      <c r="K14" s="5" cm="1">
        <f t="array" ref="K14">_xll.FDS(A14,"FMA_PCT_ABOVE_MAVG(200,0,,,,""PORTAGG"")")/100</f>
        <v>0.7575757575757579</v>
      </c>
      <c r="L14" s="41" cm="1">
        <f t="array" ref="L14">_xll.FDSB(A14,"PERCENT_CHANGE(FMA_EPS(+1,0,,,,""PORTAGG"",""MEAN""),FMA_EPS(+1,-1AM,,,,""PORTAGG"",""MEAN""))")</f>
        <v>-0.45402108174947198</v>
      </c>
      <c r="M14" s="41" cm="1">
        <f t="array" ref="M14">_xll.FDSB(A14,"PERCENT_CHANGE(FMA_EPS(+1,0,,,,""PORTAGG"",""MEAN""),FMA_EPS(+1,-3AM,,,,""PORTAGG"",""MEAN""))")</f>
        <v>-1.8285193624211999</v>
      </c>
      <c r="N14" s="3" cm="1">
        <f t="array" ref="N14">_xll.FDS(C14,"FG_TOTAL_RETURNC(0,-1AM)")</f>
        <v>8.7836269999999992</v>
      </c>
      <c r="O14" s="3" cm="1">
        <f t="array" ref="O14">_xll.FDS(C14,"FG_TOTAL_RETURNC(0,-3AM)")</f>
        <v>13.412165999999999</v>
      </c>
      <c r="P14" s="3" cm="1">
        <f t="array" ref="P14">_xll.FDS(C14,"FG_TOTAL_RETURNC(0,-6AM)")</f>
        <v>29.347860000000001</v>
      </c>
      <c r="Q14" s="9" cm="1">
        <f t="array" ref="Q14">_xll.FDS(C14,"P_PRICE(0)/P_PRICE_HIGH_PR(0,,,,,,""PRICE"",""INTRA"",""52W"")")</f>
        <v>0.98603589999999997</v>
      </c>
      <c r="R14" s="9" cm="1">
        <f t="array" ref="R14">_xll.FDS(C14,"P_PRICE(0)/P_PRICE_low_PR(0,,,,,,""PRICE"",""INTRA"",""52W"")-1")</f>
        <v>0.32298672</v>
      </c>
      <c r="S14" s="3" cm="1">
        <f t="array" ref="S14">_xll.FDS(C14,"FG_TOTAL_RETURNC(0,-12AM)")</f>
        <v>19.21705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86.3</v>
      </c>
      <c r="W14" s="4" cm="1">
        <f t="array" ref="W14">_xlfn.PERCENTRANK.EXC(_xlfn._xlws.FILTER($O$3:$O$23, ISNUMBER($O$3:$O$23)),O14)*100</f>
        <v>90.9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90.9</v>
      </c>
      <c r="AA14" s="4" cm="1">
        <f t="array" ref="AA14">_xlfn.PERCENTRANK.EXC(_xlfn._xlws.FILTER($H$3:$H$23, ISNUMBER($H$3:$H$23)),H14)*100</f>
        <v>50</v>
      </c>
      <c r="AB14" s="4" cm="1">
        <f t="array" ref="AB14">_xlfn.PERCENTRANK.EXC(_xlfn._xlws.FILTER($J$3:$J$23, ISNUMBER($J$3:$J$23)),J14)*100</f>
        <v>27.200000000000003</v>
      </c>
      <c r="AC14" s="4">
        <f t="shared" si="4"/>
        <v>22.7</v>
      </c>
      <c r="AD14" s="4">
        <f t="shared" si="5"/>
        <v>54.500000000000007</v>
      </c>
      <c r="AE14" s="4">
        <f t="shared" si="6"/>
        <v>36.299999999999997</v>
      </c>
      <c r="AF14" s="4">
        <f>'Economic Momentum'!Q15</f>
        <v>18.099999999999998</v>
      </c>
      <c r="AG14" s="4">
        <f ca="1">'Economic Momentum'!R15</f>
        <v>54.500000000000007</v>
      </c>
      <c r="AH14" s="4">
        <f t="shared" ca="1" si="7"/>
        <v>90.41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5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83603.350000000006</v>
      </c>
      <c r="E15" cm="1">
        <f t="array" ref="E15">_xll.FDS(C15,"FMA_COS_UP(""EPS"",""1M"",+1,NOW,,,""PORTAGG"",""MEANR"")")</f>
        <v>8</v>
      </c>
      <c r="F15" cm="1">
        <f t="array" ref="F15">_xll.FDS(C15,"FMA_COS_DOWN(""EPS"",""1M"",+1,NOW,,,""PORTAGG"",""MEANR"")")</f>
        <v>7</v>
      </c>
      <c r="G15" cm="1">
        <f t="array" ref="G15">_xll.FDS(A15,"SIZE(FG_CONSTITUENTS)")</f>
        <v>32</v>
      </c>
      <c r="H15" s="9">
        <f t="shared" si="0"/>
        <v>0.25</v>
      </c>
      <c r="I15" s="9">
        <f t="shared" si="1"/>
        <v>0.21875</v>
      </c>
      <c r="J15" s="9">
        <f t="shared" si="2"/>
        <v>3.125E-2</v>
      </c>
      <c r="K15" s="5" cm="1">
        <f t="array" ref="K15">_xll.FDS(A15,"FMA_PCT_ABOVE_MAVG(200,0,,,,""PORTAGG"")")/100</f>
        <v>0.55172413793103403</v>
      </c>
      <c r="L15" s="41" cm="1">
        <f t="array" ref="L15">_xll.FDSB(A15,"PERCENT_CHANGE(FMA_EPS(+1,0,,,,""PORTAGG"",""MEAN""),FMA_EPS(+1,-1AM,,,,""PORTAGG"",""MEAN""))")</f>
        <v>5.3477995730537504</v>
      </c>
      <c r="M15" s="41" cm="1">
        <f t="array" ref="M15">_xll.FDSB(A15,"PERCENT_CHANGE(FMA_EPS(+1,0,,,,""PORTAGG"",""MEAN""),FMA_EPS(+1,-3AM,,,,""PORTAGG"",""MEAN""))")</f>
        <v>7.8208665735465903</v>
      </c>
      <c r="N15" s="3" cm="1">
        <f t="array" ref="N15">_xll.FDS(C15,"FG_TOTAL_RETURNC(0,-1AM)")</f>
        <v>-1.1232138</v>
      </c>
      <c r="O15" s="3" cm="1">
        <f t="array" ref="O15">_xll.FDS(C15,"FG_TOTAL_RETURNC(0,-3AM)")</f>
        <v>2.7052282999999999</v>
      </c>
      <c r="P15" s="3" cm="1">
        <f t="array" ref="P15">_xll.FDS(C15,"FG_TOTAL_RETURNC(0,-6AM)")</f>
        <v>4.8300029999999996</v>
      </c>
      <c r="Q15" s="9" cm="1">
        <f t="array" ref="Q15">_xll.FDS(C15,"P_PRICE(0)/P_PRICE_HIGH_PR(0,,,,,,""PRICE"",""INTRA"",""52W"")")</f>
        <v>0.96056580000000003</v>
      </c>
      <c r="R15" s="9" cm="1">
        <f t="array" ref="R15">_xll.FDS(C15,"P_PRICE(0)/P_PRICE_low_PR(0,,,,,,""PRICE"",""INTRA"",""52W"")-1")</f>
        <v>0.36708712999999998</v>
      </c>
      <c r="S15" s="3" cm="1">
        <f t="array" ref="S15">_xll.FDS(C15,"FG_TOTAL_RETURNC(0,-12AM)")</f>
        <v>12.124371999999999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77.2</v>
      </c>
      <c r="W15" s="4" cm="1">
        <f t="array" ref="W15">_xlfn.PERCENTRANK.EXC(_xlfn._xlws.FILTER($O$3:$O$23, ISNUMBER($O$3:$O$23)),O15)*100</f>
        <v>45.4</v>
      </c>
      <c r="X15" s="4" cm="1">
        <f t="array" ref="X15">_xlfn.PERCENTRANK.EXC(_xlfn._xlws.FILTER($P$3:$P$23, ISNUMBER($P$3:$P$23)),P15)*100</f>
        <v>59</v>
      </c>
      <c r="Y15" s="200" cm="1">
        <f t="array" ref="Y15">_xlfn.PERCENTRANK.EXC(_xlfn._xlws.FILTER($S$3:$S$23, ISNUMBER($S$3:$S$23)),S15)*100</f>
        <v>63.6</v>
      </c>
      <c r="Z15" s="4" cm="1">
        <f t="array" ref="Z15">_xlfn.PERCENTRANK.EXC(_xlfn._xlws.FILTER($K$3:$K$23, ISNUMBER($K$3:$K$23)),K15)*100</f>
        <v>54.500000000000007</v>
      </c>
      <c r="AA15" s="4" cm="1">
        <f t="array" ref="AA15">_xlfn.PERCENTRANK.EXC(_xlfn._xlws.FILTER($H$3:$H$23, ISNUMBER($H$3:$H$23)),H15)*100</f>
        <v>18.099999999999998</v>
      </c>
      <c r="AB15" s="4" cm="1">
        <f t="array" ref="AB15">_xlfn.PERCENTRANK.EXC(_xlfn._xlws.FILTER($J$3:$J$23, ISNUMBER($J$3:$J$23)),J15)*100</f>
        <v>68.100000000000009</v>
      </c>
      <c r="AC15" s="4">
        <f t="shared" si="4"/>
        <v>81.8</v>
      </c>
      <c r="AD15" s="4">
        <f t="shared" si="5"/>
        <v>77.2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62.2</v>
      </c>
      <c r="AJ15" s="3" cm="1">
        <f t="array" aca="1" ref="AJ15" ca="1">_xlfn.PERCENTRANK.EXC(_xlfn._xlws.FILTER($AH$3:$AH$23, ISNUMBER($AH$3:$AH$23)),AH15)*100</f>
        <v>63.6</v>
      </c>
      <c r="AK15">
        <f t="shared" si="8"/>
        <v>1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5453782.5</v>
      </c>
      <c r="E16" cm="1">
        <f t="array" ref="E16">_xll.FDS(C16,"FMA_COS_UP(""EPS"",""1M"",+1,NOW,,,""PORTAGG"",""MEANR"")")</f>
        <v>63</v>
      </c>
      <c r="F16" cm="1">
        <f t="array" ref="F16">_xll.FDS(C16,"FMA_COS_DOWN(""EPS"",""1M"",+1,NOW,,,""PORTAGG"",""MEANR"")")</f>
        <v>65</v>
      </c>
      <c r="G16" cm="1">
        <f t="array" ref="G16">_xll.FDS(A16,"SIZE(FG_CONSTITUENTS)")</f>
        <v>147</v>
      </c>
      <c r="H16" s="9">
        <f t="shared" si="0"/>
        <v>0.42857142857142855</v>
      </c>
      <c r="I16" s="9">
        <f t="shared" si="1"/>
        <v>0.44217687074829931</v>
      </c>
      <c r="J16" s="9">
        <f t="shared" si="2"/>
        <v>-1.3605442176870763E-2</v>
      </c>
      <c r="K16" s="5" cm="1">
        <f t="array" ref="K16">_xll.FDS(A16,"FMA_PCT_ABOVE_MAVG(200,0,,,,""PORTAGG"")")/100</f>
        <v>0.89795918367346905</v>
      </c>
      <c r="L16" s="41" cm="1">
        <f t="array" ref="L16">_xll.FDSB(A16,"PERCENT_CHANGE(FMA_EPS(+1,0,,,,""PORTAGG"",""MEAN""),FMA_EPS(+1,-1AM,,,,""PORTAGG"",""MEAN""))")</f>
        <v>-0.25874552267203599</v>
      </c>
      <c r="M16" s="41" cm="1">
        <f t="array" ref="M16">_xll.FDSB(A16,"PERCENT_CHANGE(FMA_EPS(+1,0,,,,""PORTAGG"",""MEAN""),FMA_EPS(+1,-3AM,,,,""PORTAGG"",""MEAN""))")</f>
        <v>-3.36345088348595</v>
      </c>
      <c r="N16" s="3" cm="1">
        <f t="array" ref="N16">_xll.FDS(C16,"FG_TOTAL_RETURNC(0,-1AM)")</f>
        <v>0.75651409999999997</v>
      </c>
      <c r="O16" s="3" cm="1">
        <f t="array" ref="O16">_xll.FDS(C16,"FG_TOTAL_RETURNC(0,-3AM)")</f>
        <v>7.4887395000000003</v>
      </c>
      <c r="P16" s="3" cm="1">
        <f t="array" ref="P16">_xll.FDS(C16,"FG_TOTAL_RETURNC(0,-6AM)")</f>
        <v>11.942923</v>
      </c>
      <c r="Q16" s="9" cm="1">
        <f t="array" ref="Q16">_xll.FDS(C16,"P_PRICE(0)/P_PRICE_HIGH_PR(0,,,,,,""PRICE"",""INTRA"",""52W"")")</f>
        <v>0.996</v>
      </c>
      <c r="R16" s="9" cm="1">
        <f t="array" ref="R16">_xll.FDS(C16,"P_PRICE(0)/P_PRICE_low_PR(0,,,,,,""PRICE"",""INTRA"",""52W"")-1")</f>
        <v>0.34216081999999998</v>
      </c>
      <c r="S16" s="3" cm="1">
        <f t="array" ref="S16">_xll.FDS(C16,"FG_TOTAL_RETURNC(0,-12AM)")</f>
        <v>29.599464000000001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68.100000000000009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77.2</v>
      </c>
      <c r="AB16" s="4" cm="1">
        <f t="array" ref="AB16">_xlfn.PERCENTRANK.EXC(_xlfn._xlws.FILTER($J$3:$J$23, ISNUMBER($J$3:$J$23)),J16)*100</f>
        <v>54.500000000000007</v>
      </c>
      <c r="AC16" s="4">
        <f t="shared" si="4"/>
        <v>27.200000000000003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81.75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6754009</v>
      </c>
      <c r="E17" cm="1">
        <f t="array" ref="E17">_xll.FDS(C17,"FMA_COS_UP(""EPS"",""1M"",+1,NOW,,,""PORTAGG"",""MEANR"")")</f>
        <v>205</v>
      </c>
      <c r="F17" cm="1">
        <f t="array" ref="F17">_xll.FDS(C17,"FMA_COS_DOWN(""EPS"",""1M"",+1,NOW,,,""PORTAGG"",""MEANR"")")</f>
        <v>334</v>
      </c>
      <c r="G17" cm="1">
        <f t="array" ref="G17">_xll.FDS(A17,"SIZE(FG_CONSTITUENTS)")</f>
        <v>651</v>
      </c>
      <c r="H17" s="9">
        <f t="shared" si="0"/>
        <v>0.31490015360983103</v>
      </c>
      <c r="I17" s="9">
        <f t="shared" si="1"/>
        <v>0.51305683563748083</v>
      </c>
      <c r="J17" s="9">
        <f t="shared" si="2"/>
        <v>-0.1981566820276498</v>
      </c>
      <c r="K17" s="5" cm="1">
        <f t="array" ref="K17">_xll.FDS(A17,"FMA_PCT_ABOVE_MAVG(200,0,,,,""PORTAGG"")")/100</f>
        <v>0.30816640986132504</v>
      </c>
      <c r="L17" s="41" cm="1">
        <f t="array" ref="L17">_xll.FDSB(A17,"PERCENT_CHANGE(FMA_EPS(+1,0,,,,""PORTAGG"",""MEAN""),FMA_EPS(+1,-1AM,,,,""PORTAGG"",""MEAN""))")</f>
        <v>2.4990626103400402</v>
      </c>
      <c r="M17" s="41" cm="1">
        <f t="array" ref="M17">_xll.FDSB(A17,"PERCENT_CHANGE(FMA_EPS(+1,0,,,,""PORTAGG"",""MEAN""),FMA_EPS(+1,-3AM,,,,""PORTAGG"",""MEAN""))")</f>
        <v>3.0797297523263798</v>
      </c>
      <c r="N17" s="3" cm="1">
        <f t="array" ref="N17">_xll.FDS(C17,"FG_TOTAL_RETURNC(0,-1AM)")</f>
        <v>0.97252130000000003</v>
      </c>
      <c r="O17" s="3" cm="1">
        <f t="array" ref="O17">_xll.FDS(C17,"FG_TOTAL_RETURNC(0,-3AM)")</f>
        <v>-6.2634705999999998</v>
      </c>
      <c r="P17" s="3" cm="1">
        <f t="array" ref="P17">_xll.FDS(C17,"FG_TOTAL_RETURNC(0,-6AM)")</f>
        <v>6.9832206000000001</v>
      </c>
      <c r="Q17" s="9" cm="1">
        <f t="array" ref="Q17">_xll.FDS(C17,"P_PRICE(0)/P_PRICE_HIGH_PR(0,,,,,,""PRICE"",""INTRA"",""52W"")")</f>
        <v>0.87092369999999997</v>
      </c>
      <c r="R17" s="9" cm="1">
        <f t="array" ref="R17">_xll.FDS(C17,"P_PRICE(0)/P_PRICE_low_PR(0,,,,,,""PRICE"",""INTRA"",""52W"")-1")</f>
        <v>0.16722870000000001</v>
      </c>
      <c r="S17" s="3" cm="1">
        <f t="array" ref="S17">_xll.FDS(C17,"FG_TOTAL_RETURNC(0,-12AM)")</f>
        <v>-6.2506437000000004</v>
      </c>
      <c r="T17" s="4" cm="1">
        <f t="array" ref="T17">_xlfn.PERCENTRANK.EXC(_xlfn._xlws.FILTER($R$3:$R$23, ISNUMBER($R$3:$R$23)),R17)*100</f>
        <v>40.9</v>
      </c>
      <c r="U17" s="4">
        <f t="shared" si="3"/>
        <v>59.1</v>
      </c>
      <c r="V17" s="4" cm="1">
        <f t="array" ref="V17">_xlfn.PERCENTRANK.EXC(_xlfn._xlws.FILTER($Q$3:$Q$23, ISNUMBER($Q$3:$Q$23)),Q17)*100</f>
        <v>31.8</v>
      </c>
      <c r="W17" s="4" cm="1">
        <f t="array" ref="W17">_xlfn.PERCENTRANK.EXC(_xlfn._xlws.FILTER($O$3:$O$23, ISNUMBER($O$3:$O$23)),O17)*100</f>
        <v>18.099999999999998</v>
      </c>
      <c r="X17" s="4" cm="1">
        <f t="array" ref="X17">_xlfn.PERCENTRANK.EXC(_xlfn._xlws.FILTER($P$3:$P$23, ISNUMBER($P$3:$P$23)),P17)*100</f>
        <v>72.7</v>
      </c>
      <c r="Y17" s="200" cm="1">
        <f t="array" ref="Y17">_xlfn.PERCENTRANK.EXC(_xlfn._xlws.FILTER($S$3:$S$23, ISNUMBER($S$3:$S$23)),S17)*100</f>
        <v>22.7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63.6</v>
      </c>
      <c r="AD17" s="4">
        <f t="shared" si="5"/>
        <v>68.100000000000009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59</v>
      </c>
      <c r="AH17" s="4">
        <f t="shared" ca="1" si="7"/>
        <v>39.959999999999994</v>
      </c>
      <c r="AJ17" s="3" cm="1">
        <f t="array" aca="1" ref="AJ17" ca="1">_xlfn.PERCENTRANK.EXC(_xlfn._xlws.FILTER($AH$3:$AH$23, ISNUMBER($AH$3:$AH$23)),AH17)*100</f>
        <v>31.8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161804.4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10</v>
      </c>
      <c r="G18" cm="1">
        <f t="array" ref="G18">_xll.FDS(A18,"SIZE(FG_CONSTITUENTS)")</f>
        <v>35</v>
      </c>
      <c r="H18" s="9">
        <f t="shared" si="0"/>
        <v>0.2</v>
      </c>
      <c r="I18" s="9">
        <f t="shared" si="1"/>
        <v>0.2857142857142857</v>
      </c>
      <c r="J18" s="9">
        <f t="shared" si="2"/>
        <v>-8.5714285714285687E-2</v>
      </c>
      <c r="K18" s="5" cm="1">
        <f t="array" ref="K18">_xll.FDS(A18,"FMA_PCT_ABOVE_MAVG(200,0,,,,""PORTAGG"")")/100</f>
        <v>0.45714285714285702</v>
      </c>
      <c r="L18" s="41" cm="1">
        <f t="array" ref="L18">_xll.FDSB(A18,"PERCENT_CHANGE(FMA_EPS(+1,0,,,,""PORTAGG"",""MEAN""),FMA_EPS(+1,-1AM,,,,""PORTAGG"",""MEAN""))")</f>
        <v>0.54307225391242997</v>
      </c>
      <c r="M18" s="41" cm="1">
        <f t="array" ref="M18">_xll.FDSB(A18,"PERCENT_CHANGE(FMA_EPS(+1,0,,,,""PORTAGG"",""MEAN""),FMA_EPS(+1,-3AM,,,,""PORTAGG"",""MEAN""))")</f>
        <v>-6.2829291172188002</v>
      </c>
      <c r="N18" s="3" cm="1">
        <f t="array" ref="N18">_xll.FDS(C18,"FG_TOTAL_RETURNC(0,-1AM)")</f>
        <v>2.803731</v>
      </c>
      <c r="O18" s="3" cm="1">
        <f t="array" ref="O18">_xll.FDS(C18,"FG_TOTAL_RETURNC(0,-3AM)")</f>
        <v>11.544121000000001</v>
      </c>
      <c r="P18" s="3" cm="1">
        <f t="array" ref="P18">_xll.FDS(C18,"FG_TOTAL_RETURNC(0,-6AM)")</f>
        <v>1.359129</v>
      </c>
      <c r="Q18" s="9" cm="1">
        <f t="array" ref="Q18">_xll.FDS(C18,"P_PRICE(0)/P_PRICE_HIGH_PR(0,,,,,,""PRICE"",""INTRA"",""52W"")")</f>
        <v>0.95808905</v>
      </c>
      <c r="R18" s="9" cm="1">
        <f t="array" ref="R18">_xll.FDS(C18,"P_PRICE(0)/P_PRICE_low_PR(0,,,,,,""PRICE"",""INTRA"",""52W"")-1")</f>
        <v>0.12388253</v>
      </c>
      <c r="S18" s="3" cm="1">
        <f t="array" ref="S18">_xll.FDS(C18,"FG_TOTAL_RETURNC(0,-12AM)")</f>
        <v>2.1457194999999998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72.7</v>
      </c>
      <c r="W18" s="4" cm="1">
        <f t="array" ref="W18">_xlfn.PERCENTRANK.EXC(_xlfn._xlws.FILTER($O$3:$O$23, ISNUMBER($O$3:$O$23)),O18)*100</f>
        <v>72.7</v>
      </c>
      <c r="X18" s="4" cm="1">
        <f t="array" ref="X18">_xlfn.PERCENTRANK.EXC(_xlfn._xlws.FILTER($P$3:$P$23, ISNUMBER($P$3:$P$23)),P18)*100</f>
        <v>40.9</v>
      </c>
      <c r="Y18" s="200" cm="1">
        <f t="array" ref="Y18">_xlfn.PERCENTRANK.EXC(_xlfn._xlws.FILTER($S$3:$S$23, ISNUMBER($S$3:$S$23)),S18)*100</f>
        <v>45.4</v>
      </c>
      <c r="Z18" s="4" cm="1">
        <f t="array" ref="Z18">_xlfn.PERCENTRANK.EXC(_xlfn._xlws.FILTER($K$3:$K$23, ISNUMBER($K$3:$K$23)),K18)*100</f>
        <v>36.299999999999997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31.8</v>
      </c>
      <c r="AC18" s="4">
        <f t="shared" si="4"/>
        <v>31.8</v>
      </c>
      <c r="AD18" s="4">
        <f t="shared" si="5"/>
        <v>27.200000000000003</v>
      </c>
      <c r="AE18" s="4">
        <f t="shared" si="6"/>
        <v>22.7</v>
      </c>
      <c r="AF18" s="4">
        <f>'Economic Momentum'!Q19</f>
        <v>59</v>
      </c>
      <c r="AG18" s="4">
        <f ca="1">'Economic Momentum'!R19</f>
        <v>90.9</v>
      </c>
      <c r="AH18" s="4">
        <f t="shared" ca="1" si="7"/>
        <v>63.16</v>
      </c>
      <c r="AJ18" s="3" cm="1">
        <f t="array" aca="1" ref="AJ18" ca="1">_xlfn.PERCENTRANK.EXC(_xlfn._xlws.FILTER($AH$3:$AH$23, ISNUMBER($AH$3:$AH$23)),AH18)*100</f>
        <v>72.7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494633.085565952</v>
      </c>
      <c r="E19" cm="1">
        <f t="array" ref="E19">_xll.FDS(C19,"FMA_COS_UP(""EPS"",""1M"",+1,NOW,,,""PORTAGG"",""MEANR"")")</f>
        <v>63</v>
      </c>
      <c r="F19" cm="1">
        <f t="array" ref="F19">_xll.FDS(C19,"FMA_COS_DOWN(""EPS"",""1M"",+1,NOW,,,""PORTAGG"",""MEANR"")")</f>
        <v>107</v>
      </c>
      <c r="G19" s="1" cm="1">
        <f t="array" ref="G19">_xll.FDS(A19,"SIZE(FG_CONSTITUENTS)")</f>
        <v>1</v>
      </c>
      <c r="H19" s="48">
        <f t="shared" si="0"/>
        <v>63</v>
      </c>
      <c r="I19" s="48">
        <f t="shared" si="1"/>
        <v>107</v>
      </c>
      <c r="J19" s="9">
        <f t="shared" si="2"/>
        <v>-44</v>
      </c>
      <c r="K19" s="6" cm="1">
        <f t="array" ref="K19">_xll.FDS(A19,"FMA_PCT_ABOVE_MAVG(200,0,,,,""PORTAGG"")")/100</f>
        <v>0.273809523809524</v>
      </c>
      <c r="L19" s="41" cm="1">
        <f t="array" ref="L19">_xll.FDSB(A19,"PERCENT_CHANGE(FMA_EPS(+1,0,,,,""PORTAGG"",""MEAN""),FMA_EPS(+1,-1AM,,,,""PORTAGG"",""MEAN""))")</f>
        <v>-2.4975625623914999</v>
      </c>
      <c r="M19" s="41" cm="1">
        <f t="array" ref="M19">_xll.FDSB(A19,"PERCENT_CHANGE(FMA_EPS(+1,0,,,,""PORTAGG"",""MEAN""),FMA_EPS(+1,-3AM,,,,""PORTAGG"",""MEAN""))")</f>
        <v>-4.1241126389322504</v>
      </c>
      <c r="N19" s="3" cm="1">
        <f t="array" ref="N19">_xll.FDS(C19,"FG_TOTAL_RETURNC(0,-1AM)")</f>
        <v>3.8402438000000001</v>
      </c>
      <c r="O19" s="54" cm="1">
        <f t="array" ref="O19">_xll.FDS(C19,"FG_TOTAL_RETURNC(0,-3AM)")</f>
        <v>0.56155920000000004</v>
      </c>
      <c r="P19" s="54" cm="1">
        <f t="array" ref="P19">_xll.FDS(C19,"FG_TOTAL_RETURNC(0,-6AM)")</f>
        <v>-0.96741319999999997</v>
      </c>
      <c r="Q19" s="9" cm="1">
        <f t="array" ref="Q19">_xll.FDS(C19,"P_PRICE(0)/P_PRICE_HIGH_PR(0,,,,,,""PRICE"",""INTRA"",""52W"")")</f>
        <v>0.85943029999999998</v>
      </c>
      <c r="R19" s="9" cm="1">
        <f t="array" ref="R19">_xll.FDS(C19,"P_PRICE(0)/P_PRICE_low_PR(0,,,,,,""PRICE"",""INTRA"",""52W"")-1")</f>
        <v>6.6165570000000007E-2</v>
      </c>
      <c r="S19" s="3" cm="1">
        <f t="array" ref="S19">_xll.FDS(C19,"FG_TOTAL_RETURNC(0,-12AM)")</f>
        <v>-13.475185</v>
      </c>
      <c r="T19" s="4" cm="1">
        <f t="array" ref="T19">_xlfn.PERCENTRANK.EXC(_xlfn._xlws.FILTER($R$3:$R$23, ISNUMBER($R$3:$R$23)),R19)*100</f>
        <v>9</v>
      </c>
      <c r="U19" s="4">
        <f t="shared" si="3"/>
        <v>91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27.200000000000003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18.099999999999998</v>
      </c>
      <c r="AD19" s="4">
        <f t="shared" si="5"/>
        <v>36.299999999999997</v>
      </c>
      <c r="AE19" s="4">
        <f t="shared" si="6"/>
        <v>54.500000000000007</v>
      </c>
      <c r="AF19" s="4">
        <f>'Economic Momentum'!Q20</f>
        <v>68.100000000000009</v>
      </c>
      <c r="AG19" s="4">
        <f ca="1">'Economic Momentum'!R20</f>
        <v>95.399999999999991</v>
      </c>
      <c r="AH19" s="4">
        <f t="shared" ca="1" si="7"/>
        <v>29.930000000000003</v>
      </c>
      <c r="AJ19" s="3" cm="1">
        <f t="array" aca="1" ref="AJ19" ca="1">_xlfn.PERCENTRANK.EXC(_xlfn._xlws.FILTER($AH$3:$AH$23, ISNUMBER($AH$3:$AH$23)),AH19)*100</f>
        <v>27.200000000000003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375434.3</v>
      </c>
      <c r="E20" cm="1">
        <f t="array" ref="E20">_xll.FDS(C20,"FMA_COS_UP(""EPS"",""1M"",+1,NOW,,,""PORTAGG"",""MEANR"")")</f>
        <v>9</v>
      </c>
      <c r="F20" cm="1">
        <f t="array" ref="F20">_xll.FDS(C20,"FMA_COS_DOWN(""EPS"",""1M"",+1,NOW,,,""PORTAGG"",""MEANR"")")</f>
        <v>13</v>
      </c>
      <c r="G20" cm="1">
        <f t="array" ref="G20">_xll.FDS(A20,"SIZE(FG_CONSTITUENTS)")</f>
        <v>97</v>
      </c>
      <c r="H20" s="9">
        <f t="shared" si="0"/>
        <v>9.2783505154639179E-2</v>
      </c>
      <c r="I20" s="9">
        <f t="shared" si="1"/>
        <v>0.13402061855670103</v>
      </c>
      <c r="J20" s="9">
        <f t="shared" si="2"/>
        <v>-4.1237113402061848E-2</v>
      </c>
      <c r="K20" s="5" cm="1">
        <f t="array" ref="K20">_xll.FDS(A20,"FMA_PCT_ABOVE_MAVG(200,0,,,,""PORTAGG"")")/100</f>
        <v>0.375</v>
      </c>
      <c r="L20" s="41" cm="1">
        <f t="array" ref="L20">_xll.FDSB(A20,"PERCENT_CHANGE(FMA_EPS(+1,0,,,,""PORTAGG"",""MEAN""),FMA_EPS(+1,-1AM,,,,""PORTAGG"",""MEAN""))")</f>
        <v>-5.0566513691473904</v>
      </c>
      <c r="M20" s="41" cm="1">
        <f t="array" ref="M20">_xll.FDSB(A20,"PERCENT_CHANGE(FMA_EPS(+1,0,,,,""PORTAGG"",""MEAN""),FMA_EPS(+1,-3AM,,,,""PORTAGG"",""MEAN""))")</f>
        <v>-12.5637745643161</v>
      </c>
      <c r="N20" s="3" cm="1">
        <f t="array" ref="N20">_xll.FDS(C20,"FG_TOTAL_RETURNC(0,-1AM)")</f>
        <v>-11.931419</v>
      </c>
      <c r="O20" s="3" cm="1">
        <f t="array" ref="O20">_xll.FDS(C20,"FG_TOTAL_RETURNC(0,-3AM)")</f>
        <v>-12.014770499999999</v>
      </c>
      <c r="P20" s="3" cm="1">
        <f t="array" ref="P20">_xll.FDS(C20,"FG_TOTAL_RETURNC(0,-6AM)")</f>
        <v>-0.13947487</v>
      </c>
      <c r="Q20" s="9" cm="1">
        <f t="array" ref="Q20">_xll.FDS(C20,"P_PRICE(0)/P_PRICE_HIGH_PR(0,,,,,,""PRICE"",""INTRA"",""52W"")")</f>
        <v>0.83269530000000003</v>
      </c>
      <c r="R20" s="9" cm="1">
        <f t="array" ref="R20">_xll.FDS(C20,"P_PRICE(0)/P_PRICE_low_PR(0,,,,,,""PRICE"",""INTRA"",""52W"")-1")</f>
        <v>0.17210400000000001</v>
      </c>
      <c r="S20" s="3" cm="1">
        <f t="array" ref="S20">_xll.FDS(C20,"FG_TOTAL_RETURNC(0,-12AM)")</f>
        <v>0.22395849000000001</v>
      </c>
      <c r="T20" s="4" cm="1">
        <f t="array" ref="T20">_xlfn.PERCENTRANK.EXC(_xlfn._xlws.FILTER($R$3:$R$23, ISNUMBER($R$3:$R$23)),R20)*100</f>
        <v>50</v>
      </c>
      <c r="U20" s="4">
        <f t="shared" si="3"/>
        <v>50</v>
      </c>
      <c r="V20" s="4" cm="1">
        <f t="array" ref="V20">_xlfn.PERCENTRANK.EXC(_xlfn._xlws.FILTER($Q$3:$Q$23, ISNUMBER($Q$3:$Q$23)),Q20)*100</f>
        <v>13.600000000000001</v>
      </c>
      <c r="W20" s="4" cm="1">
        <f t="array" ref="W20">_xlfn.PERCENTRANK.EXC(_xlfn._xlws.FILTER($O$3:$O$23, ISNUMBER($O$3:$O$23)),O20)*100</f>
        <v>9</v>
      </c>
      <c r="X20" s="4" cm="1">
        <f t="array" ref="X20">_xlfn.PERCENTRANK.EXC(_xlfn._xlws.FILTER($P$3:$P$23, ISNUMBER($P$3:$P$23)),P20)*100</f>
        <v>31.8</v>
      </c>
      <c r="Y20" s="200" cm="1">
        <f t="array" ref="Y20">_xlfn.PERCENTRANK.EXC(_xlfn._xlws.FILTER($S$3:$S$23, ISNUMBER($S$3:$S$23)),S20)*100</f>
        <v>40.9</v>
      </c>
      <c r="Z20" s="4" cm="1">
        <f t="array" ref="Z20">_xlfn.PERCENTRANK.EXC(_xlfn._xlws.FILTER($K$3:$K$23, ISNUMBER($K$3:$K$23)),K20)*100</f>
        <v>22.7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40.9</v>
      </c>
      <c r="AC20" s="4">
        <f t="shared" si="4"/>
        <v>4.5</v>
      </c>
      <c r="AD20" s="4">
        <f t="shared" si="5"/>
        <v>9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17.68</v>
      </c>
      <c r="AJ20" s="3" cm="1">
        <f t="array" aca="1" ref="AJ20" ca="1">_xlfn.PERCENTRANK.EXC(_xlfn._xlws.FILTER($AH$3:$AH$23, ISNUMBER($AH$3:$AH$23)),AH20)*100</f>
        <v>13.600000000000001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877063.1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43</v>
      </c>
      <c r="H21" s="9">
        <f t="shared" si="0"/>
        <v>0.20930232558139536</v>
      </c>
      <c r="I21" s="9">
        <f t="shared" si="1"/>
        <v>0.18604651162790697</v>
      </c>
      <c r="J21" s="9">
        <f t="shared" si="2"/>
        <v>2.3255813953488386E-2</v>
      </c>
      <c r="K21" s="5" cm="1">
        <f t="array" ref="K21">_xll.FDS(A21,"FMA_PCT_ABOVE_MAVG(200,0,,,,""PORTAGG"")")/100</f>
        <v>0.44736842105263203</v>
      </c>
      <c r="L21" s="41" cm="1">
        <f t="array" ref="L21">_xll.FDSB(A21,"PERCENT_CHANGE(FMA_EPS(+1,0,,,,""PORTAGG"",""MEAN""),FMA_EPS(+1,-1AM,,,,""PORTAGG"",""MEAN""))")</f>
        <v>0.98227178483125199</v>
      </c>
      <c r="M21" s="41" cm="1">
        <f t="array" ref="M21">_xll.FDSB(A21,"PERCENT_CHANGE(FMA_EPS(+1,0,,,,""PORTAGG"",""MEAN""),FMA_EPS(+1,-3AM,,,,""PORTAGG"",""MEAN""))")</f>
        <v>-2.8302991131102799</v>
      </c>
      <c r="N21" s="3" cm="1">
        <f t="array" ref="N21">_xll.FDS(C21,"FG_TOTAL_RETURNC(0,-1AM)")</f>
        <v>0.54200890000000002</v>
      </c>
      <c r="O21" s="3" cm="1">
        <f t="array" ref="O21">_xll.FDS(C21,"FG_TOTAL_RETURNC(0,-3AM)")</f>
        <v>12.094986</v>
      </c>
      <c r="P21" s="3" cm="1">
        <f t="array" ref="P21">_xll.FDS(C21,"FG_TOTAL_RETURNC(0,-6AM)")</f>
        <v>5.9359310000000001</v>
      </c>
      <c r="Q21" s="9" cm="1">
        <f t="array" ref="Q21">_xll.FDS(C21,"P_PRICE(0)/P_PRICE_HIGH_PR(0,,,,,,""PRICE"",""INTRA"",""52W"")")</f>
        <v>0.94611484000000001</v>
      </c>
      <c r="R21" s="9" cm="1">
        <f t="array" ref="R21">_xll.FDS(C21,"P_PRICE(0)/P_PRICE_low_PR(0,,,,,,""PRICE"",""INTRA"",""52W"")-1")</f>
        <v>0.12042284</v>
      </c>
      <c r="S21" s="3" cm="1">
        <f t="array" ref="S21">_xll.FDS(C21,"FG_TOTAL_RETURNC(0,-12AM)")</f>
        <v>2.9509664</v>
      </c>
      <c r="T21" s="4" cm="1">
        <f t="array" ref="T21">_xlfn.PERCENTRANK.EXC(_xlfn._xlws.FILTER($R$3:$R$23, ISNUMBER($R$3:$R$23)),R21)*100</f>
        <v>22.7</v>
      </c>
      <c r="U21" s="4">
        <f t="shared" si="3"/>
        <v>77.3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77.2</v>
      </c>
      <c r="X21" s="4" cm="1">
        <f t="array" ref="X21">_xlfn.PERCENTRANK.EXC(_xlfn._xlws.FILTER($P$3:$P$23, ISNUMBER($P$3:$P$23)),P21)*100</f>
        <v>63.6</v>
      </c>
      <c r="Y21" s="200" cm="1">
        <f t="array" ref="Y21">_xlfn.PERCENTRANK.EXC(_xlfn._xlws.FILTER($S$3:$S$23, ISNUMBER($S$3:$S$23)),S21)*100</f>
        <v>50</v>
      </c>
      <c r="Z21" s="4" cm="1">
        <f t="array" ref="Z21">_xlfn.PERCENTRANK.EXC(_xlfn._xlws.FILTER($K$3:$K$23, ISNUMBER($K$3:$K$23)),K21)*100</f>
        <v>31.8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63.6</v>
      </c>
      <c r="AC21" s="4">
        <f t="shared" si="4"/>
        <v>40.9</v>
      </c>
      <c r="AD21" s="4">
        <f t="shared" si="5"/>
        <v>45.4</v>
      </c>
      <c r="AE21" s="4">
        <f t="shared" si="6"/>
        <v>68.100000000000009</v>
      </c>
      <c r="AF21" s="4">
        <f>'Economic Momentum'!Q22</f>
        <v>40.9</v>
      </c>
      <c r="AG21" s="4">
        <f ca="1">'Economic Momentum'!R22</f>
        <v>40.9</v>
      </c>
      <c r="AH21" s="4">
        <f t="shared" ca="1" si="7"/>
        <v>69.48</v>
      </c>
      <c r="AJ21" s="3" cm="1">
        <f t="array" aca="1" ref="AJ21" ca="1">_xlfn.PERCENTRANK.EXC(_xlfn._xlws.FILTER($AH$3:$AH$23, ISNUMBER($AH$3:$AH$23)),AH21)*100</f>
        <v>77.2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24253.004905000002</v>
      </c>
      <c r="E22" cm="1">
        <f t="array" ref="E22">_xll.FDS(C22,"FMA_COS_UP(""EPS"",""1M"",+1,NOW,,,""PORTAGG"",""MEANR"")")</f>
        <v>13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49</v>
      </c>
      <c r="H22" s="9">
        <f t="shared" si="0"/>
        <v>0.26530612244897961</v>
      </c>
      <c r="I22" s="9">
        <f t="shared" si="1"/>
        <v>0.20408163265306123</v>
      </c>
      <c r="J22" s="9">
        <f t="shared" si="2"/>
        <v>6.122448979591838E-2</v>
      </c>
      <c r="K22" s="5" cm="1">
        <f t="array" ref="K22">_xll.FDS(A22,"FMA_PCT_ABOVE_MAVG(200,0,,,,""PORTAGG"")")/100</f>
        <v>0.45833333333333298</v>
      </c>
      <c r="L22" s="41" cm="1">
        <f t="array" ref="L22">_xll.FDSB(A22,"PERCENT_CHANGE(FMA_EPS(+1,0,,,,""PORTAGG"",""MEAN""),FMA_EPS(+1,-1AM,,,,""PORTAGG"",""MEAN""))")</f>
        <v>4.9819100230121398</v>
      </c>
      <c r="M22" s="41" cm="1">
        <f t="array" ref="M22">_xll.FDSB(A22,"PERCENT_CHANGE(FMA_EPS(+1,0,,,,""PORTAGG"",""MEAN""),FMA_EPS(+1,-3AM,,,,""PORTAGG"",""MEAN""))")</f>
        <v>11.9490583267805</v>
      </c>
      <c r="N22" s="3" cm="1">
        <f t="array" ref="N22">_xll.FDS(C22,"FG_TOTAL_RETURNC(0,-1AM)")</f>
        <v>4.662776</v>
      </c>
      <c r="O22" s="3" cm="1">
        <f t="array" ref="O22">_xll.FDS(C22,"FG_TOTAL_RETURNC(0,-3AM)")</f>
        <v>-0.78926680000000005</v>
      </c>
      <c r="P22" s="3" cm="1">
        <f t="array" ref="P22">_xll.FDS(C22,"FG_TOTAL_RETURNC(0,-6AM)")</f>
        <v>-6.9578113999999998</v>
      </c>
      <c r="Q22" s="9" cm="1">
        <f t="array" ref="Q22">_xll.FDS(C22,"P_PRICE(0)/P_PRICE_HIGH_PR(0,,,,,,""PRICE"",""INTRA"",""52W"")")</f>
        <v>0.80345153999999996</v>
      </c>
      <c r="R22" s="9" cm="1">
        <f t="array" ref="R22">_xll.FDS(C22,"P_PRICE(0)/P_PRICE_low_PR(0,,,,,,""PRICE"",""INTRA"",""52W"")-1")</f>
        <v>0.11733329000000001</v>
      </c>
      <c r="S22" s="3" cm="1">
        <f t="array" ref="S22">_xll.FDS(C22,"FG_TOTAL_RETURNC(0,-12AM)")</f>
        <v>-11.167449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13.600000000000001</v>
      </c>
      <c r="Z22" s="4" cm="1">
        <f t="array" ref="Z22">_xlfn.PERCENTRANK.EXC(_xlfn._xlws.FILTER($K$3:$K$23, ISNUMBER($K$3:$K$23)),K22)*100</f>
        <v>40.9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77.2</v>
      </c>
      <c r="AC22" s="4">
        <f t="shared" si="4"/>
        <v>72.7</v>
      </c>
      <c r="AD22" s="4">
        <f t="shared" si="5"/>
        <v>90.9</v>
      </c>
      <c r="AE22" s="4">
        <f t="shared" si="6"/>
        <v>4.5</v>
      </c>
      <c r="AF22" s="4">
        <f>'Economic Momentum'!Q23</f>
        <v>90.9</v>
      </c>
      <c r="AG22" s="4">
        <f ca="1">'Economic Momentum'!R23</f>
        <v>81.8</v>
      </c>
      <c r="AH22" s="4">
        <f t="shared" ca="1" si="7"/>
        <v>15.839999999999998</v>
      </c>
      <c r="AJ22" s="3" cm="1">
        <f t="array" aca="1" ref="AJ22" ca="1">_xlfn.PERCENTRANK.EXC(_xlfn._xlws.FILTER($AH$3:$AH$23, ISNUMBER($AH$3:$AH$23)),AH22)*100</f>
        <v>9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2756954.5</v>
      </c>
      <c r="E23" cm="1">
        <f t="array" ref="E23">_xll.FDS(C23,"FMA_COS_UP(""EPS"",""1M"",+1,NOW,,,""PORTAGG"",""MEANR"")")</f>
        <v>37</v>
      </c>
      <c r="F23" cm="1">
        <f t="array" ref="F23">_xll.FDS(C23,"FMA_COS_DOWN(""EPS"",""1M"",+1,NOW,,,""PORTAGG"",""MEANR"")")</f>
        <v>41</v>
      </c>
      <c r="G23" cm="1">
        <f t="array" ref="G23">_xll.FDS(A23,"SIZE(FG_CONSTITUENTS)")</f>
        <v>124</v>
      </c>
      <c r="H23" s="9">
        <f t="shared" si="0"/>
        <v>0.29838709677419356</v>
      </c>
      <c r="I23" s="9">
        <f t="shared" si="1"/>
        <v>0.33064516129032256</v>
      </c>
      <c r="J23" s="9">
        <f t="shared" si="2"/>
        <v>-3.2258064516129004E-2</v>
      </c>
      <c r="K23" s="5" cm="1">
        <f t="array" ref="K23">_xll.FDS(A23,"FMA_PCT_ABOVE_MAVG(200,0,,,,""PORTAGG"")")/100</f>
        <v>0.46341463414634099</v>
      </c>
      <c r="L23" s="41" cm="1">
        <f t="array" ref="L23">_xll.FDSB(A23,"PERCENT_CHANGE(FMA_EPS(+1,0,,,,""PORTAGG"",""MEAN""),FMA_EPS(+1,-1AM,,,,""PORTAGG"",""MEAN""))")</f>
        <v>1.4444055863938201</v>
      </c>
      <c r="M23" s="41" cm="1">
        <f t="array" ref="M23">_xll.FDSB(A23,"PERCENT_CHANGE(FMA_EPS(+1,0,,,,""PORTAGG"",""MEAN""),FMA_EPS(+1,-3AM,,,,""PORTAGG"",""MEAN""))")</f>
        <v>-2.3174267002072599</v>
      </c>
      <c r="N23" s="3" cm="1">
        <f t="array" ref="N23">_xll.FDS(C23,"FG_TOTAL_RETURNC(0,-1AM)")</f>
        <v>0.83333254000000001</v>
      </c>
      <c r="O23" s="3" cm="1">
        <f t="array" ref="O23">_xll.FDS(C23,"FG_TOTAL_RETURNC(0,-3AM)")</f>
        <v>6.5299509999999996</v>
      </c>
      <c r="P23" s="3" cm="1">
        <f t="array" ref="P23">_xll.FDS(C23,"FG_TOTAL_RETURNC(0,-6AM)")</f>
        <v>-3.3614337000000001</v>
      </c>
      <c r="Q23" s="9" cm="1">
        <f t="array" ref="Q23">_xll.FDS(C23,"P_PRICE(0)/P_PRICE_HIGH_PR(0,,,,,,""PRICE"",""INTRA"",""52W"")")</f>
        <v>0.93912846000000005</v>
      </c>
      <c r="R23" s="9" cm="1">
        <f t="array" ref="R23">_xll.FDS(C23,"P_PRICE(0)/P_PRICE_low_PR(0,,,,,,""PRICE"",""INTRA"",""52W"")-1")</f>
        <v>0.16956640000000001</v>
      </c>
      <c r="S23" s="3" cm="1">
        <f t="array" ref="S23">_xll.FDS(C23,"FG_TOTAL_RETURNC(0,-12AM)")</f>
        <v>6.3884376999999999</v>
      </c>
      <c r="T23" s="4" cm="1">
        <f t="array" ref="T23">_xlfn.PERCENTRANK.EXC(_xlfn._xlws.FILTER($R$3:$R$23, ISNUMBER($R$3:$R$23)),R23)*100</f>
        <v>45.4</v>
      </c>
      <c r="U23" s="4">
        <f t="shared" si="3"/>
        <v>54.6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63.6</v>
      </c>
      <c r="X23" s="4" cm="1">
        <f t="array" ref="X23">_xlfn.PERCENTRANK.EXC(_xlfn._xlws.FILTER($P$3:$P$23, ISNUMBER($P$3:$P$23)),P23)*100</f>
        <v>22.7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36.299999999999997</v>
      </c>
      <c r="AB23" s="4" cm="1">
        <f t="array" ref="AB23">_xlfn.PERCENTRANK.EXC(_xlfn._xlws.FILTER($J$3:$J$23, ISNUMBER($J$3:$J$23)),J23)*100</f>
        <v>45.4</v>
      </c>
      <c r="AC23" s="4">
        <f t="shared" si="4"/>
        <v>45.4</v>
      </c>
      <c r="AD23" s="4">
        <f t="shared" si="5"/>
        <v>50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49.49</v>
      </c>
      <c r="AJ23" s="3" cm="1">
        <f t="array" aca="1" ref="AJ23" ca="1">_xlfn.PERCENTRANK.EXC(_xlfn._xlws.FILTER($AH$3:$AH$23, ISNUMBER($AH$3:$AH$23)),AH23)*100</f>
        <v>45.4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599</v>
      </c>
      <c r="G30" cm="1">
        <f t="array" ref="G30">_xll.FDS(A30,"SIZE(FG_CONSTITUENTS)")</f>
        <v>1287</v>
      </c>
      <c r="H30" s="9">
        <f>E30/$G30</f>
        <v>0.33177933177933178</v>
      </c>
      <c r="I30" s="9">
        <f>F30/$G30</f>
        <v>0.46542346542346541</v>
      </c>
      <c r="J30" s="9">
        <f t="shared" ref="J30" si="9">H30-I30</f>
        <v>-0.13364413364413363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-0.13957355835795901</v>
      </c>
      <c r="M30" s="41" cm="1">
        <f t="array" ref="M30">_xll.FDSB(A30,"PERCENT_CHANGE(FMA_EPS(+1,0,,,,""PORTAGG"",""MEAN""),FMA_EPS(+1,-3AM,,,,""PORTAGG"",""MEAN""))")</f>
        <v>0.92609698416986996</v>
      </c>
      <c r="O30" s="3" cm="1">
        <f t="array" ref="O30">_xll.FDS(C30,"FG_TOTAL_RETURNC(0,-3AM)")</f>
        <v>4.8115133999999999</v>
      </c>
      <c r="P30" s="3" cm="1">
        <f t="array" ref="P30">_xll.FDS(C30,"FG_TOTAL_RETURNC(0,-6AM)")</f>
        <v>10.790991999999999</v>
      </c>
      <c r="Q30" s="9" cm="1">
        <f t="array" ref="Q30">_xll.FDS(C30,"P_PRICE(0)/P_PRICE_HIGH_PR(0,,,,,,""PRICE"",""INTRA"",""52W"")")</f>
        <v>0.99521862999999999</v>
      </c>
      <c r="R30" s="9" cm="1">
        <f t="array" ref="R30">_xll.FDS(C30,"P_PRICE(0)/P_PRICE_low_PR(0,,,,,,""PRICE"",""INTRA"",""52W"")-1")</f>
        <v>0.28532505000000002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965</v>
      </c>
      <c r="F31" cm="1">
        <f t="array" ref="F31">_xll.FDS(C31,"FMA_COS_DOWN(""EPS"",""1M"",+1,NOW,,,""PORTAGG"",""MEANR"")")</f>
        <v>1195</v>
      </c>
      <c r="G31" cm="1">
        <f t="array" ref="G31">_xll.FDS(A31,"SIZE(FG_CONSTITUENTS)")</f>
        <v>4826</v>
      </c>
      <c r="H31" s="9">
        <f>E31/$G31</f>
        <v>0.19995855781185246</v>
      </c>
      <c r="I31" s="9">
        <f>F31/$G31</f>
        <v>0.24761707418151679</v>
      </c>
      <c r="J31" s="9">
        <f t="shared" ref="J31" si="10">H31-I31</f>
        <v>-4.7658516369664339E-2</v>
      </c>
      <c r="K31" s="5" cm="1">
        <f t="array" ref="K31">_xll.FDS(A31,"FMA_PCT_ABOVE_MAVG(200,0,,,,""PORTAGG"")")/100</f>
        <v>0.40839369407754605</v>
      </c>
      <c r="L31" s="41" cm="1">
        <f t="array" ref="L31">_xll.FDSB(A31,"PERCENT_CHANGE(FMA_EPS(+1,0,,,,""PORTAGG"",""MEAN""),FMA_EPS(+1,-1AM,,,,""PORTAGG"",""MEAN""))")</f>
        <v>0.88334981025288195</v>
      </c>
      <c r="M31" s="41" cm="1">
        <f t="array" ref="M31">_xll.FDSB(A31,"PERCENT_CHANGE(FMA_EPS(+1,0,,,,""PORTAGG"",""MEAN""),FMA_EPS(+1,-3AM,,,,""PORTAGG"",""MEAN""))")</f>
        <v>0.632794803448124</v>
      </c>
      <c r="O31" s="3" cm="1">
        <f t="array" ref="O31">_xll.FDS(C31,"FG_TOTAL_RETURNC(0,-3AM)")</f>
        <v>2.8553128000000001</v>
      </c>
      <c r="P31" s="3" cm="1">
        <f t="array" ref="P31">_xll.FDS(C31,"FG_TOTAL_RETURNC(0,-6AM)")</f>
        <v>9.2500099999999996</v>
      </c>
      <c r="Q31" s="9" cm="1">
        <f t="array" ref="Q31">_xll.FDS(C31,"P_PRICE(0)/P_PRICE_HIGH_PR(0,,,,,,""PRICE"",""INTRA"",""52W"")")</f>
        <v>0.97539640000000005</v>
      </c>
      <c r="R31" s="9" cm="1">
        <f t="array" ref="R31">_xll.FDS(C31,"P_PRICE(0)/P_PRICE_low_PR(0,,,,,,""PRICE"",""INTRA"",""52W"")-1")</f>
        <v>0.19076215999999999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658</v>
      </c>
      <c r="F32" cm="1">
        <f t="array" ref="F32">_xll.FDS(C32,"FMA_COS_DOWN(""EPS"",""1M"",+1,NOW,,,""PORTAGG"",""MEANR"")")</f>
        <v>539</v>
      </c>
      <c r="G32" cm="1">
        <f t="array" ref="G32">_xll.FDS(A32,"SIZE(FG_CONSTITUENTS)")</f>
        <v>1430</v>
      </c>
      <c r="H32" s="9">
        <f t="shared" ref="H32" si="12">E32/$G32</f>
        <v>0.46013986013986014</v>
      </c>
      <c r="I32" s="9">
        <f t="shared" ref="I32" si="13">F32/$G32</f>
        <v>0.37692307692307692</v>
      </c>
      <c r="J32" s="9">
        <f t="shared" ref="J32" si="14">H32-I32</f>
        <v>8.3216783216783219E-2</v>
      </c>
      <c r="K32" s="5" cm="1">
        <f t="array" ref="K32">_xll.FDS(A32,"FMA_PCT_ABOVE_MAVG(200,0,,,,""PORTAGG"")")/100</f>
        <v>0.67321178120617109</v>
      </c>
      <c r="L32" s="41" cm="1">
        <f t="array" ref="L32">_xll.FDSB(A32,"PERCENT_CHANGE(FMA_EPS(+1,0,,,,""PORTAGG"",""MEAN""),FMA_EPS(+1,-1AM,,,,""PORTAGG"",""MEAN""))")</f>
        <v>1.5640947028021499</v>
      </c>
      <c r="M32" s="41" cm="1">
        <f t="array" ref="M32">_xll.FDSB(A32,"PERCENT_CHANGE(FMA_EPS(+1,0,,,,""PORTAGG"",""MEAN""),FMA_EPS(+1,-3AM,,,,""PORTAGG"",""MEAN""))")</f>
        <v>0.46667654641467199</v>
      </c>
      <c r="O32" s="3" cm="1">
        <f t="array" ref="O32">_xll.FDS(C32,"FG_TOTAL_RETURNC(0,-3AM)")</f>
        <v>6.4813375000000004</v>
      </c>
      <c r="P32" s="3" cm="1">
        <f t="array" ref="P32">_xll.FDS(C32,"FG_TOTAL_RETURNC(0,-6AM)")</f>
        <v>9.9275000000000002</v>
      </c>
      <c r="Q32" s="9" cm="1">
        <f t="array" ref="Q32">_xll.FDS(C32,"P_PRICE(0)/P_PRICE_HIGH_PR(0,,,,,,""PRICE"",""INTRA"",""52W"")")</f>
        <v>0.99138000000000004</v>
      </c>
      <c r="R32" s="9" cm="1">
        <f t="array" ref="R32">_xll.FDS(C32,"P_PRICE(0)/P_PRICE_low_PR(0,,,,,,""PRICE"",""INTRA"",""52W"")-1")</f>
        <v>0.33356595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99</v>
      </c>
      <c r="F33" cm="1">
        <f t="array" ref="F33">_xll.FDS(C33,"FMA_COS_DOWN(""EPS"",""1M"",+1,NOW,,,""PORTAGG"",""MEANR"")")</f>
        <v>77</v>
      </c>
      <c r="G33" cm="1">
        <f t="array" ref="G33">_xll.FDS(A33,"SIZE(FG_CONSTITUENTS)")</f>
        <v>204</v>
      </c>
      <c r="H33" s="9">
        <f t="shared" ref="H33:H34" si="16">E33/$G33</f>
        <v>0.48529411764705882</v>
      </c>
      <c r="I33" s="9">
        <f t="shared" ref="I33:I34" si="17">F33/$G33</f>
        <v>0.37745098039215685</v>
      </c>
      <c r="J33" s="9">
        <f t="shared" ref="J33:J34" si="18">H33-I33</f>
        <v>0.10784313725490197</v>
      </c>
      <c r="K33" s="5" cm="1">
        <f t="array" ref="K33">_xll.FDS(A33,"FMA_PCT_ABOVE_MAVG(200,0,,,,""PORTAGG"")")/100</f>
        <v>0.52450980392156898</v>
      </c>
      <c r="L33" s="41" cm="1">
        <f t="array" ref="L33">_xll.FDSB(A33,"PERCENT_CHANGE(FMA_EPS(+1,0,,,,""PORTAGG"",""MEAN""),FMA_EPS(+1,-1AM,,,,""PORTAGG"",""MEAN""))")</f>
        <v>7.3821121046458398</v>
      </c>
      <c r="M33" s="41" cm="1">
        <f t="array" ref="M33">_xll.FDSB(A33,"PERCENT_CHANGE(FMA_EPS(+1,0,,,,""PORTAGG"",""MEAN""),FMA_EPS(+1,-3AM,,,,""PORTAGG"",""MEAN""))")</f>
        <v>10.7080874988487</v>
      </c>
      <c r="O33" s="3" cm="1">
        <f t="array" ref="O33">_xll.FDS(C33,"FG_TOTAL_RETURNC(0,-3AM)")</f>
        <v>6.8247437</v>
      </c>
      <c r="P33" s="3" cm="1">
        <f t="array" ref="P33">_xll.FDS(C33,"FG_TOTAL_RETURNC(0,-6AM)")</f>
        <v>4.2746662999999998</v>
      </c>
      <c r="Q33" s="9" cm="1">
        <f t="array" ref="Q33">_xll.FDS(C33,"P_PRICE(0)/P_PRICE_HIGH_PR(0,,,,,,""PRICE"",""INTRA"",""52W"")")</f>
        <v>0.99010456000000002</v>
      </c>
      <c r="R33" s="9" cm="1">
        <f t="array" ref="R33">_xll.FDS(C33,"P_PRICE(0)/P_PRICE_low_PR(0,,,,,,""PRICE"",""INTRA"",""52W"")-1")</f>
        <v>0.25069928000000002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242</v>
      </c>
      <c r="F34" cm="1">
        <f t="array" ref="F34">_xll.FDS(C34,"FMA_COS_DOWN(""EPS"",""1M"",+1,NOW,,,""PORTAGG"",""MEANR"")")</f>
        <v>157</v>
      </c>
      <c r="G34" cm="1">
        <f t="array" ref="G34">_xll.FDS(A34,"SIZE(FG_CONSTITUENTS)")</f>
        <v>503</v>
      </c>
      <c r="H34" s="9">
        <f t="shared" si="16"/>
        <v>0.48111332007952284</v>
      </c>
      <c r="I34" s="9">
        <f t="shared" si="17"/>
        <v>0.31212723658051689</v>
      </c>
      <c r="J34" s="9">
        <f t="shared" si="18"/>
        <v>0.16898608349900596</v>
      </c>
      <c r="K34" s="5" cm="1">
        <f t="array" ref="K34">_xll.FDS(A34,"FMA_PCT_ABOVE_MAVG(200,0,,,,""PORTAGG"")")/100</f>
        <v>0.75049900199600794</v>
      </c>
      <c r="L34" s="41" cm="1">
        <f t="array" ref="L34">_xll.FDSB(A34,"PERCENT_CHANGE(FMA_EPS(+1,0,,,,""PORTAGG"",""MEAN""),FMA_EPS(+1,-1AM,,,,""PORTAGG"",""MEAN""))")</f>
        <v>-6.6306719796830504E-2</v>
      </c>
      <c r="M34" s="41" cm="1">
        <f t="array" ref="M34">_xll.FDSB(A34,"PERCENT_CHANGE(FMA_EPS(+1,0,,,,""PORTAGG"",""MEAN""),FMA_EPS(+1,-3AM,,,,""PORTAGG"",""MEAN""))")</f>
        <v>-0.92741765643795104</v>
      </c>
      <c r="O34" s="3" cm="1">
        <f t="array" ref="O34">_xll.FDS(C34,"FG_TOTAL_RETURNC(0,-3AM)")</f>
        <v>6.4728620000000001</v>
      </c>
      <c r="P34" s="3" cm="1">
        <f t="array" ref="P34">_xll.FDS(C34,"FG_TOTAL_RETURNC(0,-6AM)")</f>
        <v>10.594023</v>
      </c>
      <c r="Q34" s="9" cm="1">
        <f t="array" ref="Q34">_xll.FDS(C34,"P_PRICE(0)/P_PRICE_HIGH_PR(0,,,,,,""PRICE"",""INTRA"",""52W"")")</f>
        <v>0.98795029999999995</v>
      </c>
      <c r="R34" s="9" cm="1">
        <f t="array" ref="R34">_xll.FDS(C34,"P_PRICE(0)/P_PRICE_low_PR(0,,,,,,""PRICE"",""INTRA"",""52W"")-1")</f>
        <v>0.36445832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-0.11956887999999999</v>
      </c>
      <c r="E4" s="9">
        <f>HLOOKUP(B4,'Monthly Returns'!$A$1:$AC$134, 132, FALSE)</f>
        <v>0.18367346938775511</v>
      </c>
      <c r="H4" s="9">
        <f>HLOOKUP(B4,'Yearly returns'!$B$1:$V$140, 133, FALSE)</f>
        <v>0.31034482758620691</v>
      </c>
      <c r="I4" s="9">
        <f>HLOOKUP(B4,'Yearly returns'!$B$1:$V$140, 138, FALSE)</f>
        <v>0.29499999999999998</v>
      </c>
      <c r="L4" s="47">
        <f t="shared" ref="L4:L24" si="0">(1-PERCENTRANK($E$4:$E$24,E4))*100</f>
        <v>50</v>
      </c>
      <c r="M4" s="47">
        <f t="shared" ref="M4:M24" si="1">(1-PERCENTRANK($H$4:$H$24,H4))*100</f>
        <v>30.000000000000004</v>
      </c>
      <c r="N4" s="47">
        <f t="shared" ref="N4:N24" si="2">(1-PERCENTRANK($I$4:$I$24,I4))*100</f>
        <v>90</v>
      </c>
      <c r="P4">
        <f>L4*Assumption!$E$53 + M4*Assumption!$F$53 + N4*Assumption!$G$53</f>
        <v>65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-0.23961417999999998</v>
      </c>
      <c r="E5" s="9">
        <f>HLOOKUP(B5,'Monthly Returns'!$A$1:$AC$134, 132, FALSE)</f>
        <v>0.256198347107438</v>
      </c>
      <c r="H5" s="9">
        <f>HLOOKUP(B5,'Yearly returns'!$B$1:$V$140, 133, FALSE)</f>
        <v>0.35537190082644626</v>
      </c>
      <c r="I5" s="9">
        <f>HLOOKUP(B5,'Yearly returns'!$B$1:$V$140, 138, FALSE)</f>
        <v>0.5</v>
      </c>
      <c r="L5" s="47">
        <f t="shared" si="0"/>
        <v>9.9999999999999982</v>
      </c>
      <c r="M5" s="47">
        <f t="shared" si="1"/>
        <v>9.9999999999999982</v>
      </c>
      <c r="N5" s="47">
        <f t="shared" si="2"/>
        <v>60</v>
      </c>
      <c r="P5">
        <f>L5*Assumption!$E$53 + M5*Assumption!$F$53 + N5*Assumption!$G$53</f>
        <v>35</v>
      </c>
      <c r="R5" cm="1">
        <f t="array" ref="R5">_xlfn.PERCENTRANK.EXC(_xlfn._xlws.FILTER(P$4:P$24, ISNUMBER(P$4:P$24)),P5)*100</f>
        <v>22.7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-0.33672530000000001</v>
      </c>
      <c r="E6" s="9">
        <f>HLOOKUP(B6,'Monthly Returns'!$A$1:$AC$134, 132, FALSE)</f>
        <v>0.1487603305785124</v>
      </c>
      <c r="H6" s="9">
        <f>HLOOKUP(B6,'Yearly returns'!$B$1:$V$140, 133, FALSE)</f>
        <v>0.23966942148760331</v>
      </c>
      <c r="I6" s="9">
        <f>HLOOKUP(B6,'Yearly returns'!$B$1:$V$140, 138, FALSE)</f>
        <v>0.38500000000000001</v>
      </c>
      <c r="L6" s="47">
        <f t="shared" si="0"/>
        <v>75</v>
      </c>
      <c r="M6" s="47">
        <f t="shared" si="1"/>
        <v>85</v>
      </c>
      <c r="N6" s="47">
        <f t="shared" si="2"/>
        <v>80</v>
      </c>
      <c r="P6">
        <f>L6*Assumption!$E$53 + M6*Assumption!$F$53 + N6*Assumption!$G$53</f>
        <v>80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-0.23990417</v>
      </c>
      <c r="E7" s="9">
        <f>HLOOKUP(B7,'Monthly Returns'!$A$1:$AC$134, 132, FALSE)</f>
        <v>0.18181818181818182</v>
      </c>
      <c r="H7" s="9">
        <f>HLOOKUP(B7,'Yearly returns'!$B$1:$V$140, 133, FALSE)</f>
        <v>0.24793388429752067</v>
      </c>
      <c r="I7" s="9">
        <f>HLOOKUP(B7,'Yearly returns'!$B$1:$V$140, 138, FALSE)</f>
        <v>0.86</v>
      </c>
      <c r="L7" s="47">
        <f t="shared" si="0"/>
        <v>55.000000000000007</v>
      </c>
      <c r="M7" s="47">
        <f t="shared" si="1"/>
        <v>75</v>
      </c>
      <c r="N7" s="47">
        <f t="shared" si="2"/>
        <v>9.9999999999999982</v>
      </c>
      <c r="P7">
        <f>L7*Assumption!$E$53 + M7*Assumption!$F$53 + N7*Assumption!$G$53</f>
        <v>37.5</v>
      </c>
      <c r="R7" cm="1">
        <f t="array" ref="R7">_xlfn.PERCENTRANK.EXC(_xlfn._xlws.FILTER(P$4:P$24, ISNUMBER(P$4:P$24)),P7)*100</f>
        <v>36.299999999999997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-0.19817077999999999</v>
      </c>
      <c r="E8" s="9">
        <f>HLOOKUP(B8,'Monthly Returns'!$A$1:$AC$134, 132, FALSE)</f>
        <v>0.2231404958677686</v>
      </c>
      <c r="H8" s="9">
        <f>HLOOKUP(B8,'Yearly returns'!$B$1:$V$140, 133, FALSE)</f>
        <v>0.42148760330578511</v>
      </c>
      <c r="I8" s="9">
        <f>HLOOKUP(B8,'Yearly returns'!$B$1:$V$140, 138, FALSE)</f>
        <v>0.77800000000000002</v>
      </c>
      <c r="L8" s="47">
        <f t="shared" si="0"/>
        <v>40</v>
      </c>
      <c r="M8" s="47">
        <f t="shared" si="1"/>
        <v>0</v>
      </c>
      <c r="N8" s="47">
        <f t="shared" si="2"/>
        <v>30.000000000000004</v>
      </c>
      <c r="P8">
        <f>L8*Assumption!$E$53 + M8*Assumption!$F$53 + N8*Assumption!$G$53</f>
        <v>25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-0.28841227000000003</v>
      </c>
      <c r="E9" s="9">
        <f>HLOOKUP(B9,'Monthly Returns'!$A$1:$AC$134, 132, FALSE)</f>
        <v>0.23140495867768596</v>
      </c>
      <c r="H9" s="9">
        <f>HLOOKUP(B9,'Yearly returns'!$B$1:$V$140, 133, FALSE)</f>
        <v>0.23966942148760331</v>
      </c>
      <c r="I9" s="9">
        <f>HLOOKUP(B9,'Yearly returns'!$B$1:$V$140, 138, FALSE)</f>
        <v>0.85199999999999998</v>
      </c>
      <c r="L9" s="47">
        <f t="shared" si="0"/>
        <v>30.000000000000004</v>
      </c>
      <c r="M9" s="49">
        <f t="shared" si="1"/>
        <v>85</v>
      </c>
      <c r="N9" s="47">
        <f t="shared" si="2"/>
        <v>15.000000000000002</v>
      </c>
      <c r="P9">
        <f>L9*Assumption!$E$53 + M9*Assumption!$F$53 + N9*Assumption!$G$53</f>
        <v>36.25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-0.14693535000000002</v>
      </c>
      <c r="E10" s="9">
        <f>HLOOKUP(B10,'Monthly Returns'!$A$1:$AC$134, 132, FALSE)</f>
        <v>0.14049586776859505</v>
      </c>
      <c r="H10" s="9">
        <f>HLOOKUP(B10,'Yearly returns'!$B$1:$V$140, 133, FALSE)</f>
        <v>0.256198347107438</v>
      </c>
      <c r="I10" s="9">
        <f>HLOOKUP(B10,'Yearly returns'!$B$1:$V$140, 138, FALSE)</f>
        <v>0.96699999999999997</v>
      </c>
      <c r="L10" s="47">
        <f t="shared" si="0"/>
        <v>80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36.25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-0.15464192000000002</v>
      </c>
      <c r="E11" s="9">
        <f>HLOOKUP(B11,'Monthly Returns'!$A$1:$AC$134, 132, FALSE)</f>
        <v>0.12396694214876033</v>
      </c>
      <c r="H11" s="9">
        <f>HLOOKUP(B11,'Yearly returns'!$B$1:$V$140, 133, FALSE)</f>
        <v>0.17355371900826447</v>
      </c>
      <c r="I11" s="9">
        <f>HLOOKUP(B11,'Yearly returns'!$B$1:$V$140, 138, FALSE)</f>
        <v>0.877</v>
      </c>
      <c r="L11" s="47">
        <f t="shared" si="0"/>
        <v>95</v>
      </c>
      <c r="M11" s="47">
        <f t="shared" si="1"/>
        <v>90</v>
      </c>
      <c r="N11" s="47">
        <f t="shared" si="2"/>
        <v>5.0000000000000044</v>
      </c>
      <c r="P11">
        <f>L11*Assumption!$E$53 + M11*Assumption!$F$53 + N11*Assumption!$G$53</f>
        <v>48.75</v>
      </c>
      <c r="R11" cm="1">
        <f t="array" ref="R11">_xlfn.PERCENTRANK.EXC(_xlfn._xlws.FILTER(P$4:P$24, ISNUMBER(P$4:P$24)),P11)*100</f>
        <v>50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-0.32916866</v>
      </c>
      <c r="E12" s="9">
        <f>HLOOKUP(B12,'Monthly Returns'!$A$1:$AC$134, 132, FALSE)</f>
        <v>0.17355371900826447</v>
      </c>
      <c r="H12" s="9">
        <f>HLOOKUP(B12,'Yearly returns'!$B$1:$V$140, 133, FALSE)</f>
        <v>0.2975206611570248</v>
      </c>
      <c r="I12" s="9">
        <f>HLOOKUP(B12,'Yearly returns'!$B$1:$V$140, 138, FALSE)</f>
        <v>0.14699999999999999</v>
      </c>
      <c r="L12" s="47">
        <f t="shared" si="0"/>
        <v>65</v>
      </c>
      <c r="M12" s="47">
        <f t="shared" si="1"/>
        <v>40</v>
      </c>
      <c r="N12" s="47">
        <f t="shared" si="2"/>
        <v>100</v>
      </c>
      <c r="P12">
        <f>L12*Assumption!$E$53 + M12*Assumption!$F$53 + N12*Assumption!$G$53</f>
        <v>76.25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-0.17558224</v>
      </c>
      <c r="E13" s="9">
        <f>HLOOKUP(B13,'Monthly Returns'!$A$1:$AC$134, 132, FALSE)</f>
        <v>0.21487603305785125</v>
      </c>
      <c r="H13" s="9">
        <f>HLOOKUP(B13,'Yearly returns'!$B$1:$V$140, 133, FALSE)</f>
        <v>0.32231404958677684</v>
      </c>
      <c r="I13" s="9">
        <f>HLOOKUP(B13,'Yearly returns'!$B$1:$V$140, 138, FALSE)</f>
        <v>0.58099999999999996</v>
      </c>
      <c r="L13" s="47">
        <f t="shared" si="0"/>
        <v>44.999999999999993</v>
      </c>
      <c r="M13" s="47">
        <f t="shared" si="1"/>
        <v>25</v>
      </c>
      <c r="N13" s="47">
        <f t="shared" si="2"/>
        <v>44.999999999999993</v>
      </c>
      <c r="P13">
        <f>L13*Assumption!$E$53 + M13*Assumption!$F$53 + N13*Assumption!$G$53</f>
        <v>40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-0.37982273</v>
      </c>
      <c r="E14" s="9">
        <f>HLOOKUP(B14,'Monthly Returns'!$A$1:$AC$134, 132, FALSE)</f>
        <v>0.26446280991735538</v>
      </c>
      <c r="H14" s="9">
        <f>HLOOKUP(B14,'Yearly returns'!$B$1:$V$140, 133, FALSE)</f>
        <v>0.30578512396694213</v>
      </c>
      <c r="I14" s="9">
        <f>HLOOKUP(B14,'Yearly returns'!$B$1:$V$140, 138, FALSE)</f>
        <v>0.47499999999999998</v>
      </c>
      <c r="L14" s="47">
        <f t="shared" si="0"/>
        <v>5.0000000000000044</v>
      </c>
      <c r="M14" s="47">
        <f t="shared" si="1"/>
        <v>35</v>
      </c>
      <c r="N14" s="47">
        <f t="shared" si="2"/>
        <v>65</v>
      </c>
      <c r="P14">
        <f>L14*Assumption!$E$53 + M14*Assumption!$F$53 + N14*Assumption!$G$53</f>
        <v>42.5</v>
      </c>
      <c r="R14" cm="1">
        <f t="array" ref="R14">_xlfn.PERCENTRANK.EXC(_xlfn._xlws.FILTER(P$4:P$24, ISNUMBER(P$4:P$24)),P14)*100</f>
        <v>45.4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-0.30114196999999998</v>
      </c>
      <c r="E15" s="9">
        <f>HLOOKUP(B15,'Monthly Returns'!$A$1:$AC$134, 132, FALSE)</f>
        <v>0.24793388429752067</v>
      </c>
      <c r="H15" s="9">
        <f>HLOOKUP(B15,'Yearly returns'!$B$1:$V$140, 133, FALSE)</f>
        <v>0.28925619834710742</v>
      </c>
      <c r="I15" s="9">
        <f>HLOOKUP(B15,'Yearly returns'!$B$1:$V$140, 138, FALSE)</f>
        <v>0.84399999999999997</v>
      </c>
      <c r="L15" s="47">
        <f t="shared" si="0"/>
        <v>15.000000000000002</v>
      </c>
      <c r="M15" s="47">
        <f t="shared" si="1"/>
        <v>55.000000000000007</v>
      </c>
      <c r="N15" s="47">
        <f t="shared" si="2"/>
        <v>25</v>
      </c>
      <c r="P15">
        <f>L15*Assumption!$E$53 + M15*Assumption!$F$53 + N15*Assumption!$G$53</f>
        <v>30.000000000000004</v>
      </c>
      <c r="R15" cm="1">
        <f t="array" ref="R15">_xlfn.PERCENTRANK.EXC(_xlfn._xlws.FILTER(P$4:P$24, ISNUMBER(P$4:P$24)),P15)*100</f>
        <v>13.600000000000001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-0.23758389000000002</v>
      </c>
      <c r="E16" s="9">
        <f>HLOOKUP(B16,'Monthly Returns'!$A$1:$AC$134, 132, FALSE)</f>
        <v>0.23966942148760331</v>
      </c>
      <c r="H16" s="9">
        <f>HLOOKUP(B16,'Yearly returns'!$B$1:$V$140, 133, FALSE)</f>
        <v>0.41322314049586778</v>
      </c>
      <c r="I16" s="9">
        <f>HLOOKUP(B16,'Yearly returns'!$B$1:$V$140, 138, FALSE)</f>
        <v>0.60599999999999998</v>
      </c>
      <c r="L16" s="47">
        <f t="shared" si="0"/>
        <v>19.999999999999996</v>
      </c>
      <c r="M16" s="47">
        <f t="shared" si="1"/>
        <v>5.0000000000000044</v>
      </c>
      <c r="N16" s="47">
        <f t="shared" si="2"/>
        <v>40</v>
      </c>
      <c r="P16">
        <f>L16*Assumption!$E$53 + M16*Assumption!$F$53 + N16*Assumption!$G$53</f>
        <v>26.25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-0.26250385000000004</v>
      </c>
      <c r="E17" s="9">
        <f>HLOOKUP(B17,'Monthly Returns'!$A$1:$AC$134, 132, FALSE)</f>
        <v>0.13223140495867769</v>
      </c>
      <c r="H17" s="9">
        <f>HLOOKUP(B17,'Yearly returns'!$B$1:$V$140, 133, FALSE)</f>
        <v>0.10743801652892562</v>
      </c>
      <c r="I17" s="9">
        <f>HLOOKUP(B17,'Yearly returns'!$B$1:$V$140, 138, FALSE)</f>
        <v>0.84399999999999997</v>
      </c>
      <c r="L17" s="47">
        <f t="shared" si="0"/>
        <v>90</v>
      </c>
      <c r="M17" s="47">
        <f t="shared" si="1"/>
        <v>100</v>
      </c>
      <c r="N17" s="47">
        <f t="shared" si="2"/>
        <v>25</v>
      </c>
      <c r="P17">
        <f>L17*Assumption!$E$53 + M17*Assumption!$F$53 + N17*Assumption!$G$53</f>
        <v>60</v>
      </c>
      <c r="R17" cm="1">
        <f t="array" ref="R17">_xlfn.PERCENTRANK.EXC(_xlfn._xlws.FILTER(P$4:P$24, ISNUMBER(P$4:P$24)),P17)*100</f>
        <v>72.7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-0.15438436999999999</v>
      </c>
      <c r="E18" s="9">
        <f>HLOOKUP(B18,'Monthly Returns'!$A$1:$AC$134, 132, FALSE)</f>
        <v>0.23140495867768596</v>
      </c>
      <c r="H18" s="9">
        <f>HLOOKUP(B18,'Yearly returns'!$B$1:$V$140, 133, FALSE)</f>
        <v>0.28925619834710742</v>
      </c>
      <c r="I18" s="9">
        <f>HLOOKUP(B18,'Yearly returns'!$B$1:$V$140, 138, FALSE)</f>
        <v>0.40899999999999997</v>
      </c>
      <c r="L18" s="47">
        <f t="shared" si="0"/>
        <v>30.000000000000004</v>
      </c>
      <c r="M18" s="47">
        <f t="shared" si="1"/>
        <v>55.000000000000007</v>
      </c>
      <c r="N18" s="47">
        <f t="shared" si="2"/>
        <v>75</v>
      </c>
      <c r="P18">
        <f>L18*Assumption!$E$53 + M18*Assumption!$F$53 + N18*Assumption!$G$53</f>
        <v>58.75</v>
      </c>
      <c r="R18" cm="1">
        <f t="array" ref="R18">_xlfn.PERCENTRANK.EXC(_xlfn._xlws.FILTER(P$4:P$24, ISNUMBER(P$4:P$24)),P18)*100</f>
        <v>68.100000000000009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-0.12465525</v>
      </c>
      <c r="E19" s="9">
        <f>HLOOKUP(B19,'Monthly Returns'!$A$1:$AC$134, 132, FALSE)</f>
        <v>0.16528925619834711</v>
      </c>
      <c r="H19" s="9">
        <f>HLOOKUP(B19,'Yearly returns'!$B$1:$V$140, 133, FALSE)</f>
        <v>0.29464285714285715</v>
      </c>
      <c r="I19" s="9">
        <f>HLOOKUP(B19,'Yearly returns'!$B$1:$V$140, 138, FALSE)</f>
        <v>0.57499999999999996</v>
      </c>
      <c r="L19" s="47">
        <f t="shared" si="0"/>
        <v>70</v>
      </c>
      <c r="M19" s="47">
        <f t="shared" si="1"/>
        <v>44.999999999999993</v>
      </c>
      <c r="N19" s="47">
        <f t="shared" si="2"/>
        <v>50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59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-0.17960197</v>
      </c>
      <c r="E20" s="9">
        <f>HLOOKUP(B20,'Monthly Returns'!$A$1:$AC$134, 132, FALSE)</f>
        <v>9.0909090909090912E-2</v>
      </c>
      <c r="H20" s="9">
        <f>HLOOKUP(B20,'Yearly returns'!$B$1:$V$140, 133, FALSE)</f>
        <v>0.24793388429752067</v>
      </c>
      <c r="I20" s="9">
        <f>HLOOKUP(B20,'Yearly returns'!$B$1:$V$140, 138, FALSE)</f>
        <v>0.17199999999999999</v>
      </c>
      <c r="L20" s="47">
        <f t="shared" si="0"/>
        <v>100</v>
      </c>
      <c r="M20" s="47">
        <f t="shared" si="1"/>
        <v>75</v>
      </c>
      <c r="N20" s="47">
        <f t="shared" si="2"/>
        <v>95</v>
      </c>
      <c r="P20">
        <f>L20*Assumption!$E$53 + M20*Assumption!$F$53 + N20*Assumption!$G$53</f>
        <v>91.25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-0.26000005999999998</v>
      </c>
      <c r="E21" s="9">
        <f>HLOOKUP(B21,'Monthly Returns'!$A$1:$AC$134, 132, FALSE)</f>
        <v>0.30578512396694213</v>
      </c>
      <c r="H21" s="9">
        <f>HLOOKUP(B21,'Yearly returns'!$B$1:$V$140, 133, FALSE)</f>
        <v>0.33057851239669422</v>
      </c>
      <c r="I21" s="9">
        <f>HLOOKUP(B21,'Yearly returns'!$B$1:$V$140, 138, FALSE)</f>
        <v>0.52400000000000002</v>
      </c>
      <c r="L21" s="47">
        <f t="shared" si="0"/>
        <v>0</v>
      </c>
      <c r="M21" s="47">
        <f t="shared" si="1"/>
        <v>19.999999999999996</v>
      </c>
      <c r="N21" s="47">
        <f t="shared" si="2"/>
        <v>55.000000000000007</v>
      </c>
      <c r="P21">
        <f>L21*Assumption!$E$53 + M21*Assumption!$F$53 + N21*Assumption!$G$53</f>
        <v>32.5</v>
      </c>
      <c r="R21" cm="1">
        <f t="array" ref="R21">_xlfn.PERCENTRANK.EXC(_xlfn._xlws.FILTER(P$4:P$24, ISNUMBER(P$4:P$24)),P21)*100</f>
        <v>18.099999999999998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-0.20361249999999997</v>
      </c>
      <c r="E22" s="9">
        <f>HLOOKUP(B22,'Monthly Returns'!$A$1:$AC$134, 132, FALSE)</f>
        <v>0.17355371900826447</v>
      </c>
      <c r="H22" s="9">
        <f>HLOOKUP(B22,'Yearly returns'!$B$1:$V$140, 133, FALSE)</f>
        <v>0.2857142857142857</v>
      </c>
      <c r="I22" s="9">
        <f>HLOOKUP(B22,'Yearly returns'!$B$1:$V$140, 138, FALSE)</f>
        <v>0.64600000000000002</v>
      </c>
      <c r="L22" s="47">
        <f t="shared" si="0"/>
        <v>65</v>
      </c>
      <c r="M22" s="47">
        <f t="shared" si="1"/>
        <v>60</v>
      </c>
      <c r="N22" s="47">
        <f t="shared" si="2"/>
        <v>35</v>
      </c>
      <c r="P22">
        <f>L22*Assumption!$E$53 + M22*Assumption!$F$53 + N22*Assumption!$G$53</f>
        <v>48.75</v>
      </c>
      <c r="R22" cm="1">
        <f t="array" ref="R22">_xlfn.PERCENTRANK.EXC(_xlfn._xlws.FILTER(P$4:P$24, ISNUMBER(P$4:P$24)),P22)*100</f>
        <v>50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-0.23435222999999999</v>
      </c>
      <c r="E23" s="9">
        <f>HLOOKUP(B23,'Monthly Returns'!$A$1:$AC$134, 132, FALSE)</f>
        <v>0.2231404958677686</v>
      </c>
      <c r="H23" s="9">
        <f>HLOOKUP(B23,'Yearly returns'!$B$1:$V$140, 133, FALSE)</f>
        <v>0.34710743801652894</v>
      </c>
      <c r="I23" s="9">
        <f>HLOOKUP(B23,'Yearly returns'!$B$1:$V$140, 138, FALSE)</f>
        <v>0.32700000000000001</v>
      </c>
      <c r="L23" s="47">
        <f t="shared" si="0"/>
        <v>40</v>
      </c>
      <c r="M23" s="47">
        <f t="shared" si="1"/>
        <v>15.000000000000002</v>
      </c>
      <c r="N23" s="47">
        <f t="shared" si="2"/>
        <v>85</v>
      </c>
      <c r="P23">
        <f>L23*Assumption!$E$53 + M23*Assumption!$F$53 + N23*Assumption!$G$53</f>
        <v>56.25</v>
      </c>
      <c r="R23" cm="1">
        <f t="array" ref="R23">_xlfn.PERCENTRANK.EXC(_xlfn._xlws.FILTER(P$4:P$24, ISNUMBER(P$4:P$24)),P23)*100</f>
        <v>63.6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-0.15415895000000002</v>
      </c>
      <c r="E24" s="9">
        <f>HLOOKUP(B24,'Monthly Returns'!$A$1:$AC$134, 132, FALSE)</f>
        <v>0.14018691588785046</v>
      </c>
      <c r="H24" s="9">
        <f>HLOOKUP(B24,'Yearly returns'!$B$1:$V$140, 133, FALSE)</f>
        <v>0.13541666666666666</v>
      </c>
      <c r="I24" s="9">
        <f>HLOOKUP(B24,'Yearly returns'!$B$1:$V$140, 138, FALSE)</f>
        <v>0.41199999999999998</v>
      </c>
      <c r="L24" s="47">
        <f t="shared" si="0"/>
        <v>85</v>
      </c>
      <c r="M24" s="47">
        <f t="shared" si="1"/>
        <v>95</v>
      </c>
      <c r="N24" s="47">
        <f t="shared" si="2"/>
        <v>70</v>
      </c>
      <c r="P24">
        <f>L24*Assumption!$E$53 + M24*Assumption!$F$53 + N24*Assumption!$G$53</f>
        <v>80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0.42399999999999999</v>
      </c>
      <c r="G5" s="7" cm="1">
        <f t="array" ref="G5">_xll.FDSZ(C5,"FG_PRICE(0)")</f>
        <v>24.71</v>
      </c>
      <c r="H5" s="7" cm="1">
        <f t="array" ref="H5">_xll.FDSZ(C5,"FG_PRICE_MAVG(0,,,,30)")</f>
        <v>25.052057000000001</v>
      </c>
      <c r="I5" s="7" cm="1">
        <f t="array" ref="I5">_xll.FDSZ(C5,"FG_PRICE_MAVG(0,,,,60)")</f>
        <v>25.381748000000002</v>
      </c>
      <c r="J5" s="7" cm="1">
        <f t="array" ref="J5">_xll.FDSZ(C5,"FG_PRICE_MAVG(0,,,,200)")</f>
        <v>25.841335000000001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223.87518</v>
      </c>
      <c r="T5" s="7" cm="1">
        <f t="array" ref="T5">_xll.FDSZ($R5,"FG_PRICE(0)")</f>
        <v>223.87518</v>
      </c>
      <c r="U5" s="7" cm="1">
        <f t="array" ref="U5">_xll.FDSZ($R5,"FG_PRICE(0)")</f>
        <v>223.87518</v>
      </c>
      <c r="V5" s="7" cm="1">
        <f t="array" ref="V5">_xll.FDSZ($R5,"FG_PRICE(0)")</f>
        <v>223.87518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0.68799999999999994</v>
      </c>
      <c r="G6" s="152" cm="1">
        <f t="array" ref="G6">_xll.FDSZ(C6,"FG_PRICE(0)")</f>
        <v>26.65</v>
      </c>
      <c r="H6" s="152" cm="1">
        <f t="array" ref="H6">_xll.FDSZ(C6,"FG_PRICE_MAVG(0,,,,30)")</f>
        <v>25.942167000000001</v>
      </c>
      <c r="I6" s="152" cm="1">
        <f t="array" ref="I6">_xll.FDSZ(C6,"FG_PRICE_MAVG(0,,,,60)")</f>
        <v>26.298249999999999</v>
      </c>
      <c r="J6" s="152" cm="1">
        <f t="array" ref="J6">_xll.FDSZ(C6,"FG_PRICE_MAVG(0,,,,200)")</f>
        <v>26.616325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206.36389</v>
      </c>
      <c r="T6" s="7" cm="1">
        <f t="array" ref="T6">_xll.FDSZ($R6,"FG_PRICE(0)")</f>
        <v>206.36389</v>
      </c>
      <c r="U6" s="7" cm="1">
        <f t="array" ref="U6">_xll.FDSZ($R6,"FG_PRICE(0)")</f>
        <v>206.36389</v>
      </c>
      <c r="V6" s="7" cm="1">
        <f t="array" ref="V6">_xll.FDSZ($R6,"FG_PRICE(0)")</f>
        <v>206.36389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0.94199999999999995</v>
      </c>
      <c r="G7" s="152" cm="1">
        <f t="array" ref="G7">_xll.FDSZ(C7,"FG_PRICE(0)")</f>
        <v>21.85</v>
      </c>
      <c r="H7" s="152" cm="1">
        <f t="array" ref="H7">_xll.FDSZ(C7,"FG_PRICE_MAVG(0,,,,30)")</f>
        <v>20.788665999999999</v>
      </c>
      <c r="I7" s="152" cm="1">
        <f t="array" ref="I7">_xll.FDSZ(C7,"FG_PRICE_MAVG(0,,,,60)")</f>
        <v>20.103999999999999</v>
      </c>
      <c r="J7" s="152" cm="1">
        <f t="array" ref="J7">_xll.FDSZ(C7,"FG_PRICE_MAVG(0,,,,200)")</f>
        <v>21.269549999999999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1242.0952</v>
      </c>
      <c r="T7" s="7" cm="1">
        <f t="array" ref="T7">_xll.FDSZ($R7,"FG_PRICE(0)")</f>
        <v>1242.0952</v>
      </c>
      <c r="U7" s="7" cm="1">
        <f t="array" ref="U7">_xll.FDSZ($R7,"FG_PRICE(0)")</f>
        <v>1242.0952</v>
      </c>
      <c r="V7" s="7" cm="1">
        <f t="array" ref="V7">_xll.FDSZ($R7,"FG_PRICE(0)")</f>
        <v>1242.0952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0.95899999999999996</v>
      </c>
      <c r="G8" s="152" cm="1">
        <f t="array" ref="G8">_xll.FDSZ(C8,"FG_PRICE(0)")</f>
        <v>27.56</v>
      </c>
      <c r="H8" s="152" cm="1">
        <f t="array" ref="H8">_xll.FDSZ(C8,"FG_PRICE_MAVG(0,,,,30)")</f>
        <v>26.075167</v>
      </c>
      <c r="I8" s="152" cm="1">
        <f t="array" ref="I8">_xll.FDSZ(C8,"FG_PRICE_MAVG(0,,,,60)")</f>
        <v>25.245750000000001</v>
      </c>
      <c r="J8" s="152" cm="1">
        <f t="array" ref="J8">_xll.FDSZ(C8,"FG_PRICE_MAVG(0,,,,200)")</f>
        <v>25.919703999999999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344.54946999999999</v>
      </c>
      <c r="T8" s="7" cm="1">
        <f t="array" ref="T8">_xll.FDSZ($R8,"FG_PRICE(0)")</f>
        <v>344.54946999999999</v>
      </c>
      <c r="U8" s="7" cm="1">
        <f t="array" ref="U8">_xll.FDSZ($R8,"FG_PRICE(0)")</f>
        <v>344.54946999999999</v>
      </c>
      <c r="V8" s="7" cm="1">
        <f t="array" ref="V8">_xll.FDSZ($R8,"FG_PRICE(0)")</f>
        <v>344.54946999999999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0.64700000000000002</v>
      </c>
      <c r="G9" s="152" cm="1">
        <f t="array" ref="G9">_xll.FDSZ(C9,"FG_PRICE(0)")</f>
        <v>24.47</v>
      </c>
      <c r="H9" s="152" cm="1">
        <f t="array" ref="H9">_xll.FDSZ(C9,"FG_PRICE_MAVG(0,,,,30)")</f>
        <v>23.802333999999998</v>
      </c>
      <c r="I9" s="152" cm="1">
        <f t="array" ref="I9">_xll.FDSZ(C9,"FG_PRICE_MAVG(0,,,,60)")</f>
        <v>24.063500000000001</v>
      </c>
      <c r="J9" s="152" cm="1">
        <f t="array" ref="J9">_xll.FDSZ(C9,"FG_PRICE_MAVG(0,,,,200)")</f>
        <v>23.371024999999999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213.90397999999999</v>
      </c>
      <c r="T9" s="7" cm="1">
        <f t="array" ref="T9">_xll.FDSZ($R9,"FG_PRICE(0)")</f>
        <v>213.90397999999999</v>
      </c>
      <c r="U9" s="7" cm="1">
        <f t="array" ref="U9">_xll.FDSZ($R9,"FG_PRICE(0)")</f>
        <v>213.90397999999999</v>
      </c>
      <c r="V9" s="7" cm="1">
        <f t="array" ref="V9">_xll.FDSZ($R9,"FG_PRICE(0)")</f>
        <v>213.90397999999999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0.442</v>
      </c>
      <c r="G10" s="152" cm="1">
        <f t="array" ref="G10">_xll.FDSZ(C10,"FG_PRICE(0)")</f>
        <v>40.31</v>
      </c>
      <c r="H10" s="152" cm="1">
        <f t="array" ref="H10">_xll.FDSZ(C10,"FG_PRICE_MAVG(0,,,,30)")</f>
        <v>40.142116999999999</v>
      </c>
      <c r="I10" s="152" cm="1">
        <f t="array" ref="I10">_xll.FDSZ(C10,"FG_PRICE_MAVG(0,,,,60)")</f>
        <v>40.642806999999998</v>
      </c>
      <c r="J10" s="152" cm="1">
        <f t="array" ref="J10">_xll.FDSZ(C10,"FG_PRICE_MAVG(0,,,,200)")</f>
        <v>37.745154999999997</v>
      </c>
      <c r="L10">
        <f t="shared" si="1"/>
        <v>1</v>
      </c>
      <c r="M10">
        <f t="shared" si="2"/>
        <v>0</v>
      </c>
      <c r="N10">
        <f t="shared" si="3"/>
        <v>1</v>
      </c>
      <c r="P10">
        <f t="shared" si="4"/>
        <v>2</v>
      </c>
      <c r="R10" t="s">
        <v>869</v>
      </c>
      <c r="S10" s="7" cm="1">
        <f t="array" ref="S10">_xll.FDSZ($R10,"FG_PRICE(0)")</f>
        <v>817.00660000000005</v>
      </c>
      <c r="T10" s="7" cm="1">
        <f t="array" ref="T10">_xll.FDSZ($R10,"FG_PRICE(0)")</f>
        <v>817.00660000000005</v>
      </c>
      <c r="U10" s="7" cm="1">
        <f t="array" ref="U10">_xll.FDSZ($R10,"FG_PRICE(0)")</f>
        <v>817.00660000000005</v>
      </c>
      <c r="V10" s="7" cm="1">
        <f t="array" ref="V10">_xll.FDSZ($R10,"FG_PRICE(0)")</f>
        <v>817.00660000000005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0.96699999999999997</v>
      </c>
      <c r="G11" s="152" cm="1">
        <f t="array" ref="G11">_xll.FDSZ(C11,"FG_PRICE(0)")</f>
        <v>25.5</v>
      </c>
      <c r="H11" s="152" cm="1">
        <f t="array" ref="H11">_xll.FDSZ(C11,"FG_PRICE_MAVG(0,,,,30)")</f>
        <v>24.080334000000001</v>
      </c>
      <c r="I11" s="152" cm="1">
        <f t="array" ref="I11">_xll.FDSZ(C11,"FG_PRICE_MAVG(0,,,,60)")</f>
        <v>23.468333999999999</v>
      </c>
      <c r="J11" s="152" cm="1">
        <f t="array" ref="J11">_xll.FDSZ(C11,"FG_PRICE_MAVG(0,,,,200)")</f>
        <v>22.26285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271.73590000000002</v>
      </c>
      <c r="T11" s="7" cm="1">
        <f t="array" ref="T11">_xll.FDSZ($R11,"FG_PRICE(0)")</f>
        <v>271.73590000000002</v>
      </c>
      <c r="U11" s="7" cm="1">
        <f t="array" ref="U11">_xll.FDSZ($R11,"FG_PRICE(0)")</f>
        <v>271.73590000000002</v>
      </c>
      <c r="V11" s="7" cm="1">
        <f t="array" ref="V11">_xll.FDSZ($R11,"FG_PRICE(0)")</f>
        <v>271.73590000000002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0.78600000000000003</v>
      </c>
      <c r="G12" s="152" cm="1">
        <f t="array" ref="G12">_xll.FDSZ(C12,"FG_PRICE(0)")</f>
        <v>54.07</v>
      </c>
      <c r="H12" s="152" cm="1">
        <f t="array" ref="H12">_xll.FDSZ(C12,"FG_PRICE_MAVG(0,,,,30)")</f>
        <v>52.372</v>
      </c>
      <c r="I12" s="152" cm="1">
        <f t="array" ref="I12">_xll.FDSZ(C12,"FG_PRICE_MAVG(0,,,,60)")</f>
        <v>53.286499999999997</v>
      </c>
      <c r="J12" s="152" cm="1">
        <f t="array" ref="J12">_xll.FDSZ(C12,"FG_PRICE_MAVG(0,,,,200)")</f>
        <v>49.220799999999997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376.78631999999999</v>
      </c>
      <c r="T12" s="7" cm="1">
        <f t="array" ref="T12">_xll.FDSZ($R12,"FG_PRICE(0)")</f>
        <v>376.78631999999999</v>
      </c>
      <c r="U12" s="7" cm="1">
        <f t="array" ref="U12">_xll.FDSZ($R12,"FG_PRICE(0)")</f>
        <v>376.78631999999999</v>
      </c>
      <c r="V12" s="7" cm="1">
        <f t="array" ref="V12">_xll.FDSZ($R12,"FG_PRICE(0)")</f>
        <v>376.78631999999999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0.155</v>
      </c>
      <c r="G13" s="152" cm="1">
        <f t="array" ref="G13">_xll.FDSZ(C13,"FG_PRICE(0)")</f>
        <v>52.84</v>
      </c>
      <c r="H13" s="152" cm="1">
        <f t="array" ref="H13">_xll.FDSZ(C13,"FG_PRICE_MAVG(0,,,,30)")</f>
        <v>55.511665000000001</v>
      </c>
      <c r="I13" s="152" cm="1">
        <f t="array" ref="I13">_xll.FDSZ(C13,"FG_PRICE_MAVG(0,,,,60)")</f>
        <v>56.749000000000002</v>
      </c>
      <c r="J13" s="152" cm="1">
        <f t="array" ref="J13">_xll.FDSZ(C13,"FG_PRICE_MAVG(0,,,,200)")</f>
        <v>63.322249999999997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423.69626</v>
      </c>
      <c r="T13" s="7" cm="1">
        <f t="array" ref="T13">_xll.FDSZ($R13,"FG_PRICE(0)")</f>
        <v>423.69626</v>
      </c>
      <c r="U13" s="7" cm="1">
        <f t="array" ref="U13">_xll.FDSZ($R13,"FG_PRICE(0)")</f>
        <v>423.69626</v>
      </c>
      <c r="V13" s="7" cm="1">
        <f t="array" ref="V13">_xll.FDSZ($R13,"FG_PRICE(0)")</f>
        <v>423.69626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0.51600000000000001</v>
      </c>
      <c r="G14" s="152" cm="1">
        <f t="array" ref="G14">_xll.FDSZ(C14,"FG_PRICE(0)")</f>
        <v>65.41</v>
      </c>
      <c r="H14" s="152" cm="1">
        <f t="array" ref="H14">_xll.FDSZ(C14,"FG_PRICE_MAVG(0,,,,30)")</f>
        <v>64.409329999999997</v>
      </c>
      <c r="I14" s="152" cm="1">
        <f t="array" ref="I14">_xll.FDSZ(C14,"FG_PRICE_MAVG(0,,,,60)")</f>
        <v>65.25667</v>
      </c>
      <c r="J14" s="152" cm="1">
        <f t="array" ref="J14">_xll.FDSZ(C14,"FG_PRICE_MAVG(0,,,,200)")</f>
        <v>64.130499999999998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464.85306000000003</v>
      </c>
      <c r="T14" s="7" cm="1">
        <f t="array" ref="T14">_xll.FDSZ($R14,"FG_PRICE(0)")</f>
        <v>464.85306000000003</v>
      </c>
      <c r="U14" s="7" cm="1">
        <f t="array" ref="U14">_xll.FDSZ($R14,"FG_PRICE(0)")</f>
        <v>464.85306000000003</v>
      </c>
      <c r="V14" s="7" cm="1">
        <f t="array" ref="V14">_xll.FDSZ($R14,"FG_PRICE(0)")</f>
        <v>464.85306000000003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0.76200000000000001</v>
      </c>
      <c r="G15" s="152" cm="1">
        <f t="array" ref="G15">_xll.FDSZ(C15,"FG_PRICE(0)")</f>
        <v>29.86</v>
      </c>
      <c r="H15" s="152" cm="1">
        <f t="array" ref="H15">_xll.FDSZ(C15,"FG_PRICE_MAVG(0,,,,30)")</f>
        <v>28.936333000000001</v>
      </c>
      <c r="I15" s="152" cm="1">
        <f t="array" ref="I15">_xll.FDSZ(C15,"FG_PRICE_MAVG(0,,,,60)")</f>
        <v>28.515499999999999</v>
      </c>
      <c r="J15" s="152" cm="1">
        <f t="array" ref="J15">_xll.FDSZ(C15,"FG_PRICE_MAVG(0,,,,200)")</f>
        <v>31.471250000000001</v>
      </c>
      <c r="L15">
        <f t="shared" si="1"/>
        <v>1</v>
      </c>
      <c r="M15">
        <f t="shared" si="2"/>
        <v>1</v>
      </c>
      <c r="N15">
        <f t="shared" si="3"/>
        <v>0</v>
      </c>
      <c r="P15">
        <f t="shared" si="4"/>
        <v>2</v>
      </c>
      <c r="R15" t="s">
        <v>874</v>
      </c>
      <c r="S15" s="7" cm="1">
        <f t="array" ref="S15">_xll.FDSZ($R15,"FG_PRICE(0)")</f>
        <v>197.67245</v>
      </c>
      <c r="T15" s="7" cm="1">
        <f t="array" ref="T15">_xll.FDSZ($R15,"FG_PRICE(0)")</f>
        <v>197.67245</v>
      </c>
      <c r="U15" s="7" cm="1">
        <f t="array" ref="U15">_xll.FDSZ($R15,"FG_PRICE(0)")</f>
        <v>197.67245</v>
      </c>
      <c r="V15" s="7" cm="1">
        <f t="array" ref="V15">_xll.FDSZ($R15,"FG_PRICE(0)")</f>
        <v>197.67245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0.877</v>
      </c>
      <c r="G16" s="152" cm="1">
        <f t="array" ref="G16">_xll.FDSZ(C16,"FG_PRICE(0)")</f>
        <v>47.31</v>
      </c>
      <c r="H16" s="152" cm="1">
        <f t="array" ref="H16">_xll.FDSZ(C16,"FG_PRICE_MAVG(0,,,,30)")</f>
        <v>45.081000000000003</v>
      </c>
      <c r="I16" s="152" cm="1">
        <f t="array" ref="I16">_xll.FDSZ(C16,"FG_PRICE_MAVG(0,,,,60)")</f>
        <v>43.978999999999999</v>
      </c>
      <c r="J16" s="152" cm="1">
        <f t="array" ref="J16">_xll.FDSZ(C16,"FG_PRICE_MAVG(0,,,,200)")</f>
        <v>41.08455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369.49063000000001</v>
      </c>
      <c r="T16" s="7" cm="1">
        <f t="array" ref="T16">_xll.FDSZ($R16,"FG_PRICE(0)")</f>
        <v>369.49063000000001</v>
      </c>
      <c r="U16" s="7" cm="1">
        <f t="array" ref="U16">_xll.FDSZ($R16,"FG_PRICE(0)")</f>
        <v>369.49063000000001</v>
      </c>
      <c r="V16" s="7" cm="1">
        <f t="array" ref="V16">_xll.FDSZ($R16,"FG_PRICE(0)")</f>
        <v>369.49063000000001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0.377</v>
      </c>
      <c r="G17" s="152" cm="1">
        <f t="array" ref="G17">_xll.FDSZ(C17,"FG_PRICE(0)")</f>
        <v>41.928699999999999</v>
      </c>
      <c r="H17" s="152" cm="1">
        <f t="array" ref="H17">_xll.FDSZ(C17,"FG_PRICE_MAVG(0,,,,30)")</f>
        <v>41.916316999999999</v>
      </c>
      <c r="I17" s="152" cm="1">
        <f t="array" ref="I17">_xll.FDSZ(C17,"FG_PRICE_MAVG(0,,,,60)")</f>
        <v>41.397533000000003</v>
      </c>
      <c r="J17" s="152" cm="1">
        <f t="array" ref="J17">_xll.FDSZ(C17,"FG_PRICE_MAVG(0,,,,200)")</f>
        <v>39.991492999999998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9.7871369999999995</v>
      </c>
      <c r="T17" s="7" cm="1">
        <f t="array" ref="T17">_xll.FDSZ($R17,"FG_PRICE(0)")</f>
        <v>9.7871369999999995</v>
      </c>
      <c r="U17" s="7" cm="1">
        <f t="array" ref="U17">_xll.FDSZ($R17,"FG_PRICE(0)")</f>
        <v>9.7871369999999995</v>
      </c>
      <c r="V17" s="7" cm="1">
        <f t="array" ref="V17">_xll.FDSZ($R17,"FG_PRICE(0)")</f>
        <v>9.7871369999999995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0.49099999999999999</v>
      </c>
      <c r="G18" s="152" cm="1">
        <f t="array" ref="G18">_xll.FDSZ(C18,"FG_PRICE(0)")</f>
        <v>57.27</v>
      </c>
      <c r="H18" s="152" cm="1">
        <f t="array" ref="H18">_xll.FDSZ(C18,"FG_PRICE_MAVG(0,,,,30)")</f>
        <v>56.299329999999998</v>
      </c>
      <c r="I18" s="152" cm="1">
        <f t="array" ref="I18">_xll.FDSZ(C18,"FG_PRICE_MAVG(0,,,,60)")</f>
        <v>55.969499999999996</v>
      </c>
      <c r="J18" s="152" cm="1">
        <f t="array" ref="J18">_xll.FDSZ(C18,"FG_PRICE_MAVG(0,,,,200)")</f>
        <v>51.931449999999998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1482.6757</v>
      </c>
      <c r="T18" s="7" cm="1">
        <f t="array" ref="T18">_xll.FDSZ($R18,"FG_PRICE(0)")</f>
        <v>1482.6757</v>
      </c>
      <c r="U18" s="7" cm="1">
        <f t="array" ref="U18">_xll.FDSZ($R18,"FG_PRICE(0)")</f>
        <v>1482.6757</v>
      </c>
      <c r="V18" s="7" cm="1">
        <f t="array" ref="V18">_xll.FDSZ($R18,"FG_PRICE(0)")</f>
        <v>1482.6757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0.54</v>
      </c>
      <c r="G19" s="152" cm="1">
        <f t="array" ref="G19">_xll.FDSZ(C19,"FG_PRICE(0)")</f>
        <v>41.53</v>
      </c>
      <c r="H19" s="152" cm="1">
        <f t="array" ref="H19">_xll.FDSZ(C19,"FG_PRICE_MAVG(0,,,,30)")</f>
        <v>41.619</v>
      </c>
      <c r="I19" s="152" cm="1">
        <f t="array" ref="I19">_xll.FDSZ(C19,"FG_PRICE_MAVG(0,,,,60)")</f>
        <v>42.387500000000003</v>
      </c>
      <c r="J19" s="152" cm="1">
        <f t="array" ref="J19">_xll.FDSZ(C19,"FG_PRICE_MAVG(0,,,,200)")</f>
        <v>41.272300000000001</v>
      </c>
      <c r="L19">
        <f t="shared" si="1"/>
        <v>0</v>
      </c>
      <c r="M19">
        <f t="shared" si="2"/>
        <v>0</v>
      </c>
      <c r="N19">
        <f t="shared" si="3"/>
        <v>1</v>
      </c>
      <c r="P19">
        <f t="shared" si="4"/>
        <v>1</v>
      </c>
      <c r="R19" t="s">
        <v>864</v>
      </c>
      <c r="S19" s="7" cm="1">
        <f t="array" ref="S19">_xll.FDSZ($R19,"FG_PRICE(0)")</f>
        <v>223.87518</v>
      </c>
      <c r="T19" s="7" cm="1">
        <f t="array" ref="T19">_xll.FDSZ($R19,"FG_PRICE(0)")</f>
        <v>223.87518</v>
      </c>
      <c r="U19" s="7" cm="1">
        <f t="array" ref="U19">_xll.FDSZ($R19,"FG_PRICE(0)")</f>
        <v>223.87518</v>
      </c>
      <c r="V19" s="7" cm="1">
        <f t="array" ref="V19">_xll.FDSZ($R19,"FG_PRICE(0)")</f>
        <v>223.87518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0.67200000000000004</v>
      </c>
      <c r="G20" s="152" cm="1">
        <f t="array" ref="G20">_xll.FDSZ(C20,"FG_PRICE(0)")</f>
        <v>17.600000000000001</v>
      </c>
      <c r="H20" s="152" cm="1">
        <f t="array" ref="H20">_xll.FDSZ(C20,"FG_PRICE_MAVG(0,,,,30)")</f>
        <v>17.337396999999999</v>
      </c>
      <c r="I20" s="152" cm="1">
        <f t="array" ref="I20">_xll.FDSZ(C20,"FG_PRICE_MAVG(0,,,,60)")</f>
        <v>17.114609999999999</v>
      </c>
      <c r="J20" s="152" cm="1">
        <f t="array" ref="J20">_xll.FDSZ(C20,"FG_PRICE_MAVG(0,,,,200)")</f>
        <v>17.379816000000002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103.92965</v>
      </c>
      <c r="T20" s="7" cm="1">
        <f t="array" ref="T20">_xll.FDSZ($R20,"FG_PRICE(0)")</f>
        <v>103.92965</v>
      </c>
      <c r="U20" s="7" cm="1">
        <f t="array" ref="U20">_xll.FDSZ($R20,"FG_PRICE(0)")</f>
        <v>103.92965</v>
      </c>
      <c r="V20" s="7" cm="1">
        <f t="array" ref="V20">_xll.FDSZ($R20,"FG_PRICE(0)")</f>
        <v>103.92965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0.877</v>
      </c>
      <c r="G21" s="152" cm="1">
        <f t="array" ref="G21">_xll.FDSZ(C21,"FG_PRICE(0)")</f>
        <v>1357.41</v>
      </c>
      <c r="H21" s="152" cm="1">
        <f t="array" ref="H21">_xll.FDSZ(C21,"FG_PRICE_MAVG(0,,,,30)")</f>
        <v>1316.6514</v>
      </c>
      <c r="I21" s="152" cm="1">
        <f t="array" ref="I21">_xll.FDSZ(C21,"FG_PRICE_MAVG(0,,,,60)")</f>
        <v>1315.4032</v>
      </c>
      <c r="J21" s="152" cm="1">
        <f t="array" ref="J21">_xll.FDSZ(C21,"FG_PRICE_MAVG(0,,,,200)")</f>
        <v>1364.6027999999999</v>
      </c>
      <c r="L21">
        <f t="shared" si="1"/>
        <v>1</v>
      </c>
      <c r="M21">
        <f t="shared" si="2"/>
        <v>1</v>
      </c>
      <c r="N21">
        <f t="shared" si="3"/>
        <v>0</v>
      </c>
      <c r="P21">
        <f t="shared" si="4"/>
        <v>2</v>
      </c>
      <c r="R21" t="s">
        <v>757</v>
      </c>
      <c r="S21" s="7" cm="1">
        <f t="array" ref="S21">_xll.FDSZ($R21,"FG_PRICE(0)")</f>
        <v>1357.41</v>
      </c>
      <c r="T21" s="7" cm="1">
        <f t="array" ref="T21">_xll.FDSZ($R21,"FG_PRICE(0)")</f>
        <v>1357.41</v>
      </c>
      <c r="U21" s="7" cm="1">
        <f t="array" ref="U21">_xll.FDSZ($R21,"FG_PRICE(0)")</f>
        <v>1357.41</v>
      </c>
      <c r="V21" s="7" cm="1">
        <f t="array" ref="V21">_xll.FDSZ($R21,"FG_PRICE(0)")</f>
        <v>1357.41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7.2999999999999995E-2</v>
      </c>
      <c r="G22" s="152" cm="1">
        <f t="array" ref="G22">_xll.FDSZ(C22,"FG_PRICE(0)")</f>
        <v>36.979999999999997</v>
      </c>
      <c r="H22" s="152" cm="1">
        <f t="array" ref="H22">_xll.FDSZ(C22,"FG_PRICE_MAVG(0,,,,30)")</f>
        <v>39.512</v>
      </c>
      <c r="I22" s="152" cm="1">
        <f t="array" ref="I22">_xll.FDSZ(C22,"FG_PRICE_MAVG(0,,,,60)")</f>
        <v>40.784668000000003</v>
      </c>
      <c r="J22" s="152" cm="1">
        <f t="array" ref="J22">_xll.FDSZ(C22,"FG_PRICE_MAVG(0,,,,200)")</f>
        <v>38.072375999999998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230.41139999999999</v>
      </c>
      <c r="T22" s="7" cm="1">
        <f t="array" ref="T22">_xll.FDSZ($R22,"FG_PRICE(0)")</f>
        <v>230.41139999999999</v>
      </c>
      <c r="U22" s="7" cm="1">
        <f t="array" ref="U22">_xll.FDSZ($R22,"FG_PRICE(0)")</f>
        <v>230.41139999999999</v>
      </c>
      <c r="V22" s="7" cm="1">
        <f t="array" ref="V22">_xll.FDSZ($R22,"FG_PRICE(0)")</f>
        <v>230.41139999999999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0.54900000000000004</v>
      </c>
      <c r="G23" s="152" cm="1">
        <f t="array" ref="G23">_xll.FDSZ(C23,"FG_PRICE(0)")</f>
        <v>14.84</v>
      </c>
      <c r="H23" s="152" cm="1">
        <f t="array" ref="H23">_xll.FDSZ(C23,"FG_PRICE_MAVG(0,,,,30)")</f>
        <v>14.545920000000001</v>
      </c>
      <c r="I23" s="152" cm="1">
        <f t="array" ref="I23">_xll.FDSZ(C23,"FG_PRICE_MAVG(0,,,,60)")</f>
        <v>14.131543000000001</v>
      </c>
      <c r="J23" s="152" cm="1">
        <f t="array" ref="J23">_xll.FDSZ(C23,"FG_PRICE_MAVG(0,,,,200)")</f>
        <v>14.495199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143.24028000000001</v>
      </c>
      <c r="T23" s="7" cm="1">
        <f t="array" ref="T23">_xll.FDSZ($R23,"FG_PRICE(0)")</f>
        <v>143.24028000000001</v>
      </c>
      <c r="U23" s="7" cm="1">
        <f t="array" ref="U23">_xll.FDSZ($R23,"FG_PRICE(0)")</f>
        <v>143.24028000000001</v>
      </c>
      <c r="V23" s="7" cm="1">
        <f t="array" ref="V23">_xll.FDSZ($R23,"FG_PRICE(0)")</f>
        <v>143.24028000000001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0.77800000000000002</v>
      </c>
      <c r="G24" s="152" cm="1">
        <f t="array" ref="G24">_xll.FDSZ(C24,"FG_PRICE(0)")</f>
        <v>12.57</v>
      </c>
      <c r="H24" s="152" cm="1">
        <f t="array" ref="H24">_xll.FDSZ(C24,"FG_PRICE_MAVG(0,,,,30)")</f>
        <v>12.0665</v>
      </c>
      <c r="I24" s="152" cm="1">
        <f t="array" ref="I24">_xll.FDSZ(C24,"FG_PRICE_MAVG(0,,,,60)")</f>
        <v>12.280915999999999</v>
      </c>
      <c r="J24" s="152" cm="1">
        <f t="array" ref="J24">_xll.FDSZ(C24,"FG_PRICE_MAVG(0,,,,200)")</f>
        <v>12.808025000000001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365.89769116000002</v>
      </c>
      <c r="T24" s="7" cm="1">
        <f t="array" ref="T24">_xll.FDSZ($R24,"FG_PRICE(0)")</f>
        <v>365.89769116000002</v>
      </c>
      <c r="U24" s="7" cm="1">
        <f t="array" ref="U24">_xll.FDSZ($R24,"FG_PRICE(0)")</f>
        <v>365.89769116000002</v>
      </c>
      <c r="V24" s="7" cm="1">
        <f t="array" ref="V24">_xll.FDSZ($R24,"FG_PRICE(0)")</f>
        <v>365.89769116000002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0.47199999999999998</v>
      </c>
      <c r="G25" s="152" cm="1">
        <f t="array" ref="G25">_xll.FDSZ(C25,"FG_PRICE(0)")</f>
        <v>42.35</v>
      </c>
      <c r="H25" s="152" cm="1">
        <f t="array" ref="H25">_xll.FDSZ(C25,"FG_PRICE_MAVG(0,,,,30)")</f>
        <v>41.593333999999999</v>
      </c>
      <c r="I25" s="152" cm="1">
        <f t="array" ref="I25">_xll.FDSZ(C25,"FG_PRICE_MAVG(0,,,,60)")</f>
        <v>41.220832999999999</v>
      </c>
      <c r="J25" s="152" cm="1">
        <f t="array" ref="J25">_xll.FDSZ(C25,"FG_PRICE_MAVG(0,,,,200)")</f>
        <v>42.203949999999999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48.590170000000001</v>
      </c>
      <c r="T25" s="7" cm="1">
        <f t="array" ref="T25">_xll.FDSZ($R25,"FG_PRICE(0)")</f>
        <v>48.590170000000001</v>
      </c>
      <c r="U25" s="7" cm="1">
        <f t="array" ref="U25">_xll.FDSZ($R25,"FG_PRICE(0)")</f>
        <v>48.590170000000001</v>
      </c>
      <c r="V25" s="7" cm="1">
        <f t="array" ref="V25">_xll.FDSZ($R25,"FG_PRICE(0)")</f>
        <v>48.590170000000001</v>
      </c>
    </row>
    <row r="27" spans="1:22" x14ac:dyDescent="0.35">
      <c r="K27" s="119" t="s">
        <v>908</v>
      </c>
      <c r="L27" s="119">
        <f>SUM(L5:L25)</f>
        <v>17</v>
      </c>
      <c r="M27" s="119">
        <f>SUM(M5:M25)</f>
        <v>16</v>
      </c>
      <c r="N27" s="119">
        <f>SUM(N5:N25)</f>
        <v>15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0.80952380952380953</v>
      </c>
      <c r="M30" s="178">
        <f t="shared" ref="M30:N30" si="5">M27/M28</f>
        <v>0.76190476190476186</v>
      </c>
      <c r="N30" s="17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98.63</v>
      </c>
      <c r="D3" cm="1">
        <f t="array" ref="D3">_xll.FDS($A3,"FG_PRICE_MAVG(0,,,,30)")</f>
        <v>102.117</v>
      </c>
      <c r="E3" s="47" cm="1">
        <f t="array" ref="E3">_xll.FDS($A3,"FG_PRICE_CHANGE(0,-1AM)")</f>
        <v>-7.46786752978704</v>
      </c>
      <c r="F3" s="47" cm="1">
        <f t="array" ref="F3">_xll.FDS($A3,"FG_PRICE_CHANGE(0,-3AM)")</f>
        <v>-16.230677764566</v>
      </c>
      <c r="G3" s="47" cm="1">
        <f t="array" ref="G3">_xll.FDS($A3,"FG_PRICE_CHANGE(0,-6AM)")</f>
        <v>-21.007528431843699</v>
      </c>
      <c r="H3" s="47" cm="1">
        <f t="array" ref="H3">_xll.FDS($A3,"FG_PRICE_CHANGE(0,-1AY)")</f>
        <v>-9.2222733548090297</v>
      </c>
      <c r="I3" s="47" cm="1">
        <f t="array" ref="I3">_xll.FDS($A3,"FG_PRICE(0)/MAX(FG_PRICE(0,-1AY))")</f>
        <v>0.68417036625971095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4.1475</v>
      </c>
      <c r="D4" cm="1">
        <f t="array" ref="D4">_xll.FDS($A4,"FG_PRICE_MAVG(0,,,,30)")</f>
        <v>4.1035000000000004</v>
      </c>
      <c r="E4" s="47" cm="1">
        <f t="array" ref="E4">_xll.FDS($A4,"FG_PRICE_CHANGE(0,-1AM)")</f>
        <v>2.1048744460856699</v>
      </c>
      <c r="F4" s="47" cm="1">
        <f t="array" ref="F4">_xll.FDS($A4,"FG_PRICE_CHANGE(0,-3AM)")</f>
        <v>-13.692643845593601</v>
      </c>
      <c r="G4" s="47" cm="1">
        <f t="array" ref="G4">_xll.FDS($A4,"FG_PRICE_CHANGE(0,-6AM)")</f>
        <v>8.1627330812361407</v>
      </c>
      <c r="H4" s="47" cm="1">
        <f t="array" ref="H4">_xll.FDS($A4,"FG_PRICE_CHANGE(0,-1AY)")</f>
        <v>9.3461639862905308</v>
      </c>
      <c r="I4" s="47" cm="1">
        <f t="array" ref="I4">_xll.FDS($A4,"FG_PRICE(0)/MAX(FG_PRICE(0,-1AY))")</f>
        <v>0.81021683922641097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-0.77429793135328495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5.25</v>
      </c>
      <c r="D6" cm="1">
        <f t="array" ref="D6">_xll.FDS($A6,"FG_PRICE_MAVG(0,,,,30)")</f>
        <v>5.2980833000000001</v>
      </c>
      <c r="E6" s="47" cm="1">
        <f t="array" ref="E6">_xll.FDS($A6,"FG_PRICE_CHANGE(0,-1AM)")</f>
        <v>-1.1299435028248499</v>
      </c>
      <c r="F6" s="47" cm="1">
        <f t="array" ref="F6">_xll.FDS($A6,"FG_PRICE_CHANGE(0,-3AM)")</f>
        <v>-24.2150848069289</v>
      </c>
      <c r="G6" s="47" cm="1">
        <f t="array" ref="G6">_xll.FDS($A6,"FG_PRICE_CHANGE(0,-6AM)")</f>
        <v>-9.0909090909090899</v>
      </c>
      <c r="H6" s="47" cm="1">
        <f t="array" ref="H6">_xll.FDS($A6,"FG_PRICE_CHANGE(0,-1AY)")</f>
        <v>-7.8543220710838098</v>
      </c>
      <c r="I6" s="47" cm="1">
        <f t="array" ref="I6">_xll.FDS($A6,"FG_PRICE(0)/MAX(FG_PRICE(0,-1AY))")</f>
        <v>0.74973223848625503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4047</v>
      </c>
      <c r="D7" cm="1">
        <f t="array" ref="D7">_xll.FDS($A7,"FG_PRICE_MAVG(0,,,,30)")</f>
        <v>3946.8332999999998</v>
      </c>
      <c r="E7" s="47" cm="1">
        <f t="array" ref="E7">_xll.FDS($A7,"FG_PRICE_CHANGE(0,-1AM)")</f>
        <v>0.64660532205917898</v>
      </c>
      <c r="F7" s="47" cm="1">
        <f t="array" ref="F7">_xll.FDS($A7,"FG_PRICE_CHANGE(0,-3AM)")</f>
        <v>0.471698113207553</v>
      </c>
      <c r="G7" s="47" cm="1">
        <f t="array" ref="G7">_xll.FDS($A7,"FG_PRICE_CHANGE(0,-6AM)")</f>
        <v>0.54658385093166995</v>
      </c>
      <c r="H7" s="47" cm="1">
        <f t="array" ref="H7">_xll.FDS($A7,"FG_PRICE_CHANGE(0,-1AY)")</f>
        <v>6.4719810576164196</v>
      </c>
      <c r="I7" s="47" cm="1">
        <f t="array" ref="I7">_xll.FDS($A7,"FG_PRICE(0)/MAX(FG_PRICE(0,-1AY))")</f>
        <v>0.88381742738589197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945</v>
      </c>
      <c r="D8" cm="1">
        <f t="array" ref="D8">_xll.FDS($A8,"FG_PRICE_MAVG(0,,,,30)")</f>
        <v>952.03330000000005</v>
      </c>
      <c r="E8" s="47" cm="1">
        <f t="array" ref="E8">_xll.FDS($A8,"FG_PRICE_CHANGE(0,-1AM)")</f>
        <v>0</v>
      </c>
      <c r="F8" s="47" cm="1">
        <f t="array" ref="F8">_xll.FDS($A8,"FG_PRICE_CHANGE(0,-3AM)")</f>
        <v>-9.3090211132437695</v>
      </c>
      <c r="G8" s="47" cm="1">
        <f t="array" ref="G8">_xll.FDS($A8,"FG_PRICE_CHANGE(0,-6AM)")</f>
        <v>5.5865921787709496</v>
      </c>
      <c r="H8" s="47" cm="1">
        <f t="array" ref="H8">_xll.FDS($A8,"FG_PRICE_CHANGE(0,-1AY)")</f>
        <v>-4.0609137055837596</v>
      </c>
      <c r="I8" s="47" cm="1">
        <f t="array" ref="I8">_xll.FDS($A8,"FG_PRICE(0)/MAX(FG_PRICE(0,-1AY))")</f>
        <v>0.88400374181478003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16735</v>
      </c>
      <c r="D9" cm="1">
        <f t="array" ref="D9">_xll.FDS($A9,"FG_PRICE_MAVG(0,,,,30)")</f>
        <v>16092.166999999999</v>
      </c>
      <c r="E9" s="47" cm="1">
        <f t="array" ref="E9">_xll.FDS($A9,"FG_PRICE_CHANGE(0,-1AM)")</f>
        <v>7.3788899582932297</v>
      </c>
      <c r="F9" s="47" cm="1">
        <f t="array" ref="F9">_xll.FDS($A9,"FG_PRICE_CHANGE(0,-3AM)")</f>
        <v>-17.3784250802271</v>
      </c>
      <c r="G9" s="47" cm="1">
        <f t="array" ref="G9">_xll.FDS($A9,"FG_PRICE_CHANGE(0,-6AM)")</f>
        <v>-4.0149125322626897</v>
      </c>
      <c r="H9" s="47" cm="1">
        <f t="array" ref="H9">_xll.FDS($A9,"FG_PRICE_CHANGE(0,-1AY)")</f>
        <v>-17.784328174895599</v>
      </c>
      <c r="I9" s="47" cm="1">
        <f t="array" ref="I9">_xll.FDS($A9,"FG_PRICE(0)/MAX(FG_PRICE(0,-1AY))")</f>
        <v>0.78660399529964697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965</v>
      </c>
      <c r="D10" cm="1">
        <f t="array" ref="D10">_xll.FDS($A10,"FG_PRICE_MAVG(0,,,,30)")</f>
        <v>937</v>
      </c>
      <c r="E10" s="47" cm="1">
        <f t="array" ref="E10">_xll.FDS($A10,"FG_PRICE_CHANGE(0,-1AM)")</f>
        <v>4.3243243243243201</v>
      </c>
      <c r="F10" s="47" cm="1">
        <f t="array" ref="F10">_xll.FDS($A10,"FG_PRICE_CHANGE(0,-3AM)")</f>
        <v>-0.20682523267838701</v>
      </c>
      <c r="G10" s="47" cm="1">
        <f t="array" ref="G10">_xll.FDS($A10,"FG_PRICE_CHANGE(0,-6AM)")</f>
        <v>0</v>
      </c>
      <c r="H10" s="47" cm="1">
        <f t="array" ref="H10">_xll.FDS($A10,"FG_PRICE_CHANGE(0,-1AY)")</f>
        <v>-22.177419354838701</v>
      </c>
      <c r="I10" s="47" cm="1">
        <f t="array" ref="I10">_xll.FDS($A10,"FG_PRICE(0)/MAX(FG_PRICE(0,-1AY))")</f>
        <v>0.73946360153256696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557.20000000000005</v>
      </c>
      <c r="D11" cm="1">
        <f t="array" ref="D11">_xll.FDS($A11,"FG_PRICE_MAVG(0,,,,30)")</f>
        <v>524.77670000000001</v>
      </c>
      <c r="E11" s="47" cm="1">
        <f t="array" ref="E11">_xll.FDS($A11,"FG_PRICE_CHANGE(0,-1AM)")</f>
        <v>3.8196385317682102</v>
      </c>
      <c r="F11" s="47" cm="1">
        <f t="array" ref="F11">_xll.FDS($A11,"FG_PRICE_CHANGE(0,-3AM)")</f>
        <v>2.5395656974604601</v>
      </c>
      <c r="G11" s="47" cm="1">
        <f t="array" ref="G11">_xll.FDS($A11,"FG_PRICE_CHANGE(0,-6AM)")</f>
        <v>-9.4131035603966708</v>
      </c>
      <c r="H11" s="47" cm="1">
        <f t="array" ref="H11">_xll.FDS($A11,"FG_PRICE_CHANGE(0,-1AY)")</f>
        <v>-23.134225410401399</v>
      </c>
      <c r="I11" s="47" cm="1">
        <f t="array" ref="I11">_xll.FDS($A11,"FG_PRICE(0)/MAX(FG_PRICE(0,-1AY))")</f>
        <v>0.72989258580036698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0.89</v>
      </c>
      <c r="D12" cm="1">
        <f t="array" ref="D12">_xll.FDS($A12,"FG_PRICE_MAVG(0,,,,30)")</f>
        <v>0.89803849999999996</v>
      </c>
      <c r="E12" s="47" cm="1">
        <f t="array" ref="E12">_xll.FDS($A12,"FG_PRICE_CHANGE(0,-1AM)")</f>
        <v>-2.34646093150723</v>
      </c>
      <c r="F12" s="47" cm="1">
        <f t="array" ref="F12">_xll.FDS($A12,"FG_PRICE_CHANGE(0,-3AM)")</f>
        <v>-7.4640207115900203</v>
      </c>
      <c r="G12" s="47" cm="1">
        <f t="array" ref="G12">_xll.FDS($A12,"FG_PRICE_CHANGE(0,-6AM)")</f>
        <v>-8.1659118798887693</v>
      </c>
      <c r="H12" s="47" cm="1">
        <f t="array" ref="H12">_xll.FDS($A12,"FG_PRICE_CHANGE(0,-1AY)")</f>
        <v>-6.8065657182821102</v>
      </c>
      <c r="I12" s="47" cm="1">
        <f t="array" ref="I12">_xll.FDS($A12,"FG_PRICE(0)/MAX(FG_PRICE(0,-1AY))")</f>
        <v>0.85576923076923095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41880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16.486985337027001</v>
      </c>
      <c r="D2" s="3" cm="1">
        <f t="array" ref="D2:D122">_xll.FDS(D1,"FMA_PE(LTMA,-10AY,0,AM,""PORTAGG"",""MEANR"")")</f>
        <v>15.839515740592599</v>
      </c>
      <c r="E2" s="3" cm="1">
        <f t="array" ref="E2:E122">_xll.FDS(E1,"FMA_PE(LTMA,-10AY,0,AM,""PORTAGG"",""MEANR"")")</f>
        <v>19.4278629560817</v>
      </c>
      <c r="F2" s="3" cm="1">
        <f t="array" ref="F2:F122">_xll.FDS(F1,"FMA_PE(LTMA,-10AY,0,AM,""PORTAGG"",""MEANR"")")</f>
        <v>14.625675653746599</v>
      </c>
      <c r="G2" s="3" cm="1">
        <f t="array" ref="G2:G122">_xll.FDS(G1,"FMA_PE(LTMA,-10AY,0,AM,""PORTAGG"",""MEANR"")")</f>
        <v>15.850208378148</v>
      </c>
      <c r="H2" s="3" cm="1">
        <f t="array" ref="H2:H122">_xll.FDS(H1,"FMA_PE(LTMA,-10AY,0,AM,""PORTAGG"",""MEANR"")")</f>
        <v>16.864596677302998</v>
      </c>
      <c r="I2" s="3" cm="1">
        <f t="array" ref="I2:I122">_xll.FDS(I1,"FMA_PE(LTMA,-10AY,0,AM,""PORTAGG"",""MEANR"")")</f>
        <v>15.045381355179501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11.6577067511985</v>
      </c>
      <c r="L2" s="3" cm="1">
        <f t="array" ref="L2:L122">_xll.FDS(L1,"FMA_PE(LTMA,-10AY,0,AM,""PORTAGG"",""MEANR"")")</f>
        <v>13.099354742778701</v>
      </c>
      <c r="M2" s="3" cm="1">
        <f t="array" ref="M2:M122">_xll.FDS(M1,"FMA_PE(LTMA,-10AY,0,AM,""PORTAGG"",""MEANR"")")</f>
        <v>16.395740649427001</v>
      </c>
      <c r="N2" s="3" cm="1">
        <f t="array" ref="N2:N122">_xll.FDS(N1,"FMA_PE(LTMA,-10AY,0,AM,""PORTAGG"",""MEANR"")")</f>
        <v>20.805592777817601</v>
      </c>
      <c r="O2" s="3" cm="1">
        <f t="array" ref="O2:O122">_xll.FDS(O1,"FMA_PE(LTMA,-10AY,0,AM,""PORTAGG"",""MEANR"")")</f>
        <v>17.689763602451301</v>
      </c>
      <c r="P2" s="3" cm="1">
        <f t="array" ref="P2:P122">_xll.FDS(P1,"FMA_PE(LTMA,-10AY,0,AM,""PORTAGG"",""MEANR"")")</f>
        <v>9.6939686705672496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18.9724662564097</v>
      </c>
      <c r="S2" s="3" cm="1">
        <f t="array" ref="S2:S122">_xll.FDS(S1,"FMA_PE(LTMA,-10AY,0,AM,""PORTAGG"",""MEANR"")")</f>
        <v>10.736979208232601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13.709398589048901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41911</v>
      </c>
      <c r="B3" s="3" t="e">
        <v>#N/A</v>
      </c>
      <c r="C3" s="3">
        <v>16.415741573904501</v>
      </c>
      <c r="D3" s="3">
        <v>15.8086125467802</v>
      </c>
      <c r="E3" s="3">
        <v>19.969388779023198</v>
      </c>
      <c r="F3" s="3">
        <v>14.6348593326403</v>
      </c>
      <c r="G3" s="3">
        <v>15.207150137166799</v>
      </c>
      <c r="H3" s="3">
        <v>16.759302304522802</v>
      </c>
      <c r="I3" s="3">
        <v>14.301755710181901</v>
      </c>
      <c r="J3" s="3" t="e">
        <v>#N/A</v>
      </c>
      <c r="K3" s="3">
        <v>11.6439554581531</v>
      </c>
      <c r="L3" s="3">
        <v>12.2010026304755</v>
      </c>
      <c r="M3" s="3">
        <v>15.991862149200699</v>
      </c>
      <c r="N3" s="3">
        <v>18.4840055948243</v>
      </c>
      <c r="O3" s="3">
        <v>17.999974039595401</v>
      </c>
      <c r="P3" s="3">
        <v>9.3286756299501707</v>
      </c>
      <c r="Q3" s="3" t="e">
        <v>#N/A</v>
      </c>
      <c r="R3" s="3">
        <v>19.2053965010331</v>
      </c>
      <c r="S3" s="3">
        <v>10.279521994902201</v>
      </c>
      <c r="T3" s="3" t="e">
        <v>#N/A</v>
      </c>
      <c r="U3" s="3">
        <v>12.5291850285215</v>
      </c>
      <c r="V3" s="3" t="e">
        <v>#N/A</v>
      </c>
    </row>
    <row r="4" spans="1:22" x14ac:dyDescent="0.35">
      <c r="A4" s="2">
        <v>41941</v>
      </c>
      <c r="B4" s="3" t="e">
        <v>#N/A</v>
      </c>
      <c r="C4" s="3">
        <v>15.772919791418801</v>
      </c>
      <c r="D4" s="3">
        <v>16.142645237097099</v>
      </c>
      <c r="E4" s="3">
        <v>19.397619860765101</v>
      </c>
      <c r="F4" s="3">
        <v>14.8300719733582</v>
      </c>
      <c r="G4" s="3">
        <v>14.1383464848043</v>
      </c>
      <c r="H4" s="3">
        <v>16.7220883574658</v>
      </c>
      <c r="I4" s="3">
        <v>14.1579996580189</v>
      </c>
      <c r="J4" s="3" t="e">
        <v>#N/A</v>
      </c>
      <c r="K4" s="3">
        <v>11.309054001660799</v>
      </c>
      <c r="L4" s="3">
        <v>11.8731979566225</v>
      </c>
      <c r="M4" s="3">
        <v>16.612954424488201</v>
      </c>
      <c r="N4" s="3">
        <v>16.565082356099399</v>
      </c>
      <c r="O4" s="3">
        <v>18.272348418569798</v>
      </c>
      <c r="P4" s="3">
        <v>9.4892854362479202</v>
      </c>
      <c r="Q4" s="3" t="e">
        <v>#N/A</v>
      </c>
      <c r="R4" s="3">
        <v>19.1769011761474</v>
      </c>
      <c r="S4" s="3">
        <v>10.879591662654599</v>
      </c>
      <c r="T4" s="3" t="e">
        <v>#N/A</v>
      </c>
      <c r="U4" s="3">
        <v>13.1585551073057</v>
      </c>
      <c r="V4" s="3" t="e">
        <v>#N/A</v>
      </c>
    </row>
    <row r="5" spans="1:22" x14ac:dyDescent="0.35">
      <c r="A5" s="2">
        <v>41971</v>
      </c>
      <c r="B5" s="3" t="e">
        <v>#N/A</v>
      </c>
      <c r="C5" s="3">
        <v>16.890593019697501</v>
      </c>
      <c r="D5" s="3">
        <v>16.341618565452201</v>
      </c>
      <c r="E5" s="3">
        <v>20.267481865932002</v>
      </c>
      <c r="F5" s="3">
        <v>14.6165065836233</v>
      </c>
      <c r="G5" s="3">
        <v>14.1030424244343</v>
      </c>
      <c r="H5" s="3">
        <v>16.791403850654799</v>
      </c>
      <c r="I5" s="3">
        <v>14.1869948093887</v>
      </c>
      <c r="J5" s="3" t="e">
        <v>#N/A</v>
      </c>
      <c r="K5" s="3">
        <v>11.807321800843701</v>
      </c>
      <c r="L5" s="3">
        <v>12.861657759131599</v>
      </c>
      <c r="M5" s="3">
        <v>16.527789931556701</v>
      </c>
      <c r="N5" s="3">
        <v>18.559097743230399</v>
      </c>
      <c r="O5" s="3">
        <v>19.6291568241158</v>
      </c>
      <c r="P5" s="3">
        <v>9.7772138089866196</v>
      </c>
      <c r="Q5" s="3" t="e">
        <v>#N/A</v>
      </c>
      <c r="R5" s="3">
        <v>20.184091061091301</v>
      </c>
      <c r="S5" s="3">
        <v>11.848537794913801</v>
      </c>
      <c r="T5" s="3" t="e">
        <v>#N/A</v>
      </c>
      <c r="U5" s="3">
        <v>12.962368497128301</v>
      </c>
      <c r="V5" s="3" t="e">
        <v>#N/A</v>
      </c>
    </row>
    <row r="6" spans="1:22" x14ac:dyDescent="0.35">
      <c r="A6" s="2">
        <v>42002</v>
      </c>
      <c r="B6" s="3" t="e">
        <v>#N/A</v>
      </c>
      <c r="C6" s="3">
        <v>16.763508801135501</v>
      </c>
      <c r="D6" s="3">
        <v>16.833241302823801</v>
      </c>
      <c r="E6" s="3">
        <v>20.0313531362928</v>
      </c>
      <c r="F6" s="3">
        <v>14.2218954266399</v>
      </c>
      <c r="G6" s="3">
        <v>14.1491568965897</v>
      </c>
      <c r="H6" s="3">
        <v>16.389737241176601</v>
      </c>
      <c r="I6" s="3">
        <v>13.968544797240799</v>
      </c>
      <c r="J6" s="3" t="e">
        <v>#N/A</v>
      </c>
      <c r="K6" s="3">
        <v>11.441807406943701</v>
      </c>
      <c r="L6" s="3">
        <v>12.5060512138606</v>
      </c>
      <c r="M6" s="3">
        <v>17.124250728862901</v>
      </c>
      <c r="N6" s="3">
        <v>16.606428491283001</v>
      </c>
      <c r="O6" s="3">
        <v>19.141599444758899</v>
      </c>
      <c r="P6" s="3">
        <v>10.151960936178</v>
      </c>
      <c r="Q6" s="3" t="e">
        <v>#N/A</v>
      </c>
      <c r="R6" s="3">
        <v>19.2635738478251</v>
      </c>
      <c r="S6" s="3">
        <v>11.704262759138601</v>
      </c>
      <c r="T6" s="3" t="e">
        <v>#N/A</v>
      </c>
      <c r="U6" s="3">
        <v>12.510522033516599</v>
      </c>
      <c r="V6" s="3" t="e">
        <v>#N/A</v>
      </c>
    </row>
    <row r="7" spans="1:22" x14ac:dyDescent="0.35">
      <c r="A7" s="2">
        <v>42033</v>
      </c>
      <c r="B7" s="3" t="e">
        <v>#N/A</v>
      </c>
      <c r="C7" s="3">
        <v>16.087897813138699</v>
      </c>
      <c r="D7" s="3">
        <v>16.870285286826999</v>
      </c>
      <c r="E7" s="3">
        <v>20.802902922385201</v>
      </c>
      <c r="F7" s="3">
        <v>18.121623915903399</v>
      </c>
      <c r="G7" s="3">
        <v>15.0897521844667</v>
      </c>
      <c r="H7" s="3">
        <v>16.3971658678987</v>
      </c>
      <c r="I7" s="3">
        <v>14.1659443467342</v>
      </c>
      <c r="J7" s="3" t="e">
        <v>#N/A</v>
      </c>
      <c r="K7" s="3">
        <v>11.671857487225701</v>
      </c>
      <c r="L7" s="3">
        <v>12.085221819657001</v>
      </c>
      <c r="M7" s="3">
        <v>18.089233808143899</v>
      </c>
      <c r="N7" s="3">
        <v>14.120864693073701</v>
      </c>
      <c r="O7" s="3">
        <v>20.746575885636201</v>
      </c>
      <c r="P7" s="3">
        <v>10.537954802758399</v>
      </c>
      <c r="Q7" s="3">
        <v>14.627640616764801</v>
      </c>
      <c r="R7" s="3">
        <v>21.912310251454301</v>
      </c>
      <c r="S7" s="3">
        <v>12.538910981859701</v>
      </c>
      <c r="T7" s="3">
        <v>11.6702598701143</v>
      </c>
      <c r="U7" s="3">
        <v>12.2492047989266</v>
      </c>
      <c r="V7" s="3" t="e">
        <v>#N/A</v>
      </c>
    </row>
    <row r="8" spans="1:22" x14ac:dyDescent="0.35">
      <c r="A8" s="2">
        <v>42062</v>
      </c>
      <c r="B8" s="3" t="e">
        <v>#N/A</v>
      </c>
      <c r="C8" s="3">
        <v>16.696857479423802</v>
      </c>
      <c r="D8" s="3">
        <v>18.002990112632901</v>
      </c>
      <c r="E8" s="3">
        <v>21.071678921874</v>
      </c>
      <c r="F8" s="3">
        <v>20.434333027021498</v>
      </c>
      <c r="G8" s="3">
        <v>16.3564209364825</v>
      </c>
      <c r="H8" s="3">
        <v>17.1155525774717</v>
      </c>
      <c r="I8" s="3">
        <v>14.350026566923299</v>
      </c>
      <c r="J8" s="3" t="e">
        <v>#N/A</v>
      </c>
      <c r="K8" s="3">
        <v>12.292788366382601</v>
      </c>
      <c r="L8" s="3">
        <v>12.9145545886341</v>
      </c>
      <c r="M8" s="3">
        <v>18.474177405290199</v>
      </c>
      <c r="N8" s="3">
        <v>18.215673638530699</v>
      </c>
      <c r="O8" s="3">
        <v>21.039559343617402</v>
      </c>
      <c r="P8" s="3">
        <v>10.8550849099166</v>
      </c>
      <c r="Q8" s="3">
        <v>15.0861002134848</v>
      </c>
      <c r="R8" s="3">
        <v>23.728066452587701</v>
      </c>
      <c r="S8" s="3">
        <v>11.9291448057089</v>
      </c>
      <c r="T8" s="3">
        <v>13.1336316112065</v>
      </c>
      <c r="U8" s="3">
        <v>17.246464475594301</v>
      </c>
      <c r="V8" s="3" t="e">
        <v>#N/A</v>
      </c>
    </row>
    <row r="9" spans="1:22" x14ac:dyDescent="0.35">
      <c r="A9" s="2">
        <v>42090</v>
      </c>
      <c r="B9" s="3" t="e">
        <v>#N/A</v>
      </c>
      <c r="C9" s="3">
        <v>16.411526283907499</v>
      </c>
      <c r="D9" s="3">
        <v>17.863620565023901</v>
      </c>
      <c r="E9" s="3">
        <v>20.935219119131499</v>
      </c>
      <c r="F9" s="3">
        <v>19.8483503876841</v>
      </c>
      <c r="G9" s="3">
        <v>16.004626049394499</v>
      </c>
      <c r="H9" s="3">
        <v>17.0263025451227</v>
      </c>
      <c r="I9" s="3">
        <v>14.1446675789668</v>
      </c>
      <c r="J9" s="3" t="e">
        <v>#N/A</v>
      </c>
      <c r="K9" s="3">
        <v>12.1109129437289</v>
      </c>
      <c r="L9" s="3">
        <v>12.977885417108601</v>
      </c>
      <c r="M9" s="3">
        <v>18.3601094711161</v>
      </c>
      <c r="N9" s="3">
        <v>17.066920322217499</v>
      </c>
      <c r="O9" s="3">
        <v>20.655481896631802</v>
      </c>
      <c r="P9" s="3">
        <v>10.816572512333501</v>
      </c>
      <c r="Q9" s="3">
        <v>14.775601590030201</v>
      </c>
      <c r="R9" s="3">
        <v>22.8469458068178</v>
      </c>
      <c r="S9" s="3">
        <v>11.730925277334199</v>
      </c>
      <c r="T9" s="3">
        <v>12.8587863794989</v>
      </c>
      <c r="U9" s="3">
        <v>16.5294362940733</v>
      </c>
      <c r="V9" s="3" t="e">
        <v>#N/A</v>
      </c>
    </row>
    <row r="10" spans="1:22" x14ac:dyDescent="0.35">
      <c r="A10" s="2">
        <v>42123</v>
      </c>
      <c r="B10" s="3" t="e">
        <v>#N/A</v>
      </c>
      <c r="C10" s="3">
        <v>16.4259302670377</v>
      </c>
      <c r="D10" s="3">
        <v>17.359736202903701</v>
      </c>
      <c r="E10" s="3">
        <v>20.622876829975901</v>
      </c>
      <c r="F10" s="3">
        <v>19.556570134575701</v>
      </c>
      <c r="G10" s="3">
        <v>15.675794414522001</v>
      </c>
      <c r="H10" s="3">
        <v>16.998651320428301</v>
      </c>
      <c r="I10" s="3">
        <v>14.180540307801801</v>
      </c>
      <c r="J10" s="3" t="e">
        <v>#N/A</v>
      </c>
      <c r="K10" s="3">
        <v>11.9653265708481</v>
      </c>
      <c r="L10" s="3">
        <v>13.640830245336399</v>
      </c>
      <c r="M10" s="3">
        <v>18.619197197520101</v>
      </c>
      <c r="N10" s="3">
        <v>15.8839675008029</v>
      </c>
      <c r="O10" s="3">
        <v>20.322064645057502</v>
      </c>
      <c r="P10" s="3">
        <v>11.567263363298199</v>
      </c>
      <c r="Q10" s="3">
        <v>14.881157005630101</v>
      </c>
      <c r="R10" s="3">
        <v>22.0979282696699</v>
      </c>
      <c r="S10" s="3">
        <v>11.808759881352</v>
      </c>
      <c r="T10" s="3">
        <v>13.8057826446531</v>
      </c>
      <c r="U10" s="3">
        <v>16.954977741130701</v>
      </c>
      <c r="V10" s="3" t="e">
        <v>#N/A</v>
      </c>
    </row>
    <row r="11" spans="1:22" x14ac:dyDescent="0.35">
      <c r="A11" s="2">
        <v>42153</v>
      </c>
      <c r="B11" s="3" t="e">
        <v>#N/A</v>
      </c>
      <c r="C11" s="3">
        <v>16.2345632475988</v>
      </c>
      <c r="D11" s="3">
        <v>17.4803385768395</v>
      </c>
      <c r="E11" s="3">
        <v>20.296237675909399</v>
      </c>
      <c r="F11" s="3">
        <v>18.692341779363801</v>
      </c>
      <c r="G11" s="3">
        <v>16.297682598511901</v>
      </c>
      <c r="H11" s="3">
        <v>16.746213923660601</v>
      </c>
      <c r="I11" s="3">
        <v>14.050435649673901</v>
      </c>
      <c r="J11" s="3" t="e">
        <v>#N/A</v>
      </c>
      <c r="K11" s="3">
        <v>11.6309072090061</v>
      </c>
      <c r="L11" s="3">
        <v>13.6337963764782</v>
      </c>
      <c r="M11" s="3">
        <v>18.073866258368401</v>
      </c>
      <c r="N11" s="3">
        <v>14.9050326696914</v>
      </c>
      <c r="O11" s="3">
        <v>20.476394373336301</v>
      </c>
      <c r="P11" s="3">
        <v>11.4482365424909</v>
      </c>
      <c r="Q11" s="3">
        <v>14.541194193482101</v>
      </c>
      <c r="R11" s="3">
        <v>21.646827525512599</v>
      </c>
      <c r="S11" s="3">
        <v>11.6267645703086</v>
      </c>
      <c r="T11" s="3">
        <v>13.4262891180017</v>
      </c>
      <c r="U11" s="3">
        <v>16.6807174780857</v>
      </c>
      <c r="V11" s="3" t="e">
        <v>#N/A</v>
      </c>
    </row>
    <row r="12" spans="1:22" x14ac:dyDescent="0.35">
      <c r="A12" s="2">
        <v>42184</v>
      </c>
      <c r="B12" s="3" t="e">
        <v>#N/A</v>
      </c>
      <c r="C12" s="3">
        <v>15.749388618040999</v>
      </c>
      <c r="D12" s="3">
        <v>16.888415563991899</v>
      </c>
      <c r="E12" s="3">
        <v>20.089664687307199</v>
      </c>
      <c r="F12" s="3">
        <v>17.546054627876199</v>
      </c>
      <c r="G12" s="3">
        <v>16.161709757670199</v>
      </c>
      <c r="H12" s="3">
        <v>16.450123090914602</v>
      </c>
      <c r="I12" s="3">
        <v>13.7314828035293</v>
      </c>
      <c r="J12" s="3" t="e">
        <v>#N/A</v>
      </c>
      <c r="K12" s="3">
        <v>11.324028528904901</v>
      </c>
      <c r="L12" s="3">
        <v>13.7978549148519</v>
      </c>
      <c r="M12" s="3">
        <v>17.970944592911898</v>
      </c>
      <c r="N12" s="3">
        <v>13.8163286900031</v>
      </c>
      <c r="O12" s="3">
        <v>20.246893718190801</v>
      </c>
      <c r="P12" s="3">
        <v>11.106957916367</v>
      </c>
      <c r="Q12" s="3">
        <v>14.495668383851701</v>
      </c>
      <c r="R12" s="3">
        <v>21.112249999749999</v>
      </c>
      <c r="S12" s="3">
        <v>11.5193995118485</v>
      </c>
      <c r="T12" s="3">
        <v>13.395865238060299</v>
      </c>
      <c r="U12" s="3">
        <v>16.833645517576301</v>
      </c>
      <c r="V12" s="3" t="e">
        <v>#N/A</v>
      </c>
    </row>
    <row r="13" spans="1:22" x14ac:dyDescent="0.35">
      <c r="A13" s="2">
        <v>42214</v>
      </c>
      <c r="B13" s="3" t="e">
        <v>#N/A</v>
      </c>
      <c r="C13" s="3">
        <v>15.1331147546303</v>
      </c>
      <c r="D13" s="3">
        <v>16.405350788985501</v>
      </c>
      <c r="E13" s="3">
        <v>20.037644308736599</v>
      </c>
      <c r="F13" s="3">
        <v>16.494759022888701</v>
      </c>
      <c r="G13" s="3">
        <v>15.4954594619308</v>
      </c>
      <c r="H13" s="3">
        <v>16.490051473226298</v>
      </c>
      <c r="I13" s="3">
        <v>13.2356904655588</v>
      </c>
      <c r="J13" s="3" t="e">
        <v>#N/A</v>
      </c>
      <c r="K13" s="3">
        <v>11.3058190422826</v>
      </c>
      <c r="L13" s="3">
        <v>13.3961775654699</v>
      </c>
      <c r="M13" s="3">
        <v>17.672288903515401</v>
      </c>
      <c r="N13" s="3">
        <v>12.531960429229899</v>
      </c>
      <c r="O13" s="3">
        <v>20.8001913635802</v>
      </c>
      <c r="P13" s="3">
        <v>10.4690653789833</v>
      </c>
      <c r="Q13" s="3">
        <v>14.5631050908703</v>
      </c>
      <c r="R13" s="3">
        <v>20.089776068841999</v>
      </c>
      <c r="S13" s="3">
        <v>11.096992439689201</v>
      </c>
      <c r="T13" s="3">
        <v>13.489240237988801</v>
      </c>
      <c r="U13" s="3">
        <v>17.063961867644799</v>
      </c>
      <c r="V13" s="3" t="e">
        <v>#N/A</v>
      </c>
    </row>
    <row r="14" spans="1:22" x14ac:dyDescent="0.35">
      <c r="A14" s="2">
        <v>42244</v>
      </c>
      <c r="B14" s="3" t="e">
        <v>#N/A</v>
      </c>
      <c r="C14" s="3">
        <v>15.2474718611118</v>
      </c>
      <c r="D14" s="3">
        <v>15.7673859833234</v>
      </c>
      <c r="E14" s="3">
        <v>19.2191846677533</v>
      </c>
      <c r="F14" s="3">
        <v>15.431084057393701</v>
      </c>
      <c r="G14" s="3">
        <v>14.938146044193999</v>
      </c>
      <c r="H14" s="3">
        <v>16.0524762568757</v>
      </c>
      <c r="I14" s="3">
        <v>12.667648411208299</v>
      </c>
      <c r="J14" s="3" t="e">
        <v>#N/A</v>
      </c>
      <c r="K14" s="3">
        <v>10.725460292941101</v>
      </c>
      <c r="L14" s="3">
        <v>12.8491830000871</v>
      </c>
      <c r="M14" s="3">
        <v>17.278489499289499</v>
      </c>
      <c r="N14" s="3">
        <v>11.242774882504399</v>
      </c>
      <c r="O14" s="3">
        <v>20.5867944867075</v>
      </c>
      <c r="P14" s="3">
        <v>9.8758632071259402</v>
      </c>
      <c r="Q14" s="3">
        <v>14.028394065690501</v>
      </c>
      <c r="R14" s="3">
        <v>19.196548231642002</v>
      </c>
      <c r="S14" s="3">
        <v>10.659655896088699</v>
      </c>
      <c r="T14" s="3">
        <v>12.8982077826179</v>
      </c>
      <c r="U14" s="3">
        <v>17.447238980292202</v>
      </c>
      <c r="V14" s="3" t="e">
        <v>#N/A</v>
      </c>
    </row>
    <row r="15" spans="1:22" x14ac:dyDescent="0.35">
      <c r="A15" s="2">
        <v>42276</v>
      </c>
      <c r="B15" s="3" t="e">
        <v>#N/A</v>
      </c>
      <c r="C15" s="3">
        <v>14.660250646319</v>
      </c>
      <c r="D15" s="3">
        <v>15.062222409609401</v>
      </c>
      <c r="E15" s="3">
        <v>18.6463335213591</v>
      </c>
      <c r="F15" s="3">
        <v>14.0021378685946</v>
      </c>
      <c r="G15" s="3">
        <v>14.091632925343101</v>
      </c>
      <c r="H15" s="3">
        <v>16.0025278178077</v>
      </c>
      <c r="I15" s="3">
        <v>12.4529183503045</v>
      </c>
      <c r="J15" s="3" t="e">
        <v>#N/A</v>
      </c>
      <c r="K15" s="3">
        <v>10.6121064298852</v>
      </c>
      <c r="L15" s="3">
        <v>12.040068239399799</v>
      </c>
      <c r="M15" s="3">
        <v>16.5781598813297</v>
      </c>
      <c r="N15" s="3">
        <v>10.7765574942127</v>
      </c>
      <c r="O15" s="3">
        <v>20.1511994732857</v>
      </c>
      <c r="P15" s="3">
        <v>9.4824589298968593</v>
      </c>
      <c r="Q15" s="3">
        <v>13.861463545011899</v>
      </c>
      <c r="R15" s="3">
        <v>18.431692123516299</v>
      </c>
      <c r="S15" s="3">
        <v>10.5612906537157</v>
      </c>
      <c r="T15" s="3">
        <v>13.1991660512387</v>
      </c>
      <c r="U15" s="3">
        <v>17.838608051471301</v>
      </c>
      <c r="V15" s="3" t="e">
        <v>#N/A</v>
      </c>
    </row>
    <row r="16" spans="1:22" x14ac:dyDescent="0.35">
      <c r="A16" s="2">
        <v>42306</v>
      </c>
      <c r="B16" s="3" t="e">
        <v>#N/A</v>
      </c>
      <c r="C16" s="3">
        <v>15.520233925702399</v>
      </c>
      <c r="D16" s="3">
        <v>16.157351691557398</v>
      </c>
      <c r="E16" s="3">
        <v>19.310419520525901</v>
      </c>
      <c r="F16" s="3">
        <v>13.396531112041099</v>
      </c>
      <c r="G16" s="3">
        <v>12.164131094776801</v>
      </c>
      <c r="H16" s="3">
        <v>16.541972829158802</v>
      </c>
      <c r="I16" s="3">
        <v>12.7309329600628</v>
      </c>
      <c r="J16" s="3" t="e">
        <v>#N/A</v>
      </c>
      <c r="K16" s="3">
        <v>11.4713244158844</v>
      </c>
      <c r="L16" s="3">
        <v>12.293064986740101</v>
      </c>
      <c r="M16" s="3">
        <v>17.698166919837799</v>
      </c>
      <c r="N16" s="3">
        <v>11.240921672088399</v>
      </c>
      <c r="O16" s="3">
        <v>20.676592894781798</v>
      </c>
      <c r="P16" s="3">
        <v>10.2292010385057</v>
      </c>
      <c r="Q16" s="3">
        <v>13.8233859814166</v>
      </c>
      <c r="R16" s="3">
        <v>18.356726075014802</v>
      </c>
      <c r="S16" s="3">
        <v>10.969439717089401</v>
      </c>
      <c r="T16" s="3">
        <v>13.081150368960699</v>
      </c>
      <c r="U16" s="3">
        <v>23.2934292155376</v>
      </c>
      <c r="V16" s="3" t="e">
        <v>#N/A</v>
      </c>
    </row>
    <row r="17" spans="1:22" x14ac:dyDescent="0.35">
      <c r="A17" s="2">
        <v>42335</v>
      </c>
      <c r="B17" s="3" t="e">
        <v>#N/A</v>
      </c>
      <c r="C17" s="3">
        <v>15.934397790743301</v>
      </c>
      <c r="D17" s="3">
        <v>16.501791996618401</v>
      </c>
      <c r="E17" s="3">
        <v>18.2233701734521</v>
      </c>
      <c r="F17" s="3">
        <v>12.220049365095001</v>
      </c>
      <c r="G17" s="3">
        <v>11.1153249793615</v>
      </c>
      <c r="H17" s="3">
        <v>16.824375550516201</v>
      </c>
      <c r="I17" s="3">
        <v>12.6193494373801</v>
      </c>
      <c r="J17" s="3" t="e">
        <v>#N/A</v>
      </c>
      <c r="K17" s="3">
        <v>11.2958003631596</v>
      </c>
      <c r="L17" s="3">
        <v>12.590024487526801</v>
      </c>
      <c r="M17" s="3">
        <v>17.421164063477701</v>
      </c>
      <c r="N17" s="3">
        <v>14.3162751259324</v>
      </c>
      <c r="O17" s="3">
        <v>20.323922703089501</v>
      </c>
      <c r="P17" s="3">
        <v>9.9295717753520893</v>
      </c>
      <c r="Q17" s="3">
        <v>12.5404995852778</v>
      </c>
      <c r="R17" s="3">
        <v>16.038882266143901</v>
      </c>
      <c r="S17" s="3">
        <v>10.619347062699299</v>
      </c>
      <c r="T17" s="3">
        <v>12.087435200794999</v>
      </c>
      <c r="U17" s="3">
        <v>23.2637166200739</v>
      </c>
      <c r="V17" s="3" t="e">
        <v>#N/A</v>
      </c>
    </row>
    <row r="18" spans="1:22" x14ac:dyDescent="0.35">
      <c r="A18" s="2">
        <v>42367</v>
      </c>
      <c r="B18" s="3" t="e">
        <v>#N/A</v>
      </c>
      <c r="C18" s="3">
        <v>16.2161823895946</v>
      </c>
      <c r="D18" s="3">
        <v>16.079899910154801</v>
      </c>
      <c r="E18" s="3">
        <v>18.209232468316301</v>
      </c>
      <c r="F18" s="3">
        <v>11.302094435036199</v>
      </c>
      <c r="G18" s="3">
        <v>10.614994508964401</v>
      </c>
      <c r="H18" s="3">
        <v>16.8023472721062</v>
      </c>
      <c r="I18" s="3">
        <v>12.269716333775101</v>
      </c>
      <c r="J18" s="3" t="e">
        <v>#N/A</v>
      </c>
      <c r="K18" s="3">
        <v>10.449814072865999</v>
      </c>
      <c r="L18" s="3">
        <v>12.2602527056649</v>
      </c>
      <c r="M18" s="3">
        <v>16.781466377655899</v>
      </c>
      <c r="N18" s="3">
        <v>-4.4564638659512399</v>
      </c>
      <c r="O18" s="3">
        <v>20.5713979461554</v>
      </c>
      <c r="P18" s="3">
        <v>9.8983508883222608</v>
      </c>
      <c r="Q18" s="3">
        <v>12.0978624810379</v>
      </c>
      <c r="R18" s="3">
        <v>14.2228510991307</v>
      </c>
      <c r="S18" s="3">
        <v>9.9832545237358108</v>
      </c>
      <c r="T18" s="3">
        <v>12.288283257094999</v>
      </c>
      <c r="U18" s="3">
        <v>24.3584087932526</v>
      </c>
      <c r="V18" s="3" t="e">
        <v>#N/A</v>
      </c>
    </row>
    <row r="19" spans="1:22" x14ac:dyDescent="0.35">
      <c r="A19" s="2">
        <v>42398</v>
      </c>
      <c r="B19" s="3" t="e">
        <v>#N/A</v>
      </c>
      <c r="C19" s="3">
        <v>15.777701059990999</v>
      </c>
      <c r="D19" s="3">
        <v>16.292733539074401</v>
      </c>
      <c r="E19" s="3">
        <v>17.250560520821601</v>
      </c>
      <c r="F19" s="3">
        <v>11.6617744031903</v>
      </c>
      <c r="G19" s="3">
        <v>15.2566135447703</v>
      </c>
      <c r="H19" s="3">
        <v>16.619084516690499</v>
      </c>
      <c r="I19" s="3">
        <v>11.78189068483</v>
      </c>
      <c r="J19" s="3">
        <v>23.5988905217928</v>
      </c>
      <c r="K19" s="3">
        <v>10.234777860841101</v>
      </c>
      <c r="L19" s="3">
        <v>11.755928083794499</v>
      </c>
      <c r="M19" s="3">
        <v>16.268318071919499</v>
      </c>
      <c r="N19" s="3">
        <v>-0.74166463477717304</v>
      </c>
      <c r="O19" s="3">
        <v>19.8867574601774</v>
      </c>
      <c r="P19" s="3">
        <v>9.6464739398065706</v>
      </c>
      <c r="Q19" s="3">
        <v>11.070203287342601</v>
      </c>
      <c r="R19" s="3">
        <v>15.7219627429672</v>
      </c>
      <c r="S19" s="3">
        <v>9.8877694008019503</v>
      </c>
      <c r="T19" s="3">
        <v>11.945842168592099</v>
      </c>
      <c r="U19" s="3">
        <v>18.5192939005921</v>
      </c>
      <c r="V19" s="3">
        <v>10.941709040316701</v>
      </c>
    </row>
    <row r="20" spans="1:22" x14ac:dyDescent="0.35">
      <c r="A20" s="2">
        <v>42429</v>
      </c>
      <c r="B20" s="3" t="e">
        <v>#N/A</v>
      </c>
      <c r="C20" s="3">
        <v>15.4828700625095</v>
      </c>
      <c r="D20" s="3">
        <v>16.8131360271299</v>
      </c>
      <c r="E20" s="3">
        <v>16.555194013029801</v>
      </c>
      <c r="F20" s="3">
        <v>12.2097856641356</v>
      </c>
      <c r="G20" s="3">
        <v>22.5502897160389</v>
      </c>
      <c r="H20" s="3">
        <v>16.591087859171498</v>
      </c>
      <c r="I20" s="3">
        <v>12.3596971935085</v>
      </c>
      <c r="J20" s="3">
        <v>24.938709283512701</v>
      </c>
      <c r="K20" s="3">
        <v>10.5649132872189</v>
      </c>
      <c r="L20" s="3">
        <v>12.6570681126579</v>
      </c>
      <c r="M20" s="3">
        <v>15.906101507916</v>
      </c>
      <c r="N20" s="3">
        <v>-0.119514869528152</v>
      </c>
      <c r="O20" s="3">
        <v>18.828354255950401</v>
      </c>
      <c r="P20" s="3">
        <v>9.2498923874490995</v>
      </c>
      <c r="Q20" s="3">
        <v>11.972002248811</v>
      </c>
      <c r="R20" s="3">
        <v>16.580096624084501</v>
      </c>
      <c r="S20" s="3">
        <v>9.7492714867693202</v>
      </c>
      <c r="T20" s="3">
        <v>12.914682564570599</v>
      </c>
      <c r="U20" s="3">
        <v>-5.9498885455976103</v>
      </c>
      <c r="V20" s="3">
        <v>11.5581184286177</v>
      </c>
    </row>
    <row r="21" spans="1:22" x14ac:dyDescent="0.35">
      <c r="A21" s="2">
        <v>42458</v>
      </c>
      <c r="B21" s="3" t="e">
        <v>#N/A</v>
      </c>
      <c r="C21" s="3">
        <v>15.515115870037601</v>
      </c>
      <c r="D21" s="3">
        <v>16.7007629260135</v>
      </c>
      <c r="E21" s="3">
        <v>16.951112841309801</v>
      </c>
      <c r="F21" s="3">
        <v>12.432432955268199</v>
      </c>
      <c r="G21" s="3">
        <v>22.158093814326101</v>
      </c>
      <c r="H21" s="3">
        <v>16.685170425606</v>
      </c>
      <c r="I21" s="3">
        <v>12.5027496141605</v>
      </c>
      <c r="J21" s="3">
        <v>24.607374321806098</v>
      </c>
      <c r="K21" s="3">
        <v>10.6783102799196</v>
      </c>
      <c r="L21" s="3">
        <v>13.2456568723332</v>
      </c>
      <c r="M21" s="3">
        <v>15.932500758267899</v>
      </c>
      <c r="N21" s="3">
        <v>0.88280815688905001</v>
      </c>
      <c r="O21" s="3">
        <v>18.8891169978249</v>
      </c>
      <c r="P21" s="3">
        <v>9.5115403717115008</v>
      </c>
      <c r="Q21" s="3">
        <v>12.1280696987802</v>
      </c>
      <c r="R21" s="3">
        <v>16.557224774698199</v>
      </c>
      <c r="S21" s="3">
        <v>9.8211391383917199</v>
      </c>
      <c r="T21" s="3">
        <v>12.9682972538291</v>
      </c>
      <c r="U21" s="3">
        <v>-4.5303455864022997</v>
      </c>
      <c r="V21" s="3">
        <v>11.7357243975428</v>
      </c>
    </row>
    <row r="22" spans="1:22" x14ac:dyDescent="0.35">
      <c r="A22" s="2">
        <v>42489</v>
      </c>
      <c r="B22" s="3" t="e">
        <v>#N/A</v>
      </c>
      <c r="C22" s="3">
        <v>15.4844714214855</v>
      </c>
      <c r="D22" s="3">
        <v>16.5536937823403</v>
      </c>
      <c r="E22" s="3">
        <v>16.806767693584501</v>
      </c>
      <c r="F22" s="3">
        <v>12.301774702543099</v>
      </c>
      <c r="G22" s="3">
        <v>22.118036597979899</v>
      </c>
      <c r="H22" s="3">
        <v>16.5410439069184</v>
      </c>
      <c r="I22" s="3">
        <v>12.4586770113357</v>
      </c>
      <c r="J22" s="3">
        <v>24.486766498733001</v>
      </c>
      <c r="K22" s="3">
        <v>10.5457057934363</v>
      </c>
      <c r="L22" s="3">
        <v>13.339440287128999</v>
      </c>
      <c r="M22" s="3">
        <v>16.028949555890001</v>
      </c>
      <c r="N22" s="3">
        <v>2.4502595619809102</v>
      </c>
      <c r="O22" s="3">
        <v>18.948405777824401</v>
      </c>
      <c r="P22" s="3">
        <v>9.6901401923612003</v>
      </c>
      <c r="Q22" s="3">
        <v>12.297617501765</v>
      </c>
      <c r="R22" s="3">
        <v>16.441259351507298</v>
      </c>
      <c r="S22" s="3">
        <v>9.9095087133512294</v>
      </c>
      <c r="T22" s="3">
        <v>13.378400720478499</v>
      </c>
      <c r="U22" s="3">
        <v>-2.60135106112347</v>
      </c>
      <c r="V22" s="3">
        <v>12.284922826861999</v>
      </c>
    </row>
    <row r="23" spans="1:22" x14ac:dyDescent="0.35">
      <c r="A23" s="2">
        <v>42517</v>
      </c>
      <c r="B23" s="3" t="e">
        <v>#N/A</v>
      </c>
      <c r="C23" s="3">
        <v>15.2155577204395</v>
      </c>
      <c r="D23" s="3">
        <v>16.4489344620102</v>
      </c>
      <c r="E23" s="3">
        <v>16.958402520430699</v>
      </c>
      <c r="F23" s="3">
        <v>12.142012352039499</v>
      </c>
      <c r="G23" s="3">
        <v>20.7195665749074</v>
      </c>
      <c r="H23" s="3">
        <v>16.494583853796399</v>
      </c>
      <c r="I23" s="3">
        <v>12.682186935611799</v>
      </c>
      <c r="J23" s="3">
        <v>24.032478229038901</v>
      </c>
      <c r="K23" s="3">
        <v>10.4498692343151</v>
      </c>
      <c r="L23" s="3">
        <v>12.914168953503101</v>
      </c>
      <c r="M23" s="3">
        <v>15.7993339038035</v>
      </c>
      <c r="N23" s="3">
        <v>3.8632773433128702</v>
      </c>
      <c r="O23" s="3">
        <v>19.146339970805801</v>
      </c>
      <c r="P23" s="3">
        <v>9.7402049934677208</v>
      </c>
      <c r="Q23" s="3">
        <v>12.0954213244586</v>
      </c>
      <c r="R23" s="3">
        <v>16.339387351435001</v>
      </c>
      <c r="S23" s="3">
        <v>9.5753994831187299</v>
      </c>
      <c r="T23" s="3">
        <v>13.2464952838965</v>
      </c>
      <c r="U23" s="3">
        <v>-0.80690808846849904</v>
      </c>
      <c r="V23" s="3">
        <v>12.317896022199299</v>
      </c>
    </row>
    <row r="24" spans="1:22" x14ac:dyDescent="0.35">
      <c r="A24" s="2">
        <v>42550</v>
      </c>
      <c r="B24" s="3" t="e">
        <v>#N/A</v>
      </c>
      <c r="C24" s="3">
        <v>15.34690332878</v>
      </c>
      <c r="D24" s="3">
        <v>16.8691789712814</v>
      </c>
      <c r="E24" s="3">
        <v>17.646656307518299</v>
      </c>
      <c r="F24" s="3">
        <v>11.873957463750401</v>
      </c>
      <c r="G24" s="3">
        <v>19.847703966835599</v>
      </c>
      <c r="H24" s="3">
        <v>16.661581393712499</v>
      </c>
      <c r="I24" s="3">
        <v>12.945436351756101</v>
      </c>
      <c r="J24" s="3">
        <v>23.074910979308001</v>
      </c>
      <c r="K24" s="3">
        <v>10.395835649917901</v>
      </c>
      <c r="L24" s="3">
        <v>13.178719275261599</v>
      </c>
      <c r="M24" s="3">
        <v>15.768596587434599</v>
      </c>
      <c r="N24" s="3">
        <v>4.1284388717063898</v>
      </c>
      <c r="O24" s="3">
        <v>19.090577526233499</v>
      </c>
      <c r="P24" s="3">
        <v>10.325859038345699</v>
      </c>
      <c r="Q24" s="3">
        <v>12.253255061469201</v>
      </c>
      <c r="R24" s="3">
        <v>16.396990835400199</v>
      </c>
      <c r="S24" s="3">
        <v>9.4326766110843803</v>
      </c>
      <c r="T24" s="3">
        <v>13.280411694777699</v>
      </c>
      <c r="U24" s="3">
        <v>1.04458236284415</v>
      </c>
      <c r="V24" s="3">
        <v>12.6728711839233</v>
      </c>
    </row>
    <row r="25" spans="1:22" x14ac:dyDescent="0.35">
      <c r="A25" s="2">
        <v>42580</v>
      </c>
      <c r="B25" s="3" t="e">
        <v>#N/A</v>
      </c>
      <c r="C25" s="3">
        <v>15.7901339054545</v>
      </c>
      <c r="D25" s="3">
        <v>17.457782545241901</v>
      </c>
      <c r="E25" s="3">
        <v>18.0140809994877</v>
      </c>
      <c r="F25" s="3">
        <v>11.8891348677517</v>
      </c>
      <c r="G25" s="3">
        <v>19.5452459262319</v>
      </c>
      <c r="H25" s="3">
        <v>16.734666983791001</v>
      </c>
      <c r="I25" s="3">
        <v>13.464026488515</v>
      </c>
      <c r="J25" s="3">
        <v>22.939714400596099</v>
      </c>
      <c r="K25" s="3">
        <v>10.477749845202601</v>
      </c>
      <c r="L25" s="3">
        <v>14.039571242073499</v>
      </c>
      <c r="M25" s="3">
        <v>16.312359383588198</v>
      </c>
      <c r="N25" s="3">
        <v>5.9923104040553703</v>
      </c>
      <c r="O25" s="3">
        <v>19.740687041712501</v>
      </c>
      <c r="P25" s="3">
        <v>10.993628763953099</v>
      </c>
      <c r="Q25" s="3">
        <v>12.753682562465</v>
      </c>
      <c r="R25" s="3">
        <v>16.791527385305599</v>
      </c>
      <c r="S25" s="3">
        <v>9.2247483688698697</v>
      </c>
      <c r="T25" s="3">
        <v>13.5178085951753</v>
      </c>
      <c r="U25" s="3">
        <v>3.1149114008170602</v>
      </c>
      <c r="V25" s="3">
        <v>12.793942533453199</v>
      </c>
    </row>
    <row r="26" spans="1:22" x14ac:dyDescent="0.35">
      <c r="A26" s="2">
        <v>42611</v>
      </c>
      <c r="B26" s="3" t="e">
        <v>#N/A</v>
      </c>
      <c r="C26" s="3">
        <v>15.9309211524861</v>
      </c>
      <c r="D26" s="3">
        <v>17.778943563643299</v>
      </c>
      <c r="E26" s="3">
        <v>18.613351869356599</v>
      </c>
      <c r="F26" s="3">
        <v>12.215678811091101</v>
      </c>
      <c r="G26" s="3">
        <v>18.546695937807598</v>
      </c>
      <c r="H26" s="3">
        <v>17.1408701237979</v>
      </c>
      <c r="I26" s="3">
        <v>13.8698896924901</v>
      </c>
      <c r="J26" s="3">
        <v>22.6408323705692</v>
      </c>
      <c r="K26" s="3">
        <v>10.5770973580983</v>
      </c>
      <c r="L26" s="3">
        <v>14.4864961526077</v>
      </c>
      <c r="M26" s="3">
        <v>16.730076670964198</v>
      </c>
      <c r="N26" s="3">
        <v>6.4405553067290304</v>
      </c>
      <c r="O26" s="3">
        <v>19.690827138672699</v>
      </c>
      <c r="P26" s="3">
        <v>11.8315322057933</v>
      </c>
      <c r="Q26" s="3">
        <v>13.5779311636398</v>
      </c>
      <c r="R26" s="3">
        <v>16.668724262616401</v>
      </c>
      <c r="S26" s="3">
        <v>9.4273322763811596</v>
      </c>
      <c r="T26" s="3">
        <v>13.283389472695699</v>
      </c>
      <c r="U26" s="3">
        <v>4.9813201569434398</v>
      </c>
      <c r="V26" s="3">
        <v>12.6301720361039</v>
      </c>
    </row>
    <row r="27" spans="1:22" x14ac:dyDescent="0.35">
      <c r="A27" s="2">
        <v>42642</v>
      </c>
      <c r="B27" s="3" t="e">
        <v>#N/A</v>
      </c>
      <c r="C27" s="3">
        <v>15.8495356328797</v>
      </c>
      <c r="D27" s="3">
        <v>18.374406738385499</v>
      </c>
      <c r="E27" s="3">
        <v>18.000637409453301</v>
      </c>
      <c r="F27" s="3">
        <v>12.094632383051501</v>
      </c>
      <c r="G27" s="3">
        <v>17.478392038879601</v>
      </c>
      <c r="H27" s="3">
        <v>17.238550912032601</v>
      </c>
      <c r="I27" s="3">
        <v>14.2573728103098</v>
      </c>
      <c r="J27" s="3">
        <v>22.108959292112001</v>
      </c>
      <c r="K27" s="3">
        <v>10.782538103862599</v>
      </c>
      <c r="L27" s="3">
        <v>14.4189282000743</v>
      </c>
      <c r="M27" s="3">
        <v>16.873816542523301</v>
      </c>
      <c r="N27" s="3">
        <v>9.2920896734435292</v>
      </c>
      <c r="O27" s="3">
        <v>19.5263793568785</v>
      </c>
      <c r="P27" s="3">
        <v>12.701167836042</v>
      </c>
      <c r="Q27" s="3">
        <v>13.2197038052227</v>
      </c>
      <c r="R27" s="3">
        <v>16.148169601914901</v>
      </c>
      <c r="S27" s="3">
        <v>9.4088272100939694</v>
      </c>
      <c r="T27" s="3">
        <v>13.9371993081932</v>
      </c>
      <c r="U27" s="3">
        <v>8.5703306893084896</v>
      </c>
      <c r="V27" s="3">
        <v>12.329075714509001</v>
      </c>
    </row>
    <row r="28" spans="1:22" x14ac:dyDescent="0.35">
      <c r="A28" s="2">
        <v>42671</v>
      </c>
      <c r="B28" s="3" t="e">
        <v>#N/A</v>
      </c>
      <c r="C28" s="3">
        <v>17.293916671672001</v>
      </c>
      <c r="D28" s="3">
        <v>18.288435690609901</v>
      </c>
      <c r="E28" s="3">
        <v>17.446868634520001</v>
      </c>
      <c r="F28" s="3">
        <v>12.828712233951199</v>
      </c>
      <c r="G28" s="3">
        <v>16.0739980971757</v>
      </c>
      <c r="H28" s="3">
        <v>17.3339276600944</v>
      </c>
      <c r="I28" s="3">
        <v>14.2816125817094</v>
      </c>
      <c r="J28" s="3">
        <v>22.428341914302401</v>
      </c>
      <c r="K28" s="3">
        <v>10.7955835175653</v>
      </c>
      <c r="L28" s="3">
        <v>15.612091871840599</v>
      </c>
      <c r="M28" s="3">
        <v>16.654343019673998</v>
      </c>
      <c r="N28" s="3">
        <v>11.1725669373707</v>
      </c>
      <c r="O28" s="3">
        <v>19.821764778619801</v>
      </c>
      <c r="P28" s="3">
        <v>12.8330223637688</v>
      </c>
      <c r="Q28" s="3">
        <v>13.6190178282136</v>
      </c>
      <c r="R28" s="3">
        <v>16.038191955030801</v>
      </c>
      <c r="S28" s="3">
        <v>9.3182049305485197</v>
      </c>
      <c r="T28" s="3">
        <v>13.3362971402701</v>
      </c>
      <c r="U28" s="3">
        <v>11.07198819713</v>
      </c>
      <c r="V28" s="3">
        <v>12.9204957933116</v>
      </c>
    </row>
    <row r="29" spans="1:22" x14ac:dyDescent="0.35">
      <c r="A29" s="2">
        <v>42703</v>
      </c>
      <c r="B29" s="3" t="e">
        <v>#N/A</v>
      </c>
      <c r="C29" s="3">
        <v>16.412504255780298</v>
      </c>
      <c r="D29" s="3">
        <v>16.904849494617</v>
      </c>
      <c r="E29" s="3">
        <v>16.513765132557602</v>
      </c>
      <c r="F29" s="3">
        <v>12.532300214089799</v>
      </c>
      <c r="G29" s="3">
        <v>15.449378911111999</v>
      </c>
      <c r="H29" s="3">
        <v>16.937567919097798</v>
      </c>
      <c r="I29" s="3">
        <v>14.1629461381171</v>
      </c>
      <c r="J29" s="3">
        <v>20.840922351767301</v>
      </c>
      <c r="K29" s="3">
        <v>10.764544485598501</v>
      </c>
      <c r="L29" s="3">
        <v>14.8850136925732</v>
      </c>
      <c r="M29" s="3">
        <v>16.1999485190779</v>
      </c>
      <c r="N29" s="3">
        <v>13.979573324489801</v>
      </c>
      <c r="O29" s="3">
        <v>18.9915685705535</v>
      </c>
      <c r="P29" s="3">
        <v>13.279134732157001</v>
      </c>
      <c r="Q29" s="3">
        <v>12.9216644196734</v>
      </c>
      <c r="R29" s="3">
        <v>16.0082516091299</v>
      </c>
      <c r="S29" s="3">
        <v>8.8011437508108603</v>
      </c>
      <c r="T29" s="3">
        <v>12.5623649044382</v>
      </c>
      <c r="U29" s="3">
        <v>12.1211367373012</v>
      </c>
      <c r="V29" s="3">
        <v>14.6686022208421</v>
      </c>
    </row>
    <row r="30" spans="1:22" x14ac:dyDescent="0.35">
      <c r="A30" s="2">
        <v>42733</v>
      </c>
      <c r="B30" s="3" t="e">
        <v>#N/A</v>
      </c>
      <c r="C30" s="3">
        <v>15.5182169748026</v>
      </c>
      <c r="D30" s="3">
        <v>17.665608500565899</v>
      </c>
      <c r="E30" s="3">
        <v>17.1119040614727</v>
      </c>
      <c r="F30" s="3">
        <v>13.7776248978456</v>
      </c>
      <c r="G30" s="3">
        <v>15.343416518535699</v>
      </c>
      <c r="H30" s="3">
        <v>16.958111401080998</v>
      </c>
      <c r="I30" s="3">
        <v>14.1881837089997</v>
      </c>
      <c r="J30" s="3">
        <v>20.588256134635401</v>
      </c>
      <c r="K30" s="3">
        <v>11.0342836972237</v>
      </c>
      <c r="L30" s="3">
        <v>14.795587649753701</v>
      </c>
      <c r="M30" s="3">
        <v>17.272187336045601</v>
      </c>
      <c r="N30" s="3">
        <v>14.5221604130916</v>
      </c>
      <c r="O30" s="3">
        <v>18.7756886213953</v>
      </c>
      <c r="P30" s="3">
        <v>13.016568853793601</v>
      </c>
      <c r="Q30" s="3">
        <v>14.4657710078673</v>
      </c>
      <c r="R30" s="3">
        <v>16.258464990059501</v>
      </c>
      <c r="S30" s="3">
        <v>8.9917632433421293</v>
      </c>
      <c r="T30" s="3">
        <v>13.0147530113623</v>
      </c>
      <c r="U30" s="3">
        <v>14.489715679606499</v>
      </c>
      <c r="V30" s="3">
        <v>15.338675355828601</v>
      </c>
    </row>
    <row r="31" spans="1:22" x14ac:dyDescent="0.35">
      <c r="A31" s="2">
        <v>42762</v>
      </c>
      <c r="B31" s="3">
        <v>15.138739721251699</v>
      </c>
      <c r="C31" s="3">
        <v>16.290138520814502</v>
      </c>
      <c r="D31" s="3">
        <v>17.606138675776702</v>
      </c>
      <c r="E31" s="3">
        <v>18.3042781623944</v>
      </c>
      <c r="F31" s="3">
        <v>14.4861896260837</v>
      </c>
      <c r="G31" s="3">
        <v>15.585875402859401</v>
      </c>
      <c r="H31" s="3">
        <v>17.3504256309086</v>
      </c>
      <c r="I31" s="3">
        <v>14.325157289817</v>
      </c>
      <c r="J31" s="3">
        <v>20.711850613380399</v>
      </c>
      <c r="K31" s="3">
        <v>11.483565592809301</v>
      </c>
      <c r="L31" s="3">
        <v>15.796727509657</v>
      </c>
      <c r="M31" s="3">
        <v>17.410856707433101</v>
      </c>
      <c r="N31" s="3">
        <v>14.1295414481491</v>
      </c>
      <c r="O31" s="3">
        <v>19.910105551653999</v>
      </c>
      <c r="P31" s="3">
        <v>13.796080124425901</v>
      </c>
      <c r="Q31" s="3">
        <v>15.1580226398912</v>
      </c>
      <c r="R31" s="3">
        <v>16.752617053789098</v>
      </c>
      <c r="S31" s="3">
        <v>9.56898219923211</v>
      </c>
      <c r="T31" s="3">
        <v>13.650179768579999</v>
      </c>
      <c r="U31" s="3">
        <v>14.372522575138699</v>
      </c>
      <c r="V31" s="3">
        <v>15.3204957758141</v>
      </c>
    </row>
    <row r="32" spans="1:22" x14ac:dyDescent="0.35">
      <c r="A32" s="2">
        <v>42794</v>
      </c>
      <c r="B32" s="3">
        <v>15.233936523719301</v>
      </c>
      <c r="C32" s="3">
        <v>16.802801928582699</v>
      </c>
      <c r="D32" s="3">
        <v>17.5649029289795</v>
      </c>
      <c r="E32" s="3">
        <v>17.7790095150858</v>
      </c>
      <c r="F32" s="3">
        <v>15.7847443903929</v>
      </c>
      <c r="G32" s="3">
        <v>16.229245706339999</v>
      </c>
      <c r="H32" s="3">
        <v>17.049857479405201</v>
      </c>
      <c r="I32" s="3">
        <v>14.5468041912956</v>
      </c>
      <c r="J32" s="3">
        <v>21.519895224587799</v>
      </c>
      <c r="K32" s="3">
        <v>11.659717991302401</v>
      </c>
      <c r="L32" s="3">
        <v>16.881827754095699</v>
      </c>
      <c r="M32" s="3">
        <v>18.426780145921999</v>
      </c>
      <c r="N32" s="3">
        <v>14.3949757653756</v>
      </c>
      <c r="O32" s="3">
        <v>20.568102773935699</v>
      </c>
      <c r="P32" s="3">
        <v>14.0635859284303</v>
      </c>
      <c r="Q32" s="3">
        <v>14.9118781388585</v>
      </c>
      <c r="R32" s="3">
        <v>16.349952355507799</v>
      </c>
      <c r="S32" s="3">
        <v>9.8798423800281405</v>
      </c>
      <c r="T32" s="3">
        <v>13.431995535535901</v>
      </c>
      <c r="U32" s="3">
        <v>15.6290014419234</v>
      </c>
      <c r="V32" s="3">
        <v>15.4240544855496</v>
      </c>
    </row>
    <row r="33" spans="1:22" x14ac:dyDescent="0.35">
      <c r="A33" s="2">
        <v>42823</v>
      </c>
      <c r="B33" s="3">
        <v>15.1128429982545</v>
      </c>
      <c r="C33" s="3">
        <v>17.1046609953356</v>
      </c>
      <c r="D33" s="3">
        <v>17.489105203144302</v>
      </c>
      <c r="E33" s="3">
        <v>17.830255772519202</v>
      </c>
      <c r="F33" s="3">
        <v>15.426083398148201</v>
      </c>
      <c r="G33" s="3">
        <v>16.105629545431398</v>
      </c>
      <c r="H33" s="3">
        <v>17.1510139660103</v>
      </c>
      <c r="I33" s="3">
        <v>14.450673507911</v>
      </c>
      <c r="J33" s="3">
        <v>21.323770612587801</v>
      </c>
      <c r="K33" s="3">
        <v>11.485122242763801</v>
      </c>
      <c r="L33" s="3">
        <v>16.458324652727299</v>
      </c>
      <c r="M33" s="3">
        <v>18.411783421561498</v>
      </c>
      <c r="N33" s="3">
        <v>14.095803414423999</v>
      </c>
      <c r="O33" s="3">
        <v>20.432832887034301</v>
      </c>
      <c r="P33" s="3">
        <v>14.005537875453401</v>
      </c>
      <c r="Q33" s="3">
        <v>14.688575760094</v>
      </c>
      <c r="R33" s="3">
        <v>16.288942389871401</v>
      </c>
      <c r="S33" s="3">
        <v>9.7535898033601907</v>
      </c>
      <c r="T33" s="3">
        <v>13.2512687204394</v>
      </c>
      <c r="U33" s="3">
        <v>15.7113369633391</v>
      </c>
      <c r="V33" s="3">
        <v>15.2683280700009</v>
      </c>
    </row>
    <row r="34" spans="1:22" x14ac:dyDescent="0.35">
      <c r="A34" s="2">
        <v>42853</v>
      </c>
      <c r="B34" s="3">
        <v>15.040557127857999</v>
      </c>
      <c r="C34" s="3">
        <v>17.113102043550999</v>
      </c>
      <c r="D34" s="3">
        <v>17.4126592456815</v>
      </c>
      <c r="E34" s="3">
        <v>18.051285680521399</v>
      </c>
      <c r="F34" s="3">
        <v>15.344543157903299</v>
      </c>
      <c r="G34" s="3">
        <v>15.0824909195829</v>
      </c>
      <c r="H34" s="3">
        <v>17.241771960394701</v>
      </c>
      <c r="I34" s="3">
        <v>14.3575389344517</v>
      </c>
      <c r="J34" s="3">
        <v>20.868495918124999</v>
      </c>
      <c r="K34" s="3">
        <v>11.14263288055</v>
      </c>
      <c r="L34" s="3">
        <v>16.095920366690201</v>
      </c>
      <c r="M34" s="3">
        <v>18.324711547982002</v>
      </c>
      <c r="N34" s="3">
        <v>14.339026544684501</v>
      </c>
      <c r="O34" s="3">
        <v>20.402199796997401</v>
      </c>
      <c r="P34" s="3">
        <v>13.9440235075567</v>
      </c>
      <c r="Q34" s="3">
        <v>14.575640093904401</v>
      </c>
      <c r="R34" s="3">
        <v>16.172107478883401</v>
      </c>
      <c r="S34" s="3">
        <v>9.7863852561180291</v>
      </c>
      <c r="T34" s="3">
        <v>13.2291197215184</v>
      </c>
      <c r="U34" s="3">
        <v>15.804838601689699</v>
      </c>
      <c r="V34" s="3">
        <v>15.0869857290888</v>
      </c>
    </row>
    <row r="35" spans="1:22" x14ac:dyDescent="0.35">
      <c r="A35" s="2">
        <v>42881</v>
      </c>
      <c r="B35" s="3">
        <v>14.9779547826853</v>
      </c>
      <c r="C35" s="3">
        <v>17.371699110611999</v>
      </c>
      <c r="D35" s="3">
        <v>17.349585260501001</v>
      </c>
      <c r="E35" s="3">
        <v>18.095729166263801</v>
      </c>
      <c r="F35" s="3">
        <v>14.9255895856965</v>
      </c>
      <c r="G35" s="3">
        <v>15.104633434204599</v>
      </c>
      <c r="H35" s="3">
        <v>17.280176071096999</v>
      </c>
      <c r="I35" s="3">
        <v>14.395889506496401</v>
      </c>
      <c r="J35" s="3">
        <v>20.4721140362862</v>
      </c>
      <c r="K35" s="3">
        <v>11.171342552573099</v>
      </c>
      <c r="L35" s="3">
        <v>15.6855970432541</v>
      </c>
      <c r="M35" s="3">
        <v>18.3253608815739</v>
      </c>
      <c r="N35" s="3">
        <v>15.284598456179401</v>
      </c>
      <c r="O35" s="3">
        <v>20.494331417032601</v>
      </c>
      <c r="P35" s="3">
        <v>14.1322371378795</v>
      </c>
      <c r="Q35" s="3">
        <v>14.636455883732999</v>
      </c>
      <c r="R35" s="3">
        <v>16.069207703432401</v>
      </c>
      <c r="S35" s="3">
        <v>9.7381788539202301</v>
      </c>
      <c r="T35" s="3">
        <v>13.075858491855</v>
      </c>
      <c r="U35" s="3">
        <v>15.735853188947001</v>
      </c>
      <c r="V35" s="3">
        <v>15.019925972555701</v>
      </c>
    </row>
    <row r="36" spans="1:22" x14ac:dyDescent="0.35">
      <c r="A36" s="2">
        <v>42915</v>
      </c>
      <c r="B36" s="3">
        <v>15.355863380574901</v>
      </c>
      <c r="C36" s="3">
        <v>17.249168873703301</v>
      </c>
      <c r="D36" s="3">
        <v>17.363138585244201</v>
      </c>
      <c r="E36" s="3">
        <v>17.9571671394365</v>
      </c>
      <c r="F36" s="3">
        <v>14.624604833197999</v>
      </c>
      <c r="G36" s="3">
        <v>14.7637641755239</v>
      </c>
      <c r="H36" s="3">
        <v>17.217991100593601</v>
      </c>
      <c r="I36" s="3">
        <v>14.631829691245301</v>
      </c>
      <c r="J36" s="3">
        <v>19.904676451147399</v>
      </c>
      <c r="K36" s="3">
        <v>11.006444738626501</v>
      </c>
      <c r="L36" s="3">
        <v>14.984346529840099</v>
      </c>
      <c r="M36" s="3">
        <v>17.564707375631802</v>
      </c>
      <c r="N36" s="3">
        <v>15.1411677643994</v>
      </c>
      <c r="O36" s="3">
        <v>20.186867232945499</v>
      </c>
      <c r="P36" s="3">
        <v>14.0853282738153</v>
      </c>
      <c r="Q36" s="3">
        <v>13.973669478741099</v>
      </c>
      <c r="R36" s="3">
        <v>16.029119456560501</v>
      </c>
      <c r="S36" s="3">
        <v>9.6889710955429909</v>
      </c>
      <c r="T36" s="3">
        <v>12.7607069926131</v>
      </c>
      <c r="U36" s="3">
        <v>16.457916964252099</v>
      </c>
      <c r="V36" s="3">
        <v>15.631438441151101</v>
      </c>
    </row>
    <row r="37" spans="1:22" x14ac:dyDescent="0.35">
      <c r="A37" s="2">
        <v>42944</v>
      </c>
      <c r="B37" s="3">
        <v>15.3481773813389</v>
      </c>
      <c r="C37" s="3">
        <v>18.211576076952198</v>
      </c>
      <c r="D37" s="3">
        <v>17.309627160897001</v>
      </c>
      <c r="E37" s="3">
        <v>17.917213236950399</v>
      </c>
      <c r="F37" s="3">
        <v>14.3840509159785</v>
      </c>
      <c r="G37" s="3">
        <v>15.1029122269106</v>
      </c>
      <c r="H37" s="3">
        <v>17.2557693757139</v>
      </c>
      <c r="I37" s="3">
        <v>14.7073710630067</v>
      </c>
      <c r="J37" s="3">
        <v>20.157516273977802</v>
      </c>
      <c r="K37" s="3">
        <v>10.7428069272956</v>
      </c>
      <c r="L37" s="3">
        <v>14.9628296153831</v>
      </c>
      <c r="M37" s="3">
        <v>18.072708870007698</v>
      </c>
      <c r="N37" s="3">
        <v>15.2522592072383</v>
      </c>
      <c r="O37" s="3">
        <v>20.859920772902299</v>
      </c>
      <c r="P37" s="3">
        <v>14.5158439621705</v>
      </c>
      <c r="Q37" s="3">
        <v>14.2580045789056</v>
      </c>
      <c r="R37" s="3">
        <v>15.9958999931661</v>
      </c>
      <c r="S37" s="3">
        <v>9.7873659056802609</v>
      </c>
      <c r="T37" s="3">
        <v>13.0831216041984</v>
      </c>
      <c r="U37" s="3">
        <v>16.037509854639801</v>
      </c>
      <c r="V37" s="3">
        <v>15.3154527771025</v>
      </c>
    </row>
    <row r="38" spans="1:22" x14ac:dyDescent="0.35">
      <c r="A38" s="2">
        <v>42976</v>
      </c>
      <c r="B38" s="3">
        <v>15.5609526763527</v>
      </c>
      <c r="C38" s="3">
        <v>19.4555892343982</v>
      </c>
      <c r="D38" s="3">
        <v>17.3678096405629</v>
      </c>
      <c r="E38" s="3">
        <v>18.1394871084394</v>
      </c>
      <c r="F38" s="3">
        <v>14.4839295779396</v>
      </c>
      <c r="G38" s="3">
        <v>14.9954878964997</v>
      </c>
      <c r="H38" s="3">
        <v>17.3597785102261</v>
      </c>
      <c r="I38" s="3">
        <v>14.647992725224</v>
      </c>
      <c r="J38" s="3">
        <v>19.612012151478002</v>
      </c>
      <c r="K38" s="3">
        <v>10.3977452222582</v>
      </c>
      <c r="L38" s="3">
        <v>15.5034282628472</v>
      </c>
      <c r="M38" s="3">
        <v>18.303409707198998</v>
      </c>
      <c r="N38" s="3">
        <v>15.1884354784319</v>
      </c>
      <c r="O38" s="3">
        <v>20.742140298272499</v>
      </c>
      <c r="P38" s="3">
        <v>14.5129183156221</v>
      </c>
      <c r="Q38" s="3">
        <v>13.642341144757699</v>
      </c>
      <c r="R38" s="3">
        <v>16.2098303576322</v>
      </c>
      <c r="S38" s="3">
        <v>9.6133610526844304</v>
      </c>
      <c r="T38" s="3">
        <v>12.6014285053402</v>
      </c>
      <c r="U38" s="3">
        <v>17.185290584406399</v>
      </c>
      <c r="V38" s="3">
        <v>15.132355667885401</v>
      </c>
    </row>
    <row r="39" spans="1:22" x14ac:dyDescent="0.35">
      <c r="A39" s="2">
        <v>43007</v>
      </c>
      <c r="B39" s="3">
        <v>15.656665938357101</v>
      </c>
      <c r="C39" s="3">
        <v>20.360110636279199</v>
      </c>
      <c r="D39" s="3">
        <v>17.244904290624198</v>
      </c>
      <c r="E39" s="3">
        <v>18.730356890665401</v>
      </c>
      <c r="F39" s="3">
        <v>13.560415059814</v>
      </c>
      <c r="G39" s="3">
        <v>16.525715979930599</v>
      </c>
      <c r="H39" s="3">
        <v>17.3906628943563</v>
      </c>
      <c r="I39" s="3">
        <v>14.287491530681001</v>
      </c>
      <c r="J39" s="3">
        <v>19.046871683148801</v>
      </c>
      <c r="K39" s="3">
        <v>10.374325572826001</v>
      </c>
      <c r="L39" s="3">
        <v>15.482877817683301</v>
      </c>
      <c r="M39" s="3">
        <v>17.398689402725701</v>
      </c>
      <c r="N39" s="3">
        <v>14.373384056947501</v>
      </c>
      <c r="O39" s="3">
        <v>20.697091660473401</v>
      </c>
      <c r="P39" s="3">
        <v>14.7490989722367</v>
      </c>
      <c r="Q39" s="3">
        <v>12.6984417708751</v>
      </c>
      <c r="R39" s="3">
        <v>16.512936318699399</v>
      </c>
      <c r="S39" s="3">
        <v>9.0074679403942195</v>
      </c>
      <c r="T39" s="3">
        <v>12.1228790914182</v>
      </c>
      <c r="U39" s="3">
        <v>17.7897679305525</v>
      </c>
      <c r="V39" s="3">
        <v>14.893178223739501</v>
      </c>
    </row>
    <row r="40" spans="1:22" x14ac:dyDescent="0.35">
      <c r="A40" s="2">
        <v>43035</v>
      </c>
      <c r="B40" s="3">
        <v>16.1329540343588</v>
      </c>
      <c r="C40" s="3">
        <v>18.268455703933199</v>
      </c>
      <c r="D40" s="3">
        <v>17.114816442805498</v>
      </c>
      <c r="E40" s="3">
        <v>19.295433312291198</v>
      </c>
      <c r="F40" s="3">
        <v>13.295229670985499</v>
      </c>
      <c r="G40" s="3">
        <v>16.4147797469859</v>
      </c>
      <c r="H40" s="3">
        <v>17.4358467201553</v>
      </c>
      <c r="I40" s="3">
        <v>14.709064315590799</v>
      </c>
      <c r="J40" s="3">
        <v>18.260146133860701</v>
      </c>
      <c r="K40" s="3">
        <v>10.583388395173801</v>
      </c>
      <c r="L40" s="3">
        <v>15.250868143520499</v>
      </c>
      <c r="M40" s="3">
        <v>18.097277143384598</v>
      </c>
      <c r="N40" s="3">
        <v>16.4595666556644</v>
      </c>
      <c r="O40" s="3">
        <v>21.612262350454301</v>
      </c>
      <c r="P40" s="3">
        <v>15.0051414203602</v>
      </c>
      <c r="Q40" s="3">
        <v>12.757115158472001</v>
      </c>
      <c r="R40" s="3">
        <v>16.861806983144898</v>
      </c>
      <c r="S40" s="3">
        <v>9.1167433717725892</v>
      </c>
      <c r="T40" s="3">
        <v>12.407733517671501</v>
      </c>
      <c r="U40" s="3">
        <v>18.316123723496599</v>
      </c>
      <c r="V40" s="3">
        <v>14.3053914238132</v>
      </c>
    </row>
    <row r="41" spans="1:22" x14ac:dyDescent="0.35">
      <c r="A41" s="2">
        <v>43068</v>
      </c>
      <c r="B41" s="3">
        <v>16.180272386691101</v>
      </c>
      <c r="C41" s="3">
        <v>16.166064502747499</v>
      </c>
      <c r="D41" s="3">
        <v>17.294610546922598</v>
      </c>
      <c r="E41" s="3">
        <v>19.024433008646501</v>
      </c>
      <c r="F41" s="3">
        <v>12.522822452551001</v>
      </c>
      <c r="G41" s="3">
        <v>16.822677808357799</v>
      </c>
      <c r="H41" s="3">
        <v>17.269842333764299</v>
      </c>
      <c r="I41" s="3">
        <v>14.751846461738999</v>
      </c>
      <c r="J41" s="3">
        <v>16.926651424385501</v>
      </c>
      <c r="K41" s="3">
        <v>10.2655420966782</v>
      </c>
      <c r="L41" s="3">
        <v>14.520605267413901</v>
      </c>
      <c r="M41" s="3">
        <v>19.2158102263238</v>
      </c>
      <c r="N41" s="3">
        <v>17.355949725736799</v>
      </c>
      <c r="O41" s="3">
        <v>21.949280551467702</v>
      </c>
      <c r="P41" s="3">
        <v>15.407850289909099</v>
      </c>
      <c r="Q41" s="3">
        <v>12.173431955685601</v>
      </c>
      <c r="R41" s="3">
        <v>17.1087152676862</v>
      </c>
      <c r="S41" s="3">
        <v>8.4162932076947907</v>
      </c>
      <c r="T41" s="3">
        <v>11.259558372698599</v>
      </c>
      <c r="U41" s="3">
        <v>20.5353898891996</v>
      </c>
      <c r="V41" s="3">
        <v>14.274382082633201</v>
      </c>
    </row>
    <row r="42" spans="1:22" x14ac:dyDescent="0.35">
      <c r="A42" s="2">
        <v>43098</v>
      </c>
      <c r="B42" s="3">
        <v>15.924066363478699</v>
      </c>
      <c r="C42" s="3">
        <v>18.064818032942</v>
      </c>
      <c r="D42" s="3">
        <v>17.937906871509298</v>
      </c>
      <c r="E42" s="3">
        <v>19.870029810261599</v>
      </c>
      <c r="F42" s="3">
        <v>12.3531760101645</v>
      </c>
      <c r="G42" s="3">
        <v>17.1277391546598</v>
      </c>
      <c r="H42" s="3">
        <v>18.403206074794301</v>
      </c>
      <c r="I42" s="3">
        <v>14.6473960362492</v>
      </c>
      <c r="J42" s="3">
        <v>17.1778500442188</v>
      </c>
      <c r="K42" s="3">
        <v>10.0945139722641</v>
      </c>
      <c r="L42" s="3">
        <v>14.9214045178148</v>
      </c>
      <c r="M42" s="3">
        <v>18.871100928588099</v>
      </c>
      <c r="N42" s="3">
        <v>20.4584937886967</v>
      </c>
      <c r="O42" s="3">
        <v>22.681050939312499</v>
      </c>
      <c r="P42" s="3">
        <v>15.279544055152099</v>
      </c>
      <c r="Q42" s="3">
        <v>13.3551738398995</v>
      </c>
      <c r="R42" s="3">
        <v>17.848212118314301</v>
      </c>
      <c r="S42" s="3">
        <v>9.0706601424231899</v>
      </c>
      <c r="T42" s="3">
        <v>11.755516929939001</v>
      </c>
      <c r="U42" s="3">
        <v>22.609484086035501</v>
      </c>
      <c r="V42" s="3">
        <v>14.3666253866703</v>
      </c>
    </row>
    <row r="43" spans="1:22" x14ac:dyDescent="0.35">
      <c r="A43" s="2">
        <v>43129</v>
      </c>
      <c r="B43" s="3">
        <v>16.571172113578701</v>
      </c>
      <c r="C43" s="3">
        <v>18.540128607861998</v>
      </c>
      <c r="D43" s="3">
        <v>18.660479822486899</v>
      </c>
      <c r="E43" s="3">
        <v>20.5457174898057</v>
      </c>
      <c r="F43" s="3">
        <v>12.951041573102399</v>
      </c>
      <c r="G43" s="3">
        <v>18.123888565069802</v>
      </c>
      <c r="H43" s="3">
        <v>18.989307296228901</v>
      </c>
      <c r="I43" s="3">
        <v>15.156329056978601</v>
      </c>
      <c r="J43" s="3">
        <v>17.803884824495402</v>
      </c>
      <c r="K43" s="3">
        <v>10.9110980986125</v>
      </c>
      <c r="L43" s="3">
        <v>16.336019626851499</v>
      </c>
      <c r="M43" s="3">
        <v>18.862500547089301</v>
      </c>
      <c r="N43" s="3">
        <v>22.951204071868698</v>
      </c>
      <c r="O43" s="3">
        <v>23.047779889997202</v>
      </c>
      <c r="P43" s="3">
        <v>16.747554113263899</v>
      </c>
      <c r="Q43" s="3">
        <v>13.9572207096695</v>
      </c>
      <c r="R43" s="3">
        <v>18.547400876784799</v>
      </c>
      <c r="S43" s="3">
        <v>9.3567405871303002</v>
      </c>
      <c r="T43" s="3">
        <v>12.3202496455303</v>
      </c>
      <c r="U43" s="3">
        <v>25.8538810528045</v>
      </c>
      <c r="V43" s="3">
        <v>15.1751176460163</v>
      </c>
    </row>
    <row r="44" spans="1:22" x14ac:dyDescent="0.35">
      <c r="A44" s="2">
        <v>43159</v>
      </c>
      <c r="B44" s="3">
        <v>15.3223457028861</v>
      </c>
      <c r="C44" s="3">
        <v>17.5551648134219</v>
      </c>
      <c r="D44" s="3">
        <v>17.683224549440901</v>
      </c>
      <c r="E44" s="3">
        <v>19.403108620690201</v>
      </c>
      <c r="F44" s="3">
        <v>11.7666170547398</v>
      </c>
      <c r="G44" s="3">
        <v>19.8720432327877</v>
      </c>
      <c r="H44" s="3">
        <v>18.6001895224991</v>
      </c>
      <c r="I44" s="3">
        <v>14.4670932570349</v>
      </c>
      <c r="J44" s="3">
        <v>17.9727025626927</v>
      </c>
      <c r="K44" s="3">
        <v>10.5686269854027</v>
      </c>
      <c r="L44" s="3">
        <v>16.6295583770173</v>
      </c>
      <c r="M44" s="3">
        <v>18.124242612638501</v>
      </c>
      <c r="N44" s="3">
        <v>23.9417061514241</v>
      </c>
      <c r="O44" s="3">
        <v>21.755450666534301</v>
      </c>
      <c r="P44" s="3">
        <v>15.3586950861764</v>
      </c>
      <c r="Q44" s="3">
        <v>12.837489123309</v>
      </c>
      <c r="R44" s="3">
        <v>17.849127828806701</v>
      </c>
      <c r="S44" s="3">
        <v>9.2387180963831792</v>
      </c>
      <c r="T44" s="3">
        <v>12.392970597408</v>
      </c>
      <c r="U44" s="3">
        <v>24.634984074486901</v>
      </c>
      <c r="V44" s="3">
        <v>15.027850694600399</v>
      </c>
    </row>
    <row r="45" spans="1:22" x14ac:dyDescent="0.35">
      <c r="A45" s="2">
        <v>43188</v>
      </c>
      <c r="B45" s="3">
        <v>15.047182910225899</v>
      </c>
      <c r="C45" s="3">
        <v>17.234965417883501</v>
      </c>
      <c r="D45" s="3">
        <v>17.284603641766701</v>
      </c>
      <c r="E45" s="3">
        <v>19.000583090023301</v>
      </c>
      <c r="F45" s="3">
        <v>11.6113067408708</v>
      </c>
      <c r="G45" s="3">
        <v>19.319600546720199</v>
      </c>
      <c r="H45" s="3">
        <v>18.3941150840941</v>
      </c>
      <c r="I45" s="3">
        <v>14.389649146437399</v>
      </c>
      <c r="J45" s="3">
        <v>17.667893466528501</v>
      </c>
      <c r="K45" s="3">
        <v>10.4250326352907</v>
      </c>
      <c r="L45" s="3">
        <v>16.2355836722164</v>
      </c>
      <c r="M45" s="3">
        <v>17.913364607688798</v>
      </c>
      <c r="N45" s="3">
        <v>22.948754393153202</v>
      </c>
      <c r="O45" s="3">
        <v>21.364047740976101</v>
      </c>
      <c r="P45" s="3">
        <v>15.0477412204153</v>
      </c>
      <c r="Q45" s="3">
        <v>12.6767129496463</v>
      </c>
      <c r="R45" s="3">
        <v>17.489875196936101</v>
      </c>
      <c r="S45" s="3">
        <v>9.0500685074236706</v>
      </c>
      <c r="T45" s="3">
        <v>12.2423379281629</v>
      </c>
      <c r="U45" s="3">
        <v>24.596438129172</v>
      </c>
      <c r="V45" s="3">
        <v>15.2530924047834</v>
      </c>
    </row>
    <row r="46" spans="1:22" x14ac:dyDescent="0.35">
      <c r="A46" s="2">
        <v>43217</v>
      </c>
      <c r="B46" s="3">
        <v>14.531500773172599</v>
      </c>
      <c r="C46" s="3">
        <v>17.040325779196401</v>
      </c>
      <c r="D46" s="3">
        <v>16.841007921424399</v>
      </c>
      <c r="E46" s="3">
        <v>18.6217908435349</v>
      </c>
      <c r="F46" s="3">
        <v>11.7525792096933</v>
      </c>
      <c r="G46" s="3">
        <v>18.8975833862917</v>
      </c>
      <c r="H46" s="3">
        <v>18.2570138601168</v>
      </c>
      <c r="I46" s="3">
        <v>14.2299462024361</v>
      </c>
      <c r="J46" s="3">
        <v>17.685408539036299</v>
      </c>
      <c r="K46" s="3">
        <v>10.326079941509599</v>
      </c>
      <c r="L46" s="3">
        <v>15.957262256719201</v>
      </c>
      <c r="M46" s="3">
        <v>17.741985273704898</v>
      </c>
      <c r="N46" s="3">
        <v>22.7652612580309</v>
      </c>
      <c r="O46" s="3">
        <v>21.4975378262227</v>
      </c>
      <c r="P46" s="3">
        <v>14.7963221647615</v>
      </c>
      <c r="Q46" s="3">
        <v>12.734197887269101</v>
      </c>
      <c r="R46" s="3">
        <v>17.282319332946798</v>
      </c>
      <c r="S46" s="3">
        <v>8.7793619205674709</v>
      </c>
      <c r="T46" s="3">
        <v>12.392468202873999</v>
      </c>
      <c r="U46" s="3">
        <v>24.049807681972101</v>
      </c>
      <c r="V46" s="3">
        <v>15.394316332011501</v>
      </c>
    </row>
    <row r="47" spans="1:22" x14ac:dyDescent="0.35">
      <c r="A47" s="2">
        <v>43249</v>
      </c>
      <c r="B47" s="3">
        <v>14.286561019071</v>
      </c>
      <c r="C47" s="3">
        <v>16.2820778160354</v>
      </c>
      <c r="D47" s="3">
        <v>16.672401707453002</v>
      </c>
      <c r="E47" s="3">
        <v>18.439634391843999</v>
      </c>
      <c r="F47" s="3">
        <v>11.5670266608421</v>
      </c>
      <c r="G47" s="3">
        <v>18.180234548561</v>
      </c>
      <c r="H47" s="3">
        <v>17.8948662272762</v>
      </c>
      <c r="I47" s="3">
        <v>14.3107315945946</v>
      </c>
      <c r="J47" s="3">
        <v>16.998870731168701</v>
      </c>
      <c r="K47" s="3">
        <v>10.122005116836201</v>
      </c>
      <c r="L47" s="3">
        <v>14.905834286896599</v>
      </c>
      <c r="M47" s="3">
        <v>17.201760035979301</v>
      </c>
      <c r="N47" s="3">
        <v>21.573310302799001</v>
      </c>
      <c r="O47" s="3">
        <v>21.183467913927998</v>
      </c>
      <c r="P47" s="3">
        <v>14.7211375119871</v>
      </c>
      <c r="Q47" s="3">
        <v>12.6469217760618</v>
      </c>
      <c r="R47" s="3">
        <v>17.114629123261601</v>
      </c>
      <c r="S47" s="3">
        <v>8.5222081144055704</v>
      </c>
      <c r="T47" s="3">
        <v>11.8041207227692</v>
      </c>
      <c r="U47" s="3">
        <v>23.501457703517602</v>
      </c>
      <c r="V47" s="3">
        <v>15.3659173674667</v>
      </c>
    </row>
    <row r="48" spans="1:22" x14ac:dyDescent="0.35">
      <c r="A48" s="2">
        <v>43280</v>
      </c>
      <c r="B48" s="3">
        <v>13.654181875396301</v>
      </c>
      <c r="C48" s="3">
        <v>15.4499601345616</v>
      </c>
      <c r="D48" s="3">
        <v>15.740833767225901</v>
      </c>
      <c r="E48" s="3">
        <v>17.827844135510901</v>
      </c>
      <c r="F48" s="3">
        <v>11.2643036386627</v>
      </c>
      <c r="G48" s="3">
        <v>17.764373400757702</v>
      </c>
      <c r="H48" s="3">
        <v>17.523420622169802</v>
      </c>
      <c r="I48" s="3">
        <v>14.1370333278988</v>
      </c>
      <c r="J48" s="3">
        <v>17.345656696715299</v>
      </c>
      <c r="K48" s="3">
        <v>9.7867953576115507</v>
      </c>
      <c r="L48" s="3">
        <v>14.2561078016266</v>
      </c>
      <c r="M48" s="3">
        <v>17.0422500210741</v>
      </c>
      <c r="N48" s="3">
        <v>21.6872195396076</v>
      </c>
      <c r="O48" s="3">
        <v>21.119822915755702</v>
      </c>
      <c r="P48" s="3">
        <v>14.2863684952514</v>
      </c>
      <c r="Q48" s="3">
        <v>12.441329951576201</v>
      </c>
      <c r="R48" s="3">
        <v>16.3066695082587</v>
      </c>
      <c r="S48" s="3">
        <v>8.0985783306422405</v>
      </c>
      <c r="T48" s="3">
        <v>11.9688610647085</v>
      </c>
      <c r="U48" s="3">
        <v>22.048877460568999</v>
      </c>
      <c r="V48" s="3">
        <v>15.5079890356203</v>
      </c>
    </row>
    <row r="49" spans="1:22" x14ac:dyDescent="0.35">
      <c r="A49" s="2">
        <v>43308</v>
      </c>
      <c r="B49" s="3">
        <v>13.277727502068901</v>
      </c>
      <c r="C49" s="3">
        <v>15.4964928862926</v>
      </c>
      <c r="D49" s="3">
        <v>15.8350863552158</v>
      </c>
      <c r="E49" s="3">
        <v>17.998098336521501</v>
      </c>
      <c r="F49" s="3">
        <v>11.6556835888529</v>
      </c>
      <c r="G49" s="3">
        <v>17.684889402024101</v>
      </c>
      <c r="H49" s="3">
        <v>17.795742240542001</v>
      </c>
      <c r="I49" s="3">
        <v>14.2697681014383</v>
      </c>
      <c r="J49" s="3">
        <v>17.576718187651199</v>
      </c>
      <c r="K49" s="3">
        <v>9.6073614907876195</v>
      </c>
      <c r="L49" s="3">
        <v>14.3508043521157</v>
      </c>
      <c r="M49" s="3">
        <v>16.721314347958302</v>
      </c>
      <c r="N49" s="3">
        <v>21.092395679309</v>
      </c>
      <c r="O49" s="3">
        <v>21.6025540235111</v>
      </c>
      <c r="P49" s="3">
        <v>14.2124925849429</v>
      </c>
      <c r="Q49" s="3">
        <v>12.744871714301301</v>
      </c>
      <c r="R49" s="3">
        <v>16.595826515179098</v>
      </c>
      <c r="S49" s="3">
        <v>7.82650656715479</v>
      </c>
      <c r="T49" s="3">
        <v>12.2811455725914</v>
      </c>
      <c r="U49" s="3">
        <v>21.837660152863599</v>
      </c>
      <c r="V49" s="3">
        <v>15.4644931290469</v>
      </c>
    </row>
    <row r="50" spans="1:22" x14ac:dyDescent="0.35">
      <c r="A50" s="2">
        <v>43341</v>
      </c>
      <c r="B50" s="3">
        <v>12.617654404244499</v>
      </c>
      <c r="C50" s="3">
        <v>15.3594713032849</v>
      </c>
      <c r="D50" s="3">
        <v>16.067474624058899</v>
      </c>
      <c r="E50" s="3">
        <v>17.7598458396008</v>
      </c>
      <c r="F50" s="3">
        <v>12.0697443602854</v>
      </c>
      <c r="G50" s="3">
        <v>17.195165350606601</v>
      </c>
      <c r="H50" s="3">
        <v>17.989782939220099</v>
      </c>
      <c r="I50" s="3">
        <v>14.245546775090499</v>
      </c>
      <c r="J50" s="3">
        <v>17.439774019774301</v>
      </c>
      <c r="K50" s="3">
        <v>9.4627383970983807</v>
      </c>
      <c r="L50" s="3">
        <v>13.7134554955874</v>
      </c>
      <c r="M50" s="3">
        <v>16.875126544509701</v>
      </c>
      <c r="N50" s="3">
        <v>21.373467652098999</v>
      </c>
      <c r="O50" s="3">
        <v>22.510848721363899</v>
      </c>
      <c r="P50" s="3">
        <v>13.7110568072059</v>
      </c>
      <c r="Q50" s="3">
        <v>13.2053152644369</v>
      </c>
      <c r="R50" s="3">
        <v>16.469733730759501</v>
      </c>
      <c r="S50" s="3">
        <v>7.5106362764442904</v>
      </c>
      <c r="T50" s="3">
        <v>12.453697917173001</v>
      </c>
      <c r="U50" s="3">
        <v>21.964058164653999</v>
      </c>
      <c r="V50" s="3">
        <v>15.0739035751372</v>
      </c>
    </row>
    <row r="51" spans="1:22" x14ac:dyDescent="0.35">
      <c r="A51" s="2">
        <v>43371</v>
      </c>
      <c r="B51" s="3">
        <v>12.711953131908</v>
      </c>
      <c r="C51" s="3">
        <v>15.1373274331362</v>
      </c>
      <c r="D51" s="3">
        <v>15.558475521645301</v>
      </c>
      <c r="E51" s="3">
        <v>16.430712155312499</v>
      </c>
      <c r="F51" s="3">
        <v>11.6361409885646</v>
      </c>
      <c r="G51" s="3">
        <v>16.506451795422102</v>
      </c>
      <c r="H51" s="3">
        <v>17.657889627589899</v>
      </c>
      <c r="I51" s="3">
        <v>13.8577852483696</v>
      </c>
      <c r="J51" s="3">
        <v>17.1686873987436</v>
      </c>
      <c r="K51" s="3">
        <v>9.4088660482513298</v>
      </c>
      <c r="L51" s="3">
        <v>13.328493617475299</v>
      </c>
      <c r="M51" s="3">
        <v>15.605461082115401</v>
      </c>
      <c r="N51" s="3">
        <v>21.060886820827299</v>
      </c>
      <c r="O51" s="3">
        <v>21.334958077558401</v>
      </c>
      <c r="P51" s="3">
        <v>13.290238044238601</v>
      </c>
      <c r="Q51" s="3">
        <v>13.0867097731791</v>
      </c>
      <c r="R51" s="3">
        <v>16.4648715454525</v>
      </c>
      <c r="S51" s="3">
        <v>7.7274542569531501</v>
      </c>
      <c r="T51" s="3">
        <v>12.821002600261799</v>
      </c>
      <c r="U51" s="3">
        <v>21.3167639871284</v>
      </c>
      <c r="V51" s="3">
        <v>14.889714578674001</v>
      </c>
    </row>
    <row r="52" spans="1:22" x14ac:dyDescent="0.35">
      <c r="A52" s="2">
        <v>43402</v>
      </c>
      <c r="B52" s="3">
        <v>11.405299831951799</v>
      </c>
      <c r="C52" s="3">
        <v>16.7791387005853</v>
      </c>
      <c r="D52" s="3">
        <v>14.7576775192341</v>
      </c>
      <c r="E52" s="3">
        <v>16.026659166871099</v>
      </c>
      <c r="F52" s="3">
        <v>10.9317397401676</v>
      </c>
      <c r="G52" s="3">
        <v>15.848808895402</v>
      </c>
      <c r="H52" s="3">
        <v>16.502452452777099</v>
      </c>
      <c r="I52" s="3">
        <v>12.329288578196801</v>
      </c>
      <c r="J52" s="3">
        <v>15.5156782308811</v>
      </c>
      <c r="K52" s="3">
        <v>8.3525766855557499</v>
      </c>
      <c r="L52" s="3">
        <v>13.6107635662439</v>
      </c>
      <c r="M52" s="3">
        <v>14.247099788326199</v>
      </c>
      <c r="N52" s="3">
        <v>19.059662884230299</v>
      </c>
      <c r="O52" s="3">
        <v>20.310507001956601</v>
      </c>
      <c r="P52" s="3">
        <v>11.716681276176001</v>
      </c>
      <c r="Q52" s="3">
        <v>13.716550941694299</v>
      </c>
      <c r="R52" s="3">
        <v>15.410633823622</v>
      </c>
      <c r="S52" s="3">
        <v>7.0066256040680504</v>
      </c>
      <c r="T52" s="3">
        <v>12.473135178994299</v>
      </c>
      <c r="U52" s="3">
        <v>19.0972175305176</v>
      </c>
      <c r="V52" s="3">
        <v>14.942769086581199</v>
      </c>
    </row>
    <row r="53" spans="1:22" x14ac:dyDescent="0.35">
      <c r="A53" s="2">
        <v>43433</v>
      </c>
      <c r="B53" s="3">
        <v>11.252239027790701</v>
      </c>
      <c r="C53" s="3">
        <v>17.367922359364801</v>
      </c>
      <c r="D53" s="3">
        <v>15.754125744511301</v>
      </c>
      <c r="E53" s="3">
        <v>16.196496795707599</v>
      </c>
      <c r="F53" s="3">
        <v>11.7429688489072</v>
      </c>
      <c r="G53" s="3">
        <v>16.521623106013301</v>
      </c>
      <c r="H53" s="3">
        <v>16.815562393538901</v>
      </c>
      <c r="I53" s="3">
        <v>12.642607983618401</v>
      </c>
      <c r="J53" s="3">
        <v>14.824588964185599</v>
      </c>
      <c r="K53" s="3">
        <v>8.5243158315853105</v>
      </c>
      <c r="L53" s="3">
        <v>14.004711817748101</v>
      </c>
      <c r="M53" s="3">
        <v>14.953991023896</v>
      </c>
      <c r="N53" s="3">
        <v>17.510614419022499</v>
      </c>
      <c r="O53" s="3">
        <v>21.592072096552801</v>
      </c>
      <c r="P53" s="3">
        <v>12.2827784775405</v>
      </c>
      <c r="Q53" s="3">
        <v>13.9840048132339</v>
      </c>
      <c r="R53" s="3">
        <v>15.161256943550701</v>
      </c>
      <c r="S53" s="3">
        <v>6.8567654879750002</v>
      </c>
      <c r="T53" s="3">
        <v>12.4082582147655</v>
      </c>
      <c r="U53" s="3">
        <v>19.519952994113801</v>
      </c>
      <c r="V53" s="3">
        <v>14.809358481334201</v>
      </c>
    </row>
    <row r="54" spans="1:22" x14ac:dyDescent="0.35">
      <c r="A54" s="2">
        <v>43462</v>
      </c>
      <c r="B54" s="3">
        <v>10.6764803649423</v>
      </c>
      <c r="C54" s="3">
        <v>16.284948379004799</v>
      </c>
      <c r="D54" s="3">
        <v>15.581822843918699</v>
      </c>
      <c r="E54" s="3">
        <v>16.809143300835899</v>
      </c>
      <c r="F54" s="3">
        <v>11.457907125835099</v>
      </c>
      <c r="G54" s="3">
        <v>17.071847119082101</v>
      </c>
      <c r="H54" s="3">
        <v>16.913262483731302</v>
      </c>
      <c r="I54" s="3">
        <v>12.5161595340857</v>
      </c>
      <c r="J54" s="3">
        <v>14.567223552966899</v>
      </c>
      <c r="K54" s="3">
        <v>8.1495815760323005</v>
      </c>
      <c r="L54" s="3">
        <v>13.696329573753999</v>
      </c>
      <c r="M54" s="3">
        <v>14.8520674819852</v>
      </c>
      <c r="N54" s="3">
        <v>14.3173511569643</v>
      </c>
      <c r="O54" s="3">
        <v>21.620945902716901</v>
      </c>
      <c r="P54" s="3">
        <v>11.382913927501299</v>
      </c>
      <c r="Q54" s="3">
        <v>14.0349055150163</v>
      </c>
      <c r="R54" s="3">
        <v>14.2800531873881</v>
      </c>
      <c r="S54" s="3">
        <v>6.5889502430612703</v>
      </c>
      <c r="T54" s="3">
        <v>11.887801097498</v>
      </c>
      <c r="U54" s="3">
        <v>17.551014356134601</v>
      </c>
      <c r="V54" s="3">
        <v>15.259094354756099</v>
      </c>
    </row>
    <row r="55" spans="1:22" x14ac:dyDescent="0.35">
      <c r="A55" s="2">
        <v>43494</v>
      </c>
      <c r="B55" s="3">
        <v>11.3063188687339</v>
      </c>
      <c r="C55" s="3">
        <v>12.494953400805599</v>
      </c>
      <c r="D55" s="3">
        <v>16.1711319166617</v>
      </c>
      <c r="E55" s="3">
        <v>17.662316492714002</v>
      </c>
      <c r="F55" s="3">
        <v>11.7515843288265</v>
      </c>
      <c r="G55" s="3">
        <v>18.600847691223901</v>
      </c>
      <c r="H55" s="3">
        <v>16.957811223126399</v>
      </c>
      <c r="I55" s="3">
        <v>13.278818708552899</v>
      </c>
      <c r="J55" s="3">
        <v>15.368989564658399</v>
      </c>
      <c r="K55" s="3">
        <v>9.36268671603146</v>
      </c>
      <c r="L55" s="3">
        <v>14.8591851472277</v>
      </c>
      <c r="M55" s="3">
        <v>15.471328945346899</v>
      </c>
      <c r="N55" s="3">
        <v>17.619570104804801</v>
      </c>
      <c r="O55" s="3">
        <v>21.278864064394</v>
      </c>
      <c r="P55" s="3">
        <v>12.1938833891979</v>
      </c>
      <c r="Q55" s="3">
        <v>14.683842327135901</v>
      </c>
      <c r="R55" s="3">
        <v>15.250904027128399</v>
      </c>
      <c r="S55" s="3">
        <v>7.5605003065124503</v>
      </c>
      <c r="T55" s="3">
        <v>12.1827982970471</v>
      </c>
      <c r="U55" s="3">
        <v>18.504085911385101</v>
      </c>
      <c r="V55" s="3">
        <v>17.249474599019599</v>
      </c>
    </row>
    <row r="56" spans="1:22" x14ac:dyDescent="0.35">
      <c r="A56" s="2">
        <v>43524</v>
      </c>
      <c r="B56" s="3">
        <v>12.6999924874264</v>
      </c>
      <c r="C56" s="3">
        <v>11.2628636238433</v>
      </c>
      <c r="D56" s="3">
        <v>15.903091853353599</v>
      </c>
      <c r="E56" s="3">
        <v>16.8003710385874</v>
      </c>
      <c r="F56" s="3">
        <v>11.5051836429408</v>
      </c>
      <c r="G56" s="3">
        <v>20.2207843788288</v>
      </c>
      <c r="H56" s="3">
        <v>17.107100488857</v>
      </c>
      <c r="I56" s="3">
        <v>14.0790637500466</v>
      </c>
      <c r="J56" s="3">
        <v>15.5558127306881</v>
      </c>
      <c r="K56" s="3">
        <v>9.9866346132813408</v>
      </c>
      <c r="L56" s="3">
        <v>14.8241255113211</v>
      </c>
      <c r="M56" s="3">
        <v>15.444779910838401</v>
      </c>
      <c r="N56" s="3">
        <v>18.786589289729601</v>
      </c>
      <c r="O56" s="3">
        <v>21.712392471377399</v>
      </c>
      <c r="P56" s="3">
        <v>12.826471188208901</v>
      </c>
      <c r="Q56" s="3">
        <v>13.6268375324807</v>
      </c>
      <c r="R56" s="3">
        <v>16.247065005323901</v>
      </c>
      <c r="S56" s="3">
        <v>7.4111780247555901</v>
      </c>
      <c r="T56" s="3">
        <v>12.7112629823351</v>
      </c>
      <c r="U56" s="3">
        <v>19.6958375052901</v>
      </c>
      <c r="V56" s="3">
        <v>17.215549997691699</v>
      </c>
    </row>
    <row r="57" spans="1:22" x14ac:dyDescent="0.35">
      <c r="A57" s="2">
        <v>43553</v>
      </c>
      <c r="B57" s="3">
        <v>12.718853184458901</v>
      </c>
      <c r="C57" s="3">
        <v>11.0237989472742</v>
      </c>
      <c r="D57" s="3">
        <v>15.7922891529923</v>
      </c>
      <c r="E57" s="3">
        <v>16.775736738278201</v>
      </c>
      <c r="F57" s="3">
        <v>11.581151662332999</v>
      </c>
      <c r="G57" s="3">
        <v>19.8648352910593</v>
      </c>
      <c r="H57" s="3">
        <v>16.960109344842699</v>
      </c>
      <c r="I57" s="3">
        <v>14.254696956097099</v>
      </c>
      <c r="J57" s="3">
        <v>15.392162706541299</v>
      </c>
      <c r="K57" s="3">
        <v>10.1505582876337</v>
      </c>
      <c r="L57" s="3">
        <v>14.540126036470699</v>
      </c>
      <c r="M57" s="3">
        <v>15.242553025578699</v>
      </c>
      <c r="N57" s="3">
        <v>18.556584287041598</v>
      </c>
      <c r="O57" s="3">
        <v>21.6654422213741</v>
      </c>
      <c r="P57" s="3">
        <v>12.851489309906899</v>
      </c>
      <c r="Q57" s="3">
        <v>13.564692813328801</v>
      </c>
      <c r="R57" s="3">
        <v>16.132329912451901</v>
      </c>
      <c r="S57" s="3">
        <v>7.2943987302613298</v>
      </c>
      <c r="T57" s="3">
        <v>12.708769276722199</v>
      </c>
      <c r="U57" s="3">
        <v>19.542400573072801</v>
      </c>
      <c r="V57" s="3">
        <v>17.2659100256604</v>
      </c>
    </row>
    <row r="58" spans="1:22" x14ac:dyDescent="0.35">
      <c r="A58" s="2">
        <v>43584</v>
      </c>
      <c r="B58" s="3">
        <v>12.6997341637997</v>
      </c>
      <c r="C58" s="3">
        <v>11.0728701937434</v>
      </c>
      <c r="D58" s="3">
        <v>15.6647816599649</v>
      </c>
      <c r="E58" s="3">
        <v>16.728990355048602</v>
      </c>
      <c r="F58" s="3">
        <v>11.6833541144486</v>
      </c>
      <c r="G58" s="3">
        <v>19.024855777506001</v>
      </c>
      <c r="H58" s="3">
        <v>16.905754332970201</v>
      </c>
      <c r="I58" s="3">
        <v>14.556716306973</v>
      </c>
      <c r="J58" s="3">
        <v>15.394226178021301</v>
      </c>
      <c r="K58" s="3">
        <v>10.554019799531</v>
      </c>
      <c r="L58" s="3">
        <v>14.157990315747</v>
      </c>
      <c r="M58" s="3">
        <v>15.3077550491353</v>
      </c>
      <c r="N58" s="3">
        <v>18.427820404936</v>
      </c>
      <c r="O58" s="3">
        <v>21.639053007119699</v>
      </c>
      <c r="P58" s="3">
        <v>12.916260441975099</v>
      </c>
      <c r="Q58" s="3">
        <v>13.687701176844801</v>
      </c>
      <c r="R58" s="3">
        <v>16.143818430681701</v>
      </c>
      <c r="S58" s="3">
        <v>7.1647939197462396</v>
      </c>
      <c r="T58" s="3">
        <v>12.900701859631599</v>
      </c>
      <c r="U58" s="3">
        <v>19.749443089709501</v>
      </c>
      <c r="V58" s="3">
        <v>17.6112843828145</v>
      </c>
    </row>
    <row r="59" spans="1:22" x14ac:dyDescent="0.35">
      <c r="A59" s="2">
        <v>43614</v>
      </c>
      <c r="B59" s="3">
        <v>12.4894276187202</v>
      </c>
      <c r="C59" s="3">
        <v>10.631578959616199</v>
      </c>
      <c r="D59" s="3">
        <v>15.260859775865899</v>
      </c>
      <c r="E59" s="3">
        <v>16.558821792394699</v>
      </c>
      <c r="F59" s="3">
        <v>11.288036002271401</v>
      </c>
      <c r="G59" s="3">
        <v>17.962653051348099</v>
      </c>
      <c r="H59" s="3">
        <v>16.940609347608799</v>
      </c>
      <c r="I59" s="3">
        <v>14.298747579319301</v>
      </c>
      <c r="J59" s="3">
        <v>14.9812285540015</v>
      </c>
      <c r="K59" s="3">
        <v>10.458336556740999</v>
      </c>
      <c r="L59" s="3">
        <v>14.062016991779499</v>
      </c>
      <c r="M59" s="3">
        <v>14.7534396477014</v>
      </c>
      <c r="N59" s="3">
        <v>17.870788336910799</v>
      </c>
      <c r="O59" s="3">
        <v>21.609739965887801</v>
      </c>
      <c r="P59" s="3">
        <v>12.3902173535482</v>
      </c>
      <c r="Q59" s="3">
        <v>13.4021187108376</v>
      </c>
      <c r="R59" s="3">
        <v>15.9517693626123</v>
      </c>
      <c r="S59" s="3">
        <v>7.0198246367501103</v>
      </c>
      <c r="T59" s="3">
        <v>12.5855773078081</v>
      </c>
      <c r="U59" s="3">
        <v>19.4961550526242</v>
      </c>
      <c r="V59" s="3">
        <v>17.005722873773902</v>
      </c>
    </row>
    <row r="60" spans="1:22" x14ac:dyDescent="0.35">
      <c r="A60" s="2">
        <v>43644</v>
      </c>
      <c r="B60" s="3">
        <v>12.728368666828199</v>
      </c>
      <c r="C60" s="3">
        <v>10.8829708039883</v>
      </c>
      <c r="D60" s="3">
        <v>15.598086008347099</v>
      </c>
      <c r="E60" s="3">
        <v>16.703571294951999</v>
      </c>
      <c r="F60" s="3">
        <v>11.5965689358367</v>
      </c>
      <c r="G60" s="3">
        <v>17.798996056254801</v>
      </c>
      <c r="H60" s="3">
        <v>17.225936239087702</v>
      </c>
      <c r="I60" s="3">
        <v>14.808623104836901</v>
      </c>
      <c r="J60" s="3">
        <v>14.881935784351599</v>
      </c>
      <c r="K60" s="3">
        <v>11.067768779489001</v>
      </c>
      <c r="L60" s="3">
        <v>14.0893532743361</v>
      </c>
      <c r="M60" s="3">
        <v>14.983223800336599</v>
      </c>
      <c r="N60" s="3">
        <v>17.672993964141</v>
      </c>
      <c r="O60" s="3">
        <v>21.5245512922519</v>
      </c>
      <c r="P60" s="3">
        <v>12.658454699142901</v>
      </c>
      <c r="Q60" s="3">
        <v>13.7571151680127</v>
      </c>
      <c r="R60" s="3">
        <v>16.467914744960702</v>
      </c>
      <c r="S60" s="3">
        <v>7.333873845586</v>
      </c>
      <c r="T60" s="3">
        <v>13.115923344353799</v>
      </c>
      <c r="U60" s="3">
        <v>19.172862234965699</v>
      </c>
      <c r="V60" s="3">
        <v>17.3322711101046</v>
      </c>
    </row>
    <row r="61" spans="1:22" x14ac:dyDescent="0.35">
      <c r="A61" s="2">
        <v>43675</v>
      </c>
      <c r="B61" s="3">
        <v>12.6831490692385</v>
      </c>
      <c r="C61" s="3">
        <v>11.4038328727753</v>
      </c>
      <c r="D61" s="3">
        <v>15.926094004629499</v>
      </c>
      <c r="E61" s="3">
        <v>16.764463980597601</v>
      </c>
      <c r="F61" s="3">
        <v>11.4340662468157</v>
      </c>
      <c r="G61" s="3">
        <v>17.990161619246098</v>
      </c>
      <c r="H61" s="3">
        <v>17.086103056159299</v>
      </c>
      <c r="I61" s="3">
        <v>15.1947607624342</v>
      </c>
      <c r="J61" s="3">
        <v>14.6393859440001</v>
      </c>
      <c r="K61" s="3">
        <v>11.2610819345641</v>
      </c>
      <c r="L61" s="3">
        <v>14.45989871676</v>
      </c>
      <c r="M61" s="3">
        <v>14.757918960466901</v>
      </c>
      <c r="N61" s="3">
        <v>18.217928060073699</v>
      </c>
      <c r="O61" s="3">
        <v>20.935782556273502</v>
      </c>
      <c r="P61" s="3">
        <v>12.6821563279795</v>
      </c>
      <c r="Q61" s="3">
        <v>13.950784258465401</v>
      </c>
      <c r="R61" s="3">
        <v>16.475088090553299</v>
      </c>
      <c r="S61" s="3">
        <v>7.6360144022411198</v>
      </c>
      <c r="T61" s="3">
        <v>13.3663596413365</v>
      </c>
      <c r="U61" s="3">
        <v>18.760114612721999</v>
      </c>
      <c r="V61" s="3">
        <v>17.440600628394801</v>
      </c>
    </row>
    <row r="62" spans="1:22" x14ac:dyDescent="0.35">
      <c r="A62" s="2">
        <v>43706</v>
      </c>
      <c r="B62" s="3">
        <v>12.665656249361801</v>
      </c>
      <c r="C62" s="3">
        <v>10.970760586452201</v>
      </c>
      <c r="D62" s="3">
        <v>15.9292137691737</v>
      </c>
      <c r="E62" s="3">
        <v>16.036126700453501</v>
      </c>
      <c r="F62" s="3">
        <v>10.7565341554097</v>
      </c>
      <c r="G62" s="3">
        <v>17.685537732324502</v>
      </c>
      <c r="H62" s="3">
        <v>16.8391042244141</v>
      </c>
      <c r="I62" s="3">
        <v>14.961183759986801</v>
      </c>
      <c r="J62" s="3">
        <v>14.654116755610399</v>
      </c>
      <c r="K62" s="3">
        <v>11.160609835074601</v>
      </c>
      <c r="L62" s="3">
        <v>14.109219541516699</v>
      </c>
      <c r="M62" s="3">
        <v>13.802731811217001</v>
      </c>
      <c r="N62" s="3">
        <v>19.110946927872401</v>
      </c>
      <c r="O62" s="3">
        <v>21.0905740867044</v>
      </c>
      <c r="P62" s="3">
        <v>12.3386324132798</v>
      </c>
      <c r="Q62" s="3">
        <v>13.7599946358386</v>
      </c>
      <c r="R62" s="3">
        <v>16.3616980628851</v>
      </c>
      <c r="S62" s="3">
        <v>7.4756902509622503</v>
      </c>
      <c r="T62" s="3">
        <v>14.129828097465801</v>
      </c>
      <c r="U62" s="3">
        <v>17.235054256636399</v>
      </c>
      <c r="V62" s="3">
        <v>17.790099627469001</v>
      </c>
    </row>
    <row r="63" spans="1:22" x14ac:dyDescent="0.35">
      <c r="A63" s="2">
        <v>43735</v>
      </c>
      <c r="B63" s="3">
        <v>12.7850726240827</v>
      </c>
      <c r="C63" s="3">
        <v>12.251871504587299</v>
      </c>
      <c r="D63" s="3">
        <v>15.782384578909401</v>
      </c>
      <c r="E63" s="3">
        <v>15.2008402422752</v>
      </c>
      <c r="F63" s="3">
        <v>11.027056627559601</v>
      </c>
      <c r="G63" s="3">
        <v>17.305380924698898</v>
      </c>
      <c r="H63" s="3">
        <v>16.765289054845798</v>
      </c>
      <c r="I63" s="3">
        <v>15.5629452329256</v>
      </c>
      <c r="J63" s="3">
        <v>15.0217016347115</v>
      </c>
      <c r="K63" s="3">
        <v>11.955130582803999</v>
      </c>
      <c r="L63" s="3">
        <v>14.5064144314812</v>
      </c>
      <c r="M63" s="3">
        <v>13.579551620975501</v>
      </c>
      <c r="N63" s="3">
        <v>19.608518924634499</v>
      </c>
      <c r="O63" s="3">
        <v>21.4745480957537</v>
      </c>
      <c r="P63" s="3">
        <v>12.239698819369201</v>
      </c>
      <c r="Q63" s="3">
        <v>13.9224753194194</v>
      </c>
      <c r="R63" s="3">
        <v>16.497877812688301</v>
      </c>
      <c r="S63" s="3">
        <v>7.8885061712373599</v>
      </c>
      <c r="T63" s="3">
        <v>14.2755631452046</v>
      </c>
      <c r="U63" s="3">
        <v>17.2074415835529</v>
      </c>
      <c r="V63" s="3">
        <v>18.3105348487478</v>
      </c>
    </row>
    <row r="64" spans="1:22" x14ac:dyDescent="0.35">
      <c r="A64" s="2">
        <v>43767</v>
      </c>
      <c r="B64" s="3">
        <v>12.9110800706018</v>
      </c>
      <c r="C64" s="3">
        <v>11.5780202926348</v>
      </c>
      <c r="D64" s="3">
        <v>16.230762307342101</v>
      </c>
      <c r="E64" s="3">
        <v>15.210065568532899</v>
      </c>
      <c r="F64" s="3">
        <v>11.082433092173099</v>
      </c>
      <c r="G64" s="3">
        <v>17.1485307967558</v>
      </c>
      <c r="H64" s="3">
        <v>16.649423161943002</v>
      </c>
      <c r="I64" s="3">
        <v>16.2991264662822</v>
      </c>
      <c r="J64" s="3">
        <v>15.4860417384599</v>
      </c>
      <c r="K64" s="3">
        <v>12.8681858837998</v>
      </c>
      <c r="L64" s="3">
        <v>15.5936689826458</v>
      </c>
      <c r="M64" s="3">
        <v>13.5622761730377</v>
      </c>
      <c r="N64" s="3">
        <v>15.777307091938599</v>
      </c>
      <c r="O64" s="3">
        <v>22.346938861539002</v>
      </c>
      <c r="P64" s="3">
        <v>12.4809102710907</v>
      </c>
      <c r="Q64" s="3">
        <v>14.1330806004718</v>
      </c>
      <c r="R64" s="3">
        <v>16.547377175086801</v>
      </c>
      <c r="S64" s="3">
        <v>7.7025634145711601</v>
      </c>
      <c r="T64" s="3">
        <v>14.257536941200099</v>
      </c>
      <c r="U64" s="3">
        <v>17.345781811111099</v>
      </c>
      <c r="V64" s="3">
        <v>17.991944572083099</v>
      </c>
    </row>
    <row r="65" spans="1:22" x14ac:dyDescent="0.35">
      <c r="A65" s="2">
        <v>43798</v>
      </c>
      <c r="B65" s="3">
        <v>13.6199814566826</v>
      </c>
      <c r="C65" s="3">
        <v>11.287501945000599</v>
      </c>
      <c r="D65" s="3">
        <v>16.081656761110199</v>
      </c>
      <c r="E65" s="3">
        <v>14.501846169414399</v>
      </c>
      <c r="F65" s="3">
        <v>10.7809213077613</v>
      </c>
      <c r="G65" s="3">
        <v>16.483633459557701</v>
      </c>
      <c r="H65" s="3">
        <v>16.707678571823799</v>
      </c>
      <c r="I65" s="3">
        <v>16.465731043067599</v>
      </c>
      <c r="J65" s="3">
        <v>15.291612005860699</v>
      </c>
      <c r="K65" s="3">
        <v>13.383099491001399</v>
      </c>
      <c r="L65" s="3">
        <v>15.357159568484199</v>
      </c>
      <c r="M65" s="3">
        <v>13.9801845434749</v>
      </c>
      <c r="N65" s="3">
        <v>17.309071445741001</v>
      </c>
      <c r="O65" s="3">
        <v>23.037826047773699</v>
      </c>
      <c r="P65" s="3">
        <v>12.7752696134452</v>
      </c>
      <c r="Q65" s="3">
        <v>13.959503503567101</v>
      </c>
      <c r="R65" s="3">
        <v>17.1503710533717</v>
      </c>
      <c r="S65" s="3">
        <v>8.31191121527959</v>
      </c>
      <c r="T65" s="3">
        <v>14.1663600374761</v>
      </c>
      <c r="U65" s="3">
        <v>17.796225090383501</v>
      </c>
      <c r="V65" s="3">
        <v>18.264877463401799</v>
      </c>
    </row>
    <row r="66" spans="1:22" x14ac:dyDescent="0.35">
      <c r="A66" s="2">
        <v>43826</v>
      </c>
      <c r="B66" s="3">
        <v>14.3933037008188</v>
      </c>
      <c r="C66" s="3">
        <v>11.8651935684581</v>
      </c>
      <c r="D66" s="3">
        <v>16.838815136689401</v>
      </c>
      <c r="E66" s="3">
        <v>15.012095995566501</v>
      </c>
      <c r="F66" s="3">
        <v>10.953794545124101</v>
      </c>
      <c r="G66" s="3">
        <v>17.819876558441798</v>
      </c>
      <c r="H66" s="3">
        <v>17.229850605630599</v>
      </c>
      <c r="I66" s="3">
        <v>17.607349682759001</v>
      </c>
      <c r="J66" s="3">
        <v>15.7688435006802</v>
      </c>
      <c r="K66" s="3">
        <v>14.584141563004501</v>
      </c>
      <c r="L66" s="3">
        <v>17.350210721087102</v>
      </c>
      <c r="M66" s="3">
        <v>14.624035783016801</v>
      </c>
      <c r="N66" s="3">
        <v>17.984382247954599</v>
      </c>
      <c r="O66" s="3">
        <v>23.517912851682201</v>
      </c>
      <c r="P66" s="3">
        <v>13.804358215936</v>
      </c>
      <c r="Q66" s="3">
        <v>14.650394660510401</v>
      </c>
      <c r="R66" s="3">
        <v>17.015681626176601</v>
      </c>
      <c r="S66" s="3">
        <v>9.0673233171015006</v>
      </c>
      <c r="T66" s="3">
        <v>15.8997514863968</v>
      </c>
      <c r="U66" s="3">
        <v>17.138679172250701</v>
      </c>
      <c r="V66" s="3">
        <v>19.9602078793659</v>
      </c>
    </row>
    <row r="67" spans="1:22" x14ac:dyDescent="0.35">
      <c r="A67" s="2">
        <v>43859</v>
      </c>
      <c r="B67" s="3">
        <v>14.371641730377799</v>
      </c>
      <c r="C67" s="3">
        <v>11.600224776265399</v>
      </c>
      <c r="D67" s="3">
        <v>17.4634353967508</v>
      </c>
      <c r="E67" s="3">
        <v>14.2420504801236</v>
      </c>
      <c r="F67" s="3">
        <v>10.737955979044999</v>
      </c>
      <c r="G67" s="3">
        <v>16.427577062283699</v>
      </c>
      <c r="H67" s="3">
        <v>16.515231232857399</v>
      </c>
      <c r="I67" s="3">
        <v>17.613943587034399</v>
      </c>
      <c r="J67" s="3">
        <v>16.147430157867401</v>
      </c>
      <c r="K67" s="3">
        <v>14.5785734654054</v>
      </c>
      <c r="L67" s="3">
        <v>17.095023413690299</v>
      </c>
      <c r="M67" s="3">
        <v>13.926383289929101</v>
      </c>
      <c r="N67" s="3">
        <v>18.6616632902333</v>
      </c>
      <c r="O67" s="3">
        <v>23.240419751915301</v>
      </c>
      <c r="P67" s="3">
        <v>13.2635950006852</v>
      </c>
      <c r="Q67" s="3">
        <v>14.9745103268082</v>
      </c>
      <c r="R67" s="3">
        <v>16.450749726646301</v>
      </c>
      <c r="S67" s="3">
        <v>9.2083836429511994</v>
      </c>
      <c r="T67" s="3">
        <v>16.008407977296802</v>
      </c>
      <c r="U67" s="3">
        <v>16.294952471290902</v>
      </c>
      <c r="V67" s="3">
        <v>19.178255999417299</v>
      </c>
    </row>
    <row r="68" spans="1:22" x14ac:dyDescent="0.35">
      <c r="A68" s="2">
        <v>43889</v>
      </c>
      <c r="B68" s="3">
        <v>14.287115214000099</v>
      </c>
      <c r="C68" s="3">
        <v>11.6636344354605</v>
      </c>
      <c r="D68" s="3">
        <v>15.0712971001819</v>
      </c>
      <c r="E68" s="3">
        <v>12.9360984827224</v>
      </c>
      <c r="F68" s="3">
        <v>9.6636717053799295</v>
      </c>
      <c r="G68" s="3">
        <v>16.637195413557301</v>
      </c>
      <c r="H68" s="3">
        <v>16.406985512872101</v>
      </c>
      <c r="I68" s="3">
        <v>16.357613727888399</v>
      </c>
      <c r="J68" s="3">
        <v>15.149267666743301</v>
      </c>
      <c r="K68" s="3">
        <v>15.174953048604101</v>
      </c>
      <c r="L68" s="3">
        <v>17.108026333239501</v>
      </c>
      <c r="M68" s="3">
        <v>12.6858474136758</v>
      </c>
      <c r="N68" s="3">
        <v>12.547373185903</v>
      </c>
      <c r="O68" s="3">
        <v>21.259556164606799</v>
      </c>
      <c r="P68" s="3">
        <v>13.0318163186367</v>
      </c>
      <c r="Q68" s="3">
        <v>13.873538383743</v>
      </c>
      <c r="R68" s="3">
        <v>14.880719039339199</v>
      </c>
      <c r="S68" s="3">
        <v>8.0864432499919392</v>
      </c>
      <c r="T68" s="3">
        <v>14.7578317281711</v>
      </c>
      <c r="U68" s="3">
        <v>15.0160145132888</v>
      </c>
      <c r="V68" s="3">
        <v>17.583368650496698</v>
      </c>
    </row>
    <row r="69" spans="1:22" x14ac:dyDescent="0.35">
      <c r="A69" s="2">
        <v>43917</v>
      </c>
      <c r="B69" s="3">
        <v>14.034085951777801</v>
      </c>
      <c r="C69" s="3">
        <v>10.9667868251614</v>
      </c>
      <c r="D69" s="3">
        <v>14.349844488867401</v>
      </c>
      <c r="E69" s="3">
        <v>12.3123636466091</v>
      </c>
      <c r="F69" s="3">
        <v>9.4966822502424009</v>
      </c>
      <c r="G69" s="3">
        <v>15.6119243897181</v>
      </c>
      <c r="H69" s="3">
        <v>16.157059441931899</v>
      </c>
      <c r="I69" s="3">
        <v>15.9775401249035</v>
      </c>
      <c r="J69" s="3">
        <v>14.390381538761</v>
      </c>
      <c r="K69" s="3">
        <v>14.5323994836547</v>
      </c>
      <c r="L69" s="3">
        <v>16.228806946673199</v>
      </c>
      <c r="M69" s="3">
        <v>11.9484057880703</v>
      </c>
      <c r="N69" s="3">
        <v>11.7572277246688</v>
      </c>
      <c r="O69" s="3">
        <v>20.1482185591458</v>
      </c>
      <c r="P69" s="3">
        <v>12.9161086613276</v>
      </c>
      <c r="Q69" s="3">
        <v>13.560877406265799</v>
      </c>
      <c r="R69" s="3">
        <v>14.525116786448701</v>
      </c>
      <c r="S69" s="3">
        <v>7.7105942920420496</v>
      </c>
      <c r="T69" s="3">
        <v>14.0939761366539</v>
      </c>
      <c r="U69" s="3">
        <v>14.489703721430301</v>
      </c>
      <c r="V69" s="3">
        <v>17.0601039500255</v>
      </c>
    </row>
    <row r="70" spans="1:22" x14ac:dyDescent="0.35">
      <c r="A70" s="2">
        <v>43950</v>
      </c>
      <c r="B70" s="3">
        <v>14.2395295898079</v>
      </c>
      <c r="C70" s="3">
        <v>11.354271731527099</v>
      </c>
      <c r="D70" s="3">
        <v>14.1469726797867</v>
      </c>
      <c r="E70" s="3">
        <v>12.790853247924</v>
      </c>
      <c r="F70" s="3">
        <v>10.6766281439683</v>
      </c>
      <c r="G70" s="3">
        <v>16.349671423197499</v>
      </c>
      <c r="H70" s="3">
        <v>16.5621404602167</v>
      </c>
      <c r="I70" s="3">
        <v>16.367970806227301</v>
      </c>
      <c r="J70" s="3">
        <v>15.432552005579501</v>
      </c>
      <c r="K70" s="3">
        <v>14.955407024721101</v>
      </c>
      <c r="L70" s="3">
        <v>16.858659498866501</v>
      </c>
      <c r="M70" s="3">
        <v>12.4357902857453</v>
      </c>
      <c r="N70" s="3">
        <v>12.4646769249216</v>
      </c>
      <c r="O70" s="3">
        <v>20.861093697926702</v>
      </c>
      <c r="P70" s="3">
        <v>13.2449229337664</v>
      </c>
      <c r="Q70" s="3">
        <v>13.8543111136749</v>
      </c>
      <c r="R70" s="3">
        <v>15.540722496191799</v>
      </c>
      <c r="S70" s="3">
        <v>7.9234745325763898</v>
      </c>
      <c r="T70" s="3">
        <v>15.888250333812699</v>
      </c>
      <c r="U70" s="3">
        <v>15.327598532796401</v>
      </c>
      <c r="V70" s="3">
        <v>18.072011998121699</v>
      </c>
    </row>
    <row r="71" spans="1:22" x14ac:dyDescent="0.35">
      <c r="A71" s="2">
        <v>43980</v>
      </c>
      <c r="B71" s="3">
        <v>14.2450407892741</v>
      </c>
      <c r="C71" s="3">
        <v>12.916963855001899</v>
      </c>
      <c r="D71" s="3">
        <v>15.4464727737932</v>
      </c>
      <c r="E71" s="3">
        <v>14.159333533913101</v>
      </c>
      <c r="F71" s="3">
        <v>11.740081720729901</v>
      </c>
      <c r="G71" s="3">
        <v>18.494725513093499</v>
      </c>
      <c r="H71" s="3">
        <v>18.130082624401599</v>
      </c>
      <c r="I71" s="3">
        <v>16.573487822216201</v>
      </c>
      <c r="J71" s="3">
        <v>16.381593038160499</v>
      </c>
      <c r="K71" s="3">
        <v>15.137075021412301</v>
      </c>
      <c r="L71" s="3">
        <v>18.873547462464401</v>
      </c>
      <c r="M71" s="3">
        <v>12.539284347238</v>
      </c>
      <c r="N71" s="3">
        <v>12.5913310941029</v>
      </c>
      <c r="O71" s="3">
        <v>21.5924929058401</v>
      </c>
      <c r="P71" s="3">
        <v>13.2851867395227</v>
      </c>
      <c r="Q71" s="3">
        <v>14.312448884977099</v>
      </c>
      <c r="R71" s="3">
        <v>17.2923322755051</v>
      </c>
      <c r="S71" s="3">
        <v>8.8261912758166297</v>
      </c>
      <c r="T71" s="3">
        <v>15.5553473340825</v>
      </c>
      <c r="U71" s="3">
        <v>16.1072497824293</v>
      </c>
      <c r="V71" s="3">
        <v>18.705220310607199</v>
      </c>
    </row>
    <row r="72" spans="1:22" x14ac:dyDescent="0.35">
      <c r="A72" s="2">
        <v>44011</v>
      </c>
      <c r="B72" s="3">
        <v>14.8786283116726</v>
      </c>
      <c r="C72" s="3">
        <v>14.800822136831201</v>
      </c>
      <c r="D72" s="3">
        <v>16.6498792642961</v>
      </c>
      <c r="E72" s="3">
        <v>15.2735864856778</v>
      </c>
      <c r="F72" s="3">
        <v>12.049272103456699</v>
      </c>
      <c r="G72" s="3">
        <v>21.611639661355099</v>
      </c>
      <c r="H72" s="3">
        <v>18.7019988161558</v>
      </c>
      <c r="I72" s="3">
        <v>17.131679957469</v>
      </c>
      <c r="J72" s="3">
        <v>18.0350396116791</v>
      </c>
      <c r="K72" s="3">
        <v>15.209944965602499</v>
      </c>
      <c r="L72" s="3">
        <v>20.452256483770601</v>
      </c>
      <c r="M72" s="3">
        <v>12.9781731586421</v>
      </c>
      <c r="N72" s="3">
        <v>15.0391053952596</v>
      </c>
      <c r="O72" s="3">
        <v>23.3900946740719</v>
      </c>
      <c r="P72" s="3">
        <v>14.1419222381758</v>
      </c>
      <c r="Q72" s="3">
        <v>14.8677201943119</v>
      </c>
      <c r="R72" s="3">
        <v>18.281105156264299</v>
      </c>
      <c r="S72" s="3">
        <v>9.4844212335402496</v>
      </c>
      <c r="T72" s="3">
        <v>17.405268377424701</v>
      </c>
      <c r="U72" s="3">
        <v>15.8728561606948</v>
      </c>
      <c r="V72" s="3">
        <v>19.3052060319257</v>
      </c>
    </row>
    <row r="73" spans="1:22" x14ac:dyDescent="0.35">
      <c r="A73" s="2">
        <v>44041</v>
      </c>
      <c r="B73" s="3">
        <v>16.196656658260402</v>
      </c>
      <c r="C73" s="3">
        <v>17.109584291476398</v>
      </c>
      <c r="D73" s="3">
        <v>17.475597055465901</v>
      </c>
      <c r="E73" s="3">
        <v>15.956989935427099</v>
      </c>
      <c r="F73" s="3">
        <v>11.794451505375299</v>
      </c>
      <c r="G73" s="3">
        <v>24.4906010162596</v>
      </c>
      <c r="H73" s="3">
        <v>19.865467019207099</v>
      </c>
      <c r="I73" s="3">
        <v>17.9968104392354</v>
      </c>
      <c r="J73" s="3">
        <v>19.183563063643899</v>
      </c>
      <c r="K73" s="3">
        <v>15.6759504590951</v>
      </c>
      <c r="L73" s="3">
        <v>31.762129931296101</v>
      </c>
      <c r="M73" s="3">
        <v>13.7425527278332</v>
      </c>
      <c r="N73" s="3">
        <v>15.423284030835999</v>
      </c>
      <c r="O73" s="3">
        <v>25.127855236459698</v>
      </c>
      <c r="P73" s="3">
        <v>15.1010641488866</v>
      </c>
      <c r="Q73" s="3">
        <v>15.7424959554879</v>
      </c>
      <c r="R73" s="3">
        <v>19.348757967836001</v>
      </c>
      <c r="S73" s="3">
        <v>9.6953369790855497</v>
      </c>
      <c r="T73" s="3">
        <v>17.2765291979102</v>
      </c>
      <c r="U73" s="3">
        <v>15.988445175609399</v>
      </c>
      <c r="V73" s="3">
        <v>19.821974138021101</v>
      </c>
    </row>
    <row r="74" spans="1:22" x14ac:dyDescent="0.35">
      <c r="A74" s="2">
        <v>44071</v>
      </c>
      <c r="B74" s="3">
        <v>17.011875787917401</v>
      </c>
      <c r="C74" s="3">
        <v>18.163195260829202</v>
      </c>
      <c r="D74" s="3">
        <v>19.044104100456899</v>
      </c>
      <c r="E74" s="3">
        <v>17.740647302872301</v>
      </c>
      <c r="F74" s="3">
        <v>12.7311279316427</v>
      </c>
      <c r="G74" s="3">
        <v>32.423367912587302</v>
      </c>
      <c r="H74" s="3">
        <v>20.052724985092102</v>
      </c>
      <c r="I74" s="3">
        <v>17.406506547318099</v>
      </c>
      <c r="J74" s="3">
        <v>20.2421206183942</v>
      </c>
      <c r="K74" s="3">
        <v>16.2475683517292</v>
      </c>
      <c r="L74" s="3">
        <v>35.111704104535796</v>
      </c>
      <c r="M74" s="3">
        <v>13.577983106494299</v>
      </c>
      <c r="N74" s="3">
        <v>15.019920282975599</v>
      </c>
      <c r="O74" s="3">
        <v>25.914770811586202</v>
      </c>
      <c r="P74" s="3">
        <v>15.8954504219209</v>
      </c>
      <c r="Q74" s="3">
        <v>16.2175655771197</v>
      </c>
      <c r="R74" s="3">
        <v>20.5925188522599</v>
      </c>
      <c r="S74" s="3">
        <v>9.7558807870449904</v>
      </c>
      <c r="T74" s="3">
        <v>16.600129244999099</v>
      </c>
      <c r="U74" s="3">
        <v>17.354883853170598</v>
      </c>
      <c r="V74" s="3">
        <v>21.523989431961301</v>
      </c>
    </row>
    <row r="75" spans="1:22" x14ac:dyDescent="0.35">
      <c r="A75" s="2">
        <v>44103</v>
      </c>
      <c r="B75" s="3">
        <v>16.8751166461672</v>
      </c>
      <c r="C75" s="3">
        <v>17.678958499042199</v>
      </c>
      <c r="D75" s="3">
        <v>17.987714908605099</v>
      </c>
      <c r="E75" s="3">
        <v>18.879764839853401</v>
      </c>
      <c r="F75" s="3">
        <v>12.9878207158543</v>
      </c>
      <c r="G75" s="3">
        <v>36.3251018872784</v>
      </c>
      <c r="H75" s="3">
        <v>20.106693951372101</v>
      </c>
      <c r="I75" s="3">
        <v>16.958591058022002</v>
      </c>
      <c r="J75" s="3">
        <v>20.204624225094399</v>
      </c>
      <c r="K75" s="3">
        <v>16.0272795049964</v>
      </c>
      <c r="L75" s="3">
        <v>28.3776552415551</v>
      </c>
      <c r="M75" s="3">
        <v>13.1753614356806</v>
      </c>
      <c r="N75" s="3">
        <v>15.4587702303042</v>
      </c>
      <c r="O75" s="3">
        <v>25.7975602214965</v>
      </c>
      <c r="P75" s="3">
        <v>15.703886371904799</v>
      </c>
      <c r="Q75" s="3">
        <v>16.097447417086901</v>
      </c>
      <c r="R75" s="3">
        <v>21.134575661844799</v>
      </c>
      <c r="S75" s="3">
        <v>10.2343514621779</v>
      </c>
      <c r="T75" s="3">
        <v>18.640753536410799</v>
      </c>
      <c r="U75" s="3">
        <v>18.214573429657001</v>
      </c>
      <c r="V75" s="3">
        <v>24.2920619760751</v>
      </c>
    </row>
    <row r="76" spans="1:22" x14ac:dyDescent="0.35">
      <c r="A76" s="2">
        <v>44133</v>
      </c>
      <c r="B76" s="3">
        <v>17.5958528115242</v>
      </c>
      <c r="C76" s="3">
        <v>18.912087687741401</v>
      </c>
      <c r="D76" s="3">
        <v>19.9200618449646</v>
      </c>
      <c r="E76" s="3">
        <v>21.0157701708636</v>
      </c>
      <c r="F76" s="3">
        <v>15.382661375155701</v>
      </c>
      <c r="G76" s="3">
        <v>38.524405864824701</v>
      </c>
      <c r="H76" s="3">
        <v>20.046445374935299</v>
      </c>
      <c r="I76" s="3">
        <v>16.790440412238901</v>
      </c>
      <c r="J76" s="3">
        <v>20.4444146907224</v>
      </c>
      <c r="K76" s="3">
        <v>15.8215803013741</v>
      </c>
      <c r="L76" s="3">
        <v>31.5690266875663</v>
      </c>
      <c r="M76" s="3">
        <v>12.726874897849701</v>
      </c>
      <c r="N76" s="3">
        <v>13.092632432429401</v>
      </c>
      <c r="O76" s="3">
        <v>26.1720911704132</v>
      </c>
      <c r="P76" s="3">
        <v>17.164708232648</v>
      </c>
      <c r="Q76" s="3">
        <v>16.288088196628799</v>
      </c>
      <c r="R76" s="3">
        <v>21.176135682353401</v>
      </c>
      <c r="S76" s="3">
        <v>11.1981103732534</v>
      </c>
      <c r="T76" s="3">
        <v>21.799034254526902</v>
      </c>
      <c r="U76" s="3">
        <v>18.2584616328467</v>
      </c>
      <c r="V76" s="3">
        <v>24.771476000635399</v>
      </c>
    </row>
    <row r="77" spans="1:22" x14ac:dyDescent="0.35">
      <c r="A77" s="2">
        <v>44162</v>
      </c>
      <c r="B77" s="3">
        <v>18.402859581982302</v>
      </c>
      <c r="C77" s="3">
        <v>23.0475522360512</v>
      </c>
      <c r="D77" s="3">
        <v>23.960662335730699</v>
      </c>
      <c r="E77" s="3">
        <v>24.116891387091801</v>
      </c>
      <c r="F77" s="3">
        <v>20.538928128655499</v>
      </c>
      <c r="G77" s="3">
        <v>44.842339069549602</v>
      </c>
      <c r="H77" s="3">
        <v>21.211056696525599</v>
      </c>
      <c r="I77" s="3">
        <v>17.3024184572207</v>
      </c>
      <c r="J77" s="3">
        <v>23.421601012411301</v>
      </c>
      <c r="K77" s="3">
        <v>17.598659634086701</v>
      </c>
      <c r="L77" s="3">
        <v>32.610737563018802</v>
      </c>
      <c r="M77" s="3">
        <v>13.6587041693973</v>
      </c>
      <c r="N77" s="3">
        <v>16.138725380842502</v>
      </c>
      <c r="O77" s="3">
        <v>27.5018116066022</v>
      </c>
      <c r="P77" s="3">
        <v>17.453536673603999</v>
      </c>
      <c r="Q77" s="3">
        <v>17.670729927889099</v>
      </c>
      <c r="R77" s="3">
        <v>24.612736612687101</v>
      </c>
      <c r="S77" s="3">
        <v>12.468527594576599</v>
      </c>
      <c r="T77" s="3">
        <v>26.8790671614586</v>
      </c>
      <c r="U77" s="3">
        <v>20.047751798681301</v>
      </c>
      <c r="V77" s="3">
        <v>27.317168697802199</v>
      </c>
    </row>
    <row r="78" spans="1:22" x14ac:dyDescent="0.35">
      <c r="A78" s="2">
        <v>44194</v>
      </c>
      <c r="B78" s="3">
        <v>19.400291443142098</v>
      </c>
      <c r="C78" s="3">
        <v>24.7251328227321</v>
      </c>
      <c r="D78" s="3">
        <v>25.0472076904347</v>
      </c>
      <c r="E78" s="3">
        <v>24.9215929412678</v>
      </c>
      <c r="F78" s="3">
        <v>23.0236574416686</v>
      </c>
      <c r="G78" s="3">
        <v>50.668334968523197</v>
      </c>
      <c r="H78" s="3">
        <v>21.253096815290899</v>
      </c>
      <c r="I78" s="3">
        <v>18.099500535817299</v>
      </c>
      <c r="J78" s="3">
        <v>32.731118642067102</v>
      </c>
      <c r="K78" s="3">
        <v>19.401906757789099</v>
      </c>
      <c r="L78" s="3">
        <v>36.715256042513502</v>
      </c>
      <c r="M78" s="3">
        <v>13.8747963116036</v>
      </c>
      <c r="N78" s="3">
        <v>18.426916160901499</v>
      </c>
      <c r="O78" s="3">
        <v>33.521213234257303</v>
      </c>
      <c r="P78" s="3">
        <v>17.953339421855301</v>
      </c>
      <c r="Q78" s="3">
        <v>17.4198873410032</v>
      </c>
      <c r="R78" s="3">
        <v>27.322558199761399</v>
      </c>
      <c r="S78" s="3">
        <v>13.289042307111901</v>
      </c>
      <c r="T78" s="3">
        <v>24.3801482027629</v>
      </c>
      <c r="U78" s="3">
        <v>23.322321449907999</v>
      </c>
      <c r="V78" s="3">
        <v>28.914630557440699</v>
      </c>
    </row>
    <row r="79" spans="1:22" x14ac:dyDescent="0.35">
      <c r="A79" s="2">
        <v>44225</v>
      </c>
      <c r="B79" s="3">
        <v>20.668952117169599</v>
      </c>
      <c r="C79" s="3">
        <v>25.911701580659798</v>
      </c>
      <c r="D79" s="3">
        <v>23.644752975370402</v>
      </c>
      <c r="E79" s="3">
        <v>23.5350545460151</v>
      </c>
      <c r="F79" s="3">
        <v>15.609090515361</v>
      </c>
      <c r="G79" s="3">
        <v>46.247473253543802</v>
      </c>
      <c r="H79" s="3">
        <v>19.725991859616599</v>
      </c>
      <c r="I79" s="3">
        <v>18.2871509756643</v>
      </c>
      <c r="J79" s="3">
        <v>29.053406546199302</v>
      </c>
      <c r="K79" s="3">
        <v>20.4121795771362</v>
      </c>
      <c r="L79" s="3">
        <v>28.3358389179682</v>
      </c>
      <c r="M79" s="3">
        <v>13.825793636618901</v>
      </c>
      <c r="N79" s="3">
        <v>17.187328768870799</v>
      </c>
      <c r="O79" s="3">
        <v>31.121423096537399</v>
      </c>
      <c r="P79" s="3">
        <v>20.187481649283502</v>
      </c>
      <c r="Q79" s="3">
        <v>17.3130645647996</v>
      </c>
      <c r="R79" s="3">
        <v>26.9061836580209</v>
      </c>
      <c r="S79" s="3">
        <v>12.481535985889201</v>
      </c>
      <c r="T79" s="3">
        <v>24.246815635342301</v>
      </c>
      <c r="U79" s="3">
        <v>22.656857698099198</v>
      </c>
      <c r="V79" s="3">
        <v>26.8645135366299</v>
      </c>
    </row>
    <row r="80" spans="1:22" x14ac:dyDescent="0.35">
      <c r="A80" s="2">
        <v>44253</v>
      </c>
      <c r="B80" s="3">
        <v>20.167368866534801</v>
      </c>
      <c r="C80" s="3">
        <v>32.615753863906797</v>
      </c>
      <c r="D80" s="3">
        <v>24.1931190993934</v>
      </c>
      <c r="E80" s="3">
        <v>22.9898588689943</v>
      </c>
      <c r="F80" s="3">
        <v>17.183956532986901</v>
      </c>
      <c r="G80" s="3">
        <v>68.183482562535502</v>
      </c>
      <c r="H80" s="3">
        <v>19.8239129115926</v>
      </c>
      <c r="I80" s="3">
        <v>18.668292418379501</v>
      </c>
      <c r="J80" s="3">
        <v>27.514366751975398</v>
      </c>
      <c r="K80" s="3">
        <v>20.503435863511399</v>
      </c>
      <c r="L80" s="3">
        <v>20.884778221546</v>
      </c>
      <c r="M80" s="3">
        <v>13.660583414978399</v>
      </c>
      <c r="N80" s="3">
        <v>17.817266903389399</v>
      </c>
      <c r="O80" s="3">
        <v>31.1047143003508</v>
      </c>
      <c r="P80" s="3">
        <v>19.7809463651489</v>
      </c>
      <c r="Q80" s="3">
        <v>16.943220999695701</v>
      </c>
      <c r="R80" s="3">
        <v>27.747825348743099</v>
      </c>
      <c r="S80" s="3">
        <v>11.5496462453559</v>
      </c>
      <c r="T80" s="3">
        <v>27.598702798325601</v>
      </c>
      <c r="U80" s="3">
        <v>24.488213318253699</v>
      </c>
      <c r="V80" s="3">
        <v>26.640630344079099</v>
      </c>
    </row>
    <row r="81" spans="1:22" x14ac:dyDescent="0.35">
      <c r="A81" s="2">
        <v>44284</v>
      </c>
      <c r="B81" s="3">
        <v>19.667917468389302</v>
      </c>
      <c r="C81" s="3">
        <v>30.859005989756501</v>
      </c>
      <c r="D81" s="3">
        <v>23.357059381514802</v>
      </c>
      <c r="E81" s="3">
        <v>22.276406003060799</v>
      </c>
      <c r="F81" s="3">
        <v>16.7683412198277</v>
      </c>
      <c r="G81" s="3">
        <v>62.532130374954299</v>
      </c>
      <c r="H81" s="3">
        <v>19.305640998123501</v>
      </c>
      <c r="I81" s="3">
        <v>18.372448282248499</v>
      </c>
      <c r="J81" s="3">
        <v>26.421756191751101</v>
      </c>
      <c r="K81" s="3">
        <v>19.780519337637799</v>
      </c>
      <c r="L81" s="3">
        <v>19.625629170457</v>
      </c>
      <c r="M81" s="3">
        <v>13.351422176064199</v>
      </c>
      <c r="N81" s="3">
        <v>17.453840055507001</v>
      </c>
      <c r="O81" s="3">
        <v>30.355494556556401</v>
      </c>
      <c r="P81" s="3">
        <v>19.365365344390799</v>
      </c>
      <c r="Q81" s="3">
        <v>16.675090883854299</v>
      </c>
      <c r="R81" s="3">
        <v>27.077321386188601</v>
      </c>
      <c r="S81" s="3">
        <v>11.0112765676588</v>
      </c>
      <c r="T81" s="3">
        <v>26.206718373035802</v>
      </c>
      <c r="U81" s="3">
        <v>23.7931080105418</v>
      </c>
      <c r="V81" s="3">
        <v>25.9051579576115</v>
      </c>
    </row>
    <row r="82" spans="1:22" x14ac:dyDescent="0.35">
      <c r="A82" s="2">
        <v>44315</v>
      </c>
      <c r="B82" s="3">
        <v>19.462184530265599</v>
      </c>
      <c r="C82" s="3">
        <v>28.491819095107299</v>
      </c>
      <c r="D82" s="3">
        <v>22.6687398553895</v>
      </c>
      <c r="E82" s="3">
        <v>21.590508511608999</v>
      </c>
      <c r="F82" s="3">
        <v>16.345923213835999</v>
      </c>
      <c r="G82" s="3">
        <v>56.244119495571503</v>
      </c>
      <c r="H82" s="3">
        <v>18.689871011376901</v>
      </c>
      <c r="I82" s="3">
        <v>17.895818995646501</v>
      </c>
      <c r="J82" s="3">
        <v>25.2753597710802</v>
      </c>
      <c r="K82" s="3">
        <v>18.445672843153499</v>
      </c>
      <c r="L82" s="3">
        <v>18.324180642809999</v>
      </c>
      <c r="M82" s="3">
        <v>12.847298664063601</v>
      </c>
      <c r="N82" s="3">
        <v>17.4619212234368</v>
      </c>
      <c r="O82" s="3">
        <v>29.724306684818</v>
      </c>
      <c r="P82" s="3">
        <v>19.1498880931115</v>
      </c>
      <c r="Q82" s="3">
        <v>16.542913373337299</v>
      </c>
      <c r="R82" s="3">
        <v>26.203881589488599</v>
      </c>
      <c r="S82" s="3">
        <v>10.5051719578824</v>
      </c>
      <c r="T82" s="3">
        <v>24.947214122762102</v>
      </c>
      <c r="U82" s="3">
        <v>23.161533704524501</v>
      </c>
      <c r="V82" s="3">
        <v>25.667101757937299</v>
      </c>
    </row>
    <row r="83" spans="1:22" x14ac:dyDescent="0.35">
      <c r="A83" s="2">
        <v>44344</v>
      </c>
      <c r="B83" s="3">
        <v>19.485404098639702</v>
      </c>
      <c r="C83" s="3">
        <v>26.011406461059401</v>
      </c>
      <c r="D83" s="3">
        <v>21.847674777516499</v>
      </c>
      <c r="E83" s="3">
        <v>21.630597821093399</v>
      </c>
      <c r="F83" s="3">
        <v>16.3271033246732</v>
      </c>
      <c r="G83" s="3">
        <v>51.116720434443202</v>
      </c>
      <c r="H83" s="3">
        <v>18.022494524149401</v>
      </c>
      <c r="I83" s="3">
        <v>17.037443800504199</v>
      </c>
      <c r="J83" s="3">
        <v>24.161511435977101</v>
      </c>
      <c r="K83" s="3">
        <v>17.527524704051601</v>
      </c>
      <c r="L83" s="3">
        <v>17.3275842863005</v>
      </c>
      <c r="M83" s="3">
        <v>12.764968724271201</v>
      </c>
      <c r="N83" s="3">
        <v>17.144783185876999</v>
      </c>
      <c r="O83" s="3">
        <v>29.322511306712698</v>
      </c>
      <c r="P83" s="3">
        <v>18.885530755775399</v>
      </c>
      <c r="Q83" s="3">
        <v>16.265009084796802</v>
      </c>
      <c r="R83" s="3">
        <v>24.890598953015498</v>
      </c>
      <c r="S83" s="3">
        <v>9.9837181398307298</v>
      </c>
      <c r="T83" s="3">
        <v>24.266489459701599</v>
      </c>
      <c r="U83" s="3">
        <v>22.7740032566625</v>
      </c>
      <c r="V83" s="3">
        <v>24.753546519649699</v>
      </c>
    </row>
    <row r="84" spans="1:22" x14ac:dyDescent="0.35">
      <c r="A84" s="2">
        <v>44376</v>
      </c>
      <c r="B84" s="3">
        <v>19.2264359829739</v>
      </c>
      <c r="C84" s="3">
        <v>23.726947128175901</v>
      </c>
      <c r="D84" s="3">
        <v>20.765297906161798</v>
      </c>
      <c r="E84" s="3">
        <v>21.481844892262298</v>
      </c>
      <c r="F84" s="3">
        <v>15.570016736232301</v>
      </c>
      <c r="G84" s="3">
        <v>44.197078234371602</v>
      </c>
      <c r="H84" s="3">
        <v>17.311743039550802</v>
      </c>
      <c r="I84" s="3">
        <v>16.523332728962199</v>
      </c>
      <c r="J84" s="3">
        <v>22.9379283246268</v>
      </c>
      <c r="K84" s="3">
        <v>16.671225324127601</v>
      </c>
      <c r="L84" s="3">
        <v>16.0824786808795</v>
      </c>
      <c r="M84" s="3">
        <v>12.0869644349066</v>
      </c>
      <c r="N84" s="3">
        <v>16.876159810820401</v>
      </c>
      <c r="O84" s="3">
        <v>28.991847477476099</v>
      </c>
      <c r="P84" s="3">
        <v>18.893973677337701</v>
      </c>
      <c r="Q84" s="3">
        <v>15.943795444049</v>
      </c>
      <c r="R84" s="3">
        <v>23.878664339910799</v>
      </c>
      <c r="S84" s="3">
        <v>9.3555581048049294</v>
      </c>
      <c r="T84" s="3">
        <v>22.949856183980099</v>
      </c>
      <c r="U84" s="3">
        <v>22.698659108145701</v>
      </c>
      <c r="V84" s="3">
        <v>24.3562815515272</v>
      </c>
    </row>
    <row r="85" spans="1:22" x14ac:dyDescent="0.35">
      <c r="A85" s="2">
        <v>44406</v>
      </c>
      <c r="B85" s="3">
        <v>18.102433130108398</v>
      </c>
      <c r="C85" s="3">
        <v>21.3741549598553</v>
      </c>
      <c r="D85" s="3">
        <v>20.052429443110501</v>
      </c>
      <c r="E85" s="3">
        <v>20.258603824214699</v>
      </c>
      <c r="F85" s="3">
        <v>14.851169537732201</v>
      </c>
      <c r="G85" s="3">
        <v>38.412229902669097</v>
      </c>
      <c r="H85" s="3">
        <v>16.581910646517599</v>
      </c>
      <c r="I85" s="3">
        <v>15.7573267008383</v>
      </c>
      <c r="J85" s="3">
        <v>21.516928261326498</v>
      </c>
      <c r="K85" s="3">
        <v>15.432080755244399</v>
      </c>
      <c r="L85" s="3">
        <v>14.5441810528872</v>
      </c>
      <c r="M85" s="3">
        <v>11.7203851333716</v>
      </c>
      <c r="N85" s="3">
        <v>15.76521956284</v>
      </c>
      <c r="O85" s="3">
        <v>28.674276079146701</v>
      </c>
      <c r="P85" s="3">
        <v>17.3358373355548</v>
      </c>
      <c r="Q85" s="3">
        <v>15.344351961519701</v>
      </c>
      <c r="R85" s="3">
        <v>22.611899065526099</v>
      </c>
      <c r="S85" s="3">
        <v>8.8296110065357194</v>
      </c>
      <c r="T85" s="3">
        <v>21.803698232498402</v>
      </c>
      <c r="U85" s="3">
        <v>21.371423981107</v>
      </c>
      <c r="V85" s="3">
        <v>23.488367818263001</v>
      </c>
    </row>
    <row r="86" spans="1:22" x14ac:dyDescent="0.35">
      <c r="A86" s="2">
        <v>44435</v>
      </c>
      <c r="B86" s="3">
        <v>17.949788333060098</v>
      </c>
      <c r="C86" s="3">
        <v>19.252912699833299</v>
      </c>
      <c r="D86" s="3">
        <v>19.5918474182496</v>
      </c>
      <c r="E86" s="3">
        <v>20.439039735142401</v>
      </c>
      <c r="F86" s="3">
        <v>14.178153717369099</v>
      </c>
      <c r="G86" s="3">
        <v>33.430753840370201</v>
      </c>
      <c r="H86" s="3">
        <v>16.408814044143199</v>
      </c>
      <c r="I86" s="3">
        <v>14.8630225510041</v>
      </c>
      <c r="J86" s="3">
        <v>20.424879154840799</v>
      </c>
      <c r="K86" s="3">
        <v>14.215381979291701</v>
      </c>
      <c r="L86" s="3">
        <v>12.923877643167399</v>
      </c>
      <c r="M86" s="3">
        <v>10.9696919836985</v>
      </c>
      <c r="N86" s="3">
        <v>15.770231223809899</v>
      </c>
      <c r="O86" s="3">
        <v>28.966297826068601</v>
      </c>
      <c r="P86" s="3">
        <v>16.5543554299026</v>
      </c>
      <c r="Q86" s="3">
        <v>15.505973568058799</v>
      </c>
      <c r="R86" s="3">
        <v>22.382970114649801</v>
      </c>
      <c r="S86" s="3">
        <v>8.2156572151907508</v>
      </c>
      <c r="T86" s="3">
        <v>21.258366313177401</v>
      </c>
      <c r="U86" s="3">
        <v>20.6707250988722</v>
      </c>
      <c r="V86" s="3">
        <v>22.993368871005199</v>
      </c>
    </row>
    <row r="87" spans="1:22" x14ac:dyDescent="0.35">
      <c r="A87" s="2">
        <v>44468</v>
      </c>
      <c r="B87" s="3">
        <v>17.728220234321402</v>
      </c>
      <c r="C87" s="3">
        <v>16.658404004326801</v>
      </c>
      <c r="D87" s="3">
        <v>18.7822955585108</v>
      </c>
      <c r="E87" s="3">
        <v>20.2408892581374</v>
      </c>
      <c r="F87" s="3">
        <v>13.6356865130061</v>
      </c>
      <c r="G87" s="3">
        <v>27.4085255275129</v>
      </c>
      <c r="H87" s="3">
        <v>15.682980280164101</v>
      </c>
      <c r="I87" s="3">
        <v>14.172560308583799</v>
      </c>
      <c r="J87" s="3">
        <v>18.539710013181502</v>
      </c>
      <c r="K87" s="3">
        <v>12.9295424902334</v>
      </c>
      <c r="L87" s="3">
        <v>10.9880012943241</v>
      </c>
      <c r="M87" s="3">
        <v>10.916181210200399</v>
      </c>
      <c r="N87" s="3">
        <v>13.510605937402101</v>
      </c>
      <c r="O87" s="3">
        <v>29.438484748525799</v>
      </c>
      <c r="P87" s="3">
        <v>15.982972025711801</v>
      </c>
      <c r="Q87" s="3">
        <v>15.383417490182</v>
      </c>
      <c r="R87" s="3">
        <v>21.423722788009702</v>
      </c>
      <c r="S87" s="3">
        <v>7.4099813993463801</v>
      </c>
      <c r="T87" s="3">
        <v>19.734654317465498</v>
      </c>
      <c r="U87" s="3">
        <v>20.067145598066901</v>
      </c>
      <c r="V87" s="3">
        <v>22.113453187948402</v>
      </c>
    </row>
    <row r="88" spans="1:22" x14ac:dyDescent="0.35">
      <c r="A88" s="2">
        <v>44498</v>
      </c>
      <c r="B88" s="3">
        <v>17.9002815737765</v>
      </c>
      <c r="C88" s="3">
        <v>13.9563924155851</v>
      </c>
      <c r="D88" s="3">
        <v>18.6398795197026</v>
      </c>
      <c r="E88" s="3">
        <v>20.534511250398399</v>
      </c>
      <c r="F88" s="3">
        <v>14.2122858716638</v>
      </c>
      <c r="G88" s="3">
        <v>22.306748186705899</v>
      </c>
      <c r="H88" s="3">
        <v>15.280433983111299</v>
      </c>
      <c r="I88" s="3">
        <v>13.547480617957399</v>
      </c>
      <c r="J88" s="3">
        <v>17.289248109861301</v>
      </c>
      <c r="K88" s="3">
        <v>11.6946148567152</v>
      </c>
      <c r="L88" s="3">
        <v>9.3602094810303207</v>
      </c>
      <c r="M88" s="3">
        <v>10.711419838676401</v>
      </c>
      <c r="N88" s="3">
        <v>14.443060551753399</v>
      </c>
      <c r="O88" s="3">
        <v>28.808040049730199</v>
      </c>
      <c r="P88" s="3">
        <v>15.8698442352207</v>
      </c>
      <c r="Q88" s="3">
        <v>15.676078642919499</v>
      </c>
      <c r="R88" s="3">
        <v>20.411954854761301</v>
      </c>
      <c r="S88" s="3">
        <v>7.0615666641553601</v>
      </c>
      <c r="T88" s="3">
        <v>18.403950710760601</v>
      </c>
      <c r="U88" s="3">
        <v>20.274808339235701</v>
      </c>
      <c r="V88" s="3">
        <v>21.715670247170099</v>
      </c>
    </row>
    <row r="89" spans="1:22" x14ac:dyDescent="0.35">
      <c r="A89" s="2">
        <v>44529</v>
      </c>
      <c r="B89" s="3">
        <v>17.8369221804201</v>
      </c>
      <c r="C89" s="3">
        <v>12.0145016548213</v>
      </c>
      <c r="D89" s="3">
        <v>17.814721693207701</v>
      </c>
      <c r="E89" s="3">
        <v>20.089300302010098</v>
      </c>
      <c r="F89" s="3">
        <v>11.5904539433149</v>
      </c>
      <c r="G89" s="3">
        <v>16.615688626062202</v>
      </c>
      <c r="H89" s="3">
        <v>14.2023433584425</v>
      </c>
      <c r="I89" s="3">
        <v>12.9961895923688</v>
      </c>
      <c r="J89" s="3">
        <v>15.3376736762124</v>
      </c>
      <c r="K89" s="3">
        <v>10.366195307078399</v>
      </c>
      <c r="L89" s="3">
        <v>7.9309817230867798</v>
      </c>
      <c r="M89" s="3">
        <v>10.254165312420501</v>
      </c>
      <c r="N89" s="3">
        <v>13.515043980281099</v>
      </c>
      <c r="O89" s="3">
        <v>27.623997568647201</v>
      </c>
      <c r="P89" s="3">
        <v>14.836955075776499</v>
      </c>
      <c r="Q89" s="3">
        <v>14.9231073621914</v>
      </c>
      <c r="R89" s="3">
        <v>19.2316804278347</v>
      </c>
      <c r="S89" s="3">
        <v>6.9624962633956802</v>
      </c>
      <c r="T89" s="3">
        <v>17.364467676826401</v>
      </c>
      <c r="U89" s="3">
        <v>18.904580123878699</v>
      </c>
      <c r="V89" s="3">
        <v>19.523621853654099</v>
      </c>
    </row>
    <row r="90" spans="1:22" x14ac:dyDescent="0.35">
      <c r="A90" s="2">
        <v>44559</v>
      </c>
      <c r="B90" s="3">
        <v>17.9767972844441</v>
      </c>
      <c r="C90" s="3">
        <v>9.7622855436790097</v>
      </c>
      <c r="D90" s="3">
        <v>16.787023014648199</v>
      </c>
      <c r="E90" s="3">
        <v>20.001088461378899</v>
      </c>
      <c r="F90" s="3">
        <v>10.639682404433501</v>
      </c>
      <c r="G90" s="3">
        <v>11.737684550007</v>
      </c>
      <c r="H90" s="3">
        <v>15.3268998647922</v>
      </c>
      <c r="I90" s="3">
        <v>13.1077297581426</v>
      </c>
      <c r="J90" s="3">
        <v>15.351009005244499</v>
      </c>
      <c r="K90" s="3">
        <v>9.6388229177909803</v>
      </c>
      <c r="L90" s="3">
        <v>6.5201578892194396</v>
      </c>
      <c r="M90" s="3">
        <v>10.4095722834686</v>
      </c>
      <c r="N90" s="3">
        <v>12.6053583717717</v>
      </c>
      <c r="O90" s="3">
        <v>28.4147641880528</v>
      </c>
      <c r="P90" s="3">
        <v>13.744490573388701</v>
      </c>
      <c r="Q90" s="3">
        <v>14.817393630861201</v>
      </c>
      <c r="R90" s="3">
        <v>18.937638906718401</v>
      </c>
      <c r="S90" s="3">
        <v>6.6714339736379902</v>
      </c>
      <c r="T90" s="3">
        <v>16.611883005468201</v>
      </c>
      <c r="U90" s="3">
        <v>18.476669422648001</v>
      </c>
      <c r="V90" s="3">
        <v>19.494836226961102</v>
      </c>
    </row>
    <row r="91" spans="1:22" x14ac:dyDescent="0.35">
      <c r="A91" s="2">
        <v>44589</v>
      </c>
      <c r="B91" s="3">
        <v>16.533215266466801</v>
      </c>
      <c r="C91" s="3">
        <v>9.7412404924195997</v>
      </c>
      <c r="D91" s="3">
        <v>17.142532303170999</v>
      </c>
      <c r="E91" s="3">
        <v>19.460309058118199</v>
      </c>
      <c r="F91" s="3">
        <v>11.9042006523001</v>
      </c>
      <c r="G91" s="3">
        <v>11.895007661360101</v>
      </c>
      <c r="H91" s="3">
        <v>15.0598416030585</v>
      </c>
      <c r="I91" s="3">
        <v>12.489766537438699</v>
      </c>
      <c r="J91" s="3">
        <v>14.422266092394199</v>
      </c>
      <c r="K91" s="3">
        <v>8.9944247760674294</v>
      </c>
      <c r="L91" s="3">
        <v>7.0146790349607002</v>
      </c>
      <c r="M91" s="3">
        <v>10.476241507831199</v>
      </c>
      <c r="N91" s="3">
        <v>-87.1559575840419</v>
      </c>
      <c r="O91" s="3">
        <v>27.298580708037001</v>
      </c>
      <c r="P91" s="3">
        <v>13.446880470400099</v>
      </c>
      <c r="Q91" s="3">
        <v>15.5613478259679</v>
      </c>
      <c r="R91" s="3">
        <v>18.619973596844702</v>
      </c>
      <c r="S91" s="3">
        <v>6.4030784695192402</v>
      </c>
      <c r="T91" s="3">
        <v>17.175679710434501</v>
      </c>
      <c r="U91" s="3">
        <v>16.979381531644499</v>
      </c>
      <c r="V91" s="3">
        <v>21.017754122291802</v>
      </c>
    </row>
    <row r="92" spans="1:22" x14ac:dyDescent="0.35">
      <c r="A92" s="2">
        <v>44620</v>
      </c>
      <c r="B92" s="3">
        <v>16.659092418230099</v>
      </c>
      <c r="C92" s="3">
        <v>9.9406096408577493</v>
      </c>
      <c r="D92" s="3">
        <v>17.534560323241401</v>
      </c>
      <c r="E92" s="3">
        <v>19.341961230565602</v>
      </c>
      <c r="F92" s="3">
        <v>9.84394723240103</v>
      </c>
      <c r="G92" s="3">
        <v>13.5110816193181</v>
      </c>
      <c r="H92" s="3">
        <v>15.939739070302201</v>
      </c>
      <c r="I92" s="3">
        <v>12.349692597383701</v>
      </c>
      <c r="J92" s="3">
        <v>15.034640519980201</v>
      </c>
      <c r="K92" s="3">
        <v>9.2986063162692201</v>
      </c>
      <c r="L92" s="3">
        <v>7.0514144530978502</v>
      </c>
      <c r="M92" s="3">
        <v>11.2051040073307</v>
      </c>
      <c r="N92" s="3">
        <v>-96.606693149182405</v>
      </c>
      <c r="O92" s="3">
        <v>26.472368121096199</v>
      </c>
      <c r="P92" s="3">
        <v>13.067160095267599</v>
      </c>
      <c r="Q92" s="3">
        <v>16.307035375659002</v>
      </c>
      <c r="R92" s="3">
        <v>18.890514091069502</v>
      </c>
      <c r="S92" s="3">
        <v>5.7704280524114804</v>
      </c>
      <c r="T92" s="3">
        <v>17.3035021942787</v>
      </c>
      <c r="U92" s="3">
        <v>16.432311800113599</v>
      </c>
      <c r="V92" s="3">
        <v>21.4937297452156</v>
      </c>
    </row>
    <row r="93" spans="1:22" x14ac:dyDescent="0.35">
      <c r="A93" s="2">
        <v>44649</v>
      </c>
      <c r="B93" s="3">
        <v>16.117533684484201</v>
      </c>
      <c r="C93" s="3">
        <v>9.9024110141218795</v>
      </c>
      <c r="D93" s="3">
        <v>17.2224965105096</v>
      </c>
      <c r="E93" s="3">
        <v>18.838036011411301</v>
      </c>
      <c r="F93" s="3">
        <v>9.8705286294301402</v>
      </c>
      <c r="G93" s="3">
        <v>13.4384029064512</v>
      </c>
      <c r="H93" s="3">
        <v>15.8892029795865</v>
      </c>
      <c r="I93" s="3">
        <v>12.3185488786707</v>
      </c>
      <c r="J93" s="3">
        <v>15.1054022588003</v>
      </c>
      <c r="K93" s="3">
        <v>9.3498462988714106</v>
      </c>
      <c r="L93" s="3">
        <v>7.0670365961855497</v>
      </c>
      <c r="M93" s="3">
        <v>11.0804437624216</v>
      </c>
      <c r="N93" s="3">
        <v>-86.381839540396797</v>
      </c>
      <c r="O93" s="3">
        <v>26.225434152947201</v>
      </c>
      <c r="P93" s="3">
        <v>12.8269204524483</v>
      </c>
      <c r="Q93" s="3">
        <v>16.1634270648754</v>
      </c>
      <c r="R93" s="3">
        <v>18.8128021259108</v>
      </c>
      <c r="S93" s="3">
        <v>5.7339560287917903</v>
      </c>
      <c r="T93" s="3">
        <v>17.36547939651</v>
      </c>
      <c r="U93" s="3">
        <v>16.329234693019199</v>
      </c>
      <c r="V93" s="3">
        <v>21.3536944297968</v>
      </c>
    </row>
    <row r="94" spans="1:22" x14ac:dyDescent="0.35">
      <c r="A94" s="2">
        <v>44680</v>
      </c>
      <c r="B94" s="3">
        <v>15.7741900704083</v>
      </c>
      <c r="C94" s="3">
        <v>9.5144476622049208</v>
      </c>
      <c r="D94" s="3">
        <v>16.9636726325528</v>
      </c>
      <c r="E94" s="3">
        <v>18.214837279462699</v>
      </c>
      <c r="F94" s="3">
        <v>9.1683372614752194</v>
      </c>
      <c r="G94" s="3">
        <v>12.448193020347199</v>
      </c>
      <c r="H94" s="3">
        <v>15.849413761463699</v>
      </c>
      <c r="I94" s="3">
        <v>12.078893008811701</v>
      </c>
      <c r="J94" s="3">
        <v>14.6466037036282</v>
      </c>
      <c r="K94" s="3">
        <v>9.2657318295959907</v>
      </c>
      <c r="L94" s="3">
        <v>6.6869027306189102</v>
      </c>
      <c r="M94" s="3">
        <v>10.7988055109792</v>
      </c>
      <c r="N94" s="3">
        <v>-75.5445798043433</v>
      </c>
      <c r="O94" s="3">
        <v>25.823145485332301</v>
      </c>
      <c r="P94" s="3">
        <v>12.6653935871608</v>
      </c>
      <c r="Q94" s="3">
        <v>15.871578729277299</v>
      </c>
      <c r="R94" s="3">
        <v>18.473860942401299</v>
      </c>
      <c r="S94" s="3">
        <v>5.5971603251351496</v>
      </c>
      <c r="T94" s="3">
        <v>17.355193373117601</v>
      </c>
      <c r="U94" s="3">
        <v>15.849284440972299</v>
      </c>
      <c r="V94" s="3">
        <v>21.2297996386798</v>
      </c>
    </row>
    <row r="95" spans="1:22" x14ac:dyDescent="0.35">
      <c r="A95" s="2">
        <v>44708</v>
      </c>
      <c r="B95" s="3">
        <v>15.6088371464601</v>
      </c>
      <c r="C95" s="3">
        <v>9.3910223838423796</v>
      </c>
      <c r="D95" s="3">
        <v>16.247122393215399</v>
      </c>
      <c r="E95" s="3">
        <v>17.6303122443665</v>
      </c>
      <c r="F95" s="3">
        <v>8.5927640473751605</v>
      </c>
      <c r="G95" s="3">
        <v>11.8639574461821</v>
      </c>
      <c r="H95" s="3">
        <v>15.610452119964201</v>
      </c>
      <c r="I95" s="3">
        <v>11.9226443630131</v>
      </c>
      <c r="J95" s="3">
        <v>14.6045007523966</v>
      </c>
      <c r="K95" s="3">
        <v>9.2119377104902203</v>
      </c>
      <c r="L95" s="3">
        <v>6.6983015048221501</v>
      </c>
      <c r="M95" s="3">
        <v>10.5606203785684</v>
      </c>
      <c r="N95" s="3">
        <v>-65.839032455139503</v>
      </c>
      <c r="O95" s="3">
        <v>25.059909214087</v>
      </c>
      <c r="P95" s="3">
        <v>12.540305315861801</v>
      </c>
      <c r="Q95" s="3">
        <v>15.237386922578301</v>
      </c>
      <c r="R95" s="3">
        <v>18.1894780293044</v>
      </c>
      <c r="S95" s="3">
        <v>5.4185788681953202</v>
      </c>
      <c r="T95" s="3">
        <v>16.494782588641399</v>
      </c>
      <c r="U95" s="3">
        <v>15.2869366327813</v>
      </c>
      <c r="V95" s="3">
        <v>20.0474306748612</v>
      </c>
    </row>
    <row r="96" spans="1:22" x14ac:dyDescent="0.35">
      <c r="A96" s="2">
        <v>44741</v>
      </c>
      <c r="B96" s="3">
        <v>15.9464854692062</v>
      </c>
      <c r="C96" s="3">
        <v>7.9358917439322498</v>
      </c>
      <c r="D96" s="3">
        <v>15.301108290896099</v>
      </c>
      <c r="E96" s="3">
        <v>16.892605354828302</v>
      </c>
      <c r="F96" s="3">
        <v>8.2186558607512907</v>
      </c>
      <c r="G96" s="3">
        <v>10.740832145903299</v>
      </c>
      <c r="H96" s="3">
        <v>15.1201544003317</v>
      </c>
      <c r="I96" s="3">
        <v>11.468062597481801</v>
      </c>
      <c r="J96" s="3">
        <v>13.8652939371252</v>
      </c>
      <c r="K96" s="3">
        <v>8.8951186640111803</v>
      </c>
      <c r="L96" s="3">
        <v>6.2230791214470003</v>
      </c>
      <c r="M96" s="3">
        <v>10.235259248121899</v>
      </c>
      <c r="N96" s="3">
        <v>-55.063006926835499</v>
      </c>
      <c r="O96" s="3">
        <v>24.354990414553601</v>
      </c>
      <c r="P96" s="3">
        <v>13.1127459915836</v>
      </c>
      <c r="Q96" s="3">
        <v>14.724144237242999</v>
      </c>
      <c r="R96" s="3">
        <v>17.6113593931866</v>
      </c>
      <c r="S96" s="3">
        <v>5.1881698435599004</v>
      </c>
      <c r="T96" s="3">
        <v>15.711476361616</v>
      </c>
      <c r="U96" s="3">
        <v>14.287008104582201</v>
      </c>
      <c r="V96" s="3">
        <v>19.117615931648199</v>
      </c>
    </row>
    <row r="97" spans="1:22" x14ac:dyDescent="0.35">
      <c r="A97" s="2">
        <v>44771</v>
      </c>
      <c r="B97" s="3">
        <v>15.344321065946501</v>
      </c>
      <c r="C97" s="3">
        <v>7.7493336035485196</v>
      </c>
      <c r="D97" s="3">
        <v>14.947198621514399</v>
      </c>
      <c r="E97" s="3">
        <v>16.412666615174601</v>
      </c>
      <c r="F97" s="3">
        <v>7.4501301294695503</v>
      </c>
      <c r="G97" s="3">
        <v>10.146725491682901</v>
      </c>
      <c r="H97" s="3">
        <v>15.2829601277242</v>
      </c>
      <c r="I97" s="3">
        <v>11.1789926858411</v>
      </c>
      <c r="J97" s="3">
        <v>13.670933789978299</v>
      </c>
      <c r="K97" s="3">
        <v>9.0163473621187205</v>
      </c>
      <c r="L97" s="3">
        <v>6.2334796344589201</v>
      </c>
      <c r="M97" s="3">
        <v>10.202990539557801</v>
      </c>
      <c r="N97" s="3">
        <v>-44.735559406467303</v>
      </c>
      <c r="O97" s="3">
        <v>25.286134008673201</v>
      </c>
      <c r="P97" s="3">
        <v>12.4733657304701</v>
      </c>
      <c r="Q97" s="3">
        <v>15.135927993734899</v>
      </c>
      <c r="R97" s="3">
        <v>17.248244586150701</v>
      </c>
      <c r="S97" s="3">
        <v>4.9268574287053903</v>
      </c>
      <c r="T97" s="3">
        <v>15.6287227451025</v>
      </c>
      <c r="U97" s="3">
        <v>13.780500454723899</v>
      </c>
      <c r="V97" s="3">
        <v>19.030632901480299</v>
      </c>
    </row>
    <row r="98" spans="1:22" x14ac:dyDescent="0.35">
      <c r="A98" s="2">
        <v>44802</v>
      </c>
      <c r="B98" s="3">
        <v>15.0956129034961</v>
      </c>
      <c r="C98" s="3">
        <v>7.3138635819321003</v>
      </c>
      <c r="D98" s="3">
        <v>14.7312487583918</v>
      </c>
      <c r="E98" s="3">
        <v>16.4223744746661</v>
      </c>
      <c r="F98" s="3">
        <v>6.7846344477230502</v>
      </c>
      <c r="G98" s="3">
        <v>9.8044467835165303</v>
      </c>
      <c r="H98" s="3">
        <v>15.3414848674407</v>
      </c>
      <c r="I98" s="3">
        <v>11.1280423109484</v>
      </c>
      <c r="J98" s="3">
        <v>13.0680240078584</v>
      </c>
      <c r="K98" s="3">
        <v>8.8514215347812399</v>
      </c>
      <c r="L98" s="3">
        <v>6.2517191000926102</v>
      </c>
      <c r="M98" s="3">
        <v>10.130376244772</v>
      </c>
      <c r="N98" s="3">
        <v>-34.695544226242298</v>
      </c>
      <c r="O98" s="3">
        <v>25.494515857975198</v>
      </c>
      <c r="P98" s="3">
        <v>12.5211426942633</v>
      </c>
      <c r="Q98" s="3">
        <v>15.0563368462625</v>
      </c>
      <c r="R98" s="3">
        <v>17.04992982305</v>
      </c>
      <c r="S98" s="3">
        <v>5.0086598263543003</v>
      </c>
      <c r="T98" s="3">
        <v>15.3456784642424</v>
      </c>
      <c r="U98" s="3">
        <v>13.8267619958404</v>
      </c>
      <c r="V98" s="3">
        <v>18.944316124005201</v>
      </c>
    </row>
    <row r="99" spans="1:22" x14ac:dyDescent="0.35">
      <c r="A99" s="2">
        <v>44833</v>
      </c>
      <c r="B99" s="3">
        <v>14.2621394461239</v>
      </c>
      <c r="C99" s="3">
        <v>7.3087095278685901</v>
      </c>
      <c r="D99" s="3">
        <v>14.203651705566999</v>
      </c>
      <c r="E99" s="3">
        <v>14.389229822240299</v>
      </c>
      <c r="F99" s="3">
        <v>6.0771499881572204</v>
      </c>
      <c r="G99" s="3">
        <v>9.1197774594037195</v>
      </c>
      <c r="H99" s="3">
        <v>14.463185855317599</v>
      </c>
      <c r="I99" s="3">
        <v>10.3321767943861</v>
      </c>
      <c r="J99" s="3">
        <v>12.7081354226732</v>
      </c>
      <c r="K99" s="3">
        <v>8.3309889700315392</v>
      </c>
      <c r="L99" s="3">
        <v>5.9504564414475203</v>
      </c>
      <c r="M99" s="3">
        <v>9.2814231322201994</v>
      </c>
      <c r="N99" s="3">
        <v>-25.188854961777899</v>
      </c>
      <c r="O99" s="3">
        <v>24.770111378887702</v>
      </c>
      <c r="P99" s="3">
        <v>11.5150227796587</v>
      </c>
      <c r="Q99" s="3">
        <v>14.432329740412399</v>
      </c>
      <c r="R99" s="3">
        <v>16.485810918988399</v>
      </c>
      <c r="S99" s="3">
        <v>4.4964036601711097</v>
      </c>
      <c r="T99" s="3">
        <v>14.7133019625066</v>
      </c>
      <c r="U99" s="3">
        <v>12.939008436829001</v>
      </c>
      <c r="V99" s="3">
        <v>17.521531965710299</v>
      </c>
    </row>
    <row r="100" spans="1:22" x14ac:dyDescent="0.35">
      <c r="A100" s="2">
        <v>44862</v>
      </c>
      <c r="B100" s="3">
        <v>13.3612618093624</v>
      </c>
      <c r="C100" s="3">
        <v>7.2598551174242196</v>
      </c>
      <c r="D100" s="3">
        <v>13.795888380053301</v>
      </c>
      <c r="E100" s="3">
        <v>14.161458583230401</v>
      </c>
      <c r="F100" s="3">
        <v>6.1643010151506896</v>
      </c>
      <c r="G100" s="3">
        <v>9.4172368041858903</v>
      </c>
      <c r="H100" s="3">
        <v>14.701275349600801</v>
      </c>
      <c r="I100" s="3">
        <v>9.9031342574291301</v>
      </c>
      <c r="J100" s="3">
        <v>13.3367164971871</v>
      </c>
      <c r="K100" s="3">
        <v>9.1386374673133393</v>
      </c>
      <c r="L100" s="3">
        <v>6.1869651169157098</v>
      </c>
      <c r="M100" s="3">
        <v>9.6221639745542902</v>
      </c>
      <c r="N100" s="3">
        <v>-14.7783416988715</v>
      </c>
      <c r="O100" s="3">
        <v>25.504005263322401</v>
      </c>
      <c r="P100" s="3">
        <v>10.0773425579532</v>
      </c>
      <c r="Q100" s="3">
        <v>13.709385626624</v>
      </c>
      <c r="R100" s="3">
        <v>16.3177214538672</v>
      </c>
      <c r="S100" s="3">
        <v>4.7187972048679203</v>
      </c>
      <c r="T100" s="3">
        <v>14.236421738733601</v>
      </c>
      <c r="U100" s="3">
        <v>12.088625082474501</v>
      </c>
      <c r="V100" s="3">
        <v>17.335574298204001</v>
      </c>
    </row>
    <row r="101" spans="1:22" x14ac:dyDescent="0.35">
      <c r="A101" s="2">
        <v>44894</v>
      </c>
      <c r="B101" s="3">
        <v>14.180432041388199</v>
      </c>
      <c r="C101" s="3">
        <v>5.7526488660436703</v>
      </c>
      <c r="D101" s="3">
        <v>13.1439145754377</v>
      </c>
      <c r="E101" s="3">
        <v>14.544210340587</v>
      </c>
      <c r="F101" s="3">
        <v>6.1064993847247901</v>
      </c>
      <c r="G101" s="3">
        <v>9.7837508197107201</v>
      </c>
      <c r="H101" s="3">
        <v>14.846459776900399</v>
      </c>
      <c r="I101" s="3">
        <v>11.062696556338899</v>
      </c>
      <c r="J101" s="3">
        <v>13.3249043253106</v>
      </c>
      <c r="K101" s="3">
        <v>9.8526343925587891</v>
      </c>
      <c r="L101" s="3">
        <v>5.8581362004586701</v>
      </c>
      <c r="M101" s="3">
        <v>10.283582995146199</v>
      </c>
      <c r="N101" s="3">
        <v>-4.8760374692812798</v>
      </c>
      <c r="O101" s="3">
        <v>26.589571562028901</v>
      </c>
      <c r="P101" s="3">
        <v>11.75204336419</v>
      </c>
      <c r="Q101" s="3">
        <v>13.3522199598852</v>
      </c>
      <c r="R101" s="3">
        <v>16.657052140337498</v>
      </c>
      <c r="S101" s="3">
        <v>5.3158571813873596</v>
      </c>
      <c r="T101" s="3">
        <v>13.3338032377528</v>
      </c>
      <c r="U101" s="3">
        <v>12.5155008819182</v>
      </c>
      <c r="V101" s="3">
        <v>16.207625773505299</v>
      </c>
    </row>
    <row r="102" spans="1:22" x14ac:dyDescent="0.35">
      <c r="A102" s="2">
        <v>44924</v>
      </c>
      <c r="B102" s="3">
        <v>14.001616270628499</v>
      </c>
      <c r="C102" s="3">
        <v>5.4576678492634798</v>
      </c>
      <c r="D102" s="3">
        <v>12.3956386145413</v>
      </c>
      <c r="E102" s="3">
        <v>13.8177025969733</v>
      </c>
      <c r="F102" s="3">
        <v>5.9224978030284996</v>
      </c>
      <c r="G102" s="3">
        <v>9.2376052526817496</v>
      </c>
      <c r="H102" s="3">
        <v>14.992868579216999</v>
      </c>
      <c r="I102" s="3">
        <v>10.6282842043037</v>
      </c>
      <c r="J102" s="3">
        <v>12.961776070398001</v>
      </c>
      <c r="K102" s="3">
        <v>9.2816697164785005</v>
      </c>
      <c r="L102" s="3">
        <v>5.6831492900814498</v>
      </c>
      <c r="M102" s="3">
        <v>10.204815332530799</v>
      </c>
      <c r="N102" s="3">
        <v>5.5118822545091799</v>
      </c>
      <c r="O102" s="3">
        <v>26.132642545201499</v>
      </c>
      <c r="P102" s="3">
        <v>12.3918384453413</v>
      </c>
      <c r="Q102" s="3">
        <v>11.9401798254566</v>
      </c>
      <c r="R102" s="3">
        <v>16.854494083688898</v>
      </c>
      <c r="S102" s="3">
        <v>5.2742770953286904</v>
      </c>
      <c r="T102" s="3">
        <v>12.585909514494499</v>
      </c>
      <c r="U102" s="3">
        <v>11.449929432956999</v>
      </c>
      <c r="V102" s="3">
        <v>15.532129779114101</v>
      </c>
    </row>
    <row r="103" spans="1:22" x14ac:dyDescent="0.35">
      <c r="A103" s="2">
        <v>44953</v>
      </c>
      <c r="B103" s="3">
        <v>15.051870511368</v>
      </c>
      <c r="C103" s="3">
        <v>5.7641347855245302</v>
      </c>
      <c r="D103" s="3">
        <v>12.449433955291701</v>
      </c>
      <c r="E103" s="3">
        <v>14.4887472587994</v>
      </c>
      <c r="F103" s="3">
        <v>6.3782023876278604</v>
      </c>
      <c r="G103" s="3">
        <v>10.384463926924001</v>
      </c>
      <c r="H103" s="3">
        <v>14.9706430102736</v>
      </c>
      <c r="I103" s="3">
        <v>11.6513157934007</v>
      </c>
      <c r="J103" s="3">
        <v>14.239108405524201</v>
      </c>
      <c r="K103" s="3">
        <v>11.0974552790458</v>
      </c>
      <c r="L103" s="3">
        <v>5.9387400857242003</v>
      </c>
      <c r="M103" s="3">
        <v>10.9098153220055</v>
      </c>
      <c r="N103" s="3">
        <v>6.7995907102501203</v>
      </c>
      <c r="O103" s="3">
        <v>24.911574786242401</v>
      </c>
      <c r="P103" s="3">
        <v>14.2066744540153</v>
      </c>
      <c r="Q103" s="3">
        <v>12.484623140819</v>
      </c>
      <c r="R103" s="3">
        <v>17.337211558728299</v>
      </c>
      <c r="S103" s="3">
        <v>4.9141489309538002</v>
      </c>
      <c r="T103" s="3">
        <v>12.0214118336956</v>
      </c>
      <c r="U103" s="3">
        <v>12.6742973752762</v>
      </c>
      <c r="V103" s="3">
        <v>16.063844754526201</v>
      </c>
    </row>
    <row r="104" spans="1:22" x14ac:dyDescent="0.35">
      <c r="A104" s="2">
        <v>44985</v>
      </c>
      <c r="B104" s="3">
        <v>14.6263124141182</v>
      </c>
      <c r="C104" s="3">
        <v>5.8709320024058798</v>
      </c>
      <c r="D104" s="3">
        <v>12.0870652349568</v>
      </c>
      <c r="E104" s="3">
        <v>13.2894099830351</v>
      </c>
      <c r="F104" s="3">
        <v>6.0957553428044902</v>
      </c>
      <c r="G104" s="3">
        <v>9.3935160959677404</v>
      </c>
      <c r="H104" s="3">
        <v>14.8842853337361</v>
      </c>
      <c r="I104" s="3">
        <v>12.4381013386012</v>
      </c>
      <c r="J104" s="3">
        <v>14.607355488022399</v>
      </c>
      <c r="K104" s="3">
        <v>10.978004459752301</v>
      </c>
      <c r="L104" s="3">
        <v>5.5432471462036004</v>
      </c>
      <c r="M104" s="3">
        <v>10.3030071437919</v>
      </c>
      <c r="N104" s="3">
        <v>7.8530918871660704</v>
      </c>
      <c r="O104" s="3">
        <v>24.1614710837883</v>
      </c>
      <c r="P104" s="3">
        <v>12.3727480472827</v>
      </c>
      <c r="Q104" s="3">
        <v>11.8157537602789</v>
      </c>
      <c r="R104" s="3">
        <v>17.406407452757598</v>
      </c>
      <c r="S104" s="3">
        <v>4.7044805280116302</v>
      </c>
      <c r="T104" s="3">
        <v>12.337396541713099</v>
      </c>
      <c r="U104" s="3">
        <v>12.280440732585401</v>
      </c>
      <c r="V104" s="3">
        <v>15.205192405229701</v>
      </c>
    </row>
    <row r="105" spans="1:22" x14ac:dyDescent="0.35">
      <c r="A105" s="2">
        <v>45014</v>
      </c>
      <c r="B105" s="3">
        <v>14.3980712415915</v>
      </c>
      <c r="C105" s="3">
        <v>5.9022214382192502</v>
      </c>
      <c r="D105" s="3">
        <v>12.072489459178501</v>
      </c>
      <c r="E105" s="3">
        <v>13.162685590725101</v>
      </c>
      <c r="F105" s="3">
        <v>5.8767924299688303</v>
      </c>
      <c r="G105" s="3">
        <v>9.4648075571527599</v>
      </c>
      <c r="H105" s="3">
        <v>14.697234542532501</v>
      </c>
      <c r="I105" s="3">
        <v>12.8715103669575</v>
      </c>
      <c r="J105" s="3">
        <v>14.4824326703</v>
      </c>
      <c r="K105" s="3">
        <v>11.497753515089601</v>
      </c>
      <c r="L105" s="3">
        <v>5.5932098385893196</v>
      </c>
      <c r="M105" s="3">
        <v>10.2177638519354</v>
      </c>
      <c r="N105" s="3">
        <v>7.6163039881514001</v>
      </c>
      <c r="O105" s="3">
        <v>23.753562220619401</v>
      </c>
      <c r="P105" s="3">
        <v>12.33716018216</v>
      </c>
      <c r="Q105" s="3">
        <v>11.7287316777686</v>
      </c>
      <c r="R105" s="3">
        <v>17.357544166079101</v>
      </c>
      <c r="S105" s="3">
        <v>4.6874304877376298</v>
      </c>
      <c r="T105" s="3">
        <v>12.033473531475501</v>
      </c>
      <c r="U105" s="3">
        <v>12.710515336481</v>
      </c>
      <c r="V105" s="3">
        <v>15.398274527516801</v>
      </c>
    </row>
    <row r="106" spans="1:22" x14ac:dyDescent="0.35">
      <c r="A106" s="2">
        <v>45044</v>
      </c>
      <c r="B106" s="3">
        <v>14.312375320977999</v>
      </c>
      <c r="C106" s="3">
        <v>6.21140629529026</v>
      </c>
      <c r="D106" s="3">
        <v>12.193513134821</v>
      </c>
      <c r="E106" s="3">
        <v>13.0245109870989</v>
      </c>
      <c r="F106" s="3">
        <v>6.1121965489664296</v>
      </c>
      <c r="G106" s="3">
        <v>9.5422172851254103</v>
      </c>
      <c r="H106" s="3">
        <v>14.553843923232</v>
      </c>
      <c r="I106" s="3">
        <v>13.2864893581201</v>
      </c>
      <c r="J106" s="3">
        <v>14.3396473467745</v>
      </c>
      <c r="K106" s="3">
        <v>11.9954393130265</v>
      </c>
      <c r="L106" s="3">
        <v>5.78373733879884</v>
      </c>
      <c r="M106" s="3">
        <v>10.2061211379797</v>
      </c>
      <c r="N106" s="3">
        <v>7.5551231546037201</v>
      </c>
      <c r="O106" s="3">
        <v>23.834351903751799</v>
      </c>
      <c r="P106" s="3">
        <v>12.126437505837901</v>
      </c>
      <c r="Q106" s="3">
        <v>11.6445013961154</v>
      </c>
      <c r="R106" s="3">
        <v>17.092221676856099</v>
      </c>
      <c r="S106" s="3">
        <v>4.5435708206436001</v>
      </c>
      <c r="T106" s="3">
        <v>12.1507936894815</v>
      </c>
      <c r="U106" s="3">
        <v>12.944562708301</v>
      </c>
      <c r="V106" s="3">
        <v>15.922499524112499</v>
      </c>
    </row>
    <row r="107" spans="1:22" x14ac:dyDescent="0.35">
      <c r="A107" s="2">
        <v>45072</v>
      </c>
      <c r="B107" s="3">
        <v>13.9812804023718</v>
      </c>
      <c r="C107" s="3">
        <v>6.5953727534067603</v>
      </c>
      <c r="D107" s="3">
        <v>12.1761453390155</v>
      </c>
      <c r="E107" s="3">
        <v>12.5662017938941</v>
      </c>
      <c r="F107" s="3">
        <v>6.2619934585680497</v>
      </c>
      <c r="G107" s="3">
        <v>9.4793595105949802</v>
      </c>
      <c r="H107" s="3">
        <v>14.505517090953701</v>
      </c>
      <c r="I107" s="3">
        <v>14.203108489563</v>
      </c>
      <c r="J107" s="3">
        <v>13.9446237426056</v>
      </c>
      <c r="K107" s="3">
        <v>12.345133311441201</v>
      </c>
      <c r="L107" s="3">
        <v>6.0701046176318902</v>
      </c>
      <c r="M107" s="3">
        <v>9.9528397891424092</v>
      </c>
      <c r="N107" s="3">
        <v>7.7214927355798499</v>
      </c>
      <c r="O107" s="3">
        <v>23.9193418474784</v>
      </c>
      <c r="P107" s="3">
        <v>11.7720175571593</v>
      </c>
      <c r="Q107" s="3">
        <v>11.770244801774901</v>
      </c>
      <c r="R107" s="3">
        <v>17.156097943093801</v>
      </c>
      <c r="S107" s="3">
        <v>4.4579675445681799</v>
      </c>
      <c r="T107" s="3">
        <v>11.745426564085699</v>
      </c>
      <c r="U107" s="3">
        <v>13.522507787182899</v>
      </c>
      <c r="V107" s="3">
        <v>16.1615822540378</v>
      </c>
    </row>
    <row r="108" spans="1:22" x14ac:dyDescent="0.35">
      <c r="A108" s="2">
        <v>45106</v>
      </c>
      <c r="B108" s="3">
        <v>13.843962102472</v>
      </c>
      <c r="C108" s="3">
        <v>6.9632524641170397</v>
      </c>
      <c r="D108" s="3">
        <v>12.972171557455299</v>
      </c>
      <c r="E108" s="3">
        <v>12.046812482495101</v>
      </c>
      <c r="F108" s="3">
        <v>6.6941990424126896</v>
      </c>
      <c r="G108" s="3">
        <v>9.9558103118520904</v>
      </c>
      <c r="H108" s="3">
        <v>14.511362378417299</v>
      </c>
      <c r="I108" s="3">
        <v>14.965636633793199</v>
      </c>
      <c r="J108" s="3">
        <v>13.5567094500731</v>
      </c>
      <c r="K108" s="3">
        <v>12.473290939029299</v>
      </c>
      <c r="L108" s="3">
        <v>6.7252862204453203</v>
      </c>
      <c r="M108" s="3">
        <v>10.2325659816208</v>
      </c>
      <c r="N108" s="3">
        <v>7.9032237748711802</v>
      </c>
      <c r="O108" s="3">
        <v>24.106542558840701</v>
      </c>
      <c r="P108" s="3">
        <v>11.765287694550301</v>
      </c>
      <c r="Q108" s="3">
        <v>11.6838118534495</v>
      </c>
      <c r="R108" s="3">
        <v>16.915500811842598</v>
      </c>
      <c r="S108" s="3">
        <v>4.9950320038910503</v>
      </c>
      <c r="T108" s="3">
        <v>11.7745945442975</v>
      </c>
      <c r="U108" s="3">
        <v>14.1744639687751</v>
      </c>
      <c r="V108" s="3">
        <v>16.833849695196299</v>
      </c>
    </row>
    <row r="109" spans="1:22" x14ac:dyDescent="0.35">
      <c r="A109" s="2">
        <v>45135</v>
      </c>
      <c r="B109" s="3">
        <v>14.037471807863</v>
      </c>
      <c r="C109" s="3">
        <v>7.8155985736536397</v>
      </c>
      <c r="D109" s="3">
        <v>13.317153742679899</v>
      </c>
      <c r="E109" s="3">
        <v>11.9284838276062</v>
      </c>
      <c r="F109" s="3">
        <v>6.65875860237401</v>
      </c>
      <c r="G109" s="3">
        <v>10.8097235247527</v>
      </c>
      <c r="H109" s="3">
        <v>14.798390861391301</v>
      </c>
      <c r="I109" s="3">
        <v>16.0563518717432</v>
      </c>
      <c r="J109" s="3">
        <v>13.5637972597074</v>
      </c>
      <c r="K109" s="3">
        <v>13.145248780617599</v>
      </c>
      <c r="L109" s="3">
        <v>7.0715151531787699</v>
      </c>
      <c r="M109" s="3">
        <v>10.7641532670982</v>
      </c>
      <c r="N109" s="3">
        <v>8.1011044336650109</v>
      </c>
      <c r="O109" s="3">
        <v>24.061993939255899</v>
      </c>
      <c r="P109" s="3">
        <v>12.221820520836999</v>
      </c>
      <c r="Q109" s="3">
        <v>12.2691414868889</v>
      </c>
      <c r="R109" s="3">
        <v>17.422049797101302</v>
      </c>
      <c r="S109" s="3">
        <v>5.7407412168344196</v>
      </c>
      <c r="T109" s="3">
        <v>11.7727668883542</v>
      </c>
      <c r="U109" s="3">
        <v>14.034787864441</v>
      </c>
      <c r="V109" s="3">
        <v>17.6238238444923</v>
      </c>
    </row>
    <row r="110" spans="1:22" x14ac:dyDescent="0.35">
      <c r="A110" s="2">
        <v>45167</v>
      </c>
      <c r="B110" s="3">
        <v>13.754806476540301</v>
      </c>
      <c r="C110" s="3">
        <v>7.9291618039853704</v>
      </c>
      <c r="D110" s="3">
        <v>13.6692938794121</v>
      </c>
      <c r="E110" s="3">
        <v>11.187227795359499</v>
      </c>
      <c r="F110" s="3">
        <v>6.9141038759643196</v>
      </c>
      <c r="G110" s="3">
        <v>11.1364203077467</v>
      </c>
      <c r="H110" s="3">
        <v>15.103407816982299</v>
      </c>
      <c r="I110" s="3">
        <v>16.091723708297501</v>
      </c>
      <c r="J110" s="3">
        <v>13.2466956174187</v>
      </c>
      <c r="K110" s="3">
        <v>13.1277507939584</v>
      </c>
      <c r="L110" s="3">
        <v>7.2061024277004098</v>
      </c>
      <c r="M110" s="3">
        <v>10.538972594123701</v>
      </c>
      <c r="N110" s="3">
        <v>7.66795460806419</v>
      </c>
      <c r="O110" s="3">
        <v>23.638851320447198</v>
      </c>
      <c r="P110" s="3">
        <v>11.788719626419899</v>
      </c>
      <c r="Q110" s="3">
        <v>11.868390594114</v>
      </c>
      <c r="R110" s="3">
        <v>17.7432559045894</v>
      </c>
      <c r="S110" s="3">
        <v>6.1593251818434496</v>
      </c>
      <c r="T110" s="3">
        <v>11.3443635036662</v>
      </c>
      <c r="U110" s="3">
        <v>14.7925667638031</v>
      </c>
      <c r="V110" s="3">
        <v>17.751831547260799</v>
      </c>
    </row>
    <row r="111" spans="1:22" x14ac:dyDescent="0.35">
      <c r="A111" s="2">
        <v>45198</v>
      </c>
      <c r="B111" s="3">
        <v>13.6819576299016</v>
      </c>
      <c r="C111" s="3">
        <v>7.8378688038269297</v>
      </c>
      <c r="D111" s="3">
        <v>13.436745277157099</v>
      </c>
      <c r="E111" s="3">
        <v>11.2264624933819</v>
      </c>
      <c r="F111" s="3">
        <v>6.8274854621692702</v>
      </c>
      <c r="G111" s="3">
        <v>10.8701297371808</v>
      </c>
      <c r="H111" s="3">
        <v>14.7234995059633</v>
      </c>
      <c r="I111" s="3">
        <v>16.277588815304</v>
      </c>
      <c r="J111" s="3">
        <v>12.600442712895401</v>
      </c>
      <c r="K111" s="3">
        <v>13.4250840108267</v>
      </c>
      <c r="L111" s="3">
        <v>7.2841973618067</v>
      </c>
      <c r="M111" s="3">
        <v>10.3837708107894</v>
      </c>
      <c r="N111" s="3">
        <v>7.0169531158247098</v>
      </c>
      <c r="O111" s="3">
        <v>23.570676946914499</v>
      </c>
      <c r="P111" s="3">
        <v>11.4998314185694</v>
      </c>
      <c r="Q111" s="3">
        <v>11.664950596339001</v>
      </c>
      <c r="R111" s="3">
        <v>16.916643949298201</v>
      </c>
      <c r="S111" s="3">
        <v>6.4868104837096201</v>
      </c>
      <c r="T111" s="3">
        <v>11.245628510833701</v>
      </c>
      <c r="U111" s="3">
        <v>14.638300094680099</v>
      </c>
      <c r="V111" s="3">
        <v>17.5646093752129</v>
      </c>
    </row>
    <row r="112" spans="1:22" x14ac:dyDescent="0.35">
      <c r="A112" s="2">
        <v>45226</v>
      </c>
      <c r="B112" s="3">
        <v>13.308355608216999</v>
      </c>
      <c r="C112" s="3">
        <v>7.9440863201226701</v>
      </c>
      <c r="D112" s="3">
        <v>12.847828459700899</v>
      </c>
      <c r="E112" s="3">
        <v>10.5696118498457</v>
      </c>
      <c r="F112" s="3">
        <v>7.3113481717873503</v>
      </c>
      <c r="G112" s="3">
        <v>10.641608485371099</v>
      </c>
      <c r="H112" s="3">
        <v>14.8526236603622</v>
      </c>
      <c r="I112" s="3">
        <v>16.253011261328599</v>
      </c>
      <c r="J112" s="3">
        <v>12.1757150463821</v>
      </c>
      <c r="K112" s="3">
        <v>13.0849362363255</v>
      </c>
      <c r="L112" s="3">
        <v>7.1764031634406402</v>
      </c>
      <c r="M112" s="3">
        <v>10.324212352233401</v>
      </c>
      <c r="N112" s="3">
        <v>6.7250787867614497</v>
      </c>
      <c r="O112" s="3">
        <v>22.920150912809401</v>
      </c>
      <c r="P112" s="3">
        <v>11.2504684763814</v>
      </c>
      <c r="Q112" s="3">
        <v>10.8682377438258</v>
      </c>
      <c r="R112" s="3">
        <v>16.4184039974099</v>
      </c>
      <c r="S112" s="3">
        <v>5.7842594777085301</v>
      </c>
      <c r="T112" s="3">
        <v>9.94691124401416</v>
      </c>
      <c r="U112" s="3">
        <v>14.403050197204101</v>
      </c>
      <c r="V112" s="3">
        <v>17.0783414550583</v>
      </c>
    </row>
    <row r="113" spans="1:37" x14ac:dyDescent="0.35">
      <c r="A113" s="2">
        <v>45259</v>
      </c>
      <c r="B113" s="3">
        <v>13.367903132377499</v>
      </c>
      <c r="C113" s="3">
        <v>8.3311598501330799</v>
      </c>
      <c r="D113" s="3">
        <v>13.3965685633394</v>
      </c>
      <c r="E113" s="3">
        <v>10.463891331694599</v>
      </c>
      <c r="F113" s="3">
        <v>7.7490917979671199</v>
      </c>
      <c r="G113" s="3">
        <v>12.0510548023467</v>
      </c>
      <c r="H113" s="3">
        <v>14.983670248740101</v>
      </c>
      <c r="I113" s="3">
        <v>17.612630218608999</v>
      </c>
      <c r="J113" s="3">
        <v>12.996172464009501</v>
      </c>
      <c r="K113" s="3">
        <v>14.408823938459699</v>
      </c>
      <c r="L113" s="3">
        <v>8.0712545510407399</v>
      </c>
      <c r="M113" s="3">
        <v>11.139225840169701</v>
      </c>
      <c r="N113" s="3">
        <v>6.6237857359599399</v>
      </c>
      <c r="O113" s="3">
        <v>23.828250604350199</v>
      </c>
      <c r="P113" s="3">
        <v>10.9225595435506</v>
      </c>
      <c r="Q113" s="3">
        <v>11.4388971242479</v>
      </c>
      <c r="R113" s="3">
        <v>16.125637457977501</v>
      </c>
      <c r="S113" s="3">
        <v>5.81588166517147</v>
      </c>
      <c r="T113" s="3">
        <v>10.141897069582001</v>
      </c>
      <c r="U113" s="3">
        <v>16.041583419716702</v>
      </c>
      <c r="V113" s="3">
        <v>18.704672953101198</v>
      </c>
    </row>
    <row r="114" spans="1:37" x14ac:dyDescent="0.35">
      <c r="A114" s="2">
        <v>45289</v>
      </c>
      <c r="B114" s="3">
        <v>13.3625932051776</v>
      </c>
      <c r="C114" s="3">
        <v>9.63559265930766</v>
      </c>
      <c r="D114" s="3">
        <v>13.979416850207301</v>
      </c>
      <c r="E114" s="3">
        <v>9.9105017593360696</v>
      </c>
      <c r="F114" s="3">
        <v>9.02998146838741</v>
      </c>
      <c r="G114" s="3">
        <v>14.6883932207553</v>
      </c>
      <c r="H114" s="3">
        <v>15.1229126746625</v>
      </c>
      <c r="I114" s="3">
        <v>19.050358352648001</v>
      </c>
      <c r="J114" s="3">
        <v>14.0891647047603</v>
      </c>
      <c r="K114" s="3">
        <v>15.5936002677396</v>
      </c>
      <c r="L114" s="3">
        <v>8.7680104221922797</v>
      </c>
      <c r="M114" s="3">
        <v>11.7307423987916</v>
      </c>
      <c r="N114" s="3">
        <v>6.28167482112387</v>
      </c>
      <c r="O114" s="3">
        <v>25.800764807669101</v>
      </c>
      <c r="P114" s="3">
        <v>10.8442532120465</v>
      </c>
      <c r="Q114" s="3">
        <v>11.9252482308074</v>
      </c>
      <c r="R114" s="3">
        <v>16.380692380743199</v>
      </c>
      <c r="S114" s="3">
        <v>5.4260016952868204</v>
      </c>
      <c r="T114" s="3">
        <v>10.146176112043999</v>
      </c>
      <c r="U114" s="3">
        <v>17.132160893151799</v>
      </c>
      <c r="V114" s="3">
        <v>20.959048727587302</v>
      </c>
    </row>
    <row r="115" spans="1:37" x14ac:dyDescent="0.35">
      <c r="A115" s="2">
        <v>45320</v>
      </c>
      <c r="B115" s="3">
        <v>12.6360167633663</v>
      </c>
      <c r="C115" s="3">
        <v>9.4065928004357193</v>
      </c>
      <c r="D115" s="3">
        <v>13.932800902784001</v>
      </c>
      <c r="E115" s="3">
        <v>10.103655796904601</v>
      </c>
      <c r="F115" s="3">
        <v>8.4547768609866996</v>
      </c>
      <c r="G115" s="3">
        <v>15.124401298572</v>
      </c>
      <c r="H115" s="3">
        <v>15.426566072071299</v>
      </c>
      <c r="I115" s="3">
        <v>19.212129903347002</v>
      </c>
      <c r="J115" s="3">
        <v>13.965221331520601</v>
      </c>
      <c r="K115" s="3">
        <v>15.134668690586899</v>
      </c>
      <c r="L115" s="3">
        <v>8.1892282578979803</v>
      </c>
      <c r="M115" s="3">
        <v>11.1353842839367</v>
      </c>
      <c r="N115" s="3">
        <v>6.4055108415198498</v>
      </c>
      <c r="O115" s="3">
        <v>25.999463645699699</v>
      </c>
      <c r="P115" s="3">
        <v>10.1581438856864</v>
      </c>
      <c r="Q115" s="3">
        <v>11.320025229206999</v>
      </c>
      <c r="R115" s="3">
        <v>15.7734129184579</v>
      </c>
      <c r="S115" s="3">
        <v>6.0999605244513901</v>
      </c>
      <c r="T115" s="3">
        <v>10.068201423219501</v>
      </c>
      <c r="U115" s="3">
        <v>16.72338941556</v>
      </c>
      <c r="V115" s="3">
        <v>21.456129491924798</v>
      </c>
    </row>
    <row r="116" spans="1:37" x14ac:dyDescent="0.35">
      <c r="A116" s="2">
        <v>45351</v>
      </c>
      <c r="B116" s="3">
        <v>13.610770935393001</v>
      </c>
      <c r="C116" s="3">
        <v>10.1418322230953</v>
      </c>
      <c r="D116" s="3">
        <v>14.190806069275</v>
      </c>
      <c r="E116" s="3">
        <v>10.6826048632282</v>
      </c>
      <c r="F116" s="3">
        <v>8.9112913221815493</v>
      </c>
      <c r="G116" s="3">
        <v>15.1570668499904</v>
      </c>
      <c r="H116" s="3">
        <v>15.886684371460101</v>
      </c>
      <c r="I116" s="3">
        <v>19.8150822090521</v>
      </c>
      <c r="J116" s="3">
        <v>15.8793334664628</v>
      </c>
      <c r="K116" s="3">
        <v>16.312695609418199</v>
      </c>
      <c r="L116" s="3">
        <v>8.4566039902617405</v>
      </c>
      <c r="M116" s="3">
        <v>10.6967779773935</v>
      </c>
      <c r="N116" s="3">
        <v>6.7628556706423897</v>
      </c>
      <c r="O116" s="3">
        <v>26.193108412013999</v>
      </c>
      <c r="P116" s="3">
        <v>10.4783884570718</v>
      </c>
      <c r="Q116" s="3">
        <v>11.521430201730499</v>
      </c>
      <c r="R116" s="3">
        <v>16.682793505050402</v>
      </c>
      <c r="S116" s="3">
        <v>6.6089025443272202</v>
      </c>
      <c r="T116" s="3">
        <v>9.4368724902273602</v>
      </c>
      <c r="U116" s="3">
        <v>18.8442289567204</v>
      </c>
      <c r="V116" s="3">
        <v>21.9124005657313</v>
      </c>
    </row>
    <row r="117" spans="1:37" x14ac:dyDescent="0.35">
      <c r="A117" s="2">
        <v>45379</v>
      </c>
      <c r="B117" s="3">
        <v>13.522085373112301</v>
      </c>
      <c r="C117" s="3">
        <v>10.150501542760299</v>
      </c>
      <c r="D117" s="3">
        <v>14.105897311210599</v>
      </c>
      <c r="E117" s="3">
        <v>10.5507703435094</v>
      </c>
      <c r="F117" s="3">
        <v>8.7602394948249103</v>
      </c>
      <c r="G117" s="3">
        <v>15.171128346834999</v>
      </c>
      <c r="H117" s="3">
        <v>15.6758104264434</v>
      </c>
      <c r="I117" s="3">
        <v>19.813827703470199</v>
      </c>
      <c r="J117" s="3">
        <v>15.669088278792801</v>
      </c>
      <c r="K117" s="3">
        <v>15.9210105982919</v>
      </c>
      <c r="L117" s="3">
        <v>8.3842496542614402</v>
      </c>
      <c r="M117" s="3">
        <v>10.653743418731199</v>
      </c>
      <c r="N117" s="3">
        <v>6.7694929231563901</v>
      </c>
      <c r="O117" s="3">
        <v>25.9482640537463</v>
      </c>
      <c r="P117" s="3">
        <v>10.409192523261201</v>
      </c>
      <c r="Q117" s="3">
        <v>11.3430539860412</v>
      </c>
      <c r="R117" s="3">
        <v>16.504646789857802</v>
      </c>
      <c r="S117" s="3">
        <v>6.5144427694863296</v>
      </c>
      <c r="T117" s="3">
        <v>9.4021340997915903</v>
      </c>
      <c r="U117" s="3">
        <v>18.780526847187399</v>
      </c>
      <c r="V117" s="3">
        <v>21.549067123788902</v>
      </c>
    </row>
    <row r="118" spans="1:37" x14ac:dyDescent="0.35">
      <c r="A118" s="2">
        <v>45411</v>
      </c>
      <c r="B118" s="3">
        <v>13.7283519391402</v>
      </c>
      <c r="C118" s="3">
        <v>10.2093987394798</v>
      </c>
      <c r="D118" s="3">
        <v>13.707734626568501</v>
      </c>
      <c r="E118" s="3">
        <v>10.4275848946036</v>
      </c>
      <c r="F118" s="3">
        <v>8.9112763819438392</v>
      </c>
      <c r="G118" s="3">
        <v>15.2300053718886</v>
      </c>
      <c r="H118" s="3">
        <v>15.6569796168158</v>
      </c>
      <c r="I118" s="3">
        <v>19.639955930159399</v>
      </c>
      <c r="J118" s="3">
        <v>15.420914803196601</v>
      </c>
      <c r="K118" s="3">
        <v>15.1413057556013</v>
      </c>
      <c r="L118" s="3">
        <v>8.3029140573165598</v>
      </c>
      <c r="M118" s="3">
        <v>10.609736962049199</v>
      </c>
      <c r="N118" s="3">
        <v>6.8504324339121201</v>
      </c>
      <c r="O118" s="3">
        <v>25.8067012363421</v>
      </c>
      <c r="P118" s="3">
        <v>10.5840381635482</v>
      </c>
      <c r="Q118" s="3">
        <v>11.180944290873899</v>
      </c>
      <c r="R118" s="3">
        <v>16.293469706202899</v>
      </c>
      <c r="S118" s="3">
        <v>6.6007918478246399</v>
      </c>
      <c r="T118" s="3">
        <v>9.2758932896771</v>
      </c>
      <c r="U118" s="3">
        <v>18.068108898775101</v>
      </c>
      <c r="V118" s="3">
        <v>21.1380768816095</v>
      </c>
    </row>
    <row r="119" spans="1:37" x14ac:dyDescent="0.35">
      <c r="A119" s="2">
        <v>45441</v>
      </c>
      <c r="B119" s="3">
        <v>13.7261591617997</v>
      </c>
      <c r="C119" s="3">
        <v>10.388335404688601</v>
      </c>
      <c r="D119" s="3">
        <v>13.345195574174401</v>
      </c>
      <c r="E119" s="3">
        <v>9.9770407826043002</v>
      </c>
      <c r="F119" s="3">
        <v>8.9235349461724294</v>
      </c>
      <c r="G119" s="3">
        <v>15.2440388336849</v>
      </c>
      <c r="H119" s="3">
        <v>15.5952933828172</v>
      </c>
      <c r="I119" s="3">
        <v>19.69140481869</v>
      </c>
      <c r="J119" s="3">
        <v>14.887367477877801</v>
      </c>
      <c r="K119" s="3">
        <v>14.5327026803803</v>
      </c>
      <c r="L119" s="3">
        <v>8.0221480972936696</v>
      </c>
      <c r="M119" s="3">
        <v>10.672589293868601</v>
      </c>
      <c r="N119" s="3">
        <v>6.8597785754897096</v>
      </c>
      <c r="O119" s="3">
        <v>25.658560525468399</v>
      </c>
      <c r="P119" s="3">
        <v>10.663544915111901</v>
      </c>
      <c r="Q119" s="3">
        <v>10.8246603195003</v>
      </c>
      <c r="R119" s="3">
        <v>16.071692600287701</v>
      </c>
      <c r="S119" s="3">
        <v>6.7718685778543604</v>
      </c>
      <c r="T119" s="3">
        <v>8.9419128692447405</v>
      </c>
      <c r="U119" s="3">
        <v>18.195437517044599</v>
      </c>
      <c r="V119" s="3">
        <v>20.372883270803602</v>
      </c>
    </row>
    <row r="120" spans="1:37" x14ac:dyDescent="0.35">
      <c r="A120" s="2">
        <v>45471</v>
      </c>
      <c r="B120" s="3">
        <v>13.3602449058614</v>
      </c>
      <c r="C120" s="3">
        <v>10.141597453962399</v>
      </c>
      <c r="D120" s="3">
        <v>13.542001968301401</v>
      </c>
      <c r="E120" s="3">
        <v>10.043069696609299</v>
      </c>
      <c r="F120" s="3">
        <v>9.1132015303187792</v>
      </c>
      <c r="G120" s="3">
        <v>14.243984719481301</v>
      </c>
      <c r="H120" s="3">
        <v>15.336986475114101</v>
      </c>
      <c r="I120" s="3">
        <v>20.012852641908701</v>
      </c>
      <c r="J120" s="3">
        <v>14.278637573911301</v>
      </c>
      <c r="K120" s="3">
        <v>14.156035954694699</v>
      </c>
      <c r="L120" s="3">
        <v>7.9686116180931199</v>
      </c>
      <c r="M120" s="3">
        <v>10.728965001130099</v>
      </c>
      <c r="N120" s="3">
        <v>6.8400391704705497</v>
      </c>
      <c r="O120" s="3">
        <v>26.091641311646399</v>
      </c>
      <c r="P120" s="3">
        <v>10.400589706961201</v>
      </c>
      <c r="Q120" s="3">
        <v>11.006555857701599</v>
      </c>
      <c r="R120" s="3">
        <v>15.6583914647127</v>
      </c>
      <c r="S120" s="3">
        <v>6.8772999762316704</v>
      </c>
      <c r="T120" s="3">
        <v>9.0718059497416093</v>
      </c>
      <c r="U120" s="3">
        <v>17.261898183060001</v>
      </c>
      <c r="V120" s="3">
        <v>20.248057738769798</v>
      </c>
    </row>
    <row r="121" spans="1:37" x14ac:dyDescent="0.35">
      <c r="A121" s="2">
        <v>45502</v>
      </c>
      <c r="B121" s="3">
        <v>13.063119708020601</v>
      </c>
      <c r="C121" s="3">
        <v>10.537640819389299</v>
      </c>
      <c r="D121" s="3">
        <v>13.588818199737499</v>
      </c>
      <c r="E121" s="3">
        <v>10.140585667711299</v>
      </c>
      <c r="F121" s="3">
        <v>9.0321409150058596</v>
      </c>
      <c r="G121" s="3">
        <v>13.5955447742828</v>
      </c>
      <c r="H121" s="3">
        <v>15.4220517707595</v>
      </c>
      <c r="I121" s="3">
        <v>19.1022184686211</v>
      </c>
      <c r="J121" s="3">
        <v>13.759579315037699</v>
      </c>
      <c r="K121" s="3">
        <v>13.3753934094036</v>
      </c>
      <c r="L121" s="3">
        <v>7.9484364740751001</v>
      </c>
      <c r="M121" s="3">
        <v>10.809322244050801</v>
      </c>
      <c r="N121" s="3">
        <v>6.8356077291769699</v>
      </c>
      <c r="O121" s="3">
        <v>26.5826104765029</v>
      </c>
      <c r="P121" s="3">
        <v>10.151340930222499</v>
      </c>
      <c r="Q121" s="3">
        <v>11.101353198300499</v>
      </c>
      <c r="R121" s="3">
        <v>15.5413420459181</v>
      </c>
      <c r="S121" s="3">
        <v>7.0086280607798699</v>
      </c>
      <c r="T121" s="3">
        <v>9.3474175359790195</v>
      </c>
      <c r="U121" s="3">
        <v>16.635354656352501</v>
      </c>
      <c r="V121" s="3">
        <v>20.3646528401704</v>
      </c>
    </row>
    <row r="122" spans="1:37" x14ac:dyDescent="0.35">
      <c r="A122" s="2">
        <v>45531</v>
      </c>
      <c r="B122" s="3">
        <v>12.837706559842299</v>
      </c>
      <c r="C122" s="3">
        <v>10.527513768321899</v>
      </c>
      <c r="D122" s="3">
        <v>14.125952411059201</v>
      </c>
      <c r="E122" s="3">
        <v>10.672156525736099</v>
      </c>
      <c r="F122" s="3">
        <v>9.0087530185414604</v>
      </c>
      <c r="G122" s="3">
        <v>13.211778613303901</v>
      </c>
      <c r="H122" s="3">
        <v>15.614778634255201</v>
      </c>
      <c r="I122" s="3">
        <v>18.770209595143001</v>
      </c>
      <c r="J122" s="3">
        <v>13.4713022390221</v>
      </c>
      <c r="K122" s="3">
        <v>12.536053019769</v>
      </c>
      <c r="L122" s="3">
        <v>8.6468119902748803</v>
      </c>
      <c r="M122" s="3">
        <v>11.4813834309232</v>
      </c>
      <c r="N122" s="3">
        <v>6.6773476709765198</v>
      </c>
      <c r="O122" s="3">
        <v>26.701881035221401</v>
      </c>
      <c r="P122" s="3">
        <v>10.029874381828501</v>
      </c>
      <c r="Q122" s="3">
        <v>11.1831100229219</v>
      </c>
      <c r="R122" s="3">
        <v>15.9664929808311</v>
      </c>
      <c r="S122" s="3">
        <v>6.60289151544315</v>
      </c>
      <c r="T122" s="3">
        <v>9.3048115421015698</v>
      </c>
      <c r="U122" s="3">
        <v>16.335739640627001</v>
      </c>
      <c r="V122" s="3">
        <v>20.133497246459001</v>
      </c>
    </row>
    <row r="124" spans="1:37" x14ac:dyDescent="0.35">
      <c r="A124" s="2" t="s">
        <v>91</v>
      </c>
      <c r="B124" s="3" cm="1">
        <f t="array" ref="B124">MIN(_xlfn._xlws.FILTER(B1:B122, ISNUMBER(B1:B122)))</f>
        <v>10.6764803649423</v>
      </c>
      <c r="C124" s="3" cm="1">
        <f t="array" ref="C124">MIN(_xlfn._xlws.FILTER(C1:C122, ISNUMBER(C1:C122)))</f>
        <v>5.4576678492634798</v>
      </c>
      <c r="D124" s="3" cm="1">
        <f t="array" ref="D124">MIN(_xlfn._xlws.FILTER(D1:D122, ISNUMBER(D1:D122)))</f>
        <v>12.072489459178501</v>
      </c>
      <c r="E124" s="3" cm="1">
        <f t="array" ref="E124">MIN(_xlfn._xlws.FILTER(E1:E122, ISNUMBER(E1:E122)))</f>
        <v>9.9105017593360696</v>
      </c>
      <c r="F124" s="3" cm="1">
        <f t="array" ref="F124">MIN(_xlfn._xlws.FILTER(F1:F122, ISNUMBER(F1:F122)))</f>
        <v>5.8767924299688303</v>
      </c>
      <c r="G124" s="3" cm="1">
        <f t="array" ref="G124">MIN(_xlfn._xlws.FILTER(G1:G122, ISNUMBER(G1:G122)))</f>
        <v>9.1197774594037195</v>
      </c>
      <c r="H124" s="3" cm="1">
        <f t="array" ref="H124">MIN(_xlfn._xlws.FILTER(H1:H122, ISNUMBER(H1:H122)))</f>
        <v>14.2023433584425</v>
      </c>
      <c r="I124" s="3" cm="1">
        <f t="array" ref="I124">MIN(_xlfn._xlws.FILTER(I1:I122, ISNUMBER(I1:I122)))</f>
        <v>9.9031342574291301</v>
      </c>
      <c r="J124" s="3" cm="1">
        <f t="array" ref="J124">MIN(_xlfn._xlws.FILTER(J1:J122, ISNUMBER(J1:J122)))</f>
        <v>12.1757150463821</v>
      </c>
      <c r="K124" s="3" cm="1">
        <f t="array" ref="K124">MIN(_xlfn._xlws.FILTER(K1:K122, ISNUMBER(K1:K122)))</f>
        <v>8.1495815760323005</v>
      </c>
      <c r="L124" s="3" cm="1">
        <f t="array" ref="L124">MIN(_xlfn._xlws.FILTER(L1:L122, ISNUMBER(L1:L122)))</f>
        <v>5.5432471462036004</v>
      </c>
      <c r="M124" s="3" cm="1">
        <f t="array" ref="M124">MIN(_xlfn._xlws.FILTER(M1:M122, ISNUMBER(M1:M122)))</f>
        <v>9.2814231322201994</v>
      </c>
      <c r="N124" s="3" cm="1">
        <f t="array" ref="N124">MIN(_xlfn._xlws.FILTER(N1:N122, ISNUMBER(N1:N122)))</f>
        <v>-96.606693149182405</v>
      </c>
      <c r="O124" s="3" cm="1">
        <f t="array" ref="O124">MIN(_xlfn._xlws.FILTER(O1:O122, ISNUMBER(O1:O122)))</f>
        <v>17.689763602451301</v>
      </c>
      <c r="P124" s="3" cm="1">
        <f t="array" ref="P124">MIN(_xlfn._xlws.FILTER(P1:P122, ISNUMBER(P1:P122)))</f>
        <v>9.2498923874490995</v>
      </c>
      <c r="Q124" s="3" cm="1">
        <f t="array" ref="Q124">MIN(_xlfn._xlws.FILTER(Q1:Q122, ISNUMBER(Q1:Q122)))</f>
        <v>10.8246603195003</v>
      </c>
      <c r="R124" s="3" cm="1">
        <f t="array" ref="R124">MIN(_xlfn._xlws.FILTER(R1:R122, ISNUMBER(R1:R122)))</f>
        <v>14.2228510991307</v>
      </c>
      <c r="S124" s="3" cm="1">
        <f t="array" ref="S124">MIN(_xlfn._xlws.FILTER(S1:S122, ISNUMBER(S1:S122)))</f>
        <v>4.4579675445681799</v>
      </c>
      <c r="T124" s="3" cm="1">
        <f t="array" ref="T124">MIN(_xlfn._xlws.FILTER(T1:T122, ISNUMBER(T1:T122)))</f>
        <v>8.9419128692447405</v>
      </c>
      <c r="U124" s="3" cm="1">
        <f t="array" ref="U124">MIN(_xlfn._xlws.FILTER(U1:U122, ISNUMBER(U1:U122)))</f>
        <v>-5.9498885455976103</v>
      </c>
      <c r="V124" s="3" cm="1">
        <f t="array" ref="V124">MIN(_xlfn._xlws.FILTER(V1:V122, ISNUMBER(V1:V122)))</f>
        <v>10.941709040316701</v>
      </c>
    </row>
    <row r="125" spans="1:37" x14ac:dyDescent="0.35">
      <c r="A125" s="2" t="s">
        <v>92</v>
      </c>
      <c r="B125" s="3" cm="1">
        <f t="array" ref="B125">MAX(_xlfn._xlws.FILTER(B1:B122, ISNUMBER(B1:B122)))</f>
        <v>20.668952117169599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25.0472076904347</v>
      </c>
      <c r="E125" s="3" cm="1">
        <f t="array" ref="E125">MAX(_xlfn._xlws.FILTER(E1:E122, ISNUMBER(E1:E122)))</f>
        <v>24.9215929412678</v>
      </c>
      <c r="F125" s="3" cm="1">
        <f t="array" ref="F125">MAX(_xlfn._xlws.FILTER(F1:F122, ISNUMBER(F1:F122)))</f>
        <v>23.0236574416686</v>
      </c>
      <c r="G125" s="3" cm="1">
        <f t="array" ref="G125">MAX(_xlfn._xlws.FILTER(G1:G122, ISNUMBER(G1:G122)))</f>
        <v>68.183482562535502</v>
      </c>
      <c r="H125" s="3" cm="1">
        <f t="array" ref="H125">MAX(_xlfn._xlws.FILTER(H1:H122, ISNUMBER(H1:H122)))</f>
        <v>21.253096815290899</v>
      </c>
      <c r="I125" s="3" cm="1">
        <f t="array" ref="I125">MAX(_xlfn._xlws.FILTER(I1:I122, ISNUMBER(I1:I122)))</f>
        <v>20.012852641908701</v>
      </c>
      <c r="J125" s="3" cm="1">
        <f t="array" ref="J125">MAX(_xlfn._xlws.FILTER(J1:J122, ISNUMBER(J1:J122)))</f>
        <v>32.731118642067102</v>
      </c>
      <c r="K125" s="3" cm="1">
        <f t="array" ref="K125">MAX(_xlfn._xlws.FILTER(K1:K122, ISNUMBER(K1:K122)))</f>
        <v>20.503435863511399</v>
      </c>
      <c r="L125" s="3" cm="1">
        <f t="array" ref="L125">MAX(_xlfn._xlws.FILTER(L1:L122, ISNUMBER(L1:L122)))</f>
        <v>36.715256042513502</v>
      </c>
      <c r="M125" s="3" cm="1">
        <f t="array" ref="M125">MAX(_xlfn._xlws.FILTER(M1:M122, ISNUMBER(M1:M122)))</f>
        <v>19.2158102263238</v>
      </c>
      <c r="N125" s="3" cm="1">
        <f t="array" ref="N125">MAX(_xlfn._xlws.FILTER(N1:N122, ISNUMBER(N1:N122)))</f>
        <v>23.9417061514241</v>
      </c>
      <c r="O125" s="3" cm="1">
        <f t="array" ref="O125">MAX(_xlfn._xlws.FILTER(O1:O122, ISNUMBER(O1:O122)))</f>
        <v>33.521213234257303</v>
      </c>
      <c r="P125" s="3" cm="1">
        <f t="array" ref="P125">MAX(_xlfn._xlws.FILTER(P1:P122, ISNUMBER(P1:P122)))</f>
        <v>20.187481649283502</v>
      </c>
      <c r="Q125" s="3" cm="1">
        <f t="array" ref="Q125">MAX(_xlfn._xlws.FILTER(Q1:Q122, ISNUMBER(Q1:Q122)))</f>
        <v>17.670729927889099</v>
      </c>
      <c r="R125" s="3" cm="1">
        <f t="array" ref="R125">MAX(_xlfn._xlws.FILTER(R1:R122, ISNUMBER(R1:R122)))</f>
        <v>27.747825348743099</v>
      </c>
      <c r="S125" s="3" cm="1">
        <f t="array" ref="S125">MAX(_xlfn._xlws.FILTER(S1:S122, ISNUMBER(S1:S122)))</f>
        <v>13.289042307111901</v>
      </c>
      <c r="T125" s="3" cm="1">
        <f t="array" ref="T125">MAX(_xlfn._xlws.FILTER(T1:T122, ISNUMBER(T1:T122)))</f>
        <v>27.598702798325601</v>
      </c>
      <c r="U125" s="3" cm="1">
        <f t="array" ref="U125">MAX(_xlfn._xlws.FILTER(U1:U122, ISNUMBER(U1:U122)))</f>
        <v>25.8538810528045</v>
      </c>
      <c r="V125" s="3" cm="1">
        <f t="array" ref="V125">MAX(_xlfn._xlws.FILTER(V1:V122, ISNUMBER(V1:V122)))</f>
        <v>28.914630557440699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0.193</v>
      </c>
      <c r="C127" s="9" cm="1">
        <f t="array" ref="C127">_xlfn.PERCENTRANK.EXC(_xlfn._xlws.FILTER(C1:C122, ISNUMBER(C1:C122)),C121)</f>
        <v>0.27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0.221</v>
      </c>
      <c r="G127" s="9" cm="1">
        <f t="array" ref="G127">_xlfn.PERCENTRANK.EXC(_xlfn._xlws.FILTER(G1:G122, ISNUMBER(G1:G122)),G121)</f>
        <v>0.23699999999999999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0.94199999999999995</v>
      </c>
      <c r="J127" s="9" cm="1">
        <f t="array" ref="J127">_xlfn.PERCENTRANK.EXC(_xlfn._xlws.FILTER(J1:J122, ISNUMBER(J1:J122)),J121)</f>
        <v>0.13300000000000001</v>
      </c>
      <c r="K127" s="9" cm="1">
        <f t="array" ref="K127">_xlfn.PERCENTRANK.EXC(_xlfn._xlws.FILTER(K1:K122, ISNUMBER(K1:K122)),K121)</f>
        <v>0.73699999999999999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0.22900000000000001</v>
      </c>
      <c r="N127" s="9" cm="1">
        <f t="array" ref="N127">_xlfn.PERCENTRANK.EXC(_xlfn._xlws.FILTER(N1:N122, ISNUMBER(N1:N122)),N121)</f>
        <v>0.245</v>
      </c>
      <c r="O127" s="9" cm="1">
        <f t="array" ref="O127">_xlfn.PERCENTRANK.EXC(_xlfn._xlws.FILTER(O1:O122, ISNUMBER(O1:O122)),O121)</f>
        <v>0.85199999999999998</v>
      </c>
      <c r="P127" s="9" cm="1">
        <f t="array" ref="P127">_xlfn.PERCENTRANK.EXC(_xlfn._xlws.FILTER(P1:P122, ISNUMBER(P1:P122)),P121)</f>
        <v>0.13100000000000001</v>
      </c>
      <c r="Q127" s="9" cm="1">
        <f t="array" ref="Q127">_xlfn.PERCENTRANK.EXC(_xlfn._xlws.FILTER(Q1:Q122, ISNUMBER(Q1:Q122)),Q121)</f>
        <v>4.2000000000000003E-2</v>
      </c>
      <c r="R127" s="9" cm="1">
        <f t="array" ref="R127">_xlfn.PERCENTRANK.EXC(_xlfn._xlws.FILTER(R1:R122, ISNUMBER(R1:R122)),R121)</f>
        <v>7.2999999999999995E-2</v>
      </c>
      <c r="S127" s="9" cm="1">
        <f t="array" ref="S127">_xlfn.PERCENTRANK.EXC(_xlfn._xlws.FILTER(S1:S122, ISNUMBER(S1:S122)),S121)</f>
        <v>0.30299999999999999</v>
      </c>
      <c r="T127" s="9" cm="1">
        <f t="array" ref="T127">_xlfn.PERCENTRANK.EXC(_xlfn._xlws.FILTER(T1:T122, ISNUMBER(T1:T122)),T121)</f>
        <v>4.2000000000000003E-2</v>
      </c>
      <c r="U127" s="9" cm="1">
        <f t="array" ref="U127">_xlfn.PERCENTRANK.EXC(_xlfn._xlws.FILTER(U1:U122, ISNUMBER(U1:U122)),U121)</f>
        <v>0.45900000000000002</v>
      </c>
      <c r="V127" s="9" cm="1">
        <f t="array" ref="V127">_xlfn.PERCENTRANK.EXC(_xlfn._xlws.FILTER(V1:V122, ISNUMBER(V1:V122)),V121)</f>
        <v>0.752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41880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14.6307792396893</v>
      </c>
      <c r="D2" s="3" cm="1">
        <f t="array" ref="D2:D122">_xll.FDS(D1,"FMA_PE(NTMA,-10AY,0,AM,""PORTAGG"",""MEANR"")")</f>
        <v>14.678333670197199</v>
      </c>
      <c r="E2" s="3" cm="1">
        <f t="array" ref="E2:E122">_xll.FDS(E1,"FMA_PE(NTMA,-10AY,0,AM,""PORTAGG"",""MEANR"")")</f>
        <v>17.3830483256232</v>
      </c>
      <c r="F2" s="3" cm="1">
        <f t="array" ref="F2:F122">_xll.FDS(F1,"FMA_PE(NTMA,-10AY,0,AM,""PORTAGG"",""MEANR"")")</f>
        <v>13.2279592998214</v>
      </c>
      <c r="G2" s="3" cm="1">
        <f t="array" ref="G2:G122">_xll.FDS(G1,"FMA_PE(NTMA,-10AY,0,AM,""PORTAGG"",""MEANR"")")</f>
        <v>13.851396352480499</v>
      </c>
      <c r="H2" s="3" cm="1">
        <f t="array" ref="H2:H122">_xll.FDS(H1,"FMA_PE(NTMA,-10AY,0,AM,""PORTAGG"",""MEANR"")")</f>
        <v>15.8687869290235</v>
      </c>
      <c r="I2" s="3" cm="1">
        <f t="array" ref="I2:I122">_xll.FDS(I1,"FMA_PE(NTMA,-10AY,0,AM,""PORTAGG"",""MEANR"")")</f>
        <v>13.842169052334199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10.312444636621001</v>
      </c>
      <c r="L2" s="3" cm="1">
        <f t="array" ref="L2:L122">_xll.FDS(L1,"FMA_PE(NTMA,-10AY,0,AM,""PORTAGG"",""MEANR"")")</f>
        <v>12.6558204944515</v>
      </c>
      <c r="M2" s="3" cm="1">
        <f t="array" ref="M2:M122">_xll.FDS(M1,"FMA_PE(NTMA,-10AY,0,AM,""PORTAGG"",""MEANR"")")</f>
        <v>15.120554561969699</v>
      </c>
      <c r="N2" s="3" cm="1">
        <f t="array" ref="N2:N122">_xll.FDS(N1,"FMA_PE(NTMA,-10AY,0,AM,""PORTAGG"",""MEANR"")")</f>
        <v>8.0450793559849494</v>
      </c>
      <c r="O2" s="3" cm="1">
        <f t="array" ref="O2:O122">_xll.FDS(O1,"FMA_PE(NTMA,-10AY,0,AM,""PORTAGG"",""MEANR"")")</f>
        <v>16.6485773324954</v>
      </c>
      <c r="P2" s="3" cm="1">
        <f t="array" ref="P2:P122">_xll.FDS(P1,"FMA_PE(NTMA,-10AY,0,AM,""PORTAGG"",""MEANR"")")</f>
        <v>9.1728318146407108</v>
      </c>
      <c r="Q2" s="3" cm="1">
        <f t="array" ref="Q2:Q122">_xll.FDS(Q1,"FMA_PE(NTMA,-10AY,0,AM,""PORTAGG"",""MEANR"")")</f>
        <v>15.496903904267</v>
      </c>
      <c r="R2" s="3" cm="1">
        <f t="array" ref="R2:R122">_xll.FDS(R1,"FMA_PE(NTMA,-10AY,0,AM,""PORTAGG"",""MEANR"")")</f>
        <v>15.8333416412258</v>
      </c>
      <c r="S2" s="3" cm="1">
        <f t="array" ref="S2:S122">_xll.FDS(S1,"FMA_PE(NTMA,-10AY,0,AM,""PORTAGG"",""MEANR"")")</f>
        <v>10.2833506059879</v>
      </c>
      <c r="T2" s="3" cm="1">
        <f t="array" ref="T2:T122">_xll.FDS(T1,"FMA_PE(NTMA,-10AY,0,AM,""PORTAGG"",""MEANR"")")</f>
        <v>14.7471323664974</v>
      </c>
      <c r="U2" s="3" cm="1">
        <f t="array" ref="U2:U122">_xll.FDS(U1,"FMA_PE(NTMA,-10AY,0,AM,""PORTAGG"",""MEANR"")")</f>
        <v>13.746842022274301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41911</v>
      </c>
      <c r="B3" s="3" t="e">
        <v>#N/A</v>
      </c>
      <c r="C3" s="3">
        <v>14.3224595777523</v>
      </c>
      <c r="D3" s="3">
        <v>14.5471582463791</v>
      </c>
      <c r="E3" s="3">
        <v>17.724959326928602</v>
      </c>
      <c r="F3" s="3">
        <v>13.5083715578187</v>
      </c>
      <c r="G3" s="3">
        <v>12.822120723410899</v>
      </c>
      <c r="H3" s="3">
        <v>15.7050163477893</v>
      </c>
      <c r="I3" s="3">
        <v>13.004750811993899</v>
      </c>
      <c r="J3" s="3" t="e">
        <v>#N/A</v>
      </c>
      <c r="K3" s="3">
        <v>10.260468998417901</v>
      </c>
      <c r="L3" s="3">
        <v>11.3260245315183</v>
      </c>
      <c r="M3" s="3">
        <v>14.400362879528</v>
      </c>
      <c r="N3" s="3">
        <v>7.1088373159881</v>
      </c>
      <c r="O3" s="3">
        <v>16.6417322137202</v>
      </c>
      <c r="P3" s="3">
        <v>8.6123822003018393</v>
      </c>
      <c r="Q3" s="3">
        <v>15.484907859594999</v>
      </c>
      <c r="R3" s="3">
        <v>15.8375149353156</v>
      </c>
      <c r="S3" s="3">
        <v>9.4284377254288501</v>
      </c>
      <c r="T3" s="3">
        <v>15.0819583357283</v>
      </c>
      <c r="U3" s="3">
        <v>11.2647785569697</v>
      </c>
      <c r="V3" s="3" t="e">
        <v>#N/A</v>
      </c>
    </row>
    <row r="4" spans="1:22" x14ac:dyDescent="0.35">
      <c r="A4" s="2">
        <v>41941</v>
      </c>
      <c r="B4" s="3" t="e">
        <v>#N/A</v>
      </c>
      <c r="C4" s="3">
        <v>13.6606980629772</v>
      </c>
      <c r="D4" s="3">
        <v>14.4614256901665</v>
      </c>
      <c r="E4" s="3">
        <v>17.143350267518201</v>
      </c>
      <c r="F4" s="3">
        <v>13.5367653609424</v>
      </c>
      <c r="G4" s="3">
        <v>12.157723379316</v>
      </c>
      <c r="H4" s="3">
        <v>15.5425399144869</v>
      </c>
      <c r="I4" s="3">
        <v>12.994197853119299</v>
      </c>
      <c r="J4" s="3" t="e">
        <v>#N/A</v>
      </c>
      <c r="K4" s="3">
        <v>9.6185664960481798</v>
      </c>
      <c r="L4" s="3">
        <v>10.880632367831501</v>
      </c>
      <c r="M4" s="3">
        <v>14.856558494706499</v>
      </c>
      <c r="N4" s="3">
        <v>6.37111464711694</v>
      </c>
      <c r="O4" s="3">
        <v>16.6142420396876</v>
      </c>
      <c r="P4" s="3">
        <v>8.7992381623769091</v>
      </c>
      <c r="Q4" s="3">
        <v>15.294767864282299</v>
      </c>
      <c r="R4" s="3">
        <v>15.408925033807501</v>
      </c>
      <c r="S4" s="3">
        <v>9.9439242925876403</v>
      </c>
      <c r="T4" s="3">
        <v>14.215006011568301</v>
      </c>
      <c r="U4" s="3">
        <v>11.984496475359499</v>
      </c>
      <c r="V4" s="3" t="e">
        <v>#N/A</v>
      </c>
    </row>
    <row r="5" spans="1:22" x14ac:dyDescent="0.35">
      <c r="A5" s="2">
        <v>41971</v>
      </c>
      <c r="B5" s="3" t="e">
        <v>#N/A</v>
      </c>
      <c r="C5" s="3">
        <v>14.3702441061022</v>
      </c>
      <c r="D5" s="3">
        <v>14.9442153771435</v>
      </c>
      <c r="E5" s="3">
        <v>17.594096699584501</v>
      </c>
      <c r="F5" s="3">
        <v>13.588102740585599</v>
      </c>
      <c r="G5" s="3">
        <v>12.1929160495294</v>
      </c>
      <c r="H5" s="3">
        <v>15.622533182123</v>
      </c>
      <c r="I5" s="3">
        <v>13.225906354301101</v>
      </c>
      <c r="J5" s="3" t="e">
        <v>#N/A</v>
      </c>
      <c r="K5" s="3">
        <v>9.8870192086380992</v>
      </c>
      <c r="L5" s="3">
        <v>11.629386976998701</v>
      </c>
      <c r="M5" s="3">
        <v>15.0927039831895</v>
      </c>
      <c r="N5" s="3">
        <v>6.6293015491823004</v>
      </c>
      <c r="O5" s="3">
        <v>17.555492136145102</v>
      </c>
      <c r="P5" s="3">
        <v>9.0755710668944403</v>
      </c>
      <c r="Q5" s="3">
        <v>14.7493492724084</v>
      </c>
      <c r="R5" s="3">
        <v>15.7333767838347</v>
      </c>
      <c r="S5" s="3">
        <v>10.718130025342701</v>
      </c>
      <c r="T5" s="3">
        <v>13.597402968905</v>
      </c>
      <c r="U5" s="3">
        <v>12.046400870664099</v>
      </c>
      <c r="V5" s="3" t="e">
        <v>#N/A</v>
      </c>
    </row>
    <row r="6" spans="1:22" x14ac:dyDescent="0.35">
      <c r="A6" s="2">
        <v>42002</v>
      </c>
      <c r="B6" s="3" t="e">
        <v>#N/A</v>
      </c>
      <c r="C6" s="3">
        <v>13.644172446736899</v>
      </c>
      <c r="D6" s="3">
        <v>14.971385084561501</v>
      </c>
      <c r="E6" s="3">
        <v>17.251994113253101</v>
      </c>
      <c r="F6" s="3">
        <v>13.316354299423301</v>
      </c>
      <c r="G6" s="3">
        <v>12.3016592970903</v>
      </c>
      <c r="H6" s="3">
        <v>15.1617339034302</v>
      </c>
      <c r="I6" s="3">
        <v>13.1255797559587</v>
      </c>
      <c r="J6" s="3" t="e">
        <v>#N/A</v>
      </c>
      <c r="K6" s="3">
        <v>9.5312402701897501</v>
      </c>
      <c r="L6" s="3">
        <v>11.203695086569001</v>
      </c>
      <c r="M6" s="3">
        <v>15.9057206031473</v>
      </c>
      <c r="N6" s="3">
        <v>4.9193783940421199</v>
      </c>
      <c r="O6" s="3">
        <v>16.737741565709999</v>
      </c>
      <c r="P6" s="3">
        <v>9.4069055952469505</v>
      </c>
      <c r="Q6" s="3">
        <v>13.5206882113959</v>
      </c>
      <c r="R6" s="3">
        <v>14.7282796746135</v>
      </c>
      <c r="S6" s="3">
        <v>10.363913439390201</v>
      </c>
      <c r="T6" s="3">
        <v>12.293501346349601</v>
      </c>
      <c r="U6" s="3">
        <v>11.526977549633701</v>
      </c>
      <c r="V6" s="3" t="e">
        <v>#N/A</v>
      </c>
    </row>
    <row r="7" spans="1:22" x14ac:dyDescent="0.35">
      <c r="A7" s="2">
        <v>42033</v>
      </c>
      <c r="B7" s="3" t="e">
        <v>#N/A</v>
      </c>
      <c r="C7" s="3">
        <v>13.0618093142009</v>
      </c>
      <c r="D7" s="3">
        <v>15.0946320683696</v>
      </c>
      <c r="E7" s="3">
        <v>17.996981384786501</v>
      </c>
      <c r="F7" s="3">
        <v>13.5019575481108</v>
      </c>
      <c r="G7" s="3">
        <v>12.7892628309754</v>
      </c>
      <c r="H7" s="3">
        <v>15.1684699917437</v>
      </c>
      <c r="I7" s="3">
        <v>12.7329826697126</v>
      </c>
      <c r="J7" s="3" t="e">
        <v>#N/A</v>
      </c>
      <c r="K7" s="3">
        <v>9.6733469917808694</v>
      </c>
      <c r="L7" s="3">
        <v>11.172503247645199</v>
      </c>
      <c r="M7" s="3">
        <v>16.892447418789899</v>
      </c>
      <c r="N7" s="3">
        <v>3.9615426873485</v>
      </c>
      <c r="O7" s="3">
        <v>18.209558673655401</v>
      </c>
      <c r="P7" s="3">
        <v>10.0197094999531</v>
      </c>
      <c r="Q7" s="3">
        <v>13.3995187592819</v>
      </c>
      <c r="R7" s="3">
        <v>16.023044025138599</v>
      </c>
      <c r="S7" s="3">
        <v>10.8229863825685</v>
      </c>
      <c r="T7" s="3">
        <v>11.4749162344478</v>
      </c>
      <c r="U7" s="3">
        <v>12.237172122170699</v>
      </c>
      <c r="V7" s="3" t="e">
        <v>#N/A</v>
      </c>
    </row>
    <row r="8" spans="1:22" x14ac:dyDescent="0.35">
      <c r="A8" s="2">
        <v>42062</v>
      </c>
      <c r="B8" s="3" t="e">
        <v>#N/A</v>
      </c>
      <c r="C8" s="3">
        <v>13.4651283207719</v>
      </c>
      <c r="D8" s="3">
        <v>16.058906025058501</v>
      </c>
      <c r="E8" s="3">
        <v>18.219560120928801</v>
      </c>
      <c r="F8" s="3">
        <v>13.621602288675399</v>
      </c>
      <c r="G8" s="3">
        <v>13.021361295091401</v>
      </c>
      <c r="H8" s="3">
        <v>15.937172165898099</v>
      </c>
      <c r="I8" s="3">
        <v>12.8525949143028</v>
      </c>
      <c r="J8" s="3" t="e">
        <v>#N/A</v>
      </c>
      <c r="K8" s="3">
        <v>9.8545069797213802</v>
      </c>
      <c r="L8" s="3">
        <v>12.404062048998201</v>
      </c>
      <c r="M8" s="3">
        <v>16.895802477581</v>
      </c>
      <c r="N8" s="3">
        <v>5.0454508431991396</v>
      </c>
      <c r="O8" s="3">
        <v>18.391274919570201</v>
      </c>
      <c r="P8" s="3">
        <v>10.3408263886756</v>
      </c>
      <c r="Q8" s="3">
        <v>13.918902781480201</v>
      </c>
      <c r="R8" s="3">
        <v>15.7585708375636</v>
      </c>
      <c r="S8" s="3">
        <v>10.336397211498101</v>
      </c>
      <c r="T8" s="3">
        <v>13.024437545825499</v>
      </c>
      <c r="U8" s="3">
        <v>13.573618635958701</v>
      </c>
      <c r="V8" s="3" t="e">
        <v>#N/A</v>
      </c>
    </row>
    <row r="9" spans="1:22" x14ac:dyDescent="0.35">
      <c r="A9" s="2">
        <v>42090</v>
      </c>
      <c r="B9" s="3" t="e">
        <v>#N/A</v>
      </c>
      <c r="C9" s="3">
        <v>13.3021299926856</v>
      </c>
      <c r="D9" s="3">
        <v>15.8641719587454</v>
      </c>
      <c r="E9" s="3">
        <v>18.374101014707598</v>
      </c>
      <c r="F9" s="3">
        <v>13.6654429005025</v>
      </c>
      <c r="G9" s="3">
        <v>12.435495736105899</v>
      </c>
      <c r="H9" s="3">
        <v>15.8649195016944</v>
      </c>
      <c r="I9" s="3">
        <v>12.463471387090699</v>
      </c>
      <c r="J9" s="3" t="e">
        <v>#N/A</v>
      </c>
      <c r="K9" s="3">
        <v>9.9289066227400493</v>
      </c>
      <c r="L9" s="3">
        <v>12.5057546127547</v>
      </c>
      <c r="M9" s="3">
        <v>16.7301653888529</v>
      </c>
      <c r="N9" s="3">
        <v>4.9918506368190396</v>
      </c>
      <c r="O9" s="3">
        <v>17.390591039990198</v>
      </c>
      <c r="P9" s="3">
        <v>10.2202058998277</v>
      </c>
      <c r="Q9" s="3">
        <v>12.8978216662493</v>
      </c>
      <c r="R9" s="3">
        <v>14.797229272271201</v>
      </c>
      <c r="S9" s="3">
        <v>9.9277938272452495</v>
      </c>
      <c r="T9" s="3">
        <v>11.628873969096601</v>
      </c>
      <c r="U9" s="3">
        <v>11.820980062451699</v>
      </c>
      <c r="V9" s="3" t="e">
        <v>#N/A</v>
      </c>
    </row>
    <row r="10" spans="1:22" x14ac:dyDescent="0.35">
      <c r="A10" s="2">
        <v>42123</v>
      </c>
      <c r="B10" s="3" t="e">
        <v>#N/A</v>
      </c>
      <c r="C10" s="3">
        <v>14.125306063926701</v>
      </c>
      <c r="D10" s="3">
        <v>14.6710767796213</v>
      </c>
      <c r="E10" s="3">
        <v>17.945517797765199</v>
      </c>
      <c r="F10" s="3">
        <v>14.8873621067507</v>
      </c>
      <c r="G10" s="3">
        <v>13.034853855190701</v>
      </c>
      <c r="H10" s="3">
        <v>16.0068684199579</v>
      </c>
      <c r="I10" s="3">
        <v>13.033793273691201</v>
      </c>
      <c r="J10" s="3" t="e">
        <v>#N/A</v>
      </c>
      <c r="K10" s="3">
        <v>10.1854652409195</v>
      </c>
      <c r="L10" s="3">
        <v>14.0750096704101</v>
      </c>
      <c r="M10" s="3">
        <v>17.690678585579299</v>
      </c>
      <c r="N10" s="3">
        <v>5.2937287690257797</v>
      </c>
      <c r="O10" s="3">
        <v>17.053785231322699</v>
      </c>
      <c r="P10" s="3">
        <v>12.432443086335899</v>
      </c>
      <c r="Q10" s="3">
        <v>13.7025104784568</v>
      </c>
      <c r="R10" s="3">
        <v>15.0023604858014</v>
      </c>
      <c r="S10" s="3">
        <v>10.482226689907</v>
      </c>
      <c r="T10" s="3">
        <v>14.4515426148256</v>
      </c>
      <c r="U10" s="3">
        <v>14.1034895527164</v>
      </c>
      <c r="V10" s="3" t="e">
        <v>#N/A</v>
      </c>
    </row>
    <row r="11" spans="1:22" x14ac:dyDescent="0.35">
      <c r="A11" s="2">
        <v>42153</v>
      </c>
      <c r="B11" s="3" t="e">
        <v>#N/A</v>
      </c>
      <c r="C11" s="3">
        <v>13.924103216370099</v>
      </c>
      <c r="D11" s="3">
        <v>15.318828453358</v>
      </c>
      <c r="E11" s="3">
        <v>17.557653902613499</v>
      </c>
      <c r="F11" s="3">
        <v>14.0651415500264</v>
      </c>
      <c r="G11" s="3">
        <v>14.0020147493107</v>
      </c>
      <c r="H11" s="3">
        <v>15.440441686181099</v>
      </c>
      <c r="I11" s="3">
        <v>12.901539213024501</v>
      </c>
      <c r="J11" s="3" t="e">
        <v>#N/A</v>
      </c>
      <c r="K11" s="3">
        <v>9.7923663583838696</v>
      </c>
      <c r="L11" s="3">
        <v>13.2354715186724</v>
      </c>
      <c r="M11" s="3">
        <v>16.2351054274375</v>
      </c>
      <c r="N11" s="3">
        <v>5.4506928340362704</v>
      </c>
      <c r="O11" s="3">
        <v>17.769458637007101</v>
      </c>
      <c r="P11" s="3">
        <v>11.623798951170199</v>
      </c>
      <c r="Q11" s="3">
        <v>13.0491917660216</v>
      </c>
      <c r="R11" s="3">
        <v>15.230446133744801</v>
      </c>
      <c r="S11" s="3">
        <v>10.0853915129747</v>
      </c>
      <c r="T11" s="3">
        <v>12.9934263564591</v>
      </c>
      <c r="U11" s="3">
        <v>13.755197388868099</v>
      </c>
      <c r="V11" s="3" t="e">
        <v>#N/A</v>
      </c>
    </row>
    <row r="12" spans="1:22" x14ac:dyDescent="0.35">
      <c r="A12" s="2">
        <v>42184</v>
      </c>
      <c r="B12" s="3" t="e">
        <v>#N/A</v>
      </c>
      <c r="C12" s="3">
        <v>13.315866291089</v>
      </c>
      <c r="D12" s="3">
        <v>14.366861811090301</v>
      </c>
      <c r="E12" s="3">
        <v>17.380245863134501</v>
      </c>
      <c r="F12" s="3">
        <v>13.102539310191499</v>
      </c>
      <c r="G12" s="3">
        <v>13.745488690613399</v>
      </c>
      <c r="H12" s="3">
        <v>14.9629265361809</v>
      </c>
      <c r="I12" s="3">
        <v>12.4362131718302</v>
      </c>
      <c r="J12" s="3" t="e">
        <v>#N/A</v>
      </c>
      <c r="K12" s="3">
        <v>9.58284615480658</v>
      </c>
      <c r="L12" s="3">
        <v>13.008445601800799</v>
      </c>
      <c r="M12" s="3">
        <v>16.0491580048697</v>
      </c>
      <c r="N12" s="3">
        <v>5.2360237727678198</v>
      </c>
      <c r="O12" s="3">
        <v>17.438873920120098</v>
      </c>
      <c r="P12" s="3">
        <v>10.6647049446387</v>
      </c>
      <c r="Q12" s="3">
        <v>13.1415909499632</v>
      </c>
      <c r="R12" s="3">
        <v>15.318442079838</v>
      </c>
      <c r="S12" s="3">
        <v>9.9356967987478306</v>
      </c>
      <c r="T12" s="3">
        <v>12.662973647572599</v>
      </c>
      <c r="U12" s="3">
        <v>14.020123437014</v>
      </c>
      <c r="V12" s="3" t="e">
        <v>#N/A</v>
      </c>
    </row>
    <row r="13" spans="1:22" x14ac:dyDescent="0.35">
      <c r="A13" s="2">
        <v>42214</v>
      </c>
      <c r="B13" s="3" t="e">
        <v>#N/A</v>
      </c>
      <c r="C13" s="3">
        <v>12.418127791606301</v>
      </c>
      <c r="D13" s="3">
        <v>13.743091474306899</v>
      </c>
      <c r="E13" s="3">
        <v>17.4794820221618</v>
      </c>
      <c r="F13" s="3">
        <v>12.6968578690587</v>
      </c>
      <c r="G13" s="3">
        <v>12.429047812600601</v>
      </c>
      <c r="H13" s="3">
        <v>15.1080933670916</v>
      </c>
      <c r="I13" s="3">
        <v>11.800303971318501</v>
      </c>
      <c r="J13" s="3" t="e">
        <v>#N/A</v>
      </c>
      <c r="K13" s="3">
        <v>9.7288968090392505</v>
      </c>
      <c r="L13" s="3">
        <v>12.245357722747499</v>
      </c>
      <c r="M13" s="3">
        <v>15.8182735343277</v>
      </c>
      <c r="N13" s="3">
        <v>4.5774319151815703</v>
      </c>
      <c r="O13" s="3">
        <v>18.317685634709001</v>
      </c>
      <c r="P13" s="3">
        <v>9.5231152509431407</v>
      </c>
      <c r="Q13" s="3">
        <v>13.247778677985</v>
      </c>
      <c r="R13" s="3">
        <v>14.4502342643347</v>
      </c>
      <c r="S13" s="3">
        <v>9.3711376057284497</v>
      </c>
      <c r="T13" s="3">
        <v>12.6611627447957</v>
      </c>
      <c r="U13" s="3">
        <v>14.2768847795562</v>
      </c>
      <c r="V13" s="3" t="e">
        <v>#N/A</v>
      </c>
    </row>
    <row r="14" spans="1:22" x14ac:dyDescent="0.35">
      <c r="A14" s="2">
        <v>42244</v>
      </c>
      <c r="B14" s="3" t="e">
        <v>#N/A</v>
      </c>
      <c r="C14" s="3">
        <v>12.6503631070916</v>
      </c>
      <c r="D14" s="3">
        <v>13.123722401702</v>
      </c>
      <c r="E14" s="3">
        <v>16.593470552360198</v>
      </c>
      <c r="F14" s="3">
        <v>12.392762895796199</v>
      </c>
      <c r="G14" s="3">
        <v>11.3336049905915</v>
      </c>
      <c r="H14" s="3">
        <v>14.522103977505999</v>
      </c>
      <c r="I14" s="3">
        <v>11.2993691387169</v>
      </c>
      <c r="J14" s="3" t="e">
        <v>#N/A</v>
      </c>
      <c r="K14" s="3">
        <v>9.2675927231889297</v>
      </c>
      <c r="L14" s="3">
        <v>11.260829847395501</v>
      </c>
      <c r="M14" s="3">
        <v>15.247262798518999</v>
      </c>
      <c r="N14" s="3">
        <v>4.0409817832730797</v>
      </c>
      <c r="O14" s="3">
        <v>17.903619560523499</v>
      </c>
      <c r="P14" s="3">
        <v>8.7406109985215199</v>
      </c>
      <c r="Q14" s="3">
        <v>12.540989505165699</v>
      </c>
      <c r="R14" s="3">
        <v>13.9943572331845</v>
      </c>
      <c r="S14" s="3">
        <v>8.8602543583602191</v>
      </c>
      <c r="T14" s="3">
        <v>11.379610708001</v>
      </c>
      <c r="U14" s="3">
        <v>13.7608014360985</v>
      </c>
      <c r="V14" s="3" t="e">
        <v>#N/A</v>
      </c>
    </row>
    <row r="15" spans="1:22" x14ac:dyDescent="0.35">
      <c r="A15" s="2">
        <v>42276</v>
      </c>
      <c r="B15" s="3" t="e">
        <v>#N/A</v>
      </c>
      <c r="C15" s="3">
        <v>12.042134912409701</v>
      </c>
      <c r="D15" s="3">
        <v>12.495801257242</v>
      </c>
      <c r="E15" s="3">
        <v>16.075428691949</v>
      </c>
      <c r="F15" s="3">
        <v>11.7112656562675</v>
      </c>
      <c r="G15" s="3">
        <v>10.9408527610598</v>
      </c>
      <c r="H15" s="3">
        <v>14.5799094615797</v>
      </c>
      <c r="I15" s="3">
        <v>11.453575436862099</v>
      </c>
      <c r="J15" s="3" t="e">
        <v>#N/A</v>
      </c>
      <c r="K15" s="3">
        <v>9.4389163238622693</v>
      </c>
      <c r="L15" s="3">
        <v>10.5353167438653</v>
      </c>
      <c r="M15" s="3">
        <v>14.688210013292499</v>
      </c>
      <c r="N15" s="3">
        <v>3.91252451102828</v>
      </c>
      <c r="O15" s="3">
        <v>17.271809653822299</v>
      </c>
      <c r="P15" s="3">
        <v>8.4780271295938796</v>
      </c>
      <c r="Q15" s="3">
        <v>12.5133203598043</v>
      </c>
      <c r="R15" s="3">
        <v>13.754525116302601</v>
      </c>
      <c r="S15" s="3">
        <v>8.8114063757349701</v>
      </c>
      <c r="T15" s="3">
        <v>11.708658465739999</v>
      </c>
      <c r="U15" s="3">
        <v>13.401906120117699</v>
      </c>
      <c r="V15" s="3" t="e">
        <v>#N/A</v>
      </c>
    </row>
    <row r="16" spans="1:22" x14ac:dyDescent="0.35">
      <c r="A16" s="2">
        <v>42306</v>
      </c>
      <c r="B16" s="3" t="e">
        <v>#N/A</v>
      </c>
      <c r="C16" s="3">
        <v>13.246566016197599</v>
      </c>
      <c r="D16" s="3">
        <v>13.9952879097861</v>
      </c>
      <c r="E16" s="3">
        <v>16.882436153462301</v>
      </c>
      <c r="F16" s="3">
        <v>12.015488924963201</v>
      </c>
      <c r="G16" s="3">
        <v>8.0805573138030802</v>
      </c>
      <c r="H16" s="3">
        <v>15.2315763988192</v>
      </c>
      <c r="I16" s="3">
        <v>12.0855943443659</v>
      </c>
      <c r="J16" s="3" t="e">
        <v>#N/A</v>
      </c>
      <c r="K16" s="3">
        <v>10.2987620096303</v>
      </c>
      <c r="L16" s="3">
        <v>10.8252875194773</v>
      </c>
      <c r="M16" s="3">
        <v>15.6477252006532</v>
      </c>
      <c r="N16" s="3">
        <v>4.05698049886478</v>
      </c>
      <c r="O16" s="3">
        <v>17.779852088885001</v>
      </c>
      <c r="P16" s="3">
        <v>9.5457907845686396</v>
      </c>
      <c r="Q16" s="3">
        <v>12.6318767834335</v>
      </c>
      <c r="R16" s="3">
        <v>14.171094792353401</v>
      </c>
      <c r="S16" s="3">
        <v>9.2182728908746192</v>
      </c>
      <c r="T16" s="3">
        <v>11.439950320545901</v>
      </c>
      <c r="U16" s="3">
        <v>14.714626307709899</v>
      </c>
      <c r="V16" s="3">
        <v>12.414290834372601</v>
      </c>
    </row>
    <row r="17" spans="1:22" x14ac:dyDescent="0.35">
      <c r="A17" s="2">
        <v>42335</v>
      </c>
      <c r="B17" s="3" t="e">
        <v>#N/A</v>
      </c>
      <c r="C17" s="3">
        <v>13.3010713301728</v>
      </c>
      <c r="D17" s="3">
        <v>14.4282552571101</v>
      </c>
      <c r="E17" s="3">
        <v>15.934743880275599</v>
      </c>
      <c r="F17" s="3">
        <v>11.67476339319</v>
      </c>
      <c r="G17" s="3">
        <v>7.5697701097307197</v>
      </c>
      <c r="H17" s="3">
        <v>15.5170723914256</v>
      </c>
      <c r="I17" s="3">
        <v>11.9711092812208</v>
      </c>
      <c r="J17" s="3" t="e">
        <v>#N/A</v>
      </c>
      <c r="K17" s="3">
        <v>10.318757581394101</v>
      </c>
      <c r="L17" s="3">
        <v>10.7799224034055</v>
      </c>
      <c r="M17" s="3">
        <v>15.201775231896701</v>
      </c>
      <c r="N17" s="3">
        <v>5.6371573508094404</v>
      </c>
      <c r="O17" s="3">
        <v>17.298719216747699</v>
      </c>
      <c r="P17" s="3">
        <v>9.2822666776845892</v>
      </c>
      <c r="Q17" s="3">
        <v>11.467991061843399</v>
      </c>
      <c r="R17" s="3">
        <v>13.5399151051841</v>
      </c>
      <c r="S17" s="3">
        <v>8.7252087450528908</v>
      </c>
      <c r="T17" s="3">
        <v>10.698095794253801</v>
      </c>
      <c r="U17" s="3">
        <v>12.5837110431107</v>
      </c>
      <c r="V17" s="3">
        <v>12.687088099637201</v>
      </c>
    </row>
    <row r="18" spans="1:22" x14ac:dyDescent="0.35">
      <c r="A18" s="2">
        <v>42367</v>
      </c>
      <c r="B18" s="3" t="e">
        <v>#N/A</v>
      </c>
      <c r="C18" s="3">
        <v>12.2994620654983</v>
      </c>
      <c r="D18" s="3">
        <v>14.327323935168501</v>
      </c>
      <c r="E18" s="3">
        <v>16.0701384475847</v>
      </c>
      <c r="F18" s="3">
        <v>12.3137119181514</v>
      </c>
      <c r="G18" s="3">
        <v>7.6161557617680602</v>
      </c>
      <c r="H18" s="3">
        <v>15.534397051066801</v>
      </c>
      <c r="I18" s="3">
        <v>11.7531402812337</v>
      </c>
      <c r="J18" s="3" t="e">
        <v>#N/A</v>
      </c>
      <c r="K18" s="3">
        <v>10.0141567231555</v>
      </c>
      <c r="L18" s="3">
        <v>10.4090924100291</v>
      </c>
      <c r="M18" s="3">
        <v>14.694305904458499</v>
      </c>
      <c r="N18" s="3">
        <v>4.8503264730327196</v>
      </c>
      <c r="O18" s="3">
        <v>17.3507354713635</v>
      </c>
      <c r="P18" s="3">
        <v>9.3561627909641096</v>
      </c>
      <c r="Q18" s="3">
        <v>11.392620468668399</v>
      </c>
      <c r="R18" s="3">
        <v>12.5643881229936</v>
      </c>
      <c r="S18" s="3">
        <v>8.3555849281217096</v>
      </c>
      <c r="T18" s="3">
        <v>10.9671565330282</v>
      </c>
      <c r="U18" s="3">
        <v>11.8241505627291</v>
      </c>
      <c r="V18" s="3">
        <v>12.4815351582521</v>
      </c>
    </row>
    <row r="19" spans="1:22" x14ac:dyDescent="0.35">
      <c r="A19" s="2">
        <v>42398</v>
      </c>
      <c r="B19" s="3" t="e">
        <v>#N/A</v>
      </c>
      <c r="C19" s="3">
        <v>12.5051510773865</v>
      </c>
      <c r="D19" s="3">
        <v>14.575500028398199</v>
      </c>
      <c r="E19" s="3">
        <v>15.387308367837001</v>
      </c>
      <c r="F19" s="3">
        <v>12.3600574854512</v>
      </c>
      <c r="G19" s="3">
        <v>12.342291741382599</v>
      </c>
      <c r="H19" s="3">
        <v>15.4399409089231</v>
      </c>
      <c r="I19" s="3">
        <v>11.702230705243901</v>
      </c>
      <c r="J19" s="3">
        <v>17.2734329237304</v>
      </c>
      <c r="K19" s="3">
        <v>10.257848792964801</v>
      </c>
      <c r="L19" s="3">
        <v>10.299033693627701</v>
      </c>
      <c r="M19" s="3">
        <v>14.2848142767289</v>
      </c>
      <c r="N19" s="3">
        <v>10.113682596456799</v>
      </c>
      <c r="O19" s="3">
        <v>16.904806824051299</v>
      </c>
      <c r="P19" s="3">
        <v>9.1648600315734203</v>
      </c>
      <c r="Q19" s="3">
        <v>10.503952531698401</v>
      </c>
      <c r="R19" s="3">
        <v>13.1507987728797</v>
      </c>
      <c r="S19" s="3">
        <v>8.3121715642856895</v>
      </c>
      <c r="T19" s="3">
        <v>10.476336632224999</v>
      </c>
      <c r="U19" s="3">
        <v>13.444908619260501</v>
      </c>
      <c r="V19" s="3">
        <v>11.486818280866499</v>
      </c>
    </row>
    <row r="20" spans="1:22" x14ac:dyDescent="0.35">
      <c r="A20" s="2">
        <v>42429</v>
      </c>
      <c r="B20" s="3" t="e">
        <v>#N/A</v>
      </c>
      <c r="C20" s="3">
        <v>12.243423420149499</v>
      </c>
      <c r="D20" s="3">
        <v>14.984499931435201</v>
      </c>
      <c r="E20" s="3">
        <v>14.8727558123385</v>
      </c>
      <c r="F20" s="3">
        <v>12.936435158848401</v>
      </c>
      <c r="G20" s="3">
        <v>13.8157680729493</v>
      </c>
      <c r="H20" s="3">
        <v>15.535557505006301</v>
      </c>
      <c r="I20" s="3">
        <v>12.2223566721383</v>
      </c>
      <c r="J20" s="3">
        <v>17.706827678145402</v>
      </c>
      <c r="K20" s="3">
        <v>10.253593678909001</v>
      </c>
      <c r="L20" s="3">
        <v>11.270435954284601</v>
      </c>
      <c r="M20" s="3">
        <v>13.973923346444099</v>
      </c>
      <c r="N20" s="3">
        <v>8.7877512318754807</v>
      </c>
      <c r="O20" s="3">
        <v>16.104477806549099</v>
      </c>
      <c r="P20" s="3">
        <v>8.9207287294690794</v>
      </c>
      <c r="Q20" s="3">
        <v>11.3958285960097</v>
      </c>
      <c r="R20" s="3">
        <v>13.699993014156499</v>
      </c>
      <c r="S20" s="3">
        <v>8.4929966877616305</v>
      </c>
      <c r="T20" s="3">
        <v>11.557348240800801</v>
      </c>
      <c r="U20" s="3">
        <v>14.974906697881201</v>
      </c>
      <c r="V20" s="3">
        <v>11.9674491275766</v>
      </c>
    </row>
    <row r="21" spans="1:22" x14ac:dyDescent="0.35">
      <c r="A21" s="2">
        <v>42458</v>
      </c>
      <c r="B21" s="3" t="e">
        <v>#N/A</v>
      </c>
      <c r="C21" s="3">
        <v>13.406902029973899</v>
      </c>
      <c r="D21" s="3">
        <v>14.965910256598701</v>
      </c>
      <c r="E21" s="3">
        <v>16.8634792260635</v>
      </c>
      <c r="F21" s="3">
        <v>13.4902285560532</v>
      </c>
      <c r="G21" s="3">
        <v>15.0766770651109</v>
      </c>
      <c r="H21" s="3">
        <v>16.205075283744002</v>
      </c>
      <c r="I21" s="3">
        <v>12.6993055738156</v>
      </c>
      <c r="J21" s="3">
        <v>18.664791555999798</v>
      </c>
      <c r="K21" s="3">
        <v>10.6844313808582</v>
      </c>
      <c r="L21" s="3">
        <v>13.709551167102401</v>
      </c>
      <c r="M21" s="3">
        <v>14.586990068195499</v>
      </c>
      <c r="N21" s="3">
        <v>8.9257767160899295</v>
      </c>
      <c r="O21" s="3">
        <v>17.0164263242064</v>
      </c>
      <c r="P21" s="3">
        <v>9.9408091513862296</v>
      </c>
      <c r="Q21" s="3">
        <v>12.021986168162799</v>
      </c>
      <c r="R21" s="3">
        <v>14.451367801439</v>
      </c>
      <c r="S21" s="3">
        <v>9.0827703947200806</v>
      </c>
      <c r="T21" s="3">
        <v>12.0938632791419</v>
      </c>
      <c r="U21" s="3">
        <v>12.6010682637794</v>
      </c>
      <c r="V21" s="3">
        <v>12.3658284486815</v>
      </c>
    </row>
    <row r="22" spans="1:22" x14ac:dyDescent="0.35">
      <c r="A22" s="2">
        <v>42489</v>
      </c>
      <c r="B22" s="3" t="e">
        <v>#N/A</v>
      </c>
      <c r="C22" s="3">
        <v>13.9313637288148</v>
      </c>
      <c r="D22" s="3">
        <v>14.8097547669101</v>
      </c>
      <c r="E22" s="3">
        <v>16.166163540749299</v>
      </c>
      <c r="F22" s="3">
        <v>12.689514626339101</v>
      </c>
      <c r="G22" s="3">
        <v>16.731068270419001</v>
      </c>
      <c r="H22" s="3">
        <v>15.7777119749765</v>
      </c>
      <c r="I22" s="3">
        <v>12.296252628410199</v>
      </c>
      <c r="J22" s="3">
        <v>19.571778406637801</v>
      </c>
      <c r="K22" s="3">
        <v>10.1769278657596</v>
      </c>
      <c r="L22" s="3">
        <v>13.564062102948499</v>
      </c>
      <c r="M22" s="3">
        <v>15.1256848179848</v>
      </c>
      <c r="N22" s="3">
        <v>10.0135344283997</v>
      </c>
      <c r="O22" s="3">
        <v>17.375223449133301</v>
      </c>
      <c r="P22" s="3">
        <v>10.1202980415088</v>
      </c>
      <c r="Q22" s="3">
        <v>12.278926754089101</v>
      </c>
      <c r="R22" s="3">
        <v>14.4892821356304</v>
      </c>
      <c r="S22" s="3">
        <v>9.3711853568023198</v>
      </c>
      <c r="T22" s="3">
        <v>13.2754777408505</v>
      </c>
      <c r="U22" s="3">
        <v>12.3533992240702</v>
      </c>
      <c r="V22" s="3">
        <v>13.665078744729</v>
      </c>
    </row>
    <row r="23" spans="1:22" x14ac:dyDescent="0.35">
      <c r="A23" s="2">
        <v>42517</v>
      </c>
      <c r="B23" s="3" t="e">
        <v>#N/A</v>
      </c>
      <c r="C23" s="3">
        <v>13.748109640259599</v>
      </c>
      <c r="D23" s="3">
        <v>14.6884019061595</v>
      </c>
      <c r="E23" s="3">
        <v>16.3744639167261</v>
      </c>
      <c r="F23" s="3">
        <v>12.0701347295986</v>
      </c>
      <c r="G23" s="3">
        <v>14.409885865273401</v>
      </c>
      <c r="H23" s="3">
        <v>15.7209763177787</v>
      </c>
      <c r="I23" s="3">
        <v>12.6543162650773</v>
      </c>
      <c r="J23" s="3">
        <v>19.268412308350399</v>
      </c>
      <c r="K23" s="3">
        <v>9.9319892540651598</v>
      </c>
      <c r="L23" s="3">
        <v>12.1038566696463</v>
      </c>
      <c r="M23" s="3">
        <v>14.571702794748401</v>
      </c>
      <c r="N23" s="3">
        <v>10.5736317902035</v>
      </c>
      <c r="O23" s="3">
        <v>17.854347927628702</v>
      </c>
      <c r="P23" s="3">
        <v>9.9279931731580806</v>
      </c>
      <c r="Q23" s="3">
        <v>11.5920160406317</v>
      </c>
      <c r="R23" s="3">
        <v>14.430600557078</v>
      </c>
      <c r="S23" s="3">
        <v>8.4852049141963608</v>
      </c>
      <c r="T23" s="3">
        <v>12.5653053381786</v>
      </c>
      <c r="U23" s="3">
        <v>12.4146357100876</v>
      </c>
      <c r="V23" s="3">
        <v>13.1278811042315</v>
      </c>
    </row>
    <row r="24" spans="1:22" x14ac:dyDescent="0.35">
      <c r="A24" s="2">
        <v>42550</v>
      </c>
      <c r="B24" s="3" t="e">
        <v>#N/A</v>
      </c>
      <c r="C24" s="3">
        <v>14.527200722780201</v>
      </c>
      <c r="D24" s="3">
        <v>15.519419798870899</v>
      </c>
      <c r="E24" s="3">
        <v>17.494955242096601</v>
      </c>
      <c r="F24" s="3">
        <v>11.5163023953957</v>
      </c>
      <c r="G24" s="3">
        <v>13.8554341793888</v>
      </c>
      <c r="H24" s="3">
        <v>16.197644394425499</v>
      </c>
      <c r="I24" s="3">
        <v>12.953902651740499</v>
      </c>
      <c r="J24" s="3">
        <v>18.381652780907999</v>
      </c>
      <c r="K24" s="3">
        <v>9.8207717946873494</v>
      </c>
      <c r="L24" s="3">
        <v>12.3912700030509</v>
      </c>
      <c r="M24" s="3">
        <v>14.5565705302051</v>
      </c>
      <c r="N24" s="3">
        <v>8.4243928829845593</v>
      </c>
      <c r="O24" s="3">
        <v>17.525117046239298</v>
      </c>
      <c r="P24" s="3">
        <v>10.7009342586566</v>
      </c>
      <c r="Q24" s="3">
        <v>11.856118366899199</v>
      </c>
      <c r="R24" s="3">
        <v>14.7105681247942</v>
      </c>
      <c r="S24" s="3">
        <v>8.2852830123783399</v>
      </c>
      <c r="T24" s="3">
        <v>12.484363308893</v>
      </c>
      <c r="U24" s="3">
        <v>11.965739774005201</v>
      </c>
      <c r="V24" s="3">
        <v>13.295923769121201</v>
      </c>
    </row>
    <row r="25" spans="1:22" x14ac:dyDescent="0.35">
      <c r="A25" s="2">
        <v>42580</v>
      </c>
      <c r="B25" s="3">
        <v>13.6680476467054</v>
      </c>
      <c r="C25" s="3">
        <v>15.294069340623899</v>
      </c>
      <c r="D25" s="3">
        <v>16.358179026479</v>
      </c>
      <c r="E25" s="3">
        <v>17.762588917411701</v>
      </c>
      <c r="F25" s="3">
        <v>11.6183649419853</v>
      </c>
      <c r="G25" s="3">
        <v>14.569224625800199</v>
      </c>
      <c r="H25" s="3">
        <v>16.318318600061598</v>
      </c>
      <c r="I25" s="3">
        <v>13.5192995672273</v>
      </c>
      <c r="J25" s="3">
        <v>18.488029474380902</v>
      </c>
      <c r="K25" s="3">
        <v>9.9407091262656309</v>
      </c>
      <c r="L25" s="3">
        <v>13.69958760676</v>
      </c>
      <c r="M25" s="3">
        <v>15.344097426559401</v>
      </c>
      <c r="N25" s="3">
        <v>9.1067133884811309</v>
      </c>
      <c r="O25" s="3">
        <v>18.3728979342367</v>
      </c>
      <c r="P25" s="3">
        <v>11.3538552191192</v>
      </c>
      <c r="Q25" s="3">
        <v>12.6647480115547</v>
      </c>
      <c r="R25" s="3">
        <v>15.426431399168001</v>
      </c>
      <c r="S25" s="3">
        <v>8.0349403456439497</v>
      </c>
      <c r="T25" s="3">
        <v>12.7872480390511</v>
      </c>
      <c r="U25" s="3">
        <v>12.3158195527456</v>
      </c>
      <c r="V25" s="3">
        <v>13.035127128478001</v>
      </c>
    </row>
    <row r="26" spans="1:22" x14ac:dyDescent="0.35">
      <c r="A26" s="2">
        <v>42611</v>
      </c>
      <c r="B26" s="3">
        <v>13.738432345767499</v>
      </c>
      <c r="C26" s="3">
        <v>15.6303833699085</v>
      </c>
      <c r="D26" s="3">
        <v>16.412790502347899</v>
      </c>
      <c r="E26" s="3">
        <v>18.3411654707532</v>
      </c>
      <c r="F26" s="3">
        <v>12.019813249689101</v>
      </c>
      <c r="G26" s="3">
        <v>14.1362045454091</v>
      </c>
      <c r="H26" s="3">
        <v>16.789304725173601</v>
      </c>
      <c r="I26" s="3">
        <v>13.6541689292347</v>
      </c>
      <c r="J26" s="3">
        <v>18.433463947307601</v>
      </c>
      <c r="K26" s="3">
        <v>10.046116571713201</v>
      </c>
      <c r="L26" s="3">
        <v>13.869925820752</v>
      </c>
      <c r="M26" s="3">
        <v>15.371961038400499</v>
      </c>
      <c r="N26" s="3">
        <v>8.1212815130747202</v>
      </c>
      <c r="O26" s="3">
        <v>17.987257258966501</v>
      </c>
      <c r="P26" s="3">
        <v>11.997745850810301</v>
      </c>
      <c r="Q26" s="3">
        <v>13.650596215387999</v>
      </c>
      <c r="R26" s="3">
        <v>15.281980303328099</v>
      </c>
      <c r="S26" s="3">
        <v>8.2688191186524094</v>
      </c>
      <c r="T26" s="3">
        <v>12.295176697462599</v>
      </c>
      <c r="U26" s="3">
        <v>11.8789622523209</v>
      </c>
      <c r="V26" s="3">
        <v>12.328808572141501</v>
      </c>
    </row>
    <row r="27" spans="1:22" x14ac:dyDescent="0.35">
      <c r="A27" s="2">
        <v>42642</v>
      </c>
      <c r="B27" s="3">
        <v>13.547455480337799</v>
      </c>
      <c r="C27" s="3">
        <v>15.397473647396099</v>
      </c>
      <c r="D27" s="3">
        <v>16.8214702309171</v>
      </c>
      <c r="E27" s="3">
        <v>17.215019468711901</v>
      </c>
      <c r="F27" s="3">
        <v>11.595255978752601</v>
      </c>
      <c r="G27" s="3">
        <v>13.5554072913126</v>
      </c>
      <c r="H27" s="3">
        <v>16.7661601003573</v>
      </c>
      <c r="I27" s="3">
        <v>13.7873663030341</v>
      </c>
      <c r="J27" s="3">
        <v>17.959375976991801</v>
      </c>
      <c r="K27" s="3">
        <v>10.1647790485607</v>
      </c>
      <c r="L27" s="3">
        <v>13.6280922855369</v>
      </c>
      <c r="M27" s="3">
        <v>15.1386700639735</v>
      </c>
      <c r="N27" s="3">
        <v>8.8308556443214794</v>
      </c>
      <c r="O27" s="3">
        <v>17.5309148284671</v>
      </c>
      <c r="P27" s="3">
        <v>12.4843646615036</v>
      </c>
      <c r="Q27" s="3">
        <v>12.7946861948656</v>
      </c>
      <c r="R27" s="3">
        <v>14.579503112253899</v>
      </c>
      <c r="S27" s="3">
        <v>8.2679283312356198</v>
      </c>
      <c r="T27" s="3">
        <v>12.847368380513</v>
      </c>
      <c r="U27" s="3">
        <v>13.630596665612</v>
      </c>
      <c r="V27" s="3">
        <v>11.650303040697199</v>
      </c>
    </row>
    <row r="28" spans="1:22" x14ac:dyDescent="0.35">
      <c r="A28" s="2">
        <v>42671</v>
      </c>
      <c r="B28" s="3">
        <v>13.7976729559029</v>
      </c>
      <c r="C28" s="3">
        <v>16.909767690102601</v>
      </c>
      <c r="D28" s="3">
        <v>16.457792676357801</v>
      </c>
      <c r="E28" s="3">
        <v>16.433106136553</v>
      </c>
      <c r="F28" s="3">
        <v>12.0086180783071</v>
      </c>
      <c r="G28" s="3">
        <v>12.082004980318899</v>
      </c>
      <c r="H28" s="3">
        <v>16.6920460629748</v>
      </c>
      <c r="I28" s="3">
        <v>13.5861219399777</v>
      </c>
      <c r="J28" s="3">
        <v>18.130514771320598</v>
      </c>
      <c r="K28" s="3">
        <v>9.9083434283000305</v>
      </c>
      <c r="L28" s="3">
        <v>14.9320484732706</v>
      </c>
      <c r="M28" s="3">
        <v>14.5721088653848</v>
      </c>
      <c r="N28" s="3">
        <v>8.8119645715314991</v>
      </c>
      <c r="O28" s="3">
        <v>17.541439168056598</v>
      </c>
      <c r="P28" s="3">
        <v>12.0534397042207</v>
      </c>
      <c r="Q28" s="3">
        <v>13.0696574441255</v>
      </c>
      <c r="R28" s="3">
        <v>14.5976969668321</v>
      </c>
      <c r="S28" s="3">
        <v>8.1993065220604908</v>
      </c>
      <c r="T28" s="3">
        <v>12.1794112411547</v>
      </c>
      <c r="U28" s="3">
        <v>12.8958009397453</v>
      </c>
      <c r="V28" s="3">
        <v>12.037016711856401</v>
      </c>
    </row>
    <row r="29" spans="1:22" x14ac:dyDescent="0.35">
      <c r="A29" s="2">
        <v>42703</v>
      </c>
      <c r="B29" s="3">
        <v>14.4604731747103</v>
      </c>
      <c r="C29" s="3">
        <v>15.857776142560899</v>
      </c>
      <c r="D29" s="3">
        <v>14.7513831323364</v>
      </c>
      <c r="E29" s="3">
        <v>15.1357455705023</v>
      </c>
      <c r="F29" s="3">
        <v>11.4457113768902</v>
      </c>
      <c r="G29" s="3">
        <v>11.762014856522301</v>
      </c>
      <c r="H29" s="3">
        <v>16.234909863894</v>
      </c>
      <c r="I29" s="3">
        <v>13.0716962617653</v>
      </c>
      <c r="J29" s="3">
        <v>16.623373403585202</v>
      </c>
      <c r="K29" s="3">
        <v>9.6498679789596995</v>
      </c>
      <c r="L29" s="3">
        <v>13.4441862542797</v>
      </c>
      <c r="M29" s="3">
        <v>14.0135745941924</v>
      </c>
      <c r="N29" s="3">
        <v>9.0882541541749795</v>
      </c>
      <c r="O29" s="3">
        <v>16.3985142142717</v>
      </c>
      <c r="P29" s="3">
        <v>11.973445129455801</v>
      </c>
      <c r="Q29" s="3">
        <v>11.8092304222551</v>
      </c>
      <c r="R29" s="3">
        <v>14.5937695931833</v>
      </c>
      <c r="S29" s="3">
        <v>7.5098643876506301</v>
      </c>
      <c r="T29" s="3">
        <v>11.302133776244901</v>
      </c>
      <c r="U29" s="3">
        <v>12.439850055248</v>
      </c>
      <c r="V29" s="3">
        <v>14.3661707859989</v>
      </c>
    </row>
    <row r="30" spans="1:22" x14ac:dyDescent="0.35">
      <c r="A30" s="2">
        <v>42733</v>
      </c>
      <c r="B30" s="3">
        <v>13.088145795616001</v>
      </c>
      <c r="C30" s="3">
        <v>15.709386689953901</v>
      </c>
      <c r="D30" s="3">
        <v>15.114622261372901</v>
      </c>
      <c r="E30" s="3">
        <v>15.5433778669071</v>
      </c>
      <c r="F30" s="3">
        <v>11.8371357188238</v>
      </c>
      <c r="G30" s="3">
        <v>11.6067018949258</v>
      </c>
      <c r="H30" s="3">
        <v>16.357570621051899</v>
      </c>
      <c r="I30" s="3">
        <v>12.802436915130899</v>
      </c>
      <c r="J30" s="3">
        <v>16.259795445315099</v>
      </c>
      <c r="K30" s="3">
        <v>9.6979945280389295</v>
      </c>
      <c r="L30" s="3">
        <v>12.721133113495201</v>
      </c>
      <c r="M30" s="3">
        <v>14.712152385406901</v>
      </c>
      <c r="N30" s="3">
        <v>8.7577829195088501</v>
      </c>
      <c r="O30" s="3">
        <v>16.018248024798901</v>
      </c>
      <c r="P30" s="3">
        <v>11.2964875279329</v>
      </c>
      <c r="Q30" s="3">
        <v>13.3036181995536</v>
      </c>
      <c r="R30" s="3">
        <v>14.853618651722099</v>
      </c>
      <c r="S30" s="3">
        <v>7.7248278985226904</v>
      </c>
      <c r="T30" s="3">
        <v>11.785620913938599</v>
      </c>
      <c r="U30" s="3">
        <v>12.5886163905726</v>
      </c>
      <c r="V30" s="3">
        <v>14.3258581899077</v>
      </c>
    </row>
    <row r="31" spans="1:22" x14ac:dyDescent="0.35">
      <c r="A31" s="2">
        <v>42762</v>
      </c>
      <c r="B31" s="3">
        <v>13.240012857235</v>
      </c>
      <c r="C31" s="3">
        <v>15.749707707245699</v>
      </c>
      <c r="D31" s="3">
        <v>15.1816604320246</v>
      </c>
      <c r="E31" s="3">
        <v>16.8274441991922</v>
      </c>
      <c r="F31" s="3">
        <v>12.449019294578299</v>
      </c>
      <c r="G31" s="3">
        <v>12.895951670286999</v>
      </c>
      <c r="H31" s="3">
        <v>16.732319872063702</v>
      </c>
      <c r="I31" s="3">
        <v>13.087403666207599</v>
      </c>
      <c r="J31" s="3">
        <v>16.495710208372</v>
      </c>
      <c r="K31" s="3">
        <v>9.5845176600352602</v>
      </c>
      <c r="L31" s="3">
        <v>13.441062345127801</v>
      </c>
      <c r="M31" s="3">
        <v>14.925101147275299</v>
      </c>
      <c r="N31" s="3">
        <v>8.9521009400339793</v>
      </c>
      <c r="O31" s="3">
        <v>17.1368201871115</v>
      </c>
      <c r="P31" s="3">
        <v>12.0071719293888</v>
      </c>
      <c r="Q31" s="3">
        <v>13.9086525011828</v>
      </c>
      <c r="R31" s="3">
        <v>15.265850720049</v>
      </c>
      <c r="S31" s="3">
        <v>8.2642658718022801</v>
      </c>
      <c r="T31" s="3">
        <v>12.4564253697207</v>
      </c>
      <c r="U31" s="3">
        <v>12.4083028313543</v>
      </c>
      <c r="V31" s="3">
        <v>14.6232261546364</v>
      </c>
    </row>
    <row r="32" spans="1:22" x14ac:dyDescent="0.35">
      <c r="A32" s="2">
        <v>42794</v>
      </c>
      <c r="B32" s="3">
        <v>13.2309850491724</v>
      </c>
      <c r="C32" s="3">
        <v>16.029142007186501</v>
      </c>
      <c r="D32" s="3">
        <v>15.2271914541782</v>
      </c>
      <c r="E32" s="3">
        <v>16.2276073957647</v>
      </c>
      <c r="F32" s="3">
        <v>12.5326677394816</v>
      </c>
      <c r="G32" s="3">
        <v>12.848174354641399</v>
      </c>
      <c r="H32" s="3">
        <v>16.694753835982102</v>
      </c>
      <c r="I32" s="3">
        <v>13.122189450415901</v>
      </c>
      <c r="J32" s="3">
        <v>16.3488453232643</v>
      </c>
      <c r="K32" s="3">
        <v>9.4355579046096398</v>
      </c>
      <c r="L32" s="3">
        <v>13.484258390609099</v>
      </c>
      <c r="M32" s="3">
        <v>15.2309953297831</v>
      </c>
      <c r="N32" s="3">
        <v>9.1384200576349208</v>
      </c>
      <c r="O32" s="3">
        <v>17.766719932467399</v>
      </c>
      <c r="P32" s="3">
        <v>12.277883546916</v>
      </c>
      <c r="Q32" s="3">
        <v>13.2692804571862</v>
      </c>
      <c r="R32" s="3">
        <v>14.8912663014231</v>
      </c>
      <c r="S32" s="3">
        <v>8.4228676352561305</v>
      </c>
      <c r="T32" s="3">
        <v>12.1308588026841</v>
      </c>
      <c r="U32" s="3">
        <v>13.305376588082501</v>
      </c>
      <c r="V32" s="3">
        <v>14.315363576025799</v>
      </c>
    </row>
    <row r="33" spans="1:22" x14ac:dyDescent="0.35">
      <c r="A33" s="2">
        <v>42823</v>
      </c>
      <c r="B33" s="3">
        <v>13.280278952070701</v>
      </c>
      <c r="C33" s="3">
        <v>17.357648777786899</v>
      </c>
      <c r="D33" s="3">
        <v>15.5361492938226</v>
      </c>
      <c r="E33" s="3">
        <v>16.813045592941499</v>
      </c>
      <c r="F33" s="3">
        <v>12.194255353459599</v>
      </c>
      <c r="G33" s="3">
        <v>13.245074936287899</v>
      </c>
      <c r="H33" s="3">
        <v>16.995343772416302</v>
      </c>
      <c r="I33" s="3">
        <v>13.1790490262061</v>
      </c>
      <c r="J33" s="3">
        <v>17.205638699964801</v>
      </c>
      <c r="K33" s="3">
        <v>9.5076964347491302</v>
      </c>
      <c r="L33" s="3">
        <v>12.872793614146699</v>
      </c>
      <c r="M33" s="3">
        <v>16.069727768370502</v>
      </c>
      <c r="N33" s="3">
        <v>9.5387231837040307</v>
      </c>
      <c r="O33" s="3">
        <v>17.9165591520783</v>
      </c>
      <c r="P33" s="3">
        <v>12.5251936781628</v>
      </c>
      <c r="Q33" s="3">
        <v>12.791685042812199</v>
      </c>
      <c r="R33" s="3">
        <v>14.9791284872838</v>
      </c>
      <c r="S33" s="3">
        <v>8.3337660505781095</v>
      </c>
      <c r="T33" s="3">
        <v>11.7209169875628</v>
      </c>
      <c r="U33" s="3">
        <v>14.1350337716925</v>
      </c>
      <c r="V33" s="3">
        <v>13.9311679129559</v>
      </c>
    </row>
    <row r="34" spans="1:22" x14ac:dyDescent="0.35">
      <c r="A34" s="2">
        <v>42853</v>
      </c>
      <c r="B34" s="3">
        <v>13.421439210763999</v>
      </c>
      <c r="C34" s="3">
        <v>17.016415394546598</v>
      </c>
      <c r="D34" s="3">
        <v>15.6244039059283</v>
      </c>
      <c r="E34" s="3">
        <v>17.515892911236701</v>
      </c>
      <c r="F34" s="3">
        <v>12.8529225328744</v>
      </c>
      <c r="G34" s="3">
        <v>11.072239806266399</v>
      </c>
      <c r="H34" s="3">
        <v>17.0562177363026</v>
      </c>
      <c r="I34" s="3">
        <v>13.174639848712699</v>
      </c>
      <c r="J34" s="3">
        <v>16.7907752910439</v>
      </c>
      <c r="K34" s="3">
        <v>9.0251066861339009</v>
      </c>
      <c r="L34" s="3">
        <v>12.727079638979101</v>
      </c>
      <c r="M34" s="3">
        <v>16.207983466964102</v>
      </c>
      <c r="N34" s="3">
        <v>11.2689194979327</v>
      </c>
      <c r="O34" s="3">
        <v>18.1476510824644</v>
      </c>
      <c r="P34" s="3">
        <v>12.586205386238101</v>
      </c>
      <c r="Q34" s="3">
        <v>12.8156622232546</v>
      </c>
      <c r="R34" s="3">
        <v>14.7801987916943</v>
      </c>
      <c r="S34" s="3">
        <v>8.6751619725229698</v>
      </c>
      <c r="T34" s="3">
        <v>11.874810649842299</v>
      </c>
      <c r="U34" s="3">
        <v>14.588039635545</v>
      </c>
      <c r="V34" s="3">
        <v>13.497833793083</v>
      </c>
    </row>
    <row r="35" spans="1:22" x14ac:dyDescent="0.35">
      <c r="A35" s="2">
        <v>42881</v>
      </c>
      <c r="B35" s="3">
        <v>13.459070818320299</v>
      </c>
      <c r="C35" s="3">
        <v>17.434720737634201</v>
      </c>
      <c r="D35" s="3">
        <v>15.6191639744788</v>
      </c>
      <c r="E35" s="3">
        <v>17.466809198902101</v>
      </c>
      <c r="F35" s="3">
        <v>12.3659463442345</v>
      </c>
      <c r="G35" s="3">
        <v>11.873905231692801</v>
      </c>
      <c r="H35" s="3">
        <v>16.887295556657701</v>
      </c>
      <c r="I35" s="3">
        <v>13.479971882516701</v>
      </c>
      <c r="J35" s="3">
        <v>16.665736543714299</v>
      </c>
      <c r="K35" s="3">
        <v>9.61116199746942</v>
      </c>
      <c r="L35" s="3">
        <v>12.359838609854799</v>
      </c>
      <c r="M35" s="3">
        <v>16.364906063576701</v>
      </c>
      <c r="N35" s="3">
        <v>13.5534041922106</v>
      </c>
      <c r="O35" s="3">
        <v>18.473391022704099</v>
      </c>
      <c r="P35" s="3">
        <v>13.131343012766701</v>
      </c>
      <c r="Q35" s="3">
        <v>13.1125261253934</v>
      </c>
      <c r="R35" s="3">
        <v>14.7132365569932</v>
      </c>
      <c r="S35" s="3">
        <v>8.6252972637580996</v>
      </c>
      <c r="T35" s="3">
        <v>11.5364647010965</v>
      </c>
      <c r="U35" s="3">
        <v>14.408862556606501</v>
      </c>
      <c r="V35" s="3">
        <v>13.557960616860401</v>
      </c>
    </row>
    <row r="36" spans="1:22" x14ac:dyDescent="0.35">
      <c r="A36" s="2">
        <v>42915</v>
      </c>
      <c r="B36" s="3">
        <v>14.291712145735501</v>
      </c>
      <c r="C36" s="3">
        <v>16.704422408784499</v>
      </c>
      <c r="D36" s="3">
        <v>15.747802173717201</v>
      </c>
      <c r="E36" s="3">
        <v>16.981944746090001</v>
      </c>
      <c r="F36" s="3">
        <v>12.479025234347599</v>
      </c>
      <c r="G36" s="3">
        <v>11.8188720286043</v>
      </c>
      <c r="H36" s="3">
        <v>16.5115115565944</v>
      </c>
      <c r="I36" s="3">
        <v>14.000800618004</v>
      </c>
      <c r="J36" s="3">
        <v>16.5400295578245</v>
      </c>
      <c r="K36" s="3">
        <v>9.5984399185953002</v>
      </c>
      <c r="L36" s="3">
        <v>11.7918387621511</v>
      </c>
      <c r="M36" s="3">
        <v>14.9216880481407</v>
      </c>
      <c r="N36" s="3">
        <v>12.820030102499899</v>
      </c>
      <c r="O36" s="3">
        <v>17.8392393239386</v>
      </c>
      <c r="P36" s="3">
        <v>12.967060325587701</v>
      </c>
      <c r="Q36" s="3">
        <v>11.939326434100201</v>
      </c>
      <c r="R36" s="3">
        <v>14.7541813390859</v>
      </c>
      <c r="S36" s="3">
        <v>8.6901956564750105</v>
      </c>
      <c r="T36" s="3">
        <v>11.079869139881399</v>
      </c>
      <c r="U36" s="3">
        <v>15.5063463818837</v>
      </c>
      <c r="V36" s="3">
        <v>14.972129815420701</v>
      </c>
    </row>
    <row r="37" spans="1:22" x14ac:dyDescent="0.35">
      <c r="A37" s="2">
        <v>42944</v>
      </c>
      <c r="B37" s="3">
        <v>14.1627664982509</v>
      </c>
      <c r="C37" s="3">
        <v>17.9227537126995</v>
      </c>
      <c r="D37" s="3">
        <v>15.617088484999901</v>
      </c>
      <c r="E37" s="3">
        <v>16.790817655181002</v>
      </c>
      <c r="F37" s="3">
        <v>12.576586979706001</v>
      </c>
      <c r="G37" s="3">
        <v>12.663585057153</v>
      </c>
      <c r="H37" s="3">
        <v>16.4018052613329</v>
      </c>
      <c r="I37" s="3">
        <v>14.004078880278101</v>
      </c>
      <c r="J37" s="3">
        <v>17.408784896559698</v>
      </c>
      <c r="K37" s="3">
        <v>9.3828886864559404</v>
      </c>
      <c r="L37" s="3">
        <v>12.365728453197301</v>
      </c>
      <c r="M37" s="3">
        <v>15.890512128570601</v>
      </c>
      <c r="N37" s="3">
        <v>12.6292149037152</v>
      </c>
      <c r="O37" s="3">
        <v>18.906579881349401</v>
      </c>
      <c r="P37" s="3">
        <v>13.5870587036366</v>
      </c>
      <c r="Q37" s="3">
        <v>12.582850114749499</v>
      </c>
      <c r="R37" s="3">
        <v>14.7364118530787</v>
      </c>
      <c r="S37" s="3">
        <v>8.9146419686364204</v>
      </c>
      <c r="T37" s="3">
        <v>11.7310622930456</v>
      </c>
      <c r="U37" s="3">
        <v>14.827758396719201</v>
      </c>
      <c r="V37" s="3">
        <v>14.399084360894699</v>
      </c>
    </row>
    <row r="38" spans="1:22" x14ac:dyDescent="0.35">
      <c r="A38" s="2">
        <v>42976</v>
      </c>
      <c r="B38" s="3">
        <v>14.3208498767239</v>
      </c>
      <c r="C38" s="3">
        <v>18.6238031065804</v>
      </c>
      <c r="D38" s="3">
        <v>15.6925842021219</v>
      </c>
      <c r="E38" s="3">
        <v>16.672492969558501</v>
      </c>
      <c r="F38" s="3">
        <v>12.969197247062</v>
      </c>
      <c r="G38" s="3">
        <v>12.4975812047827</v>
      </c>
      <c r="H38" s="3">
        <v>16.309845939493901</v>
      </c>
      <c r="I38" s="3">
        <v>13.8926004894324</v>
      </c>
      <c r="J38" s="3">
        <v>17.1652986498468</v>
      </c>
      <c r="K38" s="3">
        <v>9.1080206350082893</v>
      </c>
      <c r="L38" s="3">
        <v>13.4466808568937</v>
      </c>
      <c r="M38" s="3">
        <v>16.010559893975302</v>
      </c>
      <c r="N38" s="3">
        <v>11.900176561154799</v>
      </c>
      <c r="O38" s="3">
        <v>18.500074931245901</v>
      </c>
      <c r="P38" s="3">
        <v>13.4032982224183</v>
      </c>
      <c r="Q38" s="3">
        <v>11.732680214413501</v>
      </c>
      <c r="R38" s="3">
        <v>15.091390799047099</v>
      </c>
      <c r="S38" s="3">
        <v>8.6949102899760806</v>
      </c>
      <c r="T38" s="3">
        <v>11.3753101055753</v>
      </c>
      <c r="U38" s="3">
        <v>15.599006933628299</v>
      </c>
      <c r="V38" s="3">
        <v>13.968542620589099</v>
      </c>
    </row>
    <row r="39" spans="1:22" x14ac:dyDescent="0.35">
      <c r="A39" s="2">
        <v>43007</v>
      </c>
      <c r="B39" s="3">
        <v>14.244368173556101</v>
      </c>
      <c r="C39" s="3">
        <v>19.161100286197598</v>
      </c>
      <c r="D39" s="3">
        <v>15.4672620467767</v>
      </c>
      <c r="E39" s="3">
        <v>17.111734683633401</v>
      </c>
      <c r="F39" s="3">
        <v>12.2167857060654</v>
      </c>
      <c r="G39" s="3">
        <v>12.691053660865601</v>
      </c>
      <c r="H39" s="3">
        <v>16.1899090670675</v>
      </c>
      <c r="I39" s="3">
        <v>13.2355902274505</v>
      </c>
      <c r="J39" s="3">
        <v>16.721746599460801</v>
      </c>
      <c r="K39" s="3">
        <v>9.1916243801370001</v>
      </c>
      <c r="L39" s="3">
        <v>13.766872608143601</v>
      </c>
      <c r="M39" s="3">
        <v>14.8104716991246</v>
      </c>
      <c r="N39" s="3">
        <v>11.2631935739561</v>
      </c>
      <c r="O39" s="3">
        <v>18.171654034097401</v>
      </c>
      <c r="P39" s="3">
        <v>13.486752223632299</v>
      </c>
      <c r="Q39" s="3">
        <v>10.8326645336588</v>
      </c>
      <c r="R39" s="3">
        <v>15.4212673333304</v>
      </c>
      <c r="S39" s="3">
        <v>7.9956840664214504</v>
      </c>
      <c r="T39" s="3">
        <v>11.061039889872101</v>
      </c>
      <c r="U39" s="3">
        <v>15.239188126319901</v>
      </c>
      <c r="V39" s="3">
        <v>13.553885763685701</v>
      </c>
    </row>
    <row r="40" spans="1:22" x14ac:dyDescent="0.35">
      <c r="A40" s="2">
        <v>43035</v>
      </c>
      <c r="B40" s="3">
        <v>14.606153292358799</v>
      </c>
      <c r="C40" s="3">
        <v>15.417939926637301</v>
      </c>
      <c r="D40" s="3">
        <v>15.370877863120599</v>
      </c>
      <c r="E40" s="3">
        <v>17.570971263427602</v>
      </c>
      <c r="F40" s="3">
        <v>12.119097119245501</v>
      </c>
      <c r="G40" s="3">
        <v>13.209930737033901</v>
      </c>
      <c r="H40" s="3">
        <v>16.012280282882799</v>
      </c>
      <c r="I40" s="3">
        <v>13.7254575813824</v>
      </c>
      <c r="J40" s="3">
        <v>16.062540974111801</v>
      </c>
      <c r="K40" s="3">
        <v>9.3960549268030995</v>
      </c>
      <c r="L40" s="3">
        <v>13.7444778607068</v>
      </c>
      <c r="M40" s="3">
        <v>15.364837014382999</v>
      </c>
      <c r="N40" s="3">
        <v>11.8891340474238</v>
      </c>
      <c r="O40" s="3">
        <v>18.896365455222099</v>
      </c>
      <c r="P40" s="3">
        <v>13.583912188555299</v>
      </c>
      <c r="Q40" s="3">
        <v>10.930240055199899</v>
      </c>
      <c r="R40" s="3">
        <v>15.736721124738301</v>
      </c>
      <c r="S40" s="3">
        <v>8.2388526983107901</v>
      </c>
      <c r="T40" s="3">
        <v>11.4360898867531</v>
      </c>
      <c r="U40" s="3">
        <v>16.286911444997699</v>
      </c>
      <c r="V40" s="3">
        <v>12.836013571963599</v>
      </c>
    </row>
    <row r="41" spans="1:22" x14ac:dyDescent="0.35">
      <c r="A41" s="2">
        <v>43068</v>
      </c>
      <c r="B41" s="3">
        <v>14.3257240007127</v>
      </c>
      <c r="C41" s="3">
        <v>12.6946217043979</v>
      </c>
      <c r="D41" s="3">
        <v>15.3520386759734</v>
      </c>
      <c r="E41" s="3">
        <v>17.0290899681296</v>
      </c>
      <c r="F41" s="3">
        <v>11.6708519591713</v>
      </c>
      <c r="G41" s="3">
        <v>12.462602827233299</v>
      </c>
      <c r="H41" s="3">
        <v>15.612553512243201</v>
      </c>
      <c r="I41" s="3">
        <v>13.6089631999938</v>
      </c>
      <c r="J41" s="3">
        <v>15.6324451217004</v>
      </c>
      <c r="K41" s="3">
        <v>9.2242477582880902</v>
      </c>
      <c r="L41" s="3">
        <v>13.000584075552201</v>
      </c>
      <c r="M41" s="3">
        <v>15.9560643315333</v>
      </c>
      <c r="N41" s="3">
        <v>12.1185616329371</v>
      </c>
      <c r="O41" s="3">
        <v>18.8009606197603</v>
      </c>
      <c r="P41" s="3">
        <v>13.694817783564</v>
      </c>
      <c r="Q41" s="3">
        <v>10.6709108760815</v>
      </c>
      <c r="R41" s="3">
        <v>15.538478463448101</v>
      </c>
      <c r="S41" s="3">
        <v>7.5808042634663799</v>
      </c>
      <c r="T41" s="3">
        <v>10.689881361410601</v>
      </c>
      <c r="U41" s="3">
        <v>18.240193997756201</v>
      </c>
      <c r="V41" s="3">
        <v>13.035914352734901</v>
      </c>
    </row>
    <row r="42" spans="1:22" x14ac:dyDescent="0.35">
      <c r="A42" s="2">
        <v>43098</v>
      </c>
      <c r="B42" s="3">
        <v>13.8021494951814</v>
      </c>
      <c r="C42" s="3">
        <v>14.1359705428754</v>
      </c>
      <c r="D42" s="3">
        <v>15.8948314981081</v>
      </c>
      <c r="E42" s="3">
        <v>17.639434104812199</v>
      </c>
      <c r="F42" s="3">
        <v>11.8766351289221</v>
      </c>
      <c r="G42" s="3">
        <v>13.443109144328901</v>
      </c>
      <c r="H42" s="3">
        <v>16.462862496384801</v>
      </c>
      <c r="I42" s="3">
        <v>13.264361280896299</v>
      </c>
      <c r="J42" s="3">
        <v>15.9911490045651</v>
      </c>
      <c r="K42" s="3">
        <v>9.0905037551710208</v>
      </c>
      <c r="L42" s="3">
        <v>13.495532822405</v>
      </c>
      <c r="M42" s="3">
        <v>15.227963150386699</v>
      </c>
      <c r="N42" s="3">
        <v>13.950069999554399</v>
      </c>
      <c r="O42" s="3">
        <v>19.051776168072401</v>
      </c>
      <c r="P42" s="3">
        <v>13.3102370505766</v>
      </c>
      <c r="Q42" s="3">
        <v>11.7684841734998</v>
      </c>
      <c r="R42" s="3">
        <v>15.971808795283399</v>
      </c>
      <c r="S42" s="3">
        <v>8.2458890288998905</v>
      </c>
      <c r="T42" s="3">
        <v>10.9574635472267</v>
      </c>
      <c r="U42" s="3">
        <v>19.080784840793701</v>
      </c>
      <c r="V42" s="3">
        <v>13.237643843991499</v>
      </c>
    </row>
    <row r="43" spans="1:22" x14ac:dyDescent="0.35">
      <c r="A43" s="2">
        <v>43129</v>
      </c>
      <c r="B43" s="3">
        <v>14.322005002523699</v>
      </c>
      <c r="C43" s="3">
        <v>14.9822679002956</v>
      </c>
      <c r="D43" s="3">
        <v>16.296099938202602</v>
      </c>
      <c r="E43" s="3">
        <v>18.139679488696199</v>
      </c>
      <c r="F43" s="3">
        <v>12.7074247930037</v>
      </c>
      <c r="G43" s="3">
        <v>14.5161501325901</v>
      </c>
      <c r="H43" s="3">
        <v>17.0698903373363</v>
      </c>
      <c r="I43" s="3">
        <v>13.9506625783853</v>
      </c>
      <c r="J43" s="3">
        <v>16.386734702726901</v>
      </c>
      <c r="K43" s="3">
        <v>9.5190361168557498</v>
      </c>
      <c r="L43" s="3">
        <v>14.094968564936</v>
      </c>
      <c r="M43" s="3">
        <v>15.3681509592761</v>
      </c>
      <c r="N43" s="3">
        <v>14.975997624655401</v>
      </c>
      <c r="O43" s="3">
        <v>19.5284997359134</v>
      </c>
      <c r="P43" s="3">
        <v>14.474777541147301</v>
      </c>
      <c r="Q43" s="3">
        <v>12.365909138302699</v>
      </c>
      <c r="R43" s="3">
        <v>16.557640513559601</v>
      </c>
      <c r="S43" s="3">
        <v>8.4687976375745109</v>
      </c>
      <c r="T43" s="3">
        <v>11.659956227149101</v>
      </c>
      <c r="U43" s="3">
        <v>21.293059968082598</v>
      </c>
      <c r="V43" s="3">
        <v>13.958886144545801</v>
      </c>
    </row>
    <row r="44" spans="1:22" x14ac:dyDescent="0.35">
      <c r="A44" s="2">
        <v>43159</v>
      </c>
      <c r="B44" s="3">
        <v>13.2360307509419</v>
      </c>
      <c r="C44" s="3">
        <v>14.0561652269148</v>
      </c>
      <c r="D44" s="3">
        <v>15.382363982678701</v>
      </c>
      <c r="E44" s="3">
        <v>17.206898209245999</v>
      </c>
      <c r="F44" s="3">
        <v>11.387475661533299</v>
      </c>
      <c r="G44" s="3">
        <v>13.7323687409092</v>
      </c>
      <c r="H44" s="3">
        <v>16.588456755653201</v>
      </c>
      <c r="I44" s="3">
        <v>13.395557185610301</v>
      </c>
      <c r="J44" s="3">
        <v>15.358781647767801</v>
      </c>
      <c r="K44" s="3">
        <v>8.9838533711157709</v>
      </c>
      <c r="L44" s="3">
        <v>13.4644442279864</v>
      </c>
      <c r="M44" s="3">
        <v>15.146910253047499</v>
      </c>
      <c r="N44" s="3">
        <v>14.4430617472366</v>
      </c>
      <c r="O44" s="3">
        <v>18.443797446630001</v>
      </c>
      <c r="P44" s="3">
        <v>13.2420904888303</v>
      </c>
      <c r="Q44" s="3">
        <v>11.0496210451994</v>
      </c>
      <c r="R44" s="3">
        <v>16.2087858107427</v>
      </c>
      <c r="S44" s="3">
        <v>8.1762822001207898</v>
      </c>
      <c r="T44" s="3">
        <v>10.9498681523323</v>
      </c>
      <c r="U44" s="3">
        <v>20.763001122960201</v>
      </c>
      <c r="V44" s="3">
        <v>13.569699887871201</v>
      </c>
    </row>
    <row r="45" spans="1:22" x14ac:dyDescent="0.35">
      <c r="A45" s="2">
        <v>43188</v>
      </c>
      <c r="B45" s="3">
        <v>12.6734693447321</v>
      </c>
      <c r="C45" s="3">
        <v>13.7537273367521</v>
      </c>
      <c r="D45" s="3">
        <v>14.4137525839425</v>
      </c>
      <c r="E45" s="3">
        <v>16.1127726658565</v>
      </c>
      <c r="F45" s="3">
        <v>10.8087133742084</v>
      </c>
      <c r="G45" s="3">
        <v>13.5625659268298</v>
      </c>
      <c r="H45" s="3">
        <v>16.352888220418599</v>
      </c>
      <c r="I45" s="3">
        <v>13.373250361047299</v>
      </c>
      <c r="J45" s="3">
        <v>14.902714612336</v>
      </c>
      <c r="K45" s="3">
        <v>8.9236779697792699</v>
      </c>
      <c r="L45" s="3">
        <v>12.876727291072299</v>
      </c>
      <c r="M45" s="3">
        <v>15.0663062964221</v>
      </c>
      <c r="N45" s="3">
        <v>13.3271330911147</v>
      </c>
      <c r="O45" s="3">
        <v>17.710047563739199</v>
      </c>
      <c r="P45" s="3">
        <v>12.529347281868001</v>
      </c>
      <c r="Q45" s="3">
        <v>10.9604522851096</v>
      </c>
      <c r="R45" s="3">
        <v>15.2655469267165</v>
      </c>
      <c r="S45" s="3">
        <v>7.7089720548629099</v>
      </c>
      <c r="T45" s="3">
        <v>10.6526300481361</v>
      </c>
      <c r="U45" s="3">
        <v>21.439044630236399</v>
      </c>
      <c r="V45" s="3">
        <v>14.8186540483477</v>
      </c>
    </row>
    <row r="46" spans="1:22" x14ac:dyDescent="0.35">
      <c r="A46" s="2">
        <v>43217</v>
      </c>
      <c r="B46" s="3">
        <v>11.628799028069301</v>
      </c>
      <c r="C46" s="3">
        <v>13.962115648972301</v>
      </c>
      <c r="D46" s="3">
        <v>13.728027348599401</v>
      </c>
      <c r="E46" s="3">
        <v>15.608274243197499</v>
      </c>
      <c r="F46" s="3">
        <v>11.314298565353001</v>
      </c>
      <c r="G46" s="3">
        <v>13.883879050026099</v>
      </c>
      <c r="H46" s="3">
        <v>16.383231324733099</v>
      </c>
      <c r="I46" s="3">
        <v>13.1382431630496</v>
      </c>
      <c r="J46" s="3">
        <v>15.507353992788699</v>
      </c>
      <c r="K46" s="3">
        <v>8.9770604591128897</v>
      </c>
      <c r="L46" s="3">
        <v>12.8838545775823</v>
      </c>
      <c r="M46" s="3">
        <v>15.1086008358765</v>
      </c>
      <c r="N46" s="3">
        <v>15.1193844538398</v>
      </c>
      <c r="O46" s="3">
        <v>18.749600988421001</v>
      </c>
      <c r="P46" s="3">
        <v>12.297477943099899</v>
      </c>
      <c r="Q46" s="3">
        <v>11.5241543496993</v>
      </c>
      <c r="R46" s="3">
        <v>15.2366970680304</v>
      </c>
      <c r="S46" s="3">
        <v>7.1549675863863396</v>
      </c>
      <c r="T46" s="3">
        <v>11.3175748155919</v>
      </c>
      <c r="U46" s="3">
        <v>20.362911241038301</v>
      </c>
      <c r="V46" s="3">
        <v>15.135595428586701</v>
      </c>
    </row>
    <row r="47" spans="1:22" x14ac:dyDescent="0.35">
      <c r="A47" s="2">
        <v>43249</v>
      </c>
      <c r="B47" s="3">
        <v>11.6663967006681</v>
      </c>
      <c r="C47" s="3">
        <v>12.7667037338384</v>
      </c>
      <c r="D47" s="3">
        <v>13.989929345561</v>
      </c>
      <c r="E47" s="3">
        <v>15.791216714635199</v>
      </c>
      <c r="F47" s="3">
        <v>10.825485726171999</v>
      </c>
      <c r="G47" s="3">
        <v>13.314209308038199</v>
      </c>
      <c r="H47" s="3">
        <v>15.8427619992486</v>
      </c>
      <c r="I47" s="3">
        <v>13.5581751206478</v>
      </c>
      <c r="J47" s="3">
        <v>14.1625230813685</v>
      </c>
      <c r="K47" s="3">
        <v>8.7893838517244092</v>
      </c>
      <c r="L47" s="3">
        <v>11.055544230151</v>
      </c>
      <c r="M47" s="3">
        <v>14.246674509739099</v>
      </c>
      <c r="N47" s="3">
        <v>13.8101785767116</v>
      </c>
      <c r="O47" s="3">
        <v>18.2692329717691</v>
      </c>
      <c r="P47" s="3">
        <v>12.5323585582259</v>
      </c>
      <c r="Q47" s="3">
        <v>11.501417664860901</v>
      </c>
      <c r="R47" s="3">
        <v>15.1349978803103</v>
      </c>
      <c r="S47" s="3">
        <v>6.8585853889998099</v>
      </c>
      <c r="T47" s="3">
        <v>10.527521823550799</v>
      </c>
      <c r="U47" s="3">
        <v>19.211195878821499</v>
      </c>
      <c r="V47" s="3">
        <v>14.9286893771999</v>
      </c>
    </row>
    <row r="48" spans="1:22" x14ac:dyDescent="0.35">
      <c r="A48" s="2">
        <v>43280</v>
      </c>
      <c r="B48" s="3">
        <v>10.8807920730282</v>
      </c>
      <c r="C48" s="3">
        <v>11.687098336686701</v>
      </c>
      <c r="D48" s="3">
        <v>12.5997421108996</v>
      </c>
      <c r="E48" s="3">
        <v>14.993633098578901</v>
      </c>
      <c r="F48" s="3">
        <v>10.3319004290381</v>
      </c>
      <c r="G48" s="3">
        <v>13.4026239877428</v>
      </c>
      <c r="H48" s="3">
        <v>15.4625673901658</v>
      </c>
      <c r="I48" s="3">
        <v>13.2885549731316</v>
      </c>
      <c r="J48" s="3">
        <v>15.1335498461619</v>
      </c>
      <c r="K48" s="3">
        <v>8.3884909529358396</v>
      </c>
      <c r="L48" s="3">
        <v>10.491724536310301</v>
      </c>
      <c r="M48" s="3">
        <v>14.323827787755601</v>
      </c>
      <c r="N48" s="3">
        <v>14.9331353470075</v>
      </c>
      <c r="O48" s="3">
        <v>18.351663736548399</v>
      </c>
      <c r="P48" s="3">
        <v>11.937734580460701</v>
      </c>
      <c r="Q48" s="3">
        <v>11.164832908535599</v>
      </c>
      <c r="R48" s="3">
        <v>13.867416645836199</v>
      </c>
      <c r="S48" s="3">
        <v>6.3073003822410998</v>
      </c>
      <c r="T48" s="3">
        <v>10.741282512509899</v>
      </c>
      <c r="U48" s="3">
        <v>17.125589943254301</v>
      </c>
      <c r="V48" s="3">
        <v>14.9809318871682</v>
      </c>
    </row>
    <row r="49" spans="1:22" x14ac:dyDescent="0.35">
      <c r="A49" s="2">
        <v>43308</v>
      </c>
      <c r="B49" s="3">
        <v>10.687936823752599</v>
      </c>
      <c r="C49" s="3">
        <v>12.042112929364301</v>
      </c>
      <c r="D49" s="3">
        <v>13.2112705719542</v>
      </c>
      <c r="E49" s="3">
        <v>15.639242751524501</v>
      </c>
      <c r="F49" s="3">
        <v>11.025282518622999</v>
      </c>
      <c r="G49" s="3">
        <v>13.860794461988</v>
      </c>
      <c r="H49" s="3">
        <v>16.185619193033801</v>
      </c>
      <c r="I49" s="3">
        <v>13.5834164488691</v>
      </c>
      <c r="J49" s="3">
        <v>15.5973574211892</v>
      </c>
      <c r="K49" s="3">
        <v>8.3278481017644808</v>
      </c>
      <c r="L49" s="3">
        <v>11.272251063538199</v>
      </c>
      <c r="M49" s="3">
        <v>14.0109865196795</v>
      </c>
      <c r="N49" s="3">
        <v>14.572411232096499</v>
      </c>
      <c r="O49" s="3">
        <v>19.152285834174901</v>
      </c>
      <c r="P49" s="3">
        <v>12.038335518507401</v>
      </c>
      <c r="Q49" s="3">
        <v>11.8232693963778</v>
      </c>
      <c r="R49" s="3">
        <v>14.759770177968299</v>
      </c>
      <c r="S49" s="3">
        <v>6.1892188486140096</v>
      </c>
      <c r="T49" s="3">
        <v>11.401696644010901</v>
      </c>
      <c r="U49" s="3">
        <v>17.3977137909839</v>
      </c>
      <c r="V49" s="3">
        <v>14.889749312623699</v>
      </c>
    </row>
    <row r="50" spans="1:22" x14ac:dyDescent="0.35">
      <c r="A50" s="2">
        <v>43341</v>
      </c>
      <c r="B50" s="3">
        <v>10.1874029199878</v>
      </c>
      <c r="C50" s="3">
        <v>12.1414885680419</v>
      </c>
      <c r="D50" s="3">
        <v>13.9406333937984</v>
      </c>
      <c r="E50" s="3">
        <v>15.4508386842822</v>
      </c>
      <c r="F50" s="3">
        <v>11.4455902747412</v>
      </c>
      <c r="G50" s="3">
        <v>13.5164443386717</v>
      </c>
      <c r="H50" s="3">
        <v>16.693606134270102</v>
      </c>
      <c r="I50" s="3">
        <v>13.6607135996534</v>
      </c>
      <c r="J50" s="3">
        <v>15.4176771504711</v>
      </c>
      <c r="K50" s="3">
        <v>8.3239617711825105</v>
      </c>
      <c r="L50" s="3">
        <v>10.8746063608335</v>
      </c>
      <c r="M50" s="3">
        <v>14.287563711611799</v>
      </c>
      <c r="N50" s="3">
        <v>14.6937906369222</v>
      </c>
      <c r="O50" s="3">
        <v>20.072694290075599</v>
      </c>
      <c r="P50" s="3">
        <v>11.553722433748501</v>
      </c>
      <c r="Q50" s="3">
        <v>12.5757307227457</v>
      </c>
      <c r="R50" s="3">
        <v>14.934541267219</v>
      </c>
      <c r="S50" s="3">
        <v>6.0280200790201999</v>
      </c>
      <c r="T50" s="3">
        <v>11.674015788024899</v>
      </c>
      <c r="U50" s="3">
        <v>17.716173939778201</v>
      </c>
      <c r="V50" s="3">
        <v>14.3017886116016</v>
      </c>
    </row>
    <row r="51" spans="1:22" x14ac:dyDescent="0.35">
      <c r="A51" s="2">
        <v>43371</v>
      </c>
      <c r="B51" s="3">
        <v>10.608953468902801</v>
      </c>
      <c r="C51" s="3">
        <v>11.965017533102399</v>
      </c>
      <c r="D51" s="3">
        <v>13.474194926487</v>
      </c>
      <c r="E51" s="3">
        <v>13.995797112556501</v>
      </c>
      <c r="F51" s="3">
        <v>10.875190532509899</v>
      </c>
      <c r="G51" s="3">
        <v>13.0612697638937</v>
      </c>
      <c r="H51" s="3">
        <v>16.3667547544371</v>
      </c>
      <c r="I51" s="3">
        <v>13.254922851960799</v>
      </c>
      <c r="J51" s="3">
        <v>15.0579521412802</v>
      </c>
      <c r="K51" s="3">
        <v>8.4301903981130906</v>
      </c>
      <c r="L51" s="3">
        <v>10.624194656435099</v>
      </c>
      <c r="M51" s="3">
        <v>12.964192373668499</v>
      </c>
      <c r="N51" s="3">
        <v>14.309706199361701</v>
      </c>
      <c r="O51" s="3">
        <v>18.336601284136101</v>
      </c>
      <c r="P51" s="3">
        <v>11.2030128822044</v>
      </c>
      <c r="Q51" s="3">
        <v>12.306717674399801</v>
      </c>
      <c r="R51" s="3">
        <v>15.0446271857992</v>
      </c>
      <c r="S51" s="3">
        <v>6.2260910904156903</v>
      </c>
      <c r="T51" s="3">
        <v>11.951583363390601</v>
      </c>
      <c r="U51" s="3">
        <v>16.4801912400976</v>
      </c>
      <c r="V51" s="3">
        <v>13.9773199375927</v>
      </c>
    </row>
    <row r="52" spans="1:22" x14ac:dyDescent="0.35">
      <c r="A52" s="2">
        <v>43402</v>
      </c>
      <c r="B52" s="3">
        <v>9.4474292358880696</v>
      </c>
      <c r="C52" s="3">
        <v>14.7700082425792</v>
      </c>
      <c r="D52" s="3">
        <v>12.7887046761023</v>
      </c>
      <c r="E52" s="3">
        <v>13.7201542488458</v>
      </c>
      <c r="F52" s="3">
        <v>9.9547558667151907</v>
      </c>
      <c r="G52" s="3">
        <v>12.5959057722573</v>
      </c>
      <c r="H52" s="3">
        <v>15.269473386380399</v>
      </c>
      <c r="I52" s="3">
        <v>11.621906192375601</v>
      </c>
      <c r="J52" s="3">
        <v>13.249706474000099</v>
      </c>
      <c r="K52" s="3">
        <v>7.5021276406537201</v>
      </c>
      <c r="L52" s="3">
        <v>11.0870935730258</v>
      </c>
      <c r="M52" s="3">
        <v>11.757249641379101</v>
      </c>
      <c r="N52" s="3">
        <v>12.315097554107901</v>
      </c>
      <c r="O52" s="3">
        <v>17.107839795908902</v>
      </c>
      <c r="P52" s="3">
        <v>9.6902249954365303</v>
      </c>
      <c r="Q52" s="3">
        <v>12.897613877016701</v>
      </c>
      <c r="R52" s="3">
        <v>13.993913831107101</v>
      </c>
      <c r="S52" s="3">
        <v>5.5991823234017604</v>
      </c>
      <c r="T52" s="3">
        <v>11.377750647371199</v>
      </c>
      <c r="U52" s="3">
        <v>14.3203638198699</v>
      </c>
      <c r="V52" s="3">
        <v>13.8820576781815</v>
      </c>
    </row>
    <row r="53" spans="1:22" x14ac:dyDescent="0.35">
      <c r="A53" s="2">
        <v>43433</v>
      </c>
      <c r="B53" s="3">
        <v>9.6697012856072906</v>
      </c>
      <c r="C53" s="3">
        <v>15.0819231112769</v>
      </c>
      <c r="D53" s="3">
        <v>14.0042025826873</v>
      </c>
      <c r="E53" s="3">
        <v>14.2410827560477</v>
      </c>
      <c r="F53" s="3">
        <v>10.813111792502999</v>
      </c>
      <c r="G53" s="3">
        <v>13.011930874340701</v>
      </c>
      <c r="H53" s="3">
        <v>15.851098075702399</v>
      </c>
      <c r="I53" s="3">
        <v>12.5664394202928</v>
      </c>
      <c r="J53" s="3">
        <v>12.555391571558999</v>
      </c>
      <c r="K53" s="3">
        <v>8.0327359227551405</v>
      </c>
      <c r="L53" s="3">
        <v>11.6635606398668</v>
      </c>
      <c r="M53" s="3">
        <v>12.6489001609133</v>
      </c>
      <c r="N53" s="3">
        <v>11.799928340317299</v>
      </c>
      <c r="O53" s="3">
        <v>18.160436655453498</v>
      </c>
      <c r="P53" s="3">
        <v>10.6558700273042</v>
      </c>
      <c r="Q53" s="3">
        <v>12.983833998527199</v>
      </c>
      <c r="R53" s="3">
        <v>14.0932568725823</v>
      </c>
      <c r="S53" s="3">
        <v>5.8546726827174096</v>
      </c>
      <c r="T53" s="3">
        <v>11.372167647848901</v>
      </c>
      <c r="U53" s="3">
        <v>15.7790592474403</v>
      </c>
      <c r="V53" s="3">
        <v>13.675659344888601</v>
      </c>
    </row>
    <row r="54" spans="1:22" x14ac:dyDescent="0.35">
      <c r="A54" s="2">
        <v>43462</v>
      </c>
      <c r="B54" s="3">
        <v>9.4365511654827205</v>
      </c>
      <c r="C54" s="3">
        <v>14.4496388796715</v>
      </c>
      <c r="D54" s="3">
        <v>14.052061336720101</v>
      </c>
      <c r="E54" s="3">
        <v>15.0195266042585</v>
      </c>
      <c r="F54" s="3">
        <v>10.562288864143399</v>
      </c>
      <c r="G54" s="3">
        <v>13.1206622974242</v>
      </c>
      <c r="H54" s="3">
        <v>16.015116347217401</v>
      </c>
      <c r="I54" s="3">
        <v>12.4247653246528</v>
      </c>
      <c r="J54" s="3">
        <v>12.4106135292408</v>
      </c>
      <c r="K54" s="3">
        <v>8.2366181537415599</v>
      </c>
      <c r="L54" s="3">
        <v>11.478256187115001</v>
      </c>
      <c r="M54" s="3">
        <v>12.583545248324301</v>
      </c>
      <c r="N54" s="3">
        <v>10.163150645063499</v>
      </c>
      <c r="O54" s="3">
        <v>17.984444880923501</v>
      </c>
      <c r="P54" s="3">
        <v>10.0531179239669</v>
      </c>
      <c r="Q54" s="3">
        <v>12.8345293003824</v>
      </c>
      <c r="R54" s="3">
        <v>13.502800110674601</v>
      </c>
      <c r="S54" s="3">
        <v>5.9412805167959997</v>
      </c>
      <c r="T54" s="3">
        <v>10.940307674566199</v>
      </c>
      <c r="U54" s="3">
        <v>14.2235388284462</v>
      </c>
      <c r="V54" s="3">
        <v>14.1292382288302</v>
      </c>
    </row>
    <row r="55" spans="1:22" x14ac:dyDescent="0.35">
      <c r="A55" s="2">
        <v>43494</v>
      </c>
      <c r="B55" s="3">
        <v>10.067282758043</v>
      </c>
      <c r="C55" s="3">
        <v>8.9275692437694598</v>
      </c>
      <c r="D55" s="3">
        <v>14.589369632597</v>
      </c>
      <c r="E55" s="3">
        <v>15.7348756369031</v>
      </c>
      <c r="F55" s="3">
        <v>10.805994879514801</v>
      </c>
      <c r="G55" s="3">
        <v>15.267057858365201</v>
      </c>
      <c r="H55" s="3">
        <v>16.226821844385999</v>
      </c>
      <c r="I55" s="3">
        <v>13.4930902176246</v>
      </c>
      <c r="J55" s="3">
        <v>13.143096921718</v>
      </c>
      <c r="K55" s="3">
        <v>9.7399566174025107</v>
      </c>
      <c r="L55" s="3">
        <v>12.9084107201608</v>
      </c>
      <c r="M55" s="3">
        <v>13.2176409415162</v>
      </c>
      <c r="N55" s="3">
        <v>11.2828917043445</v>
      </c>
      <c r="O55" s="3">
        <v>17.792850783903098</v>
      </c>
      <c r="P55" s="3">
        <v>10.799786844786301</v>
      </c>
      <c r="Q55" s="3">
        <v>13.478521999817801</v>
      </c>
      <c r="R55" s="3">
        <v>14.349225748540601</v>
      </c>
      <c r="S55" s="3">
        <v>7.2445206819736399</v>
      </c>
      <c r="T55" s="3">
        <v>11.036770161839801</v>
      </c>
      <c r="U55" s="3">
        <v>15.2406619034622</v>
      </c>
      <c r="V55" s="3">
        <v>15.903436268289701</v>
      </c>
    </row>
    <row r="56" spans="1:22" x14ac:dyDescent="0.35">
      <c r="A56" s="2">
        <v>43524</v>
      </c>
      <c r="B56" s="3">
        <v>11.332555522487301</v>
      </c>
      <c r="C56" s="3">
        <v>8.6974220092819596</v>
      </c>
      <c r="D56" s="3">
        <v>14.348399010758699</v>
      </c>
      <c r="E56" s="3">
        <v>14.9419224828602</v>
      </c>
      <c r="F56" s="3">
        <v>10.6545506219008</v>
      </c>
      <c r="G56" s="3">
        <v>15.5369641914079</v>
      </c>
      <c r="H56" s="3">
        <v>16.651600337051999</v>
      </c>
      <c r="I56" s="3">
        <v>14.3011463981842</v>
      </c>
      <c r="J56" s="3">
        <v>12.915534752503101</v>
      </c>
      <c r="K56" s="3">
        <v>10.3162578287691</v>
      </c>
      <c r="L56" s="3">
        <v>12.462217313151699</v>
      </c>
      <c r="M56" s="3">
        <v>13.175001368284599</v>
      </c>
      <c r="N56" s="3">
        <v>12.6004793344694</v>
      </c>
      <c r="O56" s="3">
        <v>18.2276792027785</v>
      </c>
      <c r="P56" s="3">
        <v>11.4061366542568</v>
      </c>
      <c r="Q56" s="3">
        <v>12.6475142194934</v>
      </c>
      <c r="R56" s="3">
        <v>14.954177589470101</v>
      </c>
      <c r="S56" s="3">
        <v>7.0485315693137798</v>
      </c>
      <c r="T56" s="3">
        <v>11.396568280033099</v>
      </c>
      <c r="U56" s="3">
        <v>16.811626951527899</v>
      </c>
      <c r="V56" s="3">
        <v>15.930201090297899</v>
      </c>
    </row>
    <row r="57" spans="1:22" x14ac:dyDescent="0.35">
      <c r="A57" s="2">
        <v>43553</v>
      </c>
      <c r="B57" s="3">
        <v>11.753810050807401</v>
      </c>
      <c r="C57" s="3">
        <v>8.4866064167540802</v>
      </c>
      <c r="D57" s="3">
        <v>14.3021084236247</v>
      </c>
      <c r="E57" s="3">
        <v>15.3330493853998</v>
      </c>
      <c r="F57" s="3">
        <v>11.079255245300001</v>
      </c>
      <c r="G57" s="3">
        <v>15.582493902043399</v>
      </c>
      <c r="H57" s="3">
        <v>16.0930973056103</v>
      </c>
      <c r="I57" s="3">
        <v>14.732973195799801</v>
      </c>
      <c r="J57" s="3">
        <v>13.063349620818901</v>
      </c>
      <c r="K57" s="3">
        <v>10.5950600444764</v>
      </c>
      <c r="L57" s="3">
        <v>12.121087013700301</v>
      </c>
      <c r="M57" s="3">
        <v>12.9715401037923</v>
      </c>
      <c r="N57" s="3">
        <v>13.554826365601</v>
      </c>
      <c r="O57" s="3">
        <v>18.945896238108901</v>
      </c>
      <c r="P57" s="3">
        <v>11.8591235712175</v>
      </c>
      <c r="Q57" s="3">
        <v>12.6489988199469</v>
      </c>
      <c r="R57" s="3">
        <v>14.7838136675089</v>
      </c>
      <c r="S57" s="3">
        <v>6.4869481688050001</v>
      </c>
      <c r="T57" s="3">
        <v>11.670085178576899</v>
      </c>
      <c r="U57" s="3">
        <v>16.958666440785699</v>
      </c>
      <c r="V57" s="3">
        <v>16.4061641763066</v>
      </c>
    </row>
    <row r="58" spans="1:22" x14ac:dyDescent="0.35">
      <c r="A58" s="2">
        <v>43584</v>
      </c>
      <c r="B58" s="3">
        <v>11.805032614037501</v>
      </c>
      <c r="C58" s="3">
        <v>9.2718055373891008</v>
      </c>
      <c r="D58" s="3">
        <v>14.164250305401399</v>
      </c>
      <c r="E58" s="3">
        <v>15.3881957975779</v>
      </c>
      <c r="F58" s="3">
        <v>11.2580219170276</v>
      </c>
      <c r="G58" s="3">
        <v>14.2424145528907</v>
      </c>
      <c r="H58" s="3">
        <v>16.0679803300138</v>
      </c>
      <c r="I58" s="3">
        <v>15.2492083965838</v>
      </c>
      <c r="J58" s="3">
        <v>13.5971505562639</v>
      </c>
      <c r="K58" s="3">
        <v>11.284564493498801</v>
      </c>
      <c r="L58" s="3">
        <v>11.648897217416801</v>
      </c>
      <c r="M58" s="3">
        <v>13.616633584780701</v>
      </c>
      <c r="N58" s="3">
        <v>14.105172714839201</v>
      </c>
      <c r="O58" s="3">
        <v>19.2139958096258</v>
      </c>
      <c r="P58" s="3">
        <v>12.135524377605901</v>
      </c>
      <c r="Q58" s="3">
        <v>13.185808808151</v>
      </c>
      <c r="R58" s="3">
        <v>15.054969612311201</v>
      </c>
      <c r="S58" s="3">
        <v>6.10746200240213</v>
      </c>
      <c r="T58" s="3">
        <v>12.260948157597401</v>
      </c>
      <c r="U58" s="3">
        <v>18.027042184306001</v>
      </c>
      <c r="V58" s="3">
        <v>17.477714146914501</v>
      </c>
    </row>
    <row r="59" spans="1:22" x14ac:dyDescent="0.35">
      <c r="A59" s="2">
        <v>43614</v>
      </c>
      <c r="B59" s="3">
        <v>11.338017314844</v>
      </c>
      <c r="C59" s="3">
        <v>8.3565176004200694</v>
      </c>
      <c r="D59" s="3">
        <v>13.3395526573998</v>
      </c>
      <c r="E59" s="3">
        <v>15.110783493973299</v>
      </c>
      <c r="F59" s="3">
        <v>10.1978771423215</v>
      </c>
      <c r="G59" s="3">
        <v>12.8092736744905</v>
      </c>
      <c r="H59" s="3">
        <v>16.200076133835001</v>
      </c>
      <c r="I59" s="3">
        <v>14.1574522383998</v>
      </c>
      <c r="J59" s="3">
        <v>12.8608144124918</v>
      </c>
      <c r="K59" s="3">
        <v>10.504145639647399</v>
      </c>
      <c r="L59" s="3">
        <v>11.810832954657499</v>
      </c>
      <c r="M59" s="3">
        <v>12.4761943948028</v>
      </c>
      <c r="N59" s="3">
        <v>13.305003900880701</v>
      </c>
      <c r="O59" s="3">
        <v>19.196458598936399</v>
      </c>
      <c r="P59" s="3">
        <v>10.8537637277658</v>
      </c>
      <c r="Q59" s="3">
        <v>12.462436069094201</v>
      </c>
      <c r="R59" s="3">
        <v>14.6766465690306</v>
      </c>
      <c r="S59" s="3">
        <v>5.7555775029615903</v>
      </c>
      <c r="T59" s="3">
        <v>11.399272728698</v>
      </c>
      <c r="U59" s="3">
        <v>17.408981859650201</v>
      </c>
      <c r="V59" s="3">
        <v>15.8275740668249</v>
      </c>
    </row>
    <row r="60" spans="1:22" x14ac:dyDescent="0.35">
      <c r="A60" s="2">
        <v>43644</v>
      </c>
      <c r="B60" s="3">
        <v>11.8208513585597</v>
      </c>
      <c r="C60" s="3">
        <v>8.6871691390380992</v>
      </c>
      <c r="D60" s="3">
        <v>14.1742362663067</v>
      </c>
      <c r="E60" s="3">
        <v>15.440129421443499</v>
      </c>
      <c r="F60" s="3">
        <v>10.8813382439014</v>
      </c>
      <c r="G60" s="3">
        <v>13.6231880081212</v>
      </c>
      <c r="H60" s="3">
        <v>16.746298599457798</v>
      </c>
      <c r="I60" s="3">
        <v>14.943879098449299</v>
      </c>
      <c r="J60" s="3">
        <v>12.9305071273584</v>
      </c>
      <c r="K60" s="3">
        <v>11.2676940381793</v>
      </c>
      <c r="L60" s="3">
        <v>12.219879994372199</v>
      </c>
      <c r="M60" s="3">
        <v>13.1841224001996</v>
      </c>
      <c r="N60" s="3">
        <v>13.566439585757401</v>
      </c>
      <c r="O60" s="3">
        <v>19.016975115160101</v>
      </c>
      <c r="P60" s="3">
        <v>11.4975110343848</v>
      </c>
      <c r="Q60" s="3">
        <v>13.188208368498</v>
      </c>
      <c r="R60" s="3">
        <v>15.7956611057543</v>
      </c>
      <c r="S60" s="3">
        <v>6.2779294105944903</v>
      </c>
      <c r="T60" s="3">
        <v>11.933584731619799</v>
      </c>
      <c r="U60" s="3">
        <v>16.505886058719099</v>
      </c>
      <c r="V60" s="3">
        <v>16.615637590590399</v>
      </c>
    </row>
    <row r="61" spans="1:22" x14ac:dyDescent="0.35">
      <c r="A61" s="2">
        <v>43675</v>
      </c>
      <c r="B61" s="3">
        <v>11.6659007521344</v>
      </c>
      <c r="C61" s="3">
        <v>9.1593860125708595</v>
      </c>
      <c r="D61" s="3">
        <v>14.736733926849301</v>
      </c>
      <c r="E61" s="3">
        <v>15.5867513464128</v>
      </c>
      <c r="F61" s="3">
        <v>10.5137829929741</v>
      </c>
      <c r="G61" s="3">
        <v>14.6664504610852</v>
      </c>
      <c r="H61" s="3">
        <v>16.403610614111098</v>
      </c>
      <c r="I61" s="3">
        <v>15.1039294472394</v>
      </c>
      <c r="J61" s="3">
        <v>12.632822316815099</v>
      </c>
      <c r="K61" s="3">
        <v>10.9979830183084</v>
      </c>
      <c r="L61" s="3">
        <v>12.8248083244816</v>
      </c>
      <c r="M61" s="3">
        <v>12.9318330073132</v>
      </c>
      <c r="N61" s="3">
        <v>13.9535150872836</v>
      </c>
      <c r="O61" s="3">
        <v>17.989375737029398</v>
      </c>
      <c r="P61" s="3">
        <v>11.5009098037761</v>
      </c>
      <c r="Q61" s="3">
        <v>13.448864925303299</v>
      </c>
      <c r="R61" s="3">
        <v>15.6766678970573</v>
      </c>
      <c r="S61" s="3">
        <v>6.6031006032607804</v>
      </c>
      <c r="T61" s="3">
        <v>12.402545613227201</v>
      </c>
      <c r="U61" s="3">
        <v>15.8349897144812</v>
      </c>
      <c r="V61" s="3">
        <v>16.539780343975998</v>
      </c>
    </row>
    <row r="62" spans="1:22" x14ac:dyDescent="0.35">
      <c r="A62" s="2">
        <v>43706</v>
      </c>
      <c r="B62" s="3">
        <v>11.626435422151699</v>
      </c>
      <c r="C62" s="3">
        <v>8.5550535878588203</v>
      </c>
      <c r="D62" s="3">
        <v>14.6545328042052</v>
      </c>
      <c r="E62" s="3">
        <v>14.7215411075936</v>
      </c>
      <c r="F62" s="3">
        <v>9.5491992797579694</v>
      </c>
      <c r="G62" s="3">
        <v>14.2457279286626</v>
      </c>
      <c r="H62" s="3">
        <v>16.040962929171201</v>
      </c>
      <c r="I62" s="3">
        <v>14.548161896623901</v>
      </c>
      <c r="J62" s="3">
        <v>12.8705328047048</v>
      </c>
      <c r="K62" s="3">
        <v>10.4241747829975</v>
      </c>
      <c r="L62" s="3">
        <v>12.4285289042614</v>
      </c>
      <c r="M62" s="3">
        <v>11.6603120605016</v>
      </c>
      <c r="N62" s="3">
        <v>13.9211076011074</v>
      </c>
      <c r="O62" s="3">
        <v>18.158017522132099</v>
      </c>
      <c r="P62" s="3">
        <v>11.096166285419301</v>
      </c>
      <c r="Q62" s="3">
        <v>13.1275207200149</v>
      </c>
      <c r="R62" s="3">
        <v>15.3007979037447</v>
      </c>
      <c r="S62" s="3">
        <v>6.1826691828751104</v>
      </c>
      <c r="T62" s="3">
        <v>12.664130699462</v>
      </c>
      <c r="U62" s="3">
        <v>13.757585242819101</v>
      </c>
      <c r="V62" s="3">
        <v>16.693783861845599</v>
      </c>
    </row>
    <row r="63" spans="1:22" x14ac:dyDescent="0.35">
      <c r="A63" s="2">
        <v>43735</v>
      </c>
      <c r="B63" s="3">
        <v>11.6819152214236</v>
      </c>
      <c r="C63" s="3">
        <v>9.6092124519193494</v>
      </c>
      <c r="D63" s="3">
        <v>14.396064067463699</v>
      </c>
      <c r="E63" s="3">
        <v>13.760325171275401</v>
      </c>
      <c r="F63" s="3">
        <v>9.9400132928269294</v>
      </c>
      <c r="G63" s="3">
        <v>14.0542153945186</v>
      </c>
      <c r="H63" s="3">
        <v>15.926408508327301</v>
      </c>
      <c r="I63" s="3">
        <v>15.11090951636</v>
      </c>
      <c r="J63" s="3">
        <v>13.332062188522601</v>
      </c>
      <c r="K63" s="3">
        <v>10.9215007570526</v>
      </c>
      <c r="L63" s="3">
        <v>13.0528911437387</v>
      </c>
      <c r="M63" s="3">
        <v>11.622896954182799</v>
      </c>
      <c r="N63" s="3">
        <v>13.550019011195401</v>
      </c>
      <c r="O63" s="3">
        <v>18.396241551377202</v>
      </c>
      <c r="P63" s="3">
        <v>10.9587847069578</v>
      </c>
      <c r="Q63" s="3">
        <v>13.338267039144</v>
      </c>
      <c r="R63" s="3">
        <v>15.340575819666901</v>
      </c>
      <c r="S63" s="3">
        <v>6.54684107545748</v>
      </c>
      <c r="T63" s="3">
        <v>12.700368741554</v>
      </c>
      <c r="U63" s="3">
        <v>13.9097363857951</v>
      </c>
      <c r="V63" s="3">
        <v>17.059901459991799</v>
      </c>
    </row>
    <row r="64" spans="1:22" x14ac:dyDescent="0.35">
      <c r="A64" s="2">
        <v>43767</v>
      </c>
      <c r="B64" s="3">
        <v>11.679267145125699</v>
      </c>
      <c r="C64" s="3">
        <v>8.7608149055591298</v>
      </c>
      <c r="D64" s="3">
        <v>14.9121286647114</v>
      </c>
      <c r="E64" s="3">
        <v>13.9655546792756</v>
      </c>
      <c r="F64" s="3">
        <v>10.167815143911501</v>
      </c>
      <c r="G64" s="3">
        <v>14.043675829675101</v>
      </c>
      <c r="H64" s="3">
        <v>15.801083505860801</v>
      </c>
      <c r="I64" s="3">
        <v>15.513142520401001</v>
      </c>
      <c r="J64" s="3">
        <v>13.8461859535317</v>
      </c>
      <c r="K64" s="3">
        <v>11.2557305219356</v>
      </c>
      <c r="L64" s="3">
        <v>13.466840509698899</v>
      </c>
      <c r="M64" s="3">
        <v>11.665695269177199</v>
      </c>
      <c r="N64" s="3">
        <v>11.945996030208001</v>
      </c>
      <c r="O64" s="3">
        <v>18.880087755508001</v>
      </c>
      <c r="P64" s="3">
        <v>11.221793767172199</v>
      </c>
      <c r="Q64" s="3">
        <v>13.307144485368299</v>
      </c>
      <c r="R64" s="3">
        <v>15.1945214777137</v>
      </c>
      <c r="S64" s="3">
        <v>6.1234420006337604</v>
      </c>
      <c r="T64" s="3">
        <v>13.120390354168601</v>
      </c>
      <c r="U64" s="3">
        <v>14.267013358763499</v>
      </c>
      <c r="V64" s="3">
        <v>16.348087295898502</v>
      </c>
    </row>
    <row r="65" spans="1:22" x14ac:dyDescent="0.35">
      <c r="A65" s="2">
        <v>43798</v>
      </c>
      <c r="B65" s="3">
        <v>12.0452662840936</v>
      </c>
      <c r="C65" s="3">
        <v>7.7567015411902602</v>
      </c>
      <c r="D65" s="3">
        <v>14.598433396659299</v>
      </c>
      <c r="E65" s="3">
        <v>13.444674331573299</v>
      </c>
      <c r="F65" s="3">
        <v>10.060759975648001</v>
      </c>
      <c r="G65" s="3">
        <v>13.2555955474122</v>
      </c>
      <c r="H65" s="3">
        <v>15.849331800809299</v>
      </c>
      <c r="I65" s="3">
        <v>15.203959601587499</v>
      </c>
      <c r="J65" s="3">
        <v>13.675665563348</v>
      </c>
      <c r="K65" s="3">
        <v>11.007882177636301</v>
      </c>
      <c r="L65" s="3">
        <v>13.515269786726</v>
      </c>
      <c r="M65" s="3">
        <v>11.995783889703601</v>
      </c>
      <c r="N65" s="3">
        <v>11.6661755238006</v>
      </c>
      <c r="O65" s="3">
        <v>19.310073282881</v>
      </c>
      <c r="P65" s="3">
        <v>11.5184597519884</v>
      </c>
      <c r="Q65" s="3">
        <v>12.9706881321793</v>
      </c>
      <c r="R65" s="3">
        <v>15.5538559981124</v>
      </c>
      <c r="S65" s="3">
        <v>6.2315844936064098</v>
      </c>
      <c r="T65" s="3">
        <v>12.6792479858715</v>
      </c>
      <c r="U65" s="3">
        <v>14.7568601912995</v>
      </c>
      <c r="V65" s="3">
        <v>16.214959650221498</v>
      </c>
    </row>
    <row r="66" spans="1:22" x14ac:dyDescent="0.35">
      <c r="A66" s="2">
        <v>43826</v>
      </c>
      <c r="B66" s="3">
        <v>12.502176328961299</v>
      </c>
      <c r="C66" s="3">
        <v>8.1577914637391196</v>
      </c>
      <c r="D66" s="3">
        <v>15.1583289417909</v>
      </c>
      <c r="E66" s="3">
        <v>14.082615541426501</v>
      </c>
      <c r="F66" s="3">
        <v>10.2838450823151</v>
      </c>
      <c r="G66" s="3">
        <v>15.283793093538801</v>
      </c>
      <c r="H66" s="3">
        <v>16.2601349319802</v>
      </c>
      <c r="I66" s="3">
        <v>15.8642177609299</v>
      </c>
      <c r="J66" s="3">
        <v>14.0773167935969</v>
      </c>
      <c r="K66" s="3">
        <v>11.4144521698405</v>
      </c>
      <c r="L66" s="3">
        <v>14.494494684570499</v>
      </c>
      <c r="M66" s="3">
        <v>12.4085668967939</v>
      </c>
      <c r="N66" s="3">
        <v>11.504098990494899</v>
      </c>
      <c r="O66" s="3">
        <v>19.2506865179679</v>
      </c>
      <c r="P66" s="3">
        <v>12.3736721076018</v>
      </c>
      <c r="Q66" s="3">
        <v>13.7863240262503</v>
      </c>
      <c r="R66" s="3">
        <v>15.364634687467101</v>
      </c>
      <c r="S66" s="3">
        <v>6.4745386751608596</v>
      </c>
      <c r="T66" s="3">
        <v>13.6629074328429</v>
      </c>
      <c r="U66" s="3">
        <v>14.4709076508188</v>
      </c>
      <c r="V66" s="3">
        <v>17.0218800311597</v>
      </c>
    </row>
    <row r="67" spans="1:22" x14ac:dyDescent="0.35">
      <c r="A67" s="2">
        <v>43859</v>
      </c>
      <c r="B67" s="3">
        <v>12.4420850456096</v>
      </c>
      <c r="C67" s="3">
        <v>8.6558286954040398</v>
      </c>
      <c r="D67" s="3">
        <v>15.2658474903373</v>
      </c>
      <c r="E67" s="3">
        <v>13.3458451932526</v>
      </c>
      <c r="F67" s="3">
        <v>10.1163132906554</v>
      </c>
      <c r="G67" s="3">
        <v>14.3544582380877</v>
      </c>
      <c r="H67" s="3">
        <v>15.580071545592601</v>
      </c>
      <c r="I67" s="3">
        <v>15.580760907274501</v>
      </c>
      <c r="J67" s="3">
        <v>14.3940007613555</v>
      </c>
      <c r="K67" s="3">
        <v>11.1579933751932</v>
      </c>
      <c r="L67" s="3">
        <v>14.2636954510723</v>
      </c>
      <c r="M67" s="3">
        <v>11.669627801565399</v>
      </c>
      <c r="N67" s="3">
        <v>11.1108603458611</v>
      </c>
      <c r="O67" s="3">
        <v>19.179019320623802</v>
      </c>
      <c r="P67" s="3">
        <v>11.8536174021535</v>
      </c>
      <c r="Q67" s="3">
        <v>13.8529468838468</v>
      </c>
      <c r="R67" s="3">
        <v>15.121685215733899</v>
      </c>
      <c r="S67" s="3">
        <v>6.5388978862522302</v>
      </c>
      <c r="T67" s="3">
        <v>13.6066062512215</v>
      </c>
      <c r="U67" s="3">
        <v>14.137076459949499</v>
      </c>
      <c r="V67" s="3">
        <v>16.336097626138901</v>
      </c>
    </row>
    <row r="68" spans="1:22" x14ac:dyDescent="0.35">
      <c r="A68" s="2">
        <v>43889</v>
      </c>
      <c r="B68" s="3">
        <v>12.3559832633358</v>
      </c>
      <c r="C68" s="3">
        <v>7.49814844111937</v>
      </c>
      <c r="D68" s="3">
        <v>13.402824886624</v>
      </c>
      <c r="E68" s="3">
        <v>12.063144399311501</v>
      </c>
      <c r="F68" s="3">
        <v>9.0939614330919696</v>
      </c>
      <c r="G68" s="3">
        <v>13.270855023593199</v>
      </c>
      <c r="H68" s="3">
        <v>15.494630625468901</v>
      </c>
      <c r="I68" s="3">
        <v>14.403464162001701</v>
      </c>
      <c r="J68" s="3">
        <v>13.085264399920501</v>
      </c>
      <c r="K68" s="3">
        <v>10.207514113341301</v>
      </c>
      <c r="L68" s="3">
        <v>12.897948972839499</v>
      </c>
      <c r="M68" s="3">
        <v>10.4412357933483</v>
      </c>
      <c r="N68" s="3">
        <v>8.8560751045452903</v>
      </c>
      <c r="O68" s="3">
        <v>17.608905334825899</v>
      </c>
      <c r="P68" s="3">
        <v>11.7861254676596</v>
      </c>
      <c r="Q68" s="3">
        <v>12.6917895977196</v>
      </c>
      <c r="R68" s="3">
        <v>13.9048018661799</v>
      </c>
      <c r="S68" s="3">
        <v>5.8640583520547498</v>
      </c>
      <c r="T68" s="3">
        <v>12.5022535816166</v>
      </c>
      <c r="U68" s="3">
        <v>12.536665935103301</v>
      </c>
      <c r="V68" s="3">
        <v>15.4167059917635</v>
      </c>
    </row>
    <row r="69" spans="1:22" x14ac:dyDescent="0.35">
      <c r="A69" s="2">
        <v>43917</v>
      </c>
      <c r="B69" s="3">
        <v>11.844982382980801</v>
      </c>
      <c r="C69" s="3">
        <v>6.0153186533215601</v>
      </c>
      <c r="D69" s="3">
        <v>10.8687791610443</v>
      </c>
      <c r="E69" s="3">
        <v>9.6192605761346197</v>
      </c>
      <c r="F69" s="3">
        <v>8.3987518247023392</v>
      </c>
      <c r="G69" s="3">
        <v>10.052274605939701</v>
      </c>
      <c r="H69" s="3">
        <v>14.605310917053</v>
      </c>
      <c r="I69" s="3">
        <v>13.299575684505999</v>
      </c>
      <c r="J69" s="3">
        <v>10.4936077994464</v>
      </c>
      <c r="K69" s="3">
        <v>9.1390395551750707</v>
      </c>
      <c r="L69" s="3">
        <v>10.505861179298</v>
      </c>
      <c r="M69" s="3">
        <v>8.1274464429573694</v>
      </c>
      <c r="N69" s="3">
        <v>6.7721628988456004</v>
      </c>
      <c r="O69" s="3">
        <v>14.065613314737901</v>
      </c>
      <c r="P69" s="3">
        <v>11.521049564182499</v>
      </c>
      <c r="Q69" s="3">
        <v>11.685417878592901</v>
      </c>
      <c r="R69" s="3">
        <v>12.628219552337701</v>
      </c>
      <c r="S69" s="3">
        <v>4.9921777754592496</v>
      </c>
      <c r="T69" s="3">
        <v>10.483022601734501</v>
      </c>
      <c r="U69" s="3">
        <v>10.9922210228533</v>
      </c>
      <c r="V69" s="3">
        <v>13.894231600166099</v>
      </c>
    </row>
    <row r="70" spans="1:22" x14ac:dyDescent="0.35">
      <c r="A70" s="2">
        <v>43950</v>
      </c>
      <c r="B70" s="3">
        <v>12.9066447151076</v>
      </c>
      <c r="C70" s="3">
        <v>9.1446360036751209</v>
      </c>
      <c r="D70" s="3">
        <v>11.1086816446174</v>
      </c>
      <c r="E70" s="3">
        <v>11.608965436291699</v>
      </c>
      <c r="F70" s="3">
        <v>11.5901994074986</v>
      </c>
      <c r="G70" s="3">
        <v>13.2844313583808</v>
      </c>
      <c r="H70" s="3">
        <v>16.0082269555284</v>
      </c>
      <c r="I70" s="3">
        <v>15.0301940570345</v>
      </c>
      <c r="J70" s="3">
        <v>13.9926769338933</v>
      </c>
      <c r="K70" s="3">
        <v>11.5322926475041</v>
      </c>
      <c r="L70" s="3">
        <v>13.534656407410401</v>
      </c>
      <c r="M70" s="3">
        <v>10.4221061908164</v>
      </c>
      <c r="N70" s="3">
        <v>10.475449600811899</v>
      </c>
      <c r="O70" s="3">
        <v>17.685909368373</v>
      </c>
      <c r="P70" s="3">
        <v>12.625021391412099</v>
      </c>
      <c r="Q70" s="3">
        <v>12.9594537473297</v>
      </c>
      <c r="R70" s="3">
        <v>15.913716102663001</v>
      </c>
      <c r="S70" s="3">
        <v>6.2883061457716396</v>
      </c>
      <c r="T70" s="3">
        <v>15.779660968851999</v>
      </c>
      <c r="U70" s="3">
        <v>14.1757299237059</v>
      </c>
      <c r="V70" s="3">
        <v>17.435744657646399</v>
      </c>
    </row>
    <row r="71" spans="1:22" x14ac:dyDescent="0.35">
      <c r="A71" s="2">
        <v>43980</v>
      </c>
      <c r="B71" s="3">
        <v>12.9648083310781</v>
      </c>
      <c r="C71" s="3">
        <v>12.4112072300156</v>
      </c>
      <c r="D71" s="3">
        <v>14.3216018570995</v>
      </c>
      <c r="E71" s="3">
        <v>14.183226940616599</v>
      </c>
      <c r="F71" s="3">
        <v>12.963069784395399</v>
      </c>
      <c r="G71" s="3">
        <v>16.9872707371605</v>
      </c>
      <c r="H71" s="3">
        <v>18.920918937852299</v>
      </c>
      <c r="I71" s="3">
        <v>15.3886529201305</v>
      </c>
      <c r="J71" s="3">
        <v>15.196227337961201</v>
      </c>
      <c r="K71" s="3">
        <v>12.158272854159501</v>
      </c>
      <c r="L71" s="3">
        <v>16.897978699088199</v>
      </c>
      <c r="M71" s="3">
        <v>10.6352980727603</v>
      </c>
      <c r="N71" s="3">
        <v>10.9420350216099</v>
      </c>
      <c r="O71" s="3">
        <v>19.437580639925599</v>
      </c>
      <c r="P71" s="3">
        <v>12.548097661860799</v>
      </c>
      <c r="Q71" s="3">
        <v>13.854901694781899</v>
      </c>
      <c r="R71" s="3">
        <v>18.873815826115798</v>
      </c>
      <c r="S71" s="3">
        <v>7.9587182068668403</v>
      </c>
      <c r="T71" s="3">
        <v>14.239021183226701</v>
      </c>
      <c r="U71" s="3">
        <v>15.4872386684559</v>
      </c>
      <c r="V71" s="3">
        <v>18.600591649969701</v>
      </c>
    </row>
    <row r="72" spans="1:22" x14ac:dyDescent="0.35">
      <c r="A72" s="2">
        <v>44011</v>
      </c>
      <c r="B72" s="3">
        <v>14.1203520959138</v>
      </c>
      <c r="C72" s="3">
        <v>14.662481025837501</v>
      </c>
      <c r="D72" s="3">
        <v>15.923743988485001</v>
      </c>
      <c r="E72" s="3">
        <v>15.264359151889501</v>
      </c>
      <c r="F72" s="3">
        <v>12.6831796712131</v>
      </c>
      <c r="G72" s="3">
        <v>19.630609261029299</v>
      </c>
      <c r="H72" s="3">
        <v>18.999676372809599</v>
      </c>
      <c r="I72" s="3">
        <v>16.182466044107599</v>
      </c>
      <c r="J72" s="3">
        <v>17.0192886011856</v>
      </c>
      <c r="K72" s="3">
        <v>12.3121385263623</v>
      </c>
      <c r="L72" s="3">
        <v>18.0974362360434</v>
      </c>
      <c r="M72" s="3">
        <v>11.311602590545</v>
      </c>
      <c r="N72" s="3">
        <v>13.478769508717599</v>
      </c>
      <c r="O72" s="3">
        <v>22.177682110553398</v>
      </c>
      <c r="P72" s="3">
        <v>13.901802654436</v>
      </c>
      <c r="Q72" s="3">
        <v>14.5657754267597</v>
      </c>
      <c r="R72" s="3">
        <v>19.148985266770499</v>
      </c>
      <c r="S72" s="3">
        <v>8.4664221214449302</v>
      </c>
      <c r="T72" s="3">
        <v>16.7765986616539</v>
      </c>
      <c r="U72" s="3">
        <v>14.4778394515107</v>
      </c>
      <c r="V72" s="3">
        <v>18.989975145835501</v>
      </c>
    </row>
    <row r="73" spans="1:22" x14ac:dyDescent="0.35">
      <c r="A73" s="2">
        <v>44041</v>
      </c>
      <c r="B73" s="3">
        <v>15.9677260819587</v>
      </c>
      <c r="C73" s="3">
        <v>15.9930875864677</v>
      </c>
      <c r="D73" s="3">
        <v>16.382364866260001</v>
      </c>
      <c r="E73" s="3">
        <v>15.089932420483899</v>
      </c>
      <c r="F73" s="3">
        <v>12.1216889357457</v>
      </c>
      <c r="G73" s="3">
        <v>20.9530960653573</v>
      </c>
      <c r="H73" s="3">
        <v>19.7291442303782</v>
      </c>
      <c r="I73" s="3">
        <v>17.107516585944001</v>
      </c>
      <c r="J73" s="3">
        <v>17.059307105434701</v>
      </c>
      <c r="K73" s="3">
        <v>12.7439833764714</v>
      </c>
      <c r="L73" s="3">
        <v>25.7475730146855</v>
      </c>
      <c r="M73" s="3">
        <v>12.021449320674201</v>
      </c>
      <c r="N73" s="3">
        <v>13.246885427877899</v>
      </c>
      <c r="O73" s="3">
        <v>23.8346184044469</v>
      </c>
      <c r="P73" s="3">
        <v>14.969208203037301</v>
      </c>
      <c r="Q73" s="3">
        <v>15.3645726350149</v>
      </c>
      <c r="R73" s="3">
        <v>19.376307955882599</v>
      </c>
      <c r="S73" s="3">
        <v>8.0705945712308704</v>
      </c>
      <c r="T73" s="3">
        <v>15.477756554035601</v>
      </c>
      <c r="U73" s="3">
        <v>14.176973294157699</v>
      </c>
      <c r="V73" s="3">
        <v>19.460628787929899</v>
      </c>
    </row>
    <row r="74" spans="1:22" x14ac:dyDescent="0.35">
      <c r="A74" s="2">
        <v>44071</v>
      </c>
      <c r="B74" s="3">
        <v>16.584871278276399</v>
      </c>
      <c r="C74" s="3">
        <v>15.342040442623899</v>
      </c>
      <c r="D74" s="3">
        <v>17.308516232227099</v>
      </c>
      <c r="E74" s="3">
        <v>15.8072726166838</v>
      </c>
      <c r="F74" s="3">
        <v>12.486284608303899</v>
      </c>
      <c r="G74" s="3">
        <v>23.6025524284073</v>
      </c>
      <c r="H74" s="3">
        <v>18.580990358066799</v>
      </c>
      <c r="I74" s="3">
        <v>16.092150759546001</v>
      </c>
      <c r="J74" s="3">
        <v>16.658695615116699</v>
      </c>
      <c r="K74" s="3">
        <v>13.0032255149716</v>
      </c>
      <c r="L74" s="3">
        <v>23.500056180326901</v>
      </c>
      <c r="M74" s="3">
        <v>11.2197766206287</v>
      </c>
      <c r="N74" s="3">
        <v>12.034900874723601</v>
      </c>
      <c r="O74" s="3">
        <v>23.731645640171202</v>
      </c>
      <c r="P74" s="3">
        <v>15.5599109284287</v>
      </c>
      <c r="Q74" s="3">
        <v>15.458159141588499</v>
      </c>
      <c r="R74" s="3">
        <v>19.368410514837901</v>
      </c>
      <c r="S74" s="3">
        <v>7.5512038717681502</v>
      </c>
      <c r="T74" s="3">
        <v>13.9044632255075</v>
      </c>
      <c r="U74" s="3">
        <v>14.9648450301325</v>
      </c>
      <c r="V74" s="3">
        <v>20.414037186015499</v>
      </c>
    </row>
    <row r="75" spans="1:22" x14ac:dyDescent="0.35">
      <c r="A75" s="2">
        <v>44103</v>
      </c>
      <c r="B75" s="3">
        <v>15.687645917281399</v>
      </c>
      <c r="C75" s="3">
        <v>13.6845538938527</v>
      </c>
      <c r="D75" s="3">
        <v>14.893592376142299</v>
      </c>
      <c r="E75" s="3">
        <v>15.5289726208192</v>
      </c>
      <c r="F75" s="3">
        <v>11.4140809555918</v>
      </c>
      <c r="G75" s="3">
        <v>20.698337524474098</v>
      </c>
      <c r="H75" s="3">
        <v>17.357841307456201</v>
      </c>
      <c r="I75" s="3">
        <v>15.128724725702799</v>
      </c>
      <c r="J75" s="3">
        <v>15.2992711268438</v>
      </c>
      <c r="K75" s="3">
        <v>12.3546990738666</v>
      </c>
      <c r="L75" s="3">
        <v>16.603670390429802</v>
      </c>
      <c r="M75" s="3">
        <v>10.4560909928577</v>
      </c>
      <c r="N75" s="3">
        <v>11.4395744789928</v>
      </c>
      <c r="O75" s="3">
        <v>22.5246452827928</v>
      </c>
      <c r="P75" s="3">
        <v>14.567046517155999</v>
      </c>
      <c r="Q75" s="3">
        <v>15.0517811049082</v>
      </c>
      <c r="R75" s="3">
        <v>18.3496874266982</v>
      </c>
      <c r="S75" s="3">
        <v>7.40999243295576</v>
      </c>
      <c r="T75" s="3">
        <v>13.227884823226301</v>
      </c>
      <c r="U75" s="3">
        <v>15.466253529950601</v>
      </c>
      <c r="V75" s="3">
        <v>21.215011895931099</v>
      </c>
    </row>
    <row r="76" spans="1:22" x14ac:dyDescent="0.35">
      <c r="A76" s="2">
        <v>44133</v>
      </c>
      <c r="B76" s="3">
        <v>15.967888534451101</v>
      </c>
      <c r="C76" s="3">
        <v>13.4634414004727</v>
      </c>
      <c r="D76" s="3">
        <v>15.789919451786901</v>
      </c>
      <c r="E76" s="3">
        <v>16.329783724929101</v>
      </c>
      <c r="F76" s="3">
        <v>11.485286433247801</v>
      </c>
      <c r="G76" s="3">
        <v>17.674237781284301</v>
      </c>
      <c r="H76" s="3">
        <v>16.316527693830899</v>
      </c>
      <c r="I76" s="3">
        <v>14.7318538249651</v>
      </c>
      <c r="J76" s="3">
        <v>14.1397234591053</v>
      </c>
      <c r="K76" s="3">
        <v>11.741383585718101</v>
      </c>
      <c r="L76" s="3">
        <v>15.337428955278</v>
      </c>
      <c r="M76" s="3">
        <v>9.7622881134994195</v>
      </c>
      <c r="N76" s="3">
        <v>8.9600077963158498</v>
      </c>
      <c r="O76" s="3">
        <v>22.023092367880199</v>
      </c>
      <c r="P76" s="3">
        <v>15.6305698368822</v>
      </c>
      <c r="Q76" s="3">
        <v>14.783023793727001</v>
      </c>
      <c r="R76" s="3">
        <v>17.0381705214918</v>
      </c>
      <c r="S76" s="3">
        <v>7.4645978941518401</v>
      </c>
      <c r="T76" s="3">
        <v>15.0659467828859</v>
      </c>
      <c r="U76" s="3">
        <v>14.9136542488469</v>
      </c>
      <c r="V76" s="3">
        <v>19.923295552002301</v>
      </c>
    </row>
    <row r="77" spans="1:22" x14ac:dyDescent="0.35">
      <c r="A77" s="2">
        <v>44162</v>
      </c>
      <c r="B77" s="3">
        <v>16.256803630608299</v>
      </c>
      <c r="C77" s="3">
        <v>14.8090869859327</v>
      </c>
      <c r="D77" s="3">
        <v>17.9482801851109</v>
      </c>
      <c r="E77" s="3">
        <v>17.4267363245594</v>
      </c>
      <c r="F77" s="3">
        <v>13.635361509529901</v>
      </c>
      <c r="G77" s="3">
        <v>17.238658901842399</v>
      </c>
      <c r="H77" s="3">
        <v>16.069321894688599</v>
      </c>
      <c r="I77" s="3">
        <v>15.4810172981355</v>
      </c>
      <c r="J77" s="3">
        <v>15.128808904497401</v>
      </c>
      <c r="K77" s="3">
        <v>12.8616395758084</v>
      </c>
      <c r="L77" s="3">
        <v>14.5904415532641</v>
      </c>
      <c r="M77" s="3">
        <v>10.059094972926401</v>
      </c>
      <c r="N77" s="3">
        <v>11.4423704728421</v>
      </c>
      <c r="O77" s="3">
        <v>22.6663963387671</v>
      </c>
      <c r="P77" s="3">
        <v>15.376133429029901</v>
      </c>
      <c r="Q77" s="3">
        <v>15.314291580572</v>
      </c>
      <c r="R77" s="3">
        <v>19.531635195126398</v>
      </c>
      <c r="S77" s="3">
        <v>7.9075976091698603</v>
      </c>
      <c r="T77" s="3">
        <v>16.9386598219901</v>
      </c>
      <c r="U77" s="3">
        <v>15.7126698663534</v>
      </c>
      <c r="V77" s="3">
        <v>20.3069861903213</v>
      </c>
    </row>
    <row r="78" spans="1:22" x14ac:dyDescent="0.35">
      <c r="A78" s="2">
        <v>44194</v>
      </c>
      <c r="B78" s="3">
        <v>16.6111394468724</v>
      </c>
      <c r="C78" s="3">
        <v>13.8414888724911</v>
      </c>
      <c r="D78" s="3">
        <v>17.5785203852944</v>
      </c>
      <c r="E78" s="3">
        <v>16.5144275817504</v>
      </c>
      <c r="F78" s="3">
        <v>13.3944504632746</v>
      </c>
      <c r="G78" s="3">
        <v>14.5346803776205</v>
      </c>
      <c r="H78" s="3">
        <v>14.9446316848511</v>
      </c>
      <c r="I78" s="3">
        <v>15.7747409448822</v>
      </c>
      <c r="J78" s="3">
        <v>15.188488266659601</v>
      </c>
      <c r="K78" s="3">
        <v>13.268132092261499</v>
      </c>
      <c r="L78" s="3">
        <v>12.9324144792984</v>
      </c>
      <c r="M78" s="3">
        <v>9.7420201164634292</v>
      </c>
      <c r="N78" s="3">
        <v>12.518466105375399</v>
      </c>
      <c r="O78" s="3">
        <v>24.124329416211001</v>
      </c>
      <c r="P78" s="3">
        <v>15.223098502703801</v>
      </c>
      <c r="Q78" s="3">
        <v>14.198067448169899</v>
      </c>
      <c r="R78" s="3">
        <v>19.607893424417799</v>
      </c>
      <c r="S78" s="3">
        <v>7.8324218733515796</v>
      </c>
      <c r="T78" s="3">
        <v>14.941471349774</v>
      </c>
      <c r="U78" s="3">
        <v>16.8649474475014</v>
      </c>
      <c r="V78" s="3">
        <v>19.339909712676299</v>
      </c>
    </row>
    <row r="79" spans="1:22" x14ac:dyDescent="0.35">
      <c r="A79" s="2">
        <v>44225</v>
      </c>
      <c r="B79" s="3">
        <v>17.568648798956701</v>
      </c>
      <c r="C79" s="3">
        <v>13.834370085185499</v>
      </c>
      <c r="D79" s="3">
        <v>16.6192779812948</v>
      </c>
      <c r="E79" s="3">
        <v>15.429948976815499</v>
      </c>
      <c r="F79" s="3">
        <v>11.191403791570499</v>
      </c>
      <c r="G79" s="3">
        <v>14.002065114592099</v>
      </c>
      <c r="H79" s="3">
        <v>14.159968623974001</v>
      </c>
      <c r="I79" s="3">
        <v>15.761721803180601</v>
      </c>
      <c r="J79" s="3">
        <v>14.034210010206699</v>
      </c>
      <c r="K79" s="3">
        <v>13.5813086088524</v>
      </c>
      <c r="L79" s="3">
        <v>11.049812837677599</v>
      </c>
      <c r="M79" s="3">
        <v>9.8794168249333207</v>
      </c>
      <c r="N79" s="3">
        <v>11.2734317857243</v>
      </c>
      <c r="O79" s="3">
        <v>22.466636711844799</v>
      </c>
      <c r="P79" s="3">
        <v>17.086792531351399</v>
      </c>
      <c r="Q79" s="3">
        <v>14.0454548991277</v>
      </c>
      <c r="R79" s="3">
        <v>18.948806613730799</v>
      </c>
      <c r="S79" s="3">
        <v>7.3286300753445603</v>
      </c>
      <c r="T79" s="3">
        <v>15.8378784994732</v>
      </c>
      <c r="U79" s="3">
        <v>16.127204079776501</v>
      </c>
      <c r="V79" s="3">
        <v>18.715222840393501</v>
      </c>
    </row>
    <row r="80" spans="1:22" x14ac:dyDescent="0.35">
      <c r="A80" s="2">
        <v>44253</v>
      </c>
      <c r="B80" s="3">
        <v>17.157034283543801</v>
      </c>
      <c r="C80" s="3">
        <v>14.4469431281138</v>
      </c>
      <c r="D80" s="3">
        <v>17.1935505820617</v>
      </c>
      <c r="E80" s="3">
        <v>15.505382022108501</v>
      </c>
      <c r="F80" s="3">
        <v>11.344683286097199</v>
      </c>
      <c r="G80" s="3">
        <v>15.076533376410101</v>
      </c>
      <c r="H80" s="3">
        <v>14.0255274272844</v>
      </c>
      <c r="I80" s="3">
        <v>15.6215660816012</v>
      </c>
      <c r="J80" s="3">
        <v>14.154072489534601</v>
      </c>
      <c r="K80" s="3">
        <v>13.3083091701914</v>
      </c>
      <c r="L80" s="3">
        <v>9.8910247163702696</v>
      </c>
      <c r="M80" s="3">
        <v>10.0332236641992</v>
      </c>
      <c r="N80" s="3">
        <v>11.7619187069586</v>
      </c>
      <c r="O80" s="3">
        <v>22.6990267843975</v>
      </c>
      <c r="P80" s="3">
        <v>16.856909054271799</v>
      </c>
      <c r="Q80" s="3">
        <v>13.3680486152985</v>
      </c>
      <c r="R80" s="3">
        <v>18.9542185492638</v>
      </c>
      <c r="S80" s="3">
        <v>6.9490379399309896</v>
      </c>
      <c r="T80" s="3">
        <v>14.9300752481951</v>
      </c>
      <c r="U80" s="3">
        <v>16.656183823447002</v>
      </c>
      <c r="V80" s="3">
        <v>18.602892341285902</v>
      </c>
    </row>
    <row r="81" spans="1:22" x14ac:dyDescent="0.35">
      <c r="A81" s="2">
        <v>44284</v>
      </c>
      <c r="B81" s="3">
        <v>16.042994737603799</v>
      </c>
      <c r="C81" s="3">
        <v>14.587166812456999</v>
      </c>
      <c r="D81" s="3">
        <v>16.252380823492</v>
      </c>
      <c r="E81" s="3">
        <v>15.190018617464601</v>
      </c>
      <c r="F81" s="3">
        <v>11.879887880060201</v>
      </c>
      <c r="G81" s="3">
        <v>13.4030535264629</v>
      </c>
      <c r="H81" s="3">
        <v>14.329445455868701</v>
      </c>
      <c r="I81" s="3">
        <v>15.5464037066334</v>
      </c>
      <c r="J81" s="3">
        <v>14.909978900216499</v>
      </c>
      <c r="K81" s="3">
        <v>12.975201384175501</v>
      </c>
      <c r="L81" s="3">
        <v>9.3338179452351806</v>
      </c>
      <c r="M81" s="3">
        <v>10.161382981597599</v>
      </c>
      <c r="N81" s="3">
        <v>12.1454748665348</v>
      </c>
      <c r="O81" s="3">
        <v>22.476787744589199</v>
      </c>
      <c r="P81" s="3">
        <v>16.001242093593</v>
      </c>
      <c r="Q81" s="3">
        <v>13.500925184566301</v>
      </c>
      <c r="R81" s="3">
        <v>19.471908540143399</v>
      </c>
      <c r="S81" s="3">
        <v>6.4061866636044096</v>
      </c>
      <c r="T81" s="3">
        <v>14.0694189718281</v>
      </c>
      <c r="U81" s="3">
        <v>16.507417513418801</v>
      </c>
      <c r="V81" s="3">
        <v>18.5116186170352</v>
      </c>
    </row>
    <row r="82" spans="1:22" x14ac:dyDescent="0.35">
      <c r="A82" s="2">
        <v>44315</v>
      </c>
      <c r="B82" s="3">
        <v>16.314274854277301</v>
      </c>
      <c r="C82" s="3">
        <v>12.7926369883709</v>
      </c>
      <c r="D82" s="3">
        <v>16.0671124183331</v>
      </c>
      <c r="E82" s="3">
        <v>14.854165598784901</v>
      </c>
      <c r="F82" s="3">
        <v>12.164951727818501</v>
      </c>
      <c r="G82" s="3">
        <v>10.9066529746766</v>
      </c>
      <c r="H82" s="3">
        <v>14.238521300014</v>
      </c>
      <c r="I82" s="3">
        <v>15.003930863964801</v>
      </c>
      <c r="J82" s="3">
        <v>15.0185936393275</v>
      </c>
      <c r="K82" s="3">
        <v>11.4270298666485</v>
      </c>
      <c r="L82" s="3">
        <v>8.9217431799832703</v>
      </c>
      <c r="M82" s="3">
        <v>9.6358108077427094</v>
      </c>
      <c r="N82" s="3">
        <v>13.0515424660201</v>
      </c>
      <c r="O82" s="3">
        <v>22.5552745369531</v>
      </c>
      <c r="P82" s="3">
        <v>16.091013980289699</v>
      </c>
      <c r="Q82" s="3">
        <v>13.9473193734537</v>
      </c>
      <c r="R82" s="3">
        <v>18.852428446289402</v>
      </c>
      <c r="S82" s="3">
        <v>6.19099662898003</v>
      </c>
      <c r="T82" s="3">
        <v>13.880427070556699</v>
      </c>
      <c r="U82" s="3">
        <v>16.641352927044199</v>
      </c>
      <c r="V82" s="3">
        <v>19.7847363976563</v>
      </c>
    </row>
    <row r="83" spans="1:22" x14ac:dyDescent="0.35">
      <c r="A83" s="2">
        <v>44344</v>
      </c>
      <c r="B83" s="3">
        <v>16.8678875382207</v>
      </c>
      <c r="C83" s="3">
        <v>11.3743079827579</v>
      </c>
      <c r="D83" s="3">
        <v>15.487470444351599</v>
      </c>
      <c r="E83" s="3">
        <v>16.116082279674501</v>
      </c>
      <c r="F83" s="3">
        <v>13.073607399003899</v>
      </c>
      <c r="G83" s="3">
        <v>11.082788699510701</v>
      </c>
      <c r="H83" s="3">
        <v>13.9718141733554</v>
      </c>
      <c r="I83" s="3">
        <v>13.7832743714022</v>
      </c>
      <c r="J83" s="3">
        <v>14.9984488316199</v>
      </c>
      <c r="K83" s="3">
        <v>11.1569605578663</v>
      </c>
      <c r="L83" s="3">
        <v>9.2084011614748498</v>
      </c>
      <c r="M83" s="3">
        <v>10.173107103641501</v>
      </c>
      <c r="N83" s="3">
        <v>12.567248653666599</v>
      </c>
      <c r="O83" s="3">
        <v>22.903562808916899</v>
      </c>
      <c r="P83" s="3">
        <v>15.9197807768304</v>
      </c>
      <c r="Q83" s="3">
        <v>13.720114246951301</v>
      </c>
      <c r="R83" s="3">
        <v>17.7143885906465</v>
      </c>
      <c r="S83" s="3">
        <v>6.0096812413396803</v>
      </c>
      <c r="T83" s="3">
        <v>15.059420952089001</v>
      </c>
      <c r="U83" s="3">
        <v>17.0559780993187</v>
      </c>
      <c r="V83" s="3">
        <v>19.026916833542401</v>
      </c>
    </row>
    <row r="84" spans="1:22" x14ac:dyDescent="0.35">
      <c r="A84" s="2">
        <v>44376</v>
      </c>
      <c r="B84" s="3">
        <v>16.667243611870401</v>
      </c>
      <c r="C84" s="3">
        <v>11.196799864033</v>
      </c>
      <c r="D84" s="3">
        <v>14.729699340659</v>
      </c>
      <c r="E84" s="3">
        <v>16.444217378874701</v>
      </c>
      <c r="F84" s="3">
        <v>12.583620400925501</v>
      </c>
      <c r="G84" s="3">
        <v>8.9731328872123104</v>
      </c>
      <c r="H84" s="3">
        <v>13.7187454564429</v>
      </c>
      <c r="I84" s="3">
        <v>13.814701611078499</v>
      </c>
      <c r="J84" s="3">
        <v>14.889630510550999</v>
      </c>
      <c r="K84" s="3">
        <v>11.2851753307989</v>
      </c>
      <c r="L84" s="3">
        <v>9.1429787148094199</v>
      </c>
      <c r="M84" s="3">
        <v>9.50199328767442</v>
      </c>
      <c r="N84" s="3">
        <v>12.2363313518123</v>
      </c>
      <c r="O84" s="3">
        <v>23.165622594479402</v>
      </c>
      <c r="P84" s="3">
        <v>16.271649175264098</v>
      </c>
      <c r="Q84" s="3">
        <v>13.5343354891302</v>
      </c>
      <c r="R84" s="3">
        <v>17.453915181329599</v>
      </c>
      <c r="S84" s="3">
        <v>5.6760335921487002</v>
      </c>
      <c r="T84" s="3">
        <v>14.504146506479801</v>
      </c>
      <c r="U84" s="3">
        <v>18.004225285922502</v>
      </c>
      <c r="V84" s="3">
        <v>19.5210183263993</v>
      </c>
    </row>
    <row r="85" spans="1:22" x14ac:dyDescent="0.35">
      <c r="A85" s="2">
        <v>44406</v>
      </c>
      <c r="B85" s="3">
        <v>15.155876546459099</v>
      </c>
      <c r="C85" s="3">
        <v>10.599798832265799</v>
      </c>
      <c r="D85" s="3">
        <v>14.5905213683219</v>
      </c>
      <c r="E85" s="3">
        <v>15.018087952677901</v>
      </c>
      <c r="F85" s="3">
        <v>12.063973253676201</v>
      </c>
      <c r="G85" s="3">
        <v>9.4104869936401805</v>
      </c>
      <c r="H85" s="3">
        <v>13.471990831317701</v>
      </c>
      <c r="I85" s="3">
        <v>13.345053232877</v>
      </c>
      <c r="J85" s="3">
        <v>14.6295807578572</v>
      </c>
      <c r="K85" s="3">
        <v>10.671500170145</v>
      </c>
      <c r="L85" s="3">
        <v>8.5483711574982699</v>
      </c>
      <c r="M85" s="3">
        <v>9.4977656430704798</v>
      </c>
      <c r="N85" s="3">
        <v>10.7694282967063</v>
      </c>
      <c r="O85" s="3">
        <v>23.134324921255601</v>
      </c>
      <c r="P85" s="3">
        <v>14.021299217970499</v>
      </c>
      <c r="Q85" s="3">
        <v>12.879505856790001</v>
      </c>
      <c r="R85" s="3">
        <v>16.674806813770999</v>
      </c>
      <c r="S85" s="3">
        <v>5.5643405958290604</v>
      </c>
      <c r="T85" s="3">
        <v>14.3722702901593</v>
      </c>
      <c r="U85" s="3">
        <v>16.476344899027801</v>
      </c>
      <c r="V85" s="3">
        <v>19.147495485607401</v>
      </c>
    </row>
    <row r="86" spans="1:22" x14ac:dyDescent="0.35">
      <c r="A86" s="2">
        <v>44435</v>
      </c>
      <c r="B86" s="3">
        <v>15.1938455619929</v>
      </c>
      <c r="C86" s="3">
        <v>10.2081089858262</v>
      </c>
      <c r="D86" s="3">
        <v>14.757609692516001</v>
      </c>
      <c r="E86" s="3">
        <v>15.793160360819799</v>
      </c>
      <c r="F86" s="3">
        <v>11.875041479557799</v>
      </c>
      <c r="G86" s="3">
        <v>9.0775023225917799</v>
      </c>
      <c r="H86" s="3">
        <v>14.2132563470163</v>
      </c>
      <c r="I86" s="3">
        <v>12.931952061473799</v>
      </c>
      <c r="J86" s="3">
        <v>14.653817732957201</v>
      </c>
      <c r="K86" s="3">
        <v>10.192522716614601</v>
      </c>
      <c r="L86" s="3">
        <v>7.9468477231101904</v>
      </c>
      <c r="M86" s="3">
        <v>8.93632741978087</v>
      </c>
      <c r="N86" s="3">
        <v>11.125143291877899</v>
      </c>
      <c r="O86" s="3">
        <v>23.869355090468702</v>
      </c>
      <c r="P86" s="3">
        <v>13.3867526285404</v>
      </c>
      <c r="Q86" s="3">
        <v>13.482714061518999</v>
      </c>
      <c r="R86" s="3">
        <v>17.545706336434701</v>
      </c>
      <c r="S86" s="3">
        <v>5.4705729016149798</v>
      </c>
      <c r="T86" s="3">
        <v>14.7661528482394</v>
      </c>
      <c r="U86" s="3">
        <v>16.105625000797001</v>
      </c>
      <c r="V86" s="3">
        <v>18.846627205932901</v>
      </c>
    </row>
    <row r="87" spans="1:22" x14ac:dyDescent="0.35">
      <c r="A87" s="2">
        <v>44468</v>
      </c>
      <c r="B87" s="3">
        <v>15.101486439396499</v>
      </c>
      <c r="C87" s="3">
        <v>9.8452426807469298</v>
      </c>
      <c r="D87" s="3">
        <v>14.525048025493501</v>
      </c>
      <c r="E87" s="3">
        <v>15.640068238473001</v>
      </c>
      <c r="F87" s="3">
        <v>11.346544685133299</v>
      </c>
      <c r="G87" s="3">
        <v>9.2464910762307007</v>
      </c>
      <c r="H87" s="3">
        <v>14.2046140051176</v>
      </c>
      <c r="I87" s="3">
        <v>12.7549926258627</v>
      </c>
      <c r="J87" s="3">
        <v>13.8404894432591</v>
      </c>
      <c r="K87" s="3">
        <v>10.0034627297907</v>
      </c>
      <c r="L87" s="3">
        <v>7.5520502307530597</v>
      </c>
      <c r="M87" s="3">
        <v>9.3161610967582202</v>
      </c>
      <c r="N87" s="3">
        <v>10.099318184165799</v>
      </c>
      <c r="O87" s="3">
        <v>24.608110538040801</v>
      </c>
      <c r="P87" s="3">
        <v>13.120449981940499</v>
      </c>
      <c r="Q87" s="3">
        <v>13.381634636795599</v>
      </c>
      <c r="R87" s="3">
        <v>17.374561887760301</v>
      </c>
      <c r="S87" s="3">
        <v>5.0956329595363696</v>
      </c>
      <c r="T87" s="3">
        <v>14.4736757520173</v>
      </c>
      <c r="U87" s="3">
        <v>15.965578803283099</v>
      </c>
      <c r="V87" s="3">
        <v>18.8011588474094</v>
      </c>
    </row>
    <row r="88" spans="1:22" x14ac:dyDescent="0.35">
      <c r="A88" s="2">
        <v>44498</v>
      </c>
      <c r="B88" s="3">
        <v>15.3318016735223</v>
      </c>
      <c r="C88" s="3">
        <v>9.1486808214257405</v>
      </c>
      <c r="D88" s="3">
        <v>15.2821041046322</v>
      </c>
      <c r="E88" s="3">
        <v>16.074138944532201</v>
      </c>
      <c r="F88" s="3">
        <v>12.1131576596523</v>
      </c>
      <c r="G88" s="3">
        <v>10.0650609545566</v>
      </c>
      <c r="H88" s="3">
        <v>14.5565511219811</v>
      </c>
      <c r="I88" s="3">
        <v>12.8427286162868</v>
      </c>
      <c r="J88" s="3">
        <v>13.8321057926217</v>
      </c>
      <c r="K88" s="3">
        <v>9.96490640855564</v>
      </c>
      <c r="L88" s="3">
        <v>7.3487930690106502</v>
      </c>
      <c r="M88" s="3">
        <v>9.4694065175171307</v>
      </c>
      <c r="N88" s="3">
        <v>10.8961152814638</v>
      </c>
      <c r="O88" s="3">
        <v>23.7529055864733</v>
      </c>
      <c r="P88" s="3">
        <v>13.3376046427014</v>
      </c>
      <c r="Q88" s="3">
        <v>13.589424310806899</v>
      </c>
      <c r="R88" s="3">
        <v>17.051979094261</v>
      </c>
      <c r="S88" s="3">
        <v>5.34339643273624</v>
      </c>
      <c r="T88" s="3">
        <v>14.475208631552899</v>
      </c>
      <c r="U88" s="3">
        <v>16.319563681033198</v>
      </c>
      <c r="V88" s="3">
        <v>18.784855940654101</v>
      </c>
    </row>
    <row r="89" spans="1:22" x14ac:dyDescent="0.35">
      <c r="A89" s="2">
        <v>44529</v>
      </c>
      <c r="B89" s="3">
        <v>15.191261732391601</v>
      </c>
      <c r="C89" s="3">
        <v>9.5507248738709798</v>
      </c>
      <c r="D89" s="3">
        <v>15.017535994799101</v>
      </c>
      <c r="E89" s="3">
        <v>15.760160448246401</v>
      </c>
      <c r="F89" s="3">
        <v>10.458746126550301</v>
      </c>
      <c r="G89" s="3">
        <v>9.7603387436474591</v>
      </c>
      <c r="H89" s="3">
        <v>14.4937374431442</v>
      </c>
      <c r="I89" s="3">
        <v>12.9845061262676</v>
      </c>
      <c r="J89" s="3">
        <v>12.885091048542201</v>
      </c>
      <c r="K89" s="3">
        <v>9.8532543249758309</v>
      </c>
      <c r="L89" s="3">
        <v>7.6141253565194598</v>
      </c>
      <c r="M89" s="3">
        <v>9.23336801798823</v>
      </c>
      <c r="N89" s="3">
        <v>10.454544002933201</v>
      </c>
      <c r="O89" s="3">
        <v>22.4498949824936</v>
      </c>
      <c r="P89" s="3">
        <v>12.762385391641301</v>
      </c>
      <c r="Q89" s="3">
        <v>12.897102091892499</v>
      </c>
      <c r="R89" s="3">
        <v>16.773564365376401</v>
      </c>
      <c r="S89" s="3">
        <v>5.8800415723758599</v>
      </c>
      <c r="T89" s="3">
        <v>14.798859816138799</v>
      </c>
      <c r="U89" s="3">
        <v>16.274912903069598</v>
      </c>
      <c r="V89" s="3">
        <v>17.1728834440563</v>
      </c>
    </row>
    <row r="90" spans="1:22" x14ac:dyDescent="0.35">
      <c r="A90" s="2">
        <v>44559</v>
      </c>
      <c r="B90" s="3">
        <v>15.1080000863093</v>
      </c>
      <c r="C90" s="3">
        <v>9.2391199582108303</v>
      </c>
      <c r="D90" s="3">
        <v>14.533440329579999</v>
      </c>
      <c r="E90" s="3">
        <v>15.562226972502801</v>
      </c>
      <c r="F90" s="3">
        <v>10.399405892350099</v>
      </c>
      <c r="G90" s="3">
        <v>9.8905019537943808</v>
      </c>
      <c r="H90" s="3">
        <v>15.550738945967799</v>
      </c>
      <c r="I90" s="3">
        <v>13.854788090167</v>
      </c>
      <c r="J90" s="3">
        <v>13.8035614111727</v>
      </c>
      <c r="K90" s="3">
        <v>10.250658904727899</v>
      </c>
      <c r="L90" s="3">
        <v>7.6787220126489499</v>
      </c>
      <c r="M90" s="3">
        <v>9.7106504224134405</v>
      </c>
      <c r="N90" s="3">
        <v>9.5600424857416293</v>
      </c>
      <c r="O90" s="3">
        <v>22.975532918985301</v>
      </c>
      <c r="P90" s="3">
        <v>12.097351880662</v>
      </c>
      <c r="Q90" s="3">
        <v>13.1076383779401</v>
      </c>
      <c r="R90" s="3">
        <v>17.2760346656823</v>
      </c>
      <c r="S90" s="3">
        <v>5.5626030790215797</v>
      </c>
      <c r="T90" s="3">
        <v>15.4594368376227</v>
      </c>
      <c r="U90" s="3">
        <v>16.420171800703301</v>
      </c>
      <c r="V90" s="3">
        <v>17.569786078082402</v>
      </c>
    </row>
    <row r="91" spans="1:22" x14ac:dyDescent="0.35">
      <c r="A91" s="2">
        <v>44589</v>
      </c>
      <c r="B91" s="3">
        <v>13.730590092170001</v>
      </c>
      <c r="C91" s="3">
        <v>9.88019134998925</v>
      </c>
      <c r="D91" s="3">
        <v>14.9026831446613</v>
      </c>
      <c r="E91" s="3">
        <v>15.0722602524162</v>
      </c>
      <c r="F91" s="3">
        <v>10.16039922939</v>
      </c>
      <c r="G91" s="3">
        <v>10.768078079446999</v>
      </c>
      <c r="H91" s="3">
        <v>15.1396115003866</v>
      </c>
      <c r="I91" s="3">
        <v>12.6128975945427</v>
      </c>
      <c r="J91" s="3">
        <v>13.0986705959058</v>
      </c>
      <c r="K91" s="3">
        <v>9.0974356418017397</v>
      </c>
      <c r="L91" s="3">
        <v>8.1502057391021907</v>
      </c>
      <c r="M91" s="3">
        <v>9.5166553514139505</v>
      </c>
      <c r="N91" s="3">
        <v>9.7602342288360404</v>
      </c>
      <c r="O91" s="3">
        <v>22.106039004763598</v>
      </c>
      <c r="P91" s="3">
        <v>11.7605262572465</v>
      </c>
      <c r="Q91" s="3">
        <v>13.6765576525409</v>
      </c>
      <c r="R91" s="3">
        <v>16.993201902257901</v>
      </c>
      <c r="S91" s="3">
        <v>4.9296737956016097</v>
      </c>
      <c r="T91" s="3">
        <v>16.0683964760604</v>
      </c>
      <c r="U91" s="3">
        <v>15.0302708320318</v>
      </c>
      <c r="V91" s="3">
        <v>19.055689947841898</v>
      </c>
    </row>
    <row r="92" spans="1:22" x14ac:dyDescent="0.35">
      <c r="A92" s="2">
        <v>44620</v>
      </c>
      <c r="B92" s="3">
        <v>13.8426804557789</v>
      </c>
      <c r="C92" s="3">
        <v>9.9738359298957207</v>
      </c>
      <c r="D92" s="3">
        <v>15.5471537707636</v>
      </c>
      <c r="E92" s="3">
        <v>14.871146930481601</v>
      </c>
      <c r="F92" s="3">
        <v>9.3256815107596491</v>
      </c>
      <c r="G92" s="3">
        <v>10.848079008057001</v>
      </c>
      <c r="H92" s="3">
        <v>15.5051641903556</v>
      </c>
      <c r="I92" s="3">
        <v>12.482482563089601</v>
      </c>
      <c r="J92" s="3">
        <v>13.627411218437601</v>
      </c>
      <c r="K92" s="3">
        <v>9.3838662135988304</v>
      </c>
      <c r="L92" s="3">
        <v>8.1133302814333508</v>
      </c>
      <c r="M92" s="3">
        <v>10.1060610143583</v>
      </c>
      <c r="N92" s="3">
        <v>9.6925985542091002</v>
      </c>
      <c r="O92" s="3">
        <v>21.452080230301998</v>
      </c>
      <c r="P92" s="3">
        <v>11.4205261919415</v>
      </c>
      <c r="Q92" s="3">
        <v>13.930218433446001</v>
      </c>
      <c r="R92" s="3">
        <v>17.2505897387469</v>
      </c>
      <c r="S92" s="3">
        <v>4.3334215149463304</v>
      </c>
      <c r="T92" s="3">
        <v>16.0683764543822</v>
      </c>
      <c r="U92" s="3">
        <v>14.5679448580049</v>
      </c>
      <c r="V92" s="3">
        <v>19.423733050138502</v>
      </c>
    </row>
    <row r="93" spans="1:22" x14ac:dyDescent="0.35">
      <c r="A93" s="2">
        <v>44649</v>
      </c>
      <c r="B93" s="3">
        <v>12.4829134280763</v>
      </c>
      <c r="C93" s="3">
        <v>9.8154760617392807</v>
      </c>
      <c r="D93" s="3">
        <v>14.895064102284101</v>
      </c>
      <c r="E93" s="3">
        <v>14.259664691049499</v>
      </c>
      <c r="F93" s="3">
        <v>9.7382833354075302</v>
      </c>
      <c r="G93" s="3">
        <v>11.548017148664099</v>
      </c>
      <c r="H93" s="3">
        <v>15.2062163449298</v>
      </c>
      <c r="I93" s="3">
        <v>12.293815691603101</v>
      </c>
      <c r="J93" s="3">
        <v>14.205443609411301</v>
      </c>
      <c r="K93" s="3">
        <v>9.3686773777303092</v>
      </c>
      <c r="L93" s="3">
        <v>7.8556496944884699</v>
      </c>
      <c r="M93" s="3">
        <v>9.8919434639149895</v>
      </c>
      <c r="N93" s="3">
        <v>10.0077910184126</v>
      </c>
      <c r="O93" s="3">
        <v>21.954062360798499</v>
      </c>
      <c r="P93" s="3">
        <v>10.885250785058799</v>
      </c>
      <c r="Q93" s="3">
        <v>14.142190472706099</v>
      </c>
      <c r="R93" s="3">
        <v>17.305569458136301</v>
      </c>
      <c r="S93" s="3">
        <v>4.68680150335038</v>
      </c>
      <c r="T93" s="3">
        <v>16.474170978652101</v>
      </c>
      <c r="U93" s="3">
        <v>14.4844006134943</v>
      </c>
      <c r="V93" s="3">
        <v>19.410479599289499</v>
      </c>
    </row>
    <row r="94" spans="1:22" x14ac:dyDescent="0.35">
      <c r="A94" s="2">
        <v>44680</v>
      </c>
      <c r="B94" s="3">
        <v>12.327431436819399</v>
      </c>
      <c r="C94" s="3">
        <v>8.7400476467359898</v>
      </c>
      <c r="D94" s="3">
        <v>14.7474122342205</v>
      </c>
      <c r="E94" s="3">
        <v>13.6281210159433</v>
      </c>
      <c r="F94" s="3">
        <v>7.66246067201606</v>
      </c>
      <c r="G94" s="3">
        <v>9.1080666162461696</v>
      </c>
      <c r="H94" s="3">
        <v>15.0518733504219</v>
      </c>
      <c r="I94" s="3">
        <v>11.625651810781701</v>
      </c>
      <c r="J94" s="3">
        <v>12.818477831516599</v>
      </c>
      <c r="K94" s="3">
        <v>8.9827828313863094</v>
      </c>
      <c r="L94" s="3">
        <v>6.5955350854604697</v>
      </c>
      <c r="M94" s="3">
        <v>9.3372345425100907</v>
      </c>
      <c r="N94" s="3">
        <v>9.8308899025717</v>
      </c>
      <c r="O94" s="3">
        <v>21.695929013576901</v>
      </c>
      <c r="P94" s="3">
        <v>10.7735354059771</v>
      </c>
      <c r="Q94" s="3">
        <v>13.712690983362</v>
      </c>
      <c r="R94" s="3">
        <v>16.5498209380501</v>
      </c>
      <c r="S94" s="3">
        <v>4.5963324389318601</v>
      </c>
      <c r="T94" s="3">
        <v>16.230755294594601</v>
      </c>
      <c r="U94" s="3">
        <v>13.393911898558301</v>
      </c>
      <c r="V94" s="3">
        <v>19.3155043371709</v>
      </c>
    </row>
    <row r="95" spans="1:22" x14ac:dyDescent="0.35">
      <c r="A95" s="2">
        <v>44708</v>
      </c>
      <c r="B95" s="3">
        <v>12.519512172989099</v>
      </c>
      <c r="C95" s="3">
        <v>8.9536150165107795</v>
      </c>
      <c r="D95" s="3">
        <v>13.5802210208532</v>
      </c>
      <c r="E95" s="3">
        <v>13.204620771037501</v>
      </c>
      <c r="F95" s="3">
        <v>6.8072476076308996</v>
      </c>
      <c r="G95" s="3">
        <v>8.4619491019467308</v>
      </c>
      <c r="H95" s="3">
        <v>14.4180956244263</v>
      </c>
      <c r="I95" s="3">
        <v>11.370815384801499</v>
      </c>
      <c r="J95" s="3">
        <v>12.963642216351399</v>
      </c>
      <c r="K95" s="3">
        <v>8.8409322046041492</v>
      </c>
      <c r="L95" s="3">
        <v>6.7567515899609001</v>
      </c>
      <c r="M95" s="3">
        <v>9.0383079428477906</v>
      </c>
      <c r="N95" s="3">
        <v>9.4427619623008994</v>
      </c>
      <c r="O95" s="3">
        <v>20.526340298207199</v>
      </c>
      <c r="P95" s="3">
        <v>10.7263144165025</v>
      </c>
      <c r="Q95" s="3">
        <v>12.549444881623799</v>
      </c>
      <c r="R95" s="3">
        <v>16.1580360610191</v>
      </c>
      <c r="S95" s="3">
        <v>4.4516854472038299</v>
      </c>
      <c r="T95" s="3">
        <v>14.181663816303899</v>
      </c>
      <c r="U95" s="3">
        <v>12.4453257192216</v>
      </c>
      <c r="V95" s="3">
        <v>16.7786813747155</v>
      </c>
    </row>
    <row r="96" spans="1:22" x14ac:dyDescent="0.35">
      <c r="A96" s="2">
        <v>44741</v>
      </c>
      <c r="B96" s="3">
        <v>13.636088231804001</v>
      </c>
      <c r="C96" s="3">
        <v>6.4178501882039702</v>
      </c>
      <c r="D96" s="3">
        <v>12.425621191801801</v>
      </c>
      <c r="E96" s="3">
        <v>12.735000273230501</v>
      </c>
      <c r="F96" s="3">
        <v>6.7692275486718696</v>
      </c>
      <c r="G96" s="3">
        <v>7.2015048570341103</v>
      </c>
      <c r="H96" s="3">
        <v>13.507511395694801</v>
      </c>
      <c r="I96" s="3">
        <v>10.7235070981297</v>
      </c>
      <c r="J96" s="3">
        <v>11.730155536404601</v>
      </c>
      <c r="K96" s="3">
        <v>8.1906190394454992</v>
      </c>
      <c r="L96" s="3">
        <v>5.9120667454185902</v>
      </c>
      <c r="M96" s="3">
        <v>8.6415006120608897</v>
      </c>
      <c r="N96" s="3">
        <v>8.1150487133661393</v>
      </c>
      <c r="O96" s="3">
        <v>19.940049781458701</v>
      </c>
      <c r="P96" s="3">
        <v>12.0192142192045</v>
      </c>
      <c r="Q96" s="3">
        <v>12.197535044113501</v>
      </c>
      <c r="R96" s="3">
        <v>15.346585611177</v>
      </c>
      <c r="S96" s="3">
        <v>4.2263800768064996</v>
      </c>
      <c r="T96" s="3">
        <v>13.0181383022727</v>
      </c>
      <c r="U96" s="3">
        <v>11.114558426689101</v>
      </c>
      <c r="V96" s="3">
        <v>15.657531985097901</v>
      </c>
    </row>
    <row r="97" spans="1:22" x14ac:dyDescent="0.35">
      <c r="A97" s="2">
        <v>44771</v>
      </c>
      <c r="B97" s="3">
        <v>12.796092881594801</v>
      </c>
      <c r="C97" s="3">
        <v>6.62149917913304</v>
      </c>
      <c r="D97" s="3">
        <v>12.574905551482701</v>
      </c>
      <c r="E97" s="3">
        <v>12.733852890902901</v>
      </c>
      <c r="F97" s="3">
        <v>6.4007354271196402</v>
      </c>
      <c r="G97" s="3">
        <v>7.3704479890489401</v>
      </c>
      <c r="H97" s="3">
        <v>13.8661926090364</v>
      </c>
      <c r="I97" s="3">
        <v>10.6676306397217</v>
      </c>
      <c r="J97" s="3">
        <v>11.779444853450601</v>
      </c>
      <c r="K97" s="3">
        <v>8.6723959728775597</v>
      </c>
      <c r="L97" s="3">
        <v>6.1983825221164999</v>
      </c>
      <c r="M97" s="3">
        <v>8.7616842288416894</v>
      </c>
      <c r="N97" s="3">
        <v>8.0684550034844609</v>
      </c>
      <c r="O97" s="3">
        <v>21.872462677544799</v>
      </c>
      <c r="P97" s="3">
        <v>10.867324800341301</v>
      </c>
      <c r="Q97" s="3">
        <v>13.3306743240478</v>
      </c>
      <c r="R97" s="3">
        <v>15.088747040545799</v>
      </c>
      <c r="S97" s="3">
        <v>4.1083102737867501</v>
      </c>
      <c r="T97" s="3">
        <v>13.471428636885101</v>
      </c>
      <c r="U97" s="3">
        <v>10.861025692425599</v>
      </c>
      <c r="V97" s="3">
        <v>16.053486483215298</v>
      </c>
    </row>
    <row r="98" spans="1:22" x14ac:dyDescent="0.35">
      <c r="A98" s="2">
        <v>44802</v>
      </c>
      <c r="B98" s="3">
        <v>12.5904044907779</v>
      </c>
      <c r="C98" s="3">
        <v>6.8893119971370602</v>
      </c>
      <c r="D98" s="3">
        <v>12.861139892123999</v>
      </c>
      <c r="E98" s="3">
        <v>13.2557373692363</v>
      </c>
      <c r="F98" s="3">
        <v>6.0593851593209402</v>
      </c>
      <c r="G98" s="3">
        <v>7.7416505620865301</v>
      </c>
      <c r="H98" s="3">
        <v>13.9455692597127</v>
      </c>
      <c r="I98" s="3">
        <v>10.928551568607601</v>
      </c>
      <c r="J98" s="3">
        <v>11.226335757331301</v>
      </c>
      <c r="K98" s="3">
        <v>8.5248069432966602</v>
      </c>
      <c r="L98" s="3">
        <v>6.4908047529117097</v>
      </c>
      <c r="M98" s="3">
        <v>8.6546122004700905</v>
      </c>
      <c r="N98" s="3">
        <v>7.7002848815389298</v>
      </c>
      <c r="O98" s="3">
        <v>22.164715118627001</v>
      </c>
      <c r="P98" s="3">
        <v>11.0275089347848</v>
      </c>
      <c r="Q98" s="3">
        <v>13.428867348615899</v>
      </c>
      <c r="R98" s="3">
        <v>15.4166054436759</v>
      </c>
      <c r="S98" s="3">
        <v>4.6529648659271299</v>
      </c>
      <c r="T98" s="3">
        <v>13.204433479105299</v>
      </c>
      <c r="U98" s="3">
        <v>11.182031279761199</v>
      </c>
      <c r="V98" s="3">
        <v>16.4478146670019</v>
      </c>
    </row>
    <row r="99" spans="1:22" x14ac:dyDescent="0.35">
      <c r="A99" s="2">
        <v>44833</v>
      </c>
      <c r="B99" s="3">
        <v>11.700284325969101</v>
      </c>
      <c r="C99" s="3">
        <v>7.0705852804930798</v>
      </c>
      <c r="D99" s="3">
        <v>12.7660227480172</v>
      </c>
      <c r="E99" s="3">
        <v>11.375140991407299</v>
      </c>
      <c r="F99" s="3">
        <v>5.3706363928773104</v>
      </c>
      <c r="G99" s="3">
        <v>7.7583882184827502</v>
      </c>
      <c r="H99" s="3">
        <v>12.823986683363801</v>
      </c>
      <c r="I99" s="3">
        <v>10.1984234288806</v>
      </c>
      <c r="J99" s="3">
        <v>11.124365352195399</v>
      </c>
      <c r="K99" s="3">
        <v>8.1964339674828306</v>
      </c>
      <c r="L99" s="3">
        <v>6.4126145843917097</v>
      </c>
      <c r="M99" s="3">
        <v>7.68601280344686</v>
      </c>
      <c r="N99" s="3">
        <v>6.4009859139415504</v>
      </c>
      <c r="O99" s="3">
        <v>21.229696909693899</v>
      </c>
      <c r="P99" s="3">
        <v>9.7837686820610408</v>
      </c>
      <c r="Q99" s="3">
        <v>12.6990211538954</v>
      </c>
      <c r="R99" s="3">
        <v>15.115351828177101</v>
      </c>
      <c r="S99" s="3">
        <v>4.2252704365445499</v>
      </c>
      <c r="T99" s="3">
        <v>12.6629581819099</v>
      </c>
      <c r="U99" s="3">
        <v>10.5736413576104</v>
      </c>
      <c r="V99" s="3">
        <v>14.8251282016257</v>
      </c>
    </row>
    <row r="100" spans="1:22" x14ac:dyDescent="0.35">
      <c r="A100" s="2">
        <v>44862</v>
      </c>
      <c r="B100" s="3">
        <v>10.946293091237701</v>
      </c>
      <c r="C100" s="3">
        <v>7.4211185550814998</v>
      </c>
      <c r="D100" s="3">
        <v>12.769934742285001</v>
      </c>
      <c r="E100" s="3">
        <v>11.8458847312489</v>
      </c>
      <c r="F100" s="3">
        <v>6.4000950421095997</v>
      </c>
      <c r="G100" s="3">
        <v>8.6708463167198708</v>
      </c>
      <c r="H100" s="3">
        <v>13.1445299486029</v>
      </c>
      <c r="I100" s="3">
        <v>10.5565671434858</v>
      </c>
      <c r="J100" s="3">
        <v>12.069262119078999</v>
      </c>
      <c r="K100" s="3">
        <v>9.6108529015184807</v>
      </c>
      <c r="L100" s="3">
        <v>6.9235281631665497</v>
      </c>
      <c r="M100" s="3">
        <v>8.3420400510586106</v>
      </c>
      <c r="N100" s="3">
        <v>6.9838923473114303</v>
      </c>
      <c r="O100" s="3">
        <v>21.930738725292599</v>
      </c>
      <c r="P100" s="3">
        <v>8.3747213328117294</v>
      </c>
      <c r="Q100" s="3">
        <v>12.2951388743975</v>
      </c>
      <c r="R100" s="3">
        <v>15.251457722308</v>
      </c>
      <c r="S100" s="3">
        <v>4.7200479966059499</v>
      </c>
      <c r="T100" s="3">
        <v>12.5148472136897</v>
      </c>
      <c r="U100" s="3">
        <v>10.1305703376967</v>
      </c>
      <c r="V100" s="3">
        <v>15.2807324944184</v>
      </c>
    </row>
    <row r="101" spans="1:22" x14ac:dyDescent="0.35">
      <c r="A101" s="2">
        <v>44894</v>
      </c>
      <c r="B101" s="3">
        <v>11.849661700643299</v>
      </c>
      <c r="C101" s="3">
        <v>6.9714923673583904</v>
      </c>
      <c r="D101" s="3">
        <v>12.6096165142235</v>
      </c>
      <c r="E101" s="3">
        <v>12.8238871394224</v>
      </c>
      <c r="F101" s="3">
        <v>7.3342785722121997</v>
      </c>
      <c r="G101" s="3">
        <v>9.5292902605788008</v>
      </c>
      <c r="H101" s="3">
        <v>13.368092109317301</v>
      </c>
      <c r="I101" s="3">
        <v>12.739205128797201</v>
      </c>
      <c r="J101" s="3">
        <v>12.2951392136048</v>
      </c>
      <c r="K101" s="3">
        <v>10.644761964777601</v>
      </c>
      <c r="L101" s="3">
        <v>6.7547164123622396</v>
      </c>
      <c r="M101" s="3">
        <v>9.0914148790815208</v>
      </c>
      <c r="N101" s="3">
        <v>6.9082258851384504</v>
      </c>
      <c r="O101" s="3">
        <v>22.714415406007401</v>
      </c>
      <c r="P101" s="3">
        <v>10.239550571037601</v>
      </c>
      <c r="Q101" s="3">
        <v>12.3587543620591</v>
      </c>
      <c r="R101" s="3">
        <v>15.5758613125015</v>
      </c>
      <c r="S101" s="3">
        <v>5.7841477587615104</v>
      </c>
      <c r="T101" s="3">
        <v>11.9755706480315</v>
      </c>
      <c r="U101" s="3">
        <v>11.494887464873999</v>
      </c>
      <c r="V101" s="3">
        <v>14.427736423587</v>
      </c>
    </row>
    <row r="102" spans="1:22" x14ac:dyDescent="0.35">
      <c r="A102" s="2">
        <v>44924</v>
      </c>
      <c r="B102" s="3">
        <v>11.7360889528483</v>
      </c>
      <c r="C102" s="3">
        <v>7.3598787439243001</v>
      </c>
      <c r="D102" s="3">
        <v>12.2201637667777</v>
      </c>
      <c r="E102" s="3">
        <v>12.4943368687816</v>
      </c>
      <c r="F102" s="3">
        <v>7.6867420656443901</v>
      </c>
      <c r="G102" s="3">
        <v>9.2443941727145393</v>
      </c>
      <c r="H102" s="3">
        <v>13.5562637172665</v>
      </c>
      <c r="I102" s="3">
        <v>12.483924080231599</v>
      </c>
      <c r="J102" s="3">
        <v>11.978309083666501</v>
      </c>
      <c r="K102" s="3">
        <v>10.249529185068599</v>
      </c>
      <c r="L102" s="3">
        <v>7.0022644206723301</v>
      </c>
      <c r="M102" s="3">
        <v>8.9092480742001197</v>
      </c>
      <c r="N102" s="3">
        <v>6.6569228242826197</v>
      </c>
      <c r="O102" s="3">
        <v>22.043604991817801</v>
      </c>
      <c r="P102" s="3">
        <v>10.806686841964201</v>
      </c>
      <c r="Q102" s="3">
        <v>11.018914037623199</v>
      </c>
      <c r="R102" s="3">
        <v>15.928860497788101</v>
      </c>
      <c r="S102" s="3">
        <v>5.9073972490226003</v>
      </c>
      <c r="T102" s="3">
        <v>12.0526298886072</v>
      </c>
      <c r="U102" s="3">
        <v>10.7224968306021</v>
      </c>
      <c r="V102" s="3">
        <v>14.394794239465901</v>
      </c>
    </row>
    <row r="103" spans="1:22" x14ac:dyDescent="0.35">
      <c r="A103" s="2">
        <v>44953</v>
      </c>
      <c r="B103" s="3">
        <v>12.6517026929374</v>
      </c>
      <c r="C103" s="3">
        <v>7.8269725656298199</v>
      </c>
      <c r="D103" s="3">
        <v>12.289633704770001</v>
      </c>
      <c r="E103" s="3">
        <v>13.303371217820001</v>
      </c>
      <c r="F103" s="3">
        <v>8.0576025574277192</v>
      </c>
      <c r="G103" s="3">
        <v>10.245069382480199</v>
      </c>
      <c r="H103" s="3">
        <v>13.593462414198401</v>
      </c>
      <c r="I103" s="3">
        <v>13.8008835475728</v>
      </c>
      <c r="J103" s="3">
        <v>13.069489126676499</v>
      </c>
      <c r="K103" s="3">
        <v>12.1313111987991</v>
      </c>
      <c r="L103" s="3">
        <v>7.1605808421644204</v>
      </c>
      <c r="M103" s="3">
        <v>9.4818896288099808</v>
      </c>
      <c r="N103" s="3">
        <v>6.8865490600393198</v>
      </c>
      <c r="O103" s="3">
        <v>20.989195814266601</v>
      </c>
      <c r="P103" s="3">
        <v>12.2901944194818</v>
      </c>
      <c r="Q103" s="3">
        <v>11.676678516227099</v>
      </c>
      <c r="R103" s="3">
        <v>16.031738220378099</v>
      </c>
      <c r="S103" s="3">
        <v>5.2400256158369798</v>
      </c>
      <c r="T103" s="3">
        <v>11.6280703518803</v>
      </c>
      <c r="U103" s="3">
        <v>11.8099434614277</v>
      </c>
      <c r="V103" s="3">
        <v>14.9820977129132</v>
      </c>
    </row>
    <row r="104" spans="1:22" x14ac:dyDescent="0.35">
      <c r="A104" s="2">
        <v>44985</v>
      </c>
      <c r="B104" s="3">
        <v>12.2611929827876</v>
      </c>
      <c r="C104" s="3">
        <v>8.0078018056666203</v>
      </c>
      <c r="D104" s="3">
        <v>12.159558633848301</v>
      </c>
      <c r="E104" s="3">
        <v>12.0836601528981</v>
      </c>
      <c r="F104" s="3">
        <v>7.9979436430978001</v>
      </c>
      <c r="G104" s="3">
        <v>9.5045771971558004</v>
      </c>
      <c r="H104" s="3">
        <v>13.299063368183999</v>
      </c>
      <c r="I104" s="3">
        <v>14.4236614571525</v>
      </c>
      <c r="J104" s="3">
        <v>12.652043895043001</v>
      </c>
      <c r="K104" s="3">
        <v>12.6578528605889</v>
      </c>
      <c r="L104" s="3">
        <v>6.8085895785595403</v>
      </c>
      <c r="M104" s="3">
        <v>8.8844438317309802</v>
      </c>
      <c r="N104" s="3">
        <v>8.0587603743185596</v>
      </c>
      <c r="O104" s="3">
        <v>20.185877934000199</v>
      </c>
      <c r="P104" s="3">
        <v>10.6866697889941</v>
      </c>
      <c r="Q104" s="3">
        <v>11.134694121175</v>
      </c>
      <c r="R104" s="3">
        <v>15.565890343808199</v>
      </c>
      <c r="S104" s="3">
        <v>5.0818954823875204</v>
      </c>
      <c r="T104" s="3">
        <v>11.8241739634139</v>
      </c>
      <c r="U104" s="3">
        <v>11.9189722390854</v>
      </c>
      <c r="V104" s="3">
        <v>14.225404184421301</v>
      </c>
    </row>
    <row r="105" spans="1:22" x14ac:dyDescent="0.35">
      <c r="A105" s="2">
        <v>45014</v>
      </c>
      <c r="B105" s="3">
        <v>12.0071337155125</v>
      </c>
      <c r="C105" s="3">
        <v>7.4451102248504801</v>
      </c>
      <c r="D105" s="3">
        <v>11.956728090929801</v>
      </c>
      <c r="E105" s="3">
        <v>11.8980088508698</v>
      </c>
      <c r="F105" s="3">
        <v>6.5271248583500503</v>
      </c>
      <c r="G105" s="3">
        <v>9.6761239719103607</v>
      </c>
      <c r="H105" s="3">
        <v>13.013758500986199</v>
      </c>
      <c r="I105" s="3">
        <v>14.990841363643399</v>
      </c>
      <c r="J105" s="3">
        <v>12.666311641593399</v>
      </c>
      <c r="K105" s="3">
        <v>13.370062256196499</v>
      </c>
      <c r="L105" s="3">
        <v>6.5210189758562702</v>
      </c>
      <c r="M105" s="3">
        <v>8.9608836856700602</v>
      </c>
      <c r="N105" s="3">
        <v>6.99720343289186</v>
      </c>
      <c r="O105" s="3">
        <v>19.630470794027801</v>
      </c>
      <c r="P105" s="3">
        <v>10.983905549992199</v>
      </c>
      <c r="Q105" s="3">
        <v>10.901232610803101</v>
      </c>
      <c r="R105" s="3">
        <v>15.847717782809999</v>
      </c>
      <c r="S105" s="3">
        <v>4.7775989356128603</v>
      </c>
      <c r="T105" s="3">
        <v>10.777560756736101</v>
      </c>
      <c r="U105" s="3">
        <v>13.613114919701101</v>
      </c>
      <c r="V105" s="3">
        <v>15.1644337440335</v>
      </c>
    </row>
    <row r="106" spans="1:22" x14ac:dyDescent="0.35">
      <c r="A106" s="2">
        <v>45044</v>
      </c>
      <c r="B106" s="3">
        <v>12.2215776839749</v>
      </c>
      <c r="C106" s="3">
        <v>7.8778447647647498</v>
      </c>
      <c r="D106" s="3">
        <v>12.236900682331299</v>
      </c>
      <c r="E106" s="3">
        <v>11.677716438497701</v>
      </c>
      <c r="F106" s="3">
        <v>7.1631271383726798</v>
      </c>
      <c r="G106" s="3">
        <v>9.5931934600666899</v>
      </c>
      <c r="H106" s="3">
        <v>12.9899217650027</v>
      </c>
      <c r="I106" s="3">
        <v>15.1027805380172</v>
      </c>
      <c r="J106" s="3">
        <v>12.636572103796601</v>
      </c>
      <c r="K106" s="3">
        <v>13.3449540702891</v>
      </c>
      <c r="L106" s="3">
        <v>6.7946391973863198</v>
      </c>
      <c r="M106" s="3">
        <v>9.1453174616445096</v>
      </c>
      <c r="N106" s="3">
        <v>6.99429552617128</v>
      </c>
      <c r="O106" s="3">
        <v>20.648853419129701</v>
      </c>
      <c r="P106" s="3">
        <v>10.546381415578701</v>
      </c>
      <c r="Q106" s="3">
        <v>10.768674305532899</v>
      </c>
      <c r="R106" s="3">
        <v>15.223274751895501</v>
      </c>
      <c r="S106" s="3">
        <v>4.24506297739498</v>
      </c>
      <c r="T106" s="3">
        <v>11.5477939162623</v>
      </c>
      <c r="U106" s="3">
        <v>13.7297119484085</v>
      </c>
      <c r="V106" s="3">
        <v>16.451490119433601</v>
      </c>
    </row>
    <row r="107" spans="1:22" x14ac:dyDescent="0.35">
      <c r="A107" s="2">
        <v>45072</v>
      </c>
      <c r="B107" s="3">
        <v>11.6945126110337</v>
      </c>
      <c r="C107" s="3">
        <v>8.2841168350257792</v>
      </c>
      <c r="D107" s="3">
        <v>12.0284564655813</v>
      </c>
      <c r="E107" s="3">
        <v>10.8081391963148</v>
      </c>
      <c r="F107" s="3">
        <v>7.3486556336007096</v>
      </c>
      <c r="G107" s="3">
        <v>9.1564245104379296</v>
      </c>
      <c r="H107" s="3">
        <v>13.134608200897899</v>
      </c>
      <c r="I107" s="3">
        <v>16.173258445859702</v>
      </c>
      <c r="J107" s="3">
        <v>12.031712262653</v>
      </c>
      <c r="K107" s="3">
        <v>12.9724634416839</v>
      </c>
      <c r="L107" s="3">
        <v>7.1597611515256299</v>
      </c>
      <c r="M107" s="3">
        <v>8.6338400711877306</v>
      </c>
      <c r="N107" s="3">
        <v>7.5518685040650304</v>
      </c>
      <c r="O107" s="3">
        <v>21.1958049039056</v>
      </c>
      <c r="P107" s="3">
        <v>9.9079073847434191</v>
      </c>
      <c r="Q107" s="3">
        <v>11.1673684635618</v>
      </c>
      <c r="R107" s="3">
        <v>15.623078437919</v>
      </c>
      <c r="S107" s="3">
        <v>4.0257284024266999</v>
      </c>
      <c r="T107" s="3">
        <v>10.799439144653499</v>
      </c>
      <c r="U107" s="3">
        <v>14.505942694785601</v>
      </c>
      <c r="V107" s="3">
        <v>16.507908561932801</v>
      </c>
    </row>
    <row r="108" spans="1:22" x14ac:dyDescent="0.35">
      <c r="A108" s="2">
        <v>45106</v>
      </c>
      <c r="B108" s="3">
        <v>11.709044450860199</v>
      </c>
      <c r="C108" s="3">
        <v>8.4271954601675407</v>
      </c>
      <c r="D108" s="3">
        <v>13.333754189790699</v>
      </c>
      <c r="E108" s="3">
        <v>10.186912687584901</v>
      </c>
      <c r="F108" s="3">
        <v>8.1519544251995502</v>
      </c>
      <c r="G108" s="3">
        <v>9.7564427230712401</v>
      </c>
      <c r="H108" s="3">
        <v>13.2972941834769</v>
      </c>
      <c r="I108" s="3">
        <v>16.227145316156498</v>
      </c>
      <c r="J108" s="3">
        <v>11.815534869712</v>
      </c>
      <c r="K108" s="3">
        <v>12.0238564344602</v>
      </c>
      <c r="L108" s="3">
        <v>7.8793781303048398</v>
      </c>
      <c r="M108" s="3">
        <v>9.2854809251504005</v>
      </c>
      <c r="N108" s="3">
        <v>7.8458968491660102</v>
      </c>
      <c r="O108" s="3">
        <v>21.638301074429101</v>
      </c>
      <c r="P108" s="3">
        <v>10.157054892222501</v>
      </c>
      <c r="Q108" s="3">
        <v>10.948738791775</v>
      </c>
      <c r="R108" s="3">
        <v>15.1405960588187</v>
      </c>
      <c r="S108" s="3">
        <v>5.03337381417656</v>
      </c>
      <c r="T108" s="3">
        <v>11.207312800295901</v>
      </c>
      <c r="U108" s="3">
        <v>15.0326598845657</v>
      </c>
      <c r="V108" s="3">
        <v>17.036815460631502</v>
      </c>
    </row>
    <row r="109" spans="1:22" x14ac:dyDescent="0.35">
      <c r="A109" s="2">
        <v>45135</v>
      </c>
      <c r="B109" s="3">
        <v>12.189863948658299</v>
      </c>
      <c r="C109" s="3">
        <v>9.3701997658552507</v>
      </c>
      <c r="D109" s="3">
        <v>13.571197366937399</v>
      </c>
      <c r="E109" s="3">
        <v>10.3074281531953</v>
      </c>
      <c r="F109" s="3">
        <v>8.3123105288433496</v>
      </c>
      <c r="G109" s="3">
        <v>10.7357508931011</v>
      </c>
      <c r="H109" s="3">
        <v>13.829698399523799</v>
      </c>
      <c r="I109" s="3">
        <v>16.8741497462801</v>
      </c>
      <c r="J109" s="3">
        <v>12.1616635432684</v>
      </c>
      <c r="K109" s="3">
        <v>12.0175207032419</v>
      </c>
      <c r="L109" s="3">
        <v>8.1793524333104202</v>
      </c>
      <c r="M109" s="3">
        <v>10.1429171056683</v>
      </c>
      <c r="N109" s="3">
        <v>8.1474182933530308</v>
      </c>
      <c r="O109" s="3">
        <v>21.428256709263501</v>
      </c>
      <c r="P109" s="3">
        <v>11.0299597286958</v>
      </c>
      <c r="Q109" s="3">
        <v>11.870248181911901</v>
      </c>
      <c r="R109" s="3">
        <v>15.9792644689644</v>
      </c>
      <c r="S109" s="3">
        <v>5.7775021858361404</v>
      </c>
      <c r="T109" s="3">
        <v>11.513479102385199</v>
      </c>
      <c r="U109" s="3">
        <v>14.193081611874399</v>
      </c>
      <c r="V109" s="3">
        <v>17.722486525093601</v>
      </c>
    </row>
    <row r="110" spans="1:22" x14ac:dyDescent="0.35">
      <c r="A110" s="2">
        <v>45167</v>
      </c>
      <c r="B110" s="3">
        <v>11.7886495915059</v>
      </c>
      <c r="C110" s="3">
        <v>9.0561004891121204</v>
      </c>
      <c r="D110" s="3">
        <v>13.7586639640939</v>
      </c>
      <c r="E110" s="3">
        <v>9.4941336636541802</v>
      </c>
      <c r="F110" s="3">
        <v>8.2565038808585491</v>
      </c>
      <c r="G110" s="3">
        <v>10.563878632861</v>
      </c>
      <c r="H110" s="3">
        <v>14.0147978283836</v>
      </c>
      <c r="I110" s="3">
        <v>15.865467660101899</v>
      </c>
      <c r="J110" s="3">
        <v>11.951905745660399</v>
      </c>
      <c r="K110" s="3">
        <v>11.109356392553501</v>
      </c>
      <c r="L110" s="3">
        <v>7.9798428757542501</v>
      </c>
      <c r="M110" s="3">
        <v>9.6612396850184297</v>
      </c>
      <c r="N110" s="3">
        <v>7.5937638985684996</v>
      </c>
      <c r="O110" s="3">
        <v>20.748829628371201</v>
      </c>
      <c r="P110" s="3">
        <v>10.3937582298986</v>
      </c>
      <c r="Q110" s="3">
        <v>11.1513753627053</v>
      </c>
      <c r="R110" s="3">
        <v>16.1765200531053</v>
      </c>
      <c r="S110" s="3">
        <v>6.0144099219875304</v>
      </c>
      <c r="T110" s="3">
        <v>11.1828160072681</v>
      </c>
      <c r="U110" s="3">
        <v>14.3506059351557</v>
      </c>
      <c r="V110" s="3">
        <v>17.039124385985101</v>
      </c>
    </row>
    <row r="111" spans="1:22" x14ac:dyDescent="0.35">
      <c r="A111" s="2">
        <v>45198</v>
      </c>
      <c r="B111" s="3">
        <v>11.6736393566093</v>
      </c>
      <c r="C111" s="3">
        <v>8.4199412537785001</v>
      </c>
      <c r="D111" s="3">
        <v>13.1441356339056</v>
      </c>
      <c r="E111" s="3">
        <v>9.9264495452537407</v>
      </c>
      <c r="F111" s="3">
        <v>7.7727621145203596</v>
      </c>
      <c r="G111" s="3">
        <v>9.7375708599193</v>
      </c>
      <c r="H111" s="3">
        <v>13.5187189963756</v>
      </c>
      <c r="I111" s="3">
        <v>15.2695869202977</v>
      </c>
      <c r="J111" s="3">
        <v>11.3230454526089</v>
      </c>
      <c r="K111" s="3">
        <v>10.557792758627899</v>
      </c>
      <c r="L111" s="3">
        <v>7.7293365860080101</v>
      </c>
      <c r="M111" s="3">
        <v>9.2738260072205208</v>
      </c>
      <c r="N111" s="3">
        <v>6.7984591693598304</v>
      </c>
      <c r="O111" s="3">
        <v>20.589959667105799</v>
      </c>
      <c r="P111" s="3">
        <v>9.9925659544096206</v>
      </c>
      <c r="Q111" s="3">
        <v>10.869791198910599</v>
      </c>
      <c r="R111" s="3">
        <v>15.0621537241505</v>
      </c>
      <c r="S111" s="3">
        <v>5.9919613896887904</v>
      </c>
      <c r="T111" s="3">
        <v>11.297149060962999</v>
      </c>
      <c r="U111" s="3">
        <v>13.0610013634625</v>
      </c>
      <c r="V111" s="3">
        <v>16.202187654763598</v>
      </c>
    </row>
    <row r="112" spans="1:22" x14ac:dyDescent="0.35">
      <c r="A112" s="2">
        <v>45226</v>
      </c>
      <c r="B112" s="3">
        <v>11.259356612602099</v>
      </c>
      <c r="C112" s="3">
        <v>8.4026493674468892</v>
      </c>
      <c r="D112" s="3">
        <v>12.286232178697899</v>
      </c>
      <c r="E112" s="3">
        <v>9.3209258314692303</v>
      </c>
      <c r="F112" s="3">
        <v>8.3187846903154199</v>
      </c>
      <c r="G112" s="3">
        <v>9.4675352709773897</v>
      </c>
      <c r="H112" s="3">
        <v>13.5973816100203</v>
      </c>
      <c r="I112" s="3">
        <v>14.8074773794352</v>
      </c>
      <c r="J112" s="3">
        <v>11.042766945094399</v>
      </c>
      <c r="K112" s="3">
        <v>9.6554919835189299</v>
      </c>
      <c r="L112" s="3">
        <v>7.1937734235444601</v>
      </c>
      <c r="M112" s="3">
        <v>9.0636975876727508</v>
      </c>
      <c r="N112" s="3">
        <v>6.5283332050718101</v>
      </c>
      <c r="O112" s="3">
        <v>19.7805612689702</v>
      </c>
      <c r="P112" s="3">
        <v>9.6792693015472508</v>
      </c>
      <c r="Q112" s="3">
        <v>9.9355700090539791</v>
      </c>
      <c r="R112" s="3">
        <v>14.2717774966225</v>
      </c>
      <c r="S112" s="3">
        <v>5.0152862320933904</v>
      </c>
      <c r="T112" s="3">
        <v>9.57194379601051</v>
      </c>
      <c r="U112" s="3">
        <v>12.9017371243896</v>
      </c>
      <c r="V112" s="3">
        <v>15.188027865930801</v>
      </c>
    </row>
    <row r="113" spans="1:37" x14ac:dyDescent="0.35">
      <c r="A113" s="2">
        <v>45259</v>
      </c>
      <c r="B113" s="3">
        <v>11.347651060951801</v>
      </c>
      <c r="C113" s="3">
        <v>9.0473943524848295</v>
      </c>
      <c r="D113" s="3">
        <v>12.4967896954266</v>
      </c>
      <c r="E113" s="3">
        <v>9.5763973771486697</v>
      </c>
      <c r="F113" s="3">
        <v>8.2533828078622502</v>
      </c>
      <c r="G113" s="3">
        <v>10.114797053794801</v>
      </c>
      <c r="H113" s="3">
        <v>13.5578375622312</v>
      </c>
      <c r="I113" s="3">
        <v>15.7185090982285</v>
      </c>
      <c r="J113" s="3">
        <v>12.0017269539522</v>
      </c>
      <c r="K113" s="3">
        <v>10.2250619882983</v>
      </c>
      <c r="L113" s="3">
        <v>7.6433356964239101</v>
      </c>
      <c r="M113" s="3">
        <v>9.7829613141797704</v>
      </c>
      <c r="N113" s="3">
        <v>6.85900569329291</v>
      </c>
      <c r="O113" s="3">
        <v>20.6001661822519</v>
      </c>
      <c r="P113" s="3">
        <v>9.4362411497711793</v>
      </c>
      <c r="Q113" s="3">
        <v>10.484445879252601</v>
      </c>
      <c r="R113" s="3">
        <v>14.329708498291099</v>
      </c>
      <c r="S113" s="3">
        <v>4.8921847961377001</v>
      </c>
      <c r="T113" s="3">
        <v>10.295210494303699</v>
      </c>
      <c r="U113" s="3">
        <v>14.3607981077429</v>
      </c>
      <c r="V113" s="3">
        <v>16.372249980500602</v>
      </c>
    </row>
    <row r="114" spans="1:37" x14ac:dyDescent="0.35">
      <c r="A114" s="2">
        <v>45289</v>
      </c>
      <c r="B114" s="3">
        <v>11.3365646807102</v>
      </c>
      <c r="C114" s="3">
        <v>9.8048609637108708</v>
      </c>
      <c r="D114" s="3">
        <v>12.871995548943501</v>
      </c>
      <c r="E114" s="3">
        <v>9.3914887630251407</v>
      </c>
      <c r="F114" s="3">
        <v>8.5172842842821996</v>
      </c>
      <c r="G114" s="3">
        <v>11.618202351008399</v>
      </c>
      <c r="H114" s="3">
        <v>13.6053813461348</v>
      </c>
      <c r="I114" s="3">
        <v>16.2410001699863</v>
      </c>
      <c r="J114" s="3">
        <v>12.9772545625303</v>
      </c>
      <c r="K114" s="3">
        <v>10.392629323785</v>
      </c>
      <c r="L114" s="3">
        <v>7.9936448249436802</v>
      </c>
      <c r="M114" s="3">
        <v>10.064555935841</v>
      </c>
      <c r="N114" s="3">
        <v>6.6079509387407098</v>
      </c>
      <c r="O114" s="3">
        <v>22.039683740838001</v>
      </c>
      <c r="P114" s="3">
        <v>9.3574238598103392</v>
      </c>
      <c r="Q114" s="3">
        <v>10.8915497319186</v>
      </c>
      <c r="R114" s="3">
        <v>14.589873845501099</v>
      </c>
      <c r="S114" s="3">
        <v>4.3753228762367398</v>
      </c>
      <c r="T114" s="3">
        <v>10.589453898284299</v>
      </c>
      <c r="U114" s="3">
        <v>14.5835811036481</v>
      </c>
      <c r="V114" s="3">
        <v>18.014531395567399</v>
      </c>
    </row>
    <row r="115" spans="1:37" x14ac:dyDescent="0.35">
      <c r="A115" s="2">
        <v>45320</v>
      </c>
      <c r="B115" s="3">
        <v>10.7535445045168</v>
      </c>
      <c r="C115" s="3">
        <v>9.4116009715478093</v>
      </c>
      <c r="D115" s="3">
        <v>12.6817709203651</v>
      </c>
      <c r="E115" s="3">
        <v>9.5491956456734393</v>
      </c>
      <c r="F115" s="3">
        <v>8.1336619530791605</v>
      </c>
      <c r="G115" s="3">
        <v>11.5306615731732</v>
      </c>
      <c r="H115" s="3">
        <v>13.9192713650708</v>
      </c>
      <c r="I115" s="3">
        <v>16.0677848939375</v>
      </c>
      <c r="J115" s="3">
        <v>12.832866792770799</v>
      </c>
      <c r="K115" s="3">
        <v>9.7241960046253304</v>
      </c>
      <c r="L115" s="3">
        <v>7.7695134776265302</v>
      </c>
      <c r="M115" s="3">
        <v>9.5180413445756304</v>
      </c>
      <c r="N115" s="3">
        <v>6.7587268003283096</v>
      </c>
      <c r="O115" s="3">
        <v>22.321066809162101</v>
      </c>
      <c r="P115" s="3">
        <v>8.7741177057537296</v>
      </c>
      <c r="Q115" s="3">
        <v>10.5107565616862</v>
      </c>
      <c r="R115" s="3">
        <v>14.2122491543943</v>
      </c>
      <c r="S115" s="3">
        <v>4.9981951931938502</v>
      </c>
      <c r="T115" s="3">
        <v>10.4802625522596</v>
      </c>
      <c r="U115" s="3">
        <v>14.418883741459901</v>
      </c>
      <c r="V115" s="3">
        <v>18.651034922510899</v>
      </c>
    </row>
    <row r="116" spans="1:37" x14ac:dyDescent="0.35">
      <c r="A116" s="2">
        <v>45351</v>
      </c>
      <c r="B116" s="3">
        <v>11.583461520885701</v>
      </c>
      <c r="C116" s="3">
        <v>10.1370661611128</v>
      </c>
      <c r="D116" s="3">
        <v>12.999740697282</v>
      </c>
      <c r="E116" s="3">
        <v>10.0582052984907</v>
      </c>
      <c r="F116" s="3">
        <v>9.3182858894107099</v>
      </c>
      <c r="G116" s="3">
        <v>11.6536493805974</v>
      </c>
      <c r="H116" s="3">
        <v>14.259947750284899</v>
      </c>
      <c r="I116" s="3">
        <v>16.519705375627399</v>
      </c>
      <c r="J116" s="3">
        <v>12.4637755237887</v>
      </c>
      <c r="K116" s="3">
        <v>10.3872764875111</v>
      </c>
      <c r="L116" s="3">
        <v>7.8722491086099904</v>
      </c>
      <c r="M116" s="3">
        <v>9.2742960008187296</v>
      </c>
      <c r="N116" s="3">
        <v>7.0989219824377701</v>
      </c>
      <c r="O116" s="3">
        <v>22.4945858428325</v>
      </c>
      <c r="P116" s="3">
        <v>9.1162984965844505</v>
      </c>
      <c r="Q116" s="3">
        <v>10.6875985316799</v>
      </c>
      <c r="R116" s="3">
        <v>14.2076629330701</v>
      </c>
      <c r="S116" s="3">
        <v>5.1211827493997504</v>
      </c>
      <c r="T116" s="3">
        <v>9.9701509946436708</v>
      </c>
      <c r="U116" s="3">
        <v>16.863789802581</v>
      </c>
      <c r="V116" s="3">
        <v>18.981068802694601</v>
      </c>
    </row>
    <row r="117" spans="1:37" x14ac:dyDescent="0.35">
      <c r="A117" s="2">
        <v>45379</v>
      </c>
      <c r="B117" s="3">
        <v>11.767178746457599</v>
      </c>
      <c r="C117" s="3">
        <v>10.0375348509594</v>
      </c>
      <c r="D117" s="3">
        <v>12.9609689369499</v>
      </c>
      <c r="E117" s="3">
        <v>9.4998308578806192</v>
      </c>
      <c r="F117" s="3">
        <v>8.5549795861279208</v>
      </c>
      <c r="G117" s="3">
        <v>12.7352631751471</v>
      </c>
      <c r="H117" s="3">
        <v>13.8645283030647</v>
      </c>
      <c r="I117" s="3">
        <v>17.401776119723099</v>
      </c>
      <c r="J117" s="3">
        <v>12.664265807749</v>
      </c>
      <c r="K117" s="3">
        <v>10.6801748672952</v>
      </c>
      <c r="L117" s="3">
        <v>7.7443701678238401</v>
      </c>
      <c r="M117" s="3">
        <v>9.4358476872695096</v>
      </c>
      <c r="N117" s="3">
        <v>7.0048286768960697</v>
      </c>
      <c r="O117" s="3">
        <v>22.456663016474799</v>
      </c>
      <c r="P117" s="3">
        <v>9.1988192601069798</v>
      </c>
      <c r="Q117" s="3">
        <v>10.191583162632501</v>
      </c>
      <c r="R117" s="3">
        <v>14.2366952749822</v>
      </c>
      <c r="S117" s="3">
        <v>5.1012746855685096</v>
      </c>
      <c r="T117" s="3">
        <v>9.5664410699795202</v>
      </c>
      <c r="U117" s="3">
        <v>16.993558739091899</v>
      </c>
      <c r="V117" s="3">
        <v>18.250373719945799</v>
      </c>
    </row>
    <row r="118" spans="1:37" x14ac:dyDescent="0.35">
      <c r="A118" s="2">
        <v>45411</v>
      </c>
      <c r="B118" s="3">
        <v>12.7138561423025</v>
      </c>
      <c r="C118" s="3">
        <v>10.056622425857601</v>
      </c>
      <c r="D118" s="3">
        <v>11.9895574152018</v>
      </c>
      <c r="E118" s="3">
        <v>9.2537134643983094</v>
      </c>
      <c r="F118" s="3">
        <v>8.8389657416821095</v>
      </c>
      <c r="G118" s="3">
        <v>13.3713524758844</v>
      </c>
      <c r="H118" s="3">
        <v>14.238896150002599</v>
      </c>
      <c r="I118" s="3">
        <v>17.234705818035302</v>
      </c>
      <c r="J118" s="3">
        <v>12.6648335568772</v>
      </c>
      <c r="K118" s="3">
        <v>9.8428228481517994</v>
      </c>
      <c r="L118" s="3">
        <v>7.6180030183138303</v>
      </c>
      <c r="M118" s="3">
        <v>9.4976552680231503</v>
      </c>
      <c r="N118" s="3">
        <v>7.2563397306178601</v>
      </c>
      <c r="O118" s="3">
        <v>22.726139819012701</v>
      </c>
      <c r="P118" s="3">
        <v>9.9462641274099806</v>
      </c>
      <c r="Q118" s="3">
        <v>10.0204152682242</v>
      </c>
      <c r="R118" s="3">
        <v>14.089451401425</v>
      </c>
      <c r="S118" s="3">
        <v>5.5880754390698097</v>
      </c>
      <c r="T118" s="3">
        <v>9.0558592782005007</v>
      </c>
      <c r="U118" s="3">
        <v>15.206608230567101</v>
      </c>
      <c r="V118" s="3">
        <v>17.730497602508802</v>
      </c>
    </row>
    <row r="119" spans="1:37" x14ac:dyDescent="0.35">
      <c r="A119" s="2">
        <v>45441</v>
      </c>
      <c r="B119" s="3">
        <v>12.709881531355199</v>
      </c>
      <c r="C119" s="3">
        <v>10.4270084615041</v>
      </c>
      <c r="D119" s="3">
        <v>11.4686521823295</v>
      </c>
      <c r="E119" s="3">
        <v>8.6011958371019208</v>
      </c>
      <c r="F119" s="3">
        <v>8.7377764753662994</v>
      </c>
      <c r="G119" s="3">
        <v>13.3337988971538</v>
      </c>
      <c r="H119" s="3">
        <v>14.312120178296199</v>
      </c>
      <c r="I119" s="3">
        <v>17.642651534696999</v>
      </c>
      <c r="J119" s="3">
        <v>11.969701898164599</v>
      </c>
      <c r="K119" s="3">
        <v>9.6210219375765007</v>
      </c>
      <c r="L119" s="3">
        <v>7.1270066255883497</v>
      </c>
      <c r="M119" s="3">
        <v>9.6884932983406298</v>
      </c>
      <c r="N119" s="3">
        <v>7.1963130067513497</v>
      </c>
      <c r="O119" s="3">
        <v>22.720330469161201</v>
      </c>
      <c r="P119" s="3">
        <v>10.1417309260591</v>
      </c>
      <c r="Q119" s="3">
        <v>9.4840515853084302</v>
      </c>
      <c r="R119" s="3">
        <v>13.9239074076033</v>
      </c>
      <c r="S119" s="3">
        <v>5.8731825635900003</v>
      </c>
      <c r="T119" s="3">
        <v>8.3006677881854394</v>
      </c>
      <c r="U119" s="3">
        <v>16.0179040754611</v>
      </c>
      <c r="V119" s="3">
        <v>16.495065781828</v>
      </c>
    </row>
    <row r="120" spans="1:37" x14ac:dyDescent="0.35">
      <c r="A120" s="2">
        <v>45471</v>
      </c>
      <c r="B120" s="3">
        <v>11.965619240793099</v>
      </c>
      <c r="C120" s="3">
        <v>9.6107590640104501</v>
      </c>
      <c r="D120" s="3">
        <v>12.2216599696879</v>
      </c>
      <c r="E120" s="3">
        <v>9.0081575687740507</v>
      </c>
      <c r="F120" s="3">
        <v>8.8466839239960695</v>
      </c>
      <c r="G120" s="3">
        <v>11.477608941239801</v>
      </c>
      <c r="H120" s="3">
        <v>13.9119599410883</v>
      </c>
      <c r="I120" s="3">
        <v>18.311036352855499</v>
      </c>
      <c r="J120" s="3">
        <v>11.234123336267499</v>
      </c>
      <c r="K120" s="3">
        <v>9.7094600216366995</v>
      </c>
      <c r="L120" s="3">
        <v>7.1044424456999904</v>
      </c>
      <c r="M120" s="3">
        <v>9.7249478968417904</v>
      </c>
      <c r="N120" s="3">
        <v>7.0533820476377302</v>
      </c>
      <c r="O120" s="3">
        <v>23.698055876971502</v>
      </c>
      <c r="P120" s="3">
        <v>9.5561106875878092</v>
      </c>
      <c r="Q120" s="3">
        <v>10.1690893249604</v>
      </c>
      <c r="R120" s="3">
        <v>13.365852465435999</v>
      </c>
      <c r="S120" s="3">
        <v>5.96987620442024</v>
      </c>
      <c r="T120" s="3">
        <v>8.6457573410756101</v>
      </c>
      <c r="U120" s="3">
        <v>14.400692195043399</v>
      </c>
      <c r="V120" s="3">
        <v>16.798079415670401</v>
      </c>
    </row>
    <row r="121" spans="1:37" x14ac:dyDescent="0.35">
      <c r="A121" s="2">
        <v>45502</v>
      </c>
      <c r="B121" s="3">
        <v>11.519948946629899</v>
      </c>
      <c r="C121" s="3">
        <v>9.5120496086873096</v>
      </c>
      <c r="D121" s="3">
        <v>12.436772098257901</v>
      </c>
      <c r="E121" s="3">
        <v>9.3374815242353009</v>
      </c>
      <c r="F121" s="3">
        <v>8.3634632744144692</v>
      </c>
      <c r="G121" s="3">
        <v>10.8739499523637</v>
      </c>
      <c r="H121" s="3">
        <v>14.173628261194899</v>
      </c>
      <c r="I121" s="3">
        <v>16.781251397574799</v>
      </c>
      <c r="J121" s="3">
        <v>10.933454561093299</v>
      </c>
      <c r="K121" s="3">
        <v>9.1562131822829205</v>
      </c>
      <c r="L121" s="3">
        <v>7.0940447689669996</v>
      </c>
      <c r="M121" s="3">
        <v>9.7077878316160007</v>
      </c>
      <c r="N121" s="3">
        <v>7.1951545042224101</v>
      </c>
      <c r="O121" s="3">
        <v>24.409850158523199</v>
      </c>
      <c r="P121" s="3">
        <v>9.1379888714593402</v>
      </c>
      <c r="Q121" s="3">
        <v>10.4631338255786</v>
      </c>
      <c r="R121" s="3">
        <v>13.436922675088899</v>
      </c>
      <c r="S121" s="3">
        <v>6.1170172180693401</v>
      </c>
      <c r="T121" s="3">
        <v>9.2416272384274105</v>
      </c>
      <c r="U121" s="3">
        <v>13.949469963958199</v>
      </c>
      <c r="V121" s="3">
        <v>17.276121816868802</v>
      </c>
    </row>
    <row r="122" spans="1:37" x14ac:dyDescent="0.35">
      <c r="A122" s="2">
        <v>45531</v>
      </c>
      <c r="B122" s="3">
        <v>11.275399067787101</v>
      </c>
      <c r="C122" s="3">
        <v>9.1369667944427206</v>
      </c>
      <c r="D122" s="3">
        <v>13.2721393445175</v>
      </c>
      <c r="E122" s="3">
        <v>10.129583840682001</v>
      </c>
      <c r="F122" s="3">
        <v>8.2809599021681493</v>
      </c>
      <c r="G122" s="3">
        <v>10.7134694321451</v>
      </c>
      <c r="H122" s="3">
        <v>14.4100772091231</v>
      </c>
      <c r="I122" s="3">
        <v>16.5900696324412</v>
      </c>
      <c r="J122" s="3">
        <v>10.883723930378901</v>
      </c>
      <c r="K122" s="3">
        <v>8.5813777911052895</v>
      </c>
      <c r="L122" s="3">
        <v>7.8016292921483599</v>
      </c>
      <c r="M122" s="3">
        <v>10.4347445339186</v>
      </c>
      <c r="N122" s="3">
        <v>6.9910879965847696</v>
      </c>
      <c r="O122" s="3">
        <v>24.312365796273198</v>
      </c>
      <c r="P122" s="3">
        <v>9.0710407078972199</v>
      </c>
      <c r="Q122" s="3">
        <v>10.4766785120979</v>
      </c>
      <c r="R122" s="3">
        <v>14.1069612090708</v>
      </c>
      <c r="S122" s="3">
        <v>5.4348857804058497</v>
      </c>
      <c r="T122" s="3">
        <v>9.0795417177351503</v>
      </c>
      <c r="U122" s="3">
        <v>13.5472543578701</v>
      </c>
      <c r="V122" s="3">
        <v>17.199095193609001</v>
      </c>
    </row>
    <row r="124" spans="1:37" x14ac:dyDescent="0.35">
      <c r="A124" s="2" t="s">
        <v>91</v>
      </c>
      <c r="B124" s="3" cm="1">
        <f t="array" ref="B124">MIN(_xlfn._xlws.FILTER(B1:B122, ISNUMBER(B1:B122)))</f>
        <v>9.4365511654827205</v>
      </c>
      <c r="C124" s="3" cm="1">
        <f t="array" ref="C124">MIN(_xlfn._xlws.FILTER(C1:C122, ISNUMBER(C1:C122)))</f>
        <v>6.0153186533215601</v>
      </c>
      <c r="D124" s="3" cm="1">
        <f t="array" ref="D124">MIN(_xlfn._xlws.FILTER(D1:D122, ISNUMBER(D1:D122)))</f>
        <v>10.8687791610443</v>
      </c>
      <c r="E124" s="3" cm="1">
        <f t="array" ref="E124">MIN(_xlfn._xlws.FILTER(E1:E122, ISNUMBER(E1:E122)))</f>
        <v>8.6011958371019208</v>
      </c>
      <c r="F124" s="3" cm="1">
        <f t="array" ref="F124">MIN(_xlfn._xlws.FILTER(F1:F122, ISNUMBER(F1:F122)))</f>
        <v>5.3706363928773104</v>
      </c>
      <c r="G124" s="3" cm="1">
        <f t="array" ref="G124">MIN(_xlfn._xlws.FILTER(G1:G122, ISNUMBER(G1:G122)))</f>
        <v>7.2015048570341103</v>
      </c>
      <c r="H124" s="3" cm="1">
        <f t="array" ref="H124">MIN(_xlfn._xlws.FILTER(H1:H122, ISNUMBER(H1:H122)))</f>
        <v>12.823986683363801</v>
      </c>
      <c r="I124" s="3" cm="1">
        <f t="array" ref="I124">MIN(_xlfn._xlws.FILTER(I1:I122, ISNUMBER(I1:I122)))</f>
        <v>10.1984234288806</v>
      </c>
      <c r="J124" s="3" cm="1">
        <f t="array" ref="J124">MIN(_xlfn._xlws.FILTER(J1:J122, ISNUMBER(J1:J122)))</f>
        <v>10.4936077994464</v>
      </c>
      <c r="K124" s="3" cm="1">
        <f t="array" ref="K124">MIN(_xlfn._xlws.FILTER(K1:K122, ISNUMBER(K1:K122)))</f>
        <v>7.5021276406537201</v>
      </c>
      <c r="L124" s="3" cm="1">
        <f t="array" ref="L124">MIN(_xlfn._xlws.FILTER(L1:L122, ISNUMBER(L1:L122)))</f>
        <v>5.9120667454185902</v>
      </c>
      <c r="M124" s="3" cm="1">
        <f t="array" ref="M124">MIN(_xlfn._xlws.FILTER(M1:M122, ISNUMBER(M1:M122)))</f>
        <v>7.68601280344686</v>
      </c>
      <c r="N124" s="3" cm="1">
        <f t="array" ref="N124">MIN(_xlfn._xlws.FILTER(N1:N122, ISNUMBER(N1:N122)))</f>
        <v>3.91252451102828</v>
      </c>
      <c r="O124" s="3" cm="1">
        <f t="array" ref="O124">MIN(_xlfn._xlws.FILTER(O1:O122, ISNUMBER(O1:O122)))</f>
        <v>14.065613314737901</v>
      </c>
      <c r="P124" s="3" cm="1">
        <f t="array" ref="P124">MIN(_xlfn._xlws.FILTER(P1:P122, ISNUMBER(P1:P122)))</f>
        <v>8.3747213328117294</v>
      </c>
      <c r="Q124" s="3" cm="1">
        <f t="array" ref="Q124">MIN(_xlfn._xlws.FILTER(Q1:Q122, ISNUMBER(Q1:Q122)))</f>
        <v>9.4840515853084302</v>
      </c>
      <c r="R124" s="3" cm="1">
        <f t="array" ref="R124">MIN(_xlfn._xlws.FILTER(R1:R122, ISNUMBER(R1:R122)))</f>
        <v>12.5643881229936</v>
      </c>
      <c r="S124" s="3" cm="1">
        <f t="array" ref="S124">MIN(_xlfn._xlws.FILTER(S1:S122, ISNUMBER(S1:S122)))</f>
        <v>4.0257284024266999</v>
      </c>
      <c r="T124" s="3" cm="1">
        <f t="array" ref="T124">MIN(_xlfn._xlws.FILTER(T1:T122, ISNUMBER(T1:T122)))</f>
        <v>8.3006677881854394</v>
      </c>
      <c r="U124" s="3" cm="1">
        <f t="array" ref="U124">MIN(_xlfn._xlws.FILTER(U1:U122, ISNUMBER(U1:U122)))</f>
        <v>10.1305703376967</v>
      </c>
      <c r="V124" s="3" cm="1">
        <f t="array" ref="V124">MIN(_xlfn._xlws.FILTER(V1:V122, ISNUMBER(V1:V122)))</f>
        <v>11.486818280866499</v>
      </c>
    </row>
    <row r="125" spans="1:37" x14ac:dyDescent="0.35">
      <c r="A125" s="2" t="s">
        <v>92</v>
      </c>
      <c r="B125" s="3" cm="1">
        <f t="array" ref="B125">MAX(_xlfn._xlws.FILTER(B1:B122, ISNUMBER(B1:B122)))</f>
        <v>17.568648798956701</v>
      </c>
      <c r="C125" s="3" cm="1">
        <f t="array" ref="C125">MAX(_xlfn._xlws.FILTER(C1:C122, ISNUMBER(C1:C122)))</f>
        <v>19.161100286197598</v>
      </c>
      <c r="D125" s="3" cm="1">
        <f t="array" ref="D125">MAX(_xlfn._xlws.FILTER(D1:D122, ISNUMBER(D1:D122)))</f>
        <v>17.9482801851109</v>
      </c>
      <c r="E125" s="3" cm="1">
        <f t="array" ref="E125">MAX(_xlfn._xlws.FILTER(E1:E122, ISNUMBER(E1:E122)))</f>
        <v>18.374101014707598</v>
      </c>
      <c r="F125" s="3" cm="1">
        <f t="array" ref="F125">MAX(_xlfn._xlws.FILTER(F1:F122, ISNUMBER(F1:F122)))</f>
        <v>14.8873621067507</v>
      </c>
      <c r="G125" s="3" cm="1">
        <f t="array" ref="G125">MAX(_xlfn._xlws.FILTER(G1:G122, ISNUMBER(G1:G122)))</f>
        <v>23.6025524284073</v>
      </c>
      <c r="H125" s="3" cm="1">
        <f t="array" ref="H125">MAX(_xlfn._xlws.FILTER(H1:H122, ISNUMBER(H1:H122)))</f>
        <v>19.7291442303782</v>
      </c>
      <c r="I125" s="3" cm="1">
        <f t="array" ref="I125">MAX(_xlfn._xlws.FILTER(I1:I122, ISNUMBER(I1:I122)))</f>
        <v>18.311036352855499</v>
      </c>
      <c r="J125" s="3" cm="1">
        <f t="array" ref="J125">MAX(_xlfn._xlws.FILTER(J1:J122, ISNUMBER(J1:J122)))</f>
        <v>19.571778406637801</v>
      </c>
      <c r="K125" s="3" cm="1">
        <f t="array" ref="K125">MAX(_xlfn._xlws.FILTER(K1:K122, ISNUMBER(K1:K122)))</f>
        <v>13.5813086088524</v>
      </c>
      <c r="L125" s="3" cm="1">
        <f t="array" ref="L125">MAX(_xlfn._xlws.FILTER(L1:L122, ISNUMBER(L1:L122)))</f>
        <v>25.7475730146855</v>
      </c>
      <c r="M125" s="3" cm="1">
        <f t="array" ref="M125">MAX(_xlfn._xlws.FILTER(M1:M122, ISNUMBER(M1:M122)))</f>
        <v>17.690678585579299</v>
      </c>
      <c r="N125" s="3" cm="1">
        <f t="array" ref="N125">MAX(_xlfn._xlws.FILTER(N1:N122, ISNUMBER(N1:N122)))</f>
        <v>15.1193844538398</v>
      </c>
      <c r="O125" s="3" cm="1">
        <f t="array" ref="O125">MAX(_xlfn._xlws.FILTER(O1:O122, ISNUMBER(O1:O122)))</f>
        <v>24.608110538040801</v>
      </c>
      <c r="P125" s="3" cm="1">
        <f t="array" ref="P125">MAX(_xlfn._xlws.FILTER(P1:P122, ISNUMBER(P1:P122)))</f>
        <v>17.086792531351399</v>
      </c>
      <c r="Q125" s="3" cm="1">
        <f t="array" ref="Q125">MAX(_xlfn._xlws.FILTER(Q1:Q122, ISNUMBER(Q1:Q122)))</f>
        <v>15.496903904267</v>
      </c>
      <c r="R125" s="3" cm="1">
        <f t="array" ref="R125">MAX(_xlfn._xlws.FILTER(R1:R122, ISNUMBER(R1:R122)))</f>
        <v>19.607893424417799</v>
      </c>
      <c r="S125" s="3" cm="1">
        <f t="array" ref="S125">MAX(_xlfn._xlws.FILTER(S1:S122, ISNUMBER(S1:S122)))</f>
        <v>10.8229863825685</v>
      </c>
      <c r="T125" s="3" cm="1">
        <f t="array" ref="T125">MAX(_xlfn._xlws.FILTER(T1:T122, ISNUMBER(T1:T122)))</f>
        <v>16.9386598219901</v>
      </c>
      <c r="U125" s="3" cm="1">
        <f t="array" ref="U125">MAX(_xlfn._xlws.FILTER(U1:U122, ISNUMBER(U1:U122)))</f>
        <v>21.439044630236399</v>
      </c>
      <c r="V125" s="3" cm="1">
        <f t="array" ref="V125">MAX(_xlfn._xlws.FILTER(V1:V122, ISNUMBER(V1:V122)))</f>
        <v>21.215011895931099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0.121</v>
      </c>
      <c r="C127" s="9" cm="1">
        <f t="array" ref="C127">_xlfn.PERCENTRANK.EXC(_xlfn._xlws.FILTER(C1:C122, ISNUMBER(C1:C122)),C122)</f>
        <v>0.26200000000000001</v>
      </c>
      <c r="D127" s="9" cm="1">
        <f t="array" ref="D127">_xlfn.PERCENTRANK.EXC(_xlfn._xlws.FILTER(D1:D122, ISNUMBER(D1:D122)),D122)</f>
        <v>0.254</v>
      </c>
      <c r="E127" s="9" cm="1">
        <f t="array" ref="E127">_xlfn.PERCENTRANK.EXC(_xlfn._xlws.FILTER(E1:E122, ISNUMBER(E1:E122)),E122)</f>
        <v>0.114</v>
      </c>
      <c r="F127" s="9" cm="1">
        <f t="array" ref="F127">_xlfn.PERCENTRANK.EXC(_xlfn._xlws.FILTER(F1:F122, ISNUMBER(F1:F122)),F122)</f>
        <v>0.16300000000000001</v>
      </c>
      <c r="G127" s="9" cm="1">
        <f t="array" ref="G127">_xlfn.PERCENTRANK.EXC(_xlfn._xlws.FILTER(G1:G122, ISNUMBER(G1:G122)),G122)</f>
        <v>0.254</v>
      </c>
      <c r="H127" s="9" cm="1">
        <f t="array" ref="H127">_xlfn.PERCENTRANK.EXC(_xlfn._xlws.FILTER(H1:H122, ISNUMBER(H1:H122)),H122)</f>
        <v>0.29499999999999998</v>
      </c>
      <c r="I127" s="9" cm="1">
        <f t="array" ref="I127">_xlfn.PERCENTRANK.EXC(_xlfn._xlws.FILTER(I1:I122, ISNUMBER(I1:I122)),I122)</f>
        <v>0.93400000000000005</v>
      </c>
      <c r="J127" s="9" cm="1">
        <f t="array" ref="J127">_xlfn.PERCENTRANK.EXC(_xlfn._xlws.FILTER(J1:J122, ISNUMBER(J1:J122)),J122)</f>
        <v>1.9E-2</v>
      </c>
      <c r="K127" s="9" cm="1">
        <f t="array" ref="K127">_xlfn.PERCENTRANK.EXC(_xlfn._xlws.FILTER(K1:K122, ISNUMBER(K1:K122)),K122)</f>
        <v>0.09</v>
      </c>
      <c r="L127" s="9" cm="1">
        <f t="array" ref="L127">_xlfn.PERCENTRANK.EXC(_xlfn._xlws.FILTER(L1:L122, ISNUMBER(L1:L122)),L122)</f>
        <v>0.22900000000000001</v>
      </c>
      <c r="M127" s="9" cm="1">
        <f t="array" ref="M127">_xlfn.PERCENTRANK.EXC(_xlfn._xlws.FILTER(M1:M122, ISNUMBER(M1:M122)),M122)</f>
        <v>0.40100000000000002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0.97499999999999998</v>
      </c>
      <c r="P127" s="9" cm="1">
        <f t="array" ref="P127">_xlfn.PERCENTRANK.EXC(_xlfn._xlws.FILTER(P1:P122, ISNUMBER(P1:P122)),P122)</f>
        <v>6.5000000000000002E-2</v>
      </c>
      <c r="Q127" s="9" cm="1">
        <f t="array" ref="Q127">_xlfn.PERCENTRANK.EXC(_xlfn._xlws.FILTER(Q1:Q122, ISNUMBER(Q1:Q122)),Q122)</f>
        <v>5.7000000000000002E-2</v>
      </c>
      <c r="R127" s="9" cm="1">
        <f t="array" ref="R127">_xlfn.PERCENTRANK.EXC(_xlfn._xlws.FILTER(R1:R122, ISNUMBER(R1:R122)),R122)</f>
        <v>0.13900000000000001</v>
      </c>
      <c r="S127" s="9" cm="1">
        <f t="array" ref="S127">_xlfn.PERCENTRANK.EXC(_xlfn._xlws.FILTER(S1:S122, ISNUMBER(S1:S122)),S122)</f>
        <v>0.21299999999999999</v>
      </c>
      <c r="T127" s="9" cm="1">
        <f t="array" ref="T127">_xlfn.PERCENTRANK.EXC(_xlfn._xlws.FILTER(T1:T122, ISNUMBER(T1:T122)),T122)</f>
        <v>3.2000000000000001E-2</v>
      </c>
      <c r="U127" s="9" cm="1">
        <f t="array" ref="U127">_xlfn.PERCENTRANK.EXC(_xlfn._xlws.FILTER(U1:U122, ISNUMBER(U1:U122)),U122)</f>
        <v>0.30299999999999999</v>
      </c>
      <c r="V127" s="9" cm="1">
        <f t="array" ref="V127">_xlfn.PERCENTRANK.EXC(_xlfn._xlws.FILTER(V1:V122, ISNUMBER(V1:V122)),V122)</f>
        <v>0.69399999999999995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41880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3.0808039191877299</v>
      </c>
      <c r="D2" s="3" cm="1">
        <f t="array" ref="D2:D122">_xll.FDS(D1,"FMA_DIV_YLD(NTMA,-10AY,0,AM,""PORTAGG"",""MEANR"")")</f>
        <v>2.5260779063826102</v>
      </c>
      <c r="E2" s="3" cm="1">
        <f t="array" ref="E2:E122">_xll.FDS(E1,"FMA_DIV_YLD(NTMA,-10AY,0,AM,""PORTAGG"",""MEANR"")")</f>
        <v>2.0412355169343401</v>
      </c>
      <c r="F2" s="3" cm="1">
        <f t="array" ref="F2:F122">_xll.FDS(F1,"FMA_DIV_YLD(NTMA,-10AY,0,AM,""PORTAGG"",""MEANR"")")</f>
        <v>4.2803338438631098</v>
      </c>
      <c r="G2" s="3" cm="1">
        <f t="array" ref="G2:G122">_xll.FDS(G1,"FMA_DIV_YLD(NTMA,-10AY,0,AM,""PORTAGG"",""MEANR"")")</f>
        <v>2.1275822243622899</v>
      </c>
      <c r="H2" s="3" cm="1">
        <f t="array" ref="H2:H122">_xll.FDS(H1,"FMA_DIV_YLD(NTMA,-10AY,0,AM,""PORTAGG"",""MEANR"")")</f>
        <v>3.1559127636440798</v>
      </c>
      <c r="I2" s="3" cm="1">
        <f t="array" ref="I2:I122">_xll.FDS(I1,"FMA_DIV_YLD(NTMA,-10AY,0,AM,""PORTAGG"",""MEANR"")")</f>
        <v>3.2323659027398102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1.2956008234151899</v>
      </c>
      <c r="L2" s="3" cm="1">
        <f t="array" ref="L2:L122">_xll.FDS(L1,"FMA_DIV_YLD(NTMA,-10AY,0,AM,""PORTAGG"",""MEANR"")")</f>
        <v>3.5118706375062598</v>
      </c>
      <c r="M2" s="3" cm="1">
        <f t="array" ref="M2:M122">_xll.FDS(M1,"FMA_DIV_YLD(NTMA,-10AY,0,AM,""PORTAGG"",""MEANR"")")</f>
        <v>3.2696143826953401</v>
      </c>
      <c r="N2" s="3" cm="1">
        <f t="array" ref="N2:N122">_xll.FDS(N1,"FMA_DIV_YLD(NTMA,-10AY,0,AM,""PORTAGG"",""MEANR"")")</f>
        <v>2.01508508173041</v>
      </c>
      <c r="O2" s="3" cm="1">
        <f t="array" ref="O2:O122">_xll.FDS(O1,"FMA_DIV_YLD(NTMA,-10AY,0,AM,""PORTAGG"",""MEANR"")")</f>
        <v>1.5676547955397</v>
      </c>
      <c r="P2" s="3" cm="1">
        <f t="array" ref="P2:P122">_xll.FDS(P1,"FMA_DIV_YLD(NTMA,-10AY,0,AM,""PORTAGG"",""MEANR"")")</f>
        <v>3.5223345709690399</v>
      </c>
      <c r="Q2" s="3" cm="1">
        <f t="array" ref="Q2:Q122">_xll.FDS(Q1,"FMA_DIV_YLD(NTMA,-10AY,0,AM,""PORTAGG"",""MEANR"")")</f>
        <v>4.0708925980436499</v>
      </c>
      <c r="R2" s="3" cm="1">
        <f t="array" ref="R2:R122">_xll.FDS(R1,"FMA_DIV_YLD(NTMA,-10AY,0,AM,""PORTAGG"",""MEANR"")")</f>
        <v>3.4027198900371398</v>
      </c>
      <c r="S2" s="3" cm="1">
        <f t="array" ref="S2:S122">_xll.FDS(S1,"FMA_DIV_YLD(NTMA,-10AY,0,AM,""PORTAGG"",""MEANR"")")</f>
        <v>3.0360730217290599</v>
      </c>
      <c r="T2" s="3" cm="1">
        <f t="array" ref="T2:T122">_xll.FDS(T1,"FMA_DIV_YLD(NTMA,-10AY,0,AM,""PORTAGG"",""MEANR"")")</f>
        <v>2.5997687262679898</v>
      </c>
      <c r="U2" s="3" cm="1">
        <f t="array" ref="U2:U122">_xll.FDS(U1,"FMA_DIV_YLD(NTMA,-10AY,0,AM,""PORTAGG"",""MEANR"")")</f>
        <v>2.9503026259385501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41911</v>
      </c>
      <c r="B3" s="3" t="e">
        <v>#N/A</v>
      </c>
      <c r="C3" s="3">
        <v>3.1086350679550598</v>
      </c>
      <c r="D3" s="3">
        <v>2.5319509658900099</v>
      </c>
      <c r="E3" s="3">
        <v>1.9422525294089501</v>
      </c>
      <c r="F3" s="3">
        <v>4.1543468425107797</v>
      </c>
      <c r="G3" s="3">
        <v>2.2053716343989098</v>
      </c>
      <c r="H3" s="3">
        <v>3.1984276371601599</v>
      </c>
      <c r="I3" s="3">
        <v>3.4926227865380199</v>
      </c>
      <c r="J3" s="3" t="e">
        <v>#N/A</v>
      </c>
      <c r="K3" s="3">
        <v>1.3549373509231499</v>
      </c>
      <c r="L3" s="3">
        <v>3.8958544792071601</v>
      </c>
      <c r="M3" s="3">
        <v>3.4822211611950999</v>
      </c>
      <c r="N3" s="3">
        <v>2.3490277232415</v>
      </c>
      <c r="O3" s="3">
        <v>1.5759728916021201</v>
      </c>
      <c r="P3" s="3">
        <v>3.7353330024809099</v>
      </c>
      <c r="Q3" s="3">
        <v>4.0315141368153498</v>
      </c>
      <c r="R3" s="3">
        <v>3.3537267267360602</v>
      </c>
      <c r="S3" s="3">
        <v>3.18957364777375</v>
      </c>
      <c r="T3" s="3">
        <v>2.5615350640464598</v>
      </c>
      <c r="U3" s="3">
        <v>3.33551078724197</v>
      </c>
      <c r="V3" s="3" t="e">
        <v>#N/A</v>
      </c>
    </row>
    <row r="4" spans="1:22" x14ac:dyDescent="0.35">
      <c r="A4" s="2">
        <v>41941</v>
      </c>
      <c r="B4" s="3" t="e">
        <v>#N/A</v>
      </c>
      <c r="C4" s="3">
        <v>3.22938780311567</v>
      </c>
      <c r="D4" s="3">
        <v>2.5821990820251299</v>
      </c>
      <c r="E4" s="3">
        <v>2.2536067574092602</v>
      </c>
      <c r="F4" s="3">
        <v>3.9670669314079201</v>
      </c>
      <c r="G4" s="3">
        <v>2.2861163107154301</v>
      </c>
      <c r="H4" s="3">
        <v>3.2628957718678002</v>
      </c>
      <c r="I4" s="3">
        <v>3.4972530770905799</v>
      </c>
      <c r="J4" s="3" t="e">
        <v>#N/A</v>
      </c>
      <c r="K4" s="3">
        <v>1.4376795617956999</v>
      </c>
      <c r="L4" s="3">
        <v>4.00346097789933</v>
      </c>
      <c r="M4" s="3">
        <v>3.3899677402517701</v>
      </c>
      <c r="N4" s="3">
        <v>2.5955654752275001</v>
      </c>
      <c r="O4" s="3">
        <v>1.5935857149288699</v>
      </c>
      <c r="P4" s="3">
        <v>3.66389391253061</v>
      </c>
      <c r="Q4" s="3">
        <v>4.0384629137972796</v>
      </c>
      <c r="R4" s="3">
        <v>3.4153418243495799</v>
      </c>
      <c r="S4" s="3">
        <v>2.9695333792542198</v>
      </c>
      <c r="T4" s="3">
        <v>2.7715052209896398</v>
      </c>
      <c r="U4" s="3">
        <v>2.8988951781212799</v>
      </c>
      <c r="V4" s="3" t="e">
        <v>#N/A</v>
      </c>
    </row>
    <row r="5" spans="1:22" x14ac:dyDescent="0.35">
      <c r="A5" s="2">
        <v>41971</v>
      </c>
      <c r="B5" s="3" t="e">
        <v>#N/A</v>
      </c>
      <c r="C5" s="3">
        <v>3.0302303828005299</v>
      </c>
      <c r="D5" s="3">
        <v>2.47804550349136</v>
      </c>
      <c r="E5" s="3">
        <v>2.16207167570037</v>
      </c>
      <c r="F5" s="3">
        <v>3.95118424581936</v>
      </c>
      <c r="G5" s="3">
        <v>2.1765901304452502</v>
      </c>
      <c r="H5" s="3">
        <v>3.20371677768658</v>
      </c>
      <c r="I5" s="3">
        <v>3.38023990755614</v>
      </c>
      <c r="J5" s="3" t="e">
        <v>#N/A</v>
      </c>
      <c r="K5" s="3">
        <v>1.3803435614420001</v>
      </c>
      <c r="L5" s="3">
        <v>3.7057959998141801</v>
      </c>
      <c r="M5" s="3">
        <v>3.3275772876985599</v>
      </c>
      <c r="N5" s="3">
        <v>2.6069717032848301</v>
      </c>
      <c r="O5" s="3">
        <v>1.50702225810179</v>
      </c>
      <c r="P5" s="3">
        <v>3.5524168045753099</v>
      </c>
      <c r="Q5" s="3">
        <v>3.9901612951945502</v>
      </c>
      <c r="R5" s="3">
        <v>3.3116959549806499</v>
      </c>
      <c r="S5" s="3">
        <v>2.7425827205296298</v>
      </c>
      <c r="T5" s="3">
        <v>2.9423303661157099</v>
      </c>
      <c r="U5" s="3">
        <v>3.1689243374850302</v>
      </c>
      <c r="V5" s="3" t="e">
        <v>#N/A</v>
      </c>
    </row>
    <row r="6" spans="1:22" x14ac:dyDescent="0.35">
      <c r="A6" s="2">
        <v>42002</v>
      </c>
      <c r="B6" s="3" t="e">
        <v>#N/A</v>
      </c>
      <c r="C6" s="3">
        <v>3.1609061649746999</v>
      </c>
      <c r="D6" s="3">
        <v>2.4810044788117902</v>
      </c>
      <c r="E6" s="3">
        <v>2.1530693693291401</v>
      </c>
      <c r="F6" s="3">
        <v>4.0614306630812802</v>
      </c>
      <c r="G6" s="3">
        <v>2.1610538309985001</v>
      </c>
      <c r="H6" s="3">
        <v>3.2930349319702601</v>
      </c>
      <c r="I6" s="3">
        <v>3.4038344667890201</v>
      </c>
      <c r="J6" s="3" t="e">
        <v>#N/A</v>
      </c>
      <c r="K6" s="3">
        <v>1.4263294081220099</v>
      </c>
      <c r="L6" s="3">
        <v>4.0743935275926697</v>
      </c>
      <c r="M6" s="3">
        <v>3.2901849597066</v>
      </c>
      <c r="N6" s="3">
        <v>3.0985957514436602</v>
      </c>
      <c r="O6" s="3">
        <v>1.5895254835275301</v>
      </c>
      <c r="P6" s="3">
        <v>3.3856340009122801</v>
      </c>
      <c r="Q6" s="3">
        <v>4.3754983207998004</v>
      </c>
      <c r="R6" s="3">
        <v>3.4927036127388602</v>
      </c>
      <c r="S6" s="3">
        <v>2.7474354545914199</v>
      </c>
      <c r="T6" s="3">
        <v>3.3368854599248401</v>
      </c>
      <c r="U6" s="3">
        <v>3.3753609467373602</v>
      </c>
      <c r="V6" s="3" t="e">
        <v>#N/A</v>
      </c>
    </row>
    <row r="7" spans="1:22" x14ac:dyDescent="0.35">
      <c r="A7" s="2">
        <v>42033</v>
      </c>
      <c r="B7" s="3" t="e">
        <v>#N/A</v>
      </c>
      <c r="C7" s="3">
        <v>3.1852687988935502</v>
      </c>
      <c r="D7" s="3">
        <v>2.4540346119373999</v>
      </c>
      <c r="E7" s="3">
        <v>2.0652417269730998</v>
      </c>
      <c r="F7" s="3">
        <v>3.8742787193948498</v>
      </c>
      <c r="G7" s="3">
        <v>2.2971589541132702</v>
      </c>
      <c r="H7" s="3">
        <v>3.2689176272409899</v>
      </c>
      <c r="I7" s="3">
        <v>3.4366180991543098</v>
      </c>
      <c r="J7" s="3" t="e">
        <v>#N/A</v>
      </c>
      <c r="K7" s="3">
        <v>1.58692700005136</v>
      </c>
      <c r="L7" s="3">
        <v>4.1709293718984899</v>
      </c>
      <c r="M7" s="3">
        <v>3.1617127607248601</v>
      </c>
      <c r="N7" s="3">
        <v>3.6777083845937999</v>
      </c>
      <c r="O7" s="3">
        <v>1.4761032559365601</v>
      </c>
      <c r="P7" s="3">
        <v>3.1678093999187098</v>
      </c>
      <c r="Q7" s="3">
        <v>4.3487614630964098</v>
      </c>
      <c r="R7" s="3">
        <v>3.23042965393658</v>
      </c>
      <c r="S7" s="3">
        <v>2.7631847020861802</v>
      </c>
      <c r="T7" s="3">
        <v>3.50451780221016</v>
      </c>
      <c r="U7" s="3">
        <v>3.0453909866670799</v>
      </c>
      <c r="V7" s="3" t="e">
        <v>#N/A</v>
      </c>
    </row>
    <row r="8" spans="1:22" x14ac:dyDescent="0.35">
      <c r="A8" s="2">
        <v>42062</v>
      </c>
      <c r="B8" s="3" t="e">
        <v>#N/A</v>
      </c>
      <c r="C8" s="3">
        <v>3.1499414250562601</v>
      </c>
      <c r="D8" s="3">
        <v>2.3066070244468602</v>
      </c>
      <c r="E8" s="3">
        <v>1.9518381399085201</v>
      </c>
      <c r="F8" s="3">
        <v>3.7163928224079199</v>
      </c>
      <c r="G8" s="3">
        <v>2.21424926964644</v>
      </c>
      <c r="H8" s="3">
        <v>3.1414098390630598</v>
      </c>
      <c r="I8" s="3">
        <v>3.3870387423657902</v>
      </c>
      <c r="J8" s="3" t="e">
        <v>#N/A</v>
      </c>
      <c r="K8" s="3">
        <v>1.5778299601310799</v>
      </c>
      <c r="L8" s="3">
        <v>3.9264727804522299</v>
      </c>
      <c r="M8" s="3">
        <v>3.05476411882601</v>
      </c>
      <c r="N8" s="3">
        <v>3.1509640661444802</v>
      </c>
      <c r="O8" s="3">
        <v>1.4725416962508899</v>
      </c>
      <c r="P8" s="3">
        <v>3.0709669240933701</v>
      </c>
      <c r="Q8" s="3">
        <v>4.1270156603939103</v>
      </c>
      <c r="R8" s="3">
        <v>3.2201329183309801</v>
      </c>
      <c r="S8" s="3">
        <v>2.8977381229148298</v>
      </c>
      <c r="T8" s="3">
        <v>3.4113436124989902</v>
      </c>
      <c r="U8" s="3">
        <v>3.0232924872752598</v>
      </c>
      <c r="V8" s="3" t="e">
        <v>#N/A</v>
      </c>
    </row>
    <row r="9" spans="1:22" x14ac:dyDescent="0.35">
      <c r="A9" s="2">
        <v>42090</v>
      </c>
      <c r="B9" s="3" t="e">
        <v>#N/A</v>
      </c>
      <c r="C9" s="3">
        <v>3.29356410496885</v>
      </c>
      <c r="D9" s="3">
        <v>2.3366298495155</v>
      </c>
      <c r="E9" s="3">
        <v>1.90279378349078</v>
      </c>
      <c r="F9" s="3">
        <v>3.7204752796034799</v>
      </c>
      <c r="G9" s="3">
        <v>2.3760778323801901</v>
      </c>
      <c r="H9" s="3">
        <v>3.18727514725567</v>
      </c>
      <c r="I9" s="3">
        <v>3.5615868947978</v>
      </c>
      <c r="J9" s="3" t="e">
        <v>#N/A</v>
      </c>
      <c r="K9" s="3">
        <v>1.5518225144048801</v>
      </c>
      <c r="L9" s="3">
        <v>3.9321499925357499</v>
      </c>
      <c r="M9" s="3">
        <v>3.08655938444547</v>
      </c>
      <c r="N9" s="3">
        <v>3.4777035149015698</v>
      </c>
      <c r="O9" s="3">
        <v>1.5638916047907201</v>
      </c>
      <c r="P9" s="3">
        <v>3.0532221779228901</v>
      </c>
      <c r="Q9" s="3">
        <v>4.5950040713652598</v>
      </c>
      <c r="R9" s="3">
        <v>3.4623458560029001</v>
      </c>
      <c r="S9" s="3">
        <v>3.0375914510050599</v>
      </c>
      <c r="T9" s="3">
        <v>3.7518101011891298</v>
      </c>
      <c r="U9" s="3">
        <v>2.9763409568932802</v>
      </c>
      <c r="V9" s="3" t="e">
        <v>#N/A</v>
      </c>
    </row>
    <row r="10" spans="1:22" x14ac:dyDescent="0.35">
      <c r="A10" s="2">
        <v>42123</v>
      </c>
      <c r="B10" s="3" t="e">
        <v>#N/A</v>
      </c>
      <c r="C10" s="3">
        <v>3.2126988860086398</v>
      </c>
      <c r="D10" s="3">
        <v>2.4670567148763798</v>
      </c>
      <c r="E10" s="3">
        <v>1.9158465092400601</v>
      </c>
      <c r="F10" s="3">
        <v>3.30463790085973</v>
      </c>
      <c r="G10" s="3">
        <v>1.9801528138728299</v>
      </c>
      <c r="H10" s="3">
        <v>3.1082125562012299</v>
      </c>
      <c r="I10" s="3">
        <v>3.48552426300117</v>
      </c>
      <c r="J10" s="3" t="e">
        <v>#N/A</v>
      </c>
      <c r="K10" s="3">
        <v>1.5197252523609801</v>
      </c>
      <c r="L10" s="3">
        <v>3.6449283823890499</v>
      </c>
      <c r="M10" s="3">
        <v>2.9692181408348501</v>
      </c>
      <c r="N10" s="3">
        <v>3.3873356634486602</v>
      </c>
      <c r="O10" s="3">
        <v>1.6785602341408301</v>
      </c>
      <c r="P10" s="3">
        <v>2.4615443759473798</v>
      </c>
      <c r="Q10" s="3">
        <v>4.4753776814828496</v>
      </c>
      <c r="R10" s="3">
        <v>3.41227397712266</v>
      </c>
      <c r="S10" s="3">
        <v>2.8271993720223998</v>
      </c>
      <c r="T10" s="3">
        <v>3.06317460647506</v>
      </c>
      <c r="U10" s="3">
        <v>2.93594219017558</v>
      </c>
      <c r="V10" s="3" t="e">
        <v>#N/A</v>
      </c>
    </row>
    <row r="11" spans="1:22" x14ac:dyDescent="0.35">
      <c r="A11" s="2">
        <v>42153</v>
      </c>
      <c r="B11" s="3" t="e">
        <v>#N/A</v>
      </c>
      <c r="C11" s="3">
        <v>3.3776020373172999</v>
      </c>
      <c r="D11" s="3">
        <v>2.3487095967557701</v>
      </c>
      <c r="E11" s="3">
        <v>2.01487200431548</v>
      </c>
      <c r="F11" s="3">
        <v>3.4402107332946898</v>
      </c>
      <c r="G11" s="3">
        <v>1.8911893375395701</v>
      </c>
      <c r="H11" s="3">
        <v>3.24230074571379</v>
      </c>
      <c r="I11" s="3">
        <v>3.6955096533385299</v>
      </c>
      <c r="J11" s="3" t="e">
        <v>#N/A</v>
      </c>
      <c r="K11" s="3">
        <v>1.5900368212764899</v>
      </c>
      <c r="L11" s="3">
        <v>3.8667805526486299</v>
      </c>
      <c r="M11" s="3">
        <v>3.2329120399234199</v>
      </c>
      <c r="N11" s="3">
        <v>3.4284041338747802</v>
      </c>
      <c r="O11" s="3">
        <v>1.6390010323090101</v>
      </c>
      <c r="P11" s="3">
        <v>2.6393677829293498</v>
      </c>
      <c r="Q11" s="3">
        <v>4.7010484453875696</v>
      </c>
      <c r="R11" s="3">
        <v>3.4534083170198802</v>
      </c>
      <c r="S11" s="3">
        <v>2.9425043711209602</v>
      </c>
      <c r="T11" s="3">
        <v>3.4686029513464098</v>
      </c>
      <c r="U11" s="3">
        <v>2.8465077618370098</v>
      </c>
      <c r="V11" s="3" t="e">
        <v>#N/A</v>
      </c>
    </row>
    <row r="12" spans="1:22" x14ac:dyDescent="0.35">
      <c r="A12" s="2">
        <v>42184</v>
      </c>
      <c r="B12" s="3" t="e">
        <v>#N/A</v>
      </c>
      <c r="C12" s="3">
        <v>3.5536240779109498</v>
      </c>
      <c r="D12" s="3">
        <v>2.4948512101725</v>
      </c>
      <c r="E12" s="3">
        <v>1.98465039143476</v>
      </c>
      <c r="F12" s="3">
        <v>3.6574955689266502</v>
      </c>
      <c r="G12" s="3">
        <v>2.0095796107890802</v>
      </c>
      <c r="H12" s="3">
        <v>3.3361245809553899</v>
      </c>
      <c r="I12" s="3">
        <v>3.9089832907429098</v>
      </c>
      <c r="J12" s="3" t="e">
        <v>#N/A</v>
      </c>
      <c r="K12" s="3">
        <v>1.6685713426051001</v>
      </c>
      <c r="L12" s="3">
        <v>3.8512768560740902</v>
      </c>
      <c r="M12" s="3">
        <v>3.2192400294970001</v>
      </c>
      <c r="N12" s="3">
        <v>3.5833941389696502</v>
      </c>
      <c r="O12" s="3">
        <v>1.66469189446721</v>
      </c>
      <c r="P12" s="3">
        <v>2.88125844995586</v>
      </c>
      <c r="Q12" s="3">
        <v>4.6657431872770703</v>
      </c>
      <c r="R12" s="3">
        <v>3.41796629526316</v>
      </c>
      <c r="S12" s="3">
        <v>3.06506176830016</v>
      </c>
      <c r="T12" s="3">
        <v>3.5172847134317</v>
      </c>
      <c r="U12" s="3">
        <v>3.1628373301452202</v>
      </c>
      <c r="V12" s="3" t="e">
        <v>#N/A</v>
      </c>
    </row>
    <row r="13" spans="1:22" x14ac:dyDescent="0.35">
      <c r="A13" s="2">
        <v>42214</v>
      </c>
      <c r="B13" s="3" t="e">
        <v>#N/A</v>
      </c>
      <c r="C13" s="3">
        <v>3.6076649731505901</v>
      </c>
      <c r="D13" s="3">
        <v>2.5878340019702399</v>
      </c>
      <c r="E13" s="3">
        <v>1.9261141309885399</v>
      </c>
      <c r="F13" s="3">
        <v>3.71497434674224</v>
      </c>
      <c r="G13" s="3">
        <v>2.0885754893613901</v>
      </c>
      <c r="H13" s="3">
        <v>3.31514401591064</v>
      </c>
      <c r="I13" s="3">
        <v>4.2239175976695202</v>
      </c>
      <c r="J13" s="3" t="e">
        <v>#N/A</v>
      </c>
      <c r="K13" s="3">
        <v>1.7373074062720899</v>
      </c>
      <c r="L13" s="3">
        <v>4.0277013393139702</v>
      </c>
      <c r="M13" s="3">
        <v>3.2656279875604399</v>
      </c>
      <c r="N13" s="3">
        <v>3.4373351551667302</v>
      </c>
      <c r="O13" s="3">
        <v>1.56789578441568</v>
      </c>
      <c r="P13" s="3">
        <v>3.21102572976922</v>
      </c>
      <c r="Q13" s="3">
        <v>4.6991846228506899</v>
      </c>
      <c r="R13" s="3">
        <v>3.6027830560488399</v>
      </c>
      <c r="S13" s="3">
        <v>3.1621061649417399</v>
      </c>
      <c r="T13" s="3">
        <v>3.46415197377907</v>
      </c>
      <c r="U13" s="3">
        <v>4.0724539026883901</v>
      </c>
      <c r="V13" s="3" t="e">
        <v>#N/A</v>
      </c>
    </row>
    <row r="14" spans="1:22" x14ac:dyDescent="0.35">
      <c r="A14" s="2">
        <v>42244</v>
      </c>
      <c r="B14" s="3" t="e">
        <v>#N/A</v>
      </c>
      <c r="C14" s="3">
        <v>3.5879386793563399</v>
      </c>
      <c r="D14" s="3">
        <v>2.7003370379422198</v>
      </c>
      <c r="E14" s="3">
        <v>2.0344938918736801</v>
      </c>
      <c r="F14" s="3">
        <v>3.7414937835184601</v>
      </c>
      <c r="G14" s="3">
        <v>2.3381939252383899</v>
      </c>
      <c r="H14" s="3">
        <v>3.4703175952330101</v>
      </c>
      <c r="I14" s="3">
        <v>4.4034168487855503</v>
      </c>
      <c r="J14" s="3" t="e">
        <v>#N/A</v>
      </c>
      <c r="K14" s="3">
        <v>1.8585347293652701</v>
      </c>
      <c r="L14" s="3">
        <v>4.2507404433705496</v>
      </c>
      <c r="M14" s="3">
        <v>3.3413006723726602</v>
      </c>
      <c r="N14" s="3">
        <v>3.9936073482079499</v>
      </c>
      <c r="O14" s="3">
        <v>1.63715998610431</v>
      </c>
      <c r="P14" s="3">
        <v>3.5266856392477202</v>
      </c>
      <c r="Q14" s="3">
        <v>4.9909028153335999</v>
      </c>
      <c r="R14" s="3">
        <v>3.6947807912843098</v>
      </c>
      <c r="S14" s="3">
        <v>3.3286135559301502</v>
      </c>
      <c r="T14" s="3">
        <v>4.0363570135582396</v>
      </c>
      <c r="U14" s="3">
        <v>3.9780832631038301</v>
      </c>
      <c r="V14" s="3" t="e">
        <v>#N/A</v>
      </c>
    </row>
    <row r="15" spans="1:22" x14ac:dyDescent="0.35">
      <c r="A15" s="2">
        <v>42276</v>
      </c>
      <c r="B15" s="3" t="e">
        <v>#N/A</v>
      </c>
      <c r="C15" s="3">
        <v>3.83012145951461</v>
      </c>
      <c r="D15" s="3">
        <v>2.9426102820290101</v>
      </c>
      <c r="E15" s="3">
        <v>2.11211353848145</v>
      </c>
      <c r="F15" s="3">
        <v>3.8141239724265898</v>
      </c>
      <c r="G15" s="3">
        <v>2.6022944057138502</v>
      </c>
      <c r="H15" s="3">
        <v>3.4498278930527499</v>
      </c>
      <c r="I15" s="3">
        <v>4.4063162700616703</v>
      </c>
      <c r="J15" s="3" t="e">
        <v>#N/A</v>
      </c>
      <c r="K15" s="3">
        <v>1.8516996060587201</v>
      </c>
      <c r="L15" s="3">
        <v>4.30738906263029</v>
      </c>
      <c r="M15" s="3">
        <v>3.5067378738330799</v>
      </c>
      <c r="N15" s="3">
        <v>3.3558163890973902</v>
      </c>
      <c r="O15" s="3">
        <v>1.7030339945503301</v>
      </c>
      <c r="P15" s="3">
        <v>3.6176256038648198</v>
      </c>
      <c r="Q15" s="3">
        <v>4.9950442361670504</v>
      </c>
      <c r="R15" s="3">
        <v>3.7408282040888299</v>
      </c>
      <c r="S15" s="3">
        <v>3.4049373747632501</v>
      </c>
      <c r="T15" s="3">
        <v>4.1192899205876801</v>
      </c>
      <c r="U15" s="3">
        <v>3.3737776075822801</v>
      </c>
      <c r="V15" s="3" t="e">
        <v>#N/A</v>
      </c>
    </row>
    <row r="16" spans="1:22" x14ac:dyDescent="0.35">
      <c r="A16" s="2">
        <v>42306</v>
      </c>
      <c r="B16" s="3" t="e">
        <v>#N/A</v>
      </c>
      <c r="C16" s="3">
        <v>3.4196200952040998</v>
      </c>
      <c r="D16" s="3">
        <v>2.62218457620942</v>
      </c>
      <c r="E16" s="3">
        <v>1.9593114734162</v>
      </c>
      <c r="F16" s="3">
        <v>3.7074045546572001</v>
      </c>
      <c r="G16" s="3">
        <v>2.4366263811256301</v>
      </c>
      <c r="H16" s="3">
        <v>3.29240262836985</v>
      </c>
      <c r="I16" s="3">
        <v>4.1263017422217896</v>
      </c>
      <c r="J16" s="3" t="e">
        <v>#N/A</v>
      </c>
      <c r="K16" s="3">
        <v>1.80021141741994</v>
      </c>
      <c r="L16" s="3">
        <v>4.1221810156625596</v>
      </c>
      <c r="M16" s="3">
        <v>3.2697735433660302</v>
      </c>
      <c r="N16" s="3">
        <v>2.7684662241891398</v>
      </c>
      <c r="O16" s="3">
        <v>1.6668929752669599</v>
      </c>
      <c r="P16" s="3">
        <v>3.20892166910612</v>
      </c>
      <c r="Q16" s="3">
        <v>4.9044182306750601</v>
      </c>
      <c r="R16" s="3">
        <v>3.65736575627942</v>
      </c>
      <c r="S16" s="3">
        <v>3.2197736912366302</v>
      </c>
      <c r="T16" s="3">
        <v>4.10660217586135</v>
      </c>
      <c r="U16" s="3">
        <v>3.20144566645553</v>
      </c>
      <c r="V16" s="3">
        <v>4.6016825631033598</v>
      </c>
    </row>
    <row r="17" spans="1:22" x14ac:dyDescent="0.35">
      <c r="A17" s="2">
        <v>42335</v>
      </c>
      <c r="B17" s="3" t="e">
        <v>#N/A</v>
      </c>
      <c r="C17" s="3">
        <v>3.6821153169460299</v>
      </c>
      <c r="D17" s="3">
        <v>2.5038495176387801</v>
      </c>
      <c r="E17" s="3">
        <v>2.0304864158645901</v>
      </c>
      <c r="F17" s="3">
        <v>4.0001216076167703</v>
      </c>
      <c r="G17" s="3">
        <v>2.4112528987999799</v>
      </c>
      <c r="H17" s="3">
        <v>3.25858637632009</v>
      </c>
      <c r="I17" s="3">
        <v>4.1819034258891898</v>
      </c>
      <c r="J17" s="3" t="e">
        <v>#N/A</v>
      </c>
      <c r="K17" s="3">
        <v>1.84392580678127</v>
      </c>
      <c r="L17" s="3">
        <v>4.0380565981674597</v>
      </c>
      <c r="M17" s="3">
        <v>3.33596207246182</v>
      </c>
      <c r="N17" s="3">
        <v>3.1840730507641202</v>
      </c>
      <c r="O17" s="3">
        <v>1.72286599969192</v>
      </c>
      <c r="P17" s="3">
        <v>3.2877388424148202</v>
      </c>
      <c r="Q17" s="3">
        <v>5.4408762402680999</v>
      </c>
      <c r="R17" s="3">
        <v>3.7019772856765898</v>
      </c>
      <c r="S17" s="3">
        <v>3.4256663282459798</v>
      </c>
      <c r="T17" s="3">
        <v>4.2621402083209201</v>
      </c>
      <c r="U17" s="3">
        <v>2.7026488259172798</v>
      </c>
      <c r="V17" s="3">
        <v>4.60363249656635</v>
      </c>
    </row>
    <row r="18" spans="1:22" x14ac:dyDescent="0.35">
      <c r="A18" s="2">
        <v>42367</v>
      </c>
      <c r="B18" s="3" t="e">
        <v>#N/A</v>
      </c>
      <c r="C18" s="3">
        <v>3.81177710034421</v>
      </c>
      <c r="D18" s="3">
        <v>2.5124012903589099</v>
      </c>
      <c r="E18" s="3">
        <v>1.9521514156834301</v>
      </c>
      <c r="F18" s="3">
        <v>4.0227460667147303</v>
      </c>
      <c r="G18" s="3">
        <v>2.7147687123152</v>
      </c>
      <c r="H18" s="3">
        <v>3.2602764835728402</v>
      </c>
      <c r="I18" s="3">
        <v>4.2188859951463096</v>
      </c>
      <c r="J18" s="3" t="e">
        <v>#N/A</v>
      </c>
      <c r="K18" s="3">
        <v>1.9796281046556199</v>
      </c>
      <c r="L18" s="3">
        <v>4.1166921256911602</v>
      </c>
      <c r="M18" s="3">
        <v>3.4332843567572202</v>
      </c>
      <c r="N18" s="3">
        <v>3.3197073218185702</v>
      </c>
      <c r="O18" s="3">
        <v>1.7068581479552201</v>
      </c>
      <c r="P18" s="3">
        <v>3.2543098481264301</v>
      </c>
      <c r="Q18" s="3">
        <v>5.4367151263632403</v>
      </c>
      <c r="R18" s="3">
        <v>3.8713095250476401</v>
      </c>
      <c r="S18" s="3">
        <v>3.4963982499663402</v>
      </c>
      <c r="T18" s="3">
        <v>4.1101612623470603</v>
      </c>
      <c r="U18" s="3">
        <v>2.4352944672496899</v>
      </c>
      <c r="V18" s="3">
        <v>4.7076787948257097</v>
      </c>
    </row>
    <row r="19" spans="1:22" x14ac:dyDescent="0.35">
      <c r="A19" s="2">
        <v>42398</v>
      </c>
      <c r="B19" s="3" t="e">
        <v>#N/A</v>
      </c>
      <c r="C19" s="3">
        <v>3.7673985278613098</v>
      </c>
      <c r="D19" s="3">
        <v>2.48355639792993</v>
      </c>
      <c r="E19" s="3">
        <v>2.0431460731556301</v>
      </c>
      <c r="F19" s="3">
        <v>4.1961022332215299</v>
      </c>
      <c r="G19" s="3">
        <v>2.7106019618006001</v>
      </c>
      <c r="H19" s="3">
        <v>3.2643829170215302</v>
      </c>
      <c r="I19" s="3">
        <v>4.4213941555301002</v>
      </c>
      <c r="J19" s="3">
        <v>2.11512736343309</v>
      </c>
      <c r="K19" s="3">
        <v>1.9572612135577301</v>
      </c>
      <c r="L19" s="3">
        <v>4.6110072950441499</v>
      </c>
      <c r="M19" s="3">
        <v>3.51232256117664</v>
      </c>
      <c r="N19" s="3">
        <v>2.4355905967585101</v>
      </c>
      <c r="O19" s="3">
        <v>1.7602057312509001</v>
      </c>
      <c r="P19" s="3">
        <v>3.20555843115091</v>
      </c>
      <c r="Q19" s="3">
        <v>5.9096607347917303</v>
      </c>
      <c r="R19" s="3">
        <v>3.6922359226505801</v>
      </c>
      <c r="S19" s="3">
        <v>3.4921210609095801</v>
      </c>
      <c r="T19" s="3">
        <v>4.7073747965791402</v>
      </c>
      <c r="U19" s="3" t="e">
        <v>#N/A</v>
      </c>
      <c r="V19" s="3">
        <v>5.1992427105863896</v>
      </c>
    </row>
    <row r="20" spans="1:22" x14ac:dyDescent="0.35">
      <c r="A20" s="2">
        <v>42429</v>
      </c>
      <c r="B20" s="3" t="e">
        <v>#N/A</v>
      </c>
      <c r="C20" s="3">
        <v>3.6849982342315402</v>
      </c>
      <c r="D20" s="3">
        <v>2.4201984109435801</v>
      </c>
      <c r="E20" s="3">
        <v>2.0221431716193399</v>
      </c>
      <c r="F20" s="3">
        <v>4.0379844029789096</v>
      </c>
      <c r="G20" s="3">
        <v>2.3634099664475898</v>
      </c>
      <c r="H20" s="3">
        <v>3.1775212576488698</v>
      </c>
      <c r="I20" s="3">
        <v>4.2834948542657898</v>
      </c>
      <c r="J20" s="3">
        <v>2.1072483830509201</v>
      </c>
      <c r="K20" s="3">
        <v>1.9686606907408699</v>
      </c>
      <c r="L20" s="3">
        <v>4.1439711835793904</v>
      </c>
      <c r="M20" s="3">
        <v>3.52607194724408</v>
      </c>
      <c r="N20" s="3">
        <v>2.7174135419638699</v>
      </c>
      <c r="O20" s="3">
        <v>1.87495033847875</v>
      </c>
      <c r="P20" s="3">
        <v>3.2920526469544802</v>
      </c>
      <c r="Q20" s="3">
        <v>5.0172452151724203</v>
      </c>
      <c r="R20" s="3">
        <v>3.5424923537138699</v>
      </c>
      <c r="S20" s="3">
        <v>3.3588385759744201</v>
      </c>
      <c r="T20" s="3">
        <v>4.2978332084782798</v>
      </c>
      <c r="U20" s="3" t="e">
        <v>#N/A</v>
      </c>
      <c r="V20" s="3">
        <v>4.9735933969068196</v>
      </c>
    </row>
    <row r="21" spans="1:22" x14ac:dyDescent="0.35">
      <c r="A21" s="2">
        <v>42458</v>
      </c>
      <c r="B21" s="3" t="e">
        <v>#N/A</v>
      </c>
      <c r="C21" s="3">
        <v>3.4224039537990301</v>
      </c>
      <c r="D21" s="3">
        <v>2.4158271199671</v>
      </c>
      <c r="E21" s="3">
        <v>1.79620932638316</v>
      </c>
      <c r="F21" s="3">
        <v>3.6559829636682299</v>
      </c>
      <c r="G21" s="3">
        <v>2.0892506182634101</v>
      </c>
      <c r="H21" s="3">
        <v>3.0601780603221398</v>
      </c>
      <c r="I21" s="3">
        <v>4.1545298877906696</v>
      </c>
      <c r="J21" s="3">
        <v>2.0320061678614199</v>
      </c>
      <c r="K21" s="3">
        <v>1.90915253217784</v>
      </c>
      <c r="L21" s="3">
        <v>3.21115178597372</v>
      </c>
      <c r="M21" s="3">
        <v>3.3061246576179402</v>
      </c>
      <c r="N21" s="3">
        <v>3.38088999988131</v>
      </c>
      <c r="O21" s="3">
        <v>1.7610599903216599</v>
      </c>
      <c r="P21" s="3">
        <v>3.0045487245218099</v>
      </c>
      <c r="Q21" s="3">
        <v>4.2578186127626703</v>
      </c>
      <c r="R21" s="3">
        <v>3.3984050519749598</v>
      </c>
      <c r="S21" s="3">
        <v>3.1613988057703999</v>
      </c>
      <c r="T21" s="3">
        <v>4.0576806549941598</v>
      </c>
      <c r="U21" s="3">
        <v>3.0390136929218898</v>
      </c>
      <c r="V21" s="3">
        <v>4.8097725516257599</v>
      </c>
    </row>
    <row r="22" spans="1:22" x14ac:dyDescent="0.35">
      <c r="A22" s="2">
        <v>42489</v>
      </c>
      <c r="B22" s="3" t="e">
        <v>#N/A</v>
      </c>
      <c r="C22" s="3">
        <v>3.26189224633662</v>
      </c>
      <c r="D22" s="3">
        <v>2.4151194048387099</v>
      </c>
      <c r="E22" s="3">
        <v>1.8322110827784901</v>
      </c>
      <c r="F22" s="3">
        <v>3.70761721803551</v>
      </c>
      <c r="G22" s="3">
        <v>1.67050224993026</v>
      </c>
      <c r="H22" s="3">
        <v>3.1409310020841801</v>
      </c>
      <c r="I22" s="3">
        <v>4.4231809051404696</v>
      </c>
      <c r="J22" s="3">
        <v>2.0256286706992701</v>
      </c>
      <c r="K22" s="3">
        <v>1.9444270646580499</v>
      </c>
      <c r="L22" s="3">
        <v>3.1068690380583699</v>
      </c>
      <c r="M22" s="3">
        <v>3.2362183443783201</v>
      </c>
      <c r="N22" s="3">
        <v>3.0362451372525001</v>
      </c>
      <c r="O22" s="3">
        <v>1.70319934209896</v>
      </c>
      <c r="P22" s="3">
        <v>2.9034230243380401</v>
      </c>
      <c r="Q22" s="3">
        <v>4.3089990731568797</v>
      </c>
      <c r="R22" s="3">
        <v>3.3808404311296201</v>
      </c>
      <c r="S22" s="3">
        <v>3.1740786585574901</v>
      </c>
      <c r="T22" s="3">
        <v>3.9925239062675102</v>
      </c>
      <c r="U22" s="3">
        <v>3.1017054829144799</v>
      </c>
      <c r="V22" s="3">
        <v>4.1335655692326396</v>
      </c>
    </row>
    <row r="23" spans="1:22" x14ac:dyDescent="0.35">
      <c r="A23" s="2">
        <v>42517</v>
      </c>
      <c r="B23" s="3" t="e">
        <v>#N/A</v>
      </c>
      <c r="C23" s="3">
        <v>3.28928207274146</v>
      </c>
      <c r="D23" s="3">
        <v>2.39849750809933</v>
      </c>
      <c r="E23" s="3">
        <v>1.75955387782716</v>
      </c>
      <c r="F23" s="3">
        <v>3.7996407932637801</v>
      </c>
      <c r="G23" s="3">
        <v>1.8767173742699801</v>
      </c>
      <c r="H23" s="3">
        <v>3.1513682245774901</v>
      </c>
      <c r="I23" s="3">
        <v>4.3403183150975098</v>
      </c>
      <c r="J23" s="3">
        <v>2.0582402945295399</v>
      </c>
      <c r="K23" s="3">
        <v>1.98983198724096</v>
      </c>
      <c r="L23" s="3">
        <v>3.4730932282770999</v>
      </c>
      <c r="M23" s="3">
        <v>3.2558053545639898</v>
      </c>
      <c r="N23" s="3">
        <v>2.3715767338081801</v>
      </c>
      <c r="O23" s="3">
        <v>1.6595505740685199</v>
      </c>
      <c r="P23" s="3">
        <v>2.9484230845020498</v>
      </c>
      <c r="Q23" s="3">
        <v>4.3448207248952002</v>
      </c>
      <c r="R23" s="3">
        <v>3.35749409262923</v>
      </c>
      <c r="S23" s="3">
        <v>3.48074174829368</v>
      </c>
      <c r="T23" s="3">
        <v>3.97954748559299</v>
      </c>
      <c r="U23" s="3">
        <v>3.30399927287977</v>
      </c>
      <c r="V23" s="3">
        <v>4.2023276466280599</v>
      </c>
    </row>
    <row r="24" spans="1:22" x14ac:dyDescent="0.35">
      <c r="A24" s="2">
        <v>42550</v>
      </c>
      <c r="B24" s="3" t="e">
        <v>#N/A</v>
      </c>
      <c r="C24" s="3">
        <v>3.1402430352274302</v>
      </c>
      <c r="D24" s="3">
        <v>2.2843847715399099</v>
      </c>
      <c r="E24" s="3">
        <v>1.65580538586046</v>
      </c>
      <c r="F24" s="3">
        <v>3.8840382652836198</v>
      </c>
      <c r="G24" s="3">
        <v>1.82698467875662</v>
      </c>
      <c r="H24" s="3">
        <v>3.06662122883094</v>
      </c>
      <c r="I24" s="3">
        <v>4.2294550844860499</v>
      </c>
      <c r="J24" s="3">
        <v>2.1284190316332201</v>
      </c>
      <c r="K24" s="3">
        <v>1.9880397431688299</v>
      </c>
      <c r="L24" s="3">
        <v>3.3595227333268101</v>
      </c>
      <c r="M24" s="3">
        <v>3.1928596416605601</v>
      </c>
      <c r="N24" s="3">
        <v>2.9804873819702</v>
      </c>
      <c r="O24" s="3">
        <v>1.6098844117511</v>
      </c>
      <c r="P24" s="3">
        <v>2.6307075770315498</v>
      </c>
      <c r="Q24" s="3">
        <v>4.2619428594877</v>
      </c>
      <c r="R24" s="3">
        <v>3.30274957299723</v>
      </c>
      <c r="S24" s="3">
        <v>3.59960184969388</v>
      </c>
      <c r="T24" s="3">
        <v>3.93220815556402</v>
      </c>
      <c r="U24" s="3">
        <v>3.2659310509544501</v>
      </c>
      <c r="V24" s="3">
        <v>4.2678928683516402</v>
      </c>
    </row>
    <row r="25" spans="1:22" x14ac:dyDescent="0.35">
      <c r="A25" s="2">
        <v>42580</v>
      </c>
      <c r="B25" s="3">
        <v>2.2552475440828199</v>
      </c>
      <c r="C25" s="3">
        <v>2.9307377846787799</v>
      </c>
      <c r="D25" s="3">
        <v>2.1851232819678601</v>
      </c>
      <c r="E25" s="3">
        <v>1.64970844349446</v>
      </c>
      <c r="F25" s="3">
        <v>3.6790152532024898</v>
      </c>
      <c r="G25" s="3">
        <v>1.6074974360488099</v>
      </c>
      <c r="H25" s="3">
        <v>3.0289096213213398</v>
      </c>
      <c r="I25" s="3">
        <v>4.0815027183488697</v>
      </c>
      <c r="J25" s="3">
        <v>2.0908966064958898</v>
      </c>
      <c r="K25" s="3">
        <v>1.9203997819398799</v>
      </c>
      <c r="L25" s="3">
        <v>2.90544406680237</v>
      </c>
      <c r="M25" s="3">
        <v>2.9864779107468098</v>
      </c>
      <c r="N25" s="3">
        <v>2.8951801486641999</v>
      </c>
      <c r="O25" s="3">
        <v>1.5293907997474501</v>
      </c>
      <c r="P25" s="3">
        <v>2.4911276066227401</v>
      </c>
      <c r="Q25" s="3">
        <v>4.0543980076513799</v>
      </c>
      <c r="R25" s="3">
        <v>3.12942694845326</v>
      </c>
      <c r="S25" s="3">
        <v>3.6752719367744699</v>
      </c>
      <c r="T25" s="3">
        <v>3.7951899664680302</v>
      </c>
      <c r="U25" s="3">
        <v>3.1832733192963798</v>
      </c>
      <c r="V25" s="3">
        <v>4.4057140649156601</v>
      </c>
    </row>
    <row r="26" spans="1:22" x14ac:dyDescent="0.35">
      <c r="A26" s="2">
        <v>42611</v>
      </c>
      <c r="B26" s="3">
        <v>2.2212454594040199</v>
      </c>
      <c r="C26" s="3">
        <v>2.8738047930021602</v>
      </c>
      <c r="D26" s="3">
        <v>2.1961200027205301</v>
      </c>
      <c r="E26" s="3">
        <v>1.6091382299593699</v>
      </c>
      <c r="F26" s="3">
        <v>3.5539779347440001</v>
      </c>
      <c r="G26" s="3">
        <v>1.4927434051083699</v>
      </c>
      <c r="H26" s="3">
        <v>2.95590474502136</v>
      </c>
      <c r="I26" s="3">
        <v>4.0493921440960099</v>
      </c>
      <c r="J26" s="3">
        <v>2.0638859993906</v>
      </c>
      <c r="K26" s="3">
        <v>1.8848659981876299</v>
      </c>
      <c r="L26" s="3">
        <v>3.1079101630975399</v>
      </c>
      <c r="M26" s="3">
        <v>3.0043529962835001</v>
      </c>
      <c r="N26" s="3">
        <v>3.2402315162045401</v>
      </c>
      <c r="O26" s="3">
        <v>1.55317384176675</v>
      </c>
      <c r="P26" s="3">
        <v>2.3448183883047302</v>
      </c>
      <c r="Q26" s="3">
        <v>3.6136532178242202</v>
      </c>
      <c r="R26" s="3">
        <v>3.1300393408353901</v>
      </c>
      <c r="S26" s="3">
        <v>3.5944462562730499</v>
      </c>
      <c r="T26" s="3">
        <v>3.8184888308958498</v>
      </c>
      <c r="U26" s="3">
        <v>3.2664418882779098</v>
      </c>
      <c r="V26" s="3">
        <v>4.7008925856599397</v>
      </c>
    </row>
    <row r="27" spans="1:22" x14ac:dyDescent="0.35">
      <c r="A27" s="2">
        <v>42642</v>
      </c>
      <c r="B27" s="3">
        <v>2.2933921736284502</v>
      </c>
      <c r="C27" s="3">
        <v>3.0884051568797002</v>
      </c>
      <c r="D27" s="3">
        <v>2.1645686772199699</v>
      </c>
      <c r="E27" s="3">
        <v>1.6437302691715201</v>
      </c>
      <c r="F27" s="3">
        <v>3.65282248040223</v>
      </c>
      <c r="G27" s="3">
        <v>1.53811271463161</v>
      </c>
      <c r="H27" s="3">
        <v>2.9540000570965601</v>
      </c>
      <c r="I27" s="3">
        <v>3.9860303761589302</v>
      </c>
      <c r="J27" s="3">
        <v>2.0734625256342101</v>
      </c>
      <c r="K27" s="3">
        <v>1.85307711280728</v>
      </c>
      <c r="L27" s="3">
        <v>3.15495885155386</v>
      </c>
      <c r="M27" s="3">
        <v>3.1152398730867699</v>
      </c>
      <c r="N27" s="3">
        <v>3.2236341269250399</v>
      </c>
      <c r="O27" s="3">
        <v>1.55867310678688</v>
      </c>
      <c r="P27" s="3">
        <v>2.2419556207131999</v>
      </c>
      <c r="Q27" s="3">
        <v>3.9065775212785701</v>
      </c>
      <c r="R27" s="3">
        <v>3.2923201747104698</v>
      </c>
      <c r="S27" s="3">
        <v>3.67033215567296</v>
      </c>
      <c r="T27" s="3">
        <v>3.63373943844153</v>
      </c>
      <c r="U27" s="3">
        <v>2.52366747281126</v>
      </c>
      <c r="V27" s="3">
        <v>4.9202722306835298</v>
      </c>
    </row>
    <row r="28" spans="1:22" x14ac:dyDescent="0.35">
      <c r="A28" s="2">
        <v>42671</v>
      </c>
      <c r="B28" s="3">
        <v>2.27681512483576</v>
      </c>
      <c r="C28" s="3">
        <v>2.64914297574032</v>
      </c>
      <c r="D28" s="3">
        <v>2.2303469686192101</v>
      </c>
      <c r="E28" s="3">
        <v>1.66383412379653</v>
      </c>
      <c r="F28" s="3">
        <v>3.2789872286998598</v>
      </c>
      <c r="G28" s="3">
        <v>1.6918483577188601</v>
      </c>
      <c r="H28" s="3">
        <v>2.9423606162438598</v>
      </c>
      <c r="I28" s="3">
        <v>3.9857508899521998</v>
      </c>
      <c r="J28" s="3">
        <v>2.0909625678793802</v>
      </c>
      <c r="K28" s="3">
        <v>1.93870665812093</v>
      </c>
      <c r="L28" s="3">
        <v>2.84498954408692</v>
      </c>
      <c r="M28" s="3">
        <v>3.2514102127735698</v>
      </c>
      <c r="N28" s="3">
        <v>3.0155835141997902</v>
      </c>
      <c r="O28" s="3">
        <v>1.5673649860514101</v>
      </c>
      <c r="P28" s="3">
        <v>2.3161038133924499</v>
      </c>
      <c r="Q28" s="3">
        <v>3.8931732957654899</v>
      </c>
      <c r="R28" s="3">
        <v>3.3012755871778201</v>
      </c>
      <c r="S28" s="3">
        <v>3.5840924360533699</v>
      </c>
      <c r="T28" s="3">
        <v>3.7473021153403701</v>
      </c>
      <c r="U28" s="3">
        <v>2.65824936580041</v>
      </c>
      <c r="V28" s="3">
        <v>4.7081802983621897</v>
      </c>
    </row>
    <row r="29" spans="1:22" x14ac:dyDescent="0.35">
      <c r="A29" s="2">
        <v>42703</v>
      </c>
      <c r="B29" s="3">
        <v>2.1442937387405601</v>
      </c>
      <c r="C29" s="3">
        <v>2.9046030100798599</v>
      </c>
      <c r="D29" s="3">
        <v>2.5058341702712701</v>
      </c>
      <c r="E29" s="3">
        <v>1.81130562563828</v>
      </c>
      <c r="F29" s="3">
        <v>3.2675167651987298</v>
      </c>
      <c r="G29" s="3">
        <v>2.0848558471349401</v>
      </c>
      <c r="H29" s="3">
        <v>3.01582793134203</v>
      </c>
      <c r="I29" s="3">
        <v>4.1775280777123296</v>
      </c>
      <c r="J29" s="3">
        <v>2.28372161974873</v>
      </c>
      <c r="K29" s="3">
        <v>2.0072789571909899</v>
      </c>
      <c r="L29" s="3">
        <v>3.2409820903061402</v>
      </c>
      <c r="M29" s="3">
        <v>3.3490086736401601</v>
      </c>
      <c r="N29" s="3">
        <v>2.7988697667664701</v>
      </c>
      <c r="O29" s="3">
        <v>1.6775783071797501</v>
      </c>
      <c r="P29" s="3">
        <v>2.3041309330060602</v>
      </c>
      <c r="Q29" s="3">
        <v>4.3605225161608203</v>
      </c>
      <c r="R29" s="3">
        <v>3.2827781077823901</v>
      </c>
      <c r="S29" s="3">
        <v>3.8478323118129798</v>
      </c>
      <c r="T29" s="3">
        <v>4.0695925039234098</v>
      </c>
      <c r="U29" s="3" t="e">
        <v>#N/A</v>
      </c>
      <c r="V29" s="3">
        <v>3.9734326247359402</v>
      </c>
    </row>
    <row r="30" spans="1:22" x14ac:dyDescent="0.35">
      <c r="A30" s="2">
        <v>42733</v>
      </c>
      <c r="B30" s="3">
        <v>2.3381239647610998</v>
      </c>
      <c r="C30" s="3">
        <v>2.9006624506374301</v>
      </c>
      <c r="D30" s="3">
        <v>2.4464017924495902</v>
      </c>
      <c r="E30" s="3">
        <v>1.7600076630214301</v>
      </c>
      <c r="F30" s="3">
        <v>3.0804812434372599</v>
      </c>
      <c r="G30" s="3">
        <v>2.2772833717090402</v>
      </c>
      <c r="H30" s="3">
        <v>3.03477634712223</v>
      </c>
      <c r="I30" s="3">
        <v>4.2683902520351804</v>
      </c>
      <c r="J30" s="3">
        <v>2.3638160232304002</v>
      </c>
      <c r="K30" s="3">
        <v>1.9611706708338701</v>
      </c>
      <c r="L30" s="3">
        <v>3.5211530032382998</v>
      </c>
      <c r="M30" s="3">
        <v>3.18313644168509</v>
      </c>
      <c r="N30" s="3">
        <v>2.88334331316796</v>
      </c>
      <c r="O30" s="3">
        <v>1.7096246423650101</v>
      </c>
      <c r="P30" s="3">
        <v>2.4197096406080099</v>
      </c>
      <c r="Q30" s="3">
        <v>3.7913873910366598</v>
      </c>
      <c r="R30" s="3">
        <v>3.2311212693113101</v>
      </c>
      <c r="S30" s="3">
        <v>3.7913325496888</v>
      </c>
      <c r="T30" s="3">
        <v>4.1156951082787101</v>
      </c>
      <c r="U30" s="3">
        <v>2.8610881707804201</v>
      </c>
      <c r="V30" s="3">
        <v>3.7865533475493902</v>
      </c>
    </row>
    <row r="31" spans="1:22" x14ac:dyDescent="0.35">
      <c r="A31" s="2">
        <v>42762</v>
      </c>
      <c r="B31" s="3">
        <v>2.2817019243029901</v>
      </c>
      <c r="C31" s="3">
        <v>2.87805289097032</v>
      </c>
      <c r="D31" s="3">
        <v>2.4256288847629599</v>
      </c>
      <c r="E31" s="3">
        <v>1.6324007875473601</v>
      </c>
      <c r="F31" s="3">
        <v>2.7222843675925699</v>
      </c>
      <c r="G31" s="3">
        <v>2.07847713925231</v>
      </c>
      <c r="H31" s="3">
        <v>2.9854794018627899</v>
      </c>
      <c r="I31" s="3">
        <v>4.15630445535683</v>
      </c>
      <c r="J31" s="3">
        <v>2.3415069078561501</v>
      </c>
      <c r="K31" s="3">
        <v>1.9087945727161599</v>
      </c>
      <c r="L31" s="3">
        <v>3.3262268737837402</v>
      </c>
      <c r="M31" s="3">
        <v>3.1871205783587899</v>
      </c>
      <c r="N31" s="3">
        <v>2.9276457476168898</v>
      </c>
      <c r="O31" s="3">
        <v>1.61752947405768</v>
      </c>
      <c r="P31" s="3">
        <v>2.31047448131384</v>
      </c>
      <c r="Q31" s="3">
        <v>3.6031597135067699</v>
      </c>
      <c r="R31" s="3">
        <v>3.12600579210554</v>
      </c>
      <c r="S31" s="3">
        <v>3.6069424200846498</v>
      </c>
      <c r="T31" s="3">
        <v>4.11323143414171</v>
      </c>
      <c r="U31" s="3" t="e">
        <v>#N/A</v>
      </c>
      <c r="V31" s="3">
        <v>3.7288802909478398</v>
      </c>
    </row>
    <row r="32" spans="1:22" x14ac:dyDescent="0.35">
      <c r="A32" s="2">
        <v>42794</v>
      </c>
      <c r="B32" s="3">
        <v>2.2893703759003898</v>
      </c>
      <c r="C32" s="3">
        <v>2.7702287428952999</v>
      </c>
      <c r="D32" s="3">
        <v>2.4264719357620099</v>
      </c>
      <c r="E32" s="3">
        <v>1.65051538690643</v>
      </c>
      <c r="F32" s="3">
        <v>2.54208520508196</v>
      </c>
      <c r="G32" s="3">
        <v>2.05434598835605</v>
      </c>
      <c r="H32" s="3">
        <v>3.0120114740956199</v>
      </c>
      <c r="I32" s="3">
        <v>4.1142733034003598</v>
      </c>
      <c r="J32" s="3">
        <v>2.3839561193361298</v>
      </c>
      <c r="K32" s="3">
        <v>1.9312197612659501</v>
      </c>
      <c r="L32" s="3">
        <v>3.4133915492040399</v>
      </c>
      <c r="M32" s="3">
        <v>3.2228697872420402</v>
      </c>
      <c r="N32" s="3">
        <v>3.0257615939706799</v>
      </c>
      <c r="O32" s="3">
        <v>1.58709013129702</v>
      </c>
      <c r="P32" s="3">
        <v>2.26929355339756</v>
      </c>
      <c r="Q32" s="3">
        <v>3.7712306834745899</v>
      </c>
      <c r="R32" s="3">
        <v>3.1517236009144298</v>
      </c>
      <c r="S32" s="3">
        <v>3.5718739949977301</v>
      </c>
      <c r="T32" s="3">
        <v>4.0652206260252202</v>
      </c>
      <c r="U32" s="3">
        <v>3.5429177150751698</v>
      </c>
      <c r="V32" s="3">
        <v>3.80856706646941</v>
      </c>
    </row>
    <row r="33" spans="1:22" x14ac:dyDescent="0.35">
      <c r="A33" s="2">
        <v>42823</v>
      </c>
      <c r="B33" s="3">
        <v>2.31583483551589</v>
      </c>
      <c r="C33" s="3">
        <v>2.44933714718954</v>
      </c>
      <c r="D33" s="3">
        <v>2.4014282380012402</v>
      </c>
      <c r="E33" s="3">
        <v>1.6551042008977901</v>
      </c>
      <c r="F33" s="3">
        <v>2.5374393815879399</v>
      </c>
      <c r="G33" s="3">
        <v>2.2050646932065199</v>
      </c>
      <c r="H33" s="3">
        <v>2.9517857980522999</v>
      </c>
      <c r="I33" s="3">
        <v>4.1217314689870097</v>
      </c>
      <c r="J33" s="3">
        <v>2.3484056250866399</v>
      </c>
      <c r="K33" s="3">
        <v>1.8836777774417801</v>
      </c>
      <c r="L33" s="3">
        <v>3.57720046933066</v>
      </c>
      <c r="M33" s="3">
        <v>3.1441081256833101</v>
      </c>
      <c r="N33" s="3">
        <v>2.8785475445883901</v>
      </c>
      <c r="O33" s="3">
        <v>1.5586374840794399</v>
      </c>
      <c r="P33" s="3">
        <v>2.24368880051582</v>
      </c>
      <c r="Q33" s="3">
        <v>3.9202372593009298</v>
      </c>
      <c r="R33" s="3">
        <v>3.1395362009239798</v>
      </c>
      <c r="S33" s="3">
        <v>3.5966944538928698</v>
      </c>
      <c r="T33" s="3">
        <v>4.2279316798328797</v>
      </c>
      <c r="U33" s="3">
        <v>2.65712548215037</v>
      </c>
      <c r="V33" s="3">
        <v>4.00346479272278</v>
      </c>
    </row>
    <row r="34" spans="1:22" x14ac:dyDescent="0.35">
      <c r="A34" s="2">
        <v>42853</v>
      </c>
      <c r="B34" s="3">
        <v>2.2718558145552201</v>
      </c>
      <c r="C34" s="3">
        <v>2.5302461702589398</v>
      </c>
      <c r="D34" s="3">
        <v>2.4180635539739801</v>
      </c>
      <c r="E34" s="3">
        <v>1.5853559661104399</v>
      </c>
      <c r="F34" s="3">
        <v>2.4054618794704101</v>
      </c>
      <c r="G34" s="3">
        <v>2.0138945346722998</v>
      </c>
      <c r="H34" s="3">
        <v>2.9493386885245201</v>
      </c>
      <c r="I34" s="3">
        <v>4.0902816492297003</v>
      </c>
      <c r="J34" s="3">
        <v>2.3850801604176399</v>
      </c>
      <c r="K34" s="3">
        <v>1.90807625207123</v>
      </c>
      <c r="L34" s="3">
        <v>3.60209814864686</v>
      </c>
      <c r="M34" s="3">
        <v>3.0876316404733499</v>
      </c>
      <c r="N34" s="3">
        <v>2.5310094218943799</v>
      </c>
      <c r="O34" s="3">
        <v>1.5687880216713801</v>
      </c>
      <c r="P34" s="3">
        <v>2.2666465637608701</v>
      </c>
      <c r="Q34" s="3">
        <v>3.9702962051171902</v>
      </c>
      <c r="R34" s="3">
        <v>3.17881197448565</v>
      </c>
      <c r="S34" s="3">
        <v>3.5862643902468201</v>
      </c>
      <c r="T34" s="3">
        <v>4.0353405712669401</v>
      </c>
      <c r="U34" s="3">
        <v>2.4859858482272998</v>
      </c>
      <c r="V34" s="3">
        <v>4.0573644422687503</v>
      </c>
    </row>
    <row r="35" spans="1:22" x14ac:dyDescent="0.35">
      <c r="A35" s="2">
        <v>42881</v>
      </c>
      <c r="B35" s="3">
        <v>2.2163435629231301</v>
      </c>
      <c r="C35" s="3">
        <v>2.3969565374717599</v>
      </c>
      <c r="D35" s="3">
        <v>2.4779625015425801</v>
      </c>
      <c r="E35" s="3">
        <v>1.5555682544509599</v>
      </c>
      <c r="F35" s="3">
        <v>2.4974508639410402</v>
      </c>
      <c r="G35" s="3">
        <v>2.2632778002102598</v>
      </c>
      <c r="H35" s="3">
        <v>2.9782544043908601</v>
      </c>
      <c r="I35" s="3">
        <v>4.0466783319155999</v>
      </c>
      <c r="J35" s="3">
        <v>2.37547295376518</v>
      </c>
      <c r="K35" s="3">
        <v>1.7824490888525</v>
      </c>
      <c r="L35" s="3">
        <v>3.6716960638637399</v>
      </c>
      <c r="M35" s="3">
        <v>3.0160197590892399</v>
      </c>
      <c r="N35" s="3">
        <v>2.6114043937550901</v>
      </c>
      <c r="O35" s="3">
        <v>1.5736773903457999</v>
      </c>
      <c r="P35" s="3">
        <v>2.1731502369367202</v>
      </c>
      <c r="Q35" s="3">
        <v>3.89983354870329</v>
      </c>
      <c r="R35" s="3">
        <v>3.18586324223023</v>
      </c>
      <c r="S35" s="3">
        <v>3.6115309252267598</v>
      </c>
      <c r="T35" s="3">
        <v>4.0089904013213298</v>
      </c>
      <c r="U35" s="3">
        <v>2.4143260862859002</v>
      </c>
      <c r="V35" s="3">
        <v>4.1081353092206196</v>
      </c>
    </row>
    <row r="36" spans="1:22" x14ac:dyDescent="0.35">
      <c r="A36" s="2">
        <v>42915</v>
      </c>
      <c r="B36" s="3">
        <v>2.0793261677343402</v>
      </c>
      <c r="C36" s="3">
        <v>2.7195059967744202</v>
      </c>
      <c r="D36" s="3">
        <v>2.5371547375647299</v>
      </c>
      <c r="E36" s="3">
        <v>1.58166463037297</v>
      </c>
      <c r="F36" s="3">
        <v>2.4090239899201702</v>
      </c>
      <c r="G36" s="3">
        <v>2.3235992861702699</v>
      </c>
      <c r="H36" s="3">
        <v>3.0288425846868199</v>
      </c>
      <c r="I36" s="3">
        <v>3.96302231808858</v>
      </c>
      <c r="J36" s="3">
        <v>2.4715824039149399</v>
      </c>
      <c r="K36" s="3">
        <v>1.75328177716663</v>
      </c>
      <c r="L36" s="3">
        <v>3.6606454752622102</v>
      </c>
      <c r="M36" s="3">
        <v>3.3836555633934</v>
      </c>
      <c r="N36" s="3">
        <v>2.5175501389520099</v>
      </c>
      <c r="O36" s="3">
        <v>1.6470579769404201</v>
      </c>
      <c r="P36" s="3">
        <v>2.1725320908176502</v>
      </c>
      <c r="Q36" s="3">
        <v>4.4742344179057802</v>
      </c>
      <c r="R36" s="3">
        <v>3.20305987815357</v>
      </c>
      <c r="S36" s="3">
        <v>3.5676368853624201</v>
      </c>
      <c r="T36" s="3">
        <v>4.1079788214390698</v>
      </c>
      <c r="U36" s="3">
        <v>1.8829573986735999</v>
      </c>
      <c r="V36" s="3">
        <v>3.62818170097901</v>
      </c>
    </row>
    <row r="37" spans="1:22" x14ac:dyDescent="0.35">
      <c r="A37" s="2">
        <v>42944</v>
      </c>
      <c r="B37" s="3">
        <v>2.14156201832991</v>
      </c>
      <c r="C37" s="3">
        <v>2.5750976354515802</v>
      </c>
      <c r="D37" s="3">
        <v>2.5748623469301202</v>
      </c>
      <c r="E37" s="3">
        <v>1.56374341752837</v>
      </c>
      <c r="F37" s="3">
        <v>2.2747959012404002</v>
      </c>
      <c r="G37" s="3">
        <v>2.3036278018415599</v>
      </c>
      <c r="H37" s="3">
        <v>3.0306936806365501</v>
      </c>
      <c r="I37" s="3">
        <v>3.9775205532230702</v>
      </c>
      <c r="J37" s="3">
        <v>2.3876396009169301</v>
      </c>
      <c r="K37" s="3">
        <v>1.7880943302671299</v>
      </c>
      <c r="L37" s="3">
        <v>3.49232824285161</v>
      </c>
      <c r="M37" s="3">
        <v>3.1755551733847698</v>
      </c>
      <c r="N37" s="3">
        <v>2.5272118269620498</v>
      </c>
      <c r="O37" s="3">
        <v>1.5238115563460899</v>
      </c>
      <c r="P37" s="3">
        <v>2.0743060021113999</v>
      </c>
      <c r="Q37" s="3">
        <v>4.1251565545098998</v>
      </c>
      <c r="R37" s="3">
        <v>3.2379686547236699</v>
      </c>
      <c r="S37" s="3">
        <v>3.5950745296572499</v>
      </c>
      <c r="T37" s="3">
        <v>3.9404293074728498</v>
      </c>
      <c r="U37" s="3">
        <v>1.5461837400340599</v>
      </c>
      <c r="V37" s="3">
        <v>3.7835347188969202</v>
      </c>
    </row>
    <row r="38" spans="1:22" x14ac:dyDescent="0.35">
      <c r="A38" s="2">
        <v>42976</v>
      </c>
      <c r="B38" s="3">
        <v>2.1234164058698499</v>
      </c>
      <c r="C38" s="3">
        <v>2.4496247991111799</v>
      </c>
      <c r="D38" s="3">
        <v>2.56049843129099</v>
      </c>
      <c r="E38" s="3">
        <v>1.56932357151809</v>
      </c>
      <c r="F38" s="3">
        <v>2.3586406751717601</v>
      </c>
      <c r="G38" s="3">
        <v>2.0289038440670502</v>
      </c>
      <c r="H38" s="3">
        <v>3.0416094148133799</v>
      </c>
      <c r="I38" s="3">
        <v>4.0548858774509497</v>
      </c>
      <c r="J38" s="3">
        <v>2.36660675072544</v>
      </c>
      <c r="K38" s="3">
        <v>1.83926841605462</v>
      </c>
      <c r="L38" s="3">
        <v>3.2969773702288601</v>
      </c>
      <c r="M38" s="3">
        <v>3.11798967259111</v>
      </c>
      <c r="N38" s="3">
        <v>2.5687357221007199</v>
      </c>
      <c r="O38" s="3">
        <v>1.5551717114797701</v>
      </c>
      <c r="P38" s="3">
        <v>2.13808272347634</v>
      </c>
      <c r="Q38" s="3">
        <v>4.45126470862236</v>
      </c>
      <c r="R38" s="3">
        <v>3.1296170865516002</v>
      </c>
      <c r="S38" s="3">
        <v>3.7347724625728702</v>
      </c>
      <c r="T38" s="3">
        <v>4.0247816678791102</v>
      </c>
      <c r="U38" s="3">
        <v>1.7758628092934601</v>
      </c>
      <c r="V38" s="3">
        <v>4.0917791674788004</v>
      </c>
    </row>
    <row r="39" spans="1:22" x14ac:dyDescent="0.35">
      <c r="A39" s="2">
        <v>43007</v>
      </c>
      <c r="B39" s="3">
        <v>2.15715706087185</v>
      </c>
      <c r="C39" s="3">
        <v>2.4970372114339798</v>
      </c>
      <c r="D39" s="3">
        <v>2.5726165050046301</v>
      </c>
      <c r="E39" s="3">
        <v>1.47260013392406</v>
      </c>
      <c r="F39" s="3">
        <v>2.4836535478631698</v>
      </c>
      <c r="G39" s="3">
        <v>2.2774407790017199</v>
      </c>
      <c r="H39" s="3">
        <v>3.0772509647785302</v>
      </c>
      <c r="I39" s="3">
        <v>4.1608377159711303</v>
      </c>
      <c r="J39" s="3">
        <v>2.4557897397543802</v>
      </c>
      <c r="K39" s="3">
        <v>1.79332433088298</v>
      </c>
      <c r="L39" s="3">
        <v>3.2097606482553598</v>
      </c>
      <c r="M39" s="3">
        <v>3.3780526079694102</v>
      </c>
      <c r="N39" s="3">
        <v>2.8989935375850902</v>
      </c>
      <c r="O39" s="3">
        <v>1.5853451685230699</v>
      </c>
      <c r="P39" s="3">
        <v>2.12496082560987</v>
      </c>
      <c r="Q39" s="3">
        <v>4.6901566024012897</v>
      </c>
      <c r="R39" s="3">
        <v>3.0385754815116601</v>
      </c>
      <c r="S39" s="3">
        <v>4.2343520620765496</v>
      </c>
      <c r="T39" s="3">
        <v>4.28272553619487</v>
      </c>
      <c r="U39" s="3">
        <v>1.7059386959151599</v>
      </c>
      <c r="V39" s="3">
        <v>4.2949651193913398</v>
      </c>
    </row>
    <row r="40" spans="1:22" x14ac:dyDescent="0.35">
      <c r="A40" s="2">
        <v>43035</v>
      </c>
      <c r="B40" s="3">
        <v>2.1202205960132701</v>
      </c>
      <c r="C40" s="3">
        <v>2.8569119327875199</v>
      </c>
      <c r="D40" s="3">
        <v>2.5963663828703898</v>
      </c>
      <c r="E40" s="3">
        <v>1.4766512060994701</v>
      </c>
      <c r="F40" s="3">
        <v>2.41326782072862</v>
      </c>
      <c r="G40" s="3">
        <v>2.3366022910829898</v>
      </c>
      <c r="H40" s="3">
        <v>3.19678440734305</v>
      </c>
      <c r="I40" s="3">
        <v>4.0415650587184597</v>
      </c>
      <c r="J40" s="3">
        <v>2.5279981099025099</v>
      </c>
      <c r="K40" s="3">
        <v>1.72719185387685</v>
      </c>
      <c r="L40" s="3">
        <v>3.2163279716122499</v>
      </c>
      <c r="M40" s="3">
        <v>3.24851406238334</v>
      </c>
      <c r="N40" s="3">
        <v>2.9052162239550801</v>
      </c>
      <c r="O40" s="3">
        <v>1.5205719424923101</v>
      </c>
      <c r="P40" s="3">
        <v>2.07596069157445</v>
      </c>
      <c r="Q40" s="3">
        <v>4.5359887363833096</v>
      </c>
      <c r="R40" s="3">
        <v>2.9996555024668701</v>
      </c>
      <c r="S40" s="3">
        <v>4.1754498593390803</v>
      </c>
      <c r="T40" s="3">
        <v>4.1971143230568604</v>
      </c>
      <c r="U40" s="3">
        <v>1.8811057580583901</v>
      </c>
      <c r="V40" s="3">
        <v>4.4603141172866101</v>
      </c>
    </row>
    <row r="41" spans="1:22" x14ac:dyDescent="0.35">
      <c r="A41" s="2">
        <v>43068</v>
      </c>
      <c r="B41" s="3">
        <v>2.1371722983214299</v>
      </c>
      <c r="C41" s="3">
        <v>3.2291980504065001</v>
      </c>
      <c r="D41" s="3">
        <v>2.61833703189793</v>
      </c>
      <c r="E41" s="3">
        <v>1.53761715608615</v>
      </c>
      <c r="F41" s="3">
        <v>2.6867871251292201</v>
      </c>
      <c r="G41" s="3">
        <v>2.6953529028724299</v>
      </c>
      <c r="H41" s="3">
        <v>3.3119813507548899</v>
      </c>
      <c r="I41" s="3">
        <v>4.0869766381112802</v>
      </c>
      <c r="J41" s="3">
        <v>2.5630799965398099</v>
      </c>
      <c r="K41" s="3">
        <v>2.0074861017163199</v>
      </c>
      <c r="L41" s="3">
        <v>3.5961084995978001</v>
      </c>
      <c r="M41" s="3">
        <v>3.0765178774714999</v>
      </c>
      <c r="N41" s="3">
        <v>3.0807321445703302</v>
      </c>
      <c r="O41" s="3">
        <v>1.5181751244086299</v>
      </c>
      <c r="P41" s="3">
        <v>2.0400593300172898</v>
      </c>
      <c r="Q41" s="3">
        <v>4.70080272844113</v>
      </c>
      <c r="R41" s="3">
        <v>3.0473561353452099</v>
      </c>
      <c r="S41" s="3">
        <v>4.5840652594288001</v>
      </c>
      <c r="T41" s="3">
        <v>4.4716839114820797</v>
      </c>
      <c r="U41" s="3">
        <v>1.8713016818300401</v>
      </c>
      <c r="V41" s="3">
        <v>4.35741845919447</v>
      </c>
    </row>
    <row r="42" spans="1:22" x14ac:dyDescent="0.35">
      <c r="A42" s="2">
        <v>43098</v>
      </c>
      <c r="B42" s="3">
        <v>2.2068357034192299</v>
      </c>
      <c r="C42" s="3">
        <v>2.9750754317100201</v>
      </c>
      <c r="D42" s="3">
        <v>2.5136400735313198</v>
      </c>
      <c r="E42" s="3">
        <v>1.5451203833493701</v>
      </c>
      <c r="F42" s="3">
        <v>2.83443878005601</v>
      </c>
      <c r="G42" s="3">
        <v>2.72541181637069</v>
      </c>
      <c r="H42" s="3">
        <v>3.14154028928361</v>
      </c>
      <c r="I42" s="3">
        <v>4.1803884485575598</v>
      </c>
      <c r="J42" s="3">
        <v>2.48859983516228</v>
      </c>
      <c r="K42" s="3">
        <v>2.0662133671263501</v>
      </c>
      <c r="L42" s="3">
        <v>3.4275950029312701</v>
      </c>
      <c r="M42" s="3">
        <v>3.2894232260082901</v>
      </c>
      <c r="N42" s="3">
        <v>2.6265269511531</v>
      </c>
      <c r="O42" s="3">
        <v>1.5008721172589401</v>
      </c>
      <c r="P42" s="3">
        <v>2.0867396597381198</v>
      </c>
      <c r="Q42" s="3">
        <v>4.3276816240240503</v>
      </c>
      <c r="R42" s="3">
        <v>2.9860920037283298</v>
      </c>
      <c r="S42" s="3">
        <v>4.0842220852424997</v>
      </c>
      <c r="T42" s="3">
        <v>4.499579934562</v>
      </c>
      <c r="U42" s="3">
        <v>1.42874449362772</v>
      </c>
      <c r="V42" s="3">
        <v>4.3069869006561898</v>
      </c>
    </row>
    <row r="43" spans="1:22" x14ac:dyDescent="0.35">
      <c r="A43" s="2">
        <v>43129</v>
      </c>
      <c r="B43" s="3">
        <v>2.11312889786478</v>
      </c>
      <c r="C43" s="3">
        <v>2.6833672748140001</v>
      </c>
      <c r="D43" s="3">
        <v>2.41028961703796</v>
      </c>
      <c r="E43" s="3">
        <v>1.4753887614883701</v>
      </c>
      <c r="F43" s="3">
        <v>2.7675002672342899</v>
      </c>
      <c r="G43" s="3">
        <v>2.4294996256288899</v>
      </c>
      <c r="H43" s="3">
        <v>3.05060776174611</v>
      </c>
      <c r="I43" s="3">
        <v>4.0199196124247498</v>
      </c>
      <c r="J43" s="3">
        <v>2.44473489227259</v>
      </c>
      <c r="K43" s="3">
        <v>1.96538534403134</v>
      </c>
      <c r="L43" s="3">
        <v>3.178353384382</v>
      </c>
      <c r="M43" s="3">
        <v>3.2843010274108</v>
      </c>
      <c r="N43" s="3">
        <v>2.54471265434091</v>
      </c>
      <c r="O43" s="3">
        <v>1.44513690733839</v>
      </c>
      <c r="P43" s="3">
        <v>1.9301100246487299</v>
      </c>
      <c r="Q43" s="3">
        <v>4.0701040438627301</v>
      </c>
      <c r="R43" s="3">
        <v>2.8641527224346799</v>
      </c>
      <c r="S43" s="3">
        <v>3.9242998452880502</v>
      </c>
      <c r="T43" s="3">
        <v>4.2276033344961599</v>
      </c>
      <c r="U43" s="3">
        <v>1.5007952704271801</v>
      </c>
      <c r="V43" s="3">
        <v>4.1840772893154297</v>
      </c>
    </row>
    <row r="44" spans="1:22" x14ac:dyDescent="0.35">
      <c r="A44" s="2">
        <v>43159</v>
      </c>
      <c r="B44" s="3">
        <v>2.2991803473121601</v>
      </c>
      <c r="C44" s="3">
        <v>3.0349869360442199</v>
      </c>
      <c r="D44" s="3">
        <v>2.4926417293627798</v>
      </c>
      <c r="E44" s="3">
        <v>1.5584878509179401</v>
      </c>
      <c r="F44" s="3">
        <v>3.05497435042528</v>
      </c>
      <c r="G44" s="3">
        <v>2.3578164227381699</v>
      </c>
      <c r="H44" s="3">
        <v>3.14842387876147</v>
      </c>
      <c r="I44" s="3">
        <v>4.210010093867</v>
      </c>
      <c r="J44" s="3">
        <v>2.6565845234846899</v>
      </c>
      <c r="K44" s="3">
        <v>2.1751491692187401</v>
      </c>
      <c r="L44" s="3">
        <v>3.3708956746612402</v>
      </c>
      <c r="M44" s="3">
        <v>3.3471344113692698</v>
      </c>
      <c r="N44" s="3">
        <v>2.9185220950995099</v>
      </c>
      <c r="O44" s="3">
        <v>1.5722303721690001</v>
      </c>
      <c r="P44" s="3">
        <v>2.1098623571795598</v>
      </c>
      <c r="Q44" s="3">
        <v>4.8570781702910102</v>
      </c>
      <c r="R44" s="3">
        <v>2.9427224813152799</v>
      </c>
      <c r="S44" s="3">
        <v>4.1596943560227997</v>
      </c>
      <c r="T44" s="3">
        <v>4.5366697247218299</v>
      </c>
      <c r="U44" s="3">
        <v>1.6990725856140001</v>
      </c>
      <c r="V44" s="3">
        <v>4.3149731124130897</v>
      </c>
    </row>
    <row r="45" spans="1:22" x14ac:dyDescent="0.35">
      <c r="A45" s="2">
        <v>43188</v>
      </c>
      <c r="B45" s="3">
        <v>2.4284173572500598</v>
      </c>
      <c r="C45" s="3">
        <v>3.0895354340961201</v>
      </c>
      <c r="D45" s="3">
        <v>2.7031314798409798</v>
      </c>
      <c r="E45" s="3">
        <v>1.65656358293505</v>
      </c>
      <c r="F45" s="3">
        <v>3.1971387993271398</v>
      </c>
      <c r="G45" s="3">
        <v>2.1839584490762598</v>
      </c>
      <c r="H45" s="3">
        <v>3.19485732378776</v>
      </c>
      <c r="I45" s="3">
        <v>4.1829494015261401</v>
      </c>
      <c r="J45" s="3">
        <v>2.6945773183802402</v>
      </c>
      <c r="K45" s="3">
        <v>2.2128714709164998</v>
      </c>
      <c r="L45" s="3">
        <v>3.46343449112101</v>
      </c>
      <c r="M45" s="3">
        <v>3.3354849715674799</v>
      </c>
      <c r="N45" s="3">
        <v>3.29008108585586</v>
      </c>
      <c r="O45" s="3">
        <v>1.62265292677285</v>
      </c>
      <c r="P45" s="3">
        <v>2.2645566894396301</v>
      </c>
      <c r="Q45" s="3">
        <v>5.0035225390862301</v>
      </c>
      <c r="R45" s="3">
        <v>3.07022886222469</v>
      </c>
      <c r="S45" s="3">
        <v>4.5001420506565699</v>
      </c>
      <c r="T45" s="3">
        <v>4.6407054122811902</v>
      </c>
      <c r="U45" s="3">
        <v>1.88824651064625</v>
      </c>
      <c r="V45" s="3">
        <v>3.8936657195826201</v>
      </c>
    </row>
    <row r="46" spans="1:22" x14ac:dyDescent="0.35">
      <c r="A46" s="2">
        <v>43217</v>
      </c>
      <c r="B46" s="3">
        <v>2.71505565282119</v>
      </c>
      <c r="C46" s="3">
        <v>3.13139397271215</v>
      </c>
      <c r="D46" s="3">
        <v>2.90859504041316</v>
      </c>
      <c r="E46" s="3">
        <v>1.7444971998427199</v>
      </c>
      <c r="F46" s="3">
        <v>3.04285263028653</v>
      </c>
      <c r="G46" s="3">
        <v>2.0715578120675899</v>
      </c>
      <c r="H46" s="3">
        <v>3.1892759183546202</v>
      </c>
      <c r="I46" s="3">
        <v>4.3750011704683702</v>
      </c>
      <c r="J46" s="3">
        <v>2.6708016873438201</v>
      </c>
      <c r="K46" s="3">
        <v>2.2015356062234699</v>
      </c>
      <c r="L46" s="3">
        <v>3.6439179451795498</v>
      </c>
      <c r="M46" s="3">
        <v>3.3131691112027299</v>
      </c>
      <c r="N46" s="3">
        <v>2.9537399980863799</v>
      </c>
      <c r="O46" s="3">
        <v>1.59194447173966</v>
      </c>
      <c r="P46" s="3">
        <v>2.3246192432003099</v>
      </c>
      <c r="Q46" s="3">
        <v>4.6911163209710702</v>
      </c>
      <c r="R46" s="3">
        <v>3.06192909457266</v>
      </c>
      <c r="S46" s="3">
        <v>4.9643402713299896</v>
      </c>
      <c r="T46" s="3">
        <v>4.8186811973000401</v>
      </c>
      <c r="U46" s="3">
        <v>1.9452340816459199</v>
      </c>
      <c r="V46" s="3">
        <v>3.7862889694259598</v>
      </c>
    </row>
    <row r="47" spans="1:22" x14ac:dyDescent="0.35">
      <c r="A47" s="2">
        <v>43249</v>
      </c>
      <c r="B47" s="3">
        <v>2.7285255994325102</v>
      </c>
      <c r="C47" s="3">
        <v>3.2075599771873402</v>
      </c>
      <c r="D47" s="3">
        <v>2.91088931204232</v>
      </c>
      <c r="E47" s="3">
        <v>1.7769688850444401</v>
      </c>
      <c r="F47" s="3">
        <v>3.1325833707224802</v>
      </c>
      <c r="G47" s="3">
        <v>4.6333340000650098</v>
      </c>
      <c r="H47" s="3">
        <v>3.3277878232092002</v>
      </c>
      <c r="I47" s="3">
        <v>4.3269796695866898</v>
      </c>
      <c r="J47" s="3">
        <v>2.9674183777219598</v>
      </c>
      <c r="K47" s="3">
        <v>2.2342091677442699</v>
      </c>
      <c r="L47" s="3">
        <v>4.20009465343876</v>
      </c>
      <c r="M47" s="3">
        <v>3.50761832299525</v>
      </c>
      <c r="N47" s="3">
        <v>3.5372663999109899</v>
      </c>
      <c r="O47" s="3">
        <v>1.63735151005968</v>
      </c>
      <c r="P47" s="3">
        <v>2.2735406246663898</v>
      </c>
      <c r="Q47" s="3">
        <v>4.7451437013280797</v>
      </c>
      <c r="R47" s="3">
        <v>3.1631615615791802</v>
      </c>
      <c r="S47" s="3">
        <v>5.1531443158392802</v>
      </c>
      <c r="T47" s="3">
        <v>4.9042196247702297</v>
      </c>
      <c r="U47" s="3">
        <v>1.85994268221399</v>
      </c>
      <c r="V47" s="3">
        <v>3.8297958976417199</v>
      </c>
    </row>
    <row r="48" spans="1:22" x14ac:dyDescent="0.35">
      <c r="A48" s="2">
        <v>43280</v>
      </c>
      <c r="B48" s="3">
        <v>2.96454588236544</v>
      </c>
      <c r="C48" s="3">
        <v>3.4040418010611599</v>
      </c>
      <c r="D48" s="3">
        <v>3.1356502453930699</v>
      </c>
      <c r="E48" s="3">
        <v>1.86091809258778</v>
      </c>
      <c r="F48" s="3">
        <v>3.1389450837625898</v>
      </c>
      <c r="G48" s="3">
        <v>2.0538358654842899</v>
      </c>
      <c r="H48" s="3">
        <v>3.3726822791597399</v>
      </c>
      <c r="I48" s="3">
        <v>4.4368919555397603</v>
      </c>
      <c r="J48" s="3">
        <v>2.7786052677677602</v>
      </c>
      <c r="K48" s="3">
        <v>2.3567296324562199</v>
      </c>
      <c r="L48" s="3">
        <v>4.4762956294580301</v>
      </c>
      <c r="M48" s="3">
        <v>3.5317808005733098</v>
      </c>
      <c r="N48" s="3">
        <v>3.42408506616687</v>
      </c>
      <c r="O48" s="3">
        <v>1.6201788839745801</v>
      </c>
      <c r="P48" s="3">
        <v>2.3992219806452302</v>
      </c>
      <c r="Q48" s="3">
        <v>4.8872808487600903</v>
      </c>
      <c r="R48" s="3">
        <v>3.4625817926814202</v>
      </c>
      <c r="S48" s="3">
        <v>5.4890541564676001</v>
      </c>
      <c r="T48" s="3">
        <v>4.9903184029356398</v>
      </c>
      <c r="U48" s="3">
        <v>1.6465998185491799</v>
      </c>
      <c r="V48" s="3">
        <v>3.8215869256575798</v>
      </c>
    </row>
    <row r="49" spans="1:22" x14ac:dyDescent="0.35">
      <c r="A49" s="2">
        <v>43308</v>
      </c>
      <c r="B49" s="3">
        <v>2.9915286447303502</v>
      </c>
      <c r="C49" s="3">
        <v>3.3166424506624401</v>
      </c>
      <c r="D49" s="3">
        <v>3.0260380786898899</v>
      </c>
      <c r="E49" s="3">
        <v>1.73253953244908</v>
      </c>
      <c r="F49" s="3">
        <v>2.8165054728142702</v>
      </c>
      <c r="G49" s="3">
        <v>2.2275673290300801</v>
      </c>
      <c r="H49" s="3">
        <v>3.2233680951100201</v>
      </c>
      <c r="I49" s="3">
        <v>4.3293843580598397</v>
      </c>
      <c r="J49" s="3">
        <v>2.6904282423086001</v>
      </c>
      <c r="K49" s="3">
        <v>2.3569922543561601</v>
      </c>
      <c r="L49" s="3">
        <v>4.1400175099913197</v>
      </c>
      <c r="M49" s="3">
        <v>3.5624070962327798</v>
      </c>
      <c r="N49" s="3">
        <v>3.4610222230405601</v>
      </c>
      <c r="O49" s="3">
        <v>1.53542111636025</v>
      </c>
      <c r="P49" s="3">
        <v>2.3736375772804501</v>
      </c>
      <c r="Q49" s="3">
        <v>4.5566093298959904</v>
      </c>
      <c r="R49" s="3">
        <v>3.2528429154235301</v>
      </c>
      <c r="S49" s="3">
        <v>5.3814007903632302</v>
      </c>
      <c r="T49" s="3">
        <v>4.7176414855277002</v>
      </c>
      <c r="U49" s="3">
        <v>1.81289751737213</v>
      </c>
      <c r="V49" s="3">
        <v>3.8144114514577399</v>
      </c>
    </row>
    <row r="50" spans="1:22" x14ac:dyDescent="0.35">
      <c r="A50" s="2">
        <v>43341</v>
      </c>
      <c r="B50" s="3">
        <v>3.18265826596115</v>
      </c>
      <c r="C50" s="3">
        <v>3.5002751415206101</v>
      </c>
      <c r="D50" s="3">
        <v>2.92606151291282</v>
      </c>
      <c r="E50" s="3">
        <v>1.7112144467629999</v>
      </c>
      <c r="F50" s="3">
        <v>2.7535743465610398</v>
      </c>
      <c r="G50" s="3">
        <v>2.4407412075442099</v>
      </c>
      <c r="H50" s="3">
        <v>3.1314154061294102</v>
      </c>
      <c r="I50" s="3">
        <v>4.3049084629186396</v>
      </c>
      <c r="J50" s="3">
        <v>2.7336440224807999</v>
      </c>
      <c r="K50" s="3">
        <v>2.3785414358348098</v>
      </c>
      <c r="L50" s="3">
        <v>4.2662976093813798</v>
      </c>
      <c r="M50" s="3">
        <v>3.4296154466969302</v>
      </c>
      <c r="N50" s="3">
        <v>3.5885060467731802</v>
      </c>
      <c r="O50" s="3">
        <v>1.4712386486942399</v>
      </c>
      <c r="P50" s="3">
        <v>2.49190574614058</v>
      </c>
      <c r="Q50" s="3">
        <v>4.2618577602832</v>
      </c>
      <c r="R50" s="3">
        <v>3.1943109802532401</v>
      </c>
      <c r="S50" s="3">
        <v>5.7169583076096497</v>
      </c>
      <c r="T50" s="3">
        <v>4.7457208974597602</v>
      </c>
      <c r="U50" s="3">
        <v>1.6516563940737301</v>
      </c>
      <c r="V50" s="3">
        <v>4.0827219147796896</v>
      </c>
    </row>
    <row r="51" spans="1:22" x14ac:dyDescent="0.35">
      <c r="A51" s="2">
        <v>43371</v>
      </c>
      <c r="B51" s="3">
        <v>3.0526916725116702</v>
      </c>
      <c r="C51" s="3">
        <v>3.37135938319128</v>
      </c>
      <c r="D51" s="3">
        <v>2.9921301981362798</v>
      </c>
      <c r="E51" s="3">
        <v>1.84496761629999</v>
      </c>
      <c r="F51" s="3">
        <v>2.9362087165039998</v>
      </c>
      <c r="G51" s="3">
        <v>2.3107938557657901</v>
      </c>
      <c r="H51" s="3">
        <v>3.22275748655689</v>
      </c>
      <c r="I51" s="3">
        <v>4.4067296216127803</v>
      </c>
      <c r="J51" s="3">
        <v>2.7743417352688402</v>
      </c>
      <c r="K51" s="3">
        <v>2.37882683885163</v>
      </c>
      <c r="L51" s="3">
        <v>4.2971650243873798</v>
      </c>
      <c r="M51" s="3">
        <v>3.8191960354602799</v>
      </c>
      <c r="N51" s="3">
        <v>3.8127299323576</v>
      </c>
      <c r="O51" s="3">
        <v>1.59062229352705</v>
      </c>
      <c r="P51" s="3">
        <v>2.5864924625955101</v>
      </c>
      <c r="Q51" s="3">
        <v>4.3978064099280703</v>
      </c>
      <c r="R51" s="3">
        <v>3.1869878892216499</v>
      </c>
      <c r="S51" s="3">
        <v>5.2588138151617496</v>
      </c>
      <c r="T51" s="3">
        <v>4.7749311192219999</v>
      </c>
      <c r="U51" s="3">
        <v>1.5915013501886599</v>
      </c>
      <c r="V51" s="3">
        <v>4.2302473068616901</v>
      </c>
    </row>
    <row r="52" spans="1:22" x14ac:dyDescent="0.35">
      <c r="A52" s="2">
        <v>43402</v>
      </c>
      <c r="B52" s="3">
        <v>3.4398527427609298</v>
      </c>
      <c r="C52" s="3">
        <v>3.0644026799567698</v>
      </c>
      <c r="D52" s="3">
        <v>3.1571847610210302</v>
      </c>
      <c r="E52" s="3">
        <v>1.9157473882021401</v>
      </c>
      <c r="F52" s="3">
        <v>3.27449757170079</v>
      </c>
      <c r="G52" s="3">
        <v>2.62314947197773</v>
      </c>
      <c r="H52" s="3">
        <v>3.45889076564568</v>
      </c>
      <c r="I52" s="3">
        <v>5.1312218468350297</v>
      </c>
      <c r="J52" s="3">
        <v>3.2276118687677799</v>
      </c>
      <c r="K52" s="3">
        <v>2.7100855325053801</v>
      </c>
      <c r="L52" s="3">
        <v>4.0684957613189097</v>
      </c>
      <c r="M52" s="3">
        <v>4.2448623162929104</v>
      </c>
      <c r="N52" s="3">
        <v>4.1388815214350503</v>
      </c>
      <c r="O52" s="3">
        <v>1.7084491895242</v>
      </c>
      <c r="P52" s="3">
        <v>2.99950190257865</v>
      </c>
      <c r="Q52" s="3">
        <v>4.2644423579614203</v>
      </c>
      <c r="R52" s="3">
        <v>3.44361901156317</v>
      </c>
      <c r="S52" s="3">
        <v>5.6246397159908001</v>
      </c>
      <c r="T52" s="3">
        <v>5.0592929443155201</v>
      </c>
      <c r="U52" s="3">
        <v>1.84514711916751</v>
      </c>
      <c r="V52" s="3">
        <v>4.2345153080411997</v>
      </c>
    </row>
    <row r="53" spans="1:22" x14ac:dyDescent="0.35">
      <c r="A53" s="2">
        <v>43433</v>
      </c>
      <c r="B53" s="3">
        <v>3.3299029262290798</v>
      </c>
      <c r="C53" s="3">
        <v>2.9463586232444401</v>
      </c>
      <c r="D53" s="3">
        <v>2.8699774399478599</v>
      </c>
      <c r="E53" s="3">
        <v>1.8258545466637499</v>
      </c>
      <c r="F53" s="3">
        <v>3.0647650696566702</v>
      </c>
      <c r="G53" s="3">
        <v>2.2996583593326299</v>
      </c>
      <c r="H53" s="3">
        <v>3.3529405385160702</v>
      </c>
      <c r="I53" s="3">
        <v>4.88222156388432</v>
      </c>
      <c r="J53" s="3">
        <v>3.4397555044139199</v>
      </c>
      <c r="K53" s="3">
        <v>2.5832331191742499</v>
      </c>
      <c r="L53" s="3">
        <v>3.88038756063255</v>
      </c>
      <c r="M53" s="3">
        <v>3.9499076590501101</v>
      </c>
      <c r="N53" s="3">
        <v>4.27862026545339</v>
      </c>
      <c r="O53" s="3">
        <v>1.6375566123847001</v>
      </c>
      <c r="P53" s="3">
        <v>2.74787294560132</v>
      </c>
      <c r="Q53" s="3">
        <v>4.3758748270563199</v>
      </c>
      <c r="R53" s="3">
        <v>3.4521675723989498</v>
      </c>
      <c r="S53" s="3">
        <v>5.2215794880006898</v>
      </c>
      <c r="T53" s="3">
        <v>5.1036185732845398</v>
      </c>
      <c r="U53" s="3">
        <v>1.7591021952327699</v>
      </c>
      <c r="V53" s="3">
        <v>4.3503274527888598</v>
      </c>
    </row>
    <row r="54" spans="1:22" x14ac:dyDescent="0.35">
      <c r="A54" s="2">
        <v>43462</v>
      </c>
      <c r="B54" s="3">
        <v>3.37657530514416</v>
      </c>
      <c r="C54" s="3">
        <v>3.1989573760615899</v>
      </c>
      <c r="D54" s="3">
        <v>2.8655681839826501</v>
      </c>
      <c r="E54" s="3">
        <v>1.79258911368292</v>
      </c>
      <c r="F54" s="3">
        <v>3.1792936369846498</v>
      </c>
      <c r="G54" s="3">
        <v>2.3549040429081201</v>
      </c>
      <c r="H54" s="3">
        <v>3.28560196719486</v>
      </c>
      <c r="I54" s="3">
        <v>4.9119356066416398</v>
      </c>
      <c r="J54" s="3">
        <v>3.4585860038745202</v>
      </c>
      <c r="K54" s="3">
        <v>2.6601739791392598</v>
      </c>
      <c r="L54" s="3">
        <v>4.0006176230932704</v>
      </c>
      <c r="M54" s="3">
        <v>3.8221491705164499</v>
      </c>
      <c r="N54" s="3">
        <v>4.6606296443263702</v>
      </c>
      <c r="O54" s="3">
        <v>1.6349725357085201</v>
      </c>
      <c r="P54" s="3">
        <v>2.86411156767696</v>
      </c>
      <c r="Q54" s="3">
        <v>4.5424590842938999</v>
      </c>
      <c r="R54" s="3">
        <v>3.5995688161275501</v>
      </c>
      <c r="S54" s="3">
        <v>5.3595182756352697</v>
      </c>
      <c r="T54" s="3">
        <v>5.22102828289127</v>
      </c>
      <c r="U54" s="3">
        <v>1.71533625078204</v>
      </c>
      <c r="V54" s="3">
        <v>4.3013022872105697</v>
      </c>
    </row>
    <row r="55" spans="1:22" x14ac:dyDescent="0.35">
      <c r="A55" s="2">
        <v>43494</v>
      </c>
      <c r="B55" s="3">
        <v>3.1775096134292302</v>
      </c>
      <c r="C55" s="3">
        <v>3.7738106406738101</v>
      </c>
      <c r="D55" s="3">
        <v>2.7868911507399301</v>
      </c>
      <c r="E55" s="3">
        <v>1.65615010077437</v>
      </c>
      <c r="F55" s="3">
        <v>3.00395369709278</v>
      </c>
      <c r="G55" s="3">
        <v>2.2032062640400301</v>
      </c>
      <c r="H55" s="3">
        <v>3.2671238220641801</v>
      </c>
      <c r="I55" s="3">
        <v>4.6535725873569396</v>
      </c>
      <c r="J55" s="3">
        <v>3.2792667646642299</v>
      </c>
      <c r="K55" s="3">
        <v>2.4580076088207998</v>
      </c>
      <c r="L55" s="3">
        <v>3.6250597563688101</v>
      </c>
      <c r="M55" s="3">
        <v>3.68543688799048</v>
      </c>
      <c r="N55" s="3">
        <v>4.28881183101735</v>
      </c>
      <c r="O55" s="3">
        <v>1.68252050012787</v>
      </c>
      <c r="P55" s="3">
        <v>2.64374884889564</v>
      </c>
      <c r="Q55" s="3">
        <v>4.2568525902853596</v>
      </c>
      <c r="R55" s="3">
        <v>3.3960412979149499</v>
      </c>
      <c r="S55" s="3">
        <v>4.3597544240176296</v>
      </c>
      <c r="T55" s="3">
        <v>5.1332050930197104</v>
      </c>
      <c r="U55" s="3">
        <v>1.76743843751292</v>
      </c>
      <c r="V55" s="3">
        <v>3.91589251649311</v>
      </c>
    </row>
    <row r="56" spans="1:22" x14ac:dyDescent="0.35">
      <c r="A56" s="2">
        <v>43524</v>
      </c>
      <c r="B56" s="3">
        <v>2.8348978849144899</v>
      </c>
      <c r="C56" s="3">
        <v>4.0296570628855699</v>
      </c>
      <c r="D56" s="3">
        <v>2.8344118000418801</v>
      </c>
      <c r="E56" s="3">
        <v>1.7463533807263401</v>
      </c>
      <c r="F56" s="3">
        <v>3.0541092803099001</v>
      </c>
      <c r="G56" s="3">
        <v>2.2035650752290499</v>
      </c>
      <c r="H56" s="3">
        <v>3.25632385774838</v>
      </c>
      <c r="I56" s="3">
        <v>4.4329773671205199</v>
      </c>
      <c r="J56" s="3">
        <v>3.3578057772449998</v>
      </c>
      <c r="K56" s="3">
        <v>2.4836800798871899</v>
      </c>
      <c r="L56" s="3">
        <v>3.5751830465729202</v>
      </c>
      <c r="M56" s="3">
        <v>3.84592020984927</v>
      </c>
      <c r="N56" s="3">
        <v>3.8251932966069102</v>
      </c>
      <c r="O56" s="3">
        <v>1.65067532882832</v>
      </c>
      <c r="P56" s="3">
        <v>2.5159851567701499</v>
      </c>
      <c r="Q56" s="3">
        <v>4.5779026460066099</v>
      </c>
      <c r="R56" s="3">
        <v>3.2643786743907199</v>
      </c>
      <c r="S56" s="3">
        <v>4.8036493997316496</v>
      </c>
      <c r="T56" s="3">
        <v>5.0219553333129703</v>
      </c>
      <c r="U56" s="3">
        <v>1.5622259503710001</v>
      </c>
      <c r="V56" s="3">
        <v>3.94291741014723</v>
      </c>
    </row>
    <row r="57" spans="1:22" x14ac:dyDescent="0.35">
      <c r="A57" s="2">
        <v>43553</v>
      </c>
      <c r="B57" s="3">
        <v>2.7489599834976199</v>
      </c>
      <c r="C57" s="3">
        <v>4.1905624049860801</v>
      </c>
      <c r="D57" s="3">
        <v>2.8156116826697599</v>
      </c>
      <c r="E57" s="3">
        <v>1.71221801676376</v>
      </c>
      <c r="F57" s="3">
        <v>3.08181063418888</v>
      </c>
      <c r="G57" s="3">
        <v>2.2557422612884501</v>
      </c>
      <c r="H57" s="3">
        <v>3.3801212554245499</v>
      </c>
      <c r="I57" s="3">
        <v>4.3002850320699402</v>
      </c>
      <c r="J57" s="3">
        <v>3.42599990510982</v>
      </c>
      <c r="K57" s="3">
        <v>2.5401262739044999</v>
      </c>
      <c r="L57" s="3">
        <v>3.3520157169355298</v>
      </c>
      <c r="M57" s="3">
        <v>3.8817294049004398</v>
      </c>
      <c r="N57" s="3">
        <v>3.7320376057785198</v>
      </c>
      <c r="O57" s="3">
        <v>1.57389464893989</v>
      </c>
      <c r="P57" s="3">
        <v>2.4098360315538301</v>
      </c>
      <c r="Q57" s="3">
        <v>4.4209162940308602</v>
      </c>
      <c r="R57" s="3">
        <v>3.31597447306171</v>
      </c>
      <c r="S57" s="3">
        <v>4.9294444440799197</v>
      </c>
      <c r="T57" s="3">
        <v>5.1345222775834696</v>
      </c>
      <c r="U57" s="3">
        <v>1.6012330273255599</v>
      </c>
      <c r="V57" s="3">
        <v>3.82371619771861</v>
      </c>
    </row>
    <row r="58" spans="1:22" x14ac:dyDescent="0.35">
      <c r="A58" s="2">
        <v>43584</v>
      </c>
      <c r="B58" s="3">
        <v>2.69729146508914</v>
      </c>
      <c r="C58" s="3">
        <v>4.0328612109867397</v>
      </c>
      <c r="D58" s="3">
        <v>2.8103363619204602</v>
      </c>
      <c r="E58" s="3">
        <v>1.72393759942265</v>
      </c>
      <c r="F58" s="3">
        <v>3.1305121034775301</v>
      </c>
      <c r="G58" s="3">
        <v>2.4534530013906699</v>
      </c>
      <c r="H58" s="3">
        <v>3.3849061249147301</v>
      </c>
      <c r="I58" s="3">
        <v>4.2068753570628301</v>
      </c>
      <c r="J58" s="3">
        <v>3.3137218620992299</v>
      </c>
      <c r="K58" s="3">
        <v>2.42836164938802</v>
      </c>
      <c r="L58" s="3">
        <v>3.4134683903409599</v>
      </c>
      <c r="M58" s="3">
        <v>3.68064871576756</v>
      </c>
      <c r="N58" s="3">
        <v>3.5551316844526202</v>
      </c>
      <c r="O58" s="3">
        <v>1.6250352143364599</v>
      </c>
      <c r="P58" s="3">
        <v>2.35961095986355</v>
      </c>
      <c r="Q58" s="3">
        <v>4.2396561195384601</v>
      </c>
      <c r="R58" s="3">
        <v>3.2629882581245502</v>
      </c>
      <c r="S58" s="3">
        <v>5.10485028592697</v>
      </c>
      <c r="T58" s="3">
        <v>4.7205909302544002</v>
      </c>
      <c r="U58" s="3">
        <v>1.52791528314676</v>
      </c>
      <c r="V58" s="3">
        <v>3.59684319791028</v>
      </c>
    </row>
    <row r="59" spans="1:22" x14ac:dyDescent="0.35">
      <c r="A59" s="2">
        <v>43614</v>
      </c>
      <c r="B59" s="3">
        <v>2.7896074152419201</v>
      </c>
      <c r="C59" s="3">
        <v>4.4988814487082402</v>
      </c>
      <c r="D59" s="3">
        <v>2.93674462985715</v>
      </c>
      <c r="E59" s="3">
        <v>1.8015139481706</v>
      </c>
      <c r="F59" s="3">
        <v>3.3645684419133399</v>
      </c>
      <c r="G59" s="3">
        <v>2.8108604012628202</v>
      </c>
      <c r="H59" s="3">
        <v>3.4013208647084698</v>
      </c>
      <c r="I59" s="3">
        <v>4.5883668662960799</v>
      </c>
      <c r="J59" s="3">
        <v>3.5409655064181602</v>
      </c>
      <c r="K59" s="3">
        <v>2.63400637077347</v>
      </c>
      <c r="L59" s="3">
        <v>3.4169730052750702</v>
      </c>
      <c r="M59" s="3">
        <v>4.0306479287462604</v>
      </c>
      <c r="N59" s="3">
        <v>3.55717878054906</v>
      </c>
      <c r="O59" s="3">
        <v>1.6737904530313701</v>
      </c>
      <c r="P59" s="3">
        <v>2.6330020920630899</v>
      </c>
      <c r="Q59" s="3">
        <v>4.3523021296210098</v>
      </c>
      <c r="R59" s="3">
        <v>3.33581271458202</v>
      </c>
      <c r="S59" s="3">
        <v>5.1633775286349897</v>
      </c>
      <c r="T59" s="3">
        <v>5.2557593701504102</v>
      </c>
      <c r="U59" s="3">
        <v>1.5672693247890499</v>
      </c>
      <c r="V59" s="3">
        <v>4.0302849401221801</v>
      </c>
    </row>
    <row r="60" spans="1:22" x14ac:dyDescent="0.35">
      <c r="A60" s="2">
        <v>43644</v>
      </c>
      <c r="B60" s="3">
        <v>2.6811135841931901</v>
      </c>
      <c r="C60" s="3">
        <v>4.0071508390633799</v>
      </c>
      <c r="D60" s="3">
        <v>2.7822841470768398</v>
      </c>
      <c r="E60" s="3">
        <v>1.7585061974495999</v>
      </c>
      <c r="F60" s="3">
        <v>3.2655489299283702</v>
      </c>
      <c r="G60" s="3">
        <v>2.67732608656569</v>
      </c>
      <c r="H60" s="3">
        <v>3.42697706895065</v>
      </c>
      <c r="I60" s="3">
        <v>4.36272917337803</v>
      </c>
      <c r="J60" s="3">
        <v>3.5559723896989999</v>
      </c>
      <c r="K60" s="3">
        <v>2.4924943916626399</v>
      </c>
      <c r="L60" s="3">
        <v>3.10799652153085</v>
      </c>
      <c r="M60" s="3">
        <v>3.7891242608924398</v>
      </c>
      <c r="N60" s="3">
        <v>3.3371172453957501</v>
      </c>
      <c r="O60" s="3">
        <v>1.67439744692257</v>
      </c>
      <c r="P60" s="3">
        <v>2.4778837195767398</v>
      </c>
      <c r="Q60" s="3">
        <v>4.0830097998169101</v>
      </c>
      <c r="R60" s="3">
        <v>3.1173358548499199</v>
      </c>
      <c r="S60" s="3">
        <v>4.7577579814970399</v>
      </c>
      <c r="T60" s="3">
        <v>5.2255647138133297</v>
      </c>
      <c r="U60" s="3">
        <v>1.72316932188607</v>
      </c>
      <c r="V60" s="3">
        <v>3.8967992113688199</v>
      </c>
    </row>
    <row r="61" spans="1:22" x14ac:dyDescent="0.35">
      <c r="A61" s="2">
        <v>43675</v>
      </c>
      <c r="B61" s="3">
        <v>2.70105048190061</v>
      </c>
      <c r="C61" s="3">
        <v>3.9470463228066501</v>
      </c>
      <c r="D61" s="3">
        <v>2.7369181568844998</v>
      </c>
      <c r="E61" s="3">
        <v>1.7377336399354499</v>
      </c>
      <c r="F61" s="3">
        <v>3.3646387351103599</v>
      </c>
      <c r="G61" s="3">
        <v>2.7697574279060602</v>
      </c>
      <c r="H61" s="3">
        <v>3.4296348395290499</v>
      </c>
      <c r="I61" s="3">
        <v>4.2574400991455201</v>
      </c>
      <c r="J61" s="3">
        <v>3.75954931691364</v>
      </c>
      <c r="K61" s="3">
        <v>2.5951659939424898</v>
      </c>
      <c r="L61" s="3">
        <v>3.1480657243369699</v>
      </c>
      <c r="M61" s="3">
        <v>3.82327458966417</v>
      </c>
      <c r="N61" s="3">
        <v>3.1740136384164601</v>
      </c>
      <c r="O61" s="3">
        <v>1.8106253928217799</v>
      </c>
      <c r="P61" s="3">
        <v>2.4756556179127398</v>
      </c>
      <c r="Q61" s="3">
        <v>4.0960965510893503</v>
      </c>
      <c r="R61" s="3">
        <v>3.14130357213755</v>
      </c>
      <c r="S61" s="3">
        <v>4.3708640801385501</v>
      </c>
      <c r="T61" s="3">
        <v>4.8714218780847096</v>
      </c>
      <c r="U61" s="3">
        <v>1.7331221354563899</v>
      </c>
      <c r="V61" s="3">
        <v>3.9182492993725302</v>
      </c>
    </row>
    <row r="62" spans="1:22" x14ac:dyDescent="0.35">
      <c r="A62" s="2">
        <v>43706</v>
      </c>
      <c r="B62" s="3">
        <v>2.7353091382473398</v>
      </c>
      <c r="C62" s="3">
        <v>4.4028071283475203</v>
      </c>
      <c r="D62" s="3">
        <v>2.7951784960739201</v>
      </c>
      <c r="E62" s="3">
        <v>1.8272056550211599</v>
      </c>
      <c r="F62" s="3">
        <v>3.8985984917891501</v>
      </c>
      <c r="G62" s="3">
        <v>2.9005368089667498</v>
      </c>
      <c r="H62" s="3">
        <v>3.5177957812057801</v>
      </c>
      <c r="I62" s="3">
        <v>4.44923213650286</v>
      </c>
      <c r="J62" s="3">
        <v>3.7448066093294101</v>
      </c>
      <c r="K62" s="3">
        <v>2.69214486062757</v>
      </c>
      <c r="L62" s="3">
        <v>3.3882654476342098</v>
      </c>
      <c r="M62" s="3">
        <v>4.2161774986942797</v>
      </c>
      <c r="N62" s="3">
        <v>3.3171422165615598</v>
      </c>
      <c r="O62" s="3">
        <v>1.81143055139217</v>
      </c>
      <c r="P62" s="3">
        <v>2.5580201769940798</v>
      </c>
      <c r="Q62" s="3">
        <v>4.2407379521983097</v>
      </c>
      <c r="R62" s="3">
        <v>3.2679154905808101</v>
      </c>
      <c r="S62" s="3">
        <v>5.0949197813077101</v>
      </c>
      <c r="T62" s="3">
        <v>4.90657642416648</v>
      </c>
      <c r="U62" s="3">
        <v>1.9551261504534601</v>
      </c>
      <c r="V62" s="3">
        <v>4.16996567119822</v>
      </c>
    </row>
    <row r="63" spans="1:22" x14ac:dyDescent="0.35">
      <c r="A63" s="2">
        <v>43735</v>
      </c>
      <c r="B63" s="3">
        <v>2.7043630023222698</v>
      </c>
      <c r="C63" s="3">
        <v>4.0407532453031498</v>
      </c>
      <c r="D63" s="3">
        <v>2.8375587043551902</v>
      </c>
      <c r="E63" s="3">
        <v>1.8751232274187699</v>
      </c>
      <c r="F63" s="3">
        <v>3.54379537451819</v>
      </c>
      <c r="G63" s="3">
        <v>2.9898793021812402</v>
      </c>
      <c r="H63" s="3">
        <v>3.5470571787442799</v>
      </c>
      <c r="I63" s="3">
        <v>4.2740083323863702</v>
      </c>
      <c r="J63" s="3">
        <v>3.6208885856470898</v>
      </c>
      <c r="K63" s="3">
        <v>2.5240364363656398</v>
      </c>
      <c r="L63" s="3">
        <v>3.22154359546832</v>
      </c>
      <c r="M63" s="3">
        <v>4.32565301495395</v>
      </c>
      <c r="N63" s="3">
        <v>3.28999922822574</v>
      </c>
      <c r="O63" s="3">
        <v>1.7740921290939</v>
      </c>
      <c r="P63" s="3">
        <v>2.5722280500565202</v>
      </c>
      <c r="Q63" s="3">
        <v>4.1697847973689104</v>
      </c>
      <c r="R63" s="3">
        <v>3.2494724206624501</v>
      </c>
      <c r="S63" s="3">
        <v>4.7424499481963602</v>
      </c>
      <c r="T63" s="3">
        <v>4.7820957807124698</v>
      </c>
      <c r="U63" s="3">
        <v>1.6404545545942899</v>
      </c>
      <c r="V63" s="3">
        <v>4.1569644014584499</v>
      </c>
    </row>
    <row r="64" spans="1:22" x14ac:dyDescent="0.35">
      <c r="A64" s="2">
        <v>43767</v>
      </c>
      <c r="B64" s="3">
        <v>2.7050576939597502</v>
      </c>
      <c r="C64" s="3">
        <v>4.51035952360417</v>
      </c>
      <c r="D64" s="3">
        <v>2.7252957613233</v>
      </c>
      <c r="E64" s="3">
        <v>1.8308811768418001</v>
      </c>
      <c r="F64" s="3">
        <v>3.3717261496886</v>
      </c>
      <c r="G64" s="3">
        <v>2.97803738846557</v>
      </c>
      <c r="H64" s="3">
        <v>3.54659656880394</v>
      </c>
      <c r="I64" s="3">
        <v>4.1166669403842802</v>
      </c>
      <c r="J64" s="3">
        <v>3.50714096537624</v>
      </c>
      <c r="K64" s="3">
        <v>2.4564085907119599</v>
      </c>
      <c r="L64" s="3">
        <v>3.2356878136339899</v>
      </c>
      <c r="M64" s="3">
        <v>4.1921156130623602</v>
      </c>
      <c r="N64" s="3">
        <v>3.1833660495410299</v>
      </c>
      <c r="O64" s="3">
        <v>1.7743516981454099</v>
      </c>
      <c r="P64" s="3">
        <v>2.5055922795478001</v>
      </c>
      <c r="Q64" s="3">
        <v>4.1531316271644503</v>
      </c>
      <c r="R64" s="3">
        <v>3.3028349878811998</v>
      </c>
      <c r="S64" s="3">
        <v>4.8070802254609504</v>
      </c>
      <c r="T64" s="3">
        <v>4.7610487345262396</v>
      </c>
      <c r="U64" s="3">
        <v>1.7465880503845399</v>
      </c>
      <c r="V64" s="3">
        <v>4.3020395580213302</v>
      </c>
    </row>
    <row r="65" spans="1:22" x14ac:dyDescent="0.35">
      <c r="A65" s="2">
        <v>43798</v>
      </c>
      <c r="B65" s="3">
        <v>2.5929097225215698</v>
      </c>
      <c r="C65" s="3">
        <v>4.6808307727280098</v>
      </c>
      <c r="D65" s="3">
        <v>2.8794741843526901</v>
      </c>
      <c r="E65" s="3">
        <v>1.9334634658988601</v>
      </c>
      <c r="F65" s="3">
        <v>3.4713027207651601</v>
      </c>
      <c r="G65" s="3">
        <v>2.8077752932548199</v>
      </c>
      <c r="H65" s="3">
        <v>3.5364678102988898</v>
      </c>
      <c r="I65" s="3">
        <v>4.1385759208996502</v>
      </c>
      <c r="J65" s="3">
        <v>3.5545604578883099</v>
      </c>
      <c r="K65" s="3">
        <v>2.4488151361822599</v>
      </c>
      <c r="L65" s="3">
        <v>3.28210341365831</v>
      </c>
      <c r="M65" s="3">
        <v>3.8696863767794798</v>
      </c>
      <c r="N65" s="3">
        <v>3.0107067266988898</v>
      </c>
      <c r="O65" s="3">
        <v>1.6662841994536699</v>
      </c>
      <c r="P65" s="3">
        <v>2.41489097176779</v>
      </c>
      <c r="Q65" s="3">
        <v>4.1830254107153397</v>
      </c>
      <c r="R65" s="3">
        <v>3.2291897851691398</v>
      </c>
      <c r="S65" s="3">
        <v>4.5382344289555103</v>
      </c>
      <c r="T65" s="3">
        <v>4.9857463210222104</v>
      </c>
      <c r="U65" s="3">
        <v>1.60885236083731</v>
      </c>
      <c r="V65" s="3">
        <v>4.1990274594694901</v>
      </c>
    </row>
    <row r="66" spans="1:22" x14ac:dyDescent="0.35">
      <c r="A66" s="2">
        <v>43826</v>
      </c>
      <c r="B66" s="3">
        <v>2.49066210245085</v>
      </c>
      <c r="C66" s="3">
        <v>4.5695085597420197</v>
      </c>
      <c r="D66" s="3">
        <v>2.77449752917506</v>
      </c>
      <c r="E66" s="3">
        <v>1.8443726527735</v>
      </c>
      <c r="F66" s="3">
        <v>3.5268376479482701</v>
      </c>
      <c r="G66" s="3">
        <v>2.5605310022762402</v>
      </c>
      <c r="H66" s="3">
        <v>3.43583728206342</v>
      </c>
      <c r="I66" s="3">
        <v>3.9596871417619202</v>
      </c>
      <c r="J66" s="3">
        <v>3.4622348680227999</v>
      </c>
      <c r="K66" s="3">
        <v>2.3220184986219001</v>
      </c>
      <c r="L66" s="3">
        <v>3.1191513000598499</v>
      </c>
      <c r="M66" s="3">
        <v>3.7036049937776898</v>
      </c>
      <c r="N66" s="3">
        <v>2.9405441443270801</v>
      </c>
      <c r="O66" s="3">
        <v>1.6546234122477299</v>
      </c>
      <c r="P66" s="3">
        <v>2.24960832984365</v>
      </c>
      <c r="Q66" s="3">
        <v>4.0473933687268202</v>
      </c>
      <c r="R66" s="3">
        <v>3.2344881879613099</v>
      </c>
      <c r="S66" s="3">
        <v>4.3154115099277304</v>
      </c>
      <c r="T66" s="3">
        <v>5.0882459419556598</v>
      </c>
      <c r="U66" s="3">
        <v>1.5015109586648501</v>
      </c>
      <c r="V66" s="3">
        <v>3.9713764793612398</v>
      </c>
    </row>
    <row r="67" spans="1:22" x14ac:dyDescent="0.35">
      <c r="A67" s="2">
        <v>43859</v>
      </c>
      <c r="B67" s="3">
        <v>2.5057787951825499</v>
      </c>
      <c r="C67" s="3">
        <v>4.6197990481939399</v>
      </c>
      <c r="D67" s="3">
        <v>2.7650805909563601</v>
      </c>
      <c r="E67" s="3">
        <v>1.9092957244085</v>
      </c>
      <c r="F67" s="3">
        <v>3.8489242345894001</v>
      </c>
      <c r="G67" s="3">
        <v>2.67651707865563</v>
      </c>
      <c r="H67" s="3">
        <v>3.5760619747115499</v>
      </c>
      <c r="I67" s="3">
        <v>3.9663686421795901</v>
      </c>
      <c r="J67" s="3">
        <v>3.42063803762893</v>
      </c>
      <c r="K67" s="3">
        <v>2.3391374729228098</v>
      </c>
      <c r="L67" s="3">
        <v>3.10182245848784</v>
      </c>
      <c r="M67" s="3">
        <v>3.8054740756247298</v>
      </c>
      <c r="N67" s="3">
        <v>3.0880277655029902</v>
      </c>
      <c r="O67" s="3">
        <v>1.6546094915096099</v>
      </c>
      <c r="P67" s="3">
        <v>2.3414847055947798</v>
      </c>
      <c r="Q67" s="3">
        <v>4.1163720154807599</v>
      </c>
      <c r="R67" s="3">
        <v>3.3557837851351699</v>
      </c>
      <c r="S67" s="3">
        <v>4.5105532466175902</v>
      </c>
      <c r="T67" s="3">
        <v>5.2309563540348698</v>
      </c>
      <c r="U67" s="3">
        <v>1.50994262120219</v>
      </c>
      <c r="V67" s="3">
        <v>4.1938253111233603</v>
      </c>
    </row>
    <row r="68" spans="1:22" x14ac:dyDescent="0.35">
      <c r="A68" s="2">
        <v>43889</v>
      </c>
      <c r="B68" s="3">
        <v>2.50861550926076</v>
      </c>
      <c r="C68" s="3">
        <v>5.2588457375620701</v>
      </c>
      <c r="D68" s="3">
        <v>3.1930648863854798</v>
      </c>
      <c r="E68" s="3">
        <v>2.0827669211870599</v>
      </c>
      <c r="F68" s="3">
        <v>4.3361419429990304</v>
      </c>
      <c r="G68" s="3">
        <v>3.3679308471735498</v>
      </c>
      <c r="H68" s="3">
        <v>3.7773974195501001</v>
      </c>
      <c r="I68" s="3">
        <v>4.25007292288951</v>
      </c>
      <c r="J68" s="3">
        <v>3.59606248162547</v>
      </c>
      <c r="K68" s="3">
        <v>2.5093738846451399</v>
      </c>
      <c r="L68" s="3">
        <v>3.47511264049316</v>
      </c>
      <c r="M68" s="3">
        <v>4.2866059859112804</v>
      </c>
      <c r="N68" s="3">
        <v>3.78054455016736</v>
      </c>
      <c r="O68" s="3">
        <v>1.8079552385733999</v>
      </c>
      <c r="P68" s="3">
        <v>2.3387538479598202</v>
      </c>
      <c r="Q68" s="3">
        <v>4.5195848799683098</v>
      </c>
      <c r="R68" s="3">
        <v>3.7202745141358702</v>
      </c>
      <c r="S68" s="3">
        <v>4.84980899803812</v>
      </c>
      <c r="T68" s="3">
        <v>5.5097318112573097</v>
      </c>
      <c r="U68" s="3">
        <v>1.7929854361339399</v>
      </c>
      <c r="V68" s="3">
        <v>4.5492462639740401</v>
      </c>
    </row>
    <row r="69" spans="1:22" x14ac:dyDescent="0.35">
      <c r="A69" s="2">
        <v>43917</v>
      </c>
      <c r="B69" s="3">
        <v>2.59690339166024</v>
      </c>
      <c r="C69" s="3">
        <v>6.2243840550718401</v>
      </c>
      <c r="D69" s="3">
        <v>3.98204146679912</v>
      </c>
      <c r="E69" s="3">
        <v>2.7161461252480401</v>
      </c>
      <c r="F69" s="3">
        <v>4.6561994176344204</v>
      </c>
      <c r="G69" s="3">
        <v>4.5622596076252302</v>
      </c>
      <c r="H69" s="3">
        <v>4.0691759795715896</v>
      </c>
      <c r="I69" s="3">
        <v>4.7739645686328798</v>
      </c>
      <c r="J69" s="3">
        <v>4.5585448117765299</v>
      </c>
      <c r="K69" s="3">
        <v>2.8724214578688598</v>
      </c>
      <c r="L69" s="3">
        <v>4.59034391847789</v>
      </c>
      <c r="M69" s="3">
        <v>5.3628279428548398</v>
      </c>
      <c r="N69" s="3">
        <v>4.99959552303193</v>
      </c>
      <c r="O69" s="3">
        <v>2.3068261806788302</v>
      </c>
      <c r="P69" s="3">
        <v>2.3759042596692299</v>
      </c>
      <c r="Q69" s="3">
        <v>4.6751820133955997</v>
      </c>
      <c r="R69" s="3">
        <v>4.2635394107733404</v>
      </c>
      <c r="S69" s="3">
        <v>5.8073478278994903</v>
      </c>
      <c r="T69" s="3">
        <v>6.8081939936007503</v>
      </c>
      <c r="U69" s="3">
        <v>2.1328331321963101</v>
      </c>
      <c r="V69" s="3">
        <v>5.3620417485922998</v>
      </c>
    </row>
    <row r="70" spans="1:22" x14ac:dyDescent="0.35">
      <c r="A70" s="2">
        <v>43950</v>
      </c>
      <c r="B70" s="3">
        <v>2.3891373723069602</v>
      </c>
      <c r="C70" s="3">
        <v>3.8688498373270401</v>
      </c>
      <c r="D70" s="3">
        <v>4.01065135690612</v>
      </c>
      <c r="E70" s="3">
        <v>2.4646851032530002</v>
      </c>
      <c r="F70" s="3">
        <v>3.1117970751706898</v>
      </c>
      <c r="G70" s="3">
        <v>3.42605545524549</v>
      </c>
      <c r="H70" s="3">
        <v>3.7528104823131998</v>
      </c>
      <c r="I70" s="3">
        <v>4.1597004010554697</v>
      </c>
      <c r="J70" s="3">
        <v>3.8078765506512302</v>
      </c>
      <c r="K70" s="3">
        <v>2.46851970198367</v>
      </c>
      <c r="L70" s="3">
        <v>3.6882992078306902</v>
      </c>
      <c r="M70" s="3">
        <v>3.5838642394256701</v>
      </c>
      <c r="N70" s="3">
        <v>4.39542362739249</v>
      </c>
      <c r="O70" s="3">
        <v>1.97769001768543</v>
      </c>
      <c r="P70" s="3">
        <v>2.1711868956515201</v>
      </c>
      <c r="Q70" s="3">
        <v>4.2897695580671096</v>
      </c>
      <c r="R70" s="3">
        <v>3.3852532222928202</v>
      </c>
      <c r="S70" s="3">
        <v>4.2939993019859903</v>
      </c>
      <c r="T70" s="3">
        <v>4.7027269021546196</v>
      </c>
      <c r="U70" s="3">
        <v>1.75808254109697</v>
      </c>
      <c r="V70" s="3">
        <v>4.4360737170699904</v>
      </c>
    </row>
    <row r="71" spans="1:22" x14ac:dyDescent="0.35">
      <c r="A71" s="2">
        <v>43980</v>
      </c>
      <c r="B71" s="3">
        <v>2.3667119501514402</v>
      </c>
      <c r="C71" s="3">
        <v>3.7438272622843902</v>
      </c>
      <c r="D71" s="3">
        <v>3.4405705077074802</v>
      </c>
      <c r="E71" s="3">
        <v>2.2755961360485601</v>
      </c>
      <c r="F71" s="3">
        <v>2.5370542378163399</v>
      </c>
      <c r="G71" s="3">
        <v>3.2206150083023601</v>
      </c>
      <c r="H71" s="3">
        <v>3.1785802665606102</v>
      </c>
      <c r="I71" s="3">
        <v>4.1244645443916204</v>
      </c>
      <c r="J71" s="3">
        <v>3.25397145942804</v>
      </c>
      <c r="K71" s="3">
        <v>2.3618018848191298</v>
      </c>
      <c r="L71" s="3">
        <v>3.2177371475597201</v>
      </c>
      <c r="M71" s="3">
        <v>3.59850491090195</v>
      </c>
      <c r="N71" s="3">
        <v>3.90759628280329</v>
      </c>
      <c r="O71" s="3">
        <v>1.8292788766183601</v>
      </c>
      <c r="P71" s="3">
        <v>2.1858442038131698</v>
      </c>
      <c r="Q71" s="3">
        <v>4.1259002143485501</v>
      </c>
      <c r="R71" s="3">
        <v>3.12097915799517</v>
      </c>
      <c r="S71" s="3">
        <v>3.7997177352430298</v>
      </c>
      <c r="T71" s="3">
        <v>4.4710665856485301</v>
      </c>
      <c r="U71" s="3">
        <v>1.3761454644648601</v>
      </c>
      <c r="V71" s="3">
        <v>4.2999661302737904</v>
      </c>
    </row>
    <row r="72" spans="1:22" x14ac:dyDescent="0.35">
      <c r="A72" s="2">
        <v>44011</v>
      </c>
      <c r="B72" s="3">
        <v>2.1626378610103201</v>
      </c>
      <c r="C72" s="3">
        <v>3.3805625321682302</v>
      </c>
      <c r="D72" s="3">
        <v>3.0131762086439702</v>
      </c>
      <c r="E72" s="3">
        <v>2.14544910929766</v>
      </c>
      <c r="F72" s="3">
        <v>2.67125824688654</v>
      </c>
      <c r="G72" s="3">
        <v>3.1676423168330801</v>
      </c>
      <c r="H72" s="3">
        <v>3.1450582120938702</v>
      </c>
      <c r="I72" s="3">
        <v>3.9117372570561102</v>
      </c>
      <c r="J72" s="3">
        <v>3.0296159369000399</v>
      </c>
      <c r="K72" s="3">
        <v>2.3114807308068301</v>
      </c>
      <c r="L72" s="3">
        <v>2.9636220095641099</v>
      </c>
      <c r="M72" s="3">
        <v>3.52414138745584</v>
      </c>
      <c r="N72" s="3">
        <v>3.7796107826273699</v>
      </c>
      <c r="O72" s="3">
        <v>1.6713303372127599</v>
      </c>
      <c r="P72" s="3">
        <v>1.9362923645163099</v>
      </c>
      <c r="Q72" s="3">
        <v>3.9473490210797699</v>
      </c>
      <c r="R72" s="3">
        <v>3.1040656078767301</v>
      </c>
      <c r="S72" s="3">
        <v>3.2968670692778002</v>
      </c>
      <c r="T72" s="3">
        <v>4.5125368781308897</v>
      </c>
      <c r="U72" s="3">
        <v>1.44066902088181</v>
      </c>
      <c r="V72" s="3">
        <v>3.9320476376257401</v>
      </c>
    </row>
    <row r="73" spans="1:22" x14ac:dyDescent="0.35">
      <c r="A73" s="2">
        <v>44041</v>
      </c>
      <c r="B73" s="3">
        <v>1.9443152271439399</v>
      </c>
      <c r="C73" s="3">
        <v>3.34777673149665</v>
      </c>
      <c r="D73" s="3">
        <v>2.88021330155994</v>
      </c>
      <c r="E73" s="3">
        <v>2.16359393334506</v>
      </c>
      <c r="F73" s="3">
        <v>2.5630630776430099</v>
      </c>
      <c r="G73" s="3">
        <v>2.8120465894600799</v>
      </c>
      <c r="H73" s="3">
        <v>2.9989072033245301</v>
      </c>
      <c r="I73" s="3">
        <v>3.6156073052141502</v>
      </c>
      <c r="J73" s="3">
        <v>3.0357014876260102</v>
      </c>
      <c r="K73" s="3">
        <v>2.1818462680684099</v>
      </c>
      <c r="L73" s="3">
        <v>2.6321057165480402</v>
      </c>
      <c r="M73" s="3">
        <v>3.2802770180029301</v>
      </c>
      <c r="N73" s="3">
        <v>3.6377571803311</v>
      </c>
      <c r="O73" s="3">
        <v>1.53707226358981</v>
      </c>
      <c r="P73" s="3">
        <v>1.79500798887407</v>
      </c>
      <c r="Q73" s="3">
        <v>3.6734190736331498</v>
      </c>
      <c r="R73" s="3">
        <v>3.05857185835263</v>
      </c>
      <c r="S73" s="3">
        <v>3.6671204051040101</v>
      </c>
      <c r="T73" s="3">
        <v>4.61356579219414</v>
      </c>
      <c r="U73" s="3">
        <v>1.43336504118535</v>
      </c>
      <c r="V73" s="3">
        <v>3.76210375728609</v>
      </c>
    </row>
    <row r="74" spans="1:22" x14ac:dyDescent="0.35">
      <c r="A74" s="2">
        <v>44071</v>
      </c>
      <c r="B74" s="3">
        <v>1.87331246821439</v>
      </c>
      <c r="C74" s="3">
        <v>3.5500500859838802</v>
      </c>
      <c r="D74" s="3">
        <v>2.68486222630384</v>
      </c>
      <c r="E74" s="3">
        <v>2.1259622066357502</v>
      </c>
      <c r="F74" s="3">
        <v>2.78836165548014</v>
      </c>
      <c r="G74" s="3">
        <v>2.49395143953583</v>
      </c>
      <c r="H74" s="3">
        <v>3.22613245576327</v>
      </c>
      <c r="I74" s="3">
        <v>3.7593824793863</v>
      </c>
      <c r="J74" s="3">
        <v>3.0739031440618101</v>
      </c>
      <c r="K74" s="3">
        <v>2.1059436759768602</v>
      </c>
      <c r="L74" s="3">
        <v>2.8444734453735401</v>
      </c>
      <c r="M74" s="3">
        <v>3.4283798164271699</v>
      </c>
      <c r="N74" s="3">
        <v>3.6238608620997201</v>
      </c>
      <c r="O74" s="3">
        <v>1.4996168277191699</v>
      </c>
      <c r="P74" s="3">
        <v>1.7142633142658299</v>
      </c>
      <c r="Q74" s="3">
        <v>3.50690142970091</v>
      </c>
      <c r="R74" s="3">
        <v>3.0792878186011898</v>
      </c>
      <c r="S74" s="3">
        <v>4.1485141640793604</v>
      </c>
      <c r="T74" s="3">
        <v>4.50512921695955</v>
      </c>
      <c r="U74" s="3">
        <v>1.29494398349453</v>
      </c>
      <c r="V74" s="3">
        <v>3.49823688232676</v>
      </c>
    </row>
    <row r="75" spans="1:22" x14ac:dyDescent="0.35">
      <c r="A75" s="2">
        <v>44103</v>
      </c>
      <c r="B75" s="3">
        <v>1.9887661473726199</v>
      </c>
      <c r="C75" s="3">
        <v>3.9167867002670902</v>
      </c>
      <c r="D75" s="3">
        <v>3.0675200261020601</v>
      </c>
      <c r="E75" s="3">
        <v>2.0434350930491698</v>
      </c>
      <c r="F75" s="3">
        <v>3.0940062522951601</v>
      </c>
      <c r="G75" s="3">
        <v>2.72547857905252</v>
      </c>
      <c r="H75" s="3">
        <v>3.3045717609029399</v>
      </c>
      <c r="I75" s="3">
        <v>3.9284270945324802</v>
      </c>
      <c r="J75" s="3">
        <v>3.39939910301459</v>
      </c>
      <c r="K75" s="3">
        <v>2.1531084299757999</v>
      </c>
      <c r="L75" s="3">
        <v>3.5808356122599001</v>
      </c>
      <c r="M75" s="3">
        <v>3.5894870024847001</v>
      </c>
      <c r="N75" s="3">
        <v>3.7609258372129899</v>
      </c>
      <c r="O75" s="3">
        <v>1.5645609726152301</v>
      </c>
      <c r="P75" s="3">
        <v>1.82245011748839</v>
      </c>
      <c r="Q75" s="3">
        <v>3.5371618307991501</v>
      </c>
      <c r="R75" s="3">
        <v>3.1957946094652598</v>
      </c>
      <c r="S75" s="3">
        <v>4.6198280051190599</v>
      </c>
      <c r="T75" s="3">
        <v>4.3728009289717704</v>
      </c>
      <c r="U75" s="3">
        <v>1.32698939403435</v>
      </c>
      <c r="V75" s="3">
        <v>3.4506988314315801</v>
      </c>
    </row>
    <row r="76" spans="1:22" x14ac:dyDescent="0.35">
      <c r="A76" s="2">
        <v>44133</v>
      </c>
      <c r="B76" s="3">
        <v>1.95391224284298</v>
      </c>
      <c r="C76" s="3">
        <v>3.77291281539221</v>
      </c>
      <c r="D76" s="3">
        <v>2.8363848238053802</v>
      </c>
      <c r="E76" s="3">
        <v>1.82876861159438</v>
      </c>
      <c r="F76" s="3">
        <v>3.1962924686773602</v>
      </c>
      <c r="G76" s="3">
        <v>2.5641543781574998</v>
      </c>
      <c r="H76" s="3">
        <v>3.46339066096203</v>
      </c>
      <c r="I76" s="3">
        <v>3.9557793765977101</v>
      </c>
      <c r="J76" s="3">
        <v>3.4914890709231301</v>
      </c>
      <c r="K76" s="3">
        <v>2.1741661185595502</v>
      </c>
      <c r="L76" s="3">
        <v>3.5206727368071502</v>
      </c>
      <c r="M76" s="3">
        <v>3.7753327510852399</v>
      </c>
      <c r="N76" s="3">
        <v>4.5423385216656804</v>
      </c>
      <c r="O76" s="3">
        <v>1.5683231423183099</v>
      </c>
      <c r="P76" s="3">
        <v>1.6912157072118801</v>
      </c>
      <c r="Q76" s="3">
        <v>3.7721277140826102</v>
      </c>
      <c r="R76" s="3">
        <v>3.28609011752985</v>
      </c>
      <c r="S76" s="3">
        <v>4.6004911525975496</v>
      </c>
      <c r="T76" s="3">
        <v>4.0651298560741997</v>
      </c>
      <c r="U76" s="3">
        <v>1.3673861052937899</v>
      </c>
      <c r="V76" s="3">
        <v>3.5655460024379302</v>
      </c>
    </row>
    <row r="77" spans="1:22" x14ac:dyDescent="0.35">
      <c r="A77" s="2">
        <v>44162</v>
      </c>
      <c r="B77" s="3">
        <v>1.9129282824059499</v>
      </c>
      <c r="C77" s="3">
        <v>3.2729691623124499</v>
      </c>
      <c r="D77" s="3">
        <v>2.3982919419026301</v>
      </c>
      <c r="E77" s="3">
        <v>1.68392143262584</v>
      </c>
      <c r="F77" s="3">
        <v>2.6271122849950901</v>
      </c>
      <c r="G77" s="3">
        <v>1.98315195718834</v>
      </c>
      <c r="H77" s="3">
        <v>3.4545792300902498</v>
      </c>
      <c r="I77" s="3">
        <v>3.7424576085032202</v>
      </c>
      <c r="J77" s="3">
        <v>3.2480594134013701</v>
      </c>
      <c r="K77" s="3">
        <v>1.9364950636710601</v>
      </c>
      <c r="L77" s="3">
        <v>3.3075157840277201</v>
      </c>
      <c r="M77" s="3">
        <v>3.7372852838953001</v>
      </c>
      <c r="N77" s="3">
        <v>3.3504909766540201</v>
      </c>
      <c r="O77" s="3">
        <v>1.46561811997811</v>
      </c>
      <c r="P77" s="3">
        <v>1.69369595010222</v>
      </c>
      <c r="Q77" s="3">
        <v>3.6485210023474401</v>
      </c>
      <c r="R77" s="3">
        <v>2.746564377006</v>
      </c>
      <c r="S77" s="3">
        <v>3.9146020991214101</v>
      </c>
      <c r="T77" s="3">
        <v>4.7397911780552198</v>
      </c>
      <c r="U77" s="3">
        <v>1.31486329299292</v>
      </c>
      <c r="V77" s="3">
        <v>3.39544146351211</v>
      </c>
    </row>
    <row r="78" spans="1:22" x14ac:dyDescent="0.35">
      <c r="A78" s="2">
        <v>44194</v>
      </c>
      <c r="B78" s="3">
        <v>1.8371025963826999</v>
      </c>
      <c r="C78" s="3">
        <v>3.13407023778313</v>
      </c>
      <c r="D78" s="3">
        <v>2.2583094423718602</v>
      </c>
      <c r="E78" s="3">
        <v>1.71348913319914</v>
      </c>
      <c r="F78" s="3">
        <v>2.7053611300523701</v>
      </c>
      <c r="G78" s="3">
        <v>1.66864036088645</v>
      </c>
      <c r="H78" s="3">
        <v>3.6001802431816001</v>
      </c>
      <c r="I78" s="3">
        <v>3.6503987956686701</v>
      </c>
      <c r="J78" s="3">
        <v>3.4252983253270801</v>
      </c>
      <c r="K78" s="3">
        <v>1.83583207480843</v>
      </c>
      <c r="L78" s="3">
        <v>3.33997058243486</v>
      </c>
      <c r="M78" s="3">
        <v>3.8878275527962902</v>
      </c>
      <c r="N78" s="3">
        <v>3.1684888989669302</v>
      </c>
      <c r="O78" s="3">
        <v>1.3476225514476501</v>
      </c>
      <c r="P78" s="3">
        <v>1.7010898471034701</v>
      </c>
      <c r="Q78" s="3">
        <v>3.6666647431472899</v>
      </c>
      <c r="R78" s="3">
        <v>2.7901402839311298</v>
      </c>
      <c r="S78" s="3">
        <v>3.8511959012589898</v>
      </c>
      <c r="T78" s="3">
        <v>4.5188185922664399</v>
      </c>
      <c r="U78" s="3">
        <v>1.19567882048492</v>
      </c>
      <c r="V78" s="3">
        <v>3.51381434459294</v>
      </c>
    </row>
    <row r="79" spans="1:22" x14ac:dyDescent="0.35">
      <c r="A79" s="2">
        <v>44225</v>
      </c>
      <c r="B79" s="3">
        <v>1.7287701398637001</v>
      </c>
      <c r="C79" s="3">
        <v>3.27209857009084</v>
      </c>
      <c r="D79" s="3">
        <v>2.4490562142955099</v>
      </c>
      <c r="E79" s="3">
        <v>1.8385818363403501</v>
      </c>
      <c r="F79" s="3">
        <v>2.8486564820020601</v>
      </c>
      <c r="G79" s="3">
        <v>1.73069950487748</v>
      </c>
      <c r="H79" s="3">
        <v>3.8392256712108299</v>
      </c>
      <c r="I79" s="3">
        <v>3.60780106166981</v>
      </c>
      <c r="J79" s="3">
        <v>3.6286096079114398</v>
      </c>
      <c r="K79" s="3">
        <v>1.69708196295229</v>
      </c>
      <c r="L79" s="3">
        <v>3.6658438305846799</v>
      </c>
      <c r="M79" s="3">
        <v>3.9281486562638599</v>
      </c>
      <c r="N79" s="3">
        <v>3.4968343150744601</v>
      </c>
      <c r="O79" s="3">
        <v>1.4189044360813501</v>
      </c>
      <c r="P79" s="3">
        <v>1.4407579729497799</v>
      </c>
      <c r="Q79" s="3">
        <v>3.7922685590524998</v>
      </c>
      <c r="R79" s="3">
        <v>2.8453894302933498</v>
      </c>
      <c r="S79" s="3">
        <v>4.2553273261107503</v>
      </c>
      <c r="T79" s="3">
        <v>4.19375813218823</v>
      </c>
      <c r="U79" s="3">
        <v>1.27460133738229</v>
      </c>
      <c r="V79" s="3">
        <v>3.5548033891183199</v>
      </c>
    </row>
    <row r="80" spans="1:22" x14ac:dyDescent="0.35">
      <c r="A80" s="2">
        <v>44253</v>
      </c>
      <c r="B80" s="3">
        <v>1.7670913358932401</v>
      </c>
      <c r="C80" s="3">
        <v>2.5642576080203399</v>
      </c>
      <c r="D80" s="3">
        <v>2.4803335709957102</v>
      </c>
      <c r="E80" s="3">
        <v>1.77729663409642</v>
      </c>
      <c r="F80" s="3">
        <v>2.92504918077961</v>
      </c>
      <c r="G80" s="3">
        <v>1.7391723022551699</v>
      </c>
      <c r="H80" s="3">
        <v>4.0148758065747696</v>
      </c>
      <c r="I80" s="3">
        <v>3.5915935682945301</v>
      </c>
      <c r="J80" s="3">
        <v>3.48362538670616</v>
      </c>
      <c r="K80" s="3">
        <v>1.70739286178059</v>
      </c>
      <c r="L80" s="3">
        <v>4.1376684648906004</v>
      </c>
      <c r="M80" s="3">
        <v>3.8637216687963001</v>
      </c>
      <c r="N80" s="3">
        <v>3.2037377324071299</v>
      </c>
      <c r="O80" s="3">
        <v>1.3894743473148401</v>
      </c>
      <c r="P80" s="3">
        <v>1.46281857445387</v>
      </c>
      <c r="Q80" s="3">
        <v>3.8929494731635699</v>
      </c>
      <c r="R80" s="3">
        <v>2.8461843769293602</v>
      </c>
      <c r="S80" s="3">
        <v>4.8288151943347097</v>
      </c>
      <c r="T80" s="3">
        <v>4.5326146207319402</v>
      </c>
      <c r="U80" s="3">
        <v>1.2187165071347199</v>
      </c>
      <c r="V80" s="3">
        <v>3.4886009903592701</v>
      </c>
    </row>
    <row r="81" spans="1:22" x14ac:dyDescent="0.35">
      <c r="A81" s="2">
        <v>44284</v>
      </c>
      <c r="B81" s="3">
        <v>1.9232786008663501</v>
      </c>
      <c r="C81" s="3">
        <v>2.8194852321833701</v>
      </c>
      <c r="D81" s="3">
        <v>2.5887007970779101</v>
      </c>
      <c r="E81" s="3">
        <v>1.86959427246737</v>
      </c>
      <c r="F81" s="3">
        <v>2.8812192096623899</v>
      </c>
      <c r="G81" s="3">
        <v>2.15948356210966</v>
      </c>
      <c r="H81" s="3">
        <v>3.98729822516801</v>
      </c>
      <c r="I81" s="3">
        <v>3.6228134887959502</v>
      </c>
      <c r="J81" s="3">
        <v>3.2993631905299399</v>
      </c>
      <c r="K81" s="3">
        <v>1.7076545752333601</v>
      </c>
      <c r="L81" s="3">
        <v>4.4645826371658996</v>
      </c>
      <c r="M81" s="3">
        <v>3.7728658415411802</v>
      </c>
      <c r="N81" s="3">
        <v>3.5279398345347901</v>
      </c>
      <c r="O81" s="3">
        <v>1.4019468637757599</v>
      </c>
      <c r="P81" s="3">
        <v>1.59877146827448</v>
      </c>
      <c r="Q81" s="3">
        <v>3.8721567517532902</v>
      </c>
      <c r="R81" s="3">
        <v>2.7619406751273798</v>
      </c>
      <c r="S81" s="3">
        <v>5.2338402887945197</v>
      </c>
      <c r="T81" s="3">
        <v>4.3840699470823301</v>
      </c>
      <c r="U81" s="3">
        <v>1.24307997091166</v>
      </c>
      <c r="V81" s="3">
        <v>3.4633542856956998</v>
      </c>
    </row>
    <row r="82" spans="1:22" x14ac:dyDescent="0.35">
      <c r="A82" s="2">
        <v>44315</v>
      </c>
      <c r="B82" s="3">
        <v>1.8923543322360099</v>
      </c>
      <c r="C82" s="3">
        <v>3.41486292267285</v>
      </c>
      <c r="D82" s="3">
        <v>2.7451286514238298</v>
      </c>
      <c r="E82" s="3">
        <v>1.96384866414263</v>
      </c>
      <c r="F82" s="3">
        <v>2.84311974441332</v>
      </c>
      <c r="G82" s="3">
        <v>2.39899493394404</v>
      </c>
      <c r="H82" s="3">
        <v>3.9607813712434998</v>
      </c>
      <c r="I82" s="3">
        <v>3.6988235833754799</v>
      </c>
      <c r="J82" s="3">
        <v>3.1021719809318502</v>
      </c>
      <c r="K82" s="3">
        <v>1.71610622957287</v>
      </c>
      <c r="L82" s="3">
        <v>4.7770696741213401</v>
      </c>
      <c r="M82" s="3">
        <v>4.2658752402216802</v>
      </c>
      <c r="N82" s="3">
        <v>3.3901046095799998</v>
      </c>
      <c r="O82" s="3">
        <v>1.3996205391080401</v>
      </c>
      <c r="P82" s="3">
        <v>1.599277653611</v>
      </c>
      <c r="Q82" s="3">
        <v>3.7636470740505401</v>
      </c>
      <c r="R82" s="3">
        <v>2.8310156035882601</v>
      </c>
      <c r="S82" s="3">
        <v>5.3344309901413798</v>
      </c>
      <c r="T82" s="3">
        <v>4.5041442697468197</v>
      </c>
      <c r="U82" s="3">
        <v>1.1538106926850999</v>
      </c>
      <c r="V82" s="3">
        <v>3.20288470043536</v>
      </c>
    </row>
    <row r="83" spans="1:22" x14ac:dyDescent="0.35">
      <c r="A83" s="2">
        <v>44344</v>
      </c>
      <c r="B83" s="3">
        <v>1.81044723341235</v>
      </c>
      <c r="C83" s="3">
        <v>3.9246725467181598</v>
      </c>
      <c r="D83" s="3">
        <v>2.8308841500086501</v>
      </c>
      <c r="E83" s="3">
        <v>1.9574194947004</v>
      </c>
      <c r="F83" s="3">
        <v>2.9036232237930601</v>
      </c>
      <c r="G83" s="3">
        <v>2.44418096131976</v>
      </c>
      <c r="H83" s="3">
        <v>4.1067625884348802</v>
      </c>
      <c r="I83" s="3">
        <v>4.0062588744074503</v>
      </c>
      <c r="J83" s="3">
        <v>3.1188609527973701</v>
      </c>
      <c r="K83" s="3">
        <v>1.7017404207208999</v>
      </c>
      <c r="L83" s="3">
        <v>4.6071440977526601</v>
      </c>
      <c r="M83" s="3">
        <v>4.1162618646754403</v>
      </c>
      <c r="N83" s="3">
        <v>3.1323649956607702</v>
      </c>
      <c r="O83" s="3">
        <v>1.4169866996160501</v>
      </c>
      <c r="P83" s="3">
        <v>1.62742096943267</v>
      </c>
      <c r="Q83" s="3">
        <v>3.8044605433319498</v>
      </c>
      <c r="R83" s="3">
        <v>2.88178515440825</v>
      </c>
      <c r="S83" s="3">
        <v>5.6841870496657299</v>
      </c>
      <c r="T83" s="3">
        <v>4.2323990492102803</v>
      </c>
      <c r="U83" s="3">
        <v>1.1954311159176501</v>
      </c>
      <c r="V83" s="3">
        <v>3.28645833285539</v>
      </c>
    </row>
    <row r="84" spans="1:22" x14ac:dyDescent="0.35">
      <c r="A84" s="2">
        <v>44376</v>
      </c>
      <c r="B84" s="3">
        <v>1.8232658549537299</v>
      </c>
      <c r="C84" s="3">
        <v>3.9789527837177601</v>
      </c>
      <c r="D84" s="3">
        <v>3.0478181235698201</v>
      </c>
      <c r="E84" s="3">
        <v>1.9025501885185401</v>
      </c>
      <c r="F84" s="3">
        <v>3.0481500122263698</v>
      </c>
      <c r="G84" s="3">
        <v>2.8815807349009299</v>
      </c>
      <c r="H84" s="3">
        <v>4.1732341049608097</v>
      </c>
      <c r="I84" s="3">
        <v>4.0060800157193501</v>
      </c>
      <c r="J84" s="3">
        <v>3.1364430917717798</v>
      </c>
      <c r="K84" s="3">
        <v>1.6776201662457899</v>
      </c>
      <c r="L84" s="3">
        <v>5.01247358106537</v>
      </c>
      <c r="M84" s="3">
        <v>4.4081444359928597</v>
      </c>
      <c r="N84" s="3">
        <v>3.0871780601712699</v>
      </c>
      <c r="O84" s="3">
        <v>1.40378451925611</v>
      </c>
      <c r="P84" s="3">
        <v>1.58188090482802</v>
      </c>
      <c r="Q84" s="3">
        <v>3.85527604320272</v>
      </c>
      <c r="R84" s="3">
        <v>2.8821711193586199</v>
      </c>
      <c r="S84" s="3">
        <v>5.7087362057825901</v>
      </c>
      <c r="T84" s="3">
        <v>4.6506585944205101</v>
      </c>
      <c r="U84" s="3">
        <v>1.3447198886218501</v>
      </c>
      <c r="V84" s="3">
        <v>3.1745983257491002</v>
      </c>
    </row>
    <row r="85" spans="1:22" x14ac:dyDescent="0.35">
      <c r="A85" s="2">
        <v>44406</v>
      </c>
      <c r="B85" s="3">
        <v>1.9757869929846601</v>
      </c>
      <c r="C85" s="3">
        <v>4.7145225140785598</v>
      </c>
      <c r="D85" s="3">
        <v>3.1202439381944602</v>
      </c>
      <c r="E85" s="3">
        <v>2.0477893118691002</v>
      </c>
      <c r="F85" s="3">
        <v>3.0336730165835499</v>
      </c>
      <c r="G85" s="3">
        <v>3.0391694461085601</v>
      </c>
      <c r="H85" s="3">
        <v>4.2559060794446202</v>
      </c>
      <c r="I85" s="3">
        <v>4.1760375094310396</v>
      </c>
      <c r="J85" s="3">
        <v>3.07493751216442</v>
      </c>
      <c r="K85" s="3">
        <v>1.7324878417743801</v>
      </c>
      <c r="L85" s="3">
        <v>5.4847722986308103</v>
      </c>
      <c r="M85" s="3">
        <v>4.4834495246171002</v>
      </c>
      <c r="N85" s="3">
        <v>3.0501975145712499</v>
      </c>
      <c r="O85" s="3">
        <v>1.38819618568007</v>
      </c>
      <c r="P85" s="3">
        <v>1.8428182191146101</v>
      </c>
      <c r="Q85" s="3">
        <v>3.9427255297280399</v>
      </c>
      <c r="R85" s="3">
        <v>3.0200753293137299</v>
      </c>
      <c r="S85" s="3">
        <v>6.0534771088480097</v>
      </c>
      <c r="T85" s="3">
        <v>4.6069723603422101</v>
      </c>
      <c r="U85" s="3">
        <v>1.4249966300771399</v>
      </c>
      <c r="V85" s="3">
        <v>3.2402812694532002</v>
      </c>
    </row>
    <row r="86" spans="1:22" x14ac:dyDescent="0.35">
      <c r="A86" s="2">
        <v>44435</v>
      </c>
      <c r="B86" s="3">
        <v>1.99910273776716</v>
      </c>
      <c r="C86" s="3">
        <v>4.6567208870680101</v>
      </c>
      <c r="D86" s="3">
        <v>3.1062872133102899</v>
      </c>
      <c r="E86" s="3">
        <v>1.99180724497046</v>
      </c>
      <c r="F86" s="3">
        <v>2.9969243455168399</v>
      </c>
      <c r="G86" s="3">
        <v>3.5782488028770798</v>
      </c>
      <c r="H86" s="3">
        <v>4.0028434424979196</v>
      </c>
      <c r="I86" s="3">
        <v>4.3022171681665302</v>
      </c>
      <c r="J86" s="3">
        <v>3.1097467486788801</v>
      </c>
      <c r="K86" s="3">
        <v>1.83437898134866</v>
      </c>
      <c r="L86" s="3">
        <v>5.9710659180129504</v>
      </c>
      <c r="M86" s="3">
        <v>5.05153003991816</v>
      </c>
      <c r="N86" s="3">
        <v>3.1181330667095701</v>
      </c>
      <c r="O86" s="3">
        <v>1.3340267076427099</v>
      </c>
      <c r="P86" s="3">
        <v>1.9385880909642701</v>
      </c>
      <c r="Q86" s="3">
        <v>3.8905997393554101</v>
      </c>
      <c r="R86" s="3">
        <v>2.8435356011657098</v>
      </c>
      <c r="S86" s="3">
        <v>5.8815900847726104</v>
      </c>
      <c r="T86" s="3">
        <v>4.4761568027046996</v>
      </c>
      <c r="U86" s="3">
        <v>1.4415968578857901</v>
      </c>
      <c r="V86" s="3">
        <v>3.14628471461848</v>
      </c>
    </row>
    <row r="87" spans="1:22" x14ac:dyDescent="0.35">
      <c r="A87" s="2">
        <v>44468</v>
      </c>
      <c r="B87" s="3">
        <v>2.01356916639496</v>
      </c>
      <c r="C87" s="3">
        <v>4.7721769939783503</v>
      </c>
      <c r="D87" s="3">
        <v>3.15963069690905</v>
      </c>
      <c r="E87" s="3">
        <v>1.88300073445293</v>
      </c>
      <c r="F87" s="3">
        <v>3.0375542970508298</v>
      </c>
      <c r="G87" s="3">
        <v>3.6610177901857699</v>
      </c>
      <c r="H87" s="3">
        <v>4.0216726603761401</v>
      </c>
      <c r="I87" s="3">
        <v>4.4053257026749302</v>
      </c>
      <c r="J87" s="3">
        <v>3.2878491000904</v>
      </c>
      <c r="K87" s="3">
        <v>1.8940497186734899</v>
      </c>
      <c r="L87" s="3">
        <v>6.4610086151206501</v>
      </c>
      <c r="M87" s="3">
        <v>4.8160901005276404</v>
      </c>
      <c r="N87" s="3">
        <v>3.0639769846786602</v>
      </c>
      <c r="O87" s="3">
        <v>1.2857673239747101</v>
      </c>
      <c r="P87" s="3">
        <v>1.98440840093843</v>
      </c>
      <c r="Q87" s="3">
        <v>3.9949162633960298</v>
      </c>
      <c r="R87" s="3">
        <v>2.8491352491111002</v>
      </c>
      <c r="S87" s="3">
        <v>6.1673710464394302</v>
      </c>
      <c r="T87" s="3">
        <v>4.1527526930831096</v>
      </c>
      <c r="U87" s="3">
        <v>1.4231139459074</v>
      </c>
      <c r="V87" s="3">
        <v>3.0650693236456599</v>
      </c>
    </row>
    <row r="88" spans="1:22" x14ac:dyDescent="0.35">
      <c r="A88" s="2">
        <v>44498</v>
      </c>
      <c r="B88" s="3">
        <v>1.98992704521992</v>
      </c>
      <c r="C88" s="3">
        <v>4.9924249504354696</v>
      </c>
      <c r="D88" s="3">
        <v>3.0188314119378199</v>
      </c>
      <c r="E88" s="3">
        <v>1.83217476806694</v>
      </c>
      <c r="F88" s="3">
        <v>2.8916867051903399</v>
      </c>
      <c r="G88" s="3">
        <v>3.7729259827476</v>
      </c>
      <c r="H88" s="3">
        <v>3.9129968745921202</v>
      </c>
      <c r="I88" s="3">
        <v>4.4026276081696798</v>
      </c>
      <c r="J88" s="3">
        <v>3.4686805329883899</v>
      </c>
      <c r="K88" s="3">
        <v>1.97801228801967</v>
      </c>
      <c r="L88" s="3">
        <v>7.2133317341522298</v>
      </c>
      <c r="M88" s="3">
        <v>4.6640783745822496</v>
      </c>
      <c r="N88" s="3">
        <v>3.0910838882092699</v>
      </c>
      <c r="O88" s="3">
        <v>1.3438359905878601</v>
      </c>
      <c r="P88" s="3">
        <v>1.9575053431107301</v>
      </c>
      <c r="Q88" s="3">
        <v>3.7698224397820601</v>
      </c>
      <c r="R88" s="3">
        <v>2.8632464104083901</v>
      </c>
      <c r="S88" s="3">
        <v>5.86291185787677</v>
      </c>
      <c r="T88" s="3">
        <v>4.0837244453181203</v>
      </c>
      <c r="U88" s="3">
        <v>1.36698847945452</v>
      </c>
      <c r="V88" s="3">
        <v>2.92556535361578</v>
      </c>
    </row>
    <row r="89" spans="1:22" x14ac:dyDescent="0.35">
      <c r="A89" s="2">
        <v>44529</v>
      </c>
      <c r="B89" s="3">
        <v>1.9989398880299301</v>
      </c>
      <c r="C89" s="3">
        <v>4.9399506796986099</v>
      </c>
      <c r="D89" s="3">
        <v>3.0776142739021601</v>
      </c>
      <c r="E89" s="3">
        <v>1.7625396817118999</v>
      </c>
      <c r="F89" s="3">
        <v>3.4853254725723901</v>
      </c>
      <c r="G89" s="3">
        <v>3.8605140121204098</v>
      </c>
      <c r="H89" s="3">
        <v>3.9585745402858201</v>
      </c>
      <c r="I89" s="3">
        <v>4.34848594151316</v>
      </c>
      <c r="J89" s="3">
        <v>3.5995686617434401</v>
      </c>
      <c r="K89" s="3">
        <v>2.0183372416318099</v>
      </c>
      <c r="L89" s="3">
        <v>7.8813547194285096</v>
      </c>
      <c r="M89" s="3">
        <v>4.8180500153026697</v>
      </c>
      <c r="N89" s="3">
        <v>3.0107406974822299</v>
      </c>
      <c r="O89" s="3">
        <v>1.41663623217436</v>
      </c>
      <c r="P89" s="3">
        <v>2.07438086191127</v>
      </c>
      <c r="Q89" s="3">
        <v>3.9889035782960902</v>
      </c>
      <c r="R89" s="3">
        <v>2.9318623833180899</v>
      </c>
      <c r="S89" s="3">
        <v>5.0848414927042</v>
      </c>
      <c r="T89" s="3">
        <v>3.8801702851509301</v>
      </c>
      <c r="U89" s="3">
        <v>1.4963431487308201</v>
      </c>
      <c r="V89" s="3">
        <v>3.2884324721563498</v>
      </c>
    </row>
    <row r="90" spans="1:22" x14ac:dyDescent="0.35">
      <c r="A90" s="2">
        <v>44559</v>
      </c>
      <c r="B90" s="3">
        <v>1.9958659390212301</v>
      </c>
      <c r="C90" s="3">
        <v>5.5548558715577103</v>
      </c>
      <c r="D90" s="3">
        <v>3.1869197007396601</v>
      </c>
      <c r="E90" s="3">
        <v>1.7502876344570699</v>
      </c>
      <c r="F90" s="3">
        <v>3.3339648553290999</v>
      </c>
      <c r="G90" s="3">
        <v>4.1700560958791097</v>
      </c>
      <c r="H90" s="3">
        <v>3.7557497146570098</v>
      </c>
      <c r="I90" s="3">
        <v>4.0850690388909197</v>
      </c>
      <c r="J90" s="3">
        <v>3.3902629541856899</v>
      </c>
      <c r="K90" s="3">
        <v>1.9449518320868999</v>
      </c>
      <c r="L90" s="3">
        <v>7.5746192032364004</v>
      </c>
      <c r="M90" s="3">
        <v>4.5963219406359297</v>
      </c>
      <c r="N90" s="3">
        <v>3.2254916684799402</v>
      </c>
      <c r="O90" s="3">
        <v>1.37365274602707</v>
      </c>
      <c r="P90" s="3">
        <v>2.2076801189646398</v>
      </c>
      <c r="Q90" s="3">
        <v>4.0595012146380398</v>
      </c>
      <c r="R90" s="3">
        <v>2.8666919095302399</v>
      </c>
      <c r="S90" s="3">
        <v>5.5282490044825199</v>
      </c>
      <c r="T90" s="3">
        <v>4.3926027777486496</v>
      </c>
      <c r="U90" s="3">
        <v>1.49716395391121</v>
      </c>
      <c r="V90" s="3">
        <v>3.2589561435458898</v>
      </c>
    </row>
    <row r="91" spans="1:22" x14ac:dyDescent="0.35">
      <c r="A91" s="2">
        <v>44589</v>
      </c>
      <c r="B91" s="3">
        <v>2.2222784772091</v>
      </c>
      <c r="C91" s="3">
        <v>4.7618710974882301</v>
      </c>
      <c r="D91" s="3">
        <v>3.1484374635682602</v>
      </c>
      <c r="E91" s="3">
        <v>1.8092597809011901</v>
      </c>
      <c r="F91" s="3">
        <v>3.3322632128295702</v>
      </c>
      <c r="G91" s="3">
        <v>3.7116713124116498</v>
      </c>
      <c r="H91" s="3">
        <v>3.8773209913964402</v>
      </c>
      <c r="I91" s="3">
        <v>4.3994680718925299</v>
      </c>
      <c r="J91" s="3">
        <v>3.7276962157469899</v>
      </c>
      <c r="K91" s="3">
        <v>2.2596725365739001</v>
      </c>
      <c r="L91" s="3">
        <v>6.8809944691868301</v>
      </c>
      <c r="M91" s="3">
        <v>4.48093012654072</v>
      </c>
      <c r="N91" s="3">
        <v>3.0801735764454299</v>
      </c>
      <c r="O91" s="3">
        <v>1.4159952568719301</v>
      </c>
      <c r="P91" s="3">
        <v>2.26494478467154</v>
      </c>
      <c r="Q91" s="3">
        <v>3.9531556551436502</v>
      </c>
      <c r="R91" s="3">
        <v>2.8980889231239599</v>
      </c>
      <c r="S91" s="3">
        <v>5.9141399748858703</v>
      </c>
      <c r="T91" s="3">
        <v>4.2071769655251599</v>
      </c>
      <c r="U91" s="3">
        <v>1.6039770286950801</v>
      </c>
      <c r="V91" s="3">
        <v>3.06469066274355</v>
      </c>
    </row>
    <row r="92" spans="1:22" x14ac:dyDescent="0.35">
      <c r="A92" s="2">
        <v>44620</v>
      </c>
      <c r="B92" s="3">
        <v>2.1972164077454299</v>
      </c>
      <c r="C92" s="3">
        <v>4.6578969468845903</v>
      </c>
      <c r="D92" s="3">
        <v>3.0028971664678998</v>
      </c>
      <c r="E92" s="3">
        <v>1.85072075931376</v>
      </c>
      <c r="F92" s="3">
        <v>3.6922547211112899</v>
      </c>
      <c r="G92" s="3">
        <v>3.4302945416775201</v>
      </c>
      <c r="H92" s="3">
        <v>3.7567214635755399</v>
      </c>
      <c r="I92" s="3">
        <v>4.3884326205628001</v>
      </c>
      <c r="J92" s="3">
        <v>3.6136164340312198</v>
      </c>
      <c r="K92" s="3">
        <v>2.2202263332727301</v>
      </c>
      <c r="L92" s="3">
        <v>7.8953557386841897</v>
      </c>
      <c r="M92" s="3">
        <v>4.3472368031125299</v>
      </c>
      <c r="N92" s="3">
        <v>3.1170593431369999</v>
      </c>
      <c r="O92" s="3">
        <v>1.49534173951747</v>
      </c>
      <c r="P92" s="3">
        <v>2.3482467083673702</v>
      </c>
      <c r="Q92" s="3">
        <v>3.8418014039248001</v>
      </c>
      <c r="R92" s="3">
        <v>2.8806867346438798</v>
      </c>
      <c r="S92" s="3">
        <v>6.2002031833245601</v>
      </c>
      <c r="T92" s="3">
        <v>4.0196484850748</v>
      </c>
      <c r="U92" s="3">
        <v>1.83179245854809</v>
      </c>
      <c r="V92" s="3">
        <v>2.9166688738398201</v>
      </c>
    </row>
    <row r="93" spans="1:22" x14ac:dyDescent="0.35">
      <c r="A93" s="2">
        <v>44649</v>
      </c>
      <c r="B93" s="3">
        <v>2.4308878425448501</v>
      </c>
      <c r="C93" s="3">
        <v>4.6662533781727404</v>
      </c>
      <c r="D93" s="3">
        <v>3.2526782266489298</v>
      </c>
      <c r="E93" s="3">
        <v>1.99953171003376</v>
      </c>
      <c r="F93" s="3">
        <v>3.3781639896086402</v>
      </c>
      <c r="G93" s="3">
        <v>3.56023292401462</v>
      </c>
      <c r="H93" s="3">
        <v>3.8222113290371702</v>
      </c>
      <c r="I93" s="3">
        <v>4.5086478055823598</v>
      </c>
      <c r="J93" s="3">
        <v>3.3436307501931601</v>
      </c>
      <c r="K93" s="3">
        <v>2.2304469744341899</v>
      </c>
      <c r="L93" s="3">
        <v>8.3754264314629499</v>
      </c>
      <c r="M93" s="3">
        <v>4.5121783646679399</v>
      </c>
      <c r="N93" s="3">
        <v>3.2462159345589598</v>
      </c>
      <c r="O93" s="3">
        <v>1.45945650880139</v>
      </c>
      <c r="P93" s="3">
        <v>2.49852984208357</v>
      </c>
      <c r="Q93" s="3">
        <v>3.6555255742066501</v>
      </c>
      <c r="R93" s="3">
        <v>2.8900865636243802</v>
      </c>
      <c r="S93" s="3">
        <v>5.4909032899686396</v>
      </c>
      <c r="T93" s="3">
        <v>3.3736069276701901</v>
      </c>
      <c r="U93" s="3">
        <v>1.5395937493982099</v>
      </c>
      <c r="V93" s="3">
        <v>2.79693555499848</v>
      </c>
    </row>
    <row r="94" spans="1:22" x14ac:dyDescent="0.35">
      <c r="A94" s="2">
        <v>44680</v>
      </c>
      <c r="B94" s="3">
        <v>2.5130644445040402</v>
      </c>
      <c r="C94" s="3">
        <v>5.29224570792785</v>
      </c>
      <c r="D94" s="3">
        <v>3.2341594168738799</v>
      </c>
      <c r="E94" s="3">
        <v>2.1494896536087902</v>
      </c>
      <c r="F94" s="3">
        <v>3.7833867931941398</v>
      </c>
      <c r="G94" s="3">
        <v>4.2306151752041199</v>
      </c>
      <c r="H94" s="3">
        <v>3.8298639945645299</v>
      </c>
      <c r="I94" s="3">
        <v>4.7471177816023697</v>
      </c>
      <c r="J94" s="3">
        <v>3.7466795959122501</v>
      </c>
      <c r="K94" s="3">
        <v>2.29298030753632</v>
      </c>
      <c r="L94" s="3">
        <v>9.1261403958098306</v>
      </c>
      <c r="M94" s="3">
        <v>4.6839522803096898</v>
      </c>
      <c r="N94" s="3">
        <v>3.2743371979662901</v>
      </c>
      <c r="O94" s="3">
        <v>1.51359695787075</v>
      </c>
      <c r="P94" s="3">
        <v>2.5703147282139902</v>
      </c>
      <c r="Q94" s="3">
        <v>3.8207930435922002</v>
      </c>
      <c r="R94" s="3">
        <v>2.99523247317945</v>
      </c>
      <c r="S94" s="3">
        <v>5.5678882052521503</v>
      </c>
      <c r="T94" s="3">
        <v>3.5483905438517001</v>
      </c>
      <c r="U94" s="3">
        <v>1.7179866928133301</v>
      </c>
      <c r="V94" s="3">
        <v>2.6321690326243701</v>
      </c>
    </row>
    <row r="95" spans="1:22" x14ac:dyDescent="0.35">
      <c r="A95" s="2">
        <v>44708</v>
      </c>
      <c r="B95" s="3">
        <v>2.46532932451951</v>
      </c>
      <c r="C95" s="3">
        <v>5.3340780546223598</v>
      </c>
      <c r="D95" s="3">
        <v>3.4410663691416201</v>
      </c>
      <c r="E95" s="3">
        <v>2.3113639033148501</v>
      </c>
      <c r="F95" s="3">
        <v>4.0812793730293704</v>
      </c>
      <c r="G95" s="3">
        <v>4.45209801375512</v>
      </c>
      <c r="H95" s="3">
        <v>3.9769365565032402</v>
      </c>
      <c r="I95" s="3">
        <v>4.7917940610329701</v>
      </c>
      <c r="J95" s="3">
        <v>3.6475772136694502</v>
      </c>
      <c r="K95" s="3">
        <v>2.3474870604426998</v>
      </c>
      <c r="L95" s="3">
        <v>9.8522389710566802</v>
      </c>
      <c r="M95" s="3">
        <v>4.8647768693380602</v>
      </c>
      <c r="N95" s="3">
        <v>3.8269713579493101</v>
      </c>
      <c r="O95" s="3">
        <v>1.66455811743018</v>
      </c>
      <c r="P95" s="3">
        <v>2.5905216360603598</v>
      </c>
      <c r="Q95" s="3">
        <v>4.2285246299897699</v>
      </c>
      <c r="R95" s="3">
        <v>3.0204303699131998</v>
      </c>
      <c r="S95" s="3">
        <v>5.5267332145115402</v>
      </c>
      <c r="T95" s="3">
        <v>4.0287755069676603</v>
      </c>
      <c r="U95" s="3">
        <v>1.78163766162951</v>
      </c>
      <c r="V95" s="3">
        <v>2.9914025678098199</v>
      </c>
    </row>
    <row r="96" spans="1:22" x14ac:dyDescent="0.35">
      <c r="A96" s="2">
        <v>44741</v>
      </c>
      <c r="B96" s="3">
        <v>2.2604980423588201</v>
      </c>
      <c r="C96" s="3">
        <v>7.4151543295084696</v>
      </c>
      <c r="D96" s="3">
        <v>3.6227324437560502</v>
      </c>
      <c r="E96" s="3">
        <v>2.4013955346517801</v>
      </c>
      <c r="F96" s="3">
        <v>4.2555661037069896</v>
      </c>
      <c r="G96" s="3">
        <v>5.0653244209309296</v>
      </c>
      <c r="H96" s="3">
        <v>4.18042976559477</v>
      </c>
      <c r="I96" s="3">
        <v>5.0465398685835599</v>
      </c>
      <c r="J96" s="3">
        <v>4.14097958494109</v>
      </c>
      <c r="K96" s="3">
        <v>2.5963832111129701</v>
      </c>
      <c r="L96" s="3">
        <v>11.498384995545001</v>
      </c>
      <c r="M96" s="3">
        <v>5.0634034522234703</v>
      </c>
      <c r="N96" s="3">
        <v>4.1935857690653497</v>
      </c>
      <c r="O96" s="3">
        <v>1.6868690344892201</v>
      </c>
      <c r="P96" s="3">
        <v>2.3264865908102501</v>
      </c>
      <c r="Q96" s="3">
        <v>4.3426405337298002</v>
      </c>
      <c r="R96" s="3">
        <v>3.12975978657659</v>
      </c>
      <c r="S96" s="3">
        <v>6.33109915848034</v>
      </c>
      <c r="T96" s="3">
        <v>4.3784668719517503</v>
      </c>
      <c r="U96" s="3">
        <v>1.9822061976151899</v>
      </c>
      <c r="V96" s="3">
        <v>3.19567599339234</v>
      </c>
    </row>
    <row r="97" spans="1:22" x14ac:dyDescent="0.35">
      <c r="A97" s="2">
        <v>44771</v>
      </c>
      <c r="B97" s="3">
        <v>2.4165603540112999</v>
      </c>
      <c r="C97" s="3">
        <v>7.3297124614082998</v>
      </c>
      <c r="D97" s="3">
        <v>3.6381369654786302</v>
      </c>
      <c r="E97" s="3">
        <v>2.4413339954320099</v>
      </c>
      <c r="F97" s="3">
        <v>4.0498204605727999</v>
      </c>
      <c r="G97" s="3">
        <v>5.2430088594318898</v>
      </c>
      <c r="H97" s="3">
        <v>4.0635486235184297</v>
      </c>
      <c r="I97" s="3">
        <v>5.09890291060076</v>
      </c>
      <c r="J97" s="3">
        <v>3.9837542346650499</v>
      </c>
      <c r="K97" s="3">
        <v>2.52902074128655</v>
      </c>
      <c r="L97" s="3">
        <v>11.3187495711529</v>
      </c>
      <c r="M97" s="3">
        <v>4.9947834000051303</v>
      </c>
      <c r="N97" s="3">
        <v>4.0594114998054502</v>
      </c>
      <c r="O97" s="3">
        <v>1.5214545269034701</v>
      </c>
      <c r="P97" s="3">
        <v>2.5936420411355701</v>
      </c>
      <c r="Q97" s="3">
        <v>3.95158322979607</v>
      </c>
      <c r="R97" s="3">
        <v>3.17292504164037</v>
      </c>
      <c r="S97" s="3">
        <v>6.0650406224989899</v>
      </c>
      <c r="T97" s="3">
        <v>4.0927245455350603</v>
      </c>
      <c r="U97" s="3">
        <v>1.94479717859979</v>
      </c>
      <c r="V97" s="3">
        <v>3.1979906914253999</v>
      </c>
    </row>
    <row r="98" spans="1:22" x14ac:dyDescent="0.35">
      <c r="A98" s="2">
        <v>44802</v>
      </c>
      <c r="B98" s="3">
        <v>2.4542957216182302</v>
      </c>
      <c r="C98" s="3">
        <v>7.2675374072972501</v>
      </c>
      <c r="D98" s="3">
        <v>3.6487348247517799</v>
      </c>
      <c r="E98" s="3">
        <v>2.2612123305679699</v>
      </c>
      <c r="F98" s="3">
        <v>4.5302500871086497</v>
      </c>
      <c r="G98" s="3">
        <v>5.2261592041678098</v>
      </c>
      <c r="H98" s="3">
        <v>4.0712018463615198</v>
      </c>
      <c r="I98" s="3">
        <v>5.0207686647960204</v>
      </c>
      <c r="J98" s="3">
        <v>4.1750195523017402</v>
      </c>
      <c r="K98" s="3">
        <v>2.5955968526353099</v>
      </c>
      <c r="L98" s="3">
        <v>10.291167183571</v>
      </c>
      <c r="M98" s="3">
        <v>5.0396284654114103</v>
      </c>
      <c r="N98" s="3">
        <v>4.1503100088167599</v>
      </c>
      <c r="O98" s="3">
        <v>1.50855117799032</v>
      </c>
      <c r="P98" s="3">
        <v>2.49650276876709</v>
      </c>
      <c r="Q98" s="3">
        <v>3.8558113441853901</v>
      </c>
      <c r="R98" s="3">
        <v>3.1126453581712399</v>
      </c>
      <c r="S98" s="3">
        <v>4.79350847554357</v>
      </c>
      <c r="T98" s="3">
        <v>4.0799919609659696</v>
      </c>
      <c r="U98" s="3">
        <v>1.9768713090851999</v>
      </c>
      <c r="V98" s="3">
        <v>3.0282328959389302</v>
      </c>
    </row>
    <row r="99" spans="1:22" x14ac:dyDescent="0.35">
      <c r="A99" s="2">
        <v>44833</v>
      </c>
      <c r="B99" s="3">
        <v>2.6466443603668899</v>
      </c>
      <c r="C99" s="3">
        <v>7.2901811036335697</v>
      </c>
      <c r="D99" s="3">
        <v>3.69438705535415</v>
      </c>
      <c r="E99" s="3">
        <v>2.6848231022744402</v>
      </c>
      <c r="F99" s="3">
        <v>5.0420325553659504</v>
      </c>
      <c r="G99" s="3">
        <v>5.3008957977277102</v>
      </c>
      <c r="H99" s="3">
        <v>4.4114784872215003</v>
      </c>
      <c r="I99" s="3">
        <v>5.3879110148446099</v>
      </c>
      <c r="J99" s="3">
        <v>4.2134096910252801</v>
      </c>
      <c r="K99" s="3">
        <v>2.85602440538411</v>
      </c>
      <c r="L99" s="3">
        <v>10.34017201647</v>
      </c>
      <c r="M99" s="3">
        <v>5.6709325898473697</v>
      </c>
      <c r="N99" s="3">
        <v>4.7580753073212803</v>
      </c>
      <c r="O99" s="3">
        <v>1.57121483302828</v>
      </c>
      <c r="P99" s="3">
        <v>2.7649690126993902</v>
      </c>
      <c r="Q99" s="3">
        <v>4.0275836743712796</v>
      </c>
      <c r="R99" s="3">
        <v>3.14428237440291</v>
      </c>
      <c r="S99" s="3">
        <v>5.5009779651929103</v>
      </c>
      <c r="T99" s="3">
        <v>4.3506783490171896</v>
      </c>
      <c r="U99" s="3">
        <v>2.3473146128827498</v>
      </c>
      <c r="V99" s="3">
        <v>3.4640397281528501</v>
      </c>
    </row>
    <row r="100" spans="1:22" x14ac:dyDescent="0.35">
      <c r="A100" s="2">
        <v>44862</v>
      </c>
      <c r="B100" s="3">
        <v>2.8418296495277899</v>
      </c>
      <c r="C100" s="3">
        <v>6.9554455694791004</v>
      </c>
      <c r="D100" s="3">
        <v>3.8692110452034401</v>
      </c>
      <c r="E100" s="3">
        <v>2.5662569774531399</v>
      </c>
      <c r="F100" s="3">
        <v>4.7894685371019303</v>
      </c>
      <c r="G100" s="3">
        <v>4.8364273515977203</v>
      </c>
      <c r="H100" s="3">
        <v>4.2861344578593599</v>
      </c>
      <c r="I100" s="3">
        <v>5.2042675238980696</v>
      </c>
      <c r="J100" s="3">
        <v>3.8413039648336</v>
      </c>
      <c r="K100" s="3">
        <v>2.6809029676238798</v>
      </c>
      <c r="L100" s="3">
        <v>8.5502082971480906</v>
      </c>
      <c r="M100" s="3">
        <v>5.3457726237836898</v>
      </c>
      <c r="N100" s="3">
        <v>4.3971916325546196</v>
      </c>
      <c r="O100" s="3">
        <v>1.52509286622922</v>
      </c>
      <c r="P100" s="3">
        <v>3.2316778655230798</v>
      </c>
      <c r="Q100" s="3">
        <v>4.1354719326072296</v>
      </c>
      <c r="R100" s="3">
        <v>3.13300967516011</v>
      </c>
      <c r="S100" s="3">
        <v>5.19025598759616</v>
      </c>
      <c r="T100" s="3">
        <v>4.3816723947067704</v>
      </c>
      <c r="U100" s="3">
        <v>2.5599361009265</v>
      </c>
      <c r="V100" s="3">
        <v>3.3104477032128998</v>
      </c>
    </row>
    <row r="101" spans="1:22" x14ac:dyDescent="0.35">
      <c r="A101" s="2">
        <v>44894</v>
      </c>
      <c r="B101" s="3">
        <v>2.5839871793334601</v>
      </c>
      <c r="C101" s="3">
        <v>9.0369502495941791</v>
      </c>
      <c r="D101" s="3">
        <v>3.9381808406883598</v>
      </c>
      <c r="E101" s="3">
        <v>2.3282599973793801</v>
      </c>
      <c r="F101" s="3">
        <v>4.1501340344617796</v>
      </c>
      <c r="G101" s="3">
        <v>3.80530335961791</v>
      </c>
      <c r="H101" s="3">
        <v>4.1777133146398304</v>
      </c>
      <c r="I101" s="3">
        <v>4.4130867512425702</v>
      </c>
      <c r="J101" s="3">
        <v>3.8352078152195701</v>
      </c>
      <c r="K101" s="3">
        <v>2.52779830869973</v>
      </c>
      <c r="L101" s="3">
        <v>7.527964714436</v>
      </c>
      <c r="M101" s="3">
        <v>4.9305953002895704</v>
      </c>
      <c r="N101" s="3">
        <v>4.2994149048662402</v>
      </c>
      <c r="O101" s="3">
        <v>1.45775197810677</v>
      </c>
      <c r="P101" s="3">
        <v>2.6224821408215599</v>
      </c>
      <c r="Q101" s="3">
        <v>4.3668466627224403</v>
      </c>
      <c r="R101" s="3">
        <v>3.0255126900960501</v>
      </c>
      <c r="S101" s="3">
        <v>4.6444620043904603</v>
      </c>
      <c r="T101" s="3">
        <v>4.44935794903523</v>
      </c>
      <c r="U101" s="3">
        <v>2.3102443025388402</v>
      </c>
      <c r="V101" s="3">
        <v>3.6046799599619401</v>
      </c>
    </row>
    <row r="102" spans="1:22" x14ac:dyDescent="0.35">
      <c r="A102" s="2">
        <v>44924</v>
      </c>
      <c r="B102" s="3">
        <v>2.5631719068217298</v>
      </c>
      <c r="C102" s="3">
        <v>8.5048384039090905</v>
      </c>
      <c r="D102" s="3">
        <v>4.0857555503906902</v>
      </c>
      <c r="E102" s="3">
        <v>2.3518944897852299</v>
      </c>
      <c r="F102" s="3">
        <v>4.1523796480262396</v>
      </c>
      <c r="G102" s="3">
        <v>3.8191452069563301</v>
      </c>
      <c r="H102" s="3">
        <v>4.17661603601473</v>
      </c>
      <c r="I102" s="3">
        <v>4.5592570969196302</v>
      </c>
      <c r="J102" s="3">
        <v>3.8896629933100901</v>
      </c>
      <c r="K102" s="3">
        <v>2.68733263169484</v>
      </c>
      <c r="L102" s="3">
        <v>6.6888579653535496</v>
      </c>
      <c r="M102" s="3">
        <v>4.8921438365892902</v>
      </c>
      <c r="N102" s="3">
        <v>4.4828070194909699</v>
      </c>
      <c r="O102" s="3">
        <v>1.49222731783036</v>
      </c>
      <c r="P102" s="3">
        <v>2.4393660808603999</v>
      </c>
      <c r="Q102" s="3">
        <v>4.8508488751088903</v>
      </c>
      <c r="R102" s="3">
        <v>2.9593544200125601</v>
      </c>
      <c r="S102" s="3">
        <v>4.3599942410705301</v>
      </c>
      <c r="T102" s="3">
        <v>4.7458292348684203</v>
      </c>
      <c r="U102" s="3">
        <v>2.8092153068266499</v>
      </c>
      <c r="V102" s="3">
        <v>3.75409540444736</v>
      </c>
    </row>
    <row r="103" spans="1:22" x14ac:dyDescent="0.35">
      <c r="A103" s="2">
        <v>44953</v>
      </c>
      <c r="B103" s="3">
        <v>2.3734278042072101</v>
      </c>
      <c r="C103" s="3">
        <v>7.7935550838858001</v>
      </c>
      <c r="D103" s="3">
        <v>4.1428493241234401</v>
      </c>
      <c r="E103" s="3">
        <v>2.24336231833838</v>
      </c>
      <c r="F103" s="3">
        <v>3.9396280750389301</v>
      </c>
      <c r="G103" s="3">
        <v>3.6178754853252499</v>
      </c>
      <c r="H103" s="3">
        <v>4.19009390774601</v>
      </c>
      <c r="I103" s="3">
        <v>4.2082924356362099</v>
      </c>
      <c r="J103" s="3">
        <v>3.5581407922179</v>
      </c>
      <c r="K103" s="3">
        <v>2.4333080367485702</v>
      </c>
      <c r="L103" s="3">
        <v>6.5769411623960998</v>
      </c>
      <c r="M103" s="3">
        <v>4.5313979256937698</v>
      </c>
      <c r="N103" s="3">
        <v>4.2621797296737602</v>
      </c>
      <c r="O103" s="3">
        <v>1.55803175638625</v>
      </c>
      <c r="P103" s="3">
        <v>2.1362839073670199</v>
      </c>
      <c r="Q103" s="3">
        <v>4.52295352006659</v>
      </c>
      <c r="R103" s="3">
        <v>2.9629605162538</v>
      </c>
      <c r="S103" s="3">
        <v>5.0013459816704797</v>
      </c>
      <c r="T103" s="3">
        <v>4.8807786083484004</v>
      </c>
      <c r="U103" s="3">
        <v>2.5679623151019402</v>
      </c>
      <c r="V103" s="3">
        <v>3.6693122661850399</v>
      </c>
    </row>
    <row r="104" spans="1:22" x14ac:dyDescent="0.35">
      <c r="A104" s="2">
        <v>44985</v>
      </c>
      <c r="B104" s="3">
        <v>2.4342368448874598</v>
      </c>
      <c r="C104" s="3">
        <v>7.9159373727877202</v>
      </c>
      <c r="D104" s="3">
        <v>4.2527623028399999</v>
      </c>
      <c r="E104" s="3">
        <v>2.4681691723624199</v>
      </c>
      <c r="F104" s="3">
        <v>4.2611618280822601</v>
      </c>
      <c r="G104" s="3">
        <v>4.3134082706680097</v>
      </c>
      <c r="H104" s="3">
        <v>4.3014627444383997</v>
      </c>
      <c r="I104" s="3">
        <v>3.9998202010750799</v>
      </c>
      <c r="J104" s="3">
        <v>3.64203299717428</v>
      </c>
      <c r="K104" s="3">
        <v>2.5054148576920401</v>
      </c>
      <c r="L104" s="3">
        <v>6.5360437753626996</v>
      </c>
      <c r="M104" s="3">
        <v>4.7171876572878402</v>
      </c>
      <c r="N104" s="3">
        <v>3.88361338463818</v>
      </c>
      <c r="O104" s="3">
        <v>1.6054992477774499</v>
      </c>
      <c r="P104" s="3">
        <v>2.4422744595499299</v>
      </c>
      <c r="Q104" s="3">
        <v>4.7513028575777101</v>
      </c>
      <c r="R104" s="3">
        <v>3.1245898386829198</v>
      </c>
      <c r="S104" s="3">
        <v>5.1208233884109298</v>
      </c>
      <c r="T104" s="3">
        <v>4.6715235414734204</v>
      </c>
      <c r="U104" s="3">
        <v>2.5595599189802298</v>
      </c>
      <c r="V104" s="3">
        <v>3.92718412463543</v>
      </c>
    </row>
    <row r="105" spans="1:22" x14ac:dyDescent="0.35">
      <c r="A105" s="2">
        <v>45014</v>
      </c>
      <c r="B105" s="3">
        <v>2.4879165473343501</v>
      </c>
      <c r="C105" s="3">
        <v>8.8770274480481195</v>
      </c>
      <c r="D105" s="3">
        <v>4.4251661914908196</v>
      </c>
      <c r="E105" s="3">
        <v>2.6972194435532102</v>
      </c>
      <c r="F105" s="3">
        <v>4.8200787542839896</v>
      </c>
      <c r="G105" s="3">
        <v>4.6221567468840998</v>
      </c>
      <c r="H105" s="3">
        <v>4.4577307904796699</v>
      </c>
      <c r="I105" s="3">
        <v>3.88375203962668</v>
      </c>
      <c r="J105" s="3">
        <v>3.6698044007922799</v>
      </c>
      <c r="K105" s="3">
        <v>2.4435632391129798</v>
      </c>
      <c r="L105" s="3">
        <v>6.7605604899197003</v>
      </c>
      <c r="M105" s="3">
        <v>4.6911625726891097</v>
      </c>
      <c r="N105" s="3">
        <v>4.5118108837556399</v>
      </c>
      <c r="O105" s="3">
        <v>1.64803560233607</v>
      </c>
      <c r="P105" s="3">
        <v>2.3956055671533898</v>
      </c>
      <c r="Q105" s="3">
        <v>4.8606617469586197</v>
      </c>
      <c r="R105" s="3">
        <v>3.09387283453801</v>
      </c>
      <c r="S105" s="3">
        <v>5.0967892469350904</v>
      </c>
      <c r="T105" s="3">
        <v>4.6575230383533803</v>
      </c>
      <c r="U105" s="3">
        <v>2.51688469584193</v>
      </c>
      <c r="V105" s="3">
        <v>3.7021025125935898</v>
      </c>
    </row>
    <row r="106" spans="1:22" x14ac:dyDescent="0.35">
      <c r="A106" s="2">
        <v>45044</v>
      </c>
      <c r="B106" s="3">
        <v>2.491344397957</v>
      </c>
      <c r="C106" s="3">
        <v>8.0733208740623308</v>
      </c>
      <c r="D106" s="3">
        <v>4.4158039685648802</v>
      </c>
      <c r="E106" s="3">
        <v>2.6971786720279498</v>
      </c>
      <c r="F106" s="3">
        <v>4.2995242694479199</v>
      </c>
      <c r="G106" s="3">
        <v>4.7633351753829798</v>
      </c>
      <c r="H106" s="3">
        <v>4.4371183317492697</v>
      </c>
      <c r="I106" s="3">
        <v>3.8025089269435401</v>
      </c>
      <c r="J106" s="3">
        <v>3.57804085667102</v>
      </c>
      <c r="K106" s="3">
        <v>2.42573195740525</v>
      </c>
      <c r="L106" s="3">
        <v>6.8073649221071397</v>
      </c>
      <c r="M106" s="3">
        <v>4.4714823164808202</v>
      </c>
      <c r="N106" s="3">
        <v>4.3302412503290899</v>
      </c>
      <c r="O106" s="3">
        <v>1.60350151457524</v>
      </c>
      <c r="P106" s="3">
        <v>2.5072064245600498</v>
      </c>
      <c r="Q106" s="3">
        <v>4.9439603725057601</v>
      </c>
      <c r="R106" s="3">
        <v>3.25934208038551</v>
      </c>
      <c r="S106" s="3">
        <v>5.5318482478231896</v>
      </c>
      <c r="T106" s="3">
        <v>4.3535518807964602</v>
      </c>
      <c r="U106" s="3">
        <v>2.60398467895733</v>
      </c>
      <c r="V106" s="3">
        <v>3.40273131216893</v>
      </c>
    </row>
    <row r="107" spans="1:22" x14ac:dyDescent="0.35">
      <c r="A107" s="2">
        <v>45072</v>
      </c>
      <c r="B107" s="3">
        <v>2.6089661468201402</v>
      </c>
      <c r="C107" s="3">
        <v>7.2447622114462096</v>
      </c>
      <c r="D107" s="3">
        <v>4.6520220385676696</v>
      </c>
      <c r="E107" s="3">
        <v>2.8858177817043802</v>
      </c>
      <c r="F107" s="3">
        <v>4.3212660890696801</v>
      </c>
      <c r="G107" s="3">
        <v>5.1885956482153297</v>
      </c>
      <c r="H107" s="3">
        <v>4.4510294433747903</v>
      </c>
      <c r="I107" s="3">
        <v>3.5779418451164999</v>
      </c>
      <c r="J107" s="3">
        <v>3.69458759914269</v>
      </c>
      <c r="K107" s="3">
        <v>2.3690055969239099</v>
      </c>
      <c r="L107" s="3">
        <v>6.4624236490050802</v>
      </c>
      <c r="M107" s="3">
        <v>4.7918476723483403</v>
      </c>
      <c r="N107" s="3">
        <v>3.98993438922178</v>
      </c>
      <c r="O107" s="3">
        <v>1.5987997938607801</v>
      </c>
      <c r="P107" s="3">
        <v>2.6562944881861501</v>
      </c>
      <c r="Q107" s="3">
        <v>4.6945527231320598</v>
      </c>
      <c r="R107" s="3">
        <v>3.1470511085666799</v>
      </c>
      <c r="S107" s="3">
        <v>5.59365837951119</v>
      </c>
      <c r="T107" s="3">
        <v>4.5896830975550698</v>
      </c>
      <c r="U107" s="3">
        <v>2.5830968655083502</v>
      </c>
      <c r="V107" s="3">
        <v>3.51144431010598</v>
      </c>
    </row>
    <row r="108" spans="1:22" x14ac:dyDescent="0.35">
      <c r="A108" s="2">
        <v>45106</v>
      </c>
      <c r="B108" s="3">
        <v>2.6273999074655401</v>
      </c>
      <c r="C108" s="3">
        <v>6.9706712738132701</v>
      </c>
      <c r="D108" s="3">
        <v>4.3550852655522903</v>
      </c>
      <c r="E108" s="3">
        <v>2.93552403053096</v>
      </c>
      <c r="F108" s="3">
        <v>4.0105840517385998</v>
      </c>
      <c r="G108" s="3">
        <v>5.0782905976847497</v>
      </c>
      <c r="H108" s="3">
        <v>4.4467710741347704</v>
      </c>
      <c r="I108" s="3">
        <v>3.49749523101621</v>
      </c>
      <c r="J108" s="3">
        <v>3.86396396169431</v>
      </c>
      <c r="K108" s="3">
        <v>2.39140946291587</v>
      </c>
      <c r="L108" s="3">
        <v>6.0670815543782401</v>
      </c>
      <c r="M108" s="3">
        <v>4.5237307065624401</v>
      </c>
      <c r="N108" s="3">
        <v>3.96784545708238</v>
      </c>
      <c r="O108" s="3">
        <v>1.53406277827836</v>
      </c>
      <c r="P108" s="3">
        <v>2.5602784331497599</v>
      </c>
      <c r="Q108" s="3">
        <v>4.7924463099918899</v>
      </c>
      <c r="R108" s="3">
        <v>3.25587173901287</v>
      </c>
      <c r="S108" s="3">
        <v>4.7243873761222703</v>
      </c>
      <c r="T108" s="3">
        <v>4.40131585047068</v>
      </c>
      <c r="U108" s="3">
        <v>2.5736437633003</v>
      </c>
      <c r="V108" s="3">
        <v>3.4630788012418501</v>
      </c>
    </row>
    <row r="109" spans="1:22" x14ac:dyDescent="0.35">
      <c r="A109" s="2">
        <v>45135</v>
      </c>
      <c r="B109" s="3">
        <v>2.5080792012953999</v>
      </c>
      <c r="C109" s="3">
        <v>6.2218706422197201</v>
      </c>
      <c r="D109" s="3">
        <v>4.1273081201887498</v>
      </c>
      <c r="E109" s="3">
        <v>2.9233578225363499</v>
      </c>
      <c r="F109" s="3">
        <v>3.7287062634113699</v>
      </c>
      <c r="G109" s="3">
        <v>4.2923462319851602</v>
      </c>
      <c r="H109" s="3">
        <v>4.2588835451179801</v>
      </c>
      <c r="I109" s="3">
        <v>3.38985169321173</v>
      </c>
      <c r="J109" s="3">
        <v>3.7335641402461701</v>
      </c>
      <c r="K109" s="3">
        <v>2.31917462485527</v>
      </c>
      <c r="L109" s="3">
        <v>5.8639559079670303</v>
      </c>
      <c r="M109" s="3">
        <v>4.1018396387216196</v>
      </c>
      <c r="N109" s="3">
        <v>4.0584355131048602</v>
      </c>
      <c r="O109" s="3">
        <v>1.47728394383118</v>
      </c>
      <c r="P109" s="3">
        <v>2.3217407549456701</v>
      </c>
      <c r="Q109" s="3">
        <v>4.4339699996450497</v>
      </c>
      <c r="R109" s="3">
        <v>3.0783636078921299</v>
      </c>
      <c r="S109" s="3">
        <v>3.6561532653007198</v>
      </c>
      <c r="T109" s="3">
        <v>4.2008934087350296</v>
      </c>
      <c r="U109" s="3">
        <v>2.61721268606055</v>
      </c>
      <c r="V109" s="3">
        <v>3.3436050025271</v>
      </c>
    </row>
    <row r="110" spans="1:22" x14ac:dyDescent="0.35">
      <c r="A110" s="2">
        <v>45167</v>
      </c>
      <c r="B110" s="3">
        <v>2.5777767246882299</v>
      </c>
      <c r="C110" s="3">
        <v>6.3887727012774098</v>
      </c>
      <c r="D110" s="3">
        <v>4.1597050777429398</v>
      </c>
      <c r="E110" s="3">
        <v>3.0170809990565899</v>
      </c>
      <c r="F110" s="3">
        <v>3.9667799041232001</v>
      </c>
      <c r="G110" s="3">
        <v>4.5726038100279398</v>
      </c>
      <c r="H110" s="3">
        <v>4.2280651305479804</v>
      </c>
      <c r="I110" s="3">
        <v>3.56510683957015</v>
      </c>
      <c r="J110" s="3">
        <v>3.9184581247936099</v>
      </c>
      <c r="K110" s="3">
        <v>2.4458731528761102</v>
      </c>
      <c r="L110" s="3">
        <v>5.8629980039372498</v>
      </c>
      <c r="M110" s="3">
        <v>4.4001899621475697</v>
      </c>
      <c r="N110" s="3">
        <v>4.3673794618626802</v>
      </c>
      <c r="O110" s="3">
        <v>1.5135414040622099</v>
      </c>
      <c r="P110" s="3">
        <v>2.4552437937195801</v>
      </c>
      <c r="Q110" s="3">
        <v>4.5973471528419996</v>
      </c>
      <c r="R110" s="3">
        <v>3.0489770974967301</v>
      </c>
      <c r="S110" s="3">
        <v>3.6479775877924698</v>
      </c>
      <c r="T110" s="3">
        <v>4.2504854199418203</v>
      </c>
      <c r="U110" s="3">
        <v>2.4514911815793599</v>
      </c>
      <c r="V110" s="3">
        <v>3.5520930632082401</v>
      </c>
    </row>
    <row r="111" spans="1:22" x14ac:dyDescent="0.35">
      <c r="A111" s="2">
        <v>45198</v>
      </c>
      <c r="B111" s="3">
        <v>2.6514361871474601</v>
      </c>
      <c r="C111" s="3">
        <v>6.8600262825882403</v>
      </c>
      <c r="D111" s="3">
        <v>4.1707967159191597</v>
      </c>
      <c r="E111" s="3">
        <v>2.8278243096830802</v>
      </c>
      <c r="F111" s="3">
        <v>4.3746807065341002</v>
      </c>
      <c r="G111" s="3">
        <v>5.0359037673907698</v>
      </c>
      <c r="H111" s="3">
        <v>4.36214601574006</v>
      </c>
      <c r="I111" s="3">
        <v>3.6579009430334799</v>
      </c>
      <c r="J111" s="3">
        <v>4.2325935937024601</v>
      </c>
      <c r="K111" s="3">
        <v>2.4865680247821502</v>
      </c>
      <c r="L111" s="3">
        <v>5.9190188480240797</v>
      </c>
      <c r="M111" s="3">
        <v>4.5599341862163598</v>
      </c>
      <c r="N111" s="3">
        <v>4.8701895776028197</v>
      </c>
      <c r="O111" s="3">
        <v>1.51992727560745</v>
      </c>
      <c r="P111" s="3">
        <v>2.5527219822139702</v>
      </c>
      <c r="Q111" s="3">
        <v>4.6928541151387</v>
      </c>
      <c r="R111" s="3">
        <v>3.2623385320197902</v>
      </c>
      <c r="S111" s="3">
        <v>3.73437940201311</v>
      </c>
      <c r="T111" s="3">
        <v>4.2537142576390101</v>
      </c>
      <c r="U111" s="3">
        <v>2.9967045911154999</v>
      </c>
      <c r="V111" s="3">
        <v>3.7311283034951201</v>
      </c>
    </row>
    <row r="112" spans="1:22" x14ac:dyDescent="0.35">
      <c r="A112" s="2">
        <v>45226</v>
      </c>
      <c r="B112" s="3">
        <v>2.7536264576534899</v>
      </c>
      <c r="C112" s="3">
        <v>6.8630370242161103</v>
      </c>
      <c r="D112" s="3">
        <v>4.4075767743062402</v>
      </c>
      <c r="E112" s="3">
        <v>3.1114340975977401</v>
      </c>
      <c r="F112" s="3">
        <v>4.3284824524020404</v>
      </c>
      <c r="G112" s="3">
        <v>5.1524455815624801</v>
      </c>
      <c r="H112" s="3">
        <v>4.3142750317359502</v>
      </c>
      <c r="I112" s="3">
        <v>3.69394508986068</v>
      </c>
      <c r="J112" s="3">
        <v>4.3717763448497999</v>
      </c>
      <c r="K112" s="3">
        <v>2.6699501472582599</v>
      </c>
      <c r="L112" s="3">
        <v>6.3850134437850903</v>
      </c>
      <c r="M112" s="3">
        <v>4.6610832707469703</v>
      </c>
      <c r="N112" s="3">
        <v>4.9760245393109503</v>
      </c>
      <c r="O112" s="3">
        <v>1.5501397631595699</v>
      </c>
      <c r="P112" s="3">
        <v>2.6242157211166899</v>
      </c>
      <c r="Q112" s="3">
        <v>5.2194761239075804</v>
      </c>
      <c r="R112" s="3">
        <v>3.47739744060683</v>
      </c>
      <c r="S112" s="3">
        <v>4.2881407181394602</v>
      </c>
      <c r="T112" s="3">
        <v>4.9495266491392602</v>
      </c>
      <c r="U112" s="3">
        <v>3.2149208733341399</v>
      </c>
      <c r="V112" s="3">
        <v>4.0187755473472304</v>
      </c>
    </row>
    <row r="113" spans="1:37" x14ac:dyDescent="0.35">
      <c r="A113" s="2">
        <v>45259</v>
      </c>
      <c r="B113" s="3">
        <v>2.7671099422190402</v>
      </c>
      <c r="C113" s="3">
        <v>6.64345664489284</v>
      </c>
      <c r="D113" s="3">
        <v>4.2215384016531097</v>
      </c>
      <c r="E113" s="3">
        <v>3.1237085534012698</v>
      </c>
      <c r="F113" s="3">
        <v>4.9550154041133299</v>
      </c>
      <c r="G113" s="3">
        <v>4.3451181877070599</v>
      </c>
      <c r="H113" s="3">
        <v>4.2607387874085498</v>
      </c>
      <c r="I113" s="3">
        <v>3.4369194045543501</v>
      </c>
      <c r="J113" s="3">
        <v>4.0534092255884602</v>
      </c>
      <c r="K113" s="3">
        <v>2.3891048267858701</v>
      </c>
      <c r="L113" s="3">
        <v>6.1071864214020897</v>
      </c>
      <c r="M113" s="3">
        <v>4.2804315244817897</v>
      </c>
      <c r="N113" s="3">
        <v>4.3156687002820897</v>
      </c>
      <c r="O113" s="3">
        <v>1.4881556497294499</v>
      </c>
      <c r="P113" s="3">
        <v>2.6792370901778302</v>
      </c>
      <c r="Q113" s="3">
        <v>4.9396294855127696</v>
      </c>
      <c r="R113" s="3">
        <v>3.4111579703607</v>
      </c>
      <c r="S113" s="3">
        <v>4.3632804587133496</v>
      </c>
      <c r="T113" s="3">
        <v>4.6681407849512997</v>
      </c>
      <c r="U113" s="3">
        <v>2.88759877359441</v>
      </c>
      <c r="V113" s="3">
        <v>3.7857843594921099</v>
      </c>
    </row>
    <row r="114" spans="1:37" x14ac:dyDescent="0.35">
      <c r="A114" s="2">
        <v>45289</v>
      </c>
      <c r="B114" s="3">
        <v>2.7763798282687802</v>
      </c>
      <c r="C114" s="3">
        <v>9.8303940726535508</v>
      </c>
      <c r="D114" s="3">
        <v>4.1062169902908998</v>
      </c>
      <c r="E114" s="3">
        <v>3.19303295544763</v>
      </c>
      <c r="F114" s="3">
        <v>4.7508967020805004</v>
      </c>
      <c r="G114" s="3">
        <v>3.6279396883096</v>
      </c>
      <c r="H114" s="3">
        <v>4.3139288468974097</v>
      </c>
      <c r="I114" s="3">
        <v>3.3037821366826301</v>
      </c>
      <c r="J114" s="3">
        <v>3.7261798590984299</v>
      </c>
      <c r="K114" s="3">
        <v>2.2360747297081298</v>
      </c>
      <c r="L114" s="3">
        <v>5.6687922729156197</v>
      </c>
      <c r="M114" s="3">
        <v>4.0975115830997604</v>
      </c>
      <c r="N114" s="3">
        <v>4.5470609943867704</v>
      </c>
      <c r="O114" s="3">
        <v>1.37202423062243</v>
      </c>
      <c r="P114" s="3">
        <v>2.6898404539199898</v>
      </c>
      <c r="Q114" s="3">
        <v>4.7293182335707398</v>
      </c>
      <c r="R114" s="3">
        <v>3.3596762282822001</v>
      </c>
      <c r="S114" s="3">
        <v>4.7946093169938404</v>
      </c>
      <c r="T114" s="3">
        <v>4.5685557915578299</v>
      </c>
      <c r="U114" s="3">
        <v>2.79119063669796</v>
      </c>
      <c r="V114" s="3">
        <v>3.4822373965389999</v>
      </c>
    </row>
    <row r="115" spans="1:37" x14ac:dyDescent="0.35">
      <c r="A115" s="2">
        <v>45320</v>
      </c>
      <c r="B115" s="3">
        <v>2.9116620702738101</v>
      </c>
      <c r="C115" s="3">
        <v>10.3276076795853</v>
      </c>
      <c r="D115" s="3">
        <v>4.1895996668947202</v>
      </c>
      <c r="E115" s="3">
        <v>2.9066680663285198</v>
      </c>
      <c r="F115" s="3">
        <v>5.1613784372803302</v>
      </c>
      <c r="G115" s="3">
        <v>3.5162022316872101</v>
      </c>
      <c r="H115" s="3">
        <v>4.2213736577050103</v>
      </c>
      <c r="I115" s="3">
        <v>3.35116667946737</v>
      </c>
      <c r="J115" s="3">
        <v>3.7598627548569401</v>
      </c>
      <c r="K115" s="3">
        <v>2.39698834853928</v>
      </c>
      <c r="L115" s="3">
        <v>5.77800955539018</v>
      </c>
      <c r="M115" s="3">
        <v>4.3102710952390497</v>
      </c>
      <c r="N115" s="3">
        <v>4.6828880893391398</v>
      </c>
      <c r="O115" s="3">
        <v>1.37667709128886</v>
      </c>
      <c r="P115" s="3">
        <v>2.8719979342331499</v>
      </c>
      <c r="Q115" s="3">
        <v>4.8897809898264804</v>
      </c>
      <c r="R115" s="3">
        <v>3.50919662120259</v>
      </c>
      <c r="S115" s="3">
        <v>4.3742651630948099</v>
      </c>
      <c r="T115" s="3">
        <v>4.5939777504591497</v>
      </c>
      <c r="U115" s="3">
        <v>2.7807300405395399</v>
      </c>
      <c r="V115" s="3">
        <v>3.38936645041316</v>
      </c>
    </row>
    <row r="116" spans="1:37" x14ac:dyDescent="0.35">
      <c r="A116" s="2">
        <v>45351</v>
      </c>
      <c r="B116" s="3">
        <v>2.7101008649323601</v>
      </c>
      <c r="C116" s="3">
        <v>5.8374927341828897</v>
      </c>
      <c r="D116" s="3">
        <v>4.1169919555065704</v>
      </c>
      <c r="E116" s="3">
        <v>2.74138862637531</v>
      </c>
      <c r="F116" s="3">
        <v>4.7594676792514097</v>
      </c>
      <c r="G116" s="3">
        <v>3.74619227200844</v>
      </c>
      <c r="H116" s="3">
        <v>4.1425902375239501</v>
      </c>
      <c r="I116" s="3">
        <v>3.2504389466254202</v>
      </c>
      <c r="J116" s="3">
        <v>4.0129282082327</v>
      </c>
      <c r="K116" s="3">
        <v>2.2620752124069798</v>
      </c>
      <c r="L116" s="3">
        <v>5.9803773800197897</v>
      </c>
      <c r="M116" s="3">
        <v>4.3099930455731403</v>
      </c>
      <c r="N116" s="3">
        <v>4.59939597117756</v>
      </c>
      <c r="O116" s="3">
        <v>1.34894360444316</v>
      </c>
      <c r="P116" s="3">
        <v>2.8940558446749201</v>
      </c>
      <c r="Q116" s="3">
        <v>4.73514036372275</v>
      </c>
      <c r="R116" s="3">
        <v>3.48794204669887</v>
      </c>
      <c r="S116" s="3">
        <v>4.1804776117988398</v>
      </c>
      <c r="T116" s="3">
        <v>4.9632090991848399</v>
      </c>
      <c r="U116" s="3">
        <v>2.7509398968597498</v>
      </c>
      <c r="V116" s="3">
        <v>3.25970664382077</v>
      </c>
    </row>
    <row r="117" spans="1:37" x14ac:dyDescent="0.35">
      <c r="A117" s="2">
        <v>45379</v>
      </c>
      <c r="B117" s="3">
        <v>2.8053560411259899</v>
      </c>
      <c r="C117" s="3">
        <v>9.1905572322577793</v>
      </c>
      <c r="D117" s="3">
        <v>4.0415042535974601</v>
      </c>
      <c r="E117" s="3">
        <v>2.7516952043142</v>
      </c>
      <c r="F117" s="3">
        <v>4.9042347329264402</v>
      </c>
      <c r="G117" s="3">
        <v>3.3744574713584998</v>
      </c>
      <c r="H117" s="3">
        <v>4.1934524893577301</v>
      </c>
      <c r="I117" s="3">
        <v>3.1029387518224301</v>
      </c>
      <c r="J117" s="3">
        <v>3.9830868829837001</v>
      </c>
      <c r="K117" s="3">
        <v>2.15920716965935</v>
      </c>
      <c r="L117" s="3">
        <v>6.3111041961075003</v>
      </c>
      <c r="M117" s="3">
        <v>4.1483334350032504</v>
      </c>
      <c r="N117" s="3">
        <v>5.15818202860937</v>
      </c>
      <c r="O117" s="3">
        <v>1.33984497133592</v>
      </c>
      <c r="P117" s="3">
        <v>3.0356505399051099</v>
      </c>
      <c r="Q117" s="3">
        <v>5.0328462296555196</v>
      </c>
      <c r="R117" s="3">
        <v>3.5105756958352301</v>
      </c>
      <c r="S117" s="3">
        <v>4.2811562766871702</v>
      </c>
      <c r="T117" s="3">
        <v>5.2622772131981703</v>
      </c>
      <c r="U117" s="3">
        <v>2.1819642563100601</v>
      </c>
      <c r="V117" s="3">
        <v>3.3682496833609501</v>
      </c>
    </row>
    <row r="118" spans="1:37" x14ac:dyDescent="0.35">
      <c r="A118" s="2">
        <v>45411</v>
      </c>
      <c r="B118" s="3">
        <v>2.7869643813529001</v>
      </c>
      <c r="C118" s="3">
        <v>8.8609293421030095</v>
      </c>
      <c r="D118" s="3">
        <v>4.4153106223235996</v>
      </c>
      <c r="E118" s="3">
        <v>2.83941599269082</v>
      </c>
      <c r="F118" s="3">
        <v>5.0583178336897596</v>
      </c>
      <c r="G118" s="3">
        <v>3.29817623412562</v>
      </c>
      <c r="H118" s="3">
        <v>4.0830102578721004</v>
      </c>
      <c r="I118" s="3">
        <v>3.1628974449388401</v>
      </c>
      <c r="J118" s="3">
        <v>4.0966265870561704</v>
      </c>
      <c r="K118" s="3">
        <v>2.2078575785839298</v>
      </c>
      <c r="L118" s="3">
        <v>6.6217796050414597</v>
      </c>
      <c r="M118" s="3">
        <v>4.1033390449777096</v>
      </c>
      <c r="N118" s="3">
        <v>5.1920646455560497</v>
      </c>
      <c r="O118" s="3">
        <v>1.33641931878632</v>
      </c>
      <c r="P118" s="3">
        <v>2.85140218565757</v>
      </c>
      <c r="Q118" s="3">
        <v>5.7269305841395504</v>
      </c>
      <c r="R118" s="3">
        <v>3.6429129604294501</v>
      </c>
      <c r="S118" s="3">
        <v>4.1412917623302103</v>
      </c>
      <c r="T118" s="3">
        <v>5.6585916013392898</v>
      </c>
      <c r="U118" s="3">
        <v>2.4362467007023798</v>
      </c>
      <c r="V118" s="3">
        <v>3.4765461328598901</v>
      </c>
    </row>
    <row r="119" spans="1:37" x14ac:dyDescent="0.35">
      <c r="A119" s="2">
        <v>45441</v>
      </c>
      <c r="B119" s="3">
        <v>2.8545650221399099</v>
      </c>
      <c r="C119" s="3">
        <v>4.8323043582489804</v>
      </c>
      <c r="D119" s="3">
        <v>4.6743350237460497</v>
      </c>
      <c r="E119" s="3">
        <v>3.3198210640016299</v>
      </c>
      <c r="F119" s="3">
        <v>5.2418910173994497</v>
      </c>
      <c r="G119" s="3">
        <v>3.4295719743911799</v>
      </c>
      <c r="H119" s="3">
        <v>4.0487523755238604</v>
      </c>
      <c r="I119" s="3">
        <v>3.0536463598677401</v>
      </c>
      <c r="J119" s="3">
        <v>4.3871983561234904</v>
      </c>
      <c r="K119" s="3">
        <v>2.2240520227546101</v>
      </c>
      <c r="L119" s="3">
        <v>7.2647511661035598</v>
      </c>
      <c r="M119" s="3">
        <v>3.9883942849728702</v>
      </c>
      <c r="N119" s="3">
        <v>5.4420226839453401</v>
      </c>
      <c r="O119" s="3">
        <v>1.3384230915383799</v>
      </c>
      <c r="P119" s="3">
        <v>2.7851168970786202</v>
      </c>
      <c r="Q119" s="3">
        <v>6.0715924528971899</v>
      </c>
      <c r="R119" s="3">
        <v>3.7102365516509699</v>
      </c>
      <c r="S119" s="3">
        <v>4.1994834376597696</v>
      </c>
      <c r="T119" s="3">
        <v>6.0461116475801999</v>
      </c>
      <c r="U119" s="3">
        <v>1.9215369697343401</v>
      </c>
      <c r="V119" s="3">
        <v>3.7301896258549299</v>
      </c>
    </row>
    <row r="120" spans="1:37" x14ac:dyDescent="0.35">
      <c r="A120" s="2">
        <v>45471</v>
      </c>
      <c r="B120" s="3">
        <v>3.0604826348053602</v>
      </c>
      <c r="C120" s="3">
        <v>5.2308388040550398</v>
      </c>
      <c r="D120" s="3">
        <v>4.48538472758477</v>
      </c>
      <c r="E120" s="3">
        <v>3.3035463735989898</v>
      </c>
      <c r="F120" s="3">
        <v>4.98022050642426</v>
      </c>
      <c r="G120" s="3">
        <v>4.0470166337277602</v>
      </c>
      <c r="H120" s="3">
        <v>4.1446299936647</v>
      </c>
      <c r="I120" s="3">
        <v>2.9759201595827101</v>
      </c>
      <c r="J120" s="3">
        <v>4.5773422095000402</v>
      </c>
      <c r="K120" s="3">
        <v>2.08020099553086</v>
      </c>
      <c r="L120" s="3">
        <v>7.0256869795648402</v>
      </c>
      <c r="M120" s="3">
        <v>4.0233568856676003</v>
      </c>
      <c r="N120" s="3">
        <v>6.1323271342645</v>
      </c>
      <c r="O120" s="3">
        <v>1.2697900535498301</v>
      </c>
      <c r="P120" s="3">
        <v>2.9556523830086499</v>
      </c>
      <c r="Q120" s="3">
        <v>5.5613383911573404</v>
      </c>
      <c r="R120" s="3">
        <v>3.85835818238467</v>
      </c>
      <c r="S120" s="3">
        <v>3.96487720962162</v>
      </c>
      <c r="T120" s="3">
        <v>5.7177329453279704</v>
      </c>
      <c r="U120" s="3">
        <v>1.91037025060779</v>
      </c>
      <c r="V120" s="3">
        <v>3.6110721188159798</v>
      </c>
    </row>
    <row r="121" spans="1:37" x14ac:dyDescent="0.35">
      <c r="A121" s="2">
        <v>45502</v>
      </c>
      <c r="B121" s="3">
        <v>3.2159005730929699</v>
      </c>
      <c r="C121" s="3">
        <v>5.3460046014951503</v>
      </c>
      <c r="D121" s="3">
        <v>4.39883658204407</v>
      </c>
      <c r="E121" s="3">
        <v>3.2876807168857298</v>
      </c>
      <c r="F121" s="3">
        <v>5.3441643023413299</v>
      </c>
      <c r="G121" s="3">
        <v>4.1669069057345398</v>
      </c>
      <c r="H121" s="3">
        <v>4.0824998629994704</v>
      </c>
      <c r="I121" s="3">
        <v>3.1852515081099102</v>
      </c>
      <c r="J121" s="3">
        <v>4.5771038415844796</v>
      </c>
      <c r="K121" s="3">
        <v>2.1384443029518998</v>
      </c>
      <c r="L121" s="3">
        <v>6.81260331747972</v>
      </c>
      <c r="M121" s="3">
        <v>3.92764538140782</v>
      </c>
      <c r="N121" s="3">
        <v>5.9897600729463001</v>
      </c>
      <c r="O121" s="3">
        <v>1.2255537494470099</v>
      </c>
      <c r="P121" s="3">
        <v>3.0496194517930002</v>
      </c>
      <c r="Q121" s="3">
        <v>5.4766010669674197</v>
      </c>
      <c r="R121" s="3">
        <v>3.83665381298868</v>
      </c>
      <c r="S121" s="3">
        <v>4.03092211829878</v>
      </c>
      <c r="T121" s="3">
        <v>5.32766078902318</v>
      </c>
      <c r="U121" s="3">
        <v>2.0444571492048098</v>
      </c>
      <c r="V121" s="3">
        <v>3.5429054109190901</v>
      </c>
    </row>
    <row r="122" spans="1:37" x14ac:dyDescent="0.35">
      <c r="A122" s="2">
        <v>45531</v>
      </c>
      <c r="B122" s="3">
        <v>3.3270745181383199</v>
      </c>
      <c r="C122" s="3">
        <v>5.3085892474229501</v>
      </c>
      <c r="D122" s="3">
        <v>4.0355279050995501</v>
      </c>
      <c r="E122" s="3">
        <v>3.1667732764826702</v>
      </c>
      <c r="F122" s="3">
        <v>5.3292285418486101</v>
      </c>
      <c r="G122" s="3">
        <v>3.9945170536268</v>
      </c>
      <c r="H122" s="3">
        <v>4.0170981744291696</v>
      </c>
      <c r="I122" s="3">
        <v>3.2114176813722701</v>
      </c>
      <c r="J122" s="3">
        <v>4.4807625161300697</v>
      </c>
      <c r="K122" s="3">
        <v>2.2428741706742001</v>
      </c>
      <c r="L122" s="3">
        <v>6.3396159723646397</v>
      </c>
      <c r="M122" s="3">
        <v>3.7562467972473401</v>
      </c>
      <c r="N122" s="3">
        <v>6.3119036544672902</v>
      </c>
      <c r="O122" s="3">
        <v>1.23295727978544</v>
      </c>
      <c r="P122" s="3">
        <v>3.0656278090010902</v>
      </c>
      <c r="Q122" s="3">
        <v>5.4806303641352097</v>
      </c>
      <c r="R122" s="3">
        <v>3.6977697583134401</v>
      </c>
      <c r="S122" s="3">
        <v>4.4168144803075498</v>
      </c>
      <c r="T122" s="3">
        <v>5.3507789756948796</v>
      </c>
      <c r="U122" s="3">
        <v>1.9886206800892801</v>
      </c>
      <c r="V122" s="3">
        <v>3.54904661743047</v>
      </c>
    </row>
    <row r="125" spans="1:37" x14ac:dyDescent="0.35">
      <c r="A125" s="2" t="s">
        <v>91</v>
      </c>
      <c r="B125" s="3" cm="1">
        <f t="array" ref="B125">MIN(_xlfn._xlws.FILTER(B1:B122, ISNUMBER(B1:B122)))</f>
        <v>1.7287701398637001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2.1645686772199699</v>
      </c>
      <c r="E125" s="3" cm="1">
        <f t="array" ref="E125">MIN(_xlfn._xlws.FILTER(E1:E122, ISNUMBER(E1:E122)))</f>
        <v>1.47260013392406</v>
      </c>
      <c r="F125" s="3" cm="1">
        <f t="array" ref="F125">MIN(_xlfn._xlws.FILTER(F1:F122, ISNUMBER(F1:F122)))</f>
        <v>2.2747959012404002</v>
      </c>
      <c r="G125" s="3" cm="1">
        <f t="array" ref="G125">MIN(_xlfn._xlws.FILTER(G1:G122, ISNUMBER(G1:G122)))</f>
        <v>1.4927434051083699</v>
      </c>
      <c r="H125" s="3" cm="1">
        <f t="array" ref="H125">MIN(_xlfn._xlws.FILTER(H1:H122, ISNUMBER(H1:H122)))</f>
        <v>2.9423606162438598</v>
      </c>
      <c r="I125" s="3" cm="1">
        <f t="array" ref="I125">MIN(_xlfn._xlws.FILTER(I1:I122, ISNUMBER(I1:I122)))</f>
        <v>2.9759201595827101</v>
      </c>
      <c r="J125" s="3" cm="1">
        <f t="array" ref="J125">MIN(_xlfn._xlws.FILTER(J1:J122, ISNUMBER(J1:J122)))</f>
        <v>2.0256286706992701</v>
      </c>
      <c r="K125" s="3" cm="1">
        <f t="array" ref="K125">MIN(_xlfn._xlws.FILTER(K1:K122, ISNUMBER(K1:K122)))</f>
        <v>1.2956008234151899</v>
      </c>
      <c r="L125" s="3" cm="1">
        <f t="array" ref="L125">MIN(_xlfn._xlws.FILTER(L1:L122, ISNUMBER(L1:L122)))</f>
        <v>2.6321057165480402</v>
      </c>
      <c r="M125" s="3" cm="1">
        <f t="array" ref="M125">MIN(_xlfn._xlws.FILTER(M1:M122, ISNUMBER(M1:M122)))</f>
        <v>2.9692181408348501</v>
      </c>
      <c r="N125" s="3" cm="1">
        <f t="array" ref="N125">MIN(_xlfn._xlws.FILTER(N1:N122, ISNUMBER(N1:N122)))</f>
        <v>2.01508508173041</v>
      </c>
      <c r="O125" s="3" cm="1">
        <f t="array" ref="O125">MIN(_xlfn._xlws.FILTER(O1:O122, ISNUMBER(O1:O122)))</f>
        <v>1.2255537494470099</v>
      </c>
      <c r="P125" s="3" cm="1">
        <f t="array" ref="P125">MIN(_xlfn._xlws.FILTER(P1:P122, ISNUMBER(P1:P122)))</f>
        <v>1.4407579729497799</v>
      </c>
      <c r="Q125" s="3" cm="1">
        <f t="array" ref="Q125">MIN(_xlfn._xlws.FILTER(Q1:Q122, ISNUMBER(Q1:Q122)))</f>
        <v>3.50690142970091</v>
      </c>
      <c r="R125" s="3" cm="1">
        <f t="array" ref="R125">MIN(_xlfn._xlws.FILTER(R1:R122, ISNUMBER(R1:R122)))</f>
        <v>2.746564377006</v>
      </c>
      <c r="S125" s="3" cm="1">
        <f t="array" ref="S125">MIN(_xlfn._xlws.FILTER(S1:S122, ISNUMBER(S1:S122)))</f>
        <v>2.7425827205296298</v>
      </c>
      <c r="T125" s="3" cm="1">
        <f t="array" ref="T125">MIN(_xlfn._xlws.FILTER(T1:T122, ISNUMBER(T1:T122)))</f>
        <v>2.5615350640464598</v>
      </c>
      <c r="U125" s="3" cm="1">
        <f t="array" ref="U125">MIN(_xlfn._xlws.FILTER(U1:U122, ISNUMBER(U1:U122)))</f>
        <v>1.1538106926850999</v>
      </c>
      <c r="V125" s="3" cm="1">
        <f t="array" ref="V125">MIN(_xlfn._xlws.FILTER(V1:V122, ISNUMBER(V1:V122)))</f>
        <v>2.6321690326243701</v>
      </c>
    </row>
    <row r="126" spans="1:37" x14ac:dyDescent="0.35">
      <c r="A126" s="2" t="s">
        <v>92</v>
      </c>
      <c r="B126" s="3" cm="1">
        <f t="array" ref="B126">MAX(_xlfn._xlws.FILTER(B1:B122, ISNUMBER(B1:B122)))</f>
        <v>3.4398527427609298</v>
      </c>
      <c r="C126" s="3" cm="1">
        <f t="array" ref="C126">MAX(_xlfn._xlws.FILTER(C1:C122, ISNUMBER(C1:C122)))</f>
        <v>10.3276076795853</v>
      </c>
      <c r="D126" s="3" cm="1">
        <f t="array" ref="D126">MAX(_xlfn._xlws.FILTER(D1:D122, ISNUMBER(D1:D122)))</f>
        <v>4.6743350237460497</v>
      </c>
      <c r="E126" s="3" cm="1">
        <f t="array" ref="E126">MAX(_xlfn._xlws.FILTER(E1:E122, ISNUMBER(E1:E122)))</f>
        <v>3.3198210640016299</v>
      </c>
      <c r="F126" s="3" cm="1">
        <f t="array" ref="F126">MAX(_xlfn._xlws.FILTER(F1:F122, ISNUMBER(F1:F122)))</f>
        <v>5.3441643023413299</v>
      </c>
      <c r="G126" s="3" cm="1">
        <f t="array" ref="G126">MAX(_xlfn._xlws.FILTER(G1:G122, ISNUMBER(G1:G122)))</f>
        <v>5.3008957977277102</v>
      </c>
      <c r="H126" s="3" cm="1">
        <f t="array" ref="H126">MAX(_xlfn._xlws.FILTER(H1:H122, ISNUMBER(H1:H122)))</f>
        <v>4.4577307904796699</v>
      </c>
      <c r="I126" s="3" cm="1">
        <f t="array" ref="I126">MAX(_xlfn._xlws.FILTER(I1:I122, ISNUMBER(I1:I122)))</f>
        <v>5.3879110148446099</v>
      </c>
      <c r="J126" s="3" cm="1">
        <f t="array" ref="J126">MAX(_xlfn._xlws.FILTER(J1:J122, ISNUMBER(J1:J122)))</f>
        <v>4.5773422095000402</v>
      </c>
      <c r="K126" s="3" cm="1">
        <f t="array" ref="K126">MAX(_xlfn._xlws.FILTER(K1:K122, ISNUMBER(K1:K122)))</f>
        <v>2.8724214578688598</v>
      </c>
      <c r="L126" s="3" cm="1">
        <f t="array" ref="L126">MAX(_xlfn._xlws.FILTER(L1:L122, ISNUMBER(L1:L122)))</f>
        <v>11.498384995545001</v>
      </c>
      <c r="M126" s="3" cm="1">
        <f t="array" ref="M126">MAX(_xlfn._xlws.FILTER(M1:M122, ISNUMBER(M1:M122)))</f>
        <v>5.6709325898473697</v>
      </c>
      <c r="N126" s="3" cm="1">
        <f t="array" ref="N126">MAX(_xlfn._xlws.FILTER(N1:N122, ISNUMBER(N1:N122)))</f>
        <v>6.3119036544672902</v>
      </c>
      <c r="O126" s="3" cm="1">
        <f t="array" ref="O126">MAX(_xlfn._xlws.FILTER(O1:O122, ISNUMBER(O1:O122)))</f>
        <v>2.3068261806788302</v>
      </c>
      <c r="P126" s="3" cm="1">
        <f t="array" ref="P126">MAX(_xlfn._xlws.FILTER(P1:P122, ISNUMBER(P1:P122)))</f>
        <v>3.7353330024809099</v>
      </c>
      <c r="Q126" s="3" cm="1">
        <f t="array" ref="Q126">MAX(_xlfn._xlws.FILTER(Q1:Q122, ISNUMBER(Q1:Q122)))</f>
        <v>6.0715924528971899</v>
      </c>
      <c r="R126" s="3" cm="1">
        <f t="array" ref="R126">MAX(_xlfn._xlws.FILTER(R1:R122, ISNUMBER(R1:R122)))</f>
        <v>4.2635394107733404</v>
      </c>
      <c r="S126" s="3" cm="1">
        <f t="array" ref="S126">MAX(_xlfn._xlws.FILTER(S1:S122, ISNUMBER(S1:S122)))</f>
        <v>6.33109915848034</v>
      </c>
      <c r="T126" s="3" cm="1">
        <f t="array" ref="T126">MAX(_xlfn._xlws.FILTER(T1:T122, ISNUMBER(T1:T122)))</f>
        <v>6.8081939936007503</v>
      </c>
      <c r="U126" s="3" cm="1">
        <f t="array" ref="U126">MAX(_xlfn._xlws.FILTER(U1:U122, ISNUMBER(U1:U122)))</f>
        <v>4.0724539026883901</v>
      </c>
      <c r="V126" s="3" cm="1">
        <f t="array" ref="V126">MAX(_xlfn._xlws.FILTER(V1:V122, ISNUMBER(V1:V122)))</f>
        <v>5.3620417485922998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0.95899999999999996</v>
      </c>
      <c r="C128" s="9" cm="1">
        <f t="array" ref="C128">_xlfn.PERCENTRANK.EXC(_xlfn._xlws.FILTER(C1:C122, ISNUMBER(C1:C122)),C122)</f>
        <v>0.77</v>
      </c>
      <c r="D128" s="9" cm="1">
        <f t="array" ref="D128">_xlfn.PERCENTRANK.EXC(_xlfn._xlws.FILTER(D1:D122, ISNUMBER(D1:D122)),D122)</f>
        <v>0.82699999999999996</v>
      </c>
      <c r="E128" s="9" cm="1">
        <f t="array" ref="E128">_xlfn.PERCENTRANK.EXC(_xlfn._xlws.FILTER(E1:E122, ISNUMBER(E1:E122)),E122)</f>
        <v>0.95899999999999996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0.81100000000000005</v>
      </c>
      <c r="H128" s="9" cm="1">
        <f t="array" ref="H128">_xlfn.PERCENTRANK.EXC(_xlfn._xlws.FILTER(H1:H122, ISNUMBER(H1:H122)),H122)</f>
        <v>0.73699999999999999</v>
      </c>
      <c r="I128" s="9" cm="1">
        <f t="array" ref="I128">_xlfn.PERCENTRANK.EXC(_xlfn._xlws.FILTER(I1:I122, ISNUMBER(I1:I122)),I122)</f>
        <v>4.9000000000000002E-2</v>
      </c>
      <c r="J128" s="9" cm="1">
        <f t="array" ref="J128">_xlfn.PERCENTRANK.EXC(_xlfn._xlws.FILTER(J1:J122, ISNUMBER(J1:J122)),J122)</f>
        <v>0.96099999999999997</v>
      </c>
      <c r="K128" s="9" cm="1">
        <f t="array" ref="K128">_xlfn.PERCENTRANK.EXC(_xlfn._xlws.FILTER(K1:K122, ISNUMBER(K1:K122)),K122)</f>
        <v>0.59799999999999998</v>
      </c>
      <c r="L128" s="9" cm="1">
        <f t="array" ref="L128">_xlfn.PERCENTRANK.EXC(_xlfn._xlws.FILTER(L1:L122, ISNUMBER(L1:L122)),L122)</f>
        <v>0.77800000000000002</v>
      </c>
      <c r="M128" s="9" cm="1">
        <f t="array" ref="M128">_xlfn.PERCENTRANK.EXC(_xlfn._xlws.FILTER(M1:M122, ISNUMBER(M1:M122)),M122)</f>
        <v>0.49099999999999999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1.6E-2</v>
      </c>
      <c r="P128" s="9" cm="1">
        <f t="array" ref="P128">_xlfn.PERCENTRANK.EXC(_xlfn._xlws.FILTER(P1:P122, ISNUMBER(P1:P122)),P122)</f>
        <v>0.86</v>
      </c>
      <c r="Q128" s="9" cm="1">
        <f t="array" ref="Q128">_xlfn.PERCENTRANK.EXC(_xlfn._xlws.FILTER(Q1:Q122, ISNUMBER(Q1:Q122)),Q122)</f>
        <v>0.95899999999999996</v>
      </c>
      <c r="R128" s="9" cm="1">
        <f t="array" ref="R128">_xlfn.PERCENTRANK.EXC(_xlfn._xlws.FILTER(R1:R122, ISNUMBER(R1:R122)),R122)</f>
        <v>0.92600000000000005</v>
      </c>
      <c r="S128" s="9" cm="1">
        <f t="array" ref="S128">_xlfn.PERCENTRANK.EXC(_xlfn._xlws.FILTER(S1:S122, ISNUMBER(S1:S122)),S122)</f>
        <v>0.54900000000000004</v>
      </c>
      <c r="T128" s="9" cm="1">
        <f t="array" ref="T128">_xlfn.PERCENTRANK.EXC(_xlfn._xlws.FILTER(T1:T122, ISNUMBER(T1:T122)),T122)</f>
        <v>0.95</v>
      </c>
      <c r="U128" s="9" cm="1">
        <f t="array" ref="U128">_xlfn.PERCENTRANK.EXC(_xlfn._xlws.FILTER(U1:U122, ISNUMBER(U1:U122)),U122)</f>
        <v>0.55000000000000004</v>
      </c>
      <c r="V128" s="9" cm="1">
        <f t="array" ref="V128">_xlfn.PERCENTRANK.EXC(_xlfn._xlws.FILTER(V1:V122, ISNUMBER(V1:V122)),V122)</f>
        <v>0.33300000000000002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41880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-3.3868073999999998E-2</v>
      </c>
      <c r="D2" s="24" cm="1">
        <f t="array" ref="D2:D122">_xll.FDS(D1,"FG_TOTAL_RETURNC(-10AY,0,AM)")/100</f>
        <v>-1.1348008999999999E-2</v>
      </c>
      <c r="E2" s="24" cm="1">
        <f t="array" ref="E2:E122">_xll.FDS(E1,"FG_TOTAL_RETURNC(-10AY,0,AM)")/100</f>
        <v>1.8399954E-2</v>
      </c>
      <c r="F2" s="24" cm="1">
        <f t="array" ref="F2:F122">_xll.FDS(F1,"FG_TOTAL_RETURNC(-10AY,0,AM)")/100</f>
        <v>-2.2751153E-2</v>
      </c>
      <c r="G2" s="24" cm="1">
        <f t="array" ref="G2:G122">_xll.FDS(G1,"FG_TOTAL_RETURNC(-10AY,0,AM)")/100</f>
        <v>1.6542672999999999E-3</v>
      </c>
      <c r="H2" s="24" cm="1">
        <f t="array" ref="H2:H122">_xll.FDS(H1,"FG_TOTAL_RETURNC(-10AY,0,AM)")/100</f>
        <v>1.8725395000000001E-3</v>
      </c>
      <c r="I2" s="24" cm="1">
        <f t="array" ref="I2:I122">_xll.FDS(I1,"FG_TOTAL_RETURNC(-10AY,0,AM)")/100</f>
        <v>2.4829268000000002E-2</v>
      </c>
      <c r="J2" s="24" cm="1">
        <f t="array" ref="J2:J122">_xll.FDS(J1,"FG_TOTAL_RETURNC(-10AY,0,AM)")/100</f>
        <v>1.945734E-2</v>
      </c>
      <c r="K2" s="24" cm="1">
        <f t="array" ref="K2:K122">_xll.FDS(K1,"FG_TOTAL_RETURNC(-10AY,0,AM)")/100</f>
        <v>-6.8800450000000004E-3</v>
      </c>
      <c r="L2" s="24" cm="1">
        <f t="array" ref="L2:L122">_xll.FDS(L1,"FG_TOTAL_RETURNC(-10AY,0,AM)")/100</f>
        <v>6.2945366000000003E-2</v>
      </c>
      <c r="M2" s="24" cm="1">
        <f t="array" ref="M2:M122">_xll.FDS(M1,"FG_TOTAL_RETURNC(-10AY,0,AM)")/100</f>
        <v>-7.1730020000000004E-3</v>
      </c>
      <c r="N2" s="24" cm="1">
        <f t="array" ref="N2:N122">_xll.FDS(N1,"FG_TOTAL_RETURNC(-10AY,0,AM)")/100</f>
        <v>-3.2170355000000005E-2</v>
      </c>
      <c r="O2" s="24" cm="1">
        <f t="array" ref="O2:O122">_xll.FDS(O1,"FG_TOTAL_RETURNC(-10AY,0,AM)")/100</f>
        <v>1.9041419E-2</v>
      </c>
      <c r="P2" s="24" cm="1">
        <f t="array" ref="P2:P122">_xll.FDS(P1,"FG_TOTAL_RETURNC(-10AY,0,AM)")/100</f>
        <v>-5.9488416000000001E-3</v>
      </c>
      <c r="Q2" s="24" cm="1">
        <f t="array" ref="Q2:Q122">_xll.FDS(Q1,"FG_TOTAL_RETURNC(-10AY,0,AM)")/100</f>
        <v>1.3121247000000001E-2</v>
      </c>
      <c r="R2" s="24" cm="1">
        <f t="array" ref="R2:R122">_xll.FDS(R1,"FG_TOTAL_RETURNC(-10AY,0,AM)")/100</f>
        <v>2.7016520000000002E-2</v>
      </c>
      <c r="S2" s="24" cm="1">
        <f t="array" ref="S2:S122">_xll.FDS(S1,"FG_TOTAL_RETURNC(-10AY,0,AM)")/100</f>
        <v>-6.7731084999999996E-2</v>
      </c>
      <c r="T2" s="24" cm="1">
        <f t="array" ref="T2:T122">_xll.FDS(T1,"FG_TOTAL_RETURNC(-10AY,0,AM)")/100</f>
        <v>1.5075445E-2</v>
      </c>
      <c r="U2" s="24" cm="1">
        <f t="array" ref="U2:U122">_xll.FDS(U1,"FG_TOTAL_RETURNC(-10AY,0,AM)")/100</f>
        <v>8.1460709999999992E-2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41911</v>
      </c>
      <c r="B3" s="24" t="e">
        <v>#N/A</v>
      </c>
      <c r="C3" s="24">
        <v>-2.3985267000000001E-2</v>
      </c>
      <c r="D3" s="24">
        <v>-5.7391286E-2</v>
      </c>
      <c r="E3" s="24">
        <v>-1.2045026E-2</v>
      </c>
      <c r="F3" s="24">
        <v>1.5759348999999999E-2</v>
      </c>
      <c r="G3" s="24">
        <v>-5.1568929999999999E-2</v>
      </c>
      <c r="H3" s="24">
        <v>-4.2990627000000003E-2</v>
      </c>
      <c r="I3" s="24">
        <v>-7.8134480000000006E-2</v>
      </c>
      <c r="J3" s="24">
        <v>-5.0849856999999998E-2</v>
      </c>
      <c r="K3" s="24">
        <v>-8.0271129999999996E-2</v>
      </c>
      <c r="L3" s="24">
        <v>-0.18584727999999998</v>
      </c>
      <c r="M3" s="24">
        <v>-9.3214270000000002E-2</v>
      </c>
      <c r="N3" s="24">
        <v>-0.13764048000000001</v>
      </c>
      <c r="O3" s="24">
        <v>-2.4162352000000002E-2</v>
      </c>
      <c r="P3" s="24">
        <v>-5.645323E-2</v>
      </c>
      <c r="Q3" s="24">
        <v>2.6098967000000001E-2</v>
      </c>
      <c r="R3" s="24">
        <v>1.5470981999999999E-2</v>
      </c>
      <c r="S3" s="24">
        <v>-0.11736077</v>
      </c>
      <c r="T3" s="24">
        <v>1.4851451E-2</v>
      </c>
      <c r="U3" s="24">
        <v>-5.2380980000000001E-2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41941</v>
      </c>
      <c r="B4" s="24" t="e">
        <v>#N/A</v>
      </c>
      <c r="C4" s="24">
        <v>-1.1105894999999999E-2</v>
      </c>
      <c r="D4" s="24">
        <v>6.6421029999999999E-3</v>
      </c>
      <c r="E4" s="24">
        <v>-6.3609479999999999E-3</v>
      </c>
      <c r="F4" s="24">
        <v>-3.7729203999999995E-2</v>
      </c>
      <c r="G4" s="24">
        <v>-3.4272431999999999E-2</v>
      </c>
      <c r="H4" s="24">
        <v>-3.9061903999999996E-3</v>
      </c>
      <c r="I4" s="24">
        <v>2.1024942000000001E-2</v>
      </c>
      <c r="J4" s="24">
        <v>-1.0567963E-2</v>
      </c>
      <c r="K4" s="24">
        <v>-3.3568025000000001E-2</v>
      </c>
      <c r="L4" s="24">
        <v>-5.9926867000000002E-2</v>
      </c>
      <c r="M4" s="24">
        <v>5.7491063999999995E-2</v>
      </c>
      <c r="N4" s="24">
        <v>-0.12594991999999999</v>
      </c>
      <c r="O4" s="24">
        <v>1.3535857E-2</v>
      </c>
      <c r="P4" s="24">
        <v>2.7695536999999999E-2</v>
      </c>
      <c r="Q4" s="24">
        <v>1.7211436999999999E-3</v>
      </c>
      <c r="R4" s="24">
        <v>-1.4579475E-2</v>
      </c>
      <c r="S4" s="24">
        <v>0.10804736999999999</v>
      </c>
      <c r="T4" s="24">
        <v>-7.1138199999999999E-2</v>
      </c>
      <c r="U4" s="24">
        <v>-4.5226097E-2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41971</v>
      </c>
      <c r="B5" s="24" t="e">
        <v>#N/A</v>
      </c>
      <c r="C5" s="24">
        <v>-4.5399665999999997E-3</v>
      </c>
      <c r="D5" s="24">
        <v>8.4310770000000004E-3</v>
      </c>
      <c r="E5" s="24">
        <v>3.0141353999999999E-2</v>
      </c>
      <c r="F5" s="24">
        <v>-1.2458800999999999E-2</v>
      </c>
      <c r="G5" s="24">
        <v>3.9098262999999996E-3</v>
      </c>
      <c r="H5" s="24">
        <v>-4.6405260000000004E-2</v>
      </c>
      <c r="I5" s="24">
        <v>1.7374516E-2</v>
      </c>
      <c r="J5" s="24">
        <v>-3.0855953999999998E-2</v>
      </c>
      <c r="K5" s="24">
        <v>-3.6258876000000002E-2</v>
      </c>
      <c r="L5" s="24">
        <v>1.8248200000000003E-2</v>
      </c>
      <c r="M5" s="24">
        <v>5.7615039999999998E-3</v>
      </c>
      <c r="N5" s="24">
        <v>1.9875646E-2</v>
      </c>
      <c r="O5" s="24">
        <v>4.2019485999999995E-2</v>
      </c>
      <c r="P5" s="24">
        <v>2.4069069999999998E-2</v>
      </c>
      <c r="Q5" s="24">
        <v>-2.1764039999999998E-2</v>
      </c>
      <c r="R5" s="24">
        <v>1.9991398000000001E-2</v>
      </c>
      <c r="S5" s="24">
        <v>6.3225864999999992E-2</v>
      </c>
      <c r="T5" s="24">
        <v>-1.5754938E-2</v>
      </c>
      <c r="U5" s="24">
        <v>-2.2009552000000002E-2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42002</v>
      </c>
      <c r="B6" s="24" t="e">
        <v>#N/A</v>
      </c>
      <c r="C6" s="24">
        <v>-3.7246942999999998E-2</v>
      </c>
      <c r="D6" s="24">
        <v>-8.3646180000000007E-3</v>
      </c>
      <c r="E6" s="24">
        <v>-8.9591740000000003E-3</v>
      </c>
      <c r="F6" s="24">
        <v>-9.3079269999999992E-2</v>
      </c>
      <c r="G6" s="24">
        <v>-3.9600730000000001E-2</v>
      </c>
      <c r="H6" s="24">
        <v>-5.0961850000000003E-2</v>
      </c>
      <c r="I6" s="24">
        <v>-2.600044E-2</v>
      </c>
      <c r="J6" s="24">
        <v>-8.4134279999999992E-2</v>
      </c>
      <c r="K6" s="24">
        <v>-9.5219016000000004E-3</v>
      </c>
      <c r="L6" s="24">
        <v>-0.11669378999999999</v>
      </c>
      <c r="M6" s="24">
        <v>-3.1729460000000001E-2</v>
      </c>
      <c r="N6" s="24">
        <v>-0.15224624</v>
      </c>
      <c r="O6" s="24">
        <v>-6.8010749999999995E-2</v>
      </c>
      <c r="P6" s="24">
        <v>1.4757991E-2</v>
      </c>
      <c r="Q6" s="24">
        <v>-5.3864182999999996E-2</v>
      </c>
      <c r="R6" s="24">
        <v>-6.0034810000000001E-2</v>
      </c>
      <c r="S6" s="24">
        <v>-6.7787765999999999E-2</v>
      </c>
      <c r="T6" s="24">
        <v>-0.10615598999999999</v>
      </c>
      <c r="U6" s="24">
        <v>-7.1469069999999996E-2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42033</v>
      </c>
      <c r="B7" s="24" t="e">
        <v>#N/A</v>
      </c>
      <c r="C7" s="24">
        <v>-3.0961275E-2</v>
      </c>
      <c r="D7" s="24">
        <v>7.3529480000000006E-3</v>
      </c>
      <c r="E7" s="24">
        <v>7.4142100000000002E-2</v>
      </c>
      <c r="F7" s="24">
        <v>-2.0929277000000003E-2</v>
      </c>
      <c r="G7" s="24">
        <v>-6.2049510000000002E-2</v>
      </c>
      <c r="H7" s="24">
        <v>-2.5811255000000002E-2</v>
      </c>
      <c r="I7" s="24">
        <v>3.5761595E-2</v>
      </c>
      <c r="J7" s="24">
        <v>-2.2091029999999998E-2</v>
      </c>
      <c r="K7" s="24">
        <v>2.2633432999999998E-2</v>
      </c>
      <c r="L7" s="24">
        <v>-1.4508605000000001E-2</v>
      </c>
      <c r="M7" s="24">
        <v>6.0703753999999999E-2</v>
      </c>
      <c r="N7" s="24">
        <v>-0.18999279000000002</v>
      </c>
      <c r="O7" s="24">
        <v>0.11700333</v>
      </c>
      <c r="P7" s="24">
        <v>2.9170870000000002E-2</v>
      </c>
      <c r="Q7" s="24">
        <v>-4.634899E-2</v>
      </c>
      <c r="R7" s="24">
        <v>5.8856486999999999E-2</v>
      </c>
      <c r="S7" s="24">
        <v>1.7667889999999999E-2</v>
      </c>
      <c r="T7" s="24">
        <v>-6.6191434999999993E-2</v>
      </c>
      <c r="U7" s="24">
        <v>-1.082778E-3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42062</v>
      </c>
      <c r="B8" s="24" t="e">
        <v>#N/A</v>
      </c>
      <c r="C8" s="24">
        <v>6.4416409999999993E-2</v>
      </c>
      <c r="D8" s="24">
        <v>6.5693855000000002E-3</v>
      </c>
      <c r="E8" s="24">
        <v>1.8292665E-2</v>
      </c>
      <c r="F8" s="24">
        <v>5.9854983999999998E-3</v>
      </c>
      <c r="G8" s="24">
        <v>-2.3387669999999998E-3</v>
      </c>
      <c r="H8" s="24">
        <v>2.7252078000000002E-2</v>
      </c>
      <c r="I8" s="24">
        <v>2.3017883000000003E-2</v>
      </c>
      <c r="J8" s="24">
        <v>3.8282394000000004E-2</v>
      </c>
      <c r="K8" s="24">
        <v>-5.2695870000000001E-3</v>
      </c>
      <c r="L8" s="24">
        <v>-1.7222166000000001E-2</v>
      </c>
      <c r="M8" s="24">
        <v>-8.1135630000000007E-3</v>
      </c>
      <c r="N8" s="24">
        <v>0.15935553</v>
      </c>
      <c r="O8" s="24">
        <v>8.8922979999999999E-3</v>
      </c>
      <c r="P8" s="24">
        <v>3.0091285999999998E-2</v>
      </c>
      <c r="Q8" s="24">
        <v>5.6388259999999996E-2</v>
      </c>
      <c r="R8" s="24">
        <v>3.8444996000000004E-4</v>
      </c>
      <c r="S8" s="24">
        <v>-9.375E-2</v>
      </c>
      <c r="T8" s="24">
        <v>6.0523509999999996E-2</v>
      </c>
      <c r="U8" s="24">
        <v>6.3956499999999999E-2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42090</v>
      </c>
      <c r="B9" s="24" t="e">
        <v>#N/A</v>
      </c>
      <c r="C9" s="24">
        <v>-3.6310792000000001E-2</v>
      </c>
      <c r="D9" s="24">
        <v>-2.1754920000000001E-2</v>
      </c>
      <c r="E9" s="24">
        <v>-5.2694680000000002E-3</v>
      </c>
      <c r="F9" s="24">
        <v>-2.5500060000000001E-3</v>
      </c>
      <c r="G9" s="24">
        <v>-5.6597470000000004E-2</v>
      </c>
      <c r="H9" s="24">
        <v>-2.2107541999999997E-2</v>
      </c>
      <c r="I9" s="24">
        <v>-2.2187471E-2</v>
      </c>
      <c r="J9" s="24">
        <v>-3.4047483999999996E-2</v>
      </c>
      <c r="K9" s="24">
        <v>1.2184380999999999E-2</v>
      </c>
      <c r="L9" s="24">
        <v>-0.14386659999999998</v>
      </c>
      <c r="M9" s="24">
        <v>-2.9944419999999999E-2</v>
      </c>
      <c r="N9" s="24">
        <v>-0.15830124000000001</v>
      </c>
      <c r="O9" s="24">
        <v>-6.7523239999999998E-2</v>
      </c>
      <c r="P9" s="24">
        <v>-4.1462779999999998E-3</v>
      </c>
      <c r="Q9" s="24">
        <v>-7.2143736E-2</v>
      </c>
      <c r="R9" s="24">
        <v>-5.7838320000000006E-2</v>
      </c>
      <c r="S9" s="24">
        <v>-7.2796940000000004E-2</v>
      </c>
      <c r="T9" s="24">
        <v>-7.7634992999999999E-2</v>
      </c>
      <c r="U9" s="24">
        <v>-0.12888432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42123</v>
      </c>
      <c r="B10" s="24" t="e">
        <v>#N/A</v>
      </c>
      <c r="C10" s="24">
        <v>6.8324446999999996E-2</v>
      </c>
      <c r="D10" s="24">
        <v>-5.6338069999999997E-2</v>
      </c>
      <c r="E10" s="24">
        <v>9.6321106000000004E-4</v>
      </c>
      <c r="F10" s="24">
        <v>9.5014929999999997E-2</v>
      </c>
      <c r="G10" s="24">
        <v>8.2002159999999991E-2</v>
      </c>
      <c r="H10" s="24">
        <v>5.8025599999999997E-2</v>
      </c>
      <c r="I10" s="24">
        <v>6.9990395999999996E-2</v>
      </c>
      <c r="J10" s="24">
        <v>2.8713942000000003E-2</v>
      </c>
      <c r="K10" s="24">
        <v>8.0949069999999998E-2</v>
      </c>
      <c r="L10" s="24">
        <v>0.20171679000000001</v>
      </c>
      <c r="M10" s="24">
        <v>8.1614129999999993E-2</v>
      </c>
      <c r="N10" s="24">
        <v>6.238544E-2</v>
      </c>
      <c r="O10" s="24">
        <v>-4.5498190000000001E-2</v>
      </c>
      <c r="P10" s="24">
        <v>0.20344436999999999</v>
      </c>
      <c r="Q10" s="24">
        <v>6.2120794999999999E-2</v>
      </c>
      <c r="R10" s="24">
        <v>1.8224716000000002E-2</v>
      </c>
      <c r="S10" s="24">
        <v>5.3501487E-2</v>
      </c>
      <c r="T10" s="24">
        <v>0.19457744999999999</v>
      </c>
      <c r="U10" s="24">
        <v>6.5497040000000006E-2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42153</v>
      </c>
      <c r="B11" s="24" t="e">
        <v>#N/A</v>
      </c>
      <c r="C11" s="24">
        <v>-2.9861271000000002E-2</v>
      </c>
      <c r="D11" s="24">
        <v>9.8192690000000003E-3</v>
      </c>
      <c r="E11" s="24">
        <v>-4.6187104999999999E-2</v>
      </c>
      <c r="F11" s="24">
        <v>-5.8365764999999993E-2</v>
      </c>
      <c r="G11" s="24">
        <v>-3.0183733000000001E-2</v>
      </c>
      <c r="H11" s="24">
        <v>-8.5470085000000001E-2</v>
      </c>
      <c r="I11" s="24">
        <v>-2.3894845999999997E-2</v>
      </c>
      <c r="J11" s="24">
        <v>-2.2062539999999999E-2</v>
      </c>
      <c r="K11" s="24">
        <v>-6.7140101999999993E-2</v>
      </c>
      <c r="L11" s="24">
        <v>-0.11346154999999999</v>
      </c>
      <c r="M11" s="24">
        <v>-9.4946379999999997E-2</v>
      </c>
      <c r="N11" s="24">
        <v>5.1813483E-2</v>
      </c>
      <c r="O11" s="24">
        <v>2.5511860000000001E-2</v>
      </c>
      <c r="P11" s="24">
        <v>-5.8814287E-2</v>
      </c>
      <c r="Q11" s="24">
        <v>-9.0658665000000003E-4</v>
      </c>
      <c r="R11" s="24">
        <v>-1.7353356E-2</v>
      </c>
      <c r="S11" s="24">
        <v>-3.3856332000000003E-2</v>
      </c>
      <c r="T11" s="24">
        <v>-5.7095823000000004E-2</v>
      </c>
      <c r="U11" s="24">
        <v>-2.9088854999999997E-2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42184</v>
      </c>
      <c r="B12" s="24" t="e">
        <v>#N/A</v>
      </c>
      <c r="C12" s="24">
        <v>-8.0199420000000007E-2</v>
      </c>
      <c r="D12" s="24">
        <v>-9.5987259999999991E-2</v>
      </c>
      <c r="E12" s="24">
        <v>-2.0884514E-2</v>
      </c>
      <c r="F12" s="24">
        <v>-5.4507016999999998E-2</v>
      </c>
      <c r="G12" s="24">
        <v>-3.671646E-4</v>
      </c>
      <c r="H12" s="24">
        <v>-5.9503316999999993E-2</v>
      </c>
      <c r="I12" s="24">
        <v>-4.3451666999999999E-2</v>
      </c>
      <c r="J12" s="24">
        <v>-2.0240068E-2</v>
      </c>
      <c r="K12" s="24">
        <v>-5.0865054E-2</v>
      </c>
      <c r="L12" s="24">
        <v>2.6637673000000001E-2</v>
      </c>
      <c r="M12" s="24">
        <v>-1.0992884999999999E-2</v>
      </c>
      <c r="N12" s="24">
        <v>-0.22085385999999999</v>
      </c>
      <c r="O12" s="24">
        <v>-2.0129978999999999E-2</v>
      </c>
      <c r="P12" s="24">
        <v>-7.4533404999999997E-2</v>
      </c>
      <c r="Q12" s="24">
        <v>-3.1924069999999999E-2</v>
      </c>
      <c r="R12" s="24">
        <v>1.0119915E-2</v>
      </c>
      <c r="S12" s="24">
        <v>-3.2090127000000003E-2</v>
      </c>
      <c r="T12" s="24">
        <v>7.0214270000000002E-3</v>
      </c>
      <c r="U12" s="24">
        <v>3.7874459999999999E-2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42214</v>
      </c>
      <c r="B13" s="24" t="e">
        <v>#N/A</v>
      </c>
      <c r="C13" s="24">
        <v>-4.8395753E-2</v>
      </c>
      <c r="D13" s="24">
        <v>-3.5309553E-2</v>
      </c>
      <c r="E13" s="24">
        <v>5.182028E-4</v>
      </c>
      <c r="F13" s="24">
        <v>-1.4991164E-2</v>
      </c>
      <c r="G13" s="24">
        <v>-7.4301300000000001E-2</v>
      </c>
      <c r="H13" s="24">
        <v>-8.3893539999999999E-4</v>
      </c>
      <c r="I13" s="24">
        <v>-6.014079E-2</v>
      </c>
      <c r="J13" s="24">
        <v>-3.0569196E-2</v>
      </c>
      <c r="K13" s="24">
        <v>-5.2132725999999997E-2</v>
      </c>
      <c r="L13" s="24">
        <v>-0.10547358</v>
      </c>
      <c r="M13" s="24">
        <v>-2.6352942000000001E-2</v>
      </c>
      <c r="N13" s="24">
        <v>1.4752269E-2</v>
      </c>
      <c r="O13" s="24">
        <v>2.0798445000000002E-2</v>
      </c>
      <c r="P13" s="24">
        <v>-7.2966100000000006E-2</v>
      </c>
      <c r="Q13" s="24">
        <v>-2.3172915000000002E-2</v>
      </c>
      <c r="R13" s="24">
        <v>-6.2004089999999998E-2</v>
      </c>
      <c r="S13" s="24">
        <v>-5.4463267000000003E-2</v>
      </c>
      <c r="T13" s="24">
        <v>2.2222279999999997E-2</v>
      </c>
      <c r="U13" s="24">
        <v>3.2680035E-3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42244</v>
      </c>
      <c r="B14" s="24" t="e">
        <v>#N/A</v>
      </c>
      <c r="C14" s="24">
        <v>-2.6973843999999997E-2</v>
      </c>
      <c r="D14" s="24">
        <v>-8.7211850000000007E-2</v>
      </c>
      <c r="E14" s="24">
        <v>-9.0367610000000001E-2</v>
      </c>
      <c r="F14" s="24">
        <v>-3.8943647999999997E-2</v>
      </c>
      <c r="G14" s="24">
        <v>-0.14469809</v>
      </c>
      <c r="H14" s="24">
        <v>-0.14693535000000002</v>
      </c>
      <c r="I14" s="24">
        <v>-9.3941389999999986E-2</v>
      </c>
      <c r="J14" s="24">
        <v>-4.9836874000000003E-2</v>
      </c>
      <c r="K14" s="24">
        <v>-7.7115354999999997E-2</v>
      </c>
      <c r="L14" s="24">
        <v>-0.12719148999999999</v>
      </c>
      <c r="M14" s="24">
        <v>-7.9104239999999992E-2</v>
      </c>
      <c r="N14" s="24">
        <v>-1.3499379000000001E-2</v>
      </c>
      <c r="O14" s="24">
        <v>-6.868225E-2</v>
      </c>
      <c r="P14" s="24">
        <v>-0.12101537000000001</v>
      </c>
      <c r="Q14" s="24">
        <v>-2.2354006999999999E-2</v>
      </c>
      <c r="R14" s="24">
        <v>-3.6367118000000004E-2</v>
      </c>
      <c r="S14" s="24">
        <v>-9.7036359999999988E-2</v>
      </c>
      <c r="T14" s="24">
        <v>-7.6086879999999996E-2</v>
      </c>
      <c r="U14" s="24">
        <v>-0.10477745000000001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42276</v>
      </c>
      <c r="B15" s="24" t="e">
        <v>#N/A</v>
      </c>
      <c r="C15" s="24">
        <v>-6.6127659999999991E-2</v>
      </c>
      <c r="D15" s="24">
        <v>-0.14702976000000001</v>
      </c>
      <c r="E15" s="24">
        <v>-2.5903760999999997E-2</v>
      </c>
      <c r="F15" s="24">
        <v>-3.5398245000000002E-2</v>
      </c>
      <c r="G15" s="24">
        <v>-6.0266849999999997E-2</v>
      </c>
      <c r="H15" s="24">
        <v>-5.9055090000000005E-2</v>
      </c>
      <c r="I15" s="24">
        <v>-3.7565767999999999E-2</v>
      </c>
      <c r="J15" s="24">
        <v>-3.5666585000000001E-2</v>
      </c>
      <c r="K15" s="24">
        <v>-2.2713065000000001E-2</v>
      </c>
      <c r="L15" s="24">
        <v>-0.17369043000000001</v>
      </c>
      <c r="M15" s="24">
        <v>-8.9048269999999985E-2</v>
      </c>
      <c r="N15" s="24">
        <v>-1.473701E-2</v>
      </c>
      <c r="O15" s="24">
        <v>-2.5405764999999997E-2</v>
      </c>
      <c r="P15" s="24">
        <v>-4.3653370000000004E-2</v>
      </c>
      <c r="Q15" s="24">
        <v>-3.2664537E-2</v>
      </c>
      <c r="R15" s="24">
        <v>-1.2518822999999998E-2</v>
      </c>
      <c r="S15" s="24">
        <v>-4.9761715000000005E-2</v>
      </c>
      <c r="T15" s="24">
        <v>-7.8074930000000001E-2</v>
      </c>
      <c r="U15" s="24">
        <v>-6.3068509999999994E-2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42306</v>
      </c>
      <c r="B16" s="24" t="e">
        <v>#N/A</v>
      </c>
      <c r="C16" s="24">
        <v>8.317862999999999E-2</v>
      </c>
      <c r="D16" s="24">
        <v>0.17701685</v>
      </c>
      <c r="E16" s="24">
        <v>3.3313869999999995E-2</v>
      </c>
      <c r="F16" s="24">
        <v>-2.1245718E-2</v>
      </c>
      <c r="G16" s="24">
        <v>5.9093E-2</v>
      </c>
      <c r="H16" s="24">
        <v>7.4267744999999996E-2</v>
      </c>
      <c r="I16" s="24">
        <v>8.5870379999999996E-2</v>
      </c>
      <c r="J16" s="24">
        <v>7.5949309999999992E-2</v>
      </c>
      <c r="K16" s="24">
        <v>0.14776122999999999</v>
      </c>
      <c r="L16" s="24">
        <v>8.5795990000000003E-2</v>
      </c>
      <c r="M16" s="24">
        <v>8.7574479999999996E-2</v>
      </c>
      <c r="N16" s="24">
        <v>0.12927353</v>
      </c>
      <c r="O16" s="24">
        <v>3.6567688000000001E-2</v>
      </c>
      <c r="P16" s="24">
        <v>0.11072100000000001</v>
      </c>
      <c r="Q16" s="24">
        <v>4.775691E-2</v>
      </c>
      <c r="R16" s="24">
        <v>3.0544877000000002E-2</v>
      </c>
      <c r="S16" s="24">
        <v>8.3008289999999998E-2</v>
      </c>
      <c r="T16" s="24">
        <v>-1.9141554999999998E-2</v>
      </c>
      <c r="U16" s="24">
        <v>0.10679615000000001</v>
      </c>
      <c r="V16" s="24">
        <v>4.0000677000000002E-3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42335</v>
      </c>
      <c r="B17" s="24" t="e">
        <v>#N/A</v>
      </c>
      <c r="C17" s="24">
        <v>-7.1652830000000001E-2</v>
      </c>
      <c r="D17" s="24">
        <v>2.2682427999999998E-2</v>
      </c>
      <c r="E17" s="24">
        <v>-3.1674205999999996E-2</v>
      </c>
      <c r="F17" s="24">
        <v>-8.2881090000000004E-2</v>
      </c>
      <c r="G17" s="24">
        <v>-6.7630587000000006E-2</v>
      </c>
      <c r="H17" s="24">
        <v>3.0184983999999998E-2</v>
      </c>
      <c r="I17" s="24">
        <v>-3.4507512999999997E-2</v>
      </c>
      <c r="J17" s="24">
        <v>-2.5736093999999998E-3</v>
      </c>
      <c r="K17" s="24">
        <v>-7.8023670000000002E-3</v>
      </c>
      <c r="L17" s="24">
        <v>2.4582982000000003E-2</v>
      </c>
      <c r="M17" s="24">
        <v>-5.4211559999999999E-2</v>
      </c>
      <c r="N17" s="24">
        <v>-0.15704822999999998</v>
      </c>
      <c r="O17" s="24">
        <v>-4.9249053000000001E-2</v>
      </c>
      <c r="P17" s="24">
        <v>-2.5079072000000001E-2</v>
      </c>
      <c r="Q17" s="24">
        <v>-0.10451192000000001</v>
      </c>
      <c r="R17" s="24">
        <v>-1.9359170999999998E-2</v>
      </c>
      <c r="S17" s="24">
        <v>-1.9032955000000001E-2</v>
      </c>
      <c r="T17" s="24">
        <v>-5.3814290000000001E-2</v>
      </c>
      <c r="U17" s="24">
        <v>-7.8947362999999993E-2</v>
      </c>
      <c r="V17" s="24">
        <v>-4.7808885999999998E-3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42367</v>
      </c>
      <c r="B18" s="24" t="e">
        <v>#N/A</v>
      </c>
      <c r="C18" s="24">
        <v>-2.3012757E-3</v>
      </c>
      <c r="D18" s="24">
        <v>2.2672653000000001E-2</v>
      </c>
      <c r="E18" s="24">
        <v>2.1567344999999997E-3</v>
      </c>
      <c r="F18" s="24">
        <v>2.1751879999999998E-2</v>
      </c>
      <c r="G18" s="24">
        <v>-5.1456746999999997E-2</v>
      </c>
      <c r="H18" s="24">
        <v>6.7394969999999997E-3</v>
      </c>
      <c r="I18" s="24">
        <v>-6.7234634999999996E-3</v>
      </c>
      <c r="J18" s="24">
        <v>-5.4782209999999998E-2</v>
      </c>
      <c r="K18" s="24">
        <v>-2.8602539999999999E-2</v>
      </c>
      <c r="L18" s="24">
        <v>-6.4168453E-2</v>
      </c>
      <c r="M18" s="24">
        <v>-8.4649450000000001E-2</v>
      </c>
      <c r="N18" s="24">
        <v>-7.2824059999999996E-2</v>
      </c>
      <c r="O18" s="24">
        <v>1.8798828E-2</v>
      </c>
      <c r="P18" s="24">
        <v>-7.0660710000000002E-3</v>
      </c>
      <c r="Q18" s="24">
        <v>-2.6888013000000002E-2</v>
      </c>
      <c r="R18" s="24">
        <v>-5.8211619999999999E-2</v>
      </c>
      <c r="S18" s="24">
        <v>-1.2300789000000001E-2</v>
      </c>
      <c r="T18" s="24">
        <v>-1.2985051000000001E-2</v>
      </c>
      <c r="U18" s="24">
        <v>-2.1833599000000002E-2</v>
      </c>
      <c r="V18" s="24">
        <v>-2.7463077999999998E-2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42398</v>
      </c>
      <c r="B19" s="24" t="e">
        <v>#N/A</v>
      </c>
      <c r="C19" s="24">
        <v>9.2792509999999988E-3</v>
      </c>
      <c r="D19" s="24">
        <v>2.2673606999999998E-2</v>
      </c>
      <c r="E19" s="24">
        <v>-5.5571736999999996E-2</v>
      </c>
      <c r="F19" s="24">
        <v>-9.9786520000000004E-2</v>
      </c>
      <c r="G19" s="24">
        <v>-3.4023702000000003E-2</v>
      </c>
      <c r="H19" s="24">
        <v>3.8412213000000001E-2</v>
      </c>
      <c r="I19" s="24">
        <v>-4.7140599999999998E-2</v>
      </c>
      <c r="J19" s="24">
        <v>-4.2540607000000001E-2</v>
      </c>
      <c r="K19" s="24">
        <v>-5.8011E-2</v>
      </c>
      <c r="L19" s="24">
        <v>-8.1944470000000005E-2</v>
      </c>
      <c r="M19" s="24">
        <v>-4.8577905000000005E-2</v>
      </c>
      <c r="N19" s="24">
        <v>-0.13144958500000001</v>
      </c>
      <c r="O19" s="24">
        <v>-5.6302250000000005E-2</v>
      </c>
      <c r="P19" s="24">
        <v>-0.13289184000000001</v>
      </c>
      <c r="Q19" s="24">
        <v>-7.0578932999999996E-2</v>
      </c>
      <c r="R19" s="24">
        <v>1.3397932E-2</v>
      </c>
      <c r="S19" s="24">
        <v>-1.2480139999999999E-2</v>
      </c>
      <c r="T19" s="24">
        <v>-8.6458980000000005E-2</v>
      </c>
      <c r="U19" s="24">
        <v>-5.9299172999999997E-2</v>
      </c>
      <c r="V19" s="24">
        <v>-0.12538605999999999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42429</v>
      </c>
      <c r="B20" s="24" t="e">
        <v>#N/A</v>
      </c>
      <c r="C20" s="24">
        <v>1.7162085000000001E-2</v>
      </c>
      <c r="D20" s="24">
        <v>4.8037049999999998E-2</v>
      </c>
      <c r="E20" s="24">
        <v>1.0219812E-2</v>
      </c>
      <c r="F20" s="24">
        <v>3.2602190000000003E-2</v>
      </c>
      <c r="G20" s="24">
        <v>0.11893821</v>
      </c>
      <c r="H20" s="24">
        <v>-3.4525275000000001E-2</v>
      </c>
      <c r="I20" s="24">
        <v>4.1362523999999998E-2</v>
      </c>
      <c r="J20" s="24">
        <v>1.8599033000000001E-3</v>
      </c>
      <c r="K20" s="24">
        <v>-2.408886E-2</v>
      </c>
      <c r="L20" s="24">
        <v>3.3282875999999996E-2</v>
      </c>
      <c r="M20" s="24">
        <v>-2.2474408000000001E-2</v>
      </c>
      <c r="N20" s="24">
        <v>-8.76947E-2</v>
      </c>
      <c r="O20" s="24">
        <v>-7.5442609999999993E-2</v>
      </c>
      <c r="P20" s="24">
        <v>-2.3676157E-2</v>
      </c>
      <c r="Q20" s="24">
        <v>6.7690609999999998E-2</v>
      </c>
      <c r="R20" s="24">
        <v>2.412796E-2</v>
      </c>
      <c r="S20" s="24">
        <v>7.7978369999999993E-3</v>
      </c>
      <c r="T20" s="24">
        <v>0.12177455999999999</v>
      </c>
      <c r="U20" s="24">
        <v>0</v>
      </c>
      <c r="V20" s="24">
        <v>2.0009518E-2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42458</v>
      </c>
      <c r="B21" s="24" t="e">
        <v>#N/A</v>
      </c>
      <c r="C21" s="24">
        <v>8.6471920000000008E-2</v>
      </c>
      <c r="D21" s="24">
        <v>1.3662338000000001E-2</v>
      </c>
      <c r="E21" s="24">
        <v>0.12660944000000002</v>
      </c>
      <c r="F21" s="24">
        <v>0.14523542</v>
      </c>
      <c r="G21" s="24">
        <v>0.18521892999999998</v>
      </c>
      <c r="H21" s="24">
        <v>0.11494244000000001</v>
      </c>
      <c r="I21" s="24">
        <v>6.8535804999999991E-2</v>
      </c>
      <c r="J21" s="24">
        <v>0.10684824000000001</v>
      </c>
      <c r="K21" s="24">
        <v>0.13114404999999998</v>
      </c>
      <c r="L21" s="24">
        <v>0.30502689999999999</v>
      </c>
      <c r="M21" s="24">
        <v>0.15312504999999998</v>
      </c>
      <c r="N21" s="24">
        <v>0.15503882999999999</v>
      </c>
      <c r="O21" s="24">
        <v>0.11490429000000001</v>
      </c>
      <c r="P21" s="24">
        <v>9.6740610000000005E-2</v>
      </c>
      <c r="Q21" s="24">
        <v>4.5285105999999999E-2</v>
      </c>
      <c r="R21" s="24">
        <v>4.5392750000000003E-2</v>
      </c>
      <c r="S21" s="24">
        <v>0.15928495000000001</v>
      </c>
      <c r="T21" s="24">
        <v>6.8300959999999999E-3</v>
      </c>
      <c r="U21" s="24">
        <v>1.5043020000000001E-2</v>
      </c>
      <c r="V21" s="24">
        <v>9.2314479999999997E-3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42489</v>
      </c>
      <c r="B22" s="24" t="e">
        <v>#N/A</v>
      </c>
      <c r="C22" s="24">
        <v>5.7404279999999995E-2</v>
      </c>
      <c r="D22" s="24">
        <v>3.9130450000000004E-3</v>
      </c>
      <c r="E22" s="24">
        <v>-4.6802759999999999E-2</v>
      </c>
      <c r="F22" s="24">
        <v>-5.0626574000000001E-2</v>
      </c>
      <c r="G22" s="24">
        <v>0.20515775999999999</v>
      </c>
      <c r="H22" s="24">
        <v>-2.0618497999999999E-2</v>
      </c>
      <c r="I22" s="24">
        <v>-4.8104943999999997E-2</v>
      </c>
      <c r="J22" s="24">
        <v>7.0816279999999995E-3</v>
      </c>
      <c r="K22" s="24">
        <v>-8.538902000000001E-3</v>
      </c>
      <c r="L22" s="24">
        <v>0.10359012999999999</v>
      </c>
      <c r="M22" s="24">
        <v>7.8203679999999998E-2</v>
      </c>
      <c r="N22" s="24">
        <v>5.3691269999999999E-2</v>
      </c>
      <c r="O22" s="24">
        <v>1.0455489E-2</v>
      </c>
      <c r="P22" s="24">
        <v>4.9928426999999997E-3</v>
      </c>
      <c r="Q22" s="24">
        <v>-8.1550479999999998E-3</v>
      </c>
      <c r="R22" s="24">
        <v>8.443117E-3</v>
      </c>
      <c r="S22" s="24">
        <v>5.7767510000000001E-2</v>
      </c>
      <c r="T22" s="24">
        <v>6.6543459999999999E-2</v>
      </c>
      <c r="U22" s="24">
        <v>1.7642855999999998E-2</v>
      </c>
      <c r="V22" s="24">
        <v>0.10789847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42517</v>
      </c>
      <c r="B23" s="24" t="e">
        <v>#N/A</v>
      </c>
      <c r="C23" s="24">
        <v>-6.4253863999999994E-2</v>
      </c>
      <c r="D23" s="24">
        <v>-2.771759E-2</v>
      </c>
      <c r="E23" s="24">
        <v>5.9092164000000003E-2</v>
      </c>
      <c r="F23" s="24">
        <v>-6.6525879999999996E-2</v>
      </c>
      <c r="G23" s="24">
        <v>-6.4835489999999996E-2</v>
      </c>
      <c r="H23" s="24">
        <v>-5.7309922999999999E-2</v>
      </c>
      <c r="I23" s="24">
        <v>1.6845226000000001E-2</v>
      </c>
      <c r="J23" s="24">
        <v>-6.4581814000000001E-2</v>
      </c>
      <c r="K23" s="24">
        <v>-4.7081350000000001E-2</v>
      </c>
      <c r="L23" s="24">
        <v>-0.12572013999999998</v>
      </c>
      <c r="M23" s="24">
        <v>-9.4973089999999996E-2</v>
      </c>
      <c r="N23" s="24">
        <v>8.2802529999999999E-2</v>
      </c>
      <c r="O23" s="24">
        <v>2.734661E-2</v>
      </c>
      <c r="P23" s="24">
        <v>-1.7979681000000001E-2</v>
      </c>
      <c r="Q23" s="24">
        <v>-5.3699789999999997E-2</v>
      </c>
      <c r="R23" s="24">
        <v>5.7382584000000006E-3</v>
      </c>
      <c r="S23" s="24">
        <v>-0.13751089</v>
      </c>
      <c r="T23" s="24">
        <v>-4.7371445000000005E-2</v>
      </c>
      <c r="U23" s="24">
        <v>-2.5658785999999999E-2</v>
      </c>
      <c r="V23" s="24">
        <v>-3.3198178000000002E-2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42550</v>
      </c>
      <c r="B24" s="24" t="e">
        <v>#N/A</v>
      </c>
      <c r="C24" s="24">
        <v>4.3503879999999995E-2</v>
      </c>
      <c r="D24" s="24">
        <v>0.10085319999999999</v>
      </c>
      <c r="E24" s="24">
        <v>6.607592000000001E-2</v>
      </c>
      <c r="F24" s="24">
        <v>-4.4107969999999996E-2</v>
      </c>
      <c r="G24" s="24">
        <v>4.6113850000000005E-2</v>
      </c>
      <c r="H24" s="24">
        <v>3.0560136000000002E-2</v>
      </c>
      <c r="I24" s="24">
        <v>5.0451756E-2</v>
      </c>
      <c r="J24" s="24">
        <v>-1.2532950000000001E-2</v>
      </c>
      <c r="K24" s="24">
        <v>3.7758588999999995E-2</v>
      </c>
      <c r="L24" s="24">
        <v>0.15935670999999998</v>
      </c>
      <c r="M24" s="24">
        <v>5.5701493999999997E-2</v>
      </c>
      <c r="N24" s="24">
        <v>-0.18705881000000002</v>
      </c>
      <c r="O24" s="24">
        <v>4.6927929999999998E-3</v>
      </c>
      <c r="P24" s="24">
        <v>1.3591051E-2</v>
      </c>
      <c r="Q24" s="24">
        <v>2.9976368E-2</v>
      </c>
      <c r="R24" s="24">
        <v>2.1229267E-2</v>
      </c>
      <c r="S24" s="24">
        <v>1.7009257999999999E-2</v>
      </c>
      <c r="T24" s="24">
        <v>4.2832850000000006E-2</v>
      </c>
      <c r="U24" s="24">
        <v>3.8434148000000001E-2</v>
      </c>
      <c r="V24" s="24">
        <v>1.2347578999999999E-2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42580</v>
      </c>
      <c r="B25" s="24">
        <v>2.736473E-2</v>
      </c>
      <c r="C25" s="24">
        <v>5.1983594999999994E-2</v>
      </c>
      <c r="D25" s="24">
        <v>6.2576649999999998E-2</v>
      </c>
      <c r="E25" s="24">
        <v>5.328536E-3</v>
      </c>
      <c r="F25" s="24">
        <v>4.2111397000000002E-2</v>
      </c>
      <c r="G25" s="24">
        <v>0.12779246999999999</v>
      </c>
      <c r="H25" s="24">
        <v>1.2195110000000002E-3</v>
      </c>
      <c r="I25" s="24">
        <v>7.7419399999999999E-2</v>
      </c>
      <c r="J25" s="24">
        <v>6.8910119999999993E-3</v>
      </c>
      <c r="K25" s="24">
        <v>7.7220917E-2</v>
      </c>
      <c r="L25" s="24">
        <v>0.11956894</v>
      </c>
      <c r="M25" s="24">
        <v>0.11848986</v>
      </c>
      <c r="N25" s="24">
        <v>8.6830730000000009E-2</v>
      </c>
      <c r="O25" s="24">
        <v>6.4481259999999999E-2</v>
      </c>
      <c r="P25" s="24">
        <v>5.3866386000000002E-2</v>
      </c>
      <c r="Q25" s="24">
        <v>6.1788200000000001E-2</v>
      </c>
      <c r="R25" s="24">
        <v>5.6430460000000002E-2</v>
      </c>
      <c r="S25" s="24">
        <v>-4.0071070000000007E-2</v>
      </c>
      <c r="T25" s="24">
        <v>4.647577E-2</v>
      </c>
      <c r="U25" s="24">
        <v>4.1123985999999994E-2</v>
      </c>
      <c r="V25" s="24">
        <v>-4.0086209999999997E-2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42611</v>
      </c>
      <c r="B26" s="24">
        <v>2.1555065999999998E-2</v>
      </c>
      <c r="C26" s="24">
        <v>-2.5487660999999998E-2</v>
      </c>
      <c r="D26" s="24">
        <v>-8.0831050000000002E-3</v>
      </c>
      <c r="E26" s="24">
        <v>-9.5910430000000005E-3</v>
      </c>
      <c r="F26" s="24">
        <v>2.7888416999999999E-2</v>
      </c>
      <c r="G26" s="24">
        <v>-1.7768740999999998E-2</v>
      </c>
      <c r="H26" s="24">
        <v>2.3142456999999998E-2</v>
      </c>
      <c r="I26" s="24">
        <v>1.5968084E-2</v>
      </c>
      <c r="J26" s="24">
        <v>3.1803488999999997E-2</v>
      </c>
      <c r="K26" s="24">
        <v>1.8325567000000001E-2</v>
      </c>
      <c r="L26" s="24">
        <v>2.1660566000000003E-2</v>
      </c>
      <c r="M26" s="24">
        <v>-3.9813042E-2</v>
      </c>
      <c r="N26" s="24">
        <v>-4.6604632999999999E-2</v>
      </c>
      <c r="O26" s="24">
        <v>-7.4449779999999997E-3</v>
      </c>
      <c r="P26" s="24">
        <v>6.4061760000000009E-2</v>
      </c>
      <c r="Q26" s="24">
        <v>5.9989689999999998E-2</v>
      </c>
      <c r="R26" s="24">
        <v>1.3175249E-2</v>
      </c>
      <c r="S26" s="24">
        <v>1.6380547999999998E-2</v>
      </c>
      <c r="T26" s="24">
        <v>-1.6147673000000001E-2</v>
      </c>
      <c r="U26" s="24">
        <v>2.6333331999999999E-3</v>
      </c>
      <c r="V26" s="24">
        <v>-2.2002697000000002E-2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42642</v>
      </c>
      <c r="B27" s="24">
        <v>-1.9969879999999999E-2</v>
      </c>
      <c r="C27" s="24">
        <v>-1.3343989999999998E-2</v>
      </c>
      <c r="D27" s="24">
        <v>3.1431912999999999E-2</v>
      </c>
      <c r="E27" s="24">
        <v>-5.5300770000000006E-2</v>
      </c>
      <c r="F27" s="24">
        <v>-2.7685165000000001E-3</v>
      </c>
      <c r="G27" s="24">
        <v>-1.2455582999999999E-2</v>
      </c>
      <c r="H27" s="24">
        <v>-3.4523785000000001E-2</v>
      </c>
      <c r="I27" s="24">
        <v>2.3575664E-2</v>
      </c>
      <c r="J27" s="24">
        <v>-5.0916852999999998E-2</v>
      </c>
      <c r="K27" s="24">
        <v>1.9936562000000001E-2</v>
      </c>
      <c r="L27" s="24">
        <v>-1.1189579999999999E-2</v>
      </c>
      <c r="M27" s="24">
        <v>-3.7859081999999998E-3</v>
      </c>
      <c r="N27" s="24">
        <v>-2.2346257999999997E-2</v>
      </c>
      <c r="O27" s="24">
        <v>-1.6024529999999999E-2</v>
      </c>
      <c r="P27" s="24">
        <v>3.3518314E-2</v>
      </c>
      <c r="Q27" s="24">
        <v>-5.0765038000000005E-2</v>
      </c>
      <c r="R27" s="24">
        <v>-3.414172E-2</v>
      </c>
      <c r="S27" s="24">
        <v>-1.8456041999999999E-2</v>
      </c>
      <c r="T27" s="24">
        <v>3.5170317000000001E-3</v>
      </c>
      <c r="U27" s="24">
        <v>-1.3131976E-2</v>
      </c>
      <c r="V27" s="24">
        <v>-5.2341639999999995E-2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42671</v>
      </c>
      <c r="B28" s="24">
        <v>1.3071895E-2</v>
      </c>
      <c r="C28" s="24">
        <v>7.979428999999999E-2</v>
      </c>
      <c r="D28" s="24">
        <v>-1.8811107000000001E-2</v>
      </c>
      <c r="E28" s="24">
        <v>-4.9905540000000005E-2</v>
      </c>
      <c r="F28" s="24">
        <v>1.8323183E-2</v>
      </c>
      <c r="G28" s="24">
        <v>-2.4624646E-2</v>
      </c>
      <c r="H28" s="24">
        <v>-1.8495619000000001E-2</v>
      </c>
      <c r="I28" s="24">
        <v>1.2795924999999999E-3</v>
      </c>
      <c r="J28" s="24">
        <v>4.0904402999999999E-2</v>
      </c>
      <c r="K28" s="24">
        <v>-4.4283032E-2</v>
      </c>
      <c r="L28" s="24">
        <v>0.11346030000000001</v>
      </c>
      <c r="M28" s="24">
        <v>-3.6735415E-2</v>
      </c>
      <c r="N28" s="24">
        <v>4.1428447000000007E-2</v>
      </c>
      <c r="O28" s="24">
        <v>4.5044422000000001E-3</v>
      </c>
      <c r="P28" s="24">
        <v>-2.7060567999999997E-2</v>
      </c>
      <c r="Q28" s="24">
        <v>-1.2794255999999999E-2</v>
      </c>
      <c r="R28" s="24">
        <v>2.0180939999999998E-3</v>
      </c>
      <c r="S28" s="24">
        <v>-1.7743587000000002E-2</v>
      </c>
      <c r="T28" s="24">
        <v>-5.2862166999999995E-2</v>
      </c>
      <c r="U28" s="24">
        <v>-3.3932089999999998E-2</v>
      </c>
      <c r="V28" s="24">
        <v>5.7170509999999994E-2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42703</v>
      </c>
      <c r="B29" s="24">
        <v>4.4364332999999999E-2</v>
      </c>
      <c r="C29" s="24">
        <v>-6.1623216000000001E-2</v>
      </c>
      <c r="D29" s="24">
        <v>-0.10774535</v>
      </c>
      <c r="E29" s="24">
        <v>-8.5462869999999996E-2</v>
      </c>
      <c r="F29" s="24">
        <v>-6.3249707000000002E-2</v>
      </c>
      <c r="G29" s="24">
        <v>-8.6206793999999993E-3</v>
      </c>
      <c r="H29" s="24">
        <v>-7.7575326E-2</v>
      </c>
      <c r="I29" s="24">
        <v>-1.501596E-2</v>
      </c>
      <c r="J29" s="24">
        <v>-0.13013429000000001</v>
      </c>
      <c r="K29" s="24">
        <v>-3.3484159999999999E-2</v>
      </c>
      <c r="L29" s="24">
        <v>-0.11206203000000001</v>
      </c>
      <c r="M29" s="24">
        <v>-2.0289301999999999E-2</v>
      </c>
      <c r="N29" s="24">
        <v>6.8587065000000003E-2</v>
      </c>
      <c r="O29" s="24">
        <v>-8.0372509999999994E-2</v>
      </c>
      <c r="P29" s="24">
        <v>-9.129524E-3</v>
      </c>
      <c r="Q29" s="24">
        <v>-8.0093330000000004E-2</v>
      </c>
      <c r="R29" s="24">
        <v>1.8335581000000001E-3</v>
      </c>
      <c r="S29" s="24">
        <v>-0.12752759999999999</v>
      </c>
      <c r="T29" s="24">
        <v>-1.8809736000000001E-2</v>
      </c>
      <c r="U29" s="24">
        <v>-8.3333309999999994E-2</v>
      </c>
      <c r="V29" s="24">
        <v>0.12557280000000001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42733</v>
      </c>
      <c r="B30" s="24">
        <v>-9.0139090000000005E-2</v>
      </c>
      <c r="C30" s="24">
        <v>5.474329E-3</v>
      </c>
      <c r="D30" s="24">
        <v>5.1870703999999997E-2</v>
      </c>
      <c r="E30" s="24">
        <v>1.7176627999999999E-2</v>
      </c>
      <c r="F30" s="24">
        <v>7.5864315000000002E-2</v>
      </c>
      <c r="G30" s="24">
        <v>2.2113679999999997E-2</v>
      </c>
      <c r="H30" s="24">
        <v>5.7685375000000004E-3</v>
      </c>
      <c r="I30" s="24">
        <v>-1.8449007999999999E-2</v>
      </c>
      <c r="J30" s="24">
        <v>8.2144740000000011E-3</v>
      </c>
      <c r="K30" s="24">
        <v>1.4750837999999999E-2</v>
      </c>
      <c r="L30" s="24">
        <v>2.6663659999999999E-2</v>
      </c>
      <c r="M30" s="24">
        <v>4.2430280000000001E-2</v>
      </c>
      <c r="N30" s="24">
        <v>7.9528093000000005E-3</v>
      </c>
      <c r="O30" s="24">
        <v>3.1588078000000003E-3</v>
      </c>
      <c r="P30" s="24">
        <v>-5.1520110000000001E-2</v>
      </c>
      <c r="Q30" s="24">
        <v>8.0867769999999992E-2</v>
      </c>
      <c r="R30" s="24">
        <v>2.7137636999999999E-2</v>
      </c>
      <c r="S30" s="24">
        <v>1.3650894E-2</v>
      </c>
      <c r="T30" s="24">
        <v>6.0695529999999998E-2</v>
      </c>
      <c r="U30" s="24">
        <v>6.9260600000000004E-3</v>
      </c>
      <c r="V30" s="24">
        <v>4.3027280000000001E-2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42762</v>
      </c>
      <c r="B31" s="24">
        <v>7.3654413000000002E-2</v>
      </c>
      <c r="C31" s="24">
        <v>4.7543049999999996E-2</v>
      </c>
      <c r="D31" s="24">
        <v>-8.1801414000000003E-4</v>
      </c>
      <c r="E31" s="24">
        <v>6.1524390000000005E-2</v>
      </c>
      <c r="F31" s="24">
        <v>0.11583017999999999</v>
      </c>
      <c r="G31" s="24">
        <v>6.4899445E-2</v>
      </c>
      <c r="H31" s="24">
        <v>3.8910507999999996E-2</v>
      </c>
      <c r="I31" s="24">
        <v>6.765902E-2</v>
      </c>
      <c r="J31" s="24">
        <v>2.0131230000000003E-2</v>
      </c>
      <c r="K31" s="24">
        <v>6.8360089999999998E-2</v>
      </c>
      <c r="L31" s="24">
        <v>0.12210345</v>
      </c>
      <c r="M31" s="24">
        <v>2.4544476999999999E-2</v>
      </c>
      <c r="N31" s="24">
        <v>2.7272820000000003E-2</v>
      </c>
      <c r="O31" s="24">
        <v>6.0367464999999995E-2</v>
      </c>
      <c r="P31" s="24">
        <v>7.527375E-2</v>
      </c>
      <c r="Q31" s="24">
        <v>5.3800819999999999E-2</v>
      </c>
      <c r="R31" s="24">
        <v>3.4458039999999995E-2</v>
      </c>
      <c r="S31" s="24">
        <v>-2.2900759999999999E-2</v>
      </c>
      <c r="T31" s="24">
        <v>3.5308242000000004E-2</v>
      </c>
      <c r="U31" s="24">
        <v>4.2048930000000005E-2</v>
      </c>
      <c r="V31" s="24">
        <v>1.9447803E-3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42794</v>
      </c>
      <c r="B32" s="24">
        <v>3.7693976999999998E-4</v>
      </c>
      <c r="C32" s="24">
        <v>2.1551727999999999E-2</v>
      </c>
      <c r="D32" s="24">
        <v>2.4559498000000001E-3</v>
      </c>
      <c r="E32" s="24">
        <v>-4.1522446000000005E-2</v>
      </c>
      <c r="F32" s="24">
        <v>3.8556575999999995E-2</v>
      </c>
      <c r="G32" s="24">
        <v>-2.0314692999999998E-2</v>
      </c>
      <c r="H32" s="24">
        <v>4.0857791999999995E-3</v>
      </c>
      <c r="I32" s="24">
        <v>2.6299119999999999E-2</v>
      </c>
      <c r="J32" s="24">
        <v>2.1729588999999997E-2</v>
      </c>
      <c r="K32" s="24">
        <v>2.3776293E-2</v>
      </c>
      <c r="L32" s="24">
        <v>-1.0590553E-3</v>
      </c>
      <c r="M32" s="24">
        <v>-1.9963384E-3</v>
      </c>
      <c r="N32" s="24">
        <v>-2.5284350000000001E-2</v>
      </c>
      <c r="O32" s="24">
        <v>4.9151300000000002E-2</v>
      </c>
      <c r="P32" s="24">
        <v>3.3305050000000003E-2</v>
      </c>
      <c r="Q32" s="24">
        <v>-2.4832010000000002E-2</v>
      </c>
      <c r="R32" s="24">
        <v>-1.9637883000000002E-2</v>
      </c>
      <c r="S32" s="24">
        <v>9.8124980000000001E-2</v>
      </c>
      <c r="T32" s="24">
        <v>-2.5433419999999998E-2</v>
      </c>
      <c r="U32" s="24">
        <v>-8.8040830000000007E-3</v>
      </c>
      <c r="V32" s="24">
        <v>-3.0201614000000002E-2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42823</v>
      </c>
      <c r="B33" s="24">
        <v>4.1446686E-3</v>
      </c>
      <c r="C33" s="24">
        <v>9.2330570000000001E-2</v>
      </c>
      <c r="D33" s="24">
        <v>5.9616210000000003E-2</v>
      </c>
      <c r="E33" s="24">
        <v>3.5198449999999999E-2</v>
      </c>
      <c r="F33" s="24">
        <v>4.9976109999999997E-2</v>
      </c>
      <c r="G33" s="24">
        <v>-3.2126307E-3</v>
      </c>
      <c r="H33" s="24">
        <v>4.5778275E-2</v>
      </c>
      <c r="I33" s="24">
        <v>3.9827108E-2</v>
      </c>
      <c r="J33" s="24">
        <v>0.12413192000000001</v>
      </c>
      <c r="K33" s="24">
        <v>6.7452073000000001E-2</v>
      </c>
      <c r="L33" s="24">
        <v>6.095886E-3</v>
      </c>
      <c r="M33" s="24">
        <v>5.6192039999999999E-2</v>
      </c>
      <c r="N33" s="24">
        <v>5.188048E-2</v>
      </c>
      <c r="O33" s="24">
        <v>6.5048933000000003E-2</v>
      </c>
      <c r="P33" s="24">
        <v>3.797996E-2</v>
      </c>
      <c r="Q33" s="24">
        <v>-1.5728056000000001E-2</v>
      </c>
      <c r="R33" s="24">
        <v>9.8809003999999999E-3</v>
      </c>
      <c r="S33" s="24">
        <v>2.1058678999999997E-2</v>
      </c>
      <c r="T33" s="24">
        <v>1.1861324E-3</v>
      </c>
      <c r="U33" s="24">
        <v>3.0347824000000002E-2</v>
      </c>
      <c r="V33" s="24">
        <v>1.046598E-2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42853</v>
      </c>
      <c r="B34" s="24">
        <v>-1.4258862000000001E-2</v>
      </c>
      <c r="C34" s="24">
        <v>-2.4312675000000002E-2</v>
      </c>
      <c r="D34" s="24">
        <v>1.464355E-2</v>
      </c>
      <c r="E34" s="24">
        <v>4.1557669999999998E-2</v>
      </c>
      <c r="F34" s="24">
        <v>7.7062606999999991E-2</v>
      </c>
      <c r="G34" s="24">
        <v>-2.2560834999999998E-2</v>
      </c>
      <c r="H34" s="24">
        <v>2.7561664999999999E-2</v>
      </c>
      <c r="I34" s="24">
        <v>2.3752450999999998E-3</v>
      </c>
      <c r="J34" s="24">
        <v>-7.7223780000000011E-4</v>
      </c>
      <c r="K34" s="24">
        <v>-6.558955E-3</v>
      </c>
      <c r="L34" s="24">
        <v>-2.0811380000000001E-2</v>
      </c>
      <c r="M34" s="24">
        <v>6.8869590000000007E-3</v>
      </c>
      <c r="N34" s="24">
        <v>5.6720138000000003E-2</v>
      </c>
      <c r="O34" s="24">
        <v>1.5189886E-2</v>
      </c>
      <c r="P34" s="24">
        <v>1.1867046000000001E-2</v>
      </c>
      <c r="Q34" s="24">
        <v>-1.4948428E-2</v>
      </c>
      <c r="R34" s="24">
        <v>-5.4922104000000001E-3</v>
      </c>
      <c r="S34" s="24">
        <v>0.10841692</v>
      </c>
      <c r="T34" s="24">
        <v>5.3317547E-3</v>
      </c>
      <c r="U34" s="24">
        <v>8.6207389999999988E-3</v>
      </c>
      <c r="V34" s="24">
        <v>2.8123856000000003E-3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42881</v>
      </c>
      <c r="B35" s="24">
        <v>1.5226482999999999E-2</v>
      </c>
      <c r="C35" s="24">
        <v>1.0712743E-2</v>
      </c>
      <c r="D35" s="24">
        <v>1.7470598E-2</v>
      </c>
      <c r="E35" s="24">
        <v>2.9017925E-2</v>
      </c>
      <c r="F35" s="24">
        <v>1.7255902E-2</v>
      </c>
      <c r="G35" s="24">
        <v>3.7769675000000003E-2</v>
      </c>
      <c r="H35" s="24">
        <v>2.1773457999999999E-2</v>
      </c>
      <c r="I35" s="24">
        <v>2.8139829999999998E-2</v>
      </c>
      <c r="J35" s="24">
        <v>2.5115967000000003E-2</v>
      </c>
      <c r="K35" s="24">
        <v>0.10209346</v>
      </c>
      <c r="L35" s="24">
        <v>-4.4928670000000004E-2</v>
      </c>
      <c r="M35" s="24">
        <v>6.1901450000000004E-2</v>
      </c>
      <c r="N35" s="24">
        <v>0.10851812000000001</v>
      </c>
      <c r="O35" s="24">
        <v>8.1046820000000002E-3</v>
      </c>
      <c r="P35" s="24">
        <v>5.9225916999999996E-2</v>
      </c>
      <c r="Q35" s="24">
        <v>-1.2454270999999999E-2</v>
      </c>
      <c r="R35" s="24">
        <v>1.1811256399999999E-3</v>
      </c>
      <c r="S35" s="24">
        <v>1.6846776000000001E-2</v>
      </c>
      <c r="T35" s="24">
        <v>1.2374878000000001E-2</v>
      </c>
      <c r="U35" s="24">
        <v>2.2079825000000001E-2</v>
      </c>
      <c r="V35" s="24">
        <v>-7.2114469999999993E-3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42915</v>
      </c>
      <c r="B36" s="24">
        <v>5.5725455000000007E-2</v>
      </c>
      <c r="C36" s="24">
        <v>-2.6136993999999997E-2</v>
      </c>
      <c r="D36" s="24">
        <v>2.5463939000000001E-2</v>
      </c>
      <c r="E36" s="24">
        <v>-4.3323755000000005E-2</v>
      </c>
      <c r="F36" s="24">
        <v>1.0446786999999999E-2</v>
      </c>
      <c r="G36" s="24">
        <v>-9.6650124000000007E-3</v>
      </c>
      <c r="H36" s="24">
        <v>-1.4916538999999999E-2</v>
      </c>
      <c r="I36" s="24">
        <v>2.5929213E-2</v>
      </c>
      <c r="J36" s="24">
        <v>2.1334170999999999E-2</v>
      </c>
      <c r="K36" s="24">
        <v>-1.6072571000000001E-2</v>
      </c>
      <c r="L36" s="24">
        <v>-3.9291440999999996E-2</v>
      </c>
      <c r="M36" s="24">
        <v>-8.4728540000000005E-2</v>
      </c>
      <c r="N36" s="24">
        <v>5.7894706999999997E-2</v>
      </c>
      <c r="O36" s="24">
        <v>-1.3518631000000001E-2</v>
      </c>
      <c r="P36" s="24">
        <v>1.075542E-2</v>
      </c>
      <c r="Q36" s="24">
        <v>-0.10251969000000001</v>
      </c>
      <c r="R36" s="24">
        <v>6.3449144000000002E-3</v>
      </c>
      <c r="S36" s="24">
        <v>4.4785739999999997E-2</v>
      </c>
      <c r="T36" s="24">
        <v>-1.0357141E-2</v>
      </c>
      <c r="U36" s="24">
        <v>2.5784016E-2</v>
      </c>
      <c r="V36" s="24">
        <v>0.10579109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42944</v>
      </c>
      <c r="B37" s="24">
        <v>4.0299535000000004E-2</v>
      </c>
      <c r="C37" s="24">
        <v>9.3073610000000001E-2</v>
      </c>
      <c r="D37" s="24">
        <v>-1.2527645E-2</v>
      </c>
      <c r="E37" s="24">
        <v>4.1797040000000001E-2</v>
      </c>
      <c r="F37" s="24">
        <v>5.0123214999999999E-2</v>
      </c>
      <c r="G37" s="24">
        <v>6.0885189999999999E-2</v>
      </c>
      <c r="H37" s="24">
        <v>9.5087290000000005E-3</v>
      </c>
      <c r="I37" s="24">
        <v>2.9486059999999998E-2</v>
      </c>
      <c r="J37" s="24">
        <v>5.7462689999999997E-2</v>
      </c>
      <c r="K37" s="24">
        <v>3.4155129999999999E-2</v>
      </c>
      <c r="L37" s="24">
        <v>0.10555887</v>
      </c>
      <c r="M37" s="24">
        <v>8.5861319999999991E-2</v>
      </c>
      <c r="N37" s="24">
        <v>3.4825802000000003E-2</v>
      </c>
      <c r="O37" s="24">
        <v>7.929515999999999E-2</v>
      </c>
      <c r="P37" s="24">
        <v>8.5745570000000007E-2</v>
      </c>
      <c r="Q37" s="24">
        <v>9.090899999999999E-2</v>
      </c>
      <c r="R37" s="24">
        <v>1.8630028000000002E-3</v>
      </c>
      <c r="S37" s="24">
        <v>7.6195120000000005E-2</v>
      </c>
      <c r="T37" s="24">
        <v>6.5256834E-2</v>
      </c>
      <c r="U37" s="24">
        <v>6.7925449999999997E-4</v>
      </c>
      <c r="V37" s="24">
        <v>-3.8451374000000003E-2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42976</v>
      </c>
      <c r="B38" s="24">
        <v>4.6966076000000002E-2</v>
      </c>
      <c r="C38" s="24">
        <v>6.3146234000000009E-2</v>
      </c>
      <c r="D38" s="24">
        <v>1.3059734999999999E-2</v>
      </c>
      <c r="E38" s="24">
        <v>-2.3198664000000001E-2</v>
      </c>
      <c r="F38" s="24">
        <v>6.6901445000000004E-2</v>
      </c>
      <c r="G38" s="24">
        <v>4.4512869999999996E-2</v>
      </c>
      <c r="H38" s="24">
        <v>5.0234794999999997E-3</v>
      </c>
      <c r="I38" s="24">
        <v>1.5275598E-2</v>
      </c>
      <c r="J38" s="24">
        <v>-1.5878677E-3</v>
      </c>
      <c r="K38" s="24">
        <v>-1.5939116E-2</v>
      </c>
      <c r="L38" s="24">
        <v>7.3549030000000001E-2</v>
      </c>
      <c r="M38" s="24">
        <v>2.4669170000000001E-2</v>
      </c>
      <c r="N38" s="24">
        <v>1.1538505999999999E-2</v>
      </c>
      <c r="O38" s="24">
        <v>-1.4868736E-2</v>
      </c>
      <c r="P38" s="24">
        <v>3.4087062000000001E-2</v>
      </c>
      <c r="Q38" s="24">
        <v>-6.9819809999999996E-2</v>
      </c>
      <c r="R38" s="24">
        <v>2.0922659999999999E-2</v>
      </c>
      <c r="S38" s="24">
        <v>4.7125100000000003E-2</v>
      </c>
      <c r="T38" s="24">
        <v>7.3738099999999997E-3</v>
      </c>
      <c r="U38" s="24">
        <v>-1.5614390000000001E-2</v>
      </c>
      <c r="V38" s="24">
        <v>-1.6374588000000001E-3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43007</v>
      </c>
      <c r="B39" s="24">
        <v>-7.2038169999999999E-4</v>
      </c>
      <c r="C39" s="24">
        <v>6.2085389999999999E-3</v>
      </c>
      <c r="D39" s="24">
        <v>-1.6942858999999998E-2</v>
      </c>
      <c r="E39" s="24">
        <v>3.2970069999999997E-2</v>
      </c>
      <c r="F39" s="24">
        <v>-2.7502775E-2</v>
      </c>
      <c r="G39" s="24">
        <v>3.9667606000000001E-2</v>
      </c>
      <c r="H39" s="24">
        <v>1.1871338E-2</v>
      </c>
      <c r="I39" s="24">
        <v>-3.0091405000000002E-2</v>
      </c>
      <c r="J39" s="24">
        <v>-3.4988523000000001E-2</v>
      </c>
      <c r="K39" s="24">
        <v>7.7338220000000004E-3</v>
      </c>
      <c r="L39" s="24">
        <v>3.8614869999999996E-2</v>
      </c>
      <c r="M39" s="24">
        <v>-6.3297215000000004E-2</v>
      </c>
      <c r="N39" s="24">
        <v>-0.10076046</v>
      </c>
      <c r="O39" s="24">
        <v>-2.7818977999999998E-2</v>
      </c>
      <c r="P39" s="24">
        <v>2.9536604999999997E-2</v>
      </c>
      <c r="Q39" s="24">
        <v>-4.9092054000000003E-2</v>
      </c>
      <c r="R39" s="24">
        <v>3.6564350000000002E-2</v>
      </c>
      <c r="S39" s="24">
        <v>-9.9698490000000001E-2</v>
      </c>
      <c r="T39" s="24">
        <v>-2.2240996000000002E-2</v>
      </c>
      <c r="U39" s="24">
        <v>2.8275847E-2</v>
      </c>
      <c r="V39" s="24">
        <v>4.0562152999999998E-3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43035</v>
      </c>
      <c r="B40" s="24">
        <v>4.1352630000000001E-2</v>
      </c>
      <c r="C40" s="24">
        <v>4.4837474999999995E-2</v>
      </c>
      <c r="D40" s="24">
        <v>-2.6226640000000002E-3</v>
      </c>
      <c r="E40" s="24">
        <v>-8.3852409999999999E-3</v>
      </c>
      <c r="F40" s="24">
        <v>2.2624731000000001E-3</v>
      </c>
      <c r="G40" s="24">
        <v>7.7855109999999991E-2</v>
      </c>
      <c r="H40" s="24">
        <v>-7.10094E-3</v>
      </c>
      <c r="I40" s="24">
        <v>5.0692560000000005E-2</v>
      </c>
      <c r="J40" s="24">
        <v>-7.1964860000000005E-2</v>
      </c>
      <c r="K40" s="24">
        <v>6.4581512999999993E-2</v>
      </c>
      <c r="L40" s="24">
        <v>-3.3581256999999998E-3</v>
      </c>
      <c r="M40" s="24">
        <v>1.3617038999999999E-2</v>
      </c>
      <c r="N40" s="24">
        <v>-3.5940885999999998E-2</v>
      </c>
      <c r="O40" s="24">
        <v>6.9102049999999998E-2</v>
      </c>
      <c r="P40" s="24">
        <v>3.296876E-2</v>
      </c>
      <c r="Q40" s="24">
        <v>-3.3038378E-2</v>
      </c>
      <c r="R40" s="24">
        <v>2.562213E-2</v>
      </c>
      <c r="S40" s="24">
        <v>-2.2243499999999999E-2</v>
      </c>
      <c r="T40" s="24">
        <v>2.7929783E-2</v>
      </c>
      <c r="U40" s="24">
        <v>7.3105334999999994E-2</v>
      </c>
      <c r="V40" s="24">
        <v>-3.5963892999999997E-2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43068</v>
      </c>
      <c r="B41" s="24">
        <v>-3.1214952000000002E-3</v>
      </c>
      <c r="C41" s="24">
        <v>-0.11122042</v>
      </c>
      <c r="D41" s="24">
        <v>9.3914270000000008E-3</v>
      </c>
      <c r="E41" s="24">
        <v>1.0911226000000001E-3</v>
      </c>
      <c r="F41" s="24">
        <v>9.0293883999999994E-3</v>
      </c>
      <c r="G41" s="24">
        <v>-1.8416643E-2</v>
      </c>
      <c r="H41" s="24">
        <v>1.2748718000000001E-2</v>
      </c>
      <c r="I41" s="24">
        <v>-1.6609550000000001E-2</v>
      </c>
      <c r="J41" s="24">
        <v>9.8658800000000005E-3</v>
      </c>
      <c r="K41" s="24">
        <v>3.5364627999999995E-2</v>
      </c>
      <c r="L41" s="24">
        <v>-4.5487346999999997E-2</v>
      </c>
      <c r="M41" s="24">
        <v>8.1276299999999996E-2</v>
      </c>
      <c r="N41" s="24">
        <v>5.4825544000000007E-3</v>
      </c>
      <c r="O41" s="24">
        <v>-1.7083883E-3</v>
      </c>
      <c r="P41" s="24">
        <v>2.7466655000000003E-2</v>
      </c>
      <c r="Q41" s="24">
        <v>-8.6938739999999987E-2</v>
      </c>
      <c r="R41" s="24">
        <v>-6.235361E-3</v>
      </c>
      <c r="S41" s="24">
        <v>-9.2465820000000004E-2</v>
      </c>
      <c r="T41" s="24">
        <v>-7.5630244999999999E-2</v>
      </c>
      <c r="U41" s="24">
        <v>6.1249969999999994E-2</v>
      </c>
      <c r="V41" s="24">
        <v>-3.9682983999999996E-3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43098</v>
      </c>
      <c r="B42" s="24">
        <v>1.7440081E-2</v>
      </c>
      <c r="C42" s="24">
        <v>0.15635621999999999</v>
      </c>
      <c r="D42" s="24">
        <v>5.9214114999999998E-2</v>
      </c>
      <c r="E42" s="24">
        <v>5.8472276000000004E-2</v>
      </c>
      <c r="F42" s="24">
        <v>2.6355863E-2</v>
      </c>
      <c r="G42" s="24">
        <v>1.7892838000000001E-2</v>
      </c>
      <c r="H42" s="24">
        <v>5.9754729999999999E-2</v>
      </c>
      <c r="I42" s="24">
        <v>-1.1938214E-3</v>
      </c>
      <c r="J42" s="24">
        <v>-2.7030169999999999E-2</v>
      </c>
      <c r="K42" s="24">
        <v>1.3772606999999999E-2</v>
      </c>
      <c r="L42" s="24">
        <v>3.0812501999999999E-2</v>
      </c>
      <c r="M42" s="24">
        <v>9.7146989999999989E-2</v>
      </c>
      <c r="N42" s="24">
        <v>0.14502788</v>
      </c>
      <c r="O42" s="24">
        <v>3.6568759999999999E-2</v>
      </c>
      <c r="P42" s="24">
        <v>6.6326856999999991E-3</v>
      </c>
      <c r="Q42" s="24">
        <v>0.16810023999999998</v>
      </c>
      <c r="R42" s="24">
        <v>2.8369903999999998E-2</v>
      </c>
      <c r="S42" s="24">
        <v>0.17478311999999999</v>
      </c>
      <c r="T42" s="24">
        <v>2.4392486000000001E-2</v>
      </c>
      <c r="U42" s="24">
        <v>6.4013242999999997E-2</v>
      </c>
      <c r="V42" s="24">
        <v>5.7117224000000001E-2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43129</v>
      </c>
      <c r="B43" s="24">
        <v>8.3359360000000007E-2</v>
      </c>
      <c r="C43" s="24">
        <v>7.0552110000000001E-2</v>
      </c>
      <c r="D43" s="24">
        <v>5.8037280000000004E-2</v>
      </c>
      <c r="E43" s="24">
        <v>1.0046363000000001E-2</v>
      </c>
      <c r="F43" s="24">
        <v>9.4130629999999993E-2</v>
      </c>
      <c r="G43" s="24">
        <v>7.6866746E-2</v>
      </c>
      <c r="H43" s="24">
        <v>9.0991859999999994E-2</v>
      </c>
      <c r="I43" s="24">
        <v>7.2631954999999998E-2</v>
      </c>
      <c r="J43" s="24">
        <v>8.1761E-2</v>
      </c>
      <c r="K43" s="24">
        <v>4.9379350000000002E-2</v>
      </c>
      <c r="L43" s="24">
        <v>0.14684796</v>
      </c>
      <c r="M43" s="24">
        <v>4.1863083999999995E-2</v>
      </c>
      <c r="N43" s="24">
        <v>0.10408556000000001</v>
      </c>
      <c r="O43" s="24">
        <v>4.7407746000000001E-2</v>
      </c>
      <c r="P43" s="24">
        <v>0.13074839000000002</v>
      </c>
      <c r="Q43" s="24">
        <v>7.159865E-2</v>
      </c>
      <c r="R43" s="24">
        <v>4.7773003999999994E-2</v>
      </c>
      <c r="S43" s="24">
        <v>5.6603790000000001E-2</v>
      </c>
      <c r="T43" s="24">
        <v>6.0119033000000002E-2</v>
      </c>
      <c r="U43" s="24">
        <v>0.10346757999999999</v>
      </c>
      <c r="V43" s="24">
        <v>4.8510312999999999E-2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43159</v>
      </c>
      <c r="B44" s="24">
        <v>-6.5129756999999996E-2</v>
      </c>
      <c r="C44" s="24">
        <v>-3.8144707999999999E-2</v>
      </c>
      <c r="D44" s="24">
        <v>-4.8869667000000006E-2</v>
      </c>
      <c r="E44" s="24">
        <v>-7.7276173000000004E-2</v>
      </c>
      <c r="F44" s="24">
        <v>-0.11302286</v>
      </c>
      <c r="G44" s="24">
        <v>-5.0079402999999995E-2</v>
      </c>
      <c r="H44" s="24">
        <v>-2.7522980000000002E-2</v>
      </c>
      <c r="I44" s="24">
        <v>-5.6385160000000004E-2</v>
      </c>
      <c r="J44" s="24">
        <v>-6.3953457000000005E-2</v>
      </c>
      <c r="K44" s="24">
        <v>-8.3174339999999999E-2</v>
      </c>
      <c r="L44" s="24">
        <v>-1.9616306E-2</v>
      </c>
      <c r="M44" s="24">
        <v>-2.1393300000000001E-2</v>
      </c>
      <c r="N44" s="24">
        <v>-9.6035240000000008E-2</v>
      </c>
      <c r="O44" s="24">
        <v>-9.1582830000000004E-2</v>
      </c>
      <c r="P44" s="24">
        <v>-8.0276490000000006E-2</v>
      </c>
      <c r="Q44" s="24">
        <v>-8.1791934999999996E-2</v>
      </c>
      <c r="R44" s="24">
        <v>-4.0054319999999997E-3</v>
      </c>
      <c r="S44" s="24">
        <v>-2.8745650999999997E-2</v>
      </c>
      <c r="T44" s="24">
        <v>-6.2324466999999995E-2</v>
      </c>
      <c r="U44" s="24">
        <v>-5.3218420000000002E-2</v>
      </c>
      <c r="V44" s="24">
        <v>-2.8051019E-2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43188</v>
      </c>
      <c r="B45" s="24">
        <v>-2.7743578000000001E-3</v>
      </c>
      <c r="C45" s="24">
        <v>-1.2846768E-2</v>
      </c>
      <c r="D45" s="24">
        <v>-5.7672204999999997E-2</v>
      </c>
      <c r="E45" s="24">
        <v>-3.4273148000000003E-2</v>
      </c>
      <c r="F45" s="24">
        <v>-4.5264363000000002E-2</v>
      </c>
      <c r="G45" s="24">
        <v>1.5505791E-2</v>
      </c>
      <c r="H45" s="24">
        <v>3.3161759999999998E-2</v>
      </c>
      <c r="I45" s="24">
        <v>4.6111820000000005E-2</v>
      </c>
      <c r="J45" s="24">
        <v>3.2258034000000005E-2</v>
      </c>
      <c r="K45" s="24">
        <v>4.6608450000000003E-2</v>
      </c>
      <c r="L45" s="24">
        <v>-1.3192594E-2</v>
      </c>
      <c r="M45" s="24">
        <v>-3.7275849999999999E-2</v>
      </c>
      <c r="N45" s="24">
        <v>-5.4580983999999999E-2</v>
      </c>
      <c r="O45" s="24">
        <v>-5.5360794000000003E-3</v>
      </c>
      <c r="P45" s="24">
        <v>-9.1040133999999995E-3</v>
      </c>
      <c r="Q45" s="24">
        <v>4.1160583000000001E-2</v>
      </c>
      <c r="R45" s="24">
        <v>-3.4538506999999996E-2</v>
      </c>
      <c r="S45" s="24">
        <v>-4.8878909999999998E-2</v>
      </c>
      <c r="T45" s="24">
        <v>2.3951529999999997E-3</v>
      </c>
      <c r="U45" s="24">
        <v>4.7109127000000001E-2</v>
      </c>
      <c r="V45" s="24">
        <v>9.7826120000000003E-2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43217</v>
      </c>
      <c r="B46" s="24">
        <v>-4.9922647000000001E-2</v>
      </c>
      <c r="C46" s="24">
        <v>2.734816E-2</v>
      </c>
      <c r="D46" s="24">
        <v>-5.3412437E-2</v>
      </c>
      <c r="E46" s="24">
        <v>-3.1482518000000001E-2</v>
      </c>
      <c r="F46" s="24">
        <v>7.1712730000000006E-3</v>
      </c>
      <c r="G46" s="24">
        <v>3.3591746999999998E-2</v>
      </c>
      <c r="H46" s="24">
        <v>-1.6602038999999999E-2</v>
      </c>
      <c r="I46" s="24">
        <v>-5.3729829999999999E-2</v>
      </c>
      <c r="J46" s="24">
        <v>2.9114485000000002E-3</v>
      </c>
      <c r="K46" s="24">
        <v>8.4824560000000011E-3</v>
      </c>
      <c r="L46" s="24">
        <v>-4.0552560000000001E-2</v>
      </c>
      <c r="M46" s="24">
        <v>-2.2270740000000001E-2</v>
      </c>
      <c r="N46" s="24">
        <v>9.587633000000001E-2</v>
      </c>
      <c r="O46" s="24">
        <v>2.4025797999999998E-2</v>
      </c>
      <c r="P46" s="24">
        <v>-2.3479640000000003E-2</v>
      </c>
      <c r="Q46" s="24">
        <v>3.7593125999999998E-2</v>
      </c>
      <c r="R46" s="24">
        <v>6.2820910000000001E-3</v>
      </c>
      <c r="S46" s="24">
        <v>-8.2508269999999995E-2</v>
      </c>
      <c r="T46" s="24">
        <v>-1.2443243999999999E-2</v>
      </c>
      <c r="U46" s="24">
        <v>-8.1799620000000003E-2</v>
      </c>
      <c r="V46" s="24">
        <v>5.5308940000000001E-2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43249</v>
      </c>
      <c r="B47" s="24">
        <v>-4.3403506E-3</v>
      </c>
      <c r="C47" s="24">
        <v>-7.9126120000000008E-2</v>
      </c>
      <c r="D47" s="24">
        <v>-8.6207389999999988E-3</v>
      </c>
      <c r="E47" s="24">
        <v>-4.5803785E-2</v>
      </c>
      <c r="F47" s="24">
        <v>-0.11867088000000001</v>
      </c>
      <c r="G47" s="24">
        <v>-4.7045469999999999E-2</v>
      </c>
      <c r="H47" s="24">
        <v>-7.3438405999999998E-2</v>
      </c>
      <c r="I47" s="24">
        <v>7.1665050000000001E-3</v>
      </c>
      <c r="J47" s="24">
        <v>-0.13470096000000001</v>
      </c>
      <c r="K47" s="24">
        <v>-4.4946729999999997E-2</v>
      </c>
      <c r="L47" s="24">
        <v>-0.17951689999999998</v>
      </c>
      <c r="M47" s="24">
        <v>-8.5157030000000009E-2</v>
      </c>
      <c r="N47" s="24">
        <v>-0.18626522000000001</v>
      </c>
      <c r="O47" s="24">
        <v>-5.178833E-2</v>
      </c>
      <c r="P47" s="24">
        <v>1.5083671E-2</v>
      </c>
      <c r="Q47" s="24">
        <v>-4.6457648000000004E-3</v>
      </c>
      <c r="R47" s="24">
        <v>-2.4454175999999998E-2</v>
      </c>
      <c r="S47" s="24">
        <v>-0.13129490999999999</v>
      </c>
      <c r="T47" s="24">
        <v>-2.0663379999999999E-2</v>
      </c>
      <c r="U47" s="24">
        <v>-0.105790615</v>
      </c>
      <c r="V47" s="24">
        <v>-1.7793596000000002E-2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43280</v>
      </c>
      <c r="B48" s="24">
        <v>-8.9948710000000001E-2</v>
      </c>
      <c r="C48" s="24">
        <v>-6.4408599999999996E-2</v>
      </c>
      <c r="D48" s="24">
        <v>-7.5079500000000007E-2</v>
      </c>
      <c r="E48" s="24">
        <v>-6.2567471999999999E-2</v>
      </c>
      <c r="F48" s="24">
        <v>-2.1644473000000001E-2</v>
      </c>
      <c r="G48" s="24">
        <v>-5.5011153000000007E-2</v>
      </c>
      <c r="H48" s="24">
        <v>-3.4190774E-2</v>
      </c>
      <c r="I48" s="24">
        <v>-1.4778375999999999E-2</v>
      </c>
      <c r="J48" s="24">
        <v>6.7979097000000002E-2</v>
      </c>
      <c r="K48" s="24">
        <v>-6.8253755999999999E-2</v>
      </c>
      <c r="L48" s="24">
        <v>-7.8118859999999998E-2</v>
      </c>
      <c r="M48" s="24">
        <v>-4.8862696000000004E-2</v>
      </c>
      <c r="N48" s="24">
        <v>5.5491330000000005E-2</v>
      </c>
      <c r="O48" s="24">
        <v>5.9188603999999999E-3</v>
      </c>
      <c r="P48" s="24">
        <v>-4.5164823999999999E-2</v>
      </c>
      <c r="Q48" s="24">
        <v>-2.9003620000000001E-3</v>
      </c>
      <c r="R48" s="24">
        <v>-8.0113530000000002E-2</v>
      </c>
      <c r="S48" s="24">
        <v>-7.7579079999999995E-2</v>
      </c>
      <c r="T48" s="24">
        <v>-1.8669545999999999E-2</v>
      </c>
      <c r="U48" s="24">
        <v>-5.6039095000000004E-3</v>
      </c>
      <c r="V48" s="24">
        <v>4.2858960000000002E-2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43308</v>
      </c>
      <c r="B49" s="24">
        <v>-1.6222E-2</v>
      </c>
      <c r="C49" s="24">
        <v>2.3892283E-2</v>
      </c>
      <c r="D49" s="24">
        <v>5.0065400000000003E-2</v>
      </c>
      <c r="E49" s="24">
        <v>7.5290203E-2</v>
      </c>
      <c r="F49" s="24">
        <v>0.10169876</v>
      </c>
      <c r="G49" s="24">
        <v>2.6751518000000002E-2</v>
      </c>
      <c r="H49" s="24">
        <v>4.2976260000000002E-2</v>
      </c>
      <c r="I49" s="24">
        <v>4.6944380000000001E-2</v>
      </c>
      <c r="J49" s="24">
        <v>0.10033941</v>
      </c>
      <c r="K49" s="24">
        <v>-1.6688764000000002E-2</v>
      </c>
      <c r="L49" s="24">
        <v>0.14602183999999999</v>
      </c>
      <c r="M49" s="24">
        <v>4.3954133999999999E-2</v>
      </c>
      <c r="N49" s="24">
        <v>-6.5718293000000009E-3</v>
      </c>
      <c r="O49" s="24">
        <v>5.6473373999999993E-2</v>
      </c>
      <c r="P49" s="24">
        <v>-5.1084160000000002E-3</v>
      </c>
      <c r="Q49" s="24">
        <v>5.0593256999999996E-2</v>
      </c>
      <c r="R49" s="24">
        <v>6.6615342999999994E-2</v>
      </c>
      <c r="S49" s="24">
        <v>-7.3461236999999999E-2</v>
      </c>
      <c r="T49" s="24">
        <v>2.6438950999999999E-2</v>
      </c>
      <c r="U49" s="24">
        <v>7.5141190000000005E-3</v>
      </c>
      <c r="V49" s="24">
        <v>-5.7379603E-3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43341</v>
      </c>
      <c r="B50" s="24">
        <v>-3.7376343999999999E-2</v>
      </c>
      <c r="C50" s="24">
        <v>-5.0912140000000002E-2</v>
      </c>
      <c r="D50" s="24">
        <v>4.1449069999999996E-4</v>
      </c>
      <c r="E50" s="24">
        <v>2.4984598E-2</v>
      </c>
      <c r="F50" s="24">
        <v>4.2717219999999993E-2</v>
      </c>
      <c r="G50" s="24">
        <v>-5.8560790000000001E-2</v>
      </c>
      <c r="H50" s="24">
        <v>1.6297579E-2</v>
      </c>
      <c r="I50" s="24">
        <v>1.4592767E-2</v>
      </c>
      <c r="J50" s="24">
        <v>-5.3980946999999998E-3</v>
      </c>
      <c r="K50" s="24">
        <v>1.2766599999999999E-2</v>
      </c>
      <c r="L50" s="24">
        <v>-0.10699700999999999</v>
      </c>
      <c r="M50" s="24">
        <v>-3.5113989999999998E-2</v>
      </c>
      <c r="N50" s="24">
        <v>1.1025666999999999E-3</v>
      </c>
      <c r="O50" s="24">
        <v>1.9619107E-2</v>
      </c>
      <c r="P50" s="24">
        <v>-2.5672912999999999E-2</v>
      </c>
      <c r="Q50" s="24">
        <v>3.6257267000000003E-2</v>
      </c>
      <c r="R50" s="24">
        <v>1.1980891E-2</v>
      </c>
      <c r="S50" s="24">
        <v>-0.26000005999999998</v>
      </c>
      <c r="T50" s="24">
        <v>-2.7140975000000001E-3</v>
      </c>
      <c r="U50" s="24">
        <v>3.8533210000000005E-2</v>
      </c>
      <c r="V50" s="24">
        <v>-3.8153289999999999E-2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43371</v>
      </c>
      <c r="B51" s="24">
        <v>9.5583200000000004E-3</v>
      </c>
      <c r="C51" s="24">
        <v>1.2740253999999999E-2</v>
      </c>
      <c r="D51" s="24">
        <v>-4.8072933999999998E-2</v>
      </c>
      <c r="E51" s="24">
        <v>-9.5696689999999987E-2</v>
      </c>
      <c r="F51" s="24">
        <v>-4.6362876999999997E-2</v>
      </c>
      <c r="G51" s="24">
        <v>-2.6884556E-2</v>
      </c>
      <c r="H51" s="24">
        <v>-2.1180034E-2</v>
      </c>
      <c r="I51" s="24">
        <v>-1.4121353999999999E-2</v>
      </c>
      <c r="J51" s="24">
        <v>-6.9780946E-3</v>
      </c>
      <c r="K51" s="24">
        <v>1.2457252E-2</v>
      </c>
      <c r="L51" s="24">
        <v>2.8353690000000001E-2</v>
      </c>
      <c r="M51" s="24">
        <v>-7.4680862000000001E-2</v>
      </c>
      <c r="N51" s="24">
        <v>-8.7004370000000011E-2</v>
      </c>
      <c r="O51" s="24">
        <v>-9.4534280000000012E-2</v>
      </c>
      <c r="P51" s="24">
        <v>-4.3596269999999999E-2</v>
      </c>
      <c r="Q51" s="24">
        <v>1.2921453000000001E-2</v>
      </c>
      <c r="R51" s="24">
        <v>1.9828558E-2</v>
      </c>
      <c r="S51" s="24">
        <v>0.14913129999999999</v>
      </c>
      <c r="T51" s="24">
        <v>-1.9897282000000002E-2</v>
      </c>
      <c r="U51" s="24">
        <v>5.9844255000000004E-3</v>
      </c>
      <c r="V51" s="24">
        <v>-5.2999854000000002E-3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43402</v>
      </c>
      <c r="B52" s="24">
        <v>-0.11956887999999999</v>
      </c>
      <c r="C52" s="24">
        <v>-9.1811950000000003E-2</v>
      </c>
      <c r="D52" s="24">
        <v>-7.5315594999999999E-2</v>
      </c>
      <c r="E52" s="24">
        <v>-1.9966662E-2</v>
      </c>
      <c r="F52" s="24">
        <v>-0.11609387</v>
      </c>
      <c r="G52" s="24">
        <v>-6.581788999999999E-2</v>
      </c>
      <c r="H52" s="24">
        <v>-8.2534730000000001E-2</v>
      </c>
      <c r="I52" s="24">
        <v>-0.15464192000000002</v>
      </c>
      <c r="J52" s="24">
        <v>-0.16845601999999998</v>
      </c>
      <c r="K52" s="24">
        <v>-0.16727697</v>
      </c>
      <c r="L52" s="24">
        <v>0.14527129999999999</v>
      </c>
      <c r="M52" s="24">
        <v>-0.11575031</v>
      </c>
      <c r="N52" s="24">
        <v>-8.3232820000000013E-2</v>
      </c>
      <c r="O52" s="24">
        <v>-8.869732000000001E-2</v>
      </c>
      <c r="P52" s="24">
        <v>-0.14760392999999999</v>
      </c>
      <c r="Q52" s="24">
        <v>1.8857479E-2</v>
      </c>
      <c r="R52" s="24">
        <v>-6.8053603000000004E-2</v>
      </c>
      <c r="S52" s="24">
        <v>-1.0919809000000001E-2</v>
      </c>
      <c r="T52" s="24">
        <v>-3.5363495000000002E-2</v>
      </c>
      <c r="U52" s="24">
        <v>-0.13801306999999999</v>
      </c>
      <c r="V52" s="24">
        <v>-2.0475208999999998E-2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43433</v>
      </c>
      <c r="B53" s="24">
        <v>3.7434696999999996E-2</v>
      </c>
      <c r="C53" s="24">
        <v>5.8323145E-2</v>
      </c>
      <c r="D53" s="24">
        <v>0.18408669</v>
      </c>
      <c r="E53" s="24">
        <v>8.2512740000000001E-2</v>
      </c>
      <c r="F53" s="24">
        <v>0.12138451</v>
      </c>
      <c r="G53" s="24">
        <v>2.6094436999999998E-2</v>
      </c>
      <c r="H53" s="24">
        <v>2.3247957E-2</v>
      </c>
      <c r="I53" s="24">
        <v>4.8321246999999998E-2</v>
      </c>
      <c r="J53" s="24">
        <v>-4.3661890000000002E-2</v>
      </c>
      <c r="K53" s="24">
        <v>7.7220798000000007E-2</v>
      </c>
      <c r="L53" s="24">
        <v>3.0804992000000003E-2</v>
      </c>
      <c r="M53" s="24">
        <v>0.15682972000000001</v>
      </c>
      <c r="N53" s="24">
        <v>-3.0263125999999998E-2</v>
      </c>
      <c r="O53" s="24">
        <v>0.13416696</v>
      </c>
      <c r="P53" s="24">
        <v>0.10832523999999999</v>
      </c>
      <c r="Q53" s="24">
        <v>6.2602042999999996E-2</v>
      </c>
      <c r="R53" s="24">
        <v>-2.3823976999999999E-4</v>
      </c>
      <c r="S53" s="24">
        <v>0.12696398</v>
      </c>
      <c r="T53" s="24">
        <v>-1.9008814999999998E-2</v>
      </c>
      <c r="U53" s="24">
        <v>9.0407259999999989E-2</v>
      </c>
      <c r="V53" s="24">
        <v>-2.7711212999999998E-2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43462</v>
      </c>
      <c r="B54" s="24">
        <v>-2.9397547E-2</v>
      </c>
      <c r="C54" s="24">
        <v>-4.9586829999999998E-2</v>
      </c>
      <c r="D54" s="24">
        <v>-1.0831594E-2</v>
      </c>
      <c r="E54" s="24">
        <v>1.2269616000000001E-2</v>
      </c>
      <c r="F54" s="24">
        <v>-1.44943E-2</v>
      </c>
      <c r="G54" s="24">
        <v>-1.2056231500000001E-3</v>
      </c>
      <c r="H54" s="24">
        <v>1.2681484000000001E-3</v>
      </c>
      <c r="I54" s="24">
        <v>-2.0974517000000002E-2</v>
      </c>
      <c r="J54" s="24">
        <v>1.9206523999999999E-2</v>
      </c>
      <c r="K54" s="24">
        <v>-2.0735025000000001E-2</v>
      </c>
      <c r="L54" s="24">
        <v>-2.9110311999999999E-2</v>
      </c>
      <c r="M54" s="24">
        <v>-5.8815299999999994E-2</v>
      </c>
      <c r="N54" s="24">
        <v>-5.6813419999999996E-2</v>
      </c>
      <c r="O54" s="24">
        <v>2.0756721000000002E-3</v>
      </c>
      <c r="P54" s="24">
        <v>-5.8028339999999998E-2</v>
      </c>
      <c r="Q54" s="24">
        <v>-4.0526150000000004E-2</v>
      </c>
      <c r="R54" s="24">
        <v>-4.436934E-2</v>
      </c>
      <c r="S54" s="24">
        <v>-6.6442785000000004E-2</v>
      </c>
      <c r="T54" s="24">
        <v>-3.9909303E-2</v>
      </c>
      <c r="U54" s="24">
        <v>-5.2456737000000003E-2</v>
      </c>
      <c r="V54" s="24">
        <v>4.4115067000000001E-2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43494</v>
      </c>
      <c r="B55" s="24">
        <v>7.8608869999999997E-2</v>
      </c>
      <c r="C55" s="24">
        <v>0.1001693</v>
      </c>
      <c r="D55" s="24">
        <v>7.6117635000000003E-2</v>
      </c>
      <c r="E55" s="24">
        <v>7.410847999999999E-2</v>
      </c>
      <c r="F55" s="24">
        <v>4.1304350000000004E-2</v>
      </c>
      <c r="G55" s="24">
        <v>5.3731202999999998E-2</v>
      </c>
      <c r="H55" s="24">
        <v>1.8072366999999999E-2</v>
      </c>
      <c r="I55" s="24">
        <v>1.6398668000000002E-2</v>
      </c>
      <c r="J55" s="24">
        <v>8.9207649999999999E-2</v>
      </c>
      <c r="K55" s="24">
        <v>6.9122909999999996E-2</v>
      </c>
      <c r="L55" s="24">
        <v>0.14075624</v>
      </c>
      <c r="M55" s="24">
        <v>0.10462809000000001</v>
      </c>
      <c r="N55" s="24">
        <v>5.9690475E-2</v>
      </c>
      <c r="O55" s="24">
        <v>-3.9868176000000005E-2</v>
      </c>
      <c r="P55" s="24">
        <v>8.6964719999999995E-2</v>
      </c>
      <c r="Q55" s="24">
        <v>2.4180532000000001E-2</v>
      </c>
      <c r="R55" s="24">
        <v>3.8474797999999998E-2</v>
      </c>
      <c r="S55" s="24">
        <v>0.13603234</v>
      </c>
      <c r="T55" s="24">
        <v>3.0072450000000001E-2</v>
      </c>
      <c r="U55" s="24">
        <v>6.0606002999999999E-2</v>
      </c>
      <c r="V55" s="24">
        <v>9.305513E-2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43524</v>
      </c>
      <c r="B56" s="24">
        <v>0.15095318000000002</v>
      </c>
      <c r="C56" s="24">
        <v>-7.6974034000000004E-3</v>
      </c>
      <c r="D56" s="24">
        <v>-3.7050903000000003E-2</v>
      </c>
      <c r="E56" s="24">
        <v>-3.1755149999999996E-2</v>
      </c>
      <c r="F56" s="24">
        <v>-2.5469780000000001E-2</v>
      </c>
      <c r="G56" s="24">
        <v>4.3666840000000005E-2</v>
      </c>
      <c r="H56" s="24">
        <v>4.6021938000000004E-3</v>
      </c>
      <c r="I56" s="24">
        <v>3.0096173E-2</v>
      </c>
      <c r="J56" s="24">
        <v>-2.7895569999999998E-2</v>
      </c>
      <c r="K56" s="24">
        <v>-4.5841932000000004E-3</v>
      </c>
      <c r="L56" s="24">
        <v>-1.0128855999999999E-2</v>
      </c>
      <c r="M56" s="24">
        <v>-3.8675009999999996E-2</v>
      </c>
      <c r="N56" s="24">
        <v>9.5966579999999996E-2</v>
      </c>
      <c r="O56" s="24">
        <v>2.0605683E-2</v>
      </c>
      <c r="P56" s="24">
        <v>5.8218600000000002E-2</v>
      </c>
      <c r="Q56" s="24">
        <v>-3.7250757000000002E-2</v>
      </c>
      <c r="R56" s="24">
        <v>1.8121362000000002E-2</v>
      </c>
      <c r="S56" s="24">
        <v>-6.7711469999999999E-3</v>
      </c>
      <c r="T56" s="24">
        <v>3.8339734E-2</v>
      </c>
      <c r="U56" s="24">
        <v>5.9047580000000002E-2</v>
      </c>
      <c r="V56" s="24">
        <v>-4.6948789999999999E-3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43553</v>
      </c>
      <c r="B57" s="24">
        <v>4.4029712999999998E-2</v>
      </c>
      <c r="C57" s="24">
        <v>-4.2996407E-2</v>
      </c>
      <c r="D57" s="24">
        <v>-1.9432306E-3</v>
      </c>
      <c r="E57" s="24">
        <v>2.265942E-2</v>
      </c>
      <c r="F57" s="24">
        <v>-1.9708692999999999E-2</v>
      </c>
      <c r="G57" s="24">
        <v>1.5245438E-2</v>
      </c>
      <c r="H57" s="24">
        <v>-2.0287929999999999E-2</v>
      </c>
      <c r="I57" s="24">
        <v>4.1566252999999997E-2</v>
      </c>
      <c r="J57" s="24">
        <v>6.8867210000000002E-4</v>
      </c>
      <c r="K57" s="24">
        <v>-3.2078802999999996E-2</v>
      </c>
      <c r="L57" s="24">
        <v>-4.6744165000000004E-2</v>
      </c>
      <c r="M57" s="24">
        <v>-2.5330544E-2</v>
      </c>
      <c r="N57" s="24">
        <v>2.0304559999999999E-2</v>
      </c>
      <c r="O57" s="24">
        <v>7.8311442999999994E-2</v>
      </c>
      <c r="P57" s="24">
        <v>2.8331400000000003E-2</v>
      </c>
      <c r="Q57" s="24">
        <v>8.1744194000000006E-3</v>
      </c>
      <c r="R57" s="24">
        <v>-8.9689492999999992E-3</v>
      </c>
      <c r="S57" s="24">
        <v>-0.12917113</v>
      </c>
      <c r="T57" s="24">
        <v>-2.2493600999999998E-3</v>
      </c>
      <c r="U57" s="24">
        <v>-7.1942806000000002E-3</v>
      </c>
      <c r="V57" s="24">
        <v>4.7169805000000002E-2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43584</v>
      </c>
      <c r="B58" s="24">
        <v>1.8644332999999999E-3</v>
      </c>
      <c r="C58" s="24">
        <v>-1.1811077999999999E-2</v>
      </c>
      <c r="D58" s="24">
        <v>1.2461066E-2</v>
      </c>
      <c r="E58" s="24">
        <v>3.7901402000000001E-3</v>
      </c>
      <c r="F58" s="24">
        <v>2.0104885000000003E-2</v>
      </c>
      <c r="G58" s="24">
        <v>-3.5887003000000001E-2</v>
      </c>
      <c r="H58" s="24">
        <v>-8.6840389999999993E-3</v>
      </c>
      <c r="I58" s="24">
        <v>3.6726356000000002E-2</v>
      </c>
      <c r="J58" s="24">
        <v>6.033492E-2</v>
      </c>
      <c r="K58" s="24">
        <v>1.8375754000000001E-2</v>
      </c>
      <c r="L58" s="24">
        <v>5.8550835000000002E-3</v>
      </c>
      <c r="M58" s="24">
        <v>7.8157782999999995E-2</v>
      </c>
      <c r="N58" s="24">
        <v>6.4676641999999993E-2</v>
      </c>
      <c r="O58" s="24">
        <v>9.0780259999999995E-3</v>
      </c>
      <c r="P58" s="24">
        <v>2.0663141999999999E-2</v>
      </c>
      <c r="Q58" s="24">
        <v>2.4324417000000001E-2</v>
      </c>
      <c r="R58" s="24">
        <v>1.7105578999999999E-2</v>
      </c>
      <c r="S58" s="24">
        <v>-4.4911440000000004E-2</v>
      </c>
      <c r="T58" s="24">
        <v>4.9107789999999998E-2</v>
      </c>
      <c r="U58" s="24">
        <v>7.8502893000000004E-3</v>
      </c>
      <c r="V58" s="24">
        <v>5.4054019999999994E-2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43614</v>
      </c>
      <c r="B59" s="24">
        <v>-8.4026390000000006E-2</v>
      </c>
      <c r="C59" s="24">
        <v>-9.8195440000000009E-2</v>
      </c>
      <c r="D59" s="24">
        <v>-6.1923083999999996E-2</v>
      </c>
      <c r="E59" s="24">
        <v>-2.3236275000000002E-3</v>
      </c>
      <c r="F59" s="24">
        <v>-7.1550964999999994E-2</v>
      </c>
      <c r="G59" s="24">
        <v>-8.1837420000000008E-2</v>
      </c>
      <c r="H59" s="24">
        <v>-2.1900236999999999E-2</v>
      </c>
      <c r="I59" s="24">
        <v>-9.4839569999999998E-2</v>
      </c>
      <c r="J59" s="24">
        <v>-4.9978374999999998E-2</v>
      </c>
      <c r="K59" s="24">
        <v>-0.11519253000000002</v>
      </c>
      <c r="L59" s="24">
        <v>-7.518828E-3</v>
      </c>
      <c r="M59" s="24">
        <v>-8.702588E-2</v>
      </c>
      <c r="N59" s="24">
        <v>1.2850523000000001E-2</v>
      </c>
      <c r="O59" s="24">
        <v>-5.6227446E-3</v>
      </c>
      <c r="P59" s="24">
        <v>-0.12931580000000001</v>
      </c>
      <c r="Q59" s="24">
        <v>-5.4881333999999997E-2</v>
      </c>
      <c r="R59" s="24">
        <v>-2.8391837999999999E-2</v>
      </c>
      <c r="S59" s="24">
        <v>-7.1182013000000002E-2</v>
      </c>
      <c r="T59" s="24">
        <v>-8.8673114999999997E-2</v>
      </c>
      <c r="U59" s="24">
        <v>-1.6776561999999998E-2</v>
      </c>
      <c r="V59" s="24">
        <v>-8.6609599999999995E-2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43644</v>
      </c>
      <c r="B60" s="24">
        <v>5.6843039999999997E-2</v>
      </c>
      <c r="C60" s="24">
        <v>8.2196119999999998E-2</v>
      </c>
      <c r="D60" s="24">
        <v>8.3415269999999986E-2</v>
      </c>
      <c r="E60" s="24">
        <v>4.3856619999999999E-2</v>
      </c>
      <c r="F60" s="24">
        <v>9.7919350000000002E-2</v>
      </c>
      <c r="G60" s="24">
        <v>8.4898950000000001E-2</v>
      </c>
      <c r="H60" s="24">
        <v>4.2510630000000001E-2</v>
      </c>
      <c r="I60" s="24">
        <v>7.7349662999999999E-2</v>
      </c>
      <c r="J60" s="24">
        <v>8.0655812999999993E-3</v>
      </c>
      <c r="K60" s="24">
        <v>9.0131169999999997E-2</v>
      </c>
      <c r="L60" s="24">
        <v>8.2032089999999988E-2</v>
      </c>
      <c r="M60" s="24">
        <v>8.8130590000000009E-2</v>
      </c>
      <c r="N60" s="24">
        <v>0.10756123000000001</v>
      </c>
      <c r="O60" s="24">
        <v>7.1408749999999997E-3</v>
      </c>
      <c r="P60" s="24">
        <v>7.8373670000000006E-2</v>
      </c>
      <c r="Q60" s="24">
        <v>3.4766792999999997E-2</v>
      </c>
      <c r="R60" s="24">
        <v>6.8533179999999999E-2</v>
      </c>
      <c r="S60" s="24">
        <v>0.13537335</v>
      </c>
      <c r="T60" s="24">
        <v>-4.2581557999999999E-3</v>
      </c>
      <c r="U60" s="24">
        <v>-2.3765980999999999E-2</v>
      </c>
      <c r="V60" s="24">
        <v>3.9082526999999999E-2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43675</v>
      </c>
      <c r="B61" s="24">
        <v>1.0179043E-2</v>
      </c>
      <c r="C61" s="24">
        <v>-4.7234480000000002E-2</v>
      </c>
      <c r="D61" s="24">
        <v>-2.3085474999999999E-3</v>
      </c>
      <c r="E61" s="24">
        <v>1.5164256000000001E-2</v>
      </c>
      <c r="F61" s="24">
        <v>-4.5473695000000001E-2</v>
      </c>
      <c r="G61" s="24">
        <v>-2.7000903999999999E-4</v>
      </c>
      <c r="H61" s="24">
        <v>-1.7154396000000002E-2</v>
      </c>
      <c r="I61" s="24">
        <v>2.7746080999999999E-2</v>
      </c>
      <c r="J61" s="24">
        <v>-2.7893126000000001E-2</v>
      </c>
      <c r="K61" s="24">
        <v>-5.7457805000000001E-2</v>
      </c>
      <c r="L61" s="24">
        <v>4.0484904999999995E-2</v>
      </c>
      <c r="M61" s="24">
        <v>-1.5730679000000001E-2</v>
      </c>
      <c r="N61" s="24">
        <v>1.6736388000000001E-2</v>
      </c>
      <c r="O61" s="24">
        <v>-4.6458899999999997E-2</v>
      </c>
      <c r="P61" s="24">
        <v>1.8502473999999999E-3</v>
      </c>
      <c r="Q61" s="24">
        <v>1.1632323E-2</v>
      </c>
      <c r="R61" s="24">
        <v>-7.1488620000000006E-3</v>
      </c>
      <c r="S61" s="24">
        <v>0.10495377</v>
      </c>
      <c r="T61" s="24">
        <v>7.7605367000000008E-2</v>
      </c>
      <c r="U61" s="24">
        <v>2.4344563E-2</v>
      </c>
      <c r="V61" s="24">
        <v>-5.4512620000000001E-3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43706</v>
      </c>
      <c r="B62" s="24">
        <v>-2.9186963999999999E-2</v>
      </c>
      <c r="C62" s="24">
        <v>-0.1045466</v>
      </c>
      <c r="D62" s="24">
        <v>-3.5480141999999999E-2</v>
      </c>
      <c r="E62" s="24">
        <v>-5.4771900000000005E-2</v>
      </c>
      <c r="F62" s="24">
        <v>-0.10983676000000001</v>
      </c>
      <c r="G62" s="24">
        <v>-9.4247875000000009E-2</v>
      </c>
      <c r="H62" s="24">
        <v>-5.0307989999999997E-2</v>
      </c>
      <c r="I62" s="24">
        <v>-3.5903155999999999E-2</v>
      </c>
      <c r="J62" s="24">
        <v>-3.6755980000000001E-2</v>
      </c>
      <c r="K62" s="24">
        <v>-6.5213560000000004E-2</v>
      </c>
      <c r="L62" s="24">
        <v>-0.11431086</v>
      </c>
      <c r="M62" s="24">
        <v>-0.13380413999999999</v>
      </c>
      <c r="N62" s="24">
        <v>-5.1440239999999998E-2</v>
      </c>
      <c r="O62" s="24">
        <v>-5.0505104000000002E-2</v>
      </c>
      <c r="P62" s="24">
        <v>-5.5742082999999998E-2</v>
      </c>
      <c r="Q62" s="24">
        <v>-4.4606923999999999E-2</v>
      </c>
      <c r="R62" s="24">
        <v>-4.5885505999999993E-2</v>
      </c>
      <c r="S62" s="24">
        <v>-8.8525829999999986E-2</v>
      </c>
      <c r="T62" s="24">
        <v>-4.8408804E-2</v>
      </c>
      <c r="U62" s="24">
        <v>-5.1797630000000004E-2</v>
      </c>
      <c r="V62" s="24">
        <v>-7.8867253999999998E-2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43735</v>
      </c>
      <c r="B63" s="24">
        <v>-1.3242722E-2</v>
      </c>
      <c r="C63" s="24">
        <v>8.003449E-2</v>
      </c>
      <c r="D63" s="24">
        <v>-2.3990393000000002E-2</v>
      </c>
      <c r="E63" s="24">
        <v>-2.4875581000000001E-2</v>
      </c>
      <c r="F63" s="24">
        <v>2.4281502E-2</v>
      </c>
      <c r="G63" s="24">
        <v>4.3828129999999993E-2</v>
      </c>
      <c r="H63" s="24">
        <v>-3.2432674999999999E-3</v>
      </c>
      <c r="I63" s="24">
        <v>4.1570544000000001E-2</v>
      </c>
      <c r="J63" s="24">
        <v>4.7021149999999998E-2</v>
      </c>
      <c r="K63" s="24">
        <v>5.0805689999999994E-2</v>
      </c>
      <c r="L63" s="24">
        <v>4.8150896999999998E-2</v>
      </c>
      <c r="M63" s="24">
        <v>2.7676462999999998E-2</v>
      </c>
      <c r="N63" s="24">
        <v>1.4099717000000001E-2</v>
      </c>
      <c r="O63" s="24">
        <v>4.693365E-2</v>
      </c>
      <c r="P63" s="24">
        <v>-1.2446642000000001E-2</v>
      </c>
      <c r="Q63" s="24">
        <v>1.8460749999999998E-2</v>
      </c>
      <c r="R63" s="24">
        <v>2.8185844E-3</v>
      </c>
      <c r="S63" s="24">
        <v>0.10921215999999999</v>
      </c>
      <c r="T63" s="24">
        <v>-1.5438734999999999E-2</v>
      </c>
      <c r="U63" s="24">
        <v>3.7917733000000002E-2</v>
      </c>
      <c r="V63" s="24">
        <v>1.3223886000000001E-3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43767</v>
      </c>
      <c r="B64" s="24">
        <v>4.1712046000000003E-2</v>
      </c>
      <c r="C64" s="24">
        <v>-4.4355989999999998E-2</v>
      </c>
      <c r="D64" s="24">
        <v>4.3015122000000003E-2</v>
      </c>
      <c r="E64" s="24">
        <v>5.222094E-2</v>
      </c>
      <c r="F64" s="24">
        <v>6.5795899999999991E-2</v>
      </c>
      <c r="G64" s="24">
        <v>6.8552494E-3</v>
      </c>
      <c r="H64" s="24">
        <v>6.8691970000000005E-3</v>
      </c>
      <c r="I64" s="24">
        <v>7.3170659999999998E-2</v>
      </c>
      <c r="J64" s="24">
        <v>5.737138E-2</v>
      </c>
      <c r="K64" s="24">
        <v>6.9817779999999996E-2</v>
      </c>
      <c r="L64" s="24">
        <v>5.6594850000000002E-2</v>
      </c>
      <c r="M64" s="24">
        <v>6.6805719999999999E-2</v>
      </c>
      <c r="N64" s="24">
        <v>5.3475856999999995E-2</v>
      </c>
      <c r="O64" s="24">
        <v>3.1978487999999999E-2</v>
      </c>
      <c r="P64" s="24">
        <v>5.6535840000000004E-2</v>
      </c>
      <c r="Q64" s="24">
        <v>3.9750338000000005E-3</v>
      </c>
      <c r="R64" s="24">
        <v>-3.1969428000000001E-2</v>
      </c>
      <c r="S64" s="24">
        <v>-5.9000373000000002E-2</v>
      </c>
      <c r="T64" s="24">
        <v>2.7086377000000002E-2</v>
      </c>
      <c r="U64" s="24">
        <v>4.3343306000000002E-3</v>
      </c>
      <c r="V64" s="24">
        <v>-4.9191180000000001E-2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43798</v>
      </c>
      <c r="B65" s="24">
        <v>-1.5320301000000001E-2</v>
      </c>
      <c r="C65" s="24">
        <v>-0.16648137999999998</v>
      </c>
      <c r="D65" s="24">
        <v>-5.6166470000000003E-2</v>
      </c>
      <c r="E65" s="24">
        <v>-3.1374871999999998E-2</v>
      </c>
      <c r="F65" s="24">
        <v>-4.7208366000000002E-2</v>
      </c>
      <c r="G65" s="24">
        <v>-2.5531947999999999E-2</v>
      </c>
      <c r="H65" s="24">
        <v>-1.1131047999999999E-2</v>
      </c>
      <c r="I65" s="24">
        <v>1.8853307E-2</v>
      </c>
      <c r="J65" s="24">
        <v>-3.2243728999999999E-2</v>
      </c>
      <c r="K65" s="24">
        <v>-1.3996600999999999E-2</v>
      </c>
      <c r="L65" s="24">
        <v>-4.8184633000000004E-2</v>
      </c>
      <c r="M65" s="24">
        <v>-3.0332685000000002E-2</v>
      </c>
      <c r="N65" s="24">
        <v>7.1065425999999998E-3</v>
      </c>
      <c r="O65" s="24">
        <v>-2.0272135999999997E-3</v>
      </c>
      <c r="P65" s="24">
        <v>1.6700744999999999E-2</v>
      </c>
      <c r="Q65" s="24">
        <v>-1.0181009999999999E-2</v>
      </c>
      <c r="R65" s="24">
        <v>-3.8963556000000003E-4</v>
      </c>
      <c r="S65" s="24">
        <v>5.9904099999999995E-2</v>
      </c>
      <c r="T65" s="24">
        <v>-4.2765436000000004E-2</v>
      </c>
      <c r="U65" s="24">
        <v>-1.7262638E-2</v>
      </c>
      <c r="V65" s="24">
        <v>1.9097209E-2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43826</v>
      </c>
      <c r="B66" s="24">
        <v>6.0369970000000002E-2</v>
      </c>
      <c r="C66" s="24">
        <v>0.1181432</v>
      </c>
      <c r="D66" s="24">
        <v>7.0604085999999996E-2</v>
      </c>
      <c r="E66" s="24">
        <v>1.4467478000000001E-2</v>
      </c>
      <c r="F66" s="24">
        <v>2.848351E-2</v>
      </c>
      <c r="G66" s="24">
        <v>8.6317299999999986E-2</v>
      </c>
      <c r="H66" s="24">
        <v>4.9429296999999997E-2</v>
      </c>
      <c r="I66" s="24">
        <v>7.336521E-2</v>
      </c>
      <c r="J66" s="24">
        <v>6.4707399999999998E-2</v>
      </c>
      <c r="K66" s="24">
        <v>9.192562E-2</v>
      </c>
      <c r="L66" s="24">
        <v>0.12808073</v>
      </c>
      <c r="M66" s="24">
        <v>9.6653699999999995E-2</v>
      </c>
      <c r="N66" s="24">
        <v>3.0241847000000002E-2</v>
      </c>
      <c r="O66" s="24">
        <v>2.5332332000000003E-2</v>
      </c>
      <c r="P66" s="24">
        <v>8.7182280000000001E-2</v>
      </c>
      <c r="Q66" s="24">
        <v>2.4045706E-2</v>
      </c>
      <c r="R66" s="24">
        <v>-7.7769756000000004E-3</v>
      </c>
      <c r="S66" s="24">
        <v>2.5284767E-2</v>
      </c>
      <c r="T66" s="24">
        <v>4.7281980000000003E-3</v>
      </c>
      <c r="U66" s="24">
        <v>2.2354125999999998E-3</v>
      </c>
      <c r="V66" s="24">
        <v>7.7082156999999998E-2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43859</v>
      </c>
      <c r="B67" s="24">
        <v>-4.0699600000000002E-2</v>
      </c>
      <c r="C67" s="24">
        <v>-8.158994E-2</v>
      </c>
      <c r="D67" s="24">
        <v>-1.0124624E-2</v>
      </c>
      <c r="E67" s="24">
        <v>-6.042993E-2</v>
      </c>
      <c r="F67" s="24">
        <v>-3.7458539999999999E-2</v>
      </c>
      <c r="G67" s="24">
        <v>-4.7335679999999998E-2</v>
      </c>
      <c r="H67" s="24">
        <v>-3.6389052999999998E-2</v>
      </c>
      <c r="I67" s="24">
        <v>-3.7279130000000001E-2</v>
      </c>
      <c r="J67" s="24">
        <v>2.8975964E-2</v>
      </c>
      <c r="K67" s="24">
        <v>-2.8644620999999999E-2</v>
      </c>
      <c r="L67" s="24">
        <v>-4.7714114000000002E-2</v>
      </c>
      <c r="M67" s="24">
        <v>-6.5371393999999999E-2</v>
      </c>
      <c r="N67" s="24">
        <v>-3.1310736999999998E-2</v>
      </c>
      <c r="O67" s="24">
        <v>1.6998052999999999E-3</v>
      </c>
      <c r="P67" s="24">
        <v>-3.2052219999999999E-2</v>
      </c>
      <c r="Q67" s="24">
        <v>1.1673569999999999E-2</v>
      </c>
      <c r="R67" s="24">
        <v>-3.3981323000000001E-2</v>
      </c>
      <c r="S67" s="24">
        <v>4.3849826000000001E-2</v>
      </c>
      <c r="T67" s="24">
        <v>-9.5230937000000005E-3</v>
      </c>
      <c r="U67" s="24">
        <v>-1.4144718999999998E-2</v>
      </c>
      <c r="V67" s="24">
        <v>-4.8991322999999996E-2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43889</v>
      </c>
      <c r="B68" s="24">
        <v>4.8737763999999996E-2</v>
      </c>
      <c r="C68" s="24">
        <v>-0.12268143999999999</v>
      </c>
      <c r="D68" s="24">
        <v>-0.14948855999999999</v>
      </c>
      <c r="E68" s="24">
        <v>-9.647501E-2</v>
      </c>
      <c r="F68" s="24">
        <v>-0.15911328999999999</v>
      </c>
      <c r="G68" s="24">
        <v>-0.11300402999999999</v>
      </c>
      <c r="H68" s="24">
        <v>-7.5163484000000003E-2</v>
      </c>
      <c r="I68" s="24">
        <v>-5.9089840000000005E-2</v>
      </c>
      <c r="J68" s="24">
        <v>-0.11878042999999999</v>
      </c>
      <c r="K68" s="24">
        <v>-9.4563430000000004E-2</v>
      </c>
      <c r="L68" s="24">
        <v>-0.14679712</v>
      </c>
      <c r="M68" s="24">
        <v>-0.12776094000000002</v>
      </c>
      <c r="N68" s="24">
        <v>-0.2335391</v>
      </c>
      <c r="O68" s="24">
        <v>-8.9649380000000001E-2</v>
      </c>
      <c r="P68" s="24">
        <v>-1.2859106000000001E-3</v>
      </c>
      <c r="Q68" s="24">
        <v>-0.12465525</v>
      </c>
      <c r="R68" s="24">
        <v>-0.12073410000000001</v>
      </c>
      <c r="S68" s="24">
        <v>-0.15806340999999999</v>
      </c>
      <c r="T68" s="24">
        <v>-8.8664419999999994E-2</v>
      </c>
      <c r="U68" s="24">
        <v>-0.12092132</v>
      </c>
      <c r="V68" s="24">
        <v>-8.9225650000000004E-2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43917</v>
      </c>
      <c r="B69" s="24">
        <v>-8.8933470000000001E-2</v>
      </c>
      <c r="C69" s="24">
        <v>-0.23961417999999998</v>
      </c>
      <c r="D69" s="24">
        <v>-0.33672530000000001</v>
      </c>
      <c r="E69" s="24">
        <v>-0.23990417</v>
      </c>
      <c r="F69" s="24">
        <v>-0.19683653000000001</v>
      </c>
      <c r="G69" s="24">
        <v>-0.28841227000000003</v>
      </c>
      <c r="H69" s="24">
        <v>-0.133883</v>
      </c>
      <c r="I69" s="24">
        <v>-0.13281661</v>
      </c>
      <c r="J69" s="24">
        <v>-0.32916866</v>
      </c>
      <c r="K69" s="24">
        <v>-0.17558224</v>
      </c>
      <c r="L69" s="24">
        <v>-0.37982273</v>
      </c>
      <c r="M69" s="24">
        <v>-0.30114196999999998</v>
      </c>
      <c r="N69" s="24">
        <v>-0.23758389000000002</v>
      </c>
      <c r="O69" s="24">
        <v>-0.26250385000000004</v>
      </c>
      <c r="P69" s="24">
        <v>-0.10091744999999999</v>
      </c>
      <c r="Q69" s="24">
        <v>-4.1587886999999997E-2</v>
      </c>
      <c r="R69" s="24">
        <v>-0.17960197</v>
      </c>
      <c r="S69" s="24">
        <v>-0.19450320000000001</v>
      </c>
      <c r="T69" s="24">
        <v>-0.20361249999999997</v>
      </c>
      <c r="U69" s="24">
        <v>-0.23435222999999999</v>
      </c>
      <c r="V69" s="24">
        <v>-0.15415895000000002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43950</v>
      </c>
      <c r="B70" s="24">
        <v>6.4220189999999996E-2</v>
      </c>
      <c r="C70" s="24">
        <v>0.25268291000000004</v>
      </c>
      <c r="D70" s="24">
        <v>0.12691772000000001</v>
      </c>
      <c r="E70" s="24">
        <v>0.119766</v>
      </c>
      <c r="F70" s="24">
        <v>9.9197629999999995E-2</v>
      </c>
      <c r="G70" s="24">
        <v>0.15699505999999999</v>
      </c>
      <c r="H70" s="24">
        <v>7.4795959999999995E-2</v>
      </c>
      <c r="I70" s="24">
        <v>0.14576268000000001</v>
      </c>
      <c r="J70" s="24">
        <v>8.6318020000000009E-2</v>
      </c>
      <c r="K70" s="24">
        <v>0.16265726</v>
      </c>
      <c r="L70" s="24">
        <v>8.9953784999999994E-2</v>
      </c>
      <c r="M70" s="24">
        <v>0.17264652000000003</v>
      </c>
      <c r="N70" s="24">
        <v>0.13263023000000002</v>
      </c>
      <c r="O70" s="24">
        <v>0.16512215000000002</v>
      </c>
      <c r="P70" s="24">
        <v>9.8102330000000001E-2</v>
      </c>
      <c r="Q70" s="24">
        <v>4.6022296000000004E-2</v>
      </c>
      <c r="R70" s="24">
        <v>0.16632725000000001</v>
      </c>
      <c r="S70" s="24">
        <v>7.8740119999999997E-2</v>
      </c>
      <c r="T70" s="24">
        <v>8.6597919999999995E-2</v>
      </c>
      <c r="U70" s="24">
        <v>0.18346000000000001</v>
      </c>
      <c r="V70" s="24">
        <v>0.13330423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43980</v>
      </c>
      <c r="B71" s="24">
        <v>-2.0689367999999998E-3</v>
      </c>
      <c r="C71" s="24">
        <v>-6.9704056E-2</v>
      </c>
      <c r="D71" s="24">
        <v>7.1163297E-2</v>
      </c>
      <c r="E71" s="24">
        <v>9.2480180000000002E-3</v>
      </c>
      <c r="F71" s="24">
        <v>8.8254810000000003E-2</v>
      </c>
      <c r="G71" s="24">
        <v>6.1356900000000006E-2</v>
      </c>
      <c r="H71" s="24">
        <v>5.8625100000000006E-2</v>
      </c>
      <c r="I71" s="24">
        <v>0</v>
      </c>
      <c r="J71" s="24">
        <v>5.143416E-2</v>
      </c>
      <c r="K71" s="24">
        <v>1.6704679E-2</v>
      </c>
      <c r="L71" s="24">
        <v>4.8592329999999996E-2</v>
      </c>
      <c r="M71" s="24">
        <v>1.6964554999999999E-2</v>
      </c>
      <c r="N71" s="24">
        <v>1.0880828E-2</v>
      </c>
      <c r="O71" s="24">
        <v>-6.1460732999999998E-3</v>
      </c>
      <c r="P71" s="24">
        <v>-5.5428743000000003E-3</v>
      </c>
      <c r="Q71" s="24">
        <v>1.0056615E-2</v>
      </c>
      <c r="R71" s="24">
        <v>4.6909569999999998E-2</v>
      </c>
      <c r="S71" s="24">
        <v>5.1581620000000002E-2</v>
      </c>
      <c r="T71" s="24">
        <v>-2.0872890000000002E-2</v>
      </c>
      <c r="U71" s="24">
        <v>0.10040164000000001</v>
      </c>
      <c r="V71" s="24">
        <v>3.0852318E-2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44011</v>
      </c>
      <c r="B72" s="24">
        <v>8.7727784999999989E-2</v>
      </c>
      <c r="C72" s="24">
        <v>0.11040867</v>
      </c>
      <c r="D72" s="24">
        <v>6.9451929999999995E-2</v>
      </c>
      <c r="E72" s="24">
        <v>8.2534200000000002E-2</v>
      </c>
      <c r="F72" s="24">
        <v>3.2475113999999999E-2</v>
      </c>
      <c r="G72" s="24">
        <v>5.1784160000000003E-2</v>
      </c>
      <c r="H72" s="24">
        <v>3.0633688000000003E-2</v>
      </c>
      <c r="I72" s="24">
        <v>8.2033269999999991E-2</v>
      </c>
      <c r="J72" s="24">
        <v>5.3629875000000002E-3</v>
      </c>
      <c r="K72" s="24">
        <v>6.7961096999999998E-2</v>
      </c>
      <c r="L72" s="24">
        <v>7.7615619999999996E-2</v>
      </c>
      <c r="M72" s="24">
        <v>8.1428999999999988E-2</v>
      </c>
      <c r="N72" s="24">
        <v>8.8055133999999993E-3</v>
      </c>
      <c r="O72" s="24">
        <v>6.5438389999999999E-2</v>
      </c>
      <c r="P72" s="24">
        <v>7.8925132999999995E-2</v>
      </c>
      <c r="Q72" s="24">
        <v>2.5833845000000001E-2</v>
      </c>
      <c r="R72" s="24">
        <v>-9.7479223999999993E-3</v>
      </c>
      <c r="S72" s="24">
        <v>9.1522099999999995E-2</v>
      </c>
      <c r="T72" s="24">
        <v>3.0308722999999999E-2</v>
      </c>
      <c r="U72" s="24">
        <v>-1.1678815E-2</v>
      </c>
      <c r="V72" s="24">
        <v>1.8820285999999999E-2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44041</v>
      </c>
      <c r="B73" s="24">
        <v>0.15360105499999999</v>
      </c>
      <c r="C73" s="24">
        <v>6.3412785999999999E-2</v>
      </c>
      <c r="D73" s="24">
        <v>3.3824325000000002E-2</v>
      </c>
      <c r="E73" s="24">
        <v>-1.4439046000000001E-2</v>
      </c>
      <c r="F73" s="24">
        <v>8.5918899999999993E-2</v>
      </c>
      <c r="G73" s="24">
        <v>0.10167180999999999</v>
      </c>
      <c r="H73" s="24">
        <v>9.6723320000000002E-2</v>
      </c>
      <c r="I73" s="24">
        <v>0.12552822</v>
      </c>
      <c r="J73" s="24">
        <v>5.0406933000000001E-2</v>
      </c>
      <c r="K73" s="24">
        <v>7.325172399999999E-2</v>
      </c>
      <c r="L73" s="24">
        <v>0.15647660999999999</v>
      </c>
      <c r="M73" s="24">
        <v>0.13127624499999999</v>
      </c>
      <c r="N73" s="24">
        <v>4.8081874999999996E-2</v>
      </c>
      <c r="O73" s="24">
        <v>0.1150291</v>
      </c>
      <c r="P73" s="24">
        <v>9.9435690000000007E-2</v>
      </c>
      <c r="Q73" s="24">
        <v>6.812501E-2</v>
      </c>
      <c r="R73" s="24">
        <v>6.4598319999999996E-3</v>
      </c>
      <c r="S73" s="24">
        <v>-4.7801969999999999E-2</v>
      </c>
      <c r="T73" s="24">
        <v>4.3650865999999997E-2</v>
      </c>
      <c r="U73" s="24">
        <v>2.2156596000000001E-2</v>
      </c>
      <c r="V73" s="24">
        <v>1.6430139999999999E-2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44071</v>
      </c>
      <c r="B74" s="24">
        <v>5.8839800000000005E-2</v>
      </c>
      <c r="C74" s="24">
        <v>-5.7462989999999999E-2</v>
      </c>
      <c r="D74" s="24">
        <v>6.8073870000000009E-2</v>
      </c>
      <c r="E74" s="24">
        <v>1.5026331000000002E-3</v>
      </c>
      <c r="F74" s="24">
        <v>1.4835119000000001E-2</v>
      </c>
      <c r="G74" s="24">
        <v>9.3216896000000004E-3</v>
      </c>
      <c r="H74" s="24">
        <v>-3.6717056999999997E-2</v>
      </c>
      <c r="I74" s="24">
        <v>-8.8338849999999997E-3</v>
      </c>
      <c r="J74" s="24">
        <v>1.9075990000000001E-2</v>
      </c>
      <c r="K74" s="24">
        <v>5.2777289999999998E-2</v>
      </c>
      <c r="L74" s="24">
        <v>-7.7359620000000004E-2</v>
      </c>
      <c r="M74" s="24">
        <v>-3.7937104999999999E-2</v>
      </c>
      <c r="N74" s="24">
        <v>7.8086852999999998E-3</v>
      </c>
      <c r="O74" s="24">
        <v>6.1406254999999993E-2</v>
      </c>
      <c r="P74" s="24">
        <v>7.1577189999999999E-2</v>
      </c>
      <c r="Q74" s="24">
        <v>3.6863565000000001E-2</v>
      </c>
      <c r="R74" s="24">
        <v>-1.1237680999999999E-2</v>
      </c>
      <c r="S74" s="24">
        <v>-8.0681269999999999E-2</v>
      </c>
      <c r="T74" s="24">
        <v>3.6121607E-2</v>
      </c>
      <c r="U74" s="24">
        <v>6.5028905999999997E-2</v>
      </c>
      <c r="V74" s="24">
        <v>5.2902339999999999E-2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44103</v>
      </c>
      <c r="B75" s="24">
        <v>-4.5134424999999999E-2</v>
      </c>
      <c r="C75" s="24">
        <v>-9.8926359999999991E-2</v>
      </c>
      <c r="D75" s="24">
        <v>-0.14624499999999999</v>
      </c>
      <c r="E75" s="24">
        <v>-9.7524524000000001E-3</v>
      </c>
      <c r="F75" s="24">
        <v>-9.6913870000000013E-2</v>
      </c>
      <c r="G75" s="24">
        <v>-6.6560506999999991E-2</v>
      </c>
      <c r="H75" s="24">
        <v>-2.2795260000000001E-2</v>
      </c>
      <c r="I75" s="24">
        <v>-1.0249615E-2</v>
      </c>
      <c r="J75" s="24">
        <v>-4.6797275999999999E-2</v>
      </c>
      <c r="K75" s="24">
        <v>-1.5472174E-3</v>
      </c>
      <c r="L75" s="24">
        <v>-0.12042731</v>
      </c>
      <c r="M75" s="24">
        <v>-5.3350505999999999E-2</v>
      </c>
      <c r="N75" s="24">
        <v>-3.970945E-2</v>
      </c>
      <c r="O75" s="24">
        <v>-2.8059064999999998E-2</v>
      </c>
      <c r="P75" s="24">
        <v>-6.2783119999999998E-2</v>
      </c>
      <c r="Q75" s="24">
        <v>-3.9502977999999996E-3</v>
      </c>
      <c r="R75" s="24">
        <v>-4.9852314000000002E-2</v>
      </c>
      <c r="S75" s="24">
        <v>-5.6557775000000005E-2</v>
      </c>
      <c r="T75" s="24">
        <v>-2.7045845999999998E-2</v>
      </c>
      <c r="U75" s="24">
        <v>-5.4274199999999996E-3</v>
      </c>
      <c r="V75" s="24">
        <v>2.5470972000000001E-2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44133</v>
      </c>
      <c r="B76" s="24">
        <v>4.3715954000000001E-2</v>
      </c>
      <c r="C76" s="24">
        <v>2.2553205E-2</v>
      </c>
      <c r="D76" s="24">
        <v>5.7870390000000001E-2</v>
      </c>
      <c r="E76" s="24">
        <v>5.9848429999999994E-2</v>
      </c>
      <c r="F76" s="24">
        <v>-0.14928061000000001</v>
      </c>
      <c r="G76" s="24">
        <v>3.4117700000000002E-4</v>
      </c>
      <c r="H76" s="24">
        <v>-1.9502877999999998E-2</v>
      </c>
      <c r="I76" s="24">
        <v>2.363813E-2</v>
      </c>
      <c r="J76" s="24">
        <v>3.4673214000000001E-2</v>
      </c>
      <c r="K76" s="24">
        <v>2.8358935999999998E-2</v>
      </c>
      <c r="L76" s="24">
        <v>1.2881875000000001E-2</v>
      </c>
      <c r="M76" s="24">
        <v>2.7227402E-4</v>
      </c>
      <c r="N76" s="24">
        <v>-9.8335919999999993E-2</v>
      </c>
      <c r="O76" s="24">
        <v>5.9521200000000002E-4</v>
      </c>
      <c r="P76" s="24">
        <v>9.2403300000000008E-2</v>
      </c>
      <c r="Q76" s="24">
        <v>-2.8725206999999999E-2</v>
      </c>
      <c r="R76" s="24">
        <v>-4.429984E-2</v>
      </c>
      <c r="S76" s="24">
        <v>-5.9431496E-2</v>
      </c>
      <c r="T76" s="24">
        <v>-8.976698E-3</v>
      </c>
      <c r="U76" s="24">
        <v>1.0914086999999999E-2</v>
      </c>
      <c r="V76" s="24">
        <v>-3.1983614E-2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44162</v>
      </c>
      <c r="B77" s="24">
        <v>6.0209393999999999E-2</v>
      </c>
      <c r="C77" s="24">
        <v>0.15771950000000001</v>
      </c>
      <c r="D77" s="24">
        <v>0.24070024000000001</v>
      </c>
      <c r="E77" s="24">
        <v>0.11293780999999999</v>
      </c>
      <c r="F77" s="24">
        <v>0.25792812000000004</v>
      </c>
      <c r="G77" s="24">
        <v>0.14427006000000001</v>
      </c>
      <c r="H77" s="24">
        <v>0.10179413</v>
      </c>
      <c r="I77" s="24">
        <v>0.10556412</v>
      </c>
      <c r="J77" s="24">
        <v>0.22775804999999999</v>
      </c>
      <c r="K77" s="24">
        <v>0.17329716000000001</v>
      </c>
      <c r="L77" s="24">
        <v>0.23655521000000002</v>
      </c>
      <c r="M77" s="24">
        <v>0.16766464</v>
      </c>
      <c r="N77" s="24">
        <v>0.31375849</v>
      </c>
      <c r="O77" s="24">
        <v>9.9940540000000008E-2</v>
      </c>
      <c r="P77" s="24">
        <v>4.2230369999999996E-2</v>
      </c>
      <c r="Q77" s="24">
        <v>4.1241407000000001E-2</v>
      </c>
      <c r="R77" s="24">
        <v>0.19651471999999998</v>
      </c>
      <c r="S77" s="24">
        <v>0.26593410000000001</v>
      </c>
      <c r="T77" s="24">
        <v>9.6793539999999997E-2</v>
      </c>
      <c r="U77" s="24">
        <v>9.7840789999999997E-2</v>
      </c>
      <c r="V77" s="24">
        <v>0.10017574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44194</v>
      </c>
      <c r="B78" s="24">
        <v>2.6965140999999998E-2</v>
      </c>
      <c r="C78" s="24">
        <v>8.432292999999999E-2</v>
      </c>
      <c r="D78" s="24">
        <v>4.6967149999999999E-2</v>
      </c>
      <c r="E78" s="24">
        <v>5.1103234000000004E-2</v>
      </c>
      <c r="F78" s="24">
        <v>0.10431551999999999</v>
      </c>
      <c r="G78" s="24">
        <v>3.6645412000000002E-2</v>
      </c>
      <c r="H78" s="24">
        <v>2.5132656E-2</v>
      </c>
      <c r="I78" s="24">
        <v>6.4981700000000003E-2</v>
      </c>
      <c r="J78" s="24">
        <v>6.1634539999999995E-2</v>
      </c>
      <c r="K78" s="24">
        <v>9.4466094999999986E-2</v>
      </c>
      <c r="L78" s="24">
        <v>0.10237705</v>
      </c>
      <c r="M78" s="24">
        <v>6.8859576999999991E-2</v>
      </c>
      <c r="N78" s="24">
        <v>0.11834823999999999</v>
      </c>
      <c r="O78" s="24">
        <v>7.9036712999999995E-2</v>
      </c>
      <c r="P78" s="24">
        <v>-3.2287179999999999E-2</v>
      </c>
      <c r="Q78" s="24">
        <v>3.5467863000000002E-2</v>
      </c>
      <c r="R78" s="24">
        <v>1.6810536000000001E-2</v>
      </c>
      <c r="S78" s="24">
        <v>0.16047120000000001</v>
      </c>
      <c r="T78" s="24">
        <v>2.1691083999999999E-2</v>
      </c>
      <c r="U78" s="24">
        <v>7.9455733000000001E-2</v>
      </c>
      <c r="V78" s="24">
        <v>9.4618800000000006E-3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44225</v>
      </c>
      <c r="B79" s="24">
        <v>7.0094585000000001E-2</v>
      </c>
      <c r="C79" s="24">
        <v>-2.6657579999999998E-3</v>
      </c>
      <c r="D79" s="24">
        <v>-4.7518014999999997E-2</v>
      </c>
      <c r="E79" s="24">
        <v>-8.3282290000000009E-2</v>
      </c>
      <c r="F79" s="24">
        <v>-4.2835292999999997E-2</v>
      </c>
      <c r="G79" s="24">
        <v>-7.8779460000000003E-3</v>
      </c>
      <c r="H79" s="24">
        <v>-6.5953016000000003E-2</v>
      </c>
      <c r="I79" s="24">
        <v>5.329275E-2</v>
      </c>
      <c r="J79" s="24">
        <v>-7.4953794000000004E-2</v>
      </c>
      <c r="K79" s="24">
        <v>4.18638E-2</v>
      </c>
      <c r="L79" s="24">
        <v>-8.1654610000000002E-2</v>
      </c>
      <c r="M79" s="24">
        <v>-2.0444988999999999E-3</v>
      </c>
      <c r="N79" s="24">
        <v>-9.8543280000000011E-2</v>
      </c>
      <c r="O79" s="24">
        <v>-1.8309473999999999E-2</v>
      </c>
      <c r="P79" s="24">
        <v>0.10560883</v>
      </c>
      <c r="Q79" s="24">
        <v>9.029746E-3</v>
      </c>
      <c r="R79" s="24">
        <v>3.4406185000000001E-3</v>
      </c>
      <c r="S79" s="24">
        <v>3.7527084000000004E-4</v>
      </c>
      <c r="T79" s="24">
        <v>0.10332203</v>
      </c>
      <c r="U79" s="24">
        <v>-3.2590031999999998E-2</v>
      </c>
      <c r="V79" s="24">
        <v>-1.1111139999999999E-2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44253</v>
      </c>
      <c r="B80" s="24">
        <v>-9.5194579999999997E-3</v>
      </c>
      <c r="C80" s="24">
        <v>4.9448730000000003E-2</v>
      </c>
      <c r="D80" s="24">
        <v>1.7817377999999998E-2</v>
      </c>
      <c r="E80" s="24">
        <v>8.3500147E-3</v>
      </c>
      <c r="F80" s="24">
        <v>-5.3276420000000005E-3</v>
      </c>
      <c r="G80" s="24">
        <v>8.020687E-2</v>
      </c>
      <c r="H80" s="24">
        <v>5.5453780000000001E-3</v>
      </c>
      <c r="I80" s="24">
        <v>5.6197999999999998E-2</v>
      </c>
      <c r="J80" s="24">
        <v>1.1694431E-2</v>
      </c>
      <c r="K80" s="24">
        <v>-1.4755725999999999E-3</v>
      </c>
      <c r="L80" s="24">
        <v>-6.6978635999999994E-2</v>
      </c>
      <c r="M80" s="24">
        <v>5.2811265000000003E-2</v>
      </c>
      <c r="N80" s="24">
        <v>7.198273999999999E-2</v>
      </c>
      <c r="O80" s="24">
        <v>4.8288225999999997E-2</v>
      </c>
      <c r="P80" s="24">
        <v>-4.6846270000000002E-3</v>
      </c>
      <c r="Q80" s="24">
        <v>-3.5924911000000004E-2</v>
      </c>
      <c r="R80" s="24">
        <v>2.031386E-2</v>
      </c>
      <c r="S80" s="24">
        <v>2.2505521999999999E-3</v>
      </c>
      <c r="T80" s="24">
        <v>-1.3560653000000001E-2</v>
      </c>
      <c r="U80" s="24">
        <v>4.0189147000000001E-2</v>
      </c>
      <c r="V80" s="24">
        <v>3.1781673000000003E-2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44284</v>
      </c>
      <c r="B81" s="24">
        <v>-6.6590365999999998E-2</v>
      </c>
      <c r="C81" s="24">
        <v>6.9723010000000002E-2</v>
      </c>
      <c r="D81" s="24">
        <v>-8.7527630000000002E-3</v>
      </c>
      <c r="E81" s="24">
        <v>-1.0930777000000001E-2</v>
      </c>
      <c r="F81" s="24">
        <v>-2.8387845000000002E-2</v>
      </c>
      <c r="G81" s="24">
        <v>-8.7941699999999998E-2</v>
      </c>
      <c r="H81" s="24">
        <v>1.3602853E-2</v>
      </c>
      <c r="I81" s="24">
        <v>1.8135070999999999E-2</v>
      </c>
      <c r="J81" s="24">
        <v>8.6817499999999992E-2</v>
      </c>
      <c r="K81" s="24">
        <v>2.8418303000000002E-3</v>
      </c>
      <c r="L81" s="24">
        <v>1.4733553E-2</v>
      </c>
      <c r="M81" s="24">
        <v>6.4216255999999999E-2</v>
      </c>
      <c r="N81" s="24">
        <v>7.5995207000000009E-2</v>
      </c>
      <c r="O81" s="24">
        <v>2.4859905000000002E-2</v>
      </c>
      <c r="P81" s="24">
        <v>-7.2781562999999994E-2</v>
      </c>
      <c r="Q81" s="24">
        <v>3.7819862000000003E-2</v>
      </c>
      <c r="R81" s="24">
        <v>5.8198214000000005E-2</v>
      </c>
      <c r="S81" s="24">
        <v>-0.14595806</v>
      </c>
      <c r="T81" s="24">
        <v>4.0593266000000003E-2</v>
      </c>
      <c r="U81" s="24">
        <v>1.6477227000000001E-2</v>
      </c>
      <c r="V81" s="24">
        <v>7.9340339999999995E-2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44315</v>
      </c>
      <c r="B82" s="24">
        <v>4.8624634999999999E-2</v>
      </c>
      <c r="C82" s="24">
        <v>-4.2857113000000002E-2</v>
      </c>
      <c r="D82" s="24">
        <v>-3.4437059999999999E-2</v>
      </c>
      <c r="E82" s="24">
        <v>-1.7079711000000001E-2</v>
      </c>
      <c r="F82" s="24">
        <v>0.12072765000000001</v>
      </c>
      <c r="G82" s="24">
        <v>-5.5013300000000001E-2</v>
      </c>
      <c r="H82" s="24">
        <v>1.2694955000000001E-2</v>
      </c>
      <c r="I82" s="24">
        <v>9.7966669999999992E-2</v>
      </c>
      <c r="J82" s="24">
        <v>5.6573869999999998E-2</v>
      </c>
      <c r="K82" s="24">
        <v>5.0782084000000005E-2</v>
      </c>
      <c r="L82" s="24">
        <v>0.12882304</v>
      </c>
      <c r="M82" s="24">
        <v>3.7992716000000003E-2</v>
      </c>
      <c r="N82" s="24">
        <v>7.4364659999999999E-2</v>
      </c>
      <c r="O82" s="24">
        <v>-8.5612534999999993E-3</v>
      </c>
      <c r="P82" s="24">
        <v>3.1323552000000005E-2</v>
      </c>
      <c r="Q82" s="24">
        <v>5.2518725000000002E-2</v>
      </c>
      <c r="R82" s="24">
        <v>4.1480064000000002E-3</v>
      </c>
      <c r="S82" s="24">
        <v>2.8921961999999999E-2</v>
      </c>
      <c r="T82" s="24">
        <v>2.1755456999999999E-2</v>
      </c>
      <c r="U82" s="24">
        <v>6.7635655000000003E-2</v>
      </c>
      <c r="V82" s="24">
        <v>9.8587510000000003E-2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44344</v>
      </c>
      <c r="B83" s="24">
        <v>5.8601856000000001E-2</v>
      </c>
      <c r="C83" s="24">
        <v>-8.5509959999999996E-2</v>
      </c>
      <c r="D83" s="24">
        <v>-2.3319602000000002E-2</v>
      </c>
      <c r="E83" s="24">
        <v>4.9063087000000005E-2</v>
      </c>
      <c r="F83" s="24">
        <v>0.10870635999999999</v>
      </c>
      <c r="G83" s="24">
        <v>3.0046940000000001E-2</v>
      </c>
      <c r="H83" s="24">
        <v>-1.8624663E-2</v>
      </c>
      <c r="I83" s="24">
        <v>-4.5607509999999997E-2</v>
      </c>
      <c r="J83" s="24">
        <v>3.0413389999999998E-2</v>
      </c>
      <c r="K83" s="24">
        <v>-7.2275995999999997E-3</v>
      </c>
      <c r="L83" s="24">
        <v>6.4860344E-2</v>
      </c>
      <c r="M83" s="24">
        <v>3.9146661999999999E-2</v>
      </c>
      <c r="N83" s="24">
        <v>-1.5652180000000002E-2</v>
      </c>
      <c r="O83" s="24">
        <v>6.2125206000000002E-2</v>
      </c>
      <c r="P83" s="24">
        <v>-1.7527102999999999E-2</v>
      </c>
      <c r="Q83" s="24">
        <v>-1.4541686E-2</v>
      </c>
      <c r="R83" s="24">
        <v>-5.3317547E-3</v>
      </c>
      <c r="S83" s="24">
        <v>-2.3424149000000002E-2</v>
      </c>
      <c r="T83" s="24">
        <v>9.1042520000000002E-2</v>
      </c>
      <c r="U83" s="24">
        <v>3.0366540000000001E-2</v>
      </c>
      <c r="V83" s="24">
        <v>1.1283159000000001E-2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44376</v>
      </c>
      <c r="B84" s="24">
        <v>-2.4908720999999998E-2</v>
      </c>
      <c r="C84" s="24">
        <v>-2.3707747000000002E-3</v>
      </c>
      <c r="D84" s="24">
        <v>-4.7361373999999998E-2</v>
      </c>
      <c r="E84" s="24">
        <v>2.6419399999999999E-2</v>
      </c>
      <c r="F84" s="24">
        <v>-1.864934E-2</v>
      </c>
      <c r="G84" s="24">
        <v>-0.11198430999999999</v>
      </c>
      <c r="H84" s="24">
        <v>-2.5347710000000002E-2</v>
      </c>
      <c r="I84" s="24">
        <v>2.3412466E-2</v>
      </c>
      <c r="J84" s="24">
        <v>1.1396885000000001E-2</v>
      </c>
      <c r="K84" s="24">
        <v>1.1518002000000001E-2</v>
      </c>
      <c r="L84" s="24">
        <v>6.9847107000000005E-2</v>
      </c>
      <c r="M84" s="24">
        <v>-6.5309580000000006E-2</v>
      </c>
      <c r="N84" s="24">
        <v>-4.2402743999999997E-3</v>
      </c>
      <c r="O84" s="24">
        <v>4.9917698000000003E-3</v>
      </c>
      <c r="P84" s="24">
        <v>2.0293116999999999E-2</v>
      </c>
      <c r="Q84" s="24">
        <v>6.2030554000000009E-3</v>
      </c>
      <c r="R84" s="24">
        <v>5.9735775000000005E-3</v>
      </c>
      <c r="S84" s="24">
        <v>-5.0195400000000001E-2</v>
      </c>
      <c r="T84" s="24">
        <v>-1.2958765000000001E-2</v>
      </c>
      <c r="U84" s="24">
        <v>4.8272250000000003E-2</v>
      </c>
      <c r="V84" s="24">
        <v>4.4001936999999998E-2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44406</v>
      </c>
      <c r="B85" s="24">
        <v>-4.9228725000000001E-2</v>
      </c>
      <c r="C85" s="24">
        <v>-4.4714093000000003E-2</v>
      </c>
      <c r="D85" s="24">
        <v>-1.4836192000000001E-3</v>
      </c>
      <c r="E85" s="24">
        <v>-9.1748949999999996E-2</v>
      </c>
      <c r="F85" s="24">
        <v>-8.1595779999999989E-3</v>
      </c>
      <c r="G85" s="24">
        <v>3.4511090000000002E-4</v>
      </c>
      <c r="H85" s="24">
        <v>-3.8624942000000002E-2</v>
      </c>
      <c r="I85" s="24">
        <v>3.7605761999999999E-3</v>
      </c>
      <c r="J85" s="24">
        <v>3.0240296999999999E-2</v>
      </c>
      <c r="K85" s="24">
        <v>-2.6640832E-2</v>
      </c>
      <c r="L85" s="24">
        <v>-3.2926798E-2</v>
      </c>
      <c r="M85" s="24">
        <v>-1.1185646E-2</v>
      </c>
      <c r="N85" s="24">
        <v>-2.3420869999999996E-2</v>
      </c>
      <c r="O85" s="24">
        <v>3.8237571999999997E-3</v>
      </c>
      <c r="P85" s="24">
        <v>-0.13922226000000001</v>
      </c>
      <c r="Q85" s="24">
        <v>-1.3385773E-2</v>
      </c>
      <c r="R85" s="24">
        <v>-3.3711850000000002E-2</v>
      </c>
      <c r="S85" s="24">
        <v>3.9716363000000005E-2</v>
      </c>
      <c r="T85" s="24">
        <v>-5.6457520000000004E-3</v>
      </c>
      <c r="U85" s="24">
        <v>-6.1318455000000001E-2</v>
      </c>
      <c r="V85" s="24">
        <v>-6.5228940000000004E-3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44435</v>
      </c>
      <c r="B86" s="24">
        <v>1.07373E-2</v>
      </c>
      <c r="C86" s="24">
        <v>1.669085E-2</v>
      </c>
      <c r="D86" s="24">
        <v>3.4670591000000001E-2</v>
      </c>
      <c r="E86" s="24">
        <v>6.1732769999999999E-2</v>
      </c>
      <c r="F86" s="24">
        <v>2.1480918000000002E-2</v>
      </c>
      <c r="G86" s="24">
        <v>-8.4166950000000004E-2</v>
      </c>
      <c r="H86" s="24">
        <v>6.0265183E-2</v>
      </c>
      <c r="I86" s="24">
        <v>-1.8732547999999998E-3</v>
      </c>
      <c r="J86" s="24">
        <v>4.6240090000000001E-3</v>
      </c>
      <c r="K86" s="24">
        <v>-5.4188309999999996E-2</v>
      </c>
      <c r="L86" s="24">
        <v>-6.7339239999999995E-2</v>
      </c>
      <c r="M86" s="24">
        <v>-6.9929960000000005E-3</v>
      </c>
      <c r="N86" s="24">
        <v>4.3241262000000003E-2</v>
      </c>
      <c r="O86" s="24">
        <v>6.5874933999999996E-2</v>
      </c>
      <c r="P86" s="24">
        <v>-3.8204074000000005E-2</v>
      </c>
      <c r="Q86" s="24">
        <v>5.0279259999999999E-2</v>
      </c>
      <c r="R86" s="24">
        <v>4.7744154999999996E-2</v>
      </c>
      <c r="S86" s="24">
        <v>8.0036400000000008E-2</v>
      </c>
      <c r="T86" s="24">
        <v>4.8616050000000001E-2</v>
      </c>
      <c r="U86" s="24">
        <v>2.0397663E-2</v>
      </c>
      <c r="V86" s="24">
        <v>3.2323241000000003E-2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44468</v>
      </c>
      <c r="B87" s="24">
        <v>-1.4164388000000002E-2</v>
      </c>
      <c r="C87" s="24">
        <v>-7.0306960000000002E-2</v>
      </c>
      <c r="D87" s="24">
        <v>1.3403534999999999E-2</v>
      </c>
      <c r="E87" s="24">
        <v>-2.6759206999999997E-2</v>
      </c>
      <c r="F87" s="24">
        <v>-3.6241590000000004E-2</v>
      </c>
      <c r="G87" s="24">
        <v>-1.8832088E-3</v>
      </c>
      <c r="H87" s="24">
        <v>-3.3724843999999997E-2</v>
      </c>
      <c r="I87" s="24">
        <v>-3.2843292000000003E-2</v>
      </c>
      <c r="J87" s="24">
        <v>-3.6021649999999995E-2</v>
      </c>
      <c r="K87" s="24">
        <v>-6.5810975999999993E-2</v>
      </c>
      <c r="L87" s="24">
        <v>-0.12574357</v>
      </c>
      <c r="M87" s="24">
        <v>-4.0389356999999994E-2</v>
      </c>
      <c r="N87" s="24">
        <v>-5.5729685000000001E-2</v>
      </c>
      <c r="O87" s="24">
        <v>2.9430390000000001E-2</v>
      </c>
      <c r="P87" s="24">
        <v>-3.4357845999999997E-2</v>
      </c>
      <c r="Q87" s="24">
        <v>2.1783233000000003E-2</v>
      </c>
      <c r="R87" s="24">
        <v>3.5873652E-3</v>
      </c>
      <c r="S87" s="24">
        <v>-0.11621052000000001</v>
      </c>
      <c r="T87" s="24">
        <v>3.045678E-3</v>
      </c>
      <c r="U87" s="24">
        <v>-3.4919082999999997E-2</v>
      </c>
      <c r="V87" s="24">
        <v>1.1497021000000001E-2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44498</v>
      </c>
      <c r="B88" s="24">
        <v>3.5201191999999999E-2</v>
      </c>
      <c r="C88" s="24">
        <v>-5.8349249999999998E-2</v>
      </c>
      <c r="D88" s="24">
        <v>0.13037324</v>
      </c>
      <c r="E88" s="24">
        <v>7.5016975E-2</v>
      </c>
      <c r="F88" s="24">
        <v>7.9851390000000008E-2</v>
      </c>
      <c r="G88" s="24">
        <v>0.13283026000000001</v>
      </c>
      <c r="H88" s="24">
        <v>2.9019593999999999E-2</v>
      </c>
      <c r="I88" s="24">
        <v>1.9081473000000002E-2</v>
      </c>
      <c r="J88" s="24">
        <v>3.7367344000000004E-3</v>
      </c>
      <c r="K88" s="24">
        <v>-7.1196556000000001E-3</v>
      </c>
      <c r="L88" s="24">
        <v>-9.3102455000000001E-2</v>
      </c>
      <c r="M88" s="24">
        <v>1.5108943E-2</v>
      </c>
      <c r="N88" s="24">
        <v>3.4304738000000001E-2</v>
      </c>
      <c r="O88" s="24">
        <v>-2.6547313000000001E-3</v>
      </c>
      <c r="P88" s="24">
        <v>3.9483547000000001E-2</v>
      </c>
      <c r="Q88" s="24">
        <v>2.6276708000000003E-2</v>
      </c>
      <c r="R88" s="24">
        <v>3.9889812E-3</v>
      </c>
      <c r="S88" s="24">
        <v>1.4768958E-2</v>
      </c>
      <c r="T88" s="24">
        <v>-1.3562441E-3</v>
      </c>
      <c r="U88" s="24">
        <v>6.4499139999999996E-2</v>
      </c>
      <c r="V88" s="24">
        <v>4.5707464000000003E-2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44529</v>
      </c>
      <c r="B89" s="24">
        <v>-2.3126601999999999E-4</v>
      </c>
      <c r="C89" s="24">
        <v>5.2181005000000003E-2</v>
      </c>
      <c r="D89" s="24">
        <v>-2.5491059999999999E-2</v>
      </c>
      <c r="E89" s="24">
        <v>2.8418303000000002E-3</v>
      </c>
      <c r="F89" s="24">
        <v>-0.14316421500000001</v>
      </c>
      <c r="G89" s="24">
        <v>-5.6962070000000004E-2</v>
      </c>
      <c r="H89" s="24">
        <v>-5.9070109999999995E-2</v>
      </c>
      <c r="I89" s="24">
        <v>2.7292847999999998E-2</v>
      </c>
      <c r="J89" s="24">
        <v>-7.6111674000000004E-2</v>
      </c>
      <c r="K89" s="24">
        <v>-3.9250134999999998E-2</v>
      </c>
      <c r="L89" s="24">
        <v>6.8211554999999993E-4</v>
      </c>
      <c r="M89" s="24">
        <v>-7.1018515000000004E-2</v>
      </c>
      <c r="N89" s="24">
        <v>-6.8651970000000007E-2</v>
      </c>
      <c r="O89" s="24">
        <v>-2.9893516999999998E-2</v>
      </c>
      <c r="P89" s="24">
        <v>-5.3004026000000003E-2</v>
      </c>
      <c r="Q89" s="24">
        <v>-2.4951696000000002E-2</v>
      </c>
      <c r="R89" s="24">
        <v>-2.0783246000000002E-2</v>
      </c>
      <c r="S89" s="24">
        <v>-0.10093898</v>
      </c>
      <c r="T89" s="24">
        <v>9.7980385000000003E-2</v>
      </c>
      <c r="U89" s="24">
        <v>1.8226624E-2</v>
      </c>
      <c r="V89" s="24">
        <v>-8.5568905000000001E-2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44559</v>
      </c>
      <c r="B90" s="24">
        <v>3.3730268000000002E-3</v>
      </c>
      <c r="C90" s="24">
        <v>-7.8714130000000007E-2</v>
      </c>
      <c r="D90" s="24">
        <v>-2.7519464000000003E-4</v>
      </c>
      <c r="E90" s="24">
        <v>1.9162416000000002E-2</v>
      </c>
      <c r="F90" s="24">
        <v>6.8050979999999997E-2</v>
      </c>
      <c r="G90" s="24">
        <v>6.134796E-2</v>
      </c>
      <c r="H90" s="24">
        <v>3.9981007999999998E-2</v>
      </c>
      <c r="I90" s="24">
        <v>6.3082337000000002E-2</v>
      </c>
      <c r="J90" s="24">
        <v>0.13948846000000001</v>
      </c>
      <c r="K90" s="24">
        <v>5.5084467000000005E-2</v>
      </c>
      <c r="L90" s="24">
        <v>-8.932352E-4</v>
      </c>
      <c r="M90" s="24">
        <v>7.0450899999999997E-2</v>
      </c>
      <c r="N90" s="24">
        <v>3.3888577999999996E-2</v>
      </c>
      <c r="O90" s="24">
        <v>2.8360010000000001E-2</v>
      </c>
      <c r="P90" s="24">
        <v>-6.3408194000000001E-2</v>
      </c>
      <c r="Q90" s="24">
        <v>2.0606874999999997E-2</v>
      </c>
      <c r="R90" s="24">
        <v>4.0032983000000001E-2</v>
      </c>
      <c r="S90" s="24">
        <v>5.2197336999999996E-2</v>
      </c>
      <c r="T90" s="24">
        <v>1.4626383999999999E-2</v>
      </c>
      <c r="U90" s="24">
        <v>2.1536112E-2</v>
      </c>
      <c r="V90" s="24">
        <v>4.4099927000000004E-2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44589</v>
      </c>
      <c r="B91" s="24">
        <v>-7.3888835999999999E-2</v>
      </c>
      <c r="C91" s="24">
        <v>0.11547649</v>
      </c>
      <c r="D91" s="24">
        <v>2.1598338999999998E-3</v>
      </c>
      <c r="E91" s="24">
        <v>-1.7364323000000001E-2</v>
      </c>
      <c r="F91" s="24">
        <v>-3.9173722000000001E-2</v>
      </c>
      <c r="G91" s="24">
        <v>0.10902893000000001</v>
      </c>
      <c r="H91" s="24">
        <v>-1.8503666000000002E-2</v>
      </c>
      <c r="I91" s="24">
        <v>-6.3153210000000001E-2</v>
      </c>
      <c r="J91" s="24">
        <v>-5.6385699999999997E-2</v>
      </c>
      <c r="K91" s="24">
        <v>-0.10496956</v>
      </c>
      <c r="L91" s="24">
        <v>0.14340554999999999</v>
      </c>
      <c r="M91" s="24">
        <v>4.2557716000000002E-2</v>
      </c>
      <c r="N91" s="24">
        <v>5.9320690000000002E-2</v>
      </c>
      <c r="O91" s="24">
        <v>-2.0982027E-2</v>
      </c>
      <c r="P91" s="24">
        <v>-1.8864809999999999E-2</v>
      </c>
      <c r="Q91" s="24">
        <v>6.7210317000000006E-2</v>
      </c>
      <c r="R91" s="24">
        <v>-8.3588359999999997E-3</v>
      </c>
      <c r="S91" s="24">
        <v>-1.7946124000000001E-2</v>
      </c>
      <c r="T91" s="24">
        <v>3.6128282999999997E-2</v>
      </c>
      <c r="U91" s="24">
        <v>-6.7110896000000003E-2</v>
      </c>
      <c r="V91" s="24">
        <v>9.0933440000000004E-2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44620</v>
      </c>
      <c r="B92" s="24">
        <v>3.002894E-2</v>
      </c>
      <c r="C92" s="24">
        <v>1.3239860000000001E-2</v>
      </c>
      <c r="D92" s="24">
        <v>4.8706889999999996E-2</v>
      </c>
      <c r="E92" s="24">
        <v>3.9760232E-2</v>
      </c>
      <c r="F92" s="24">
        <v>-0.11489993</v>
      </c>
      <c r="G92" s="24">
        <v>7.0353390000000002E-2</v>
      </c>
      <c r="H92" s="24">
        <v>6.2704919999999997E-2</v>
      </c>
      <c r="I92" s="24">
        <v>1.8645406E-2</v>
      </c>
      <c r="J92" s="24">
        <v>6.2922240000000004E-2</v>
      </c>
      <c r="K92" s="24">
        <v>2.5637507E-2</v>
      </c>
      <c r="L92" s="24">
        <v>5.5858730000000002E-2</v>
      </c>
      <c r="M92" s="24">
        <v>9.1172810000000007E-2</v>
      </c>
      <c r="N92" s="24">
        <v>-3.2154321999999999E-2</v>
      </c>
      <c r="O92" s="24">
        <v>-2.3219466000000001E-2</v>
      </c>
      <c r="P92" s="24">
        <v>-2.0063520000000001E-2</v>
      </c>
      <c r="Q92" s="24">
        <v>4.7877549999999998E-2</v>
      </c>
      <c r="R92" s="24">
        <v>2.7855873E-2</v>
      </c>
      <c r="S92" s="24">
        <v>-4.9746275000000006E-2</v>
      </c>
      <c r="T92" s="24">
        <v>4.3674945999999999E-2</v>
      </c>
      <c r="U92" s="24">
        <v>-4.5918225999999999E-3</v>
      </c>
      <c r="V92" s="24">
        <v>4.181576E-2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44649</v>
      </c>
      <c r="B93" s="24">
        <v>-0.10807514</v>
      </c>
      <c r="C93" s="24">
        <v>0.1218294</v>
      </c>
      <c r="D93" s="24">
        <v>2.2194861999999999E-2</v>
      </c>
      <c r="E93" s="24">
        <v>-6.2822522999999991E-2</v>
      </c>
      <c r="F93" s="24">
        <v>9.8827479999999995E-2</v>
      </c>
      <c r="G93" s="24">
        <v>7.1182490000000001E-2</v>
      </c>
      <c r="H93" s="24">
        <v>-8.8700056000000013E-3</v>
      </c>
      <c r="I93" s="24">
        <v>-2.8473079999999998E-2</v>
      </c>
      <c r="J93" s="24">
        <v>8.3432670000000014E-2</v>
      </c>
      <c r="K93" s="24">
        <v>1.24287605E-3</v>
      </c>
      <c r="L93" s="24">
        <v>0.15110981000000001</v>
      </c>
      <c r="M93" s="24">
        <v>5.9058070000000004E-2</v>
      </c>
      <c r="N93" s="24">
        <v>4.7987699999999999E-3</v>
      </c>
      <c r="O93" s="24">
        <v>3.7257195E-2</v>
      </c>
      <c r="P93" s="24">
        <v>-6.6200313999999996E-2</v>
      </c>
      <c r="Q93" s="24">
        <v>5.7030915999999994E-2</v>
      </c>
      <c r="R93" s="24">
        <v>2.7059316999999998E-3</v>
      </c>
      <c r="S93" s="24">
        <v>0.10897446000000001</v>
      </c>
      <c r="T93" s="24">
        <v>7.8677296999999993E-2</v>
      </c>
      <c r="U93" s="24">
        <v>-2.050227E-2</v>
      </c>
      <c r="V93" s="24">
        <v>3.9922713999999998E-2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44680</v>
      </c>
      <c r="B94" s="24">
        <v>-9.4365419999999992E-2</v>
      </c>
      <c r="C94" s="24">
        <v>-0.13018161</v>
      </c>
      <c r="D94" s="24">
        <v>1.4073133E-2</v>
      </c>
      <c r="E94" s="24">
        <v>-6.6385984000000009E-2</v>
      </c>
      <c r="F94" s="24">
        <v>-0.19817077999999999</v>
      </c>
      <c r="G94" s="24">
        <v>-0.14389062</v>
      </c>
      <c r="H94" s="24">
        <v>-3.4630418000000003E-2</v>
      </c>
      <c r="I94" s="24">
        <v>-9.9677925000000001E-2</v>
      </c>
      <c r="J94" s="24">
        <v>-9.3692720000000007E-2</v>
      </c>
      <c r="K94" s="24">
        <v>-8.0827599999999999E-2</v>
      </c>
      <c r="L94" s="24">
        <v>-0.13444269</v>
      </c>
      <c r="M94" s="24">
        <v>-0.14039808000000001</v>
      </c>
      <c r="N94" s="24">
        <v>-4.0044069999999994E-2</v>
      </c>
      <c r="O94" s="24">
        <v>-3.8342893000000003E-2</v>
      </c>
      <c r="P94" s="24">
        <v>-7.8019379999999999E-2</v>
      </c>
      <c r="Q94" s="24">
        <v>-4.9423574999999994E-3</v>
      </c>
      <c r="R94" s="24">
        <v>-1.3197303000000001E-2</v>
      </c>
      <c r="S94" s="24">
        <v>7.3699474000000001E-2</v>
      </c>
      <c r="T94" s="24">
        <v>-5.2854420000000004E-3</v>
      </c>
      <c r="U94" s="24">
        <v>-0.10832024000000001</v>
      </c>
      <c r="V94" s="24">
        <v>4.5820355E-2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44708</v>
      </c>
      <c r="B95" s="24">
        <v>1.6913294999999998E-2</v>
      </c>
      <c r="C95" s="24">
        <v>0.20913754999999998</v>
      </c>
      <c r="D95" s="24">
        <v>-2.5773168000000003E-2</v>
      </c>
      <c r="E95" s="24">
        <v>2.4280309999999999E-2</v>
      </c>
      <c r="F95" s="24">
        <v>4.1825175000000006E-2</v>
      </c>
      <c r="G95" s="24">
        <v>-2.2222279999999997E-2</v>
      </c>
      <c r="H95" s="24">
        <v>-2.9423594000000001E-2</v>
      </c>
      <c r="I95" s="24">
        <v>2.3251772E-3</v>
      </c>
      <c r="J95" s="24">
        <v>7.5460196000000007E-2</v>
      </c>
      <c r="K95" s="24">
        <v>1.4405727E-2</v>
      </c>
      <c r="L95" s="24">
        <v>9.0021369999999989E-2</v>
      </c>
      <c r="M95" s="24">
        <v>-1.0429621E-3</v>
      </c>
      <c r="N95" s="24">
        <v>1.8369793999999998E-2</v>
      </c>
      <c r="O95" s="24">
        <v>-5.2245616999999994E-2</v>
      </c>
      <c r="P95" s="24">
        <v>-4.9543976999999999E-3</v>
      </c>
      <c r="Q95" s="24">
        <v>-5.0910589999999999E-2</v>
      </c>
      <c r="R95" s="24">
        <v>-1.7205954000000002E-2</v>
      </c>
      <c r="S95" s="24">
        <v>-7.4472904000000006E-2</v>
      </c>
      <c r="T95" s="24">
        <v>-9.9362320000000004E-2</v>
      </c>
      <c r="U95" s="24">
        <v>-6.6901503000000001E-2</v>
      </c>
      <c r="V95" s="24">
        <v>-9.0586070000000005E-2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44741</v>
      </c>
      <c r="B96" s="24">
        <v>0.109291315</v>
      </c>
      <c r="C96" s="24">
        <v>-0.1790871</v>
      </c>
      <c r="D96" s="24">
        <v>-7.5047374E-2</v>
      </c>
      <c r="E96" s="24">
        <v>-0.11567949999999999</v>
      </c>
      <c r="F96" s="24">
        <v>-9.5247270000000009E-2</v>
      </c>
      <c r="G96" s="24">
        <v>-0.12407762</v>
      </c>
      <c r="H96" s="24">
        <v>-6.7698359999999999E-2</v>
      </c>
      <c r="I96" s="24">
        <v>-8.0478250000000001E-2</v>
      </c>
      <c r="J96" s="24">
        <v>-0.10689890000000001</v>
      </c>
      <c r="K96" s="24">
        <v>-0.13979285999999999</v>
      </c>
      <c r="L96" s="24">
        <v>-0.18524860000000001</v>
      </c>
      <c r="M96" s="24">
        <v>-8.0936140000000004E-2</v>
      </c>
      <c r="N96" s="24">
        <v>-0.10595387000000001</v>
      </c>
      <c r="O96" s="24">
        <v>-4.7630605999999999E-2</v>
      </c>
      <c r="P96" s="24">
        <v>0.1150304</v>
      </c>
      <c r="Q96" s="24">
        <v>-6.1075926000000003E-2</v>
      </c>
      <c r="R96" s="24">
        <v>-3.2079280000000002E-2</v>
      </c>
      <c r="S96" s="24">
        <v>-4.7390223000000002E-2</v>
      </c>
      <c r="T96" s="24">
        <v>-5.7137785000000003E-2</v>
      </c>
      <c r="U96" s="24">
        <v>-7.484275E-2</v>
      </c>
      <c r="V96" s="24">
        <v>-8.2693519999999993E-2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44771</v>
      </c>
      <c r="B97" s="24">
        <v>-5.3916272999999994E-2</v>
      </c>
      <c r="C97" s="24">
        <v>9.1209299999999993E-2</v>
      </c>
      <c r="D97" s="24">
        <v>3.1236053E-2</v>
      </c>
      <c r="E97" s="24">
        <v>5.0368310000000003E-3</v>
      </c>
      <c r="F97" s="24">
        <v>-2.2388040000000001E-2</v>
      </c>
      <c r="G97" s="24">
        <v>-1.8946588E-2</v>
      </c>
      <c r="H97" s="24">
        <v>2.6818156000000003E-2</v>
      </c>
      <c r="I97" s="24">
        <v>-4.6574473E-3</v>
      </c>
      <c r="J97" s="24">
        <v>8.5544586000000007E-4</v>
      </c>
      <c r="K97" s="24">
        <v>4.1272520000000007E-2</v>
      </c>
      <c r="L97" s="24">
        <v>4.4636370000000002E-2</v>
      </c>
      <c r="M97" s="24">
        <v>-1.3937234999999999E-2</v>
      </c>
      <c r="N97" s="24">
        <v>1.053524E-2</v>
      </c>
      <c r="O97" s="24">
        <v>8.3396799999999993E-2</v>
      </c>
      <c r="P97" s="24">
        <v>-0.10725838</v>
      </c>
      <c r="Q97" s="24">
        <v>6.9187284000000002E-2</v>
      </c>
      <c r="R97" s="24">
        <v>-6.1594844000000008E-3</v>
      </c>
      <c r="S97" s="24">
        <v>6.8026779999999995E-3</v>
      </c>
      <c r="T97" s="24">
        <v>5.5211425000000001E-2</v>
      </c>
      <c r="U97" s="24">
        <v>1.359582E-3</v>
      </c>
      <c r="V97" s="24">
        <v>5.0286055000000003E-2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44802</v>
      </c>
      <c r="B98" s="24">
        <v>-3.3739685999999998E-2</v>
      </c>
      <c r="C98" s="24">
        <v>6.7700386000000001E-2</v>
      </c>
      <c r="D98" s="24">
        <v>2.1635651999999998E-2</v>
      </c>
      <c r="E98" s="24">
        <v>3.0069351000000001E-2</v>
      </c>
      <c r="F98" s="24">
        <v>-0.10687023</v>
      </c>
      <c r="G98" s="24">
        <v>1.1201262E-2</v>
      </c>
      <c r="H98" s="24">
        <v>-1.1509538E-2</v>
      </c>
      <c r="I98" s="24">
        <v>-2.1056770999999998E-2</v>
      </c>
      <c r="J98" s="24">
        <v>-1.8803418000000002E-2</v>
      </c>
      <c r="K98" s="24">
        <v>-5.4004965000000002E-2</v>
      </c>
      <c r="L98" s="24">
        <v>0.11268091</v>
      </c>
      <c r="M98" s="24">
        <v>9.4234940000000001E-4</v>
      </c>
      <c r="N98" s="24">
        <v>4.1701793999999997E-3</v>
      </c>
      <c r="O98" s="24">
        <v>3.51429E-4</v>
      </c>
      <c r="P98" s="24">
        <v>5.2324532999999994E-3</v>
      </c>
      <c r="Q98" s="24">
        <v>4.1348339999999997E-2</v>
      </c>
      <c r="R98" s="24">
        <v>3.1787394999999996E-2</v>
      </c>
      <c r="S98" s="24">
        <v>0.17827438000000001</v>
      </c>
      <c r="T98" s="24">
        <v>2.4257898000000001E-3</v>
      </c>
      <c r="U98" s="24">
        <v>3.4623265E-2</v>
      </c>
      <c r="V98" s="24">
        <v>3.9482713000000003E-2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44833</v>
      </c>
      <c r="B99" s="24">
        <v>-8.7441329999999998E-2</v>
      </c>
      <c r="C99" s="24">
        <v>-0.14842361000000001</v>
      </c>
      <c r="D99" s="24">
        <v>-6.7768097000000006E-3</v>
      </c>
      <c r="E99" s="24">
        <v>-0.14520955000000002</v>
      </c>
      <c r="F99" s="24">
        <v>-0.14996118</v>
      </c>
      <c r="G99" s="24">
        <v>-6.9900693999999999E-2</v>
      </c>
      <c r="H99" s="24">
        <v>-9.0461249999999993E-2</v>
      </c>
      <c r="I99" s="24">
        <v>-0.13463449499999999</v>
      </c>
      <c r="J99" s="24">
        <v>-2.3519098999999998E-2</v>
      </c>
      <c r="K99" s="24">
        <v>-0.15764665999999999</v>
      </c>
      <c r="L99" s="24">
        <v>-0.10281825</v>
      </c>
      <c r="M99" s="24">
        <v>-0.14168042</v>
      </c>
      <c r="N99" s="24">
        <v>-0.11378736</v>
      </c>
      <c r="O99" s="24">
        <v>-5.2237033999999995E-2</v>
      </c>
      <c r="P99" s="24">
        <v>-0.14154153999999999</v>
      </c>
      <c r="Q99" s="24">
        <v>-8.2054379999999996E-2</v>
      </c>
      <c r="R99" s="24">
        <v>-2.0995735999999997E-2</v>
      </c>
      <c r="S99" s="24">
        <v>-2.4261116999999999E-2</v>
      </c>
      <c r="T99" s="24">
        <v>-8.2274680000000003E-2</v>
      </c>
      <c r="U99" s="24">
        <v>-0.14173226999999999</v>
      </c>
      <c r="V99" s="24">
        <v>-0.10281605000000001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44862</v>
      </c>
      <c r="B100" s="24">
        <v>-9.131831E-2</v>
      </c>
      <c r="C100" s="24">
        <v>5.6572319999999995E-2</v>
      </c>
      <c r="D100" s="24">
        <v>1.2366652000000001E-2</v>
      </c>
      <c r="E100" s="24">
        <v>5.341506E-2</v>
      </c>
      <c r="F100" s="24">
        <v>0.14076780999999999</v>
      </c>
      <c r="G100" s="24">
        <v>8.7063550000000003E-2</v>
      </c>
      <c r="H100" s="24">
        <v>2.7080297E-2</v>
      </c>
      <c r="I100" s="24">
        <v>-3.4062147000000001E-2</v>
      </c>
      <c r="J100" s="24">
        <v>0.11016941</v>
      </c>
      <c r="K100" s="24">
        <v>7.3989630000000001E-2</v>
      </c>
      <c r="L100" s="24">
        <v>8.5605860000000006E-2</v>
      </c>
      <c r="M100" s="24">
        <v>5.5662155000000005E-2</v>
      </c>
      <c r="N100" s="24">
        <v>0.12980318000000002</v>
      </c>
      <c r="O100" s="24">
        <v>4.6465634999999998E-2</v>
      </c>
      <c r="P100" s="24">
        <v>-0.15438436999999999</v>
      </c>
      <c r="Q100" s="24">
        <v>-1.4989077999999999E-2</v>
      </c>
      <c r="R100" s="24">
        <v>8.6034535999999998E-3</v>
      </c>
      <c r="S100" s="24">
        <v>0.21021699999999999</v>
      </c>
      <c r="T100" s="24">
        <v>2.1753429999999997E-2</v>
      </c>
      <c r="U100" s="24">
        <v>-0.10168195000000001</v>
      </c>
      <c r="V100" s="24">
        <v>4.9878479999999996E-2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44894</v>
      </c>
      <c r="B101" s="24">
        <v>0.11075723999999999</v>
      </c>
      <c r="C101" s="24">
        <v>3.5433053999999999E-2</v>
      </c>
      <c r="D101" s="24">
        <v>-1.8112897999999999E-2</v>
      </c>
      <c r="E101" s="24">
        <v>0.11263514000000001</v>
      </c>
      <c r="F101" s="24">
        <v>0.18429493</v>
      </c>
      <c r="G101" s="24">
        <v>9.2935450000000003E-2</v>
      </c>
      <c r="H101" s="24">
        <v>6.6155314000000007E-2</v>
      </c>
      <c r="I101" s="24">
        <v>0.16893016999999999</v>
      </c>
      <c r="J101" s="24">
        <v>6.0666919999999999E-2</v>
      </c>
      <c r="K101" s="24">
        <v>0.12620616000000001</v>
      </c>
      <c r="L101" s="24">
        <v>-2.7345001999999997E-2</v>
      </c>
      <c r="M101" s="24">
        <v>0.14675331</v>
      </c>
      <c r="N101" s="24">
        <v>8.4948179999999998E-2</v>
      </c>
      <c r="O101" s="24">
        <v>2.8578161999999997E-2</v>
      </c>
      <c r="P101" s="24">
        <v>0.23883068000000002</v>
      </c>
      <c r="Q101" s="24">
        <v>-2.7684986999999998E-2</v>
      </c>
      <c r="R101" s="24">
        <v>1.1406779000000001E-2</v>
      </c>
      <c r="S101" s="24">
        <v>0.26148678000000003</v>
      </c>
      <c r="T101" s="24">
        <v>-1.2903214000000001E-2</v>
      </c>
      <c r="U101" s="24">
        <v>3.8297892E-2</v>
      </c>
      <c r="V101" s="24">
        <v>-9.2236460000000006E-2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44924</v>
      </c>
      <c r="B102" s="24">
        <v>1.7864703999999999E-2</v>
      </c>
      <c r="C102" s="24">
        <v>3.470409E-2</v>
      </c>
      <c r="D102" s="24">
        <v>-2.8470336999999998E-2</v>
      </c>
      <c r="E102" s="24">
        <v>-5.1074624000000002E-3</v>
      </c>
      <c r="F102" s="24">
        <v>7.1932553999999996E-2</v>
      </c>
      <c r="G102" s="24">
        <v>1.0196805E-2</v>
      </c>
      <c r="H102" s="24">
        <v>3.9189816000000002E-2</v>
      </c>
      <c r="I102" s="24">
        <v>-2.2112310000000003E-2</v>
      </c>
      <c r="J102" s="24">
        <v>-2.4551451000000002E-2</v>
      </c>
      <c r="K102" s="24">
        <v>-9.3556639999999996E-3</v>
      </c>
      <c r="L102" s="24">
        <v>-9.2068315000000001E-3</v>
      </c>
      <c r="M102" s="24">
        <v>3.3208132000000002E-3</v>
      </c>
      <c r="N102" s="24">
        <v>4.1745185999999997E-2</v>
      </c>
      <c r="O102" s="24">
        <v>-3.0309974999999999E-2</v>
      </c>
      <c r="P102" s="24">
        <v>9.3210219999999996E-2</v>
      </c>
      <c r="Q102" s="24">
        <v>-8.1077999999999997E-2</v>
      </c>
      <c r="R102" s="24">
        <v>2.2660732000000003E-2</v>
      </c>
      <c r="S102" s="24">
        <v>0.10646998999999999</v>
      </c>
      <c r="T102" s="24">
        <v>-4.7612786000000001E-3</v>
      </c>
      <c r="U102" s="24">
        <v>-1.6255974999999999E-2</v>
      </c>
      <c r="V102" s="24">
        <v>-1.5842020000000002E-2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44953</v>
      </c>
      <c r="B103" s="24">
        <v>0.13401723000000001</v>
      </c>
      <c r="C103" s="24">
        <v>8.5186600000000001E-2</v>
      </c>
      <c r="D103" s="24">
        <v>5.040145E-2</v>
      </c>
      <c r="E103" s="24">
        <v>9.7698930000000003E-2</v>
      </c>
      <c r="F103" s="24">
        <v>7.5144530000000001E-2</v>
      </c>
      <c r="G103" s="24">
        <v>9.7493060000000006E-2</v>
      </c>
      <c r="H103" s="24">
        <v>4.8492790000000001E-2</v>
      </c>
      <c r="I103" s="24">
        <v>0.11635912</v>
      </c>
      <c r="J103" s="24">
        <v>0.15018821000000002</v>
      </c>
      <c r="K103" s="24">
        <v>0.14493263000000001</v>
      </c>
      <c r="L103" s="24">
        <v>5.8948873999999998E-2</v>
      </c>
      <c r="M103" s="24">
        <v>5.6612372000000001E-2</v>
      </c>
      <c r="N103" s="24">
        <v>0.12801207000000001</v>
      </c>
      <c r="O103" s="24">
        <v>-3.2678186999999997E-2</v>
      </c>
      <c r="P103" s="24">
        <v>0.15871047999999999</v>
      </c>
      <c r="Q103" s="24">
        <v>4.0322539999999997E-2</v>
      </c>
      <c r="R103" s="24">
        <v>1.2099743000000001E-2</v>
      </c>
      <c r="S103" s="24">
        <v>-5.1640750000000006E-2</v>
      </c>
      <c r="T103" s="24">
        <v>-6.0155333999999998E-2</v>
      </c>
      <c r="U103" s="24">
        <v>9.3355770000000005E-2</v>
      </c>
      <c r="V103" s="24">
        <v>3.1725167999999998E-2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44985</v>
      </c>
      <c r="B104" s="24">
        <v>-7.7184020000000006E-2</v>
      </c>
      <c r="C104" s="24">
        <v>-2.3619294000000002E-2</v>
      </c>
      <c r="D104" s="24">
        <v>-2.7176201000000001E-2</v>
      </c>
      <c r="E104" s="24">
        <v>-9.2439889999999997E-2</v>
      </c>
      <c r="F104" s="24">
        <v>-5.7945013000000004E-2</v>
      </c>
      <c r="G104" s="24">
        <v>-7.8680159999999999E-2</v>
      </c>
      <c r="H104" s="24">
        <v>-9.4166699999999992E-2</v>
      </c>
      <c r="I104" s="24">
        <v>-3.7241100999999999E-2</v>
      </c>
      <c r="J104" s="24">
        <v>-7.0628524000000007E-3</v>
      </c>
      <c r="K104" s="24">
        <v>-0.105641365</v>
      </c>
      <c r="L104" s="24">
        <v>-8.5513060000000002E-2</v>
      </c>
      <c r="M104" s="24">
        <v>-0.11106289</v>
      </c>
      <c r="N104" s="24">
        <v>8.6782459999999992E-2</v>
      </c>
      <c r="O104" s="24">
        <v>-5.018359E-2</v>
      </c>
      <c r="P104" s="24">
        <v>-0.14642411</v>
      </c>
      <c r="Q104" s="24">
        <v>-5.5813969999999997E-2</v>
      </c>
      <c r="R104" s="24">
        <v>-3.5062193999999998E-2</v>
      </c>
      <c r="S104" s="24">
        <v>6.2394139999999996E-3</v>
      </c>
      <c r="T104" s="24">
        <v>2.5910378000000001E-2</v>
      </c>
      <c r="U104" s="24">
        <v>-0.13384617000000001</v>
      </c>
      <c r="V104" s="24">
        <v>-7.801777E-2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45014</v>
      </c>
      <c r="B105" s="24">
        <v>-9.1911553999999996E-3</v>
      </c>
      <c r="C105" s="24">
        <v>2.1700382000000001E-2</v>
      </c>
      <c r="D105" s="24">
        <v>3.1427263999999996E-2</v>
      </c>
      <c r="E105" s="24">
        <v>3.6728500999999997E-2</v>
      </c>
      <c r="F105" s="24">
        <v>-4.4388113E-2</v>
      </c>
      <c r="G105" s="24">
        <v>4.8553705000000003E-2</v>
      </c>
      <c r="H105" s="24">
        <v>1.6099334E-2</v>
      </c>
      <c r="I105" s="24">
        <v>3.3874989000000001E-2</v>
      </c>
      <c r="J105" s="24">
        <v>2.8625965E-2</v>
      </c>
      <c r="K105" s="24">
        <v>2.5641083999999998E-2</v>
      </c>
      <c r="L105" s="24">
        <v>-9.5342993999999997E-3</v>
      </c>
      <c r="M105" s="24">
        <v>2.0985841999999998E-2</v>
      </c>
      <c r="N105" s="24">
        <v>-8.5073709999999997E-2</v>
      </c>
      <c r="O105" s="24">
        <v>-3.6082268000000002E-3</v>
      </c>
      <c r="P105" s="24">
        <v>3.7400722999999997E-2</v>
      </c>
      <c r="Q105" s="24">
        <v>-1.0946929999999999E-2</v>
      </c>
      <c r="R105" s="24">
        <v>-7.2918534000000002E-3</v>
      </c>
      <c r="S105" s="24">
        <v>-5.5806103000000003E-2</v>
      </c>
      <c r="T105" s="24">
        <v>-4.1638193000000004E-2</v>
      </c>
      <c r="U105" s="24">
        <v>7.9040765999999998E-2</v>
      </c>
      <c r="V105" s="24">
        <v>4.7409059999999996E-2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45044</v>
      </c>
      <c r="B106" s="24">
        <v>-2.4737716000000002E-3</v>
      </c>
      <c r="C106" s="24">
        <v>-1.0793865E-2</v>
      </c>
      <c r="D106" s="24">
        <v>4.7397375000000005E-2</v>
      </c>
      <c r="E106" s="24">
        <v>-1.3148248E-2</v>
      </c>
      <c r="F106" s="24">
        <v>0.16921043000000002</v>
      </c>
      <c r="G106" s="24">
        <v>1.8719196E-2</v>
      </c>
      <c r="H106" s="24">
        <v>-1.4486193999999999E-2</v>
      </c>
      <c r="I106" s="24">
        <v>-2.7673244E-2</v>
      </c>
      <c r="J106" s="24">
        <v>2.6817321999999998E-2</v>
      </c>
      <c r="K106" s="24">
        <v>1.1166692000000001E-2</v>
      </c>
      <c r="L106" s="24">
        <v>4.6649456000000006E-2</v>
      </c>
      <c r="M106" s="24">
        <v>2.6529669999999998E-2</v>
      </c>
      <c r="N106" s="24">
        <v>5.1695110000000002E-2</v>
      </c>
      <c r="O106" s="24">
        <v>6.3631653999999996E-2</v>
      </c>
      <c r="P106" s="24">
        <v>-3.8872123000000001E-2</v>
      </c>
      <c r="Q106" s="24">
        <v>2.0475983999999999E-2</v>
      </c>
      <c r="R106" s="24">
        <v>-5.0542709999999998E-2</v>
      </c>
      <c r="S106" s="24">
        <v>-7.5522422999999991E-2</v>
      </c>
      <c r="T106" s="24">
        <v>0.10113965999999999</v>
      </c>
      <c r="U106" s="24">
        <v>0</v>
      </c>
      <c r="V106" s="24">
        <v>8.3420989999999987E-2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45072</v>
      </c>
      <c r="B107" s="24">
        <v>-6.6955924E-2</v>
      </c>
      <c r="C107" s="24">
        <v>3.4494877E-2</v>
      </c>
      <c r="D107" s="24">
        <v>-3.8787842000000003E-2</v>
      </c>
      <c r="E107" s="24">
        <v>-3.6269426E-2</v>
      </c>
      <c r="F107" s="24">
        <v>1.2485743000000001E-2</v>
      </c>
      <c r="G107" s="24">
        <v>-4.5280456999999996E-2</v>
      </c>
      <c r="H107" s="24">
        <v>-3.8585186E-2</v>
      </c>
      <c r="I107" s="24">
        <v>6.557381000000001E-2</v>
      </c>
      <c r="J107" s="24">
        <v>5.5847170000000003E-3</v>
      </c>
      <c r="K107" s="24">
        <v>4.0052770000000001E-2</v>
      </c>
      <c r="L107" s="24">
        <v>5.9073209999999994E-2</v>
      </c>
      <c r="M107" s="24">
        <v>-0.12665896999999998</v>
      </c>
      <c r="N107" s="24">
        <v>0.10533035</v>
      </c>
      <c r="O107" s="24">
        <v>2.1887183000000001E-2</v>
      </c>
      <c r="P107" s="24">
        <v>-6.3704967000000001E-2</v>
      </c>
      <c r="Q107" s="24">
        <v>3.7418604000000001E-2</v>
      </c>
      <c r="R107" s="24">
        <v>7.7495575000000004E-3</v>
      </c>
      <c r="S107" s="24">
        <v>-4.5204997000000004E-2</v>
      </c>
      <c r="T107" s="24">
        <v>-5.8214719999999998E-2</v>
      </c>
      <c r="U107" s="24">
        <v>1.2345672E-2</v>
      </c>
      <c r="V107" s="24">
        <v>-8.5012909999999994E-3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45106</v>
      </c>
      <c r="B108" s="24">
        <v>-3.8544892999999997E-2</v>
      </c>
      <c r="C108" s="24">
        <v>2.1467805000000003E-2</v>
      </c>
      <c r="D108" s="24">
        <v>-1.5736461E-2</v>
      </c>
      <c r="E108" s="24">
        <v>1.8308997E-2</v>
      </c>
      <c r="F108" s="24">
        <v>7.0627809999999999E-2</v>
      </c>
      <c r="G108" s="24">
        <v>4.2794466000000003E-2</v>
      </c>
      <c r="H108" s="24">
        <v>-2.7634262999999999E-2</v>
      </c>
      <c r="I108" s="24">
        <v>4.2736530000000002E-4</v>
      </c>
      <c r="J108" s="24">
        <v>2.8958678000000002E-2</v>
      </c>
      <c r="K108" s="24">
        <v>-6.0221550000000004E-3</v>
      </c>
      <c r="L108" s="24">
        <v>0.1015395</v>
      </c>
      <c r="M108" s="24">
        <v>6.4816355999999992E-2</v>
      </c>
      <c r="N108" s="24">
        <v>7.5293659999999998E-2</v>
      </c>
      <c r="O108" s="24">
        <v>3.3364654000000001E-2</v>
      </c>
      <c r="P108" s="24">
        <v>9.4735620000000007E-4</v>
      </c>
      <c r="Q108" s="24">
        <v>-3.3530115999999999E-2</v>
      </c>
      <c r="R108" s="24">
        <v>-3.984505E-2</v>
      </c>
      <c r="S108" s="24">
        <v>-2.0083248999999997E-2</v>
      </c>
      <c r="T108" s="24">
        <v>4.0619969999999998E-2</v>
      </c>
      <c r="U108" s="24">
        <v>8.2113859999999997E-2</v>
      </c>
      <c r="V108" s="24">
        <v>1.9558907E-2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45135</v>
      </c>
      <c r="B109" s="24">
        <v>7.929361E-2</v>
      </c>
      <c r="C109" s="24">
        <v>7.5857279999999999E-2</v>
      </c>
      <c r="D109" s="24">
        <v>1.8744588E-2</v>
      </c>
      <c r="E109" s="24">
        <v>3.2824396999999998E-2</v>
      </c>
      <c r="F109" s="24">
        <v>0.10000002000000001</v>
      </c>
      <c r="G109" s="24">
        <v>0.11027503</v>
      </c>
      <c r="H109" s="24">
        <v>7.9039574000000001E-2</v>
      </c>
      <c r="I109" s="24">
        <v>4.1862490000000002E-2</v>
      </c>
      <c r="J109" s="24">
        <v>4.5258284000000003E-2</v>
      </c>
      <c r="K109" s="24">
        <v>7.6052190000000006E-2</v>
      </c>
      <c r="L109" s="24">
        <v>3.7278652000000002E-2</v>
      </c>
      <c r="M109" s="24">
        <v>0.1459502</v>
      </c>
      <c r="N109" s="24">
        <v>5.4024815999999996E-2</v>
      </c>
      <c r="O109" s="24">
        <v>2.6765107999999999E-2</v>
      </c>
      <c r="P109" s="24">
        <v>0.11693001</v>
      </c>
      <c r="Q109" s="24">
        <v>6.1270236999999998E-2</v>
      </c>
      <c r="R109" s="24">
        <v>4.3053150000000005E-2</v>
      </c>
      <c r="S109" s="24">
        <v>0.19127643999999999</v>
      </c>
      <c r="T109" s="24">
        <v>3.4576296999999999E-2</v>
      </c>
      <c r="U109" s="24">
        <v>0.11269724</v>
      </c>
      <c r="V109" s="24">
        <v>3.7199139999999999E-2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45167</v>
      </c>
      <c r="B110" s="24">
        <v>-7.2322726000000004E-2</v>
      </c>
      <c r="C110" s="24">
        <v>-8.9182200000000003E-2</v>
      </c>
      <c r="D110" s="24">
        <v>2.5674105000000002E-3</v>
      </c>
      <c r="E110" s="24">
        <v>-8.9430919999999997E-2</v>
      </c>
      <c r="F110" s="24">
        <v>-7.0442619999999997E-2</v>
      </c>
      <c r="G110" s="24">
        <v>-3.3442913999999997E-2</v>
      </c>
      <c r="H110" s="24">
        <v>-1.5299022000000001E-2</v>
      </c>
      <c r="I110" s="24">
        <v>-5.0225439999999996E-2</v>
      </c>
      <c r="J110" s="24">
        <v>-2.1725833E-2</v>
      </c>
      <c r="K110" s="24">
        <v>-6.1342420000000002E-2</v>
      </c>
      <c r="L110" s="24">
        <v>-3.7436365999999999E-2</v>
      </c>
      <c r="M110" s="24">
        <v>-9.2909520000000009E-2</v>
      </c>
      <c r="N110" s="24">
        <v>-1.9220889000000001E-2</v>
      </c>
      <c r="O110" s="24">
        <v>-6.9663525E-3</v>
      </c>
      <c r="P110" s="24">
        <v>-7.8011330000000004E-2</v>
      </c>
      <c r="Q110" s="24">
        <v>-4.4491410000000002E-2</v>
      </c>
      <c r="R110" s="24">
        <v>1.6549349000000001E-2</v>
      </c>
      <c r="S110" s="24">
        <v>0.13295317000000001</v>
      </c>
      <c r="T110" s="24">
        <v>-1.1795580000000002E-2</v>
      </c>
      <c r="U110" s="24">
        <v>7.4273350000000002E-3</v>
      </c>
      <c r="V110" s="24">
        <v>-4.0318846999999998E-2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45198</v>
      </c>
      <c r="B111" s="24">
        <v>-2.3540854000000003E-2</v>
      </c>
      <c r="C111" s="24">
        <v>-7.4231204999999995E-2</v>
      </c>
      <c r="D111" s="24">
        <v>-4.9509169999999998E-2</v>
      </c>
      <c r="E111" s="24">
        <v>1.0957837E-2</v>
      </c>
      <c r="F111" s="24">
        <v>-0.123911915</v>
      </c>
      <c r="G111" s="24">
        <v>-6.7655206000000009E-2</v>
      </c>
      <c r="H111" s="24">
        <v>-3.0602634000000004E-2</v>
      </c>
      <c r="I111" s="24">
        <v>-3.8420079999999995E-2</v>
      </c>
      <c r="J111" s="24">
        <v>-8.9302480000000004E-2</v>
      </c>
      <c r="K111" s="24">
        <v>-6.9613276000000002E-2</v>
      </c>
      <c r="L111" s="24">
        <v>-4.5737386000000005E-2</v>
      </c>
      <c r="M111" s="24">
        <v>-7.8167200000000006E-2</v>
      </c>
      <c r="N111" s="24">
        <v>-0.13169586</v>
      </c>
      <c r="O111" s="24">
        <v>6.7889689999999999E-4</v>
      </c>
      <c r="P111" s="24">
        <v>-5.1074029999999999E-2</v>
      </c>
      <c r="Q111" s="24">
        <v>-3.6031127000000003E-2</v>
      </c>
      <c r="R111" s="24">
        <v>-6.2072515000000002E-2</v>
      </c>
      <c r="S111" s="24">
        <v>2.1456957000000002E-2</v>
      </c>
      <c r="T111" s="24">
        <v>1.3925791E-2</v>
      </c>
      <c r="U111" s="24">
        <v>-9.2493300000000001E-2</v>
      </c>
      <c r="V111" s="24">
        <v>-5.3737106E-2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45226</v>
      </c>
      <c r="B112" s="24">
        <v>-5.0115109999999997E-2</v>
      </c>
      <c r="C112" s="24">
        <v>-7.2546780000000005E-2</v>
      </c>
      <c r="D112" s="24">
        <v>-8.5765600000000011E-2</v>
      </c>
      <c r="E112" s="24">
        <v>-6.6238459999999999E-2</v>
      </c>
      <c r="F112" s="24">
        <v>0.12799525</v>
      </c>
      <c r="G112" s="24">
        <v>-3.5046398999999999E-2</v>
      </c>
      <c r="H112" s="24">
        <v>-8.7420940000000006E-3</v>
      </c>
      <c r="I112" s="24">
        <v>-2.4466872000000001E-2</v>
      </c>
      <c r="J112" s="24">
        <v>-6.3541116999999994E-2</v>
      </c>
      <c r="K112" s="24">
        <v>-7.2955550000000008E-2</v>
      </c>
      <c r="L112" s="24">
        <v>-2.4127781000000001E-2</v>
      </c>
      <c r="M112" s="24">
        <v>-1.5417278000000001E-2</v>
      </c>
      <c r="N112" s="24">
        <v>1.2037753999999999E-3</v>
      </c>
      <c r="O112" s="24">
        <v>-2.8493940000000002E-2</v>
      </c>
      <c r="P112" s="24">
        <v>-3.1647085999999998E-2</v>
      </c>
      <c r="Q112" s="24">
        <v>-8.9131649999999993E-2</v>
      </c>
      <c r="R112" s="24">
        <v>-5.6543710000000004E-2</v>
      </c>
      <c r="S112" s="24">
        <v>-0.11825727999999999</v>
      </c>
      <c r="T112" s="24">
        <v>-0.12720728000000001</v>
      </c>
      <c r="U112" s="24">
        <v>-0.1100443</v>
      </c>
      <c r="V112" s="24">
        <v>-6.1435222999999997E-2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45259</v>
      </c>
      <c r="B113" s="24">
        <v>1.5659928E-2</v>
      </c>
      <c r="C113" s="24">
        <v>9.7159270000000006E-2</v>
      </c>
      <c r="D113" s="24">
        <v>6.4833045000000006E-2</v>
      </c>
      <c r="E113" s="24">
        <v>8.2975025000000008E-2</v>
      </c>
      <c r="F113" s="24">
        <v>0.13989639000000001</v>
      </c>
      <c r="G113" s="24">
        <v>6.0469149999999999E-2</v>
      </c>
      <c r="H113" s="24">
        <v>3.7726639999999999E-2</v>
      </c>
      <c r="I113" s="24">
        <v>0.12701332000000001</v>
      </c>
      <c r="J113" s="24">
        <v>0.13827252000000001</v>
      </c>
      <c r="K113" s="24">
        <v>0.15995609</v>
      </c>
      <c r="L113" s="24">
        <v>0.12896764999999999</v>
      </c>
      <c r="M113" s="24">
        <v>9.3412510000000004E-2</v>
      </c>
      <c r="N113" s="24">
        <v>0.12623988999999999</v>
      </c>
      <c r="O113" s="24">
        <v>6.2150836000000001E-2</v>
      </c>
      <c r="P113" s="24">
        <v>1.1927485E-2</v>
      </c>
      <c r="Q113" s="24">
        <v>9.0277790000000011E-2</v>
      </c>
      <c r="R113" s="24">
        <v>-3.8903949999999999E-4</v>
      </c>
      <c r="S113" s="24">
        <v>4.7352909999999998E-2</v>
      </c>
      <c r="T113" s="24">
        <v>0.10753083000000001</v>
      </c>
      <c r="U113" s="24">
        <v>0.10041499</v>
      </c>
      <c r="V113" s="24">
        <v>8.4433439999999998E-2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45289</v>
      </c>
      <c r="B114" s="24">
        <v>-1.2628257E-2</v>
      </c>
      <c r="C114" s="24">
        <v>6.5346599999999991E-2</v>
      </c>
      <c r="D114" s="24">
        <v>3.7843108E-2</v>
      </c>
      <c r="E114" s="24">
        <v>4.023123E-2</v>
      </c>
      <c r="F114" s="24">
        <v>5.9640883999999998E-2</v>
      </c>
      <c r="G114" s="24">
        <v>0.13655651000000002</v>
      </c>
      <c r="H114" s="24">
        <v>2.1038412999999999E-2</v>
      </c>
      <c r="I114" s="24">
        <v>5.9368134000000003E-2</v>
      </c>
      <c r="J114" s="24">
        <v>0.10999131000000001</v>
      </c>
      <c r="K114" s="24">
        <v>6.0966371999999998E-2</v>
      </c>
      <c r="L114" s="24">
        <v>7.2021840000000004E-2</v>
      </c>
      <c r="M114" s="24">
        <v>4.4730424999999997E-2</v>
      </c>
      <c r="N114" s="24">
        <v>8.8264940000000007E-3</v>
      </c>
      <c r="O114" s="24">
        <v>6.9690943000000005E-2</v>
      </c>
      <c r="P114" s="24">
        <v>-1.5297412999999999E-2</v>
      </c>
      <c r="Q114" s="24">
        <v>4.9797296999999997E-2</v>
      </c>
      <c r="R114" s="24">
        <v>2.029276E-2</v>
      </c>
      <c r="S114" s="24">
        <v>-8.3904560000000003E-2</v>
      </c>
      <c r="T114" s="24">
        <v>1.1978984E-2</v>
      </c>
      <c r="U114" s="24">
        <v>2.736485E-2</v>
      </c>
      <c r="V114" s="24">
        <v>8.7798599999999991E-2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45320</v>
      </c>
      <c r="B115" s="24">
        <v>-5.7319880000000004E-2</v>
      </c>
      <c r="C115" s="24">
        <v>-8.4012749999999997E-2</v>
      </c>
      <c r="D115" s="24">
        <v>-3.3602178000000003E-2</v>
      </c>
      <c r="E115" s="24">
        <v>1.6160011000000002E-2</v>
      </c>
      <c r="F115" s="24">
        <v>-6.3576164000000004E-2</v>
      </c>
      <c r="G115" s="24">
        <v>-7.6178310000000003E-3</v>
      </c>
      <c r="H115" s="24">
        <v>1.4117956000000002E-3</v>
      </c>
      <c r="I115" s="24">
        <v>-1.3686657E-2</v>
      </c>
      <c r="J115" s="24">
        <v>-2.1665454000000001E-2</v>
      </c>
      <c r="K115" s="24">
        <v>-8.1947209999999993E-2</v>
      </c>
      <c r="L115" s="24">
        <v>-5.2345456999999998E-2</v>
      </c>
      <c r="M115" s="24">
        <v>-5.8865730000000005E-2</v>
      </c>
      <c r="N115" s="24">
        <v>4.1835310000000001E-2</v>
      </c>
      <c r="O115" s="24">
        <v>2.3970485E-2</v>
      </c>
      <c r="P115" s="24">
        <v>-8.0019709999999994E-2</v>
      </c>
      <c r="Q115" s="24">
        <v>-4.0816306999999996E-2</v>
      </c>
      <c r="R115" s="24">
        <v>-2.7947843E-2</v>
      </c>
      <c r="S115" s="24">
        <v>0.10625780000000001</v>
      </c>
      <c r="T115" s="24">
        <v>1.2786031E-2</v>
      </c>
      <c r="U115" s="24">
        <v>-9.2878939999999997E-3</v>
      </c>
      <c r="V115" s="24">
        <v>2.7639984999999999E-2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45351</v>
      </c>
      <c r="B116" s="24">
        <v>6.7271949999999997E-2</v>
      </c>
      <c r="C116" s="24">
        <v>1.8962859999999998E-2</v>
      </c>
      <c r="D116" s="24">
        <v>3.7088633000000003E-2</v>
      </c>
      <c r="E116" s="24">
        <v>3.9757609999999999E-2</v>
      </c>
      <c r="F116" s="24">
        <v>9.9009879999999995E-2</v>
      </c>
      <c r="G116" s="24">
        <v>3.0277251999999998E-2</v>
      </c>
      <c r="H116" s="24">
        <v>2.1146536E-2</v>
      </c>
      <c r="I116" s="24">
        <v>2.0484566999999999E-2</v>
      </c>
      <c r="J116" s="24">
        <v>-1.7173826999999999E-2</v>
      </c>
      <c r="K116" s="24">
        <v>6.5658209999999995E-2</v>
      </c>
      <c r="L116" s="24">
        <v>-3.6221743000000002E-3</v>
      </c>
      <c r="M116" s="24">
        <v>-5.5428449999999997E-2</v>
      </c>
      <c r="N116" s="24">
        <v>3.9378284999999999E-2</v>
      </c>
      <c r="O116" s="24">
        <v>2.3609399999999999E-2</v>
      </c>
      <c r="P116" s="24">
        <v>4.0288209999999998E-2</v>
      </c>
      <c r="Q116" s="24">
        <v>4.5428514000000003E-2</v>
      </c>
      <c r="R116" s="24">
        <v>-4.0761827999999996E-3</v>
      </c>
      <c r="S116" s="24">
        <v>4.9846053000000001E-2</v>
      </c>
      <c r="T116" s="24">
        <v>-3.2558142999999998E-2</v>
      </c>
      <c r="U116" s="24">
        <v>5.5468799999999999E-2</v>
      </c>
      <c r="V116" s="24">
        <v>2.2528768000000001E-2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45379</v>
      </c>
      <c r="B117" s="24">
        <v>-1.0547041999999999E-3</v>
      </c>
      <c r="C117" s="24">
        <v>9.115100000000001E-3</v>
      </c>
      <c r="D117" s="24">
        <v>7.1524379999999997E-3</v>
      </c>
      <c r="E117" s="24">
        <v>6.1907769999999997E-3</v>
      </c>
      <c r="F117" s="24">
        <v>1.2012004999999999E-2</v>
      </c>
      <c r="G117" s="24">
        <v>0.11433208</v>
      </c>
      <c r="H117" s="24">
        <v>2.7612448000000002E-3</v>
      </c>
      <c r="I117" s="24">
        <v>5.0723076000000006E-2</v>
      </c>
      <c r="J117" s="24">
        <v>6.2385080000000002E-2</v>
      </c>
      <c r="K117" s="24">
        <v>4.6794533999999999E-2</v>
      </c>
      <c r="L117" s="24">
        <v>-1.7873406000000001E-2</v>
      </c>
      <c r="M117" s="24">
        <v>5.4374100000000002E-2</v>
      </c>
      <c r="N117" s="24">
        <v>-2.7418136999999999E-3</v>
      </c>
      <c r="O117" s="24">
        <v>8.4049700000000012E-3</v>
      </c>
      <c r="P117" s="24">
        <v>1.8979191999999999E-2</v>
      </c>
      <c r="Q117" s="24">
        <v>-2.9703020000000004E-2</v>
      </c>
      <c r="R117" s="24">
        <v>5.3038600000000005E-3</v>
      </c>
      <c r="S117" s="24">
        <v>-4.134446E-2</v>
      </c>
      <c r="T117" s="24">
        <v>1.5796661E-2</v>
      </c>
      <c r="U117" s="24">
        <v>2.8867482999999999E-2</v>
      </c>
      <c r="V117" s="24">
        <v>-7.1942209999999998E-3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45411</v>
      </c>
      <c r="B118" s="24">
        <v>3.5452842999999998E-2</v>
      </c>
      <c r="C118" s="24">
        <v>2.7098298E-2</v>
      </c>
      <c r="D118" s="24">
        <v>-8.1668909999999997E-2</v>
      </c>
      <c r="E118" s="24">
        <v>-5.8993815999999998E-2</v>
      </c>
      <c r="F118" s="24">
        <v>2.416277E-2</v>
      </c>
      <c r="G118" s="24">
        <v>6.4615846000000005E-2</v>
      </c>
      <c r="H118" s="24">
        <v>2.5699854000000001E-2</v>
      </c>
      <c r="I118" s="24">
        <v>-1.5817583E-2</v>
      </c>
      <c r="J118" s="24">
        <v>-2.9721497999999999E-2</v>
      </c>
      <c r="K118" s="24">
        <v>-4.6043872999999999E-2</v>
      </c>
      <c r="L118" s="24">
        <v>-2.0666182000000002E-2</v>
      </c>
      <c r="M118" s="24">
        <v>4.9017190000000002E-2</v>
      </c>
      <c r="N118" s="24">
        <v>2.0244955999999998E-2</v>
      </c>
      <c r="O118" s="24">
        <v>1.8220544000000002E-2</v>
      </c>
      <c r="P118" s="24">
        <v>7.6516509999999996E-2</v>
      </c>
      <c r="Q118" s="24">
        <v>-1.2471616000000001E-2</v>
      </c>
      <c r="R118" s="24">
        <v>-1.1589766E-2</v>
      </c>
      <c r="S118" s="24">
        <v>0.12047862999999999</v>
      </c>
      <c r="T118" s="24">
        <v>-2.6369213999999998E-2</v>
      </c>
      <c r="U118" s="24">
        <v>-0.11079138999999999</v>
      </c>
      <c r="V118" s="24">
        <v>-2.0380497000000001E-2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45441</v>
      </c>
      <c r="B119" s="24">
        <v>-1.1537075000000001E-2</v>
      </c>
      <c r="C119" s="24">
        <v>4.3605685000000005E-2</v>
      </c>
      <c r="D119" s="24">
        <v>-3.5282790000000001E-2</v>
      </c>
      <c r="E119" s="24">
        <v>-5.3461493999999998E-2</v>
      </c>
      <c r="F119" s="24">
        <v>1.9453644999999999E-2</v>
      </c>
      <c r="G119" s="24">
        <v>3.7385106000000001E-2</v>
      </c>
      <c r="H119" s="24">
        <v>2.7292966999999998E-2</v>
      </c>
      <c r="I119" s="24">
        <v>6.5122128000000001E-2</v>
      </c>
      <c r="J119" s="24">
        <v>-3.8810431999999999E-2</v>
      </c>
      <c r="K119" s="24">
        <v>-1.3589442E-2</v>
      </c>
      <c r="L119" s="24">
        <v>-5.8897675999999996E-2</v>
      </c>
      <c r="M119" s="24">
        <v>3.1151056E-2</v>
      </c>
      <c r="N119" s="24">
        <v>3.1847953999999999E-3</v>
      </c>
      <c r="O119" s="24">
        <v>1.4277577E-2</v>
      </c>
      <c r="P119" s="24">
        <v>4.0448904000000001E-2</v>
      </c>
      <c r="Q119" s="24">
        <v>-5.1664709999999996E-2</v>
      </c>
      <c r="R119" s="24">
        <v>-8.9135766000000005E-3</v>
      </c>
      <c r="S119" s="24">
        <v>5.6617856000000001E-2</v>
      </c>
      <c r="T119" s="24">
        <v>-4.4444379999999999E-2</v>
      </c>
      <c r="U119" s="24">
        <v>2.508092E-2</v>
      </c>
      <c r="V119" s="24">
        <v>-6.7267656000000009E-2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45471</v>
      </c>
      <c r="B120" s="24">
        <v>-4.3474912999999997E-2</v>
      </c>
      <c r="C120" s="24">
        <v>-6.8091335000000003E-2</v>
      </c>
      <c r="D120" s="24">
        <v>-6.2412024000000005E-4</v>
      </c>
      <c r="E120" s="24">
        <v>-3.4514666E-3</v>
      </c>
      <c r="F120" s="24">
        <v>1.4635800999999999E-2</v>
      </c>
      <c r="G120" s="24">
        <v>-4.7183989999999995E-2</v>
      </c>
      <c r="H120" s="24">
        <v>-6.1085820000000004E-3</v>
      </c>
      <c r="I120" s="24">
        <v>6.1924340000000001E-2</v>
      </c>
      <c r="J120" s="24">
        <v>-0.11687058</v>
      </c>
      <c r="K120" s="24">
        <v>4.6555758000000003E-2</v>
      </c>
      <c r="L120" s="24">
        <v>-5.5311623000000004E-2</v>
      </c>
      <c r="M120" s="24">
        <v>3.8472772000000002E-2</v>
      </c>
      <c r="N120" s="24">
        <v>-2.5825439999999998E-2</v>
      </c>
      <c r="O120" s="24">
        <v>4.692197E-2</v>
      </c>
      <c r="P120" s="24">
        <v>-4.8189399999999993E-2</v>
      </c>
      <c r="Q120" s="24">
        <v>6.9809437000000002E-2</v>
      </c>
      <c r="R120" s="24">
        <v>-3.6204576000000002E-2</v>
      </c>
      <c r="S120" s="24">
        <v>-2.3269653000000001E-4</v>
      </c>
      <c r="T120" s="24">
        <v>3.8615942E-2</v>
      </c>
      <c r="U120" s="24">
        <v>-3.9463282000000002E-2</v>
      </c>
      <c r="V120" s="24">
        <v>2.1781920999999999E-2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45502</v>
      </c>
      <c r="B121" s="24">
        <v>-1.8555044999999999E-2</v>
      </c>
      <c r="C121" s="24">
        <v>-1.3529180999999999E-2</v>
      </c>
      <c r="D121" s="24">
        <v>4.0996313000000006E-2</v>
      </c>
      <c r="E121" s="24">
        <v>3.8907289999999997E-2</v>
      </c>
      <c r="F121" s="24">
        <v>-2.9759525999999998E-2</v>
      </c>
      <c r="G121" s="24">
        <v>8.9485645000000006E-3</v>
      </c>
      <c r="H121" s="24">
        <v>3.7845135000000002E-2</v>
      </c>
      <c r="I121" s="24">
        <v>-5.0931873000000003E-2</v>
      </c>
      <c r="J121" s="24">
        <v>-1.3425230999999999E-2</v>
      </c>
      <c r="K121" s="24">
        <v>-1.5736042999999998E-2</v>
      </c>
      <c r="L121" s="24">
        <v>1.57336E-2</v>
      </c>
      <c r="M121" s="24">
        <v>3.9243697999999999E-3</v>
      </c>
      <c r="N121" s="24">
        <v>6.6255927000000006E-2</v>
      </c>
      <c r="O121" s="24">
        <v>1.9003272000000002E-2</v>
      </c>
      <c r="P121" s="24">
        <v>-2.4662017999999997E-2</v>
      </c>
      <c r="Q121" s="24">
        <v>1.4218092E-2</v>
      </c>
      <c r="R121" s="24">
        <v>4.8041344E-3</v>
      </c>
      <c r="S121" s="24">
        <v>-7.1394440000000002E-4</v>
      </c>
      <c r="T121" s="24">
        <v>7.3454619999999998E-2</v>
      </c>
      <c r="U121" s="24">
        <v>-1.3147055999999999E-2</v>
      </c>
      <c r="V121" s="24">
        <v>3.3973455E-2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45533</v>
      </c>
      <c r="B122" s="24">
        <v>-6.0338380000000006E-3</v>
      </c>
      <c r="C122" s="24">
        <v>4.4278979999999996E-2</v>
      </c>
      <c r="D122" s="24">
        <v>8.9232329999999999E-2</v>
      </c>
      <c r="E122" s="24">
        <v>9.8007919999999998E-2</v>
      </c>
      <c r="F122" s="24">
        <v>2.8151274E-2</v>
      </c>
      <c r="G122" s="24">
        <v>-6.8982244000000007E-3</v>
      </c>
      <c r="H122" s="24">
        <v>9.3951110000000004E-2</v>
      </c>
      <c r="I122" s="24">
        <v>5.1331879999999996E-2</v>
      </c>
      <c r="J122" s="24">
        <v>-5.3894339999999999E-2</v>
      </c>
      <c r="K122" s="24">
        <v>5.5341720000000004E-3</v>
      </c>
      <c r="L122" s="24">
        <v>7.5648427000000004E-2</v>
      </c>
      <c r="M122" s="24">
        <v>8.7836269999999994E-2</v>
      </c>
      <c r="N122" s="24">
        <v>-1.1232138000000001E-2</v>
      </c>
      <c r="O122" s="24">
        <v>7.5651410000000001E-3</v>
      </c>
      <c r="P122" s="24">
        <v>9.7252129999999999E-3</v>
      </c>
      <c r="Q122" s="24">
        <v>2.8037309999999999E-2</v>
      </c>
      <c r="R122" s="24">
        <v>3.8402438000000004E-2</v>
      </c>
      <c r="S122" s="24">
        <v>-0.11931419</v>
      </c>
      <c r="T122" s="24">
        <v>5.4200890000000003E-3</v>
      </c>
      <c r="U122" s="24">
        <v>4.6627759999999997E-2</v>
      </c>
      <c r="V122" s="24">
        <v>8.3333254000000009E-3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0.15360105499999999</v>
      </c>
      <c r="C126" s="24" cm="1">
        <f t="array" ref="C126">MAX(_xlfn._xlws.FILTER(C1:C122, ISNUMBER(C1:C122)))</f>
        <v>0.25268291000000004</v>
      </c>
      <c r="D126" s="24" cm="1">
        <f t="array" ref="D126">MAX(_xlfn._xlws.FILTER(D1:D122, ISNUMBER(D1:D122)))</f>
        <v>0.24070024000000001</v>
      </c>
      <c r="E126" s="24" cm="1">
        <f t="array" ref="E126">MAX(_xlfn._xlws.FILTER(E1:E122, ISNUMBER(E1:E122)))</f>
        <v>0.12660944000000002</v>
      </c>
      <c r="F126" s="24" cm="1">
        <f t="array" ref="F126">MAX(_xlfn._xlws.FILTER(F1:F122, ISNUMBER(F1:F122)))</f>
        <v>0.25792812000000004</v>
      </c>
      <c r="G126" s="24" cm="1">
        <f t="array" ref="G126">MAX(_xlfn._xlws.FILTER(G1:G122, ISNUMBER(G1:G122)))</f>
        <v>0.20515775999999999</v>
      </c>
      <c r="H126" s="24" cm="1">
        <f t="array" ref="H126">MAX(_xlfn._xlws.FILTER(H1:H122, ISNUMBER(H1:H122)))</f>
        <v>0.11494244000000001</v>
      </c>
      <c r="I126" s="24" cm="1">
        <f t="array" ref="I126">MAX(_xlfn._xlws.FILTER(I1:I122, ISNUMBER(I1:I122)))</f>
        <v>0.16893016999999999</v>
      </c>
      <c r="J126" s="24" cm="1">
        <f t="array" ref="J126">MAX(_xlfn._xlws.FILTER(J1:J122, ISNUMBER(J1:J122)))</f>
        <v>0.22775804999999999</v>
      </c>
      <c r="K126" s="24" cm="1">
        <f t="array" ref="K126">MAX(_xlfn._xlws.FILTER(K1:K122, ISNUMBER(K1:K122)))</f>
        <v>0.17329716000000001</v>
      </c>
      <c r="L126" s="24" cm="1">
        <f t="array" ref="L126">MAX(_xlfn._xlws.FILTER(L1:L122, ISNUMBER(L1:L122)))</f>
        <v>0.30502689999999999</v>
      </c>
      <c r="M126" s="24" cm="1">
        <f t="array" ref="M126">MAX(_xlfn._xlws.FILTER(M1:M122, ISNUMBER(M1:M122)))</f>
        <v>0.17264652000000003</v>
      </c>
      <c r="N126" s="24" cm="1">
        <f t="array" ref="N126">MAX(_xlfn._xlws.FILTER(N1:N122, ISNUMBER(N1:N122)))</f>
        <v>0.31375849</v>
      </c>
      <c r="O126" s="24" cm="1">
        <f t="array" ref="O126">MAX(_xlfn._xlws.FILTER(O1:O122, ISNUMBER(O1:O122)))</f>
        <v>0.16512215000000002</v>
      </c>
      <c r="P126" s="24" cm="1">
        <f t="array" ref="P126">MAX(_xlfn._xlws.FILTER(P1:P122, ISNUMBER(P1:P122)))</f>
        <v>0.23883068000000002</v>
      </c>
      <c r="Q126" s="24" cm="1">
        <f t="array" ref="Q126">MAX(_xlfn._xlws.FILTER(Q1:Q122, ISNUMBER(Q1:Q122)))</f>
        <v>0.16810023999999998</v>
      </c>
      <c r="R126" s="24" cm="1">
        <f t="array" ref="R126">MAX(_xlfn._xlws.FILTER(R1:R122, ISNUMBER(R1:R122)))</f>
        <v>0.19651471999999998</v>
      </c>
      <c r="S126" s="24" cm="1">
        <f t="array" ref="S126">MAX(_xlfn._xlws.FILTER(S1:S122, ISNUMBER(S1:S122)))</f>
        <v>0.26593410000000001</v>
      </c>
      <c r="T126" s="24" cm="1">
        <f t="array" ref="T126">MAX(_xlfn._xlws.FILTER(T1:T122, ISNUMBER(T1:T122)))</f>
        <v>0.19457744999999999</v>
      </c>
      <c r="U126" s="24" cm="1">
        <f t="array" ref="U126">MAX(_xlfn._xlws.FILTER(U1:U122, ISNUMBER(U1:U122)))</f>
        <v>0.18346000000000001</v>
      </c>
      <c r="V126" s="24" cm="1">
        <f t="array" ref="V126">MAX(_xlfn._xlws.FILTER(V1:V122, ISNUMBER(V1:V122)))</f>
        <v>0.13330423</v>
      </c>
    </row>
    <row r="127" spans="1:38" x14ac:dyDescent="0.35">
      <c r="A127" t="s">
        <v>85</v>
      </c>
      <c r="B127" s="24" cm="1">
        <f t="array" ref="B127">MIN(_xlfn._xlws.FILTER(B2:B122, ISNUMBER(B2:B122)))</f>
        <v>-0.11956887999999999</v>
      </c>
      <c r="C127" s="24" cm="1">
        <f t="array" ref="C127">MIN(_xlfn._xlws.FILTER(C2:C122, ISNUMBER(C2:C122)))</f>
        <v>-0.23961417999999998</v>
      </c>
      <c r="D127" s="24" cm="1">
        <f t="array" ref="D127">MIN(_xlfn._xlws.FILTER(D2:D122, ISNUMBER(D2:D122)))</f>
        <v>-0.33672530000000001</v>
      </c>
      <c r="E127" s="24" cm="1">
        <f t="array" ref="E127">MIN(_xlfn._xlws.FILTER(E2:E122, ISNUMBER(E2:E122)))</f>
        <v>-0.23990417</v>
      </c>
      <c r="F127" s="24" cm="1">
        <f t="array" ref="F127">MIN(_xlfn._xlws.FILTER(F2:F122, ISNUMBER(F2:F122)))</f>
        <v>-0.19817077999999999</v>
      </c>
      <c r="G127" s="24" cm="1">
        <f t="array" ref="G127">MIN(_xlfn._xlws.FILTER(G2:G122, ISNUMBER(G2:G122)))</f>
        <v>-0.28841227000000003</v>
      </c>
      <c r="H127" s="24" cm="1">
        <f t="array" ref="H127">MIN(_xlfn._xlws.FILTER(H2:H122, ISNUMBER(H2:H122)))</f>
        <v>-0.14693535000000002</v>
      </c>
      <c r="I127" s="24" cm="1">
        <f t="array" ref="I127">MIN(_xlfn._xlws.FILTER(I2:I122, ISNUMBER(I2:I122)))</f>
        <v>-0.15464192000000002</v>
      </c>
      <c r="J127" s="24" cm="1">
        <f t="array" ref="J127">MIN(_xlfn._xlws.FILTER(J2:J122, ISNUMBER(J2:J122)))</f>
        <v>-0.32916866</v>
      </c>
      <c r="K127" s="24" cm="1">
        <f t="array" ref="K127">MIN(_xlfn._xlws.FILTER(K2:K122, ISNUMBER(K2:K122)))</f>
        <v>-0.17558224</v>
      </c>
      <c r="L127" s="24" cm="1">
        <f t="array" ref="L127">MIN(_xlfn._xlws.FILTER(L2:L122, ISNUMBER(L2:L122)))</f>
        <v>-0.37982273</v>
      </c>
      <c r="M127" s="24" cm="1">
        <f t="array" ref="M127">MIN(_xlfn._xlws.FILTER(M2:M122, ISNUMBER(M2:M122)))</f>
        <v>-0.30114196999999998</v>
      </c>
      <c r="N127" s="24" cm="1">
        <f t="array" ref="N127">MIN(_xlfn._xlws.FILTER(N2:N122, ISNUMBER(N2:N122)))</f>
        <v>-0.23758389000000002</v>
      </c>
      <c r="O127" s="24" cm="1">
        <f t="array" ref="O127">MIN(_xlfn._xlws.FILTER(O2:O122, ISNUMBER(O2:O122)))</f>
        <v>-0.26250385000000004</v>
      </c>
      <c r="P127" s="24" cm="1">
        <f t="array" ref="P127">MIN(_xlfn._xlws.FILTER(P2:P122, ISNUMBER(P2:P122)))</f>
        <v>-0.15438436999999999</v>
      </c>
      <c r="Q127" s="24" cm="1">
        <f t="array" ref="Q127">MIN(_xlfn._xlws.FILTER(Q2:Q122, ISNUMBER(Q2:Q122)))</f>
        <v>-0.12465525</v>
      </c>
      <c r="R127" s="24" cm="1">
        <f t="array" ref="R127">MIN(_xlfn._xlws.FILTER(R2:R122, ISNUMBER(R2:R122)))</f>
        <v>-0.17960197</v>
      </c>
      <c r="S127" s="24" cm="1">
        <f t="array" ref="S127">MIN(_xlfn._xlws.FILTER(S2:S122, ISNUMBER(S2:S122)))</f>
        <v>-0.26000005999999998</v>
      </c>
      <c r="T127" s="24" cm="1">
        <f t="array" ref="T127">MIN(_xlfn._xlws.FILTER(T2:T122, ISNUMBER(T2:T122)))</f>
        <v>-0.20361249999999997</v>
      </c>
      <c r="U127" s="24" cm="1">
        <f t="array" ref="U127">MIN(_xlfn._xlws.FILTER(U2:U122, ISNUMBER(U2:U122)))</f>
        <v>-0.23435222999999999</v>
      </c>
      <c r="V127" s="24" cm="1">
        <f t="array" ref="V127">MIN(_xlfn._xlws.FILTER(V2:V122, ISNUMBER(V2:V122)))</f>
        <v>-0.15415895000000002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18</v>
      </c>
      <c r="C129">
        <f>COUNTIF(C2:C122, "&lt;"&amp;Assumption!$E$50)</f>
        <v>31</v>
      </c>
      <c r="D129">
        <f>COUNTIF(D2:D122, "&lt;"&amp;Assumption!$E$50)</f>
        <v>18</v>
      </c>
      <c r="E129">
        <f>COUNTIF(E2:E122, "&lt;"&amp;Assumption!$E$50)</f>
        <v>22</v>
      </c>
      <c r="F129">
        <f>COUNTIF(F2:F122, "&lt;"&amp;Assumption!$E$50)</f>
        <v>27</v>
      </c>
      <c r="G129">
        <f>COUNTIF(G2:G122, "&lt;"&amp;Assumption!$E$50)</f>
        <v>28</v>
      </c>
      <c r="H129">
        <f>COUNTIF(H2:H122, "&lt;"&amp;Assumption!$E$50)</f>
        <v>17</v>
      </c>
      <c r="I129">
        <f>COUNTIF(I2:I122, "&lt;"&amp;Assumption!$E$50)</f>
        <v>15</v>
      </c>
      <c r="J129">
        <f>COUNTIF(J2:J122, "&lt;"&amp;Assumption!$E$50)</f>
        <v>21</v>
      </c>
      <c r="K129">
        <f>COUNTIF(K2:K122, "&lt;"&amp;Assumption!$E$50)</f>
        <v>26</v>
      </c>
      <c r="L129">
        <f>COUNTIF(L2:L122, "&lt;"&amp;Assumption!$E$50)</f>
        <v>32</v>
      </c>
      <c r="M129">
        <f>COUNTIF(M2:M122, "&lt;"&amp;Assumption!$E$50)</f>
        <v>30</v>
      </c>
      <c r="N129">
        <f>COUNTIF(N2:N122, "&lt;"&amp;Assumption!$E$50)</f>
        <v>29</v>
      </c>
      <c r="O129">
        <f>COUNTIF(O2:O122, "&lt;"&amp;Assumption!$E$50)</f>
        <v>16</v>
      </c>
      <c r="P129">
        <f>COUNTIF(P2:P122, "&lt;"&amp;Assumption!$E$50)</f>
        <v>28</v>
      </c>
      <c r="Q129">
        <f>COUNTIF(Q2:Q122, "&lt;"&amp;Assumption!$E$50)</f>
        <v>20</v>
      </c>
      <c r="R129">
        <f>COUNTIF(R2:R122, "&lt;"&amp;Assumption!$E$50)</f>
        <v>11</v>
      </c>
      <c r="S129">
        <f>COUNTIF(S2:S122, "&lt;"&amp;Assumption!$E$50)</f>
        <v>37</v>
      </c>
      <c r="T129">
        <f>COUNTIF(T2:T122, "&lt;"&amp;Assumption!$E$50)</f>
        <v>21</v>
      </c>
      <c r="U129">
        <f>COUNTIF(U2:U122, "&lt;"&amp;Assumption!$E$50)</f>
        <v>27</v>
      </c>
      <c r="V129">
        <f>COUNTIF(V2:V122, "&lt;"&amp;Assumption!$E$50)</f>
        <v>15</v>
      </c>
    </row>
    <row r="130" spans="1:29" x14ac:dyDescent="0.35">
      <c r="A130" t="s">
        <v>86</v>
      </c>
      <c r="B130">
        <f>COUNT(B1:B122)</f>
        <v>98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107</v>
      </c>
    </row>
    <row r="132" spans="1:29" x14ac:dyDescent="0.35">
      <c r="A132" t="s">
        <v>88</v>
      </c>
      <c r="B132" s="9">
        <f t="shared" ref="B132:V132" si="1">B129/B130</f>
        <v>0.18367346938775511</v>
      </c>
      <c r="C132" s="9">
        <f t="shared" si="1"/>
        <v>0.256198347107438</v>
      </c>
      <c r="D132" s="9">
        <f t="shared" si="1"/>
        <v>0.1487603305785124</v>
      </c>
      <c r="E132" s="9">
        <f t="shared" si="1"/>
        <v>0.18181818181818182</v>
      </c>
      <c r="F132" s="9">
        <f t="shared" si="1"/>
        <v>0.2231404958677686</v>
      </c>
      <c r="G132" s="9">
        <f t="shared" si="1"/>
        <v>0.23140495867768596</v>
      </c>
      <c r="H132" s="9">
        <f t="shared" si="1"/>
        <v>0.14049586776859505</v>
      </c>
      <c r="I132" s="9">
        <f t="shared" si="1"/>
        <v>0.12396694214876033</v>
      </c>
      <c r="J132" s="9">
        <f t="shared" si="1"/>
        <v>0.17355371900826447</v>
      </c>
      <c r="K132" s="9">
        <f t="shared" si="1"/>
        <v>0.21487603305785125</v>
      </c>
      <c r="L132" s="9">
        <f t="shared" si="1"/>
        <v>0.26446280991735538</v>
      </c>
      <c r="M132" s="9">
        <f t="shared" si="1"/>
        <v>0.24793388429752067</v>
      </c>
      <c r="N132" s="9">
        <f t="shared" si="1"/>
        <v>0.23966942148760331</v>
      </c>
      <c r="O132" s="9">
        <f t="shared" si="1"/>
        <v>0.13223140495867769</v>
      </c>
      <c r="P132" s="9">
        <f t="shared" si="1"/>
        <v>0.23140495867768596</v>
      </c>
      <c r="Q132" s="9">
        <f t="shared" si="1"/>
        <v>0.16528925619834711</v>
      </c>
      <c r="R132" s="9">
        <f t="shared" si="1"/>
        <v>9.0909090909090912E-2</v>
      </c>
      <c r="S132" s="9">
        <f t="shared" si="1"/>
        <v>0.30578512396694213</v>
      </c>
      <c r="T132" s="9">
        <f t="shared" si="1"/>
        <v>0.17355371900826447</v>
      </c>
      <c r="U132" s="9">
        <f t="shared" si="1"/>
        <v>0.2231404958677686</v>
      </c>
      <c r="V132" s="9">
        <f t="shared" si="1"/>
        <v>0.14018691588785046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0.42399999999999999</v>
      </c>
      <c r="C134" s="9" cm="1">
        <f t="array" ref="C134">_xlfn.PERCENTRANK.EXC(_xlfn._xlws.FILTER(C2:C122, ISNUMBER(C2:C122)),C122)</f>
        <v>0.68799999999999994</v>
      </c>
      <c r="D134" s="9" cm="1">
        <f t="array" ref="D134">_xlfn.PERCENTRANK.EXC(_xlfn._xlws.FILTER(D2:D122, ISNUMBER(D2:D122)),D122)</f>
        <v>0.94199999999999995</v>
      </c>
      <c r="E134" s="9" cm="1">
        <f t="array" ref="E134">_xlfn.PERCENTRANK.EXC(_xlfn._xlws.FILTER(E2:E122, ISNUMBER(E2:E122)),E122)</f>
        <v>0.95899999999999996</v>
      </c>
      <c r="F134" s="9" cm="1">
        <f t="array" ref="F134">_xlfn.PERCENTRANK.EXC(_xlfn._xlws.FILTER(F2:F122, ISNUMBER(F2:F122)),F122)</f>
        <v>0.64700000000000002</v>
      </c>
      <c r="G134" s="9" cm="1">
        <f t="array" ref="G134">_xlfn.PERCENTRANK.EXC(_xlfn._xlws.FILTER(G2:G122, ISNUMBER(G2:G122)),G122)</f>
        <v>0.442</v>
      </c>
      <c r="H134" s="9" cm="1">
        <f t="array" ref="H134">_xlfn.PERCENTRANK.EXC(_xlfn._xlws.FILTER(H2:H122, ISNUMBER(H2:H122)),H122)</f>
        <v>0.96699999999999997</v>
      </c>
      <c r="I134" s="9" cm="1">
        <f t="array" ref="I134">_xlfn.PERCENTRANK.EXC(_xlfn._xlws.FILTER(I2:I122, ISNUMBER(I2:I122)),I122)</f>
        <v>0.78600000000000003</v>
      </c>
      <c r="J134" s="9" cm="1">
        <f t="array" ref="J134">_xlfn.PERCENTRANK.EXC(_xlfn._xlws.FILTER(J2:J122, ISNUMBER(J2:J122)),J122)</f>
        <v>0.155</v>
      </c>
      <c r="K134" s="9" cm="1">
        <f t="array" ref="K134">_xlfn.PERCENTRANK.EXC(_xlfn._xlws.FILTER(K2:K122, ISNUMBER(K2:K122)),K122)</f>
        <v>0.51600000000000001</v>
      </c>
      <c r="L134" s="9" cm="1">
        <f t="array" ref="L134">_xlfn.PERCENTRANK.EXC(_xlfn._xlws.FILTER(L2:L122, ISNUMBER(L2:L122)),L122)</f>
        <v>0.76200000000000001</v>
      </c>
      <c r="M134" s="9" cm="1">
        <f t="array" ref="M134">_xlfn.PERCENTRANK.EXC(_xlfn._xlws.FILTER(M2:M122, ISNUMBER(M2:M122)),M122)</f>
        <v>0.877</v>
      </c>
      <c r="N134" s="9" cm="1">
        <f t="array" ref="N134">_xlfn.PERCENTRANK.EXC(_xlfn._xlws.FILTER(N2:N122, ISNUMBER(N2:N122)),N122)</f>
        <v>0.377</v>
      </c>
      <c r="O134" s="9" cm="1">
        <f t="array" ref="O134">_xlfn.PERCENTRANK.EXC(_xlfn._xlws.FILTER(O2:O122, ISNUMBER(O2:O122)),O122)</f>
        <v>0.49099999999999999</v>
      </c>
      <c r="P134" s="9" cm="1">
        <f t="array" ref="P134">_xlfn.PERCENTRANK.EXC(_xlfn._xlws.FILTER(P2:P122, ISNUMBER(P2:P122)),P122)</f>
        <v>0.54</v>
      </c>
      <c r="Q134" s="9" cm="1">
        <f t="array" ref="Q134">_xlfn.PERCENTRANK.EXC(_xlfn._xlws.FILTER(Q2:Q122, ISNUMBER(Q2:Q122)),Q122)</f>
        <v>0.67200000000000004</v>
      </c>
      <c r="R134" s="9" cm="1">
        <f t="array" ref="R134">_xlfn.PERCENTRANK.EXC(_xlfn._xlws.FILTER(R2:R122, ISNUMBER(R2:R122)),R122)</f>
        <v>0.877</v>
      </c>
      <c r="S134" s="9" cm="1">
        <f t="array" ref="S134">_xlfn.PERCENTRANK.EXC(_xlfn._xlws.FILTER(S2:S122, ISNUMBER(S2:S122)),S122)</f>
        <v>7.2999999999999995E-2</v>
      </c>
      <c r="T134" s="9" cm="1">
        <f t="array" ref="T134">_xlfn.PERCENTRANK.EXC(_xlfn._xlws.FILTER(T2:T122, ISNUMBER(T2:T122)),T122)</f>
        <v>0.54900000000000004</v>
      </c>
      <c r="U134" s="9" cm="1">
        <f t="array" ref="U134">_xlfn.PERCENTRANK.EXC(_xlfn._xlws.FILTER(U2:U122, ISNUMBER(U2:U122)),U122)</f>
        <v>0.77800000000000002</v>
      </c>
      <c r="V134" s="9" cm="1">
        <f t="array" ref="V134">_xlfn.PERCENTRANK.EXC(_xlfn._xlws.FILTER(V2:V122, ISNUMBER(V2:V122)),V122)</f>
        <v>0.47199999999999998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0.60599999999999998</v>
      </c>
      <c r="C136" s="9" cm="1">
        <f t="array" ref="C136">_xlfn.PERCENTRANK.EXC(_xlfn._xlws.FILTER(C4:C125, ISNUMBER(C4:C125)),C113)</f>
        <v>0.91600000000000004</v>
      </c>
      <c r="D136" s="9" cm="1">
        <f t="array" ref="D136">_xlfn.PERCENTRANK.EXC(_xlfn._xlws.FILTER(D4:D125, ISNUMBER(D4:D125)),D113)</f>
        <v>0.88300000000000001</v>
      </c>
      <c r="E136" s="9" cm="1">
        <f t="array" ref="E136">_xlfn.PERCENTRANK.EXC(_xlfn._xlws.FILTER(E4:E125, ISNUMBER(E4:E125)),E113)</f>
        <v>0.94099999999999995</v>
      </c>
      <c r="F136" s="9" cm="1">
        <f t="array" ref="F136">_xlfn.PERCENTRANK.EXC(_xlfn._xlws.FILTER(F4:F125, ISNUMBER(F4:F125)),F113)</f>
        <v>0.95</v>
      </c>
      <c r="G136" s="9" cm="1">
        <f t="array" ref="G136">_xlfn.PERCENTRANK.EXC(_xlfn._xlws.FILTER(G4:G125, ISNUMBER(G4:G125)),G113)</f>
        <v>0.75800000000000001</v>
      </c>
      <c r="H136" s="9" cm="1">
        <f t="array" ref="H136">_xlfn.PERCENTRANK.EXC(_xlfn._xlws.FILTER(H4:H125, ISNUMBER(H4:H125)),H113)</f>
        <v>0.79100000000000004</v>
      </c>
      <c r="I136" s="9" cm="1">
        <f t="array" ref="I136">_xlfn.PERCENTRANK.EXC(_xlfn._xlws.FILTER(I4:I125, ISNUMBER(I4:I125)),I113)</f>
        <v>0.97499999999999998</v>
      </c>
      <c r="J136" s="9" cm="1">
        <f t="array" ref="J136">_xlfn.PERCENTRANK.EXC(_xlfn._xlws.FILTER(J4:J125, ISNUMBER(J4:J125)),J113)</f>
        <v>0.96599999999999997</v>
      </c>
      <c r="K136" s="9" cm="1">
        <f t="array" ref="K136">_xlfn.PERCENTRANK.EXC(_xlfn._xlws.FILTER(K4:K125, ISNUMBER(K4:K125)),K113)</f>
        <v>0.97499999999999998</v>
      </c>
      <c r="L136" s="9" cm="1">
        <f t="array" ref="L136">_xlfn.PERCENTRANK.EXC(_xlfn._xlws.FILTER(L4:L125, ISNUMBER(L4:L125)),L113)</f>
        <v>0.9</v>
      </c>
      <c r="M136" s="9" cm="1">
        <f t="array" ref="M136">_xlfn.PERCENTRANK.EXC(_xlfn._xlws.FILTER(M4:M125, ISNUMBER(M4:M125)),M113)</f>
        <v>0.9</v>
      </c>
      <c r="N136" s="9" cm="1">
        <f t="array" ref="N136">_xlfn.PERCENTRANK.EXC(_xlfn._xlws.FILTER(N4:N125, ISNUMBER(N4:N125)),N113)</f>
        <v>0.92500000000000004</v>
      </c>
      <c r="O136" s="9" cm="1">
        <f t="array" ref="O136">_xlfn.PERCENTRANK.EXC(_xlfn._xlws.FILTER(O4:O125, ISNUMBER(O4:O125)),O113)</f>
        <v>0.85</v>
      </c>
      <c r="P136" s="9" cm="1">
        <f t="array" ref="P136">_xlfn.PERCENTRANK.EXC(_xlfn._xlws.FILTER(P4:P125, ISNUMBER(P4:P125)),P113)</f>
        <v>0.55800000000000005</v>
      </c>
      <c r="Q136" s="9" cm="1">
        <f t="array" ref="Q136">_xlfn.PERCENTRANK.EXC(_xlfn._xlws.FILTER(Q4:Q125, ISNUMBER(Q4:Q125)),Q113)</f>
        <v>0.97499999999999998</v>
      </c>
      <c r="R136" s="9" cm="1">
        <f t="array" ref="R136">_xlfn.PERCENTRANK.EXC(_xlfn._xlws.FILTER(R4:R125, ISNUMBER(R4:R125)),R113)</f>
        <v>0.45</v>
      </c>
      <c r="S136" s="9" cm="1">
        <f t="array" ref="S136">_xlfn.PERCENTRANK.EXC(_xlfn._xlws.FILTER(S4:S125, ISNUMBER(S4:S125)),S113)</f>
        <v>0.68300000000000005</v>
      </c>
      <c r="T136" s="9" cm="1">
        <f t="array" ref="T136">_xlfn.PERCENTRANK.EXC(_xlfn._xlws.FILTER(T4:T125, ISNUMBER(T4:T125)),T113)</f>
        <v>0.97499999999999998</v>
      </c>
      <c r="U136" s="9" cm="1">
        <f t="array" ref="U136">_xlfn.PERCENTRANK.EXC(_xlfn._xlws.FILTER(U4:U125, ISNUMBER(U4:U125)),U113)</f>
        <v>0.95799999999999996</v>
      </c>
      <c r="V136" s="9" cm="1">
        <f t="array" ref="V136">_xlfn.PERCENTRANK.EXC(_xlfn._xlws.FILTER(V4:V125, ISNUMBER(V4:V125)),V113)</f>
        <v>0.89800000000000002</v>
      </c>
    </row>
    <row r="138" spans="1:29" x14ac:dyDescent="0.35">
      <c r="A138" t="s">
        <v>855</v>
      </c>
      <c r="B138">
        <f>STDEV(B40:B122)</f>
        <v>6.020286043709356E-2</v>
      </c>
      <c r="C138">
        <f t="shared" ref="C138:V138" si="2">STDEV(C40:C122)</f>
        <v>8.8233091972696007E-2</v>
      </c>
      <c r="D138">
        <f t="shared" si="2"/>
        <v>7.2393340780674803E-2</v>
      </c>
      <c r="E138">
        <f t="shared" si="2"/>
        <v>6.2685830404670198E-2</v>
      </c>
      <c r="F138">
        <f t="shared" si="2"/>
        <v>9.1237776593673742E-2</v>
      </c>
      <c r="G138">
        <f t="shared" si="2"/>
        <v>7.5074421746038997E-2</v>
      </c>
      <c r="H138">
        <f t="shared" si="2"/>
        <v>4.6402637946886358E-2</v>
      </c>
      <c r="I138">
        <f t="shared" si="2"/>
        <v>6.1464576974412724E-2</v>
      </c>
      <c r="J138">
        <f t="shared" si="2"/>
        <v>7.8057510590014492E-2</v>
      </c>
      <c r="K138">
        <f t="shared" si="2"/>
        <v>7.2959812672476879E-2</v>
      </c>
      <c r="L138">
        <f t="shared" si="2"/>
        <v>9.6323228329823235E-2</v>
      </c>
      <c r="M138">
        <f t="shared" si="2"/>
        <v>8.3062823257317508E-2</v>
      </c>
      <c r="N138">
        <f t="shared" si="2"/>
        <v>8.4517320142391356E-2</v>
      </c>
      <c r="O138">
        <f t="shared" si="2"/>
        <v>5.7461982599756593E-2</v>
      </c>
      <c r="P138">
        <f t="shared" si="2"/>
        <v>7.5304071956900601E-2</v>
      </c>
      <c r="Q138">
        <f t="shared" si="2"/>
        <v>4.8618320022114171E-2</v>
      </c>
      <c r="R138">
        <f t="shared" si="2"/>
        <v>4.7991257749751069E-2</v>
      </c>
      <c r="S138">
        <f t="shared" si="2"/>
        <v>0.10272811725971111</v>
      </c>
      <c r="T138">
        <f t="shared" si="2"/>
        <v>5.4492529903033292E-2</v>
      </c>
      <c r="U138">
        <f t="shared" si="2"/>
        <v>7.0863819683878032E-2</v>
      </c>
      <c r="V138">
        <f t="shared" si="2"/>
        <v>5.6479487750868571E-2</v>
      </c>
    </row>
    <row r="139" spans="1:29" x14ac:dyDescent="0.35">
      <c r="A139" t="s">
        <v>856</v>
      </c>
      <c r="B139" s="77">
        <f>B138*SQRT(12)</f>
        <v>0.2085488260760486</v>
      </c>
      <c r="C139" s="77">
        <f t="shared" ref="C139:V139" si="3">C138*SQRT(12)</f>
        <v>0.30564839641121427</v>
      </c>
      <c r="D139" s="77">
        <f t="shared" si="3"/>
        <v>0.25077788872355344</v>
      </c>
      <c r="E139" s="77">
        <f t="shared" si="3"/>
        <v>0.21715008635106939</v>
      </c>
      <c r="F139" s="77">
        <f t="shared" si="3"/>
        <v>0.31605692925972279</v>
      </c>
      <c r="G139" s="77">
        <f t="shared" si="3"/>
        <v>0.26006542562598661</v>
      </c>
      <c r="H139" s="77">
        <f t="shared" si="3"/>
        <v>0.16074345305846149</v>
      </c>
      <c r="I139" s="77">
        <f t="shared" si="3"/>
        <v>0.21291954037082195</v>
      </c>
      <c r="J139" s="77">
        <f t="shared" si="3"/>
        <v>0.27039914850850155</v>
      </c>
      <c r="K139" s="77">
        <f t="shared" si="3"/>
        <v>0.25274020491887517</v>
      </c>
      <c r="L139" s="77">
        <f t="shared" si="3"/>
        <v>0.33367345083262334</v>
      </c>
      <c r="M139" s="77">
        <f t="shared" si="3"/>
        <v>0.2877380602035754</v>
      </c>
      <c r="N139" s="77">
        <f t="shared" si="3"/>
        <v>0.29277658521237254</v>
      </c>
      <c r="O139" s="77">
        <f t="shared" si="3"/>
        <v>0.19905414673283436</v>
      </c>
      <c r="P139" s="77">
        <f t="shared" si="3"/>
        <v>0.26086095729234904</v>
      </c>
      <c r="Q139" s="77">
        <f t="shared" si="3"/>
        <v>0.16841880091388992</v>
      </c>
      <c r="R139" s="77">
        <f t="shared" si="3"/>
        <v>0.16624659348340495</v>
      </c>
      <c r="S139" s="77">
        <f t="shared" si="3"/>
        <v>0.35586063691942588</v>
      </c>
      <c r="T139" s="77">
        <f t="shared" si="3"/>
        <v>0.18876766085004001</v>
      </c>
      <c r="U139" s="77">
        <f t="shared" si="3"/>
        <v>0.24547947222175248</v>
      </c>
      <c r="V139" s="77">
        <f t="shared" si="3"/>
        <v>0.19565068473993683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41880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-5.4371</v>
      </c>
      <c r="D2" s="7" cm="1">
        <f t="array" ref="D2:D122">_xll.FDS(D1,"P_PRICE_RETURNS_PR('52W',2,-10AY,0,AM)")</f>
        <v>30.409694999999999</v>
      </c>
      <c r="E2" s="7" cm="1">
        <f t="array" ref="E2:E122">_xll.FDS(E1,"P_PRICE_RETURNS_PR('52W',2,-10AY,0,AM)")</f>
        <v>26.076257999999999</v>
      </c>
      <c r="F2" s="7" cm="1">
        <f t="array" ref="F2:F122">_xll.FDS(F1,"P_PRICE_RETURNS_PR('52W',2,-10AY,0,AM)")</f>
        <v>7.4031710000000004</v>
      </c>
      <c r="G2" s="7" cm="1">
        <f t="array" ref="G2:G122">_xll.FDS(G1,"P_PRICE_RETURNS_PR('52W',2,-10AY,0,AM)")</f>
        <v>8.3467009999999995</v>
      </c>
      <c r="H2" s="7" cm="1">
        <f t="array" ref="H2:H122">_xll.FDS(H1,"P_PRICE_RETURNS_PR('52W',2,-10AY,0,AM)")</f>
        <v>17.108094999999999</v>
      </c>
      <c r="I2" s="7" cm="1">
        <f t="array" ref="I2:I122">_xll.FDS(I1,"P_PRICE_RETURNS_PR('52W',2,-10AY,0,AM)")</f>
        <v>25.786387999999999</v>
      </c>
      <c r="J2" s="7" cm="1">
        <f t="array" ref="J2:J122">_xll.FDS(J1,"P_PRICE_RETURNS_PR('52W',2,-10AY,0,AM)")</f>
        <v>19.281995999999999</v>
      </c>
      <c r="K2" s="7" cm="1">
        <f t="array" ref="K2:K122">_xll.FDS(K1,"P_PRICE_RETURNS_PR('52W',2,-10AY,0,AM)")</f>
        <v>18.028046</v>
      </c>
      <c r="L2" s="7" cm="1">
        <f t="array" ref="L2:L122">_xll.FDS(L1,"P_PRICE_RETURNS_PR('52W',2,-10AY,0,AM)")</f>
        <v>31.00338</v>
      </c>
      <c r="M2" s="7" cm="1">
        <f t="array" ref="M2:M122">_xll.FDS(M1,"P_PRICE_RETURNS_PR('52W',2,-10AY,0,AM)")</f>
        <v>26.121258000000001</v>
      </c>
      <c r="N2" s="7" cm="1">
        <f t="array" ref="N2:N122">_xll.FDS(N1,"P_PRICE_RETURNS_PR('52W',2,-10AY,0,AM)")</f>
        <v>26.616405</v>
      </c>
      <c r="O2" s="7" cm="1">
        <f t="array" ref="O2:O122">_xll.FDS(O1,"P_PRICE_RETURNS_PR('52W',2,-10AY,0,AM)")</f>
        <v>59.319794000000002</v>
      </c>
      <c r="P2" s="7" cm="1">
        <f t="array" ref="P2:P122">_xll.FDS(P1,"P_PRICE_RETURNS_PR('52W',2,-10AY,0,AM)")</f>
        <v>17.658256999999999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20.819628000000002</v>
      </c>
      <c r="S2" s="7" cm="1">
        <f t="array" ref="S2:S122">_xll.FDS(S1,"P_PRICE_RETURNS_PR('52W',2,-10AY,0,AM)")</f>
        <v>16.014109999999999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40.027763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41911</v>
      </c>
      <c r="B3" s="7" t="e">
        <v>#N/A</v>
      </c>
      <c r="C3" s="7">
        <v>-16.220020000000002</v>
      </c>
      <c r="D3" s="40">
        <v>12.647951000000001</v>
      </c>
      <c r="E3" s="40">
        <v>12.348293999999999</v>
      </c>
      <c r="F3" s="40">
        <v>1.327467</v>
      </c>
      <c r="G3" s="40">
        <v>6.3331365999999996</v>
      </c>
      <c r="H3" s="40">
        <v>4.3367146999999999</v>
      </c>
      <c r="I3" s="40">
        <v>10.542631</v>
      </c>
      <c r="J3" s="40">
        <v>7.0881962999999999</v>
      </c>
      <c r="K3" s="40">
        <v>-0.40068626000000002</v>
      </c>
      <c r="L3" s="40">
        <v>-5.757612</v>
      </c>
      <c r="M3" s="40">
        <v>3.332281</v>
      </c>
      <c r="N3" s="40">
        <v>-6.0040893999999998</v>
      </c>
      <c r="O3" s="40">
        <v>35.923839999999998</v>
      </c>
      <c r="P3" s="40">
        <v>3.5832286</v>
      </c>
      <c r="Q3" s="40" t="e">
        <v>#N/A</v>
      </c>
      <c r="R3" s="40">
        <v>11.873101999999999</v>
      </c>
      <c r="S3" s="40">
        <v>-9.4245009999999994</v>
      </c>
      <c r="T3" s="40" t="e">
        <v>#N/A</v>
      </c>
      <c r="U3" s="40">
        <v>25.055980000000002</v>
      </c>
      <c r="V3" s="155" t="e">
        <v>#N/A</v>
      </c>
      <c r="W3" s="24"/>
    </row>
    <row r="4" spans="1:23" x14ac:dyDescent="0.35">
      <c r="A4" s="2">
        <v>41941</v>
      </c>
      <c r="B4" s="7" t="e">
        <v>#N/A</v>
      </c>
      <c r="C4" s="7">
        <v>-16.334540000000001</v>
      </c>
      <c r="D4" s="40">
        <v>2.8574944000000002</v>
      </c>
      <c r="E4" s="40">
        <v>7.2329043999999998</v>
      </c>
      <c r="F4" s="40">
        <v>-11.987389</v>
      </c>
      <c r="G4" s="40">
        <v>-4.0031853000000002</v>
      </c>
      <c r="H4" s="40">
        <v>-2.2410393000000002</v>
      </c>
      <c r="I4" s="40">
        <v>8.7195280000000004</v>
      </c>
      <c r="J4" s="40">
        <v>2.9319047999999999</v>
      </c>
      <c r="K4" s="40">
        <v>-8.2581159999999993</v>
      </c>
      <c r="L4" s="40">
        <v>-16.671932000000002</v>
      </c>
      <c r="M4" s="40">
        <v>2.7917624000000001</v>
      </c>
      <c r="N4" s="40">
        <v>-27.910418</v>
      </c>
      <c r="O4" s="40">
        <v>25.918472000000001</v>
      </c>
      <c r="P4" s="40">
        <v>6.8878292999999999</v>
      </c>
      <c r="Q4" s="40" t="e">
        <v>#N/A</v>
      </c>
      <c r="R4" s="40">
        <v>7.336557</v>
      </c>
      <c r="S4" s="40">
        <v>-8.3506699999999991</v>
      </c>
      <c r="T4" s="40" t="e">
        <v>#N/A</v>
      </c>
      <c r="U4" s="40">
        <v>13.317275</v>
      </c>
      <c r="V4" s="155" t="e">
        <v>#N/A</v>
      </c>
      <c r="W4" s="24"/>
    </row>
    <row r="5" spans="1:23" x14ac:dyDescent="0.35">
      <c r="A5" s="2">
        <v>41971</v>
      </c>
      <c r="B5" s="7" t="e">
        <v>#N/A</v>
      </c>
      <c r="C5" s="7">
        <v>-9.9571819999999995</v>
      </c>
      <c r="D5" s="40">
        <v>20.008362000000002</v>
      </c>
      <c r="E5" s="40">
        <v>18.713712999999998</v>
      </c>
      <c r="F5" s="40">
        <v>-11.678499</v>
      </c>
      <c r="G5" s="40">
        <v>6.8639039999999998</v>
      </c>
      <c r="H5" s="40">
        <v>-3.7415862</v>
      </c>
      <c r="I5" s="40">
        <v>13.733029</v>
      </c>
      <c r="J5" s="40">
        <v>0.14702082</v>
      </c>
      <c r="K5" s="40">
        <v>-10.264324999999999</v>
      </c>
      <c r="L5" s="40">
        <v>-6.9949269999999997</v>
      </c>
      <c r="M5" s="40">
        <v>10.775613999999999</v>
      </c>
      <c r="N5" s="40">
        <v>-26.080894000000001</v>
      </c>
      <c r="O5" s="40">
        <v>36.435654</v>
      </c>
      <c r="P5" s="40">
        <v>1.8661141000000001</v>
      </c>
      <c r="Q5" s="40" t="e">
        <v>#N/A</v>
      </c>
      <c r="R5" s="40">
        <v>17.246687000000001</v>
      </c>
      <c r="S5" s="40">
        <v>5.7636022999999996</v>
      </c>
      <c r="T5" s="40" t="e">
        <v>#N/A</v>
      </c>
      <c r="U5" s="40">
        <v>7.8218937000000004</v>
      </c>
      <c r="V5" s="155" t="e">
        <v>#N/A</v>
      </c>
      <c r="W5" s="24"/>
    </row>
    <row r="6" spans="1:23" x14ac:dyDescent="0.35">
      <c r="A6" s="2">
        <v>42002</v>
      </c>
      <c r="B6" s="7" t="e">
        <v>#N/A</v>
      </c>
      <c r="C6" s="7">
        <v>-13.293589000000001</v>
      </c>
      <c r="D6" s="40">
        <v>24.292636999999999</v>
      </c>
      <c r="E6" s="40">
        <v>24.435413</v>
      </c>
      <c r="F6" s="40">
        <v>-17.322569999999999</v>
      </c>
      <c r="G6" s="40">
        <v>-1.4553845000000001</v>
      </c>
      <c r="H6" s="40">
        <v>-10.57502</v>
      </c>
      <c r="I6" s="40">
        <v>8.7495329999999996</v>
      </c>
      <c r="J6" s="40">
        <v>-11.174429</v>
      </c>
      <c r="K6" s="40">
        <v>-11.612183</v>
      </c>
      <c r="L6" s="40">
        <v>-15.630018</v>
      </c>
      <c r="M6" s="40">
        <v>5.6661367</v>
      </c>
      <c r="N6" s="40">
        <v>-37.856613000000003</v>
      </c>
      <c r="O6" s="40">
        <v>21.852661000000001</v>
      </c>
      <c r="P6" s="40">
        <v>7.1336985000000004</v>
      </c>
      <c r="Q6" s="40" t="e">
        <v>#N/A</v>
      </c>
      <c r="R6" s="40">
        <v>15.362166999999999</v>
      </c>
      <c r="S6" s="40">
        <v>20.046472999999999</v>
      </c>
      <c r="T6" s="40" t="e">
        <v>#N/A</v>
      </c>
      <c r="U6" s="40">
        <v>2.4240254999999999</v>
      </c>
      <c r="V6" s="155" t="e">
        <v>#N/A</v>
      </c>
      <c r="W6" s="24"/>
    </row>
    <row r="7" spans="1:23" x14ac:dyDescent="0.35">
      <c r="A7" s="2">
        <v>42033</v>
      </c>
      <c r="B7" s="7" t="e">
        <v>#N/A</v>
      </c>
      <c r="C7" s="7">
        <v>-2.8205692999999998</v>
      </c>
      <c r="D7" s="40">
        <v>23.317062</v>
      </c>
      <c r="E7" s="40">
        <v>35.987760000000002</v>
      </c>
      <c r="F7" s="40">
        <v>-12.981194500000001</v>
      </c>
      <c r="G7" s="40">
        <v>-5.5013360000000002</v>
      </c>
      <c r="H7" s="40">
        <v>-4.9744662999999996</v>
      </c>
      <c r="I7" s="40">
        <v>18.320656</v>
      </c>
      <c r="J7" s="40">
        <v>-6.2564076999999996</v>
      </c>
      <c r="K7" s="40">
        <v>-1.5489995000000001</v>
      </c>
      <c r="L7" s="40">
        <v>-5.2336035000000001</v>
      </c>
      <c r="M7" s="40">
        <v>25.141275</v>
      </c>
      <c r="N7" s="40">
        <v>-46.663220000000003</v>
      </c>
      <c r="O7" s="40">
        <v>44.849227999999997</v>
      </c>
      <c r="P7" s="40">
        <v>20.49737</v>
      </c>
      <c r="Q7" s="40" t="e">
        <v>#N/A</v>
      </c>
      <c r="R7" s="40">
        <v>24.773872000000001</v>
      </c>
      <c r="S7" s="40">
        <v>35.049033999999999</v>
      </c>
      <c r="T7" s="40" t="e">
        <v>#N/A</v>
      </c>
      <c r="U7" s="40">
        <v>-8.6771600000000007</v>
      </c>
      <c r="V7" s="155" t="e">
        <v>#N/A</v>
      </c>
      <c r="W7" s="24"/>
    </row>
    <row r="8" spans="1:23" x14ac:dyDescent="0.35">
      <c r="A8" s="2">
        <v>42062</v>
      </c>
      <c r="B8" s="7" t="e">
        <v>#N/A</v>
      </c>
      <c r="C8" s="7">
        <v>-4.0387272999999997</v>
      </c>
      <c r="D8" s="40">
        <v>8.8165399999999998</v>
      </c>
      <c r="E8" s="40">
        <v>24.199545000000001</v>
      </c>
      <c r="F8" s="40">
        <v>-20.09629</v>
      </c>
      <c r="G8" s="40">
        <v>-8.7571739999999991</v>
      </c>
      <c r="H8" s="40">
        <v>-8.7702690000000008</v>
      </c>
      <c r="I8" s="40">
        <v>15.968382</v>
      </c>
      <c r="J8" s="40">
        <v>0.65978764999999995</v>
      </c>
      <c r="K8" s="40">
        <v>-6.6309395000000002</v>
      </c>
      <c r="L8" s="40">
        <v>-12.279700999999999</v>
      </c>
      <c r="M8" s="40">
        <v>11.100493999999999</v>
      </c>
      <c r="N8" s="40">
        <v>-46.071823000000002</v>
      </c>
      <c r="O8" s="40">
        <v>37.995243000000002</v>
      </c>
      <c r="P8" s="40">
        <v>19.699107999999999</v>
      </c>
      <c r="Q8" s="40" t="e">
        <v>#N/A</v>
      </c>
      <c r="R8" s="40">
        <v>20.405901</v>
      </c>
      <c r="S8" s="40">
        <v>18.390072</v>
      </c>
      <c r="T8" s="40" t="e">
        <v>#N/A</v>
      </c>
      <c r="U8" s="40">
        <v>-7.978326</v>
      </c>
      <c r="V8" s="155" t="e">
        <v>#N/A</v>
      </c>
      <c r="W8" s="24"/>
    </row>
    <row r="9" spans="1:23" x14ac:dyDescent="0.35">
      <c r="A9" s="2">
        <v>42090</v>
      </c>
      <c r="B9" s="7" t="e">
        <v>#N/A</v>
      </c>
      <c r="C9" s="7">
        <v>-10.670442</v>
      </c>
      <c r="D9" s="40">
        <v>0.83841085000000004</v>
      </c>
      <c r="E9" s="40">
        <v>25.354313000000001</v>
      </c>
      <c r="F9" s="40">
        <v>-18.776094000000001</v>
      </c>
      <c r="G9" s="40">
        <v>-9.0798620000000003</v>
      </c>
      <c r="H9" s="40">
        <v>-11.532009</v>
      </c>
      <c r="I9" s="40">
        <v>11.493516</v>
      </c>
      <c r="J9" s="40">
        <v>-6.4596057</v>
      </c>
      <c r="K9" s="40">
        <v>-4.8265640000000003</v>
      </c>
      <c r="L9" s="40">
        <v>-29.727475999999999</v>
      </c>
      <c r="M9" s="40">
        <v>2.9209136999999998</v>
      </c>
      <c r="N9" s="40">
        <v>-54.961742000000001</v>
      </c>
      <c r="O9" s="40">
        <v>20.668994999999999</v>
      </c>
      <c r="P9" s="40">
        <v>22.796164999999998</v>
      </c>
      <c r="Q9" s="40" t="e">
        <v>#N/A</v>
      </c>
      <c r="R9" s="40">
        <v>10.271025</v>
      </c>
      <c r="S9" s="40">
        <v>1.2526035</v>
      </c>
      <c r="T9" s="40" t="e">
        <v>#N/A</v>
      </c>
      <c r="U9" s="40">
        <v>-17.852242</v>
      </c>
      <c r="V9" s="155" t="e">
        <v>#N/A</v>
      </c>
      <c r="W9" s="24"/>
    </row>
    <row r="10" spans="1:23" x14ac:dyDescent="0.35">
      <c r="A10" s="2">
        <v>42123</v>
      </c>
      <c r="B10" s="7" t="e">
        <v>#N/A</v>
      </c>
      <c r="C10" s="7">
        <v>-5.4860829999999998</v>
      </c>
      <c r="D10" s="40">
        <v>-6.3612880000000001</v>
      </c>
      <c r="E10" s="40">
        <v>17.932451</v>
      </c>
      <c r="F10" s="40">
        <v>-12.061596</v>
      </c>
      <c r="G10" s="40">
        <v>-8.9177549999999997</v>
      </c>
      <c r="H10" s="40">
        <v>-7.5856804999999996</v>
      </c>
      <c r="I10" s="40">
        <v>15.659881</v>
      </c>
      <c r="J10" s="40">
        <v>-5.4708300000000003</v>
      </c>
      <c r="K10" s="40">
        <v>-0.64344999999999997</v>
      </c>
      <c r="L10" s="40">
        <v>-20.485150999999998</v>
      </c>
      <c r="M10" s="40">
        <v>9.5763920000000002</v>
      </c>
      <c r="N10" s="40">
        <v>-47.815779999999997</v>
      </c>
      <c r="O10" s="40">
        <v>13.307022999999999</v>
      </c>
      <c r="P10" s="40">
        <v>47.644497000000001</v>
      </c>
      <c r="Q10" s="40" t="e">
        <v>#N/A</v>
      </c>
      <c r="R10" s="40">
        <v>7.798457</v>
      </c>
      <c r="S10" s="40">
        <v>-5.0062300000000004</v>
      </c>
      <c r="T10" s="40" t="e">
        <v>#N/A</v>
      </c>
      <c r="U10" s="40">
        <v>-6.6685860000000003</v>
      </c>
      <c r="V10" s="155" t="e">
        <v>#N/A</v>
      </c>
      <c r="W10" s="24"/>
    </row>
    <row r="11" spans="1:23" x14ac:dyDescent="0.35">
      <c r="A11" s="2">
        <v>42153</v>
      </c>
      <c r="B11" s="7" t="e">
        <v>#N/A</v>
      </c>
      <c r="C11" s="7">
        <v>-11.709386</v>
      </c>
      <c r="D11" s="40">
        <v>-8.3988370000000003</v>
      </c>
      <c r="E11" s="40">
        <v>9.7118739999999999</v>
      </c>
      <c r="F11" s="40">
        <v>-17.576916000000001</v>
      </c>
      <c r="G11" s="40">
        <v>-13.681137</v>
      </c>
      <c r="H11" s="40">
        <v>-17.421806</v>
      </c>
      <c r="I11" s="40">
        <v>9.4122299999999992</v>
      </c>
      <c r="J11" s="40">
        <v>-11.730814000000001</v>
      </c>
      <c r="K11" s="40">
        <v>-10.682589</v>
      </c>
      <c r="L11" s="40">
        <v>-29.878038</v>
      </c>
      <c r="M11" s="40">
        <v>-4.4080789999999999</v>
      </c>
      <c r="N11" s="40">
        <v>-45.087425000000003</v>
      </c>
      <c r="O11" s="40">
        <v>7.0540070000000004</v>
      </c>
      <c r="P11" s="40">
        <v>33.809708000000001</v>
      </c>
      <c r="Q11" s="40">
        <v>-8.9588049999999999</v>
      </c>
      <c r="R11" s="40">
        <v>6.2150835999999998</v>
      </c>
      <c r="S11" s="40">
        <v>-17.891514000000001</v>
      </c>
      <c r="T11" s="40">
        <v>-18.955845</v>
      </c>
      <c r="U11" s="40">
        <v>-10.322296</v>
      </c>
      <c r="V11" s="155" t="e">
        <v>#N/A</v>
      </c>
      <c r="W11" s="24"/>
    </row>
    <row r="12" spans="1:23" x14ac:dyDescent="0.35">
      <c r="A12" s="2">
        <v>42184</v>
      </c>
      <c r="B12" s="7" t="e">
        <v>#N/A</v>
      </c>
      <c r="C12" s="7">
        <v>-16.579884</v>
      </c>
      <c r="D12" s="40">
        <v>-9.8242519999999995</v>
      </c>
      <c r="E12" s="40">
        <v>4.4478296999999998</v>
      </c>
      <c r="F12" s="40">
        <v>-19.996065000000002</v>
      </c>
      <c r="G12" s="40">
        <v>-16.052544000000001</v>
      </c>
      <c r="H12" s="40">
        <v>-22.785902</v>
      </c>
      <c r="I12" s="40">
        <v>1.4603733999999999</v>
      </c>
      <c r="J12" s="40">
        <v>-14.270794</v>
      </c>
      <c r="K12" s="40">
        <v>-14.547216000000001</v>
      </c>
      <c r="L12" s="40">
        <v>-30.315231000000001</v>
      </c>
      <c r="M12" s="40">
        <v>-5.9149383999999996</v>
      </c>
      <c r="N12" s="40">
        <v>-57.537483000000002</v>
      </c>
      <c r="O12" s="40">
        <v>1.5211821000000001</v>
      </c>
      <c r="P12" s="40">
        <v>20.351768</v>
      </c>
      <c r="Q12" s="40">
        <v>2.0447134999999999</v>
      </c>
      <c r="R12" s="40">
        <v>1.8843889</v>
      </c>
      <c r="S12" s="40">
        <v>-18.864090000000001</v>
      </c>
      <c r="T12" s="40">
        <v>-4.8503876000000004</v>
      </c>
      <c r="U12" s="40">
        <v>-9.1663890000000006</v>
      </c>
      <c r="V12" s="155" t="e">
        <v>#N/A</v>
      </c>
      <c r="W12" s="24"/>
    </row>
    <row r="13" spans="1:23" x14ac:dyDescent="0.35">
      <c r="A13" s="2">
        <v>42214</v>
      </c>
      <c r="B13" s="7" t="e">
        <v>#N/A</v>
      </c>
      <c r="C13" s="7">
        <v>-19.414287999999999</v>
      </c>
      <c r="D13" s="40">
        <v>-22.670739999999999</v>
      </c>
      <c r="E13" s="40">
        <v>3.8610099999999998</v>
      </c>
      <c r="F13" s="40">
        <v>-19.292193999999999</v>
      </c>
      <c r="G13" s="40">
        <v>-24.174969999999998</v>
      </c>
      <c r="H13" s="40">
        <v>-23.091470000000001</v>
      </c>
      <c r="I13" s="40">
        <v>-7.0092144000000003</v>
      </c>
      <c r="J13" s="40">
        <v>-20.361698000000001</v>
      </c>
      <c r="K13" s="40">
        <v>-21.29175</v>
      </c>
      <c r="L13" s="40">
        <v>-40.638744000000003</v>
      </c>
      <c r="M13" s="40">
        <v>-10.803663</v>
      </c>
      <c r="N13" s="40">
        <v>-55.954402999999999</v>
      </c>
      <c r="O13" s="40">
        <v>0.70673229999999998</v>
      </c>
      <c r="P13" s="40">
        <v>2.7649164000000002</v>
      </c>
      <c r="Q13" s="40">
        <v>-9.5943749999999994</v>
      </c>
      <c r="R13" s="40">
        <v>-6.7778169999999998</v>
      </c>
      <c r="S13" s="40">
        <v>-28.014969000000001</v>
      </c>
      <c r="T13" s="40">
        <v>-10.841279999999999</v>
      </c>
      <c r="U13" s="40">
        <v>-11.386734000000001</v>
      </c>
      <c r="V13" s="155" t="e">
        <v>#N/A</v>
      </c>
      <c r="W13" s="24"/>
    </row>
    <row r="14" spans="1:23" x14ac:dyDescent="0.35">
      <c r="A14" s="2">
        <v>42244</v>
      </c>
      <c r="B14" s="7" t="e">
        <v>#N/A</v>
      </c>
      <c r="C14" s="7">
        <v>-17.815722000000001</v>
      </c>
      <c r="D14" s="40">
        <v>-29.073302999999999</v>
      </c>
      <c r="E14" s="40">
        <v>-8.2645</v>
      </c>
      <c r="F14" s="40">
        <v>-20.856248999999998</v>
      </c>
      <c r="G14" s="40">
        <v>-35.307236000000003</v>
      </c>
      <c r="H14" s="40">
        <v>-35.201027000000003</v>
      </c>
      <c r="I14" s="40">
        <v>-17.885684999999999</v>
      </c>
      <c r="J14" s="40">
        <v>-25.598644</v>
      </c>
      <c r="K14" s="40">
        <v>-27.143425000000001</v>
      </c>
      <c r="L14" s="40">
        <v>-50.388694999999998</v>
      </c>
      <c r="M14" s="40">
        <v>-18.238962000000001</v>
      </c>
      <c r="N14" s="40">
        <v>-54.999355000000001</v>
      </c>
      <c r="O14" s="40">
        <v>-7.6053499999999996</v>
      </c>
      <c r="P14" s="40">
        <v>-9.0399320000000003</v>
      </c>
      <c r="Q14" s="40">
        <v>-14.438981</v>
      </c>
      <c r="R14" s="40">
        <v>-12.386393999999999</v>
      </c>
      <c r="S14" s="40">
        <v>-31.109863000000001</v>
      </c>
      <c r="T14" s="40">
        <v>-18.038677</v>
      </c>
      <c r="U14" s="40">
        <v>-25.909101</v>
      </c>
      <c r="V14" s="155" t="e">
        <v>#N/A</v>
      </c>
      <c r="W14" s="24"/>
    </row>
    <row r="15" spans="1:23" x14ac:dyDescent="0.35">
      <c r="A15" s="2">
        <v>42276</v>
      </c>
      <c r="B15" s="7" t="e">
        <v>#N/A</v>
      </c>
      <c r="C15" s="7">
        <v>-22.343599999999999</v>
      </c>
      <c r="D15" s="40">
        <v>-35.393999999999998</v>
      </c>
      <c r="E15" s="40">
        <v>-8.5329420000000002</v>
      </c>
      <c r="F15" s="40">
        <v>-24.626892000000002</v>
      </c>
      <c r="G15" s="40">
        <v>-35.8476</v>
      </c>
      <c r="H15" s="40">
        <v>-35.61392</v>
      </c>
      <c r="I15" s="40">
        <v>-14.168208999999999</v>
      </c>
      <c r="J15" s="40">
        <v>-24.587494</v>
      </c>
      <c r="K15" s="40">
        <v>-22.280825</v>
      </c>
      <c r="L15" s="40">
        <v>-50.529305000000001</v>
      </c>
      <c r="M15" s="40">
        <v>-16.885925</v>
      </c>
      <c r="N15" s="40">
        <v>-48.706209999999999</v>
      </c>
      <c r="O15" s="40">
        <v>-8.0798260000000006</v>
      </c>
      <c r="P15" s="40">
        <v>-7.8979489999999997</v>
      </c>
      <c r="Q15" s="40">
        <v>-17.756128</v>
      </c>
      <c r="R15" s="40">
        <v>-14.942085000000001</v>
      </c>
      <c r="S15" s="40">
        <v>-24.937922</v>
      </c>
      <c r="T15" s="40">
        <v>-26.279253000000001</v>
      </c>
      <c r="U15" s="40">
        <v>-27.474105999999999</v>
      </c>
      <c r="V15" s="155" t="e">
        <v>#N/A</v>
      </c>
      <c r="W15" s="24"/>
    </row>
    <row r="16" spans="1:23" x14ac:dyDescent="0.35">
      <c r="A16" s="2">
        <v>42306</v>
      </c>
      <c r="B16" s="7" t="e">
        <v>#N/A</v>
      </c>
      <c r="C16" s="7">
        <v>-14.93957</v>
      </c>
      <c r="D16" s="40">
        <v>-24.459398</v>
      </c>
      <c r="E16" s="40">
        <v>-4.8807739999999997</v>
      </c>
      <c r="F16" s="40">
        <v>-23.335760000000001</v>
      </c>
      <c r="G16" s="40">
        <v>-29.645420000000001</v>
      </c>
      <c r="H16" s="40">
        <v>-30.560863000000001</v>
      </c>
      <c r="I16" s="40">
        <v>-8.7170179999999995</v>
      </c>
      <c r="J16" s="40">
        <v>-17.993324000000001</v>
      </c>
      <c r="K16" s="40">
        <v>-7.6985655</v>
      </c>
      <c r="L16" s="40">
        <v>-42.860733000000003</v>
      </c>
      <c r="M16" s="40">
        <v>-14.521502999999999</v>
      </c>
      <c r="N16" s="40">
        <v>-33.728374000000002</v>
      </c>
      <c r="O16" s="40">
        <v>-5.9910059999999996</v>
      </c>
      <c r="P16" s="40">
        <v>-0.45722127000000001</v>
      </c>
      <c r="Q16" s="40">
        <v>-13.976483999999999</v>
      </c>
      <c r="R16" s="40">
        <v>-11.047119</v>
      </c>
      <c r="S16" s="40">
        <v>-26.634138</v>
      </c>
      <c r="T16" s="40">
        <v>-22.152441</v>
      </c>
      <c r="U16" s="40">
        <v>-15.92629</v>
      </c>
      <c r="V16" s="155" t="e">
        <v>#N/A</v>
      </c>
      <c r="W16" s="24"/>
    </row>
    <row r="17" spans="1:23" x14ac:dyDescent="0.35">
      <c r="A17" s="2">
        <v>42335</v>
      </c>
      <c r="B17" s="7" t="e">
        <v>#N/A</v>
      </c>
      <c r="C17" s="7">
        <v>-21.855979999999999</v>
      </c>
      <c r="D17" s="40">
        <v>-24.462706000000001</v>
      </c>
      <c r="E17" s="40">
        <v>-12.247282</v>
      </c>
      <c r="F17" s="40">
        <v>-29.766983</v>
      </c>
      <c r="G17" s="40">
        <v>-36.225665999999997</v>
      </c>
      <c r="H17" s="40">
        <v>-27.517365999999999</v>
      </c>
      <c r="I17" s="40">
        <v>-13.536161</v>
      </c>
      <c r="J17" s="40">
        <v>-17.184687</v>
      </c>
      <c r="K17" s="40">
        <v>-6.0304823000000001</v>
      </c>
      <c r="L17" s="40">
        <v>-44.366366999999997</v>
      </c>
      <c r="M17" s="40">
        <v>-22.476704000000002</v>
      </c>
      <c r="N17" s="40">
        <v>-46.906309999999998</v>
      </c>
      <c r="O17" s="40">
        <v>-14.439052999999999</v>
      </c>
      <c r="P17" s="40">
        <v>-6.2701760000000002</v>
      </c>
      <c r="Q17" s="40">
        <v>-21.741849999999999</v>
      </c>
      <c r="R17" s="40">
        <v>-14.794784999999999</v>
      </c>
      <c r="S17" s="40">
        <v>-31.382334</v>
      </c>
      <c r="T17" s="40">
        <v>-25.062735</v>
      </c>
      <c r="U17" s="40">
        <v>-22.003900000000002</v>
      </c>
      <c r="V17" s="155" t="e">
        <v>#N/A</v>
      </c>
      <c r="W17" s="24"/>
    </row>
    <row r="18" spans="1:23" x14ac:dyDescent="0.35">
      <c r="A18" s="2">
        <v>42367</v>
      </c>
      <c r="B18" s="7" t="e">
        <v>#N/A</v>
      </c>
      <c r="C18" s="7">
        <v>-17.794912</v>
      </c>
      <c r="D18" s="40">
        <v>-20.99408</v>
      </c>
      <c r="E18" s="40">
        <v>-9.5856960000000004</v>
      </c>
      <c r="F18" s="40">
        <v>-19.787996</v>
      </c>
      <c r="G18" s="40">
        <v>-35.465632999999997</v>
      </c>
      <c r="H18" s="40">
        <v>-20.422713999999999</v>
      </c>
      <c r="I18" s="40">
        <v>-11.657590000000001</v>
      </c>
      <c r="J18" s="40">
        <v>-12.895244999999999</v>
      </c>
      <c r="K18" s="40">
        <v>-6.803769</v>
      </c>
      <c r="L18" s="40">
        <v>-39.086371999999997</v>
      </c>
      <c r="M18" s="40">
        <v>-24.011718999999999</v>
      </c>
      <c r="N18" s="40">
        <v>-40.093273000000003</v>
      </c>
      <c r="O18" s="40">
        <v>-6.2356470000000002</v>
      </c>
      <c r="P18" s="40">
        <v>-7.2726670000000002</v>
      </c>
      <c r="Q18" s="40">
        <v>-19.007885000000002</v>
      </c>
      <c r="R18" s="40">
        <v>-14.312982999999999</v>
      </c>
      <c r="S18" s="40">
        <v>-28.281223000000001</v>
      </c>
      <c r="T18" s="40">
        <v>-17.361937999999999</v>
      </c>
      <c r="U18" s="40">
        <v>-16.588408000000001</v>
      </c>
      <c r="V18" s="155" t="e">
        <v>#N/A</v>
      </c>
      <c r="W18" s="24"/>
    </row>
    <row r="19" spans="1:23" x14ac:dyDescent="0.35">
      <c r="A19" s="2">
        <v>42398</v>
      </c>
      <c r="B19" s="7" t="e">
        <v>#N/A</v>
      </c>
      <c r="C19" s="7">
        <v>-14.381242</v>
      </c>
      <c r="D19" s="40">
        <v>-19.792491999999999</v>
      </c>
      <c r="E19" s="40">
        <v>-20.504158</v>
      </c>
      <c r="F19" s="40">
        <v>-26.248508000000001</v>
      </c>
      <c r="G19" s="40">
        <v>-33.537357</v>
      </c>
      <c r="H19" s="40">
        <v>-15.176570999999999</v>
      </c>
      <c r="I19" s="40">
        <v>-18.7285</v>
      </c>
      <c r="J19" s="40">
        <v>-14.716739</v>
      </c>
      <c r="K19" s="40">
        <v>-14.153193999999999</v>
      </c>
      <c r="L19" s="40">
        <v>-43.254615999999999</v>
      </c>
      <c r="M19" s="40">
        <v>-31.840599999999998</v>
      </c>
      <c r="N19" s="40">
        <v>-35.763527000000003</v>
      </c>
      <c r="O19" s="40">
        <v>-20.783394000000001</v>
      </c>
      <c r="P19" s="40">
        <v>-21.874369000000002</v>
      </c>
      <c r="Q19" s="40">
        <v>-21.065705999999999</v>
      </c>
      <c r="R19" s="40">
        <v>-17.991679999999999</v>
      </c>
      <c r="S19" s="40">
        <v>-30.405860000000001</v>
      </c>
      <c r="T19" s="40">
        <v>-19.155525000000001</v>
      </c>
      <c r="U19" s="40">
        <v>-21.449596</v>
      </c>
      <c r="V19" s="155" t="e">
        <v>#N/A</v>
      </c>
      <c r="W19" s="24"/>
    </row>
    <row r="20" spans="1:23" x14ac:dyDescent="0.35">
      <c r="A20" s="2">
        <v>42429</v>
      </c>
      <c r="B20" s="7" t="e">
        <v>#N/A</v>
      </c>
      <c r="C20" s="7">
        <v>-18.182247</v>
      </c>
      <c r="D20" s="40">
        <v>-16.488181999999998</v>
      </c>
      <c r="E20" s="40">
        <v>-21.134394</v>
      </c>
      <c r="F20" s="40">
        <v>-24.297160000000002</v>
      </c>
      <c r="G20" s="40">
        <v>-25.458061000000001</v>
      </c>
      <c r="H20" s="40">
        <v>-20.277721</v>
      </c>
      <c r="I20" s="40">
        <v>-17.271149000000001</v>
      </c>
      <c r="J20" s="40">
        <v>-17.708445000000001</v>
      </c>
      <c r="K20" s="40">
        <v>-15.77732</v>
      </c>
      <c r="L20" s="40">
        <v>-40.338462999999997</v>
      </c>
      <c r="M20" s="40">
        <v>-32.827440000000003</v>
      </c>
      <c r="N20" s="40">
        <v>-49.451839999999997</v>
      </c>
      <c r="O20" s="40">
        <v>-27.405239999999999</v>
      </c>
      <c r="P20" s="40">
        <v>-25.952273999999999</v>
      </c>
      <c r="Q20" s="40">
        <v>-20.221185999999999</v>
      </c>
      <c r="R20" s="40">
        <v>-16.045266999999999</v>
      </c>
      <c r="S20" s="40">
        <v>-22.607642999999999</v>
      </c>
      <c r="T20" s="40">
        <v>-14.486319</v>
      </c>
      <c r="U20" s="40">
        <v>-26.171415</v>
      </c>
      <c r="V20" s="155" t="e">
        <v>#N/A</v>
      </c>
      <c r="W20" s="24"/>
    </row>
    <row r="21" spans="1:23" x14ac:dyDescent="0.35">
      <c r="A21" s="2">
        <v>42458</v>
      </c>
      <c r="B21" s="40" t="e">
        <v>#N/A</v>
      </c>
      <c r="C21" s="40">
        <v>-7.7579317000000003</v>
      </c>
      <c r="D21" s="40">
        <v>-13.464646999999999</v>
      </c>
      <c r="E21" s="40">
        <v>-10.678577000000001</v>
      </c>
      <c r="F21" s="40">
        <v>-13.080788</v>
      </c>
      <c r="G21" s="40">
        <v>-6.3512086999999999</v>
      </c>
      <c r="H21" s="40">
        <v>-9.1047759999999993</v>
      </c>
      <c r="I21" s="40">
        <v>-9.5954060000000005</v>
      </c>
      <c r="J21" s="40">
        <v>-5.7052373999999997</v>
      </c>
      <c r="K21" s="40">
        <v>-5.8788119999999999</v>
      </c>
      <c r="L21" s="40">
        <v>-9.0563300000000009</v>
      </c>
      <c r="M21" s="40">
        <v>-20.150589</v>
      </c>
      <c r="N21" s="40">
        <v>-30.634229999999999</v>
      </c>
      <c r="O21" s="40">
        <v>-13.202977000000001</v>
      </c>
      <c r="P21" s="40">
        <v>-18.450731000000001</v>
      </c>
      <c r="Q21" s="40">
        <v>-10.1244335</v>
      </c>
      <c r="R21" s="40">
        <v>-6.8464812999999998</v>
      </c>
      <c r="S21" s="40">
        <v>-3.2360910999999999</v>
      </c>
      <c r="T21" s="40">
        <v>-6.6554489999999999</v>
      </c>
      <c r="U21" s="40">
        <v>-13.973326</v>
      </c>
      <c r="V21" s="155" t="e">
        <v>#N/A</v>
      </c>
      <c r="W21" s="24"/>
    </row>
    <row r="22" spans="1:23" x14ac:dyDescent="0.35">
      <c r="A22" s="2">
        <v>42489</v>
      </c>
      <c r="B22" s="40" t="e">
        <v>#N/A</v>
      </c>
      <c r="C22" s="40">
        <v>-8.700806</v>
      </c>
      <c r="D22" s="40">
        <v>-7.9395236999999996</v>
      </c>
      <c r="E22" s="40">
        <v>-14.941001</v>
      </c>
      <c r="F22" s="40">
        <v>-24.641413</v>
      </c>
      <c r="G22" s="40">
        <v>4.3080926000000002</v>
      </c>
      <c r="H22" s="40">
        <v>-15.8611</v>
      </c>
      <c r="I22" s="40">
        <v>-19.573402000000002</v>
      </c>
      <c r="J22" s="40">
        <v>-7.6881113000000001</v>
      </c>
      <c r="K22" s="40">
        <v>-13.670778</v>
      </c>
      <c r="L22" s="40">
        <v>-16.482365000000001</v>
      </c>
      <c r="M22" s="40">
        <v>-20.402372</v>
      </c>
      <c r="N22" s="40">
        <v>-31.201886999999999</v>
      </c>
      <c r="O22" s="40">
        <v>-8.1148570000000007</v>
      </c>
      <c r="P22" s="40">
        <v>-31.898440000000001</v>
      </c>
      <c r="Q22" s="40">
        <v>-16.071097999999999</v>
      </c>
      <c r="R22" s="40">
        <v>-7.7413679999999996</v>
      </c>
      <c r="S22" s="40">
        <v>-2.8442501999999998</v>
      </c>
      <c r="T22" s="40">
        <v>-16.660064999999999</v>
      </c>
      <c r="U22" s="40">
        <v>-17.837</v>
      </c>
      <c r="V22" s="155" t="e">
        <v>#N/A</v>
      </c>
      <c r="W22" s="24"/>
    </row>
    <row r="23" spans="1:23" x14ac:dyDescent="0.35">
      <c r="A23" s="2">
        <v>42517</v>
      </c>
      <c r="B23" s="40" t="e">
        <v>#N/A</v>
      </c>
      <c r="C23" s="40">
        <v>-13.406580999999999</v>
      </c>
      <c r="D23" s="40">
        <v>-12.248987</v>
      </c>
      <c r="E23" s="40">
        <v>-6.3319799999999997</v>
      </c>
      <c r="F23" s="40">
        <v>-25.232659999999999</v>
      </c>
      <c r="G23" s="40">
        <v>6.0081479999999996E-3</v>
      </c>
      <c r="H23" s="40">
        <v>-14.60051</v>
      </c>
      <c r="I23" s="40">
        <v>-17.578530000000001</v>
      </c>
      <c r="J23" s="40">
        <v>-12.301235999999999</v>
      </c>
      <c r="K23" s="40">
        <v>-12.103426000000001</v>
      </c>
      <c r="L23" s="40">
        <v>-20.518906000000001</v>
      </c>
      <c r="M23" s="40">
        <v>-22.281616</v>
      </c>
      <c r="N23" s="40">
        <v>-31.153275000000001</v>
      </c>
      <c r="O23" s="40">
        <v>-7.3133350000000004</v>
      </c>
      <c r="P23" s="40">
        <v>-32.496580000000002</v>
      </c>
      <c r="Q23" s="40">
        <v>-19.392161999999999</v>
      </c>
      <c r="R23" s="40">
        <v>-5.8747052999999996</v>
      </c>
      <c r="S23" s="40">
        <v>-15.978736</v>
      </c>
      <c r="T23" s="40">
        <v>-16.964721999999998</v>
      </c>
      <c r="U23" s="40">
        <v>-18.331564</v>
      </c>
      <c r="V23" s="155" t="e">
        <v>#N/A</v>
      </c>
      <c r="W23" s="24"/>
    </row>
    <row r="24" spans="1:23" x14ac:dyDescent="0.35">
      <c r="A24" s="2">
        <v>42550</v>
      </c>
      <c r="B24" s="40" t="e">
        <v>#N/A</v>
      </c>
      <c r="C24" s="40">
        <v>-9.4002484999999997E-2</v>
      </c>
      <c r="D24" s="40">
        <v>7.9386352999999996</v>
      </c>
      <c r="E24" s="40">
        <v>2.8359890000000001</v>
      </c>
      <c r="F24" s="40">
        <v>-24.472802999999999</v>
      </c>
      <c r="G24" s="40">
        <v>5.2579760000000002</v>
      </c>
      <c r="H24" s="40">
        <v>-4.9649295999999996</v>
      </c>
      <c r="I24" s="40">
        <v>-7.9916716000000001</v>
      </c>
      <c r="J24" s="40">
        <v>-11.007118</v>
      </c>
      <c r="K24" s="40">
        <v>-3.5803436999999998</v>
      </c>
      <c r="L24" s="40">
        <v>-6.9897055999999997</v>
      </c>
      <c r="M24" s="40">
        <v>-15.037148999999999</v>
      </c>
      <c r="N24" s="40">
        <v>-26.102924000000002</v>
      </c>
      <c r="O24" s="40">
        <v>-5.6186020000000001</v>
      </c>
      <c r="P24" s="40">
        <v>-22.177672999999999</v>
      </c>
      <c r="Q24" s="40">
        <v>-15.4230175</v>
      </c>
      <c r="R24" s="40">
        <v>-4.5348287000000003</v>
      </c>
      <c r="S24" s="40">
        <v>-8.8681110000000007</v>
      </c>
      <c r="T24" s="40">
        <v>-12.806284</v>
      </c>
      <c r="U24" s="40">
        <v>-17.502272000000001</v>
      </c>
      <c r="V24" s="155" t="e">
        <v>#N/A</v>
      </c>
      <c r="W24" s="24"/>
    </row>
    <row r="25" spans="1:23" x14ac:dyDescent="0.35">
      <c r="A25" s="2">
        <v>42580</v>
      </c>
      <c r="B25" s="40" t="e">
        <v>#N/A</v>
      </c>
      <c r="C25" s="40">
        <v>10.444521999999999</v>
      </c>
      <c r="D25" s="40">
        <v>18.89106</v>
      </c>
      <c r="E25" s="40">
        <v>3.3304214000000001</v>
      </c>
      <c r="F25" s="40">
        <v>-20.094363999999999</v>
      </c>
      <c r="G25" s="40">
        <v>28.237342999999999</v>
      </c>
      <c r="H25" s="40">
        <v>-4.7691464000000003</v>
      </c>
      <c r="I25" s="40">
        <v>5.474901</v>
      </c>
      <c r="J25" s="40">
        <v>-7.5683059999999998</v>
      </c>
      <c r="K25" s="40">
        <v>9.5778470000000002</v>
      </c>
      <c r="L25" s="40">
        <v>16.409565000000001</v>
      </c>
      <c r="M25" s="40">
        <v>-2.3978055</v>
      </c>
      <c r="N25" s="40">
        <v>-20.853973</v>
      </c>
      <c r="O25" s="40">
        <v>-1.5797496</v>
      </c>
      <c r="P25" s="40">
        <v>-11.530393999999999</v>
      </c>
      <c r="Q25" s="40">
        <v>-8.0667919999999995</v>
      </c>
      <c r="R25" s="40">
        <v>7.5189233</v>
      </c>
      <c r="S25" s="40">
        <v>-7.4809732000000002</v>
      </c>
      <c r="T25" s="40">
        <v>-10.737503</v>
      </c>
      <c r="U25" s="40">
        <v>-14.389408</v>
      </c>
      <c r="V25" s="155" t="e">
        <v>#N/A</v>
      </c>
      <c r="W25" s="24"/>
    </row>
    <row r="26" spans="1:23" x14ac:dyDescent="0.35">
      <c r="A26" s="2">
        <v>42611</v>
      </c>
      <c r="B26" s="40" t="e">
        <v>#N/A</v>
      </c>
      <c r="C26" s="40">
        <v>10.6132145</v>
      </c>
      <c r="D26" s="40">
        <v>29.197620000000001</v>
      </c>
      <c r="E26" s="40">
        <v>12.506306</v>
      </c>
      <c r="F26" s="40">
        <v>-14.537710000000001</v>
      </c>
      <c r="G26" s="40">
        <v>47.268149999999999</v>
      </c>
      <c r="H26" s="40">
        <v>14.217293</v>
      </c>
      <c r="I26" s="40">
        <v>18.269539000000002</v>
      </c>
      <c r="J26" s="40">
        <v>0.37364960000000003</v>
      </c>
      <c r="K26" s="40">
        <v>20.909939999999999</v>
      </c>
      <c r="L26" s="40">
        <v>36.26249</v>
      </c>
      <c r="M26" s="40">
        <v>1.7665147999999999</v>
      </c>
      <c r="N26" s="40">
        <v>-23.509974</v>
      </c>
      <c r="O26" s="40">
        <v>4.8916936</v>
      </c>
      <c r="P26" s="40">
        <v>7.0975900000000003</v>
      </c>
      <c r="Q26" s="40">
        <v>-0.32358170000000003</v>
      </c>
      <c r="R26" s="40">
        <v>13.046694</v>
      </c>
      <c r="S26" s="40">
        <v>4.1398883</v>
      </c>
      <c r="T26" s="40">
        <v>-4.9465655999999996</v>
      </c>
      <c r="U26" s="40">
        <v>-4.1176614999999996</v>
      </c>
      <c r="V26" s="155" t="e">
        <v>#N/A</v>
      </c>
      <c r="W26" s="24"/>
    </row>
    <row r="27" spans="1:23" x14ac:dyDescent="0.35">
      <c r="A27" s="2">
        <v>42642</v>
      </c>
      <c r="B27" s="40" t="e">
        <v>#N/A</v>
      </c>
      <c r="C27" s="40">
        <v>16.865217000000001</v>
      </c>
      <c r="D27" s="40">
        <v>56.228830000000002</v>
      </c>
      <c r="E27" s="40">
        <v>9.1110115</v>
      </c>
      <c r="F27" s="40">
        <v>-11.646766</v>
      </c>
      <c r="G27" s="40">
        <v>54.760803000000003</v>
      </c>
      <c r="H27" s="40">
        <v>17.195045</v>
      </c>
      <c r="I27" s="40">
        <v>25.782944000000001</v>
      </c>
      <c r="J27" s="40">
        <v>-1.2136757</v>
      </c>
      <c r="K27" s="40">
        <v>26.18655</v>
      </c>
      <c r="L27" s="40">
        <v>63.059677000000001</v>
      </c>
      <c r="M27" s="40">
        <v>11.291563</v>
      </c>
      <c r="N27" s="40">
        <v>-24.100715999999998</v>
      </c>
      <c r="O27" s="40">
        <v>5.9013723999999996</v>
      </c>
      <c r="P27" s="40">
        <v>15.739751</v>
      </c>
      <c r="Q27" s="40">
        <v>-2.1887064000000001</v>
      </c>
      <c r="R27" s="40">
        <v>10.571313</v>
      </c>
      <c r="S27" s="40">
        <v>7.5707912000000004</v>
      </c>
      <c r="T27" s="40">
        <v>3.4658313000000001</v>
      </c>
      <c r="U27" s="40">
        <v>0.9926796</v>
      </c>
      <c r="V27" s="155">
        <v>-15.596855</v>
      </c>
      <c r="W27" s="24"/>
    </row>
    <row r="28" spans="1:23" x14ac:dyDescent="0.35">
      <c r="A28" s="2">
        <v>42671</v>
      </c>
      <c r="B28" s="40" t="e">
        <v>#N/A</v>
      </c>
      <c r="C28" s="40">
        <v>15.0548935</v>
      </c>
      <c r="D28" s="40">
        <v>25.651109999999999</v>
      </c>
      <c r="E28" s="40">
        <v>-0.88174940000000002</v>
      </c>
      <c r="F28" s="40">
        <v>-8.8393800000000002</v>
      </c>
      <c r="G28" s="40">
        <v>41.852592000000001</v>
      </c>
      <c r="H28" s="40">
        <v>5.7367682000000002</v>
      </c>
      <c r="I28" s="40">
        <v>14.746893</v>
      </c>
      <c r="J28" s="40">
        <v>-4.903257</v>
      </c>
      <c r="K28" s="40">
        <v>5.0338984</v>
      </c>
      <c r="L28" s="40">
        <v>65.903260000000003</v>
      </c>
      <c r="M28" s="40">
        <v>-3.3742190000000001</v>
      </c>
      <c r="N28" s="40">
        <v>-30.790579000000001</v>
      </c>
      <c r="O28" s="40">
        <v>1.4562010999999999</v>
      </c>
      <c r="P28" s="40">
        <v>0.30450820000000001</v>
      </c>
      <c r="Q28" s="40">
        <v>-8.931476</v>
      </c>
      <c r="R28" s="40">
        <v>6.0443043999999997</v>
      </c>
      <c r="S28" s="40">
        <v>-3.6752343000000001</v>
      </c>
      <c r="T28" s="40">
        <v>-1.7985344000000001</v>
      </c>
      <c r="U28" s="40">
        <v>-11.225486</v>
      </c>
      <c r="V28" s="155">
        <v>-10.769330999999999</v>
      </c>
      <c r="W28" s="24"/>
    </row>
    <row r="29" spans="1:23" x14ac:dyDescent="0.35">
      <c r="A29" s="2">
        <v>42703</v>
      </c>
      <c r="B29" s="40" t="e">
        <v>#N/A</v>
      </c>
      <c r="C29" s="40">
        <v>17.758703000000001</v>
      </c>
      <c r="D29" s="40">
        <v>13.626360999999999</v>
      </c>
      <c r="E29" s="40">
        <v>-5.2491903000000004</v>
      </c>
      <c r="F29" s="40">
        <v>-6.1071396</v>
      </c>
      <c r="G29" s="40">
        <v>51.548088</v>
      </c>
      <c r="H29" s="40">
        <v>-4.1251717000000001</v>
      </c>
      <c r="I29" s="40">
        <v>18.325806</v>
      </c>
      <c r="J29" s="40">
        <v>-16.653538000000001</v>
      </c>
      <c r="K29" s="40">
        <v>2.3532389999999999</v>
      </c>
      <c r="L29" s="40">
        <v>44.913409999999999</v>
      </c>
      <c r="M29" s="40">
        <v>2.1063328000000001</v>
      </c>
      <c r="N29" s="40">
        <v>-11.269045</v>
      </c>
      <c r="O29" s="40">
        <v>-0.73390007000000002</v>
      </c>
      <c r="P29" s="40">
        <v>3.0411959</v>
      </c>
      <c r="Q29" s="40">
        <v>-5.3283094999999996</v>
      </c>
      <c r="R29" s="40">
        <v>9.8339920000000003</v>
      </c>
      <c r="S29" s="40">
        <v>-13.226979999999999</v>
      </c>
      <c r="T29" s="40">
        <v>3.6049842999999999</v>
      </c>
      <c r="U29" s="40">
        <v>-12.268228000000001</v>
      </c>
      <c r="V29" s="155">
        <v>0.51362514000000004</v>
      </c>
      <c r="W29" s="24"/>
    </row>
    <row r="30" spans="1:23" x14ac:dyDescent="0.35">
      <c r="A30" s="2">
        <v>42733</v>
      </c>
      <c r="B30" s="40" t="e">
        <v>#N/A</v>
      </c>
      <c r="C30" s="40">
        <v>18.676459999999999</v>
      </c>
      <c r="D30" s="40">
        <v>16.870487000000001</v>
      </c>
      <c r="E30" s="40">
        <v>-3.8291156000000002</v>
      </c>
      <c r="F30" s="40">
        <v>-1.1345327000000001</v>
      </c>
      <c r="G30" s="40">
        <v>63.30236</v>
      </c>
      <c r="H30" s="40">
        <v>-4.2176429999999998</v>
      </c>
      <c r="I30" s="40">
        <v>16.92897</v>
      </c>
      <c r="J30" s="40">
        <v>-11.098682</v>
      </c>
      <c r="K30" s="40">
        <v>6.9212674999999999</v>
      </c>
      <c r="L30" s="40">
        <v>58.978760000000001</v>
      </c>
      <c r="M30" s="40">
        <v>16.281927</v>
      </c>
      <c r="N30" s="40">
        <v>-3.5386860000000002</v>
      </c>
      <c r="O30" s="40">
        <v>-2.2577642999999998</v>
      </c>
      <c r="P30" s="40">
        <v>-1.571995</v>
      </c>
      <c r="Q30" s="40">
        <v>5.1549909999999999</v>
      </c>
      <c r="R30" s="40">
        <v>19.787656999999999</v>
      </c>
      <c r="S30" s="40">
        <v>-10.947037</v>
      </c>
      <c r="T30" s="40">
        <v>11.339081</v>
      </c>
      <c r="U30" s="40">
        <v>-9.6887650000000001</v>
      </c>
      <c r="V30" s="155">
        <v>7.7989459999999999</v>
      </c>
      <c r="W30" s="24"/>
    </row>
    <row r="31" spans="1:23" x14ac:dyDescent="0.35">
      <c r="A31" s="2">
        <v>42762</v>
      </c>
      <c r="B31" s="40" t="e">
        <v>#N/A</v>
      </c>
      <c r="C31" s="40">
        <v>30.579079</v>
      </c>
      <c r="D31" s="40">
        <v>18.453479999999999</v>
      </c>
      <c r="E31" s="40">
        <v>13.841475000000001</v>
      </c>
      <c r="F31" s="40">
        <v>28.326618</v>
      </c>
      <c r="G31" s="40">
        <v>84.451059999999998</v>
      </c>
      <c r="H31" s="40">
        <v>2.5287150999999999</v>
      </c>
      <c r="I31" s="40">
        <v>36.901103999999997</v>
      </c>
      <c r="J31" s="40">
        <v>0.44977665</v>
      </c>
      <c r="K31" s="40">
        <v>23.780155000000001</v>
      </c>
      <c r="L31" s="40">
        <v>111.94923</v>
      </c>
      <c r="M31" s="40">
        <v>38.084220000000002</v>
      </c>
      <c r="N31" s="40">
        <v>18.098032</v>
      </c>
      <c r="O31" s="40">
        <v>13.903534000000001</v>
      </c>
      <c r="P31" s="40">
        <v>26.769375</v>
      </c>
      <c r="Q31" s="40">
        <v>26.954401000000001</v>
      </c>
      <c r="R31" s="40">
        <v>24.447500000000002</v>
      </c>
      <c r="S31" s="40">
        <v>-7.6660690000000002</v>
      </c>
      <c r="T31" s="40">
        <v>28.232944</v>
      </c>
      <c r="U31" s="40">
        <v>3.8344621999999999</v>
      </c>
      <c r="V31" s="155">
        <v>29.530287000000001</v>
      </c>
      <c r="W31" s="24"/>
    </row>
    <row r="32" spans="1:23" x14ac:dyDescent="0.35">
      <c r="A32" s="2">
        <v>42794</v>
      </c>
      <c r="B32" s="40" t="e">
        <v>#N/A</v>
      </c>
      <c r="C32" s="40">
        <v>23.076903999999999</v>
      </c>
      <c r="D32" s="40">
        <v>12.135553</v>
      </c>
      <c r="E32" s="40">
        <v>2.3699759999999999</v>
      </c>
      <c r="F32" s="40">
        <v>22.269439999999999</v>
      </c>
      <c r="G32" s="40">
        <v>57.765315999999999</v>
      </c>
      <c r="H32" s="40">
        <v>0.43023824999999999</v>
      </c>
      <c r="I32" s="40">
        <v>29.626083000000001</v>
      </c>
      <c r="J32" s="40">
        <v>-2.1291137</v>
      </c>
      <c r="K32" s="40">
        <v>28.00957</v>
      </c>
      <c r="L32" s="40">
        <v>92.361660000000001</v>
      </c>
      <c r="M32" s="40">
        <v>30.255269999999999</v>
      </c>
      <c r="N32" s="40">
        <v>25.193477999999999</v>
      </c>
      <c r="O32" s="40">
        <v>25.937139999999999</v>
      </c>
      <c r="P32" s="40">
        <v>28.912210000000002</v>
      </c>
      <c r="Q32" s="40">
        <v>9.2739340000000006</v>
      </c>
      <c r="R32" s="40">
        <v>16.119050999999999</v>
      </c>
      <c r="S32" s="40">
        <v>-1.9754826999999999</v>
      </c>
      <c r="T32" s="40">
        <v>13.931990000000001</v>
      </c>
      <c r="U32" s="40">
        <v>-1.5449523999999999</v>
      </c>
      <c r="V32" s="155">
        <v>19.453859999999999</v>
      </c>
      <c r="W32" s="24"/>
    </row>
    <row r="33" spans="1:23" x14ac:dyDescent="0.35">
      <c r="A33" s="2">
        <v>42823</v>
      </c>
      <c r="B33" s="40" t="e">
        <v>#N/A</v>
      </c>
      <c r="C33" s="40">
        <v>24.374378</v>
      </c>
      <c r="D33" s="40">
        <v>14.171135</v>
      </c>
      <c r="E33" s="40">
        <v>-5.7631135000000002</v>
      </c>
      <c r="F33" s="40">
        <v>13.000143</v>
      </c>
      <c r="G33" s="40">
        <v>32.561979999999998</v>
      </c>
      <c r="H33" s="40">
        <v>-6.5216836999999996</v>
      </c>
      <c r="I33" s="40">
        <v>25.652145000000001</v>
      </c>
      <c r="J33" s="40">
        <v>-1.8925369000000001</v>
      </c>
      <c r="K33" s="40">
        <v>20.049726</v>
      </c>
      <c r="L33" s="40">
        <v>44.825004999999997</v>
      </c>
      <c r="M33" s="40">
        <v>17.095517999999998</v>
      </c>
      <c r="N33" s="40">
        <v>11.007285</v>
      </c>
      <c r="O33" s="40">
        <v>19.053447999999999</v>
      </c>
      <c r="P33" s="40">
        <v>22.259913999999998</v>
      </c>
      <c r="Q33" s="40">
        <v>2.539301</v>
      </c>
      <c r="R33" s="40">
        <v>13.075352000000001</v>
      </c>
      <c r="S33" s="40">
        <v>-15.437067000000001</v>
      </c>
      <c r="T33" s="40">
        <v>9.0068579999999994</v>
      </c>
      <c r="U33" s="40">
        <v>0.65546035999999996</v>
      </c>
      <c r="V33" s="155">
        <v>17.557407000000001</v>
      </c>
      <c r="W33" s="24"/>
    </row>
    <row r="34" spans="1:23" x14ac:dyDescent="0.35">
      <c r="A34" s="2">
        <v>42853</v>
      </c>
      <c r="B34" s="40" t="e">
        <v>#N/A</v>
      </c>
      <c r="C34" s="40">
        <v>15.489566999999999</v>
      </c>
      <c r="D34" s="40">
        <v>14.548121999999999</v>
      </c>
      <c r="E34" s="40">
        <v>2.3879766</v>
      </c>
      <c r="F34" s="40">
        <v>30.682410000000001</v>
      </c>
      <c r="G34" s="40">
        <v>8.6942909999999998</v>
      </c>
      <c r="H34" s="40">
        <v>-3.2805382999999999</v>
      </c>
      <c r="I34" s="40">
        <v>30.862736000000002</v>
      </c>
      <c r="J34" s="40">
        <v>-1.4909863000000001</v>
      </c>
      <c r="K34" s="40">
        <v>18.923843000000002</v>
      </c>
      <c r="L34" s="40">
        <v>29.464865</v>
      </c>
      <c r="M34" s="40">
        <v>9.8631860000000007</v>
      </c>
      <c r="N34" s="40">
        <v>14.236855500000001</v>
      </c>
      <c r="O34" s="40">
        <v>19.434715000000001</v>
      </c>
      <c r="P34" s="40">
        <v>21.571874999999999</v>
      </c>
      <c r="Q34" s="40">
        <v>0.7497549</v>
      </c>
      <c r="R34" s="40">
        <v>11.887180000000001</v>
      </c>
      <c r="S34" s="40">
        <v>-10.747069</v>
      </c>
      <c r="T34" s="40">
        <v>2.1335006000000001</v>
      </c>
      <c r="U34" s="40">
        <v>-9.8371505999999997E-2</v>
      </c>
      <c r="V34" s="155">
        <v>5.9537409999999999</v>
      </c>
      <c r="W34" s="24"/>
    </row>
    <row r="35" spans="1:23" x14ac:dyDescent="0.35">
      <c r="A35" s="2">
        <v>42881</v>
      </c>
      <c r="B35" s="40" t="e">
        <v>#N/A</v>
      </c>
      <c r="C35" s="40">
        <v>23.783301999999999</v>
      </c>
      <c r="D35" s="40">
        <v>20.700704999999999</v>
      </c>
      <c r="E35" s="40">
        <v>-0.13989805999999999</v>
      </c>
      <c r="F35" s="40">
        <v>37.987589999999997</v>
      </c>
      <c r="G35" s="40">
        <v>17.741990000000001</v>
      </c>
      <c r="H35" s="40">
        <v>5.6493279999999997</v>
      </c>
      <c r="I35" s="40">
        <v>34.290947000000003</v>
      </c>
      <c r="J35" s="40">
        <v>6.7399262999999996</v>
      </c>
      <c r="K35" s="40">
        <v>38.702347000000003</v>
      </c>
      <c r="L35" s="40">
        <v>37.496409999999997</v>
      </c>
      <c r="M35" s="40">
        <v>26.251137</v>
      </c>
      <c r="N35" s="40">
        <v>11.350286499999999</v>
      </c>
      <c r="O35" s="40">
        <v>18.780971999999998</v>
      </c>
      <c r="P35" s="40">
        <v>34.033203</v>
      </c>
      <c r="Q35" s="40">
        <v>5.9018730000000001</v>
      </c>
      <c r="R35" s="40">
        <v>11.007524</v>
      </c>
      <c r="S35" s="40">
        <v>3.2466173</v>
      </c>
      <c r="T35" s="40">
        <v>8.7996960000000009</v>
      </c>
      <c r="U35" s="40">
        <v>3.6916137</v>
      </c>
      <c r="V35" s="155">
        <v>9.0807079999999996</v>
      </c>
      <c r="W35" s="24"/>
    </row>
    <row r="36" spans="1:23" x14ac:dyDescent="0.35">
      <c r="A36" s="2">
        <v>42915</v>
      </c>
      <c r="B36" s="40">
        <v>12.822163</v>
      </c>
      <c r="C36" s="40">
        <v>15.684187</v>
      </c>
      <c r="D36" s="40">
        <v>12.484859999999999</v>
      </c>
      <c r="E36" s="40">
        <v>-10.218375999999999</v>
      </c>
      <c r="F36" s="40">
        <v>47.677886999999998</v>
      </c>
      <c r="G36" s="40">
        <v>12.948645000000001</v>
      </c>
      <c r="H36" s="40">
        <v>1.6137003999999999</v>
      </c>
      <c r="I36" s="40">
        <v>30.662132</v>
      </c>
      <c r="J36" s="40">
        <v>10.335255</v>
      </c>
      <c r="K36" s="40">
        <v>31.903708000000002</v>
      </c>
      <c r="L36" s="40">
        <v>16.322040000000001</v>
      </c>
      <c r="M36" s="40">
        <v>11.237621000000001</v>
      </c>
      <c r="N36" s="40">
        <v>48.311543</v>
      </c>
      <c r="O36" s="40">
        <v>15.243471</v>
      </c>
      <c r="P36" s="40">
        <v>32.402465999999997</v>
      </c>
      <c r="Q36" s="40">
        <v>-7.3956194000000002</v>
      </c>
      <c r="R36" s="40">
        <v>9.3895909999999994</v>
      </c>
      <c r="S36" s="40">
        <v>7.3240876000000004</v>
      </c>
      <c r="T36" s="40">
        <v>3.6254048000000001</v>
      </c>
      <c r="U36" s="40">
        <v>3.3761860000000001</v>
      </c>
      <c r="V36" s="155">
        <v>19.35277</v>
      </c>
      <c r="W36" s="24"/>
    </row>
    <row r="37" spans="1:23" x14ac:dyDescent="0.35">
      <c r="A37" s="2">
        <v>42944</v>
      </c>
      <c r="B37" s="40">
        <v>12.425136999999999</v>
      </c>
      <c r="C37" s="40">
        <v>20.989418000000001</v>
      </c>
      <c r="D37" s="40">
        <v>5.0193667</v>
      </c>
      <c r="E37" s="40">
        <v>-6.7261160000000002</v>
      </c>
      <c r="F37" s="40">
        <v>48.390949999999997</v>
      </c>
      <c r="G37" s="40">
        <v>6.3718199999999996</v>
      </c>
      <c r="H37" s="40">
        <v>2.830708</v>
      </c>
      <c r="I37" s="40">
        <v>24.68319</v>
      </c>
      <c r="J37" s="40">
        <v>16.251314000000001</v>
      </c>
      <c r="K37" s="40">
        <v>28.6646</v>
      </c>
      <c r="L37" s="40">
        <v>18.502770999999999</v>
      </c>
      <c r="M37" s="40">
        <v>9.0306280000000001</v>
      </c>
      <c r="N37" s="40">
        <v>46.527683000000003</v>
      </c>
      <c r="O37" s="40">
        <v>17.204225999999998</v>
      </c>
      <c r="P37" s="40">
        <v>35.790657000000003</v>
      </c>
      <c r="Q37" s="40">
        <v>-5.4401339999999996</v>
      </c>
      <c r="R37" s="40">
        <v>4.3328524000000002</v>
      </c>
      <c r="S37" s="40">
        <v>22.261215</v>
      </c>
      <c r="T37" s="40">
        <v>7.2724104000000001</v>
      </c>
      <c r="U37" s="40">
        <v>0.35126210000000002</v>
      </c>
      <c r="V37" s="155">
        <v>19.933009999999999</v>
      </c>
      <c r="W37" s="24"/>
    </row>
    <row r="38" spans="1:23" x14ac:dyDescent="0.35">
      <c r="A38" s="2">
        <v>42976</v>
      </c>
      <c r="B38" s="40">
        <v>17.084396000000002</v>
      </c>
      <c r="C38" s="40">
        <v>31.135452000000001</v>
      </c>
      <c r="D38" s="40">
        <v>6.7624570000000004</v>
      </c>
      <c r="E38" s="40">
        <v>-8.2398299999999995</v>
      </c>
      <c r="F38" s="40">
        <v>54.461359999999999</v>
      </c>
      <c r="G38" s="40">
        <v>12.984871999999999</v>
      </c>
      <c r="H38" s="40">
        <v>0.64057109999999995</v>
      </c>
      <c r="I38" s="40">
        <v>24.764012999999998</v>
      </c>
      <c r="J38" s="40">
        <v>12.126886000000001</v>
      </c>
      <c r="K38" s="40">
        <v>22.369516000000001</v>
      </c>
      <c r="L38" s="40">
        <v>20.700299999999999</v>
      </c>
      <c r="M38" s="40">
        <v>15.244961</v>
      </c>
      <c r="N38" s="40">
        <v>49.826860000000003</v>
      </c>
      <c r="O38" s="40">
        <v>15.973293</v>
      </c>
      <c r="P38" s="40">
        <v>32.564999999999998</v>
      </c>
      <c r="Q38" s="40">
        <v>-16.507465</v>
      </c>
      <c r="R38" s="40">
        <v>4.5325875</v>
      </c>
      <c r="S38" s="40">
        <v>23.962795</v>
      </c>
      <c r="T38" s="40">
        <v>8.0070499999999996</v>
      </c>
      <c r="U38" s="40">
        <v>-2.4480282999999998</v>
      </c>
      <c r="V38" s="155">
        <v>22.045576000000001</v>
      </c>
      <c r="W38" s="24"/>
    </row>
    <row r="39" spans="1:23" x14ac:dyDescent="0.35">
      <c r="A39" s="2">
        <v>43007</v>
      </c>
      <c r="B39" s="40">
        <v>19.384134</v>
      </c>
      <c r="C39" s="40">
        <v>33.734153999999997</v>
      </c>
      <c r="D39" s="40">
        <v>1.7552376000000001</v>
      </c>
      <c r="E39" s="40">
        <v>0.33407209999999998</v>
      </c>
      <c r="F39" s="40">
        <v>50.630271999999998</v>
      </c>
      <c r="G39" s="40">
        <v>18.94828</v>
      </c>
      <c r="H39" s="40">
        <v>5.4767729999999997</v>
      </c>
      <c r="I39" s="40">
        <v>18.222511000000001</v>
      </c>
      <c r="J39" s="40">
        <v>14.008701</v>
      </c>
      <c r="K39" s="40">
        <v>20.905457999999999</v>
      </c>
      <c r="L39" s="40">
        <v>26.779724000000002</v>
      </c>
      <c r="M39" s="40">
        <v>8.3605175000000003</v>
      </c>
      <c r="N39" s="40">
        <v>37.809775999999999</v>
      </c>
      <c r="O39" s="40">
        <v>14.583182000000001</v>
      </c>
      <c r="P39" s="40">
        <v>32.054268</v>
      </c>
      <c r="Q39" s="40">
        <v>-16.360313000000001</v>
      </c>
      <c r="R39" s="40">
        <v>12.184953999999999</v>
      </c>
      <c r="S39" s="40">
        <v>13.702393000000001</v>
      </c>
      <c r="T39" s="40">
        <v>5.2347419999999998</v>
      </c>
      <c r="U39" s="40">
        <v>1.6451359000000001</v>
      </c>
      <c r="V39" s="155">
        <v>29.308868</v>
      </c>
      <c r="W39" s="24"/>
    </row>
    <row r="40" spans="1:23" x14ac:dyDescent="0.35">
      <c r="A40" s="2">
        <v>43035</v>
      </c>
      <c r="B40" s="40">
        <v>22.345400000000001</v>
      </c>
      <c r="C40" s="40">
        <v>29.437124000000001</v>
      </c>
      <c r="D40" s="40">
        <v>3.0783653000000002</v>
      </c>
      <c r="E40" s="40">
        <v>3.5428524000000001</v>
      </c>
      <c r="F40" s="40">
        <v>49.724052</v>
      </c>
      <c r="G40" s="40">
        <v>30.681360000000002</v>
      </c>
      <c r="H40" s="40">
        <v>6.5674185999999999</v>
      </c>
      <c r="I40" s="40">
        <v>24.295044000000001</v>
      </c>
      <c r="J40" s="40">
        <v>0.86946489999999998</v>
      </c>
      <c r="K40" s="40">
        <v>34.775222999999997</v>
      </c>
      <c r="L40" s="40">
        <v>12.336957999999999</v>
      </c>
      <c r="M40" s="40">
        <v>12.711978</v>
      </c>
      <c r="N40" s="40">
        <v>27.222622000000001</v>
      </c>
      <c r="O40" s="40">
        <v>22.33156</v>
      </c>
      <c r="P40" s="40">
        <v>38.962710000000001</v>
      </c>
      <c r="Q40" s="40">
        <v>-17.217165000000001</v>
      </c>
      <c r="R40" s="40">
        <v>14.527214000000001</v>
      </c>
      <c r="S40" s="40">
        <v>12.514113999999999</v>
      </c>
      <c r="T40" s="40">
        <v>14.884482999999999</v>
      </c>
      <c r="U40" s="40">
        <v>12.829411</v>
      </c>
      <c r="V40" s="155">
        <v>16.952251</v>
      </c>
      <c r="W40" s="24"/>
    </row>
    <row r="41" spans="1:23" x14ac:dyDescent="0.35">
      <c r="A41" s="2">
        <v>43068</v>
      </c>
      <c r="B41" s="40">
        <v>17.137073999999998</v>
      </c>
      <c r="C41" s="40">
        <v>22.565114999999999</v>
      </c>
      <c r="D41" s="40">
        <v>17.013083999999999</v>
      </c>
      <c r="E41" s="40">
        <v>14.629626</v>
      </c>
      <c r="F41" s="40">
        <v>59.69379</v>
      </c>
      <c r="G41" s="40">
        <v>30.146979999999999</v>
      </c>
      <c r="H41" s="40">
        <v>17.149519999999999</v>
      </c>
      <c r="I41" s="40">
        <v>23.856068</v>
      </c>
      <c r="J41" s="40">
        <v>18.005716</v>
      </c>
      <c r="K41" s="40">
        <v>44.271267000000002</v>
      </c>
      <c r="L41" s="40">
        <v>21.986913999999999</v>
      </c>
      <c r="M41" s="40">
        <v>25.845623</v>
      </c>
      <c r="N41" s="40">
        <v>20.038032999999999</v>
      </c>
      <c r="O41" s="40">
        <v>32.383442000000002</v>
      </c>
      <c r="P41" s="40">
        <v>45.379997000000003</v>
      </c>
      <c r="Q41" s="40">
        <v>-18.685102000000001</v>
      </c>
      <c r="R41" s="40">
        <v>13.902796</v>
      </c>
      <c r="S41" s="40">
        <v>17.729890000000001</v>
      </c>
      <c r="T41" s="40">
        <v>7.5974345000000003</v>
      </c>
      <c r="U41" s="40">
        <v>30.715633</v>
      </c>
      <c r="V41" s="155">
        <v>4.3460726999999997</v>
      </c>
      <c r="W41" s="24"/>
    </row>
    <row r="42" spans="1:23" x14ac:dyDescent="0.35">
      <c r="A42" s="2">
        <v>43098</v>
      </c>
      <c r="B42" s="40">
        <v>30.987013000000001</v>
      </c>
      <c r="C42" s="40">
        <v>40.957282999999997</v>
      </c>
      <c r="D42" s="40">
        <v>17.829989999999999</v>
      </c>
      <c r="E42" s="40">
        <v>19.283401000000001</v>
      </c>
      <c r="F42" s="40">
        <v>52.345120000000001</v>
      </c>
      <c r="G42" s="40">
        <v>29.609525999999999</v>
      </c>
      <c r="H42" s="40">
        <v>23.437702000000002</v>
      </c>
      <c r="I42" s="40">
        <v>26.033401000000001</v>
      </c>
      <c r="J42" s="40">
        <v>13.880527499999999</v>
      </c>
      <c r="K42" s="40">
        <v>44.132187000000002</v>
      </c>
      <c r="L42" s="40">
        <v>22.479868</v>
      </c>
      <c r="M42" s="40">
        <v>32.451214</v>
      </c>
      <c r="N42" s="40">
        <v>36.362423</v>
      </c>
      <c r="O42" s="40">
        <v>36.792408000000002</v>
      </c>
      <c r="P42" s="40">
        <v>54.293488000000004</v>
      </c>
      <c r="Q42" s="40">
        <v>-12.122512</v>
      </c>
      <c r="R42" s="40">
        <v>14.039433000000001</v>
      </c>
      <c r="S42" s="40">
        <v>36.444507999999999</v>
      </c>
      <c r="T42" s="40">
        <v>3.9148450000000001</v>
      </c>
      <c r="U42" s="40">
        <v>38.126489999999997</v>
      </c>
      <c r="V42" s="155">
        <v>5.7556510000000003</v>
      </c>
      <c r="W42" s="24"/>
    </row>
    <row r="43" spans="1:23" x14ac:dyDescent="0.35">
      <c r="A43" s="2">
        <v>43129</v>
      </c>
      <c r="B43" s="40">
        <v>32.171024000000003</v>
      </c>
      <c r="C43" s="40">
        <v>44.053375000000003</v>
      </c>
      <c r="D43" s="40">
        <v>24.770582000000001</v>
      </c>
      <c r="E43" s="40">
        <v>13.498806999999999</v>
      </c>
      <c r="F43" s="40">
        <v>49.382472999999997</v>
      </c>
      <c r="G43" s="40">
        <v>31.066084</v>
      </c>
      <c r="H43" s="40">
        <v>29.625713000000001</v>
      </c>
      <c r="I43" s="40">
        <v>26.620436000000002</v>
      </c>
      <c r="J43" s="40">
        <v>20.760463999999999</v>
      </c>
      <c r="K43" s="40">
        <v>41.571510000000004</v>
      </c>
      <c r="L43" s="40">
        <v>25.180793999999999</v>
      </c>
      <c r="M43" s="40">
        <v>34.69014</v>
      </c>
      <c r="N43" s="40">
        <v>46.558726999999998</v>
      </c>
      <c r="O43" s="40">
        <v>35.120559999999998</v>
      </c>
      <c r="P43" s="40">
        <v>62.253677000000003</v>
      </c>
      <c r="Q43" s="40">
        <v>-10.638337999999999</v>
      </c>
      <c r="R43" s="40">
        <v>15.507293000000001</v>
      </c>
      <c r="S43" s="40">
        <v>47.546706999999998</v>
      </c>
      <c r="T43" s="40">
        <v>6.4051390000000001</v>
      </c>
      <c r="U43" s="40">
        <v>46.267699999999998</v>
      </c>
      <c r="V43" s="155">
        <v>10.670662</v>
      </c>
      <c r="W43" s="24"/>
    </row>
    <row r="44" spans="1:23" x14ac:dyDescent="0.35">
      <c r="A44" s="2">
        <v>43159</v>
      </c>
      <c r="B44" s="40">
        <v>23.516214000000002</v>
      </c>
      <c r="C44" s="40">
        <v>35.635330000000003</v>
      </c>
      <c r="D44" s="40">
        <v>18.382346999999999</v>
      </c>
      <c r="E44" s="40">
        <v>9.2650050000000004</v>
      </c>
      <c r="F44" s="40">
        <v>27.579784</v>
      </c>
      <c r="G44" s="40">
        <v>27.084042</v>
      </c>
      <c r="H44" s="40">
        <v>25.545083999999999</v>
      </c>
      <c r="I44" s="40">
        <v>16.419197</v>
      </c>
      <c r="J44" s="40">
        <v>10.633397</v>
      </c>
      <c r="K44" s="40">
        <v>26.781987999999998</v>
      </c>
      <c r="L44" s="40">
        <v>22.855318</v>
      </c>
      <c r="M44" s="40">
        <v>32.072330000000001</v>
      </c>
      <c r="N44" s="40">
        <v>35.920586</v>
      </c>
      <c r="O44" s="40">
        <v>16.995358</v>
      </c>
      <c r="P44" s="40">
        <v>44.418644</v>
      </c>
      <c r="Q44" s="40">
        <v>-15.857988000000001</v>
      </c>
      <c r="R44" s="40">
        <v>17.349125000000001</v>
      </c>
      <c r="S44" s="40">
        <v>30.500077999999998</v>
      </c>
      <c r="T44" s="40">
        <v>2.3772954999999998</v>
      </c>
      <c r="U44" s="40">
        <v>39.713622999999998</v>
      </c>
      <c r="V44" s="155">
        <v>10.916079</v>
      </c>
      <c r="W44" s="24"/>
    </row>
    <row r="45" spans="1:23" x14ac:dyDescent="0.35">
      <c r="A45" s="2">
        <v>43188</v>
      </c>
      <c r="B45" s="40">
        <v>22.665130000000001</v>
      </c>
      <c r="C45" s="40">
        <v>22.575400999999999</v>
      </c>
      <c r="D45" s="40">
        <v>5.2786710000000001</v>
      </c>
      <c r="E45" s="40">
        <v>1.9322991</v>
      </c>
      <c r="F45" s="40">
        <v>16.007363999999999</v>
      </c>
      <c r="G45" s="40">
        <v>29.470516</v>
      </c>
      <c r="H45" s="40">
        <v>24.030483</v>
      </c>
      <c r="I45" s="40">
        <v>17.12284</v>
      </c>
      <c r="J45" s="40">
        <v>1.5914798000000001</v>
      </c>
      <c r="K45" s="40">
        <v>24.306356000000001</v>
      </c>
      <c r="L45" s="40">
        <v>20.499991999999999</v>
      </c>
      <c r="M45" s="40">
        <v>20.384585999999999</v>
      </c>
      <c r="N45" s="40">
        <v>22.163975000000001</v>
      </c>
      <c r="O45" s="40">
        <v>9.2416289999999996</v>
      </c>
      <c r="P45" s="40">
        <v>37.867663999999998</v>
      </c>
      <c r="Q45" s="40">
        <v>-10.994762</v>
      </c>
      <c r="R45" s="40">
        <v>12.18754</v>
      </c>
      <c r="S45" s="40">
        <v>21.561443000000001</v>
      </c>
      <c r="T45" s="40">
        <v>2.5009274000000001</v>
      </c>
      <c r="U45" s="40">
        <v>41.986443000000001</v>
      </c>
      <c r="V45" s="155">
        <v>20.505355999999999</v>
      </c>
      <c r="W45" s="24"/>
    </row>
    <row r="46" spans="1:23" x14ac:dyDescent="0.35">
      <c r="A46" s="2">
        <v>43217</v>
      </c>
      <c r="B46" s="40">
        <v>17.555916</v>
      </c>
      <c r="C46" s="40">
        <v>28.616250000000001</v>
      </c>
      <c r="D46" s="40">
        <v>-2.4128436999999998</v>
      </c>
      <c r="E46" s="40">
        <v>-5.2950679999999997</v>
      </c>
      <c r="F46" s="40">
        <v>8.7083340000000007</v>
      </c>
      <c r="G46" s="40">
        <v>38.025547000000003</v>
      </c>
      <c r="H46" s="40">
        <v>19.03783</v>
      </c>
      <c r="I46" s="40">
        <v>11.193001000000001</v>
      </c>
      <c r="J46" s="40">
        <v>2.6003121999999999</v>
      </c>
      <c r="K46" s="40">
        <v>26.147831</v>
      </c>
      <c r="L46" s="40">
        <v>19.582689999999999</v>
      </c>
      <c r="M46" s="40">
        <v>18.130661</v>
      </c>
      <c r="N46" s="40">
        <v>28.186464000000001</v>
      </c>
      <c r="O46" s="40">
        <v>10.158086000000001</v>
      </c>
      <c r="P46" s="40">
        <v>33.129714999999997</v>
      </c>
      <c r="Q46" s="40">
        <v>-6.3453379999999999</v>
      </c>
      <c r="R46" s="40">
        <v>13.483154000000001</v>
      </c>
      <c r="S46" s="40">
        <v>1.2589812</v>
      </c>
      <c r="T46" s="40">
        <v>1.1655450000000001</v>
      </c>
      <c r="U46" s="40">
        <v>29.998434</v>
      </c>
      <c r="V46" s="155">
        <v>26.826429999999998</v>
      </c>
      <c r="W46" s="24"/>
    </row>
    <row r="47" spans="1:23" x14ac:dyDescent="0.35">
      <c r="A47" s="2">
        <v>43249</v>
      </c>
      <c r="B47" s="40">
        <v>15.948510000000001</v>
      </c>
      <c r="C47" s="40">
        <v>17.593336000000001</v>
      </c>
      <c r="D47" s="40">
        <v>-4.3013810000000001</v>
      </c>
      <c r="E47" s="40">
        <v>-12.1077175</v>
      </c>
      <c r="F47" s="40">
        <v>-6.0155810000000001</v>
      </c>
      <c r="G47" s="40">
        <v>25.71913</v>
      </c>
      <c r="H47" s="40">
        <v>7.6389670000000001</v>
      </c>
      <c r="I47" s="40">
        <v>8.3117249999999991</v>
      </c>
      <c r="J47" s="40">
        <v>-13.930636</v>
      </c>
      <c r="K47" s="40">
        <v>9.3525050000000007</v>
      </c>
      <c r="L47" s="40">
        <v>1.4321446</v>
      </c>
      <c r="M47" s="40">
        <v>0.70964099999999997</v>
      </c>
      <c r="N47" s="40">
        <v>-6.999606</v>
      </c>
      <c r="O47" s="40">
        <v>3.6457299999999999</v>
      </c>
      <c r="P47" s="40">
        <v>27.506827999999999</v>
      </c>
      <c r="Q47" s="40">
        <v>-5.5060330000000004</v>
      </c>
      <c r="R47" s="40">
        <v>10.531651999999999</v>
      </c>
      <c r="S47" s="40">
        <v>-14.036978</v>
      </c>
      <c r="T47" s="40">
        <v>-2.5972784</v>
      </c>
      <c r="U47" s="40">
        <v>13.086520999999999</v>
      </c>
      <c r="V47" s="155">
        <v>25.462032000000001</v>
      </c>
      <c r="W47" s="24"/>
    </row>
    <row r="48" spans="1:23" x14ac:dyDescent="0.35">
      <c r="A48" s="2">
        <v>43280</v>
      </c>
      <c r="B48" s="40">
        <v>-5.0634145999999998E-2</v>
      </c>
      <c r="C48" s="40">
        <v>12.972068999999999</v>
      </c>
      <c r="D48" s="40">
        <v>-13.68432</v>
      </c>
      <c r="E48" s="40">
        <v>-13.875686999999999</v>
      </c>
      <c r="F48" s="40">
        <v>-9.0004919999999995</v>
      </c>
      <c r="G48" s="40">
        <v>19.962607999999999</v>
      </c>
      <c r="H48" s="40">
        <v>5.5328846</v>
      </c>
      <c r="I48" s="40">
        <v>4.0140630000000002</v>
      </c>
      <c r="J48" s="40">
        <v>-9.9998050000000003</v>
      </c>
      <c r="K48" s="40">
        <v>3.5531519999999999</v>
      </c>
      <c r="L48" s="40">
        <v>-2.6672720000000001</v>
      </c>
      <c r="M48" s="40">
        <v>4.6560525999999998</v>
      </c>
      <c r="N48" s="40">
        <v>-7.2108865</v>
      </c>
      <c r="O48" s="40">
        <v>5.6879400000000002</v>
      </c>
      <c r="P48" s="40">
        <v>20.452500000000001</v>
      </c>
      <c r="Q48" s="40">
        <v>4.9826980000000001</v>
      </c>
      <c r="R48" s="40">
        <v>1.1063814000000001</v>
      </c>
      <c r="S48" s="40">
        <v>-24.104922999999999</v>
      </c>
      <c r="T48" s="40">
        <v>-3.4154057999999998</v>
      </c>
      <c r="U48" s="40">
        <v>9.6261980000000005</v>
      </c>
      <c r="V48" s="155">
        <v>18.321822999999998</v>
      </c>
      <c r="W48" s="24"/>
    </row>
    <row r="49" spans="1:23" x14ac:dyDescent="0.35">
      <c r="A49" s="2">
        <v>43308</v>
      </c>
      <c r="B49" s="40">
        <v>-4.8285483999999999</v>
      </c>
      <c r="C49" s="40">
        <v>5.6824802999999999</v>
      </c>
      <c r="D49" s="40">
        <v>-7.9382124000000003</v>
      </c>
      <c r="E49" s="40">
        <v>-11.009682</v>
      </c>
      <c r="F49" s="40">
        <v>-3.0133665000000001</v>
      </c>
      <c r="G49" s="40">
        <v>16.363478000000001</v>
      </c>
      <c r="H49" s="40">
        <v>9.2029809999999994</v>
      </c>
      <c r="I49" s="40">
        <v>5.2040100000000002</v>
      </c>
      <c r="J49" s="40">
        <v>-6.2679049999999998</v>
      </c>
      <c r="K49" s="40">
        <v>-3.4104228000000001</v>
      </c>
      <c r="L49" s="40">
        <v>1.6289473000000001</v>
      </c>
      <c r="M49" s="40">
        <v>1.6801714999999999</v>
      </c>
      <c r="N49" s="40">
        <v>-9.1762599999999992</v>
      </c>
      <c r="O49" s="40">
        <v>3.9684415</v>
      </c>
      <c r="P49" s="40">
        <v>11.350239</v>
      </c>
      <c r="Q49" s="40">
        <v>1.1599063999999999</v>
      </c>
      <c r="R49" s="40">
        <v>7.4976086999999998</v>
      </c>
      <c r="S49" s="40">
        <v>-34.422356000000001</v>
      </c>
      <c r="T49" s="40">
        <v>-6.5639552999999999</v>
      </c>
      <c r="U49" s="40">
        <v>10.75089</v>
      </c>
      <c r="V49" s="155">
        <v>22.569168000000001</v>
      </c>
      <c r="W49" s="24"/>
    </row>
    <row r="50" spans="1:23" x14ac:dyDescent="0.35">
      <c r="A50" s="2">
        <v>43341</v>
      </c>
      <c r="B50" s="40">
        <v>-13.095421</v>
      </c>
      <c r="C50" s="40">
        <v>-5.5310009999999998</v>
      </c>
      <c r="D50" s="40">
        <v>-9.3587279999999993</v>
      </c>
      <c r="E50" s="40">
        <v>-6.7219496000000003</v>
      </c>
      <c r="F50" s="40">
        <v>-6.6952170000000004</v>
      </c>
      <c r="G50" s="40">
        <v>4.6457050000000004</v>
      </c>
      <c r="H50" s="40">
        <v>10.254657999999999</v>
      </c>
      <c r="I50" s="40">
        <v>5.7068349999999999</v>
      </c>
      <c r="J50" s="40">
        <v>-6.7079839999999997</v>
      </c>
      <c r="K50" s="40">
        <v>1.3342141999999999</v>
      </c>
      <c r="L50" s="40">
        <v>-16.073143000000002</v>
      </c>
      <c r="M50" s="40">
        <v>-5.2533810000000001</v>
      </c>
      <c r="N50" s="40">
        <v>-11.841869000000001</v>
      </c>
      <c r="O50" s="40">
        <v>7.0748806000000002</v>
      </c>
      <c r="P50" s="40">
        <v>3.9946795000000002</v>
      </c>
      <c r="Q50" s="40">
        <v>12.632645</v>
      </c>
      <c r="R50" s="40">
        <v>6.6982984999999999</v>
      </c>
      <c r="S50" s="40">
        <v>-53.823680000000003</v>
      </c>
      <c r="T50" s="40">
        <v>-7.8669013999999997</v>
      </c>
      <c r="U50" s="40">
        <v>16.446293000000001</v>
      </c>
      <c r="V50" s="155">
        <v>17.872356</v>
      </c>
      <c r="W50" s="24"/>
    </row>
    <row r="51" spans="1:23" x14ac:dyDescent="0.35">
      <c r="A51" s="2">
        <v>43371</v>
      </c>
      <c r="B51" s="40">
        <v>-11.598998</v>
      </c>
      <c r="C51" s="40">
        <v>-4.5841513000000003</v>
      </c>
      <c r="D51" s="40">
        <v>-10.587502000000001</v>
      </c>
      <c r="E51" s="40">
        <v>-17.739903999999999</v>
      </c>
      <c r="F51" s="40">
        <v>-7.2101474000000003</v>
      </c>
      <c r="G51" s="40">
        <v>-1.7236172999999999</v>
      </c>
      <c r="H51" s="40">
        <v>7.3493240000000002</v>
      </c>
      <c r="I51" s="40">
        <v>8.317482</v>
      </c>
      <c r="J51" s="40">
        <v>-3.70031</v>
      </c>
      <c r="K51" s="40">
        <v>3.3050537000000002</v>
      </c>
      <c r="L51" s="40">
        <v>-15.441978000000001</v>
      </c>
      <c r="M51" s="40">
        <v>-5.2761909999999999</v>
      </c>
      <c r="N51" s="40">
        <v>-9.2461289999999998</v>
      </c>
      <c r="O51" s="40">
        <v>0.61516760000000004</v>
      </c>
      <c r="P51" s="40">
        <v>-2.0102202999999998</v>
      </c>
      <c r="Q51" s="40">
        <v>19.620096</v>
      </c>
      <c r="R51" s="40">
        <v>5.4039954999999997</v>
      </c>
      <c r="S51" s="40">
        <v>-41.018920000000001</v>
      </c>
      <c r="T51" s="40">
        <v>-7.2722673000000002</v>
      </c>
      <c r="U51" s="40">
        <v>14.151597000000001</v>
      </c>
      <c r="V51" s="155">
        <v>16.729783999999999</v>
      </c>
      <c r="W51" s="24"/>
    </row>
    <row r="52" spans="1:23" x14ac:dyDescent="0.35">
      <c r="A52" s="2">
        <v>43402</v>
      </c>
      <c r="B52" s="40">
        <v>-25.769120999999998</v>
      </c>
      <c r="C52" s="40">
        <v>-17.35313</v>
      </c>
      <c r="D52" s="40">
        <v>-18.626135000000001</v>
      </c>
      <c r="E52" s="40">
        <v>-19.294394</v>
      </c>
      <c r="F52" s="40">
        <v>-19.309329999999999</v>
      </c>
      <c r="G52" s="40">
        <v>-15.108853</v>
      </c>
      <c r="H52" s="40">
        <v>-1.4494716999999999</v>
      </c>
      <c r="I52" s="40">
        <v>-13.550841999999999</v>
      </c>
      <c r="J52" s="40">
        <v>-13.981551</v>
      </c>
      <c r="K52" s="40">
        <v>-20.364153000000002</v>
      </c>
      <c r="L52" s="40">
        <v>-4.509944</v>
      </c>
      <c r="M52" s="40">
        <v>-18.350314999999998</v>
      </c>
      <c r="N52" s="40">
        <v>-14.884031</v>
      </c>
      <c r="O52" s="40">
        <v>-14.9927435</v>
      </c>
      <c r="P52" s="40">
        <v>-20.280439999999999</v>
      </c>
      <c r="Q52" s="40">
        <v>26.417100000000001</v>
      </c>
      <c r="R52" s="40">
        <v>-4.6123924000000001</v>
      </c>
      <c r="S52" s="40">
        <v>-40.378660000000004</v>
      </c>
      <c r="T52" s="40">
        <v>-13.332617000000001</v>
      </c>
      <c r="U52" s="40">
        <v>-8.4906159999999993</v>
      </c>
      <c r="V52" s="155">
        <v>18.650138999999999</v>
      </c>
      <c r="W52" s="24"/>
    </row>
    <row r="53" spans="1:23" x14ac:dyDescent="0.35">
      <c r="A53" s="2">
        <v>43433</v>
      </c>
      <c r="B53" s="40">
        <v>-22.749174</v>
      </c>
      <c r="C53" s="40">
        <v>-1.5874147000000001</v>
      </c>
      <c r="D53" s="40">
        <v>-4.5427679999999997</v>
      </c>
      <c r="E53" s="40">
        <v>-12.73039</v>
      </c>
      <c r="F53" s="40">
        <v>-10.324436</v>
      </c>
      <c r="G53" s="40">
        <v>-11.259359</v>
      </c>
      <c r="H53" s="40">
        <v>-0.42778850000000002</v>
      </c>
      <c r="I53" s="40">
        <v>-7.8428149999999999</v>
      </c>
      <c r="J53" s="40">
        <v>-18.540937</v>
      </c>
      <c r="K53" s="40">
        <v>-17.144753000000001</v>
      </c>
      <c r="L53" s="40">
        <v>3.1224012000000001</v>
      </c>
      <c r="M53" s="40">
        <v>-12.645102</v>
      </c>
      <c r="N53" s="40">
        <v>-17.909967000000002</v>
      </c>
      <c r="O53" s="40">
        <v>-3.4225821000000001</v>
      </c>
      <c r="P53" s="40">
        <v>-14.006746</v>
      </c>
      <c r="Q53" s="40">
        <v>47.121630000000003</v>
      </c>
      <c r="R53" s="40">
        <v>-4.0367546000000001</v>
      </c>
      <c r="S53" s="40">
        <v>-25.963003</v>
      </c>
      <c r="T53" s="40">
        <v>-8.0238820000000004</v>
      </c>
      <c r="U53" s="40">
        <v>-5.9764504000000001</v>
      </c>
      <c r="V53" s="155">
        <v>15.821815000000001</v>
      </c>
      <c r="W53" s="24"/>
    </row>
    <row r="54" spans="1:23" x14ac:dyDescent="0.35">
      <c r="A54" s="2">
        <v>43462</v>
      </c>
      <c r="B54" s="40">
        <v>-25.842358000000001</v>
      </c>
      <c r="C54" s="40">
        <v>-19.330883</v>
      </c>
      <c r="D54" s="40">
        <v>-10.635327999999999</v>
      </c>
      <c r="E54" s="40">
        <v>-16.215997999999999</v>
      </c>
      <c r="F54" s="40">
        <v>-14.210319500000001</v>
      </c>
      <c r="G54" s="40">
        <v>-12.647259</v>
      </c>
      <c r="H54" s="40">
        <v>-5.3488913</v>
      </c>
      <c r="I54" s="40">
        <v>-9.0652229999999996</v>
      </c>
      <c r="J54" s="40">
        <v>-13.404971</v>
      </c>
      <c r="K54" s="40">
        <v>-19.815237</v>
      </c>
      <c r="L54" s="40">
        <v>-2.5349498000000001</v>
      </c>
      <c r="M54" s="40">
        <v>-24.064684</v>
      </c>
      <c r="N54" s="40">
        <v>-32.050002999999997</v>
      </c>
      <c r="O54" s="40">
        <v>-5.6158123</v>
      </c>
      <c r="P54" s="40">
        <v>-19.360865</v>
      </c>
      <c r="Q54" s="40">
        <v>21.974647999999998</v>
      </c>
      <c r="R54" s="40">
        <v>-10.291463</v>
      </c>
      <c r="S54" s="40">
        <v>-41.029815999999997</v>
      </c>
      <c r="T54" s="40">
        <v>-13.694542999999999</v>
      </c>
      <c r="U54" s="40">
        <v>-15.129339</v>
      </c>
      <c r="V54" s="155">
        <v>14.135671</v>
      </c>
      <c r="W54" s="24"/>
    </row>
    <row r="55" spans="1:23" x14ac:dyDescent="0.35">
      <c r="A55" s="2">
        <v>43494</v>
      </c>
      <c r="B55" s="40">
        <v>-26.628553</v>
      </c>
      <c r="C55" s="40">
        <v>-16.876638</v>
      </c>
      <c r="D55" s="40">
        <v>-9.332001</v>
      </c>
      <c r="E55" s="40">
        <v>-11.246288</v>
      </c>
      <c r="F55" s="40">
        <v>-18.050974</v>
      </c>
      <c r="G55" s="40">
        <v>-14.795118</v>
      </c>
      <c r="H55" s="40">
        <v>-12.210953</v>
      </c>
      <c r="I55" s="40">
        <v>-14.403641</v>
      </c>
      <c r="J55" s="40">
        <v>-14.082503000000001</v>
      </c>
      <c r="K55" s="40">
        <v>-18.459242</v>
      </c>
      <c r="L55" s="40">
        <v>-3.3881961999999999</v>
      </c>
      <c r="M55" s="40">
        <v>-20.548386000000001</v>
      </c>
      <c r="N55" s="40">
        <v>-35.099471999999999</v>
      </c>
      <c r="O55" s="40">
        <v>-14.415914000000001</v>
      </c>
      <c r="P55" s="40">
        <v>-22.646374000000002</v>
      </c>
      <c r="Q55" s="40">
        <v>15.497851000000001</v>
      </c>
      <c r="R55" s="40">
        <v>-11.615843</v>
      </c>
      <c r="S55" s="40">
        <v>-36.742718000000004</v>
      </c>
      <c r="T55" s="40">
        <v>-16.240496</v>
      </c>
      <c r="U55" s="40">
        <v>-19.520885</v>
      </c>
      <c r="V55" s="155">
        <v>19.257282</v>
      </c>
      <c r="W55" s="24"/>
    </row>
    <row r="56" spans="1:23" x14ac:dyDescent="0.35">
      <c r="A56" s="2">
        <v>43524</v>
      </c>
      <c r="B56" s="40">
        <v>-9.6697150000000001</v>
      </c>
      <c r="C56" s="40">
        <v>-14.245391</v>
      </c>
      <c r="D56" s="40">
        <v>-8.2053600000000007</v>
      </c>
      <c r="E56" s="40">
        <v>-6.8677606999999998</v>
      </c>
      <c r="F56" s="40">
        <v>-9.9618249999999993</v>
      </c>
      <c r="G56" s="40">
        <v>-6.3863810000000001</v>
      </c>
      <c r="H56" s="40">
        <v>-9.3108889999999995</v>
      </c>
      <c r="I56" s="40">
        <v>-6.5588179999999996</v>
      </c>
      <c r="J56" s="40">
        <v>-10.772842000000001</v>
      </c>
      <c r="K56" s="40">
        <v>-11.469579</v>
      </c>
      <c r="L56" s="40">
        <v>-2.4532676000000002</v>
      </c>
      <c r="M56" s="40">
        <v>-21.951461999999999</v>
      </c>
      <c r="N56" s="40">
        <v>-21.314609999999998</v>
      </c>
      <c r="O56" s="40">
        <v>-3.8463771000000002</v>
      </c>
      <c r="P56" s="40">
        <v>-10.998207000000001</v>
      </c>
      <c r="Q56" s="40">
        <v>21.10051</v>
      </c>
      <c r="R56" s="40">
        <v>-9.6523230000000009</v>
      </c>
      <c r="S56" s="40">
        <v>-35.311529999999998</v>
      </c>
      <c r="T56" s="40">
        <v>-7.2484789999999997</v>
      </c>
      <c r="U56" s="40">
        <v>-9.9779610000000005</v>
      </c>
      <c r="V56" s="155">
        <v>22.123062000000001</v>
      </c>
      <c r="W56" s="24"/>
    </row>
    <row r="57" spans="1:23" x14ac:dyDescent="0.35">
      <c r="A57" s="2">
        <v>43553</v>
      </c>
      <c r="B57" s="40">
        <v>-5.4301259999999996</v>
      </c>
      <c r="C57" s="40">
        <v>-16.864508000000001</v>
      </c>
      <c r="D57" s="40">
        <v>-2.7766525999999998</v>
      </c>
      <c r="E57" s="40">
        <v>-1.3773321999999999</v>
      </c>
      <c r="F57" s="40">
        <v>-7.5517472999999997</v>
      </c>
      <c r="G57" s="40">
        <v>-6.4103785000000002</v>
      </c>
      <c r="H57" s="40">
        <v>-14.002609</v>
      </c>
      <c r="I57" s="40">
        <v>-6.9648384999999999</v>
      </c>
      <c r="J57" s="40">
        <v>-13.501656000000001</v>
      </c>
      <c r="K57" s="40">
        <v>-18.125557000000001</v>
      </c>
      <c r="L57" s="40">
        <v>-5.7698669999999996</v>
      </c>
      <c r="M57" s="40">
        <v>-20.983051</v>
      </c>
      <c r="N57" s="40">
        <v>-15.082031000000001</v>
      </c>
      <c r="O57" s="40">
        <v>4.2607546000000003</v>
      </c>
      <c r="P57" s="40">
        <v>-7.6357784000000004</v>
      </c>
      <c r="Q57" s="40">
        <v>17.263770999999998</v>
      </c>
      <c r="R57" s="40">
        <v>-7.2595239999999999</v>
      </c>
      <c r="S57" s="40">
        <v>-40.77243</v>
      </c>
      <c r="T57" s="40">
        <v>-7.6782284000000001</v>
      </c>
      <c r="U57" s="40">
        <v>-14.646535999999999</v>
      </c>
      <c r="V57" s="155">
        <v>16.488015999999998</v>
      </c>
      <c r="W57" s="24"/>
    </row>
    <row r="58" spans="1:23" x14ac:dyDescent="0.35">
      <c r="A58" s="2">
        <v>43584</v>
      </c>
      <c r="B58" s="40">
        <v>-0.27529597</v>
      </c>
      <c r="C58" s="40">
        <v>-20.033365</v>
      </c>
      <c r="D58" s="40">
        <v>3.98916</v>
      </c>
      <c r="E58" s="40">
        <v>2.2144317999999998</v>
      </c>
      <c r="F58" s="40">
        <v>-6.3645659999999999</v>
      </c>
      <c r="G58" s="40">
        <v>-12.701529499999999</v>
      </c>
      <c r="H58" s="40">
        <v>-13.310193999999999</v>
      </c>
      <c r="I58" s="40">
        <v>1.9286036</v>
      </c>
      <c r="J58" s="40">
        <v>-8.5490340000000007</v>
      </c>
      <c r="K58" s="40">
        <v>-17.322367</v>
      </c>
      <c r="L58" s="40">
        <v>-1.2120366</v>
      </c>
      <c r="M58" s="40">
        <v>-12.866740999999999</v>
      </c>
      <c r="N58" s="40">
        <v>-17.499642999999999</v>
      </c>
      <c r="O58" s="40">
        <v>2.7388572999999998</v>
      </c>
      <c r="P58" s="40">
        <v>-3.4605264999999998</v>
      </c>
      <c r="Q58" s="40">
        <v>15.764213</v>
      </c>
      <c r="R58" s="40">
        <v>-6.262022</v>
      </c>
      <c r="S58" s="40">
        <v>-38.345413000000001</v>
      </c>
      <c r="T58" s="40">
        <v>-1.9241512000000001</v>
      </c>
      <c r="U58" s="40">
        <v>-6.3129187</v>
      </c>
      <c r="V58" s="155">
        <v>16.349495000000001</v>
      </c>
      <c r="W58" s="24"/>
    </row>
    <row r="59" spans="1:23" x14ac:dyDescent="0.35">
      <c r="A59" s="2">
        <v>43614</v>
      </c>
      <c r="B59" s="40">
        <v>-8.2565969999999993</v>
      </c>
      <c r="C59" s="40">
        <v>-21.689297</v>
      </c>
      <c r="D59" s="40">
        <v>-1.6019106000000001</v>
      </c>
      <c r="E59" s="40">
        <v>6.8720699999999999</v>
      </c>
      <c r="F59" s="40">
        <v>-1.3583898999999999</v>
      </c>
      <c r="G59" s="40">
        <v>-15.888768000000001</v>
      </c>
      <c r="H59" s="40">
        <v>-8.4882500000000007</v>
      </c>
      <c r="I59" s="40">
        <v>-8.3947479999999999</v>
      </c>
      <c r="J59" s="40">
        <v>0.40504931999999999</v>
      </c>
      <c r="K59" s="40">
        <v>-23.403448000000001</v>
      </c>
      <c r="L59" s="40">
        <v>19.496905999999999</v>
      </c>
      <c r="M59" s="40">
        <v>-13.0447445</v>
      </c>
      <c r="N59" s="40">
        <v>2.6876568999999999</v>
      </c>
      <c r="O59" s="40">
        <v>7.7408910000000004</v>
      </c>
      <c r="P59" s="40">
        <v>-17.193625999999998</v>
      </c>
      <c r="Q59" s="40">
        <v>9.9215870000000006</v>
      </c>
      <c r="R59" s="40">
        <v>-6.6403809999999996</v>
      </c>
      <c r="S59" s="40">
        <v>-34.079025000000001</v>
      </c>
      <c r="T59" s="40">
        <v>-8.7349949999999996</v>
      </c>
      <c r="U59" s="40">
        <v>3.0131698</v>
      </c>
      <c r="V59" s="155">
        <v>8.1977370000000001</v>
      </c>
      <c r="W59" s="24"/>
    </row>
    <row r="60" spans="1:23" x14ac:dyDescent="0.35">
      <c r="A60" s="2">
        <v>43644</v>
      </c>
      <c r="B60" s="40">
        <v>8.37791</v>
      </c>
      <c r="C60" s="40">
        <v>-8.8639554999999994</v>
      </c>
      <c r="D60" s="40">
        <v>18.616236000000001</v>
      </c>
      <c r="E60" s="40">
        <v>21.709596999999999</v>
      </c>
      <c r="F60" s="40">
        <v>12.609541</v>
      </c>
      <c r="G60" s="40">
        <v>-2.5167644</v>
      </c>
      <c r="H60" s="40">
        <v>0.19321442</v>
      </c>
      <c r="I60" s="40">
        <v>2.099812</v>
      </c>
      <c r="J60" s="40">
        <v>-4.7832847000000003</v>
      </c>
      <c r="K60" s="40">
        <v>-9.2708530000000007</v>
      </c>
      <c r="L60" s="40">
        <v>40.959834999999998</v>
      </c>
      <c r="M60" s="40">
        <v>3.2091021999999998</v>
      </c>
      <c r="N60" s="40">
        <v>8.227646</v>
      </c>
      <c r="O60" s="40">
        <v>10.2564335</v>
      </c>
      <c r="P60" s="40">
        <v>-5.0841513000000003</v>
      </c>
      <c r="Q60" s="40">
        <v>14.846730000000001</v>
      </c>
      <c r="R60" s="40">
        <v>8.1773520000000008</v>
      </c>
      <c r="S60" s="40">
        <v>-18.61797</v>
      </c>
      <c r="T60" s="40">
        <v>-6.4729633</v>
      </c>
      <c r="U60" s="40">
        <v>1.6408563</v>
      </c>
      <c r="V60" s="155">
        <v>8.8819140000000001</v>
      </c>
      <c r="W60" s="24"/>
    </row>
    <row r="61" spans="1:23" x14ac:dyDescent="0.35">
      <c r="A61" s="2">
        <v>43675</v>
      </c>
      <c r="B61" s="40">
        <v>9.4008450000000003</v>
      </c>
      <c r="C61" s="40">
        <v>-15.710651</v>
      </c>
      <c r="D61" s="40">
        <v>9.5108619999999995</v>
      </c>
      <c r="E61" s="40">
        <v>12.350666</v>
      </c>
      <c r="F61" s="40">
        <v>-4.0910840000000004</v>
      </c>
      <c r="G61" s="40">
        <v>-5.9770526999999998</v>
      </c>
      <c r="H61" s="40">
        <v>-6.9155873999999997</v>
      </c>
      <c r="I61" s="40">
        <v>-1.6656339</v>
      </c>
      <c r="J61" s="40">
        <v>-16.272337</v>
      </c>
      <c r="K61" s="40">
        <v>-14.098633</v>
      </c>
      <c r="L61" s="40">
        <v>27.339983</v>
      </c>
      <c r="M61" s="40">
        <v>-6.2079133999999998</v>
      </c>
      <c r="N61" s="40">
        <v>10.281647</v>
      </c>
      <c r="O61" s="40">
        <v>-2.6381671</v>
      </c>
      <c r="P61" s="40">
        <v>-5.8258476000000003</v>
      </c>
      <c r="Q61" s="40">
        <v>9.8436470000000007</v>
      </c>
      <c r="R61" s="40">
        <v>0.94602109999999995</v>
      </c>
      <c r="S61" s="40">
        <v>-3.2360137</v>
      </c>
      <c r="T61" s="40">
        <v>-2.7784824000000001</v>
      </c>
      <c r="U61" s="40">
        <v>2.8210877999999999</v>
      </c>
      <c r="V61" s="155">
        <v>7.8370214000000002</v>
      </c>
      <c r="W61" s="24"/>
    </row>
    <row r="62" spans="1:23" x14ac:dyDescent="0.35">
      <c r="A62" s="2">
        <v>43706</v>
      </c>
      <c r="B62" s="40">
        <v>10.331559</v>
      </c>
      <c r="C62" s="40">
        <v>-20.473980000000001</v>
      </c>
      <c r="D62" s="40">
        <v>5.5816410000000003</v>
      </c>
      <c r="E62" s="40">
        <v>3.6083937000000001</v>
      </c>
      <c r="F62" s="40">
        <v>-18.122969999999999</v>
      </c>
      <c r="G62" s="40">
        <v>-9.5411660000000005</v>
      </c>
      <c r="H62" s="40">
        <v>-13.016109999999999</v>
      </c>
      <c r="I62" s="40">
        <v>-6.5597114999999997</v>
      </c>
      <c r="J62" s="40">
        <v>-18.912113000000002</v>
      </c>
      <c r="K62" s="40">
        <v>-20.712793000000001</v>
      </c>
      <c r="L62" s="40">
        <v>26.297045000000001</v>
      </c>
      <c r="M62" s="40">
        <v>-15.801119999999999</v>
      </c>
      <c r="N62" s="40">
        <v>4.4935106999999999</v>
      </c>
      <c r="O62" s="40">
        <v>-9.3342069999999993</v>
      </c>
      <c r="P62" s="40">
        <v>-8.7322120000000005</v>
      </c>
      <c r="Q62" s="40">
        <v>1.2720108000000001</v>
      </c>
      <c r="R62" s="40">
        <v>-4.8262176999999999</v>
      </c>
      <c r="S62" s="40">
        <v>19.186316999999999</v>
      </c>
      <c r="T62" s="40">
        <v>-7.2330769999999998</v>
      </c>
      <c r="U62" s="40">
        <v>-6.1222076000000003</v>
      </c>
      <c r="V62" s="155">
        <v>3.2724023</v>
      </c>
      <c r="W62" s="24"/>
    </row>
    <row r="63" spans="1:23" x14ac:dyDescent="0.35">
      <c r="A63" s="2">
        <v>43735</v>
      </c>
      <c r="B63" s="40">
        <v>8.5399390000000004</v>
      </c>
      <c r="C63" s="40">
        <v>-15.432304</v>
      </c>
      <c r="D63" s="40">
        <v>8.8688610000000008</v>
      </c>
      <c r="E63" s="40">
        <v>11.57403</v>
      </c>
      <c r="F63" s="40">
        <v>-13.543248</v>
      </c>
      <c r="G63" s="40">
        <v>-2.994132</v>
      </c>
      <c r="H63" s="40">
        <v>-11.69511</v>
      </c>
      <c r="I63" s="40">
        <v>-1.5685022</v>
      </c>
      <c r="J63" s="40">
        <v>-14.335436</v>
      </c>
      <c r="K63" s="40">
        <v>-18.009906999999998</v>
      </c>
      <c r="L63" s="40">
        <v>26.404952999999999</v>
      </c>
      <c r="M63" s="40">
        <v>-7.5554967</v>
      </c>
      <c r="N63" s="40">
        <v>13.197528999999999</v>
      </c>
      <c r="O63" s="40">
        <v>3.7448882999999999</v>
      </c>
      <c r="P63" s="40">
        <v>-6.338292</v>
      </c>
      <c r="Q63" s="40">
        <v>3.0257939999999999</v>
      </c>
      <c r="R63" s="40">
        <v>-6.2289240000000001</v>
      </c>
      <c r="S63" s="40">
        <v>13.992691000000001</v>
      </c>
      <c r="T63" s="40">
        <v>-6.9938000000000002</v>
      </c>
      <c r="U63" s="40">
        <v>-3.1998038000000002</v>
      </c>
      <c r="V63" s="155">
        <v>3.9286017000000002</v>
      </c>
      <c r="W63" s="24"/>
    </row>
    <row r="64" spans="1:23" x14ac:dyDescent="0.35">
      <c r="A64" s="2">
        <v>43767</v>
      </c>
      <c r="B64" s="40">
        <v>27.594221000000001</v>
      </c>
      <c r="C64" s="40">
        <v>-10.758037</v>
      </c>
      <c r="D64" s="40">
        <v>22.105694</v>
      </c>
      <c r="E64" s="40">
        <v>19.951857</v>
      </c>
      <c r="F64" s="40">
        <v>6.0391307000000003</v>
      </c>
      <c r="G64" s="40">
        <v>4.5805930000000004</v>
      </c>
      <c r="H64" s="40">
        <v>-2.7905226000000001</v>
      </c>
      <c r="I64" s="40">
        <v>25.322056</v>
      </c>
      <c r="J64" s="40">
        <v>8.7163690000000003</v>
      </c>
      <c r="K64" s="40">
        <v>5.7202219999999997</v>
      </c>
      <c r="L64" s="40">
        <v>18.761206000000001</v>
      </c>
      <c r="M64" s="40">
        <v>12.818837</v>
      </c>
      <c r="N64" s="40">
        <v>33.372664999999998</v>
      </c>
      <c r="O64" s="40">
        <v>18.713080999999999</v>
      </c>
      <c r="P64" s="40">
        <v>16.809904</v>
      </c>
      <c r="Q64" s="40">
        <v>0.33845900000000001</v>
      </c>
      <c r="R64" s="40">
        <v>-2.7900695999999998</v>
      </c>
      <c r="S64" s="40">
        <v>9.4534160000000007</v>
      </c>
      <c r="T64" s="40">
        <v>-0.77809094999999995</v>
      </c>
      <c r="U64" s="40">
        <v>12.852753</v>
      </c>
      <c r="V64" s="155">
        <v>0.91222524999999999</v>
      </c>
      <c r="W64" s="24"/>
    </row>
    <row r="65" spans="1:23" x14ac:dyDescent="0.35">
      <c r="A65" s="2">
        <v>43798</v>
      </c>
      <c r="B65" s="40">
        <v>21.105872999999999</v>
      </c>
      <c r="C65" s="40">
        <v>-29.714435999999999</v>
      </c>
      <c r="D65" s="40">
        <v>-2.6697516000000001</v>
      </c>
      <c r="E65" s="40">
        <v>7.3321223</v>
      </c>
      <c r="F65" s="40">
        <v>-9.9031690000000001</v>
      </c>
      <c r="G65" s="40">
        <v>-0.68121549999999997</v>
      </c>
      <c r="H65" s="40">
        <v>-6.0565709999999999</v>
      </c>
      <c r="I65" s="40">
        <v>21.799289999999999</v>
      </c>
      <c r="J65" s="40">
        <v>10.014391</v>
      </c>
      <c r="K65" s="40">
        <v>-3.2320023</v>
      </c>
      <c r="L65" s="40">
        <v>9.6606369999999995</v>
      </c>
      <c r="M65" s="40">
        <v>-5.4340242999999999</v>
      </c>
      <c r="N65" s="40">
        <v>38.512314000000003</v>
      </c>
      <c r="O65" s="40">
        <v>4.4576526000000003</v>
      </c>
      <c r="P65" s="40">
        <v>7.1533084000000002</v>
      </c>
      <c r="Q65" s="40">
        <v>-6.5342425999999998</v>
      </c>
      <c r="R65" s="40">
        <v>-2.804786</v>
      </c>
      <c r="S65" s="40">
        <v>2.9404043999999998</v>
      </c>
      <c r="T65" s="40">
        <v>-3.1809449999999999</v>
      </c>
      <c r="U65" s="40">
        <v>1.7093658</v>
      </c>
      <c r="V65" s="155">
        <v>5.7704089999999999</v>
      </c>
      <c r="W65" s="24"/>
    </row>
    <row r="66" spans="1:23" x14ac:dyDescent="0.35">
      <c r="A66" s="2">
        <v>43826</v>
      </c>
      <c r="B66" s="40">
        <v>33.087719999999997</v>
      </c>
      <c r="C66" s="40">
        <v>-17.807514000000001</v>
      </c>
      <c r="D66" s="40">
        <v>5.9834480000000001</v>
      </c>
      <c r="E66" s="40">
        <v>8.847702</v>
      </c>
      <c r="F66" s="40">
        <v>-5.9740542999999997</v>
      </c>
      <c r="G66" s="40">
        <v>7.9299210000000002</v>
      </c>
      <c r="H66" s="40">
        <v>-0.77409150000000004</v>
      </c>
      <c r="I66" s="40">
        <v>34.940266000000001</v>
      </c>
      <c r="J66" s="40">
        <v>15.205836</v>
      </c>
      <c r="K66" s="40">
        <v>8.8017939999999992</v>
      </c>
      <c r="L66" s="40">
        <v>28.528987999999998</v>
      </c>
      <c r="M66" s="40">
        <v>11.376345000000001</v>
      </c>
      <c r="N66" s="40">
        <v>50.243960000000001</v>
      </c>
      <c r="O66" s="40">
        <v>8.1968549999999993</v>
      </c>
      <c r="P66" s="40">
        <v>23.976994000000001</v>
      </c>
      <c r="Q66" s="40">
        <v>-0.61787959999999997</v>
      </c>
      <c r="R66" s="40">
        <v>1.9278287999999999</v>
      </c>
      <c r="S66" s="40">
        <v>12.011898</v>
      </c>
      <c r="T66" s="40">
        <v>1.8370152</v>
      </c>
      <c r="U66" s="40">
        <v>7.2190165999999998</v>
      </c>
      <c r="V66" s="155">
        <v>11.669672</v>
      </c>
      <c r="W66" s="24"/>
    </row>
    <row r="67" spans="1:23" x14ac:dyDescent="0.35">
      <c r="A67" s="2">
        <v>43859</v>
      </c>
      <c r="B67" s="40">
        <v>17.671679999999999</v>
      </c>
      <c r="C67" s="40">
        <v>-30.971533000000001</v>
      </c>
      <c r="D67" s="40">
        <v>-3.099221</v>
      </c>
      <c r="E67" s="40">
        <v>-5.9080123999999996</v>
      </c>
      <c r="F67" s="40">
        <v>-13.086062</v>
      </c>
      <c r="G67" s="40">
        <v>-2.3387969000000002</v>
      </c>
      <c r="H67" s="40">
        <v>-6.8050680000000003</v>
      </c>
      <c r="I67" s="40">
        <v>26.483703999999999</v>
      </c>
      <c r="J67" s="40">
        <v>8.5705760000000009</v>
      </c>
      <c r="K67" s="40">
        <v>-1.9663393</v>
      </c>
      <c r="L67" s="40">
        <v>6.3642383000000002</v>
      </c>
      <c r="M67" s="40">
        <v>-6.7706704000000002</v>
      </c>
      <c r="N67" s="40">
        <v>38.304222000000003</v>
      </c>
      <c r="O67" s="40">
        <v>11.509312</v>
      </c>
      <c r="P67" s="40">
        <v>10.130239</v>
      </c>
      <c r="Q67" s="40">
        <v>-1.462251</v>
      </c>
      <c r="R67" s="40">
        <v>-6.1241984</v>
      </c>
      <c r="S67" s="40">
        <v>3.8811684</v>
      </c>
      <c r="T67" s="40">
        <v>-2.574271</v>
      </c>
      <c r="U67" s="40">
        <v>-2.1576881000000001E-3</v>
      </c>
      <c r="V67" s="155">
        <v>-5.0692079999999997</v>
      </c>
      <c r="W67" s="24"/>
    </row>
    <row r="68" spans="1:23" x14ac:dyDescent="0.35">
      <c r="A68" s="2">
        <v>43889</v>
      </c>
      <c r="B68" s="40">
        <v>7.2213289999999999</v>
      </c>
      <c r="C68" s="40">
        <v>-38.970269999999999</v>
      </c>
      <c r="D68" s="40">
        <v>-14.413733000000001</v>
      </c>
      <c r="E68" s="40">
        <v>-12.197346</v>
      </c>
      <c r="F68" s="40">
        <v>-25.005120000000002</v>
      </c>
      <c r="G68" s="40">
        <v>-16.999286999999999</v>
      </c>
      <c r="H68" s="40">
        <v>-14.204777</v>
      </c>
      <c r="I68" s="40">
        <v>15.532708</v>
      </c>
      <c r="J68" s="40">
        <v>-1.5800059</v>
      </c>
      <c r="K68" s="40">
        <v>-10.827970499999999</v>
      </c>
      <c r="L68" s="40">
        <v>-8.3211309999999994</v>
      </c>
      <c r="M68" s="40">
        <v>-15.410227000000001</v>
      </c>
      <c r="N68" s="40">
        <v>-3.2773674000000002</v>
      </c>
      <c r="O68" s="40">
        <v>-0.53694249999999999</v>
      </c>
      <c r="P68" s="40">
        <v>3.9375186000000002</v>
      </c>
      <c r="Q68" s="40">
        <v>-10.4081335</v>
      </c>
      <c r="R68" s="40">
        <v>-18.927353</v>
      </c>
      <c r="S68" s="40">
        <v>-11.942387</v>
      </c>
      <c r="T68" s="40">
        <v>-14.490867</v>
      </c>
      <c r="U68" s="40">
        <v>-16.995262</v>
      </c>
      <c r="V68" s="155">
        <v>-13.131637</v>
      </c>
      <c r="W68" s="24"/>
    </row>
    <row r="69" spans="1:23" x14ac:dyDescent="0.35">
      <c r="A69" s="2">
        <v>43917</v>
      </c>
      <c r="B69" s="40">
        <v>-2.7266680999999999</v>
      </c>
      <c r="C69" s="40">
        <v>-50.721465999999999</v>
      </c>
      <c r="D69" s="40">
        <v>-42.495269999999998</v>
      </c>
      <c r="E69" s="40">
        <v>-33.598129999999998</v>
      </c>
      <c r="F69" s="40">
        <v>-39.114697</v>
      </c>
      <c r="G69" s="40">
        <v>-41.586750000000002</v>
      </c>
      <c r="H69" s="40">
        <v>-23.616748999999999</v>
      </c>
      <c r="I69" s="40">
        <v>-2.2268295</v>
      </c>
      <c r="J69" s="40">
        <v>-33.870517999999997</v>
      </c>
      <c r="K69" s="40">
        <v>-23.306156000000001</v>
      </c>
      <c r="L69" s="40">
        <v>-37.758200000000002</v>
      </c>
      <c r="M69" s="40">
        <v>-38.081330000000001</v>
      </c>
      <c r="N69" s="40">
        <v>-25.880866999999999</v>
      </c>
      <c r="O69" s="40">
        <v>-30.735700000000001</v>
      </c>
      <c r="P69" s="40">
        <v>-6.8278369999999997</v>
      </c>
      <c r="Q69" s="40">
        <v>-13.993460000000001</v>
      </c>
      <c r="R69" s="40">
        <v>-32.505215</v>
      </c>
      <c r="S69" s="40">
        <v>-16.624932999999999</v>
      </c>
      <c r="T69" s="40">
        <v>-30.632674999999999</v>
      </c>
      <c r="U69" s="40">
        <v>-35.637276</v>
      </c>
      <c r="V69" s="155">
        <v>-29.195059000000001</v>
      </c>
      <c r="W69" s="24"/>
    </row>
    <row r="70" spans="1:23" x14ac:dyDescent="0.35">
      <c r="A70" s="2">
        <v>43950</v>
      </c>
      <c r="B70" s="40">
        <v>-0.61040519999999998</v>
      </c>
      <c r="C70" s="40">
        <v>-38.53002</v>
      </c>
      <c r="D70" s="40">
        <v>-36.692355999999997</v>
      </c>
      <c r="E70" s="40">
        <v>-27.200348000000002</v>
      </c>
      <c r="F70" s="40">
        <v>-33.791870000000003</v>
      </c>
      <c r="G70" s="40">
        <v>-30.185963000000001</v>
      </c>
      <c r="H70" s="40">
        <v>-17.765284000000001</v>
      </c>
      <c r="I70" s="40">
        <v>6.3064337000000004</v>
      </c>
      <c r="J70" s="40">
        <v>-32.405459999999998</v>
      </c>
      <c r="K70" s="40">
        <v>-13.287902000000001</v>
      </c>
      <c r="L70" s="40">
        <v>-35.367893000000002</v>
      </c>
      <c r="M70" s="40">
        <v>-34.031860000000002</v>
      </c>
      <c r="N70" s="40">
        <v>-23.111606999999999</v>
      </c>
      <c r="O70" s="40">
        <v>-21.453994999999999</v>
      </c>
      <c r="P70" s="40">
        <v>-2.2314430000000001</v>
      </c>
      <c r="Q70" s="40">
        <v>-13.026147999999999</v>
      </c>
      <c r="R70" s="40">
        <v>-23.039818</v>
      </c>
      <c r="S70" s="40">
        <v>-8.003539</v>
      </c>
      <c r="T70" s="40">
        <v>-29.309065</v>
      </c>
      <c r="U70" s="40">
        <v>-24.833345000000001</v>
      </c>
      <c r="V70" s="155">
        <v>-24.557352000000002</v>
      </c>
      <c r="W70" s="24"/>
    </row>
    <row r="71" spans="1:23" x14ac:dyDescent="0.35">
      <c r="A71" s="2">
        <v>43980</v>
      </c>
      <c r="B71" s="40">
        <v>8.2825550000000003</v>
      </c>
      <c r="C71" s="40">
        <v>-36.587949999999999</v>
      </c>
      <c r="D71" s="40">
        <v>-27.710795999999998</v>
      </c>
      <c r="E71" s="40">
        <v>-26.355969999999999</v>
      </c>
      <c r="F71" s="40">
        <v>-22.396045999999998</v>
      </c>
      <c r="G71" s="40">
        <v>-19.297940000000001</v>
      </c>
      <c r="H71" s="40">
        <v>-10.995043000000001</v>
      </c>
      <c r="I71" s="40">
        <v>17.444859999999998</v>
      </c>
      <c r="J71" s="40">
        <v>-25.189900000000002</v>
      </c>
      <c r="K71" s="40">
        <v>-0.36182999999999998</v>
      </c>
      <c r="L71" s="40">
        <v>-31.713837000000002</v>
      </c>
      <c r="M71" s="40">
        <v>-26.517890000000001</v>
      </c>
      <c r="N71" s="40">
        <v>-23.261134999999999</v>
      </c>
      <c r="O71" s="40">
        <v>-21.495329999999999</v>
      </c>
      <c r="P71" s="40">
        <v>11.666929</v>
      </c>
      <c r="Q71" s="40">
        <v>-7.0502940000000001</v>
      </c>
      <c r="R71" s="40">
        <v>-17.075264000000001</v>
      </c>
      <c r="S71" s="40">
        <v>4.1558146000000002</v>
      </c>
      <c r="T71" s="40">
        <v>-24.049848999999998</v>
      </c>
      <c r="U71" s="40">
        <v>-15.875173</v>
      </c>
      <c r="V71" s="155">
        <v>-14.855437999999999</v>
      </c>
      <c r="W71" s="24"/>
    </row>
    <row r="72" spans="1:23" x14ac:dyDescent="0.35">
      <c r="A72" s="2">
        <v>44011</v>
      </c>
      <c r="B72" s="40">
        <v>11.446963999999999</v>
      </c>
      <c r="C72" s="40">
        <v>-34.934826000000001</v>
      </c>
      <c r="D72" s="40">
        <v>-28.642486999999999</v>
      </c>
      <c r="E72" s="40">
        <v>-23.627275000000001</v>
      </c>
      <c r="F72" s="40">
        <v>-27.021826000000001</v>
      </c>
      <c r="G72" s="40">
        <v>-21.761232</v>
      </c>
      <c r="H72" s="40">
        <v>-12.009043</v>
      </c>
      <c r="I72" s="40">
        <v>17.955421000000001</v>
      </c>
      <c r="J72" s="40">
        <v>-25.390470000000001</v>
      </c>
      <c r="K72" s="40">
        <v>-2.3881733000000001</v>
      </c>
      <c r="L72" s="40">
        <v>-31.992553999999998</v>
      </c>
      <c r="M72" s="40">
        <v>-26.970451000000001</v>
      </c>
      <c r="N72" s="40">
        <v>-30.103552000000001</v>
      </c>
      <c r="O72" s="40">
        <v>-16.951149000000001</v>
      </c>
      <c r="P72" s="40">
        <v>11.724043</v>
      </c>
      <c r="Q72" s="40">
        <v>-7.8527155000000004</v>
      </c>
      <c r="R72" s="40">
        <v>-23.150359999999999</v>
      </c>
      <c r="S72" s="40">
        <v>0.13302565</v>
      </c>
      <c r="T72" s="40">
        <v>-21.413260999999999</v>
      </c>
      <c r="U72" s="40">
        <v>-14.833582</v>
      </c>
      <c r="V72" s="155">
        <v>-16.515779999999999</v>
      </c>
      <c r="W72" s="24"/>
    </row>
    <row r="73" spans="1:23" x14ac:dyDescent="0.35">
      <c r="A73" s="2">
        <v>44041</v>
      </c>
      <c r="B73" s="40">
        <v>27.269852</v>
      </c>
      <c r="C73" s="40">
        <v>-27.378637000000001</v>
      </c>
      <c r="D73" s="40">
        <v>-26.058167000000001</v>
      </c>
      <c r="E73" s="40">
        <v>-25.854385000000001</v>
      </c>
      <c r="F73" s="40">
        <v>-16.976230000000001</v>
      </c>
      <c r="G73" s="40">
        <v>-13.783276000000001</v>
      </c>
      <c r="H73" s="40">
        <v>-1.8139540999999999</v>
      </c>
      <c r="I73" s="40">
        <v>29.177987999999999</v>
      </c>
      <c r="J73" s="40">
        <v>-19.380915000000002</v>
      </c>
      <c r="K73" s="40">
        <v>11.1484165</v>
      </c>
      <c r="L73" s="40">
        <v>-24.411190000000001</v>
      </c>
      <c r="M73" s="40">
        <v>-16.063023000000001</v>
      </c>
      <c r="N73" s="40">
        <v>-27.948682999999999</v>
      </c>
      <c r="O73" s="40">
        <v>-2.8863192</v>
      </c>
      <c r="P73" s="40">
        <v>22.606527</v>
      </c>
      <c r="Q73" s="40">
        <v>-2.7069209999999999</v>
      </c>
      <c r="R73" s="40">
        <v>-22.097010000000001</v>
      </c>
      <c r="S73" s="40">
        <v>-13.710004</v>
      </c>
      <c r="T73" s="40">
        <v>-23.889462999999999</v>
      </c>
      <c r="U73" s="40">
        <v>-15.015495</v>
      </c>
      <c r="V73" s="155">
        <v>-14.6790085</v>
      </c>
      <c r="W73" s="24"/>
    </row>
    <row r="74" spans="1:23" x14ac:dyDescent="0.35">
      <c r="A74" s="2">
        <v>44071</v>
      </c>
      <c r="B74" s="40">
        <v>40.621684999999999</v>
      </c>
      <c r="C74" s="40">
        <v>-22.627956000000001</v>
      </c>
      <c r="D74" s="40">
        <v>-17.62548</v>
      </c>
      <c r="E74" s="40">
        <v>-20.320813999999999</v>
      </c>
      <c r="F74" s="40">
        <v>-4.544181</v>
      </c>
      <c r="G74" s="40">
        <v>-3.7237464999999998</v>
      </c>
      <c r="H74" s="40">
        <v>-0.33698677999999999</v>
      </c>
      <c r="I74" s="40">
        <v>34.395670000000003</v>
      </c>
      <c r="J74" s="40">
        <v>-12.950760000000001</v>
      </c>
      <c r="K74" s="40">
        <v>26.037980000000001</v>
      </c>
      <c r="L74" s="40">
        <v>-19.601327999999999</v>
      </c>
      <c r="M74" s="40">
        <v>-6.4319369999999996</v>
      </c>
      <c r="N74" s="40">
        <v>-22.01022</v>
      </c>
      <c r="O74" s="40">
        <v>8.3226320000000005</v>
      </c>
      <c r="P74" s="40">
        <v>40.714516000000003</v>
      </c>
      <c r="Q74" s="40">
        <v>7.1437835999999999</v>
      </c>
      <c r="R74" s="40">
        <v>-18.159103000000002</v>
      </c>
      <c r="S74" s="40">
        <v>-12.639612</v>
      </c>
      <c r="T74" s="40">
        <v>-17.103428000000001</v>
      </c>
      <c r="U74" s="40">
        <v>-4.6059903999999996</v>
      </c>
      <c r="V74" s="155">
        <v>-4.1530189999999996</v>
      </c>
      <c r="W74" s="24"/>
    </row>
    <row r="75" spans="1:23" x14ac:dyDescent="0.35">
      <c r="A75" s="2">
        <v>44103</v>
      </c>
      <c r="B75" s="40">
        <v>34.323523999999999</v>
      </c>
      <c r="C75" s="40">
        <v>-36.226165999999999</v>
      </c>
      <c r="D75" s="40">
        <v>-28.375847</v>
      </c>
      <c r="E75" s="40">
        <v>-20.221722</v>
      </c>
      <c r="F75" s="40">
        <v>-16.547727999999999</v>
      </c>
      <c r="G75" s="40">
        <v>-14.085006999999999</v>
      </c>
      <c r="H75" s="40">
        <v>-2.3623645</v>
      </c>
      <c r="I75" s="40">
        <v>26.197659999999999</v>
      </c>
      <c r="J75" s="40">
        <v>-22.350619999999999</v>
      </c>
      <c r="K75" s="40">
        <v>18.941248000000002</v>
      </c>
      <c r="L75" s="40">
        <v>-33.922040000000003</v>
      </c>
      <c r="M75" s="40">
        <v>-14.123666999999999</v>
      </c>
      <c r="N75" s="40">
        <v>-27.51013</v>
      </c>
      <c r="O75" s="40">
        <v>0.78364610000000001</v>
      </c>
      <c r="P75" s="40">
        <v>32.046222999999998</v>
      </c>
      <c r="Q75" s="40">
        <v>3.2662034000000002</v>
      </c>
      <c r="R75" s="40">
        <v>-23.508299000000001</v>
      </c>
      <c r="S75" s="40">
        <v>-25.974236999999999</v>
      </c>
      <c r="T75" s="40">
        <v>-18.105506999999999</v>
      </c>
      <c r="U75" s="40">
        <v>-8.5310520000000007</v>
      </c>
      <c r="V75" s="155">
        <v>-0.12168884000000001</v>
      </c>
      <c r="W75" s="24"/>
    </row>
    <row r="76" spans="1:23" x14ac:dyDescent="0.35">
      <c r="A76" s="2">
        <v>44133</v>
      </c>
      <c r="B76" s="40">
        <v>34.581924000000001</v>
      </c>
      <c r="C76" s="40">
        <v>-31.761057000000001</v>
      </c>
      <c r="D76" s="40">
        <v>-27.355736</v>
      </c>
      <c r="E76" s="40">
        <v>-19.643414</v>
      </c>
      <c r="F76" s="40">
        <v>-33.388309999999997</v>
      </c>
      <c r="G76" s="40">
        <v>-14.64085</v>
      </c>
      <c r="H76" s="40">
        <v>-4.9196960000000001</v>
      </c>
      <c r="I76" s="40">
        <v>20.372952000000002</v>
      </c>
      <c r="J76" s="40">
        <v>-24.017482999999999</v>
      </c>
      <c r="K76" s="40">
        <v>14.331877</v>
      </c>
      <c r="L76" s="40">
        <v>-36.655796000000002</v>
      </c>
      <c r="M76" s="40">
        <v>-19.479519</v>
      </c>
      <c r="N76" s="40">
        <v>-37.956319999999998</v>
      </c>
      <c r="O76" s="40">
        <v>-2.2812605000000001</v>
      </c>
      <c r="P76" s="40">
        <v>36.528956999999998</v>
      </c>
      <c r="Q76" s="40">
        <v>-9.7256899999999993E-2</v>
      </c>
      <c r="R76" s="40">
        <v>-24.482626</v>
      </c>
      <c r="S76" s="40">
        <v>-26.008151999999999</v>
      </c>
      <c r="T76" s="40">
        <v>-20.980983999999999</v>
      </c>
      <c r="U76" s="40">
        <v>-7.9318103999999998</v>
      </c>
      <c r="V76" s="155">
        <v>1.6859055000000001</v>
      </c>
      <c r="W76" s="24"/>
    </row>
    <row r="77" spans="1:23" x14ac:dyDescent="0.35">
      <c r="A77" s="2">
        <v>44162</v>
      </c>
      <c r="B77" s="40">
        <v>42.784439999999996</v>
      </c>
      <c r="C77" s="40">
        <v>-6.3434660000000003</v>
      </c>
      <c r="D77" s="40">
        <v>-5.3340076999999999</v>
      </c>
      <c r="E77" s="40">
        <v>-8.8522730000000003</v>
      </c>
      <c r="F77" s="40">
        <v>-13.254059</v>
      </c>
      <c r="G77" s="40">
        <v>0.29144287000000002</v>
      </c>
      <c r="H77" s="40">
        <v>4.3841004000000003</v>
      </c>
      <c r="I77" s="40">
        <v>28.212451999999999</v>
      </c>
      <c r="J77" s="40">
        <v>-4.1542770000000004</v>
      </c>
      <c r="K77" s="40">
        <v>32.979179999999999</v>
      </c>
      <c r="L77" s="40">
        <v>-16.98283</v>
      </c>
      <c r="M77" s="40">
        <v>-3.8529277</v>
      </c>
      <c r="N77" s="40">
        <v>-18.073737999999999</v>
      </c>
      <c r="O77" s="40">
        <v>5.8599589999999999</v>
      </c>
      <c r="P77" s="40">
        <v>37.287889999999997</v>
      </c>
      <c r="Q77" s="40">
        <v>3.6710500000000001</v>
      </c>
      <c r="R77" s="40">
        <v>-10.545211999999999</v>
      </c>
      <c r="S77" s="40">
        <v>-11.122894000000001</v>
      </c>
      <c r="T77" s="40">
        <v>-10.781817999999999</v>
      </c>
      <c r="U77" s="40">
        <v>1.5772104</v>
      </c>
      <c r="V77" s="155">
        <v>8.7752700000000008</v>
      </c>
      <c r="W77" s="24"/>
    </row>
    <row r="78" spans="1:23" x14ac:dyDescent="0.35">
      <c r="A78" s="2">
        <v>44194</v>
      </c>
      <c r="B78" s="40">
        <v>40.340054000000002</v>
      </c>
      <c r="C78" s="40">
        <v>-8.0860319999999994</v>
      </c>
      <c r="D78" s="40">
        <v>-6.6150370000000001</v>
      </c>
      <c r="E78" s="40">
        <v>-4.3370189999999997</v>
      </c>
      <c r="F78" s="40">
        <v>-5.5712643000000002</v>
      </c>
      <c r="G78" s="40">
        <v>-4.3500956999999998</v>
      </c>
      <c r="H78" s="40">
        <v>3.4854174000000002</v>
      </c>
      <c r="I78" s="40">
        <v>29.597270999999999</v>
      </c>
      <c r="J78" s="40">
        <v>-3.8818955000000002</v>
      </c>
      <c r="K78" s="40">
        <v>36.366034999999997</v>
      </c>
      <c r="L78" s="40">
        <v>-19.58118</v>
      </c>
      <c r="M78" s="40">
        <v>-5.4954109999999998</v>
      </c>
      <c r="N78" s="40">
        <v>-12.143183000000001</v>
      </c>
      <c r="O78" s="40">
        <v>13.344359000000001</v>
      </c>
      <c r="P78" s="40">
        <v>24.577463000000002</v>
      </c>
      <c r="Q78" s="40">
        <v>6.2650204</v>
      </c>
      <c r="R78" s="40">
        <v>-7.3671636999999999</v>
      </c>
      <c r="S78" s="40">
        <v>2.721548E-2</v>
      </c>
      <c r="T78" s="40">
        <v>-7.9319119999999996</v>
      </c>
      <c r="U78" s="40">
        <v>10.776222000000001</v>
      </c>
      <c r="V78" s="155">
        <v>2.8840780000000001</v>
      </c>
      <c r="W78" s="24"/>
    </row>
    <row r="79" spans="1:23" x14ac:dyDescent="0.35">
      <c r="A79" s="2">
        <v>44225</v>
      </c>
      <c r="B79" s="40">
        <v>56.548606999999997</v>
      </c>
      <c r="C79" s="40">
        <v>-0.18734932000000001</v>
      </c>
      <c r="D79" s="40">
        <v>-10.142732000000001</v>
      </c>
      <c r="E79" s="40">
        <v>-6.6637459999999997</v>
      </c>
      <c r="F79" s="40">
        <v>-6.0987415</v>
      </c>
      <c r="G79" s="40">
        <v>-0.38844942999999998</v>
      </c>
      <c r="H79" s="40">
        <v>0.31044483</v>
      </c>
      <c r="I79" s="40">
        <v>41.789650000000002</v>
      </c>
      <c r="J79" s="40">
        <v>-13.590121</v>
      </c>
      <c r="K79" s="40">
        <v>46.264519999999997</v>
      </c>
      <c r="L79" s="40">
        <v>-22.447406999999998</v>
      </c>
      <c r="M79" s="40">
        <v>0.90785026999999996</v>
      </c>
      <c r="N79" s="40">
        <v>-18.240946000000001</v>
      </c>
      <c r="O79" s="40">
        <v>11.080265000000001</v>
      </c>
      <c r="P79" s="40">
        <v>42.294800000000002</v>
      </c>
      <c r="Q79" s="40">
        <v>5.9873222999999998</v>
      </c>
      <c r="R79" s="40">
        <v>-3.7787199999999999</v>
      </c>
      <c r="S79" s="40">
        <v>-4.1387499999999999</v>
      </c>
      <c r="T79" s="40">
        <v>2.5574088000000001</v>
      </c>
      <c r="U79" s="40">
        <v>8.7036130000000007</v>
      </c>
      <c r="V79" s="155">
        <v>6.9821239999999998</v>
      </c>
      <c r="W79" s="24"/>
    </row>
    <row r="80" spans="1:23" x14ac:dyDescent="0.35">
      <c r="A80" s="2">
        <v>44253</v>
      </c>
      <c r="B80" s="40">
        <v>44.944749999999999</v>
      </c>
      <c r="C80" s="40">
        <v>13.742542</v>
      </c>
      <c r="D80" s="40">
        <v>1.8339753000000001</v>
      </c>
      <c r="E80" s="40">
        <v>2.1032929999999999</v>
      </c>
      <c r="F80" s="40">
        <v>4.4650080000000001</v>
      </c>
      <c r="G80" s="40">
        <v>15.364086</v>
      </c>
      <c r="H80" s="40">
        <v>8.256793</v>
      </c>
      <c r="I80" s="40">
        <v>54.858910000000002</v>
      </c>
      <c r="J80" s="40">
        <v>-5.8626230000000001</v>
      </c>
      <c r="K80" s="40">
        <v>58.419513999999999</v>
      </c>
      <c r="L80" s="40">
        <v>-17.009544000000002</v>
      </c>
      <c r="M80" s="40">
        <v>13.539016999999999</v>
      </c>
      <c r="N80" s="40">
        <v>5.4334879999999997</v>
      </c>
      <c r="O80" s="40">
        <v>21.854519</v>
      </c>
      <c r="P80" s="40">
        <v>40.858376</v>
      </c>
      <c r="Q80" s="40">
        <v>13.581764</v>
      </c>
      <c r="R80" s="40">
        <v>4.0080666999999996</v>
      </c>
      <c r="S80" s="40">
        <v>4.2008758000000004</v>
      </c>
      <c r="T80" s="40">
        <v>7.4795365</v>
      </c>
      <c r="U80" s="40">
        <v>25.253032999999999</v>
      </c>
      <c r="V80" s="155">
        <v>18.394756000000001</v>
      </c>
      <c r="W80" s="24"/>
    </row>
    <row r="81" spans="1:23" x14ac:dyDescent="0.35">
      <c r="A81" s="2">
        <v>44284</v>
      </c>
      <c r="B81" s="40">
        <v>51.478301999999999</v>
      </c>
      <c r="C81" s="40">
        <v>67.968093999999994</v>
      </c>
      <c r="D81" s="40">
        <v>60.705770000000001</v>
      </c>
      <c r="E81" s="40">
        <v>35.543858</v>
      </c>
      <c r="F81" s="40">
        <v>34.37021</v>
      </c>
      <c r="G81" s="40">
        <v>55.485236999999998</v>
      </c>
      <c r="H81" s="40">
        <v>27.636265000000002</v>
      </c>
      <c r="I81" s="40">
        <v>86.868560000000002</v>
      </c>
      <c r="J81" s="40">
        <v>60.720739999999999</v>
      </c>
      <c r="K81" s="40">
        <v>96.211624</v>
      </c>
      <c r="L81" s="40">
        <v>38.762390000000003</v>
      </c>
      <c r="M81" s="40">
        <v>85.473079999999996</v>
      </c>
      <c r="N81" s="40">
        <v>61.380814000000001</v>
      </c>
      <c r="O81" s="40">
        <v>77.751630000000006</v>
      </c>
      <c r="P81" s="40">
        <v>46.248399999999997</v>
      </c>
      <c r="Q81" s="40">
        <v>26.40239</v>
      </c>
      <c r="R81" s="40">
        <v>44.021427000000003</v>
      </c>
      <c r="S81" s="40">
        <v>20.991634000000001</v>
      </c>
      <c r="T81" s="40">
        <v>45.049309999999998</v>
      </c>
      <c r="U81" s="40">
        <v>70.764309999999995</v>
      </c>
      <c r="V81" s="155">
        <v>54.652831999999997</v>
      </c>
      <c r="W81" s="24"/>
    </row>
    <row r="82" spans="1:23" x14ac:dyDescent="0.35">
      <c r="A82" s="2">
        <v>44315</v>
      </c>
      <c r="B82" s="40">
        <v>49.258484000000003</v>
      </c>
      <c r="C82" s="40">
        <v>28.340126000000001</v>
      </c>
      <c r="D82" s="40">
        <v>37.695526000000001</v>
      </c>
      <c r="E82" s="40">
        <v>18.979168000000001</v>
      </c>
      <c r="F82" s="40">
        <v>37.002119999999998</v>
      </c>
      <c r="G82" s="40">
        <v>26.994038</v>
      </c>
      <c r="H82" s="40">
        <v>20.261526</v>
      </c>
      <c r="I82" s="40">
        <v>79.073229999999995</v>
      </c>
      <c r="J82" s="40">
        <v>56.320095000000002</v>
      </c>
      <c r="K82" s="40">
        <v>77.331419999999994</v>
      </c>
      <c r="L82" s="40">
        <v>43.710853999999998</v>
      </c>
      <c r="M82" s="40">
        <v>64.175399999999996</v>
      </c>
      <c r="N82" s="40">
        <v>53.078960000000002</v>
      </c>
      <c r="O82" s="40">
        <v>51.254401999999999</v>
      </c>
      <c r="P82" s="40">
        <v>37.354599999999998</v>
      </c>
      <c r="Q82" s="40">
        <v>27.187431</v>
      </c>
      <c r="R82" s="40">
        <v>23.995066000000001</v>
      </c>
      <c r="S82" s="40">
        <v>15.404021999999999</v>
      </c>
      <c r="T82" s="40">
        <v>36.393523999999999</v>
      </c>
      <c r="U82" s="40">
        <v>54.051758</v>
      </c>
      <c r="V82" s="155">
        <v>49.915314000000002</v>
      </c>
      <c r="W82" s="24"/>
    </row>
    <row r="83" spans="1:23" x14ac:dyDescent="0.35">
      <c r="A83" s="2">
        <v>44344</v>
      </c>
      <c r="B83" s="40">
        <v>61.116515999999997</v>
      </c>
      <c r="C83" s="40">
        <v>25.476800000000001</v>
      </c>
      <c r="D83" s="40">
        <v>28.595852000000001</v>
      </c>
      <c r="E83" s="40">
        <v>27.639389000000001</v>
      </c>
      <c r="F83" s="40">
        <v>41.91319</v>
      </c>
      <c r="G83" s="40">
        <v>23.646771999999999</v>
      </c>
      <c r="H83" s="40">
        <v>12.879968</v>
      </c>
      <c r="I83" s="40">
        <v>71.784000000000006</v>
      </c>
      <c r="J83" s="40">
        <v>53.002940000000002</v>
      </c>
      <c r="K83" s="40">
        <v>76.250500000000002</v>
      </c>
      <c r="L83" s="40">
        <v>47.349429999999998</v>
      </c>
      <c r="M83" s="40">
        <v>65.878699999999995</v>
      </c>
      <c r="N83" s="40">
        <v>47.324240000000003</v>
      </c>
      <c r="O83" s="40">
        <v>65.68271</v>
      </c>
      <c r="P83" s="40">
        <v>39.730919999999998</v>
      </c>
      <c r="Q83" s="40">
        <v>24.788868000000001</v>
      </c>
      <c r="R83" s="40">
        <v>18.277989999999999</v>
      </c>
      <c r="S83" s="40">
        <v>7.4710369999999999</v>
      </c>
      <c r="T83" s="40">
        <v>53.620899999999999</v>
      </c>
      <c r="U83" s="40">
        <v>43.722569999999997</v>
      </c>
      <c r="V83" s="155">
        <v>50.216484000000001</v>
      </c>
      <c r="W83" s="24"/>
    </row>
    <row r="84" spans="1:23" x14ac:dyDescent="0.35">
      <c r="A84" s="2">
        <v>44376</v>
      </c>
      <c r="B84" s="40">
        <v>41.937182999999997</v>
      </c>
      <c r="C84" s="40">
        <v>13.346111000000001</v>
      </c>
      <c r="D84" s="40">
        <v>11.836480999999999</v>
      </c>
      <c r="E84" s="40">
        <v>17.262125000000001</v>
      </c>
      <c r="F84" s="40">
        <v>32.665478</v>
      </c>
      <c r="G84" s="40">
        <v>4.0573955000000002</v>
      </c>
      <c r="H84" s="40">
        <v>5.4302096000000004</v>
      </c>
      <c r="I84" s="40">
        <v>61.647033999999998</v>
      </c>
      <c r="J84" s="40">
        <v>54.114296000000003</v>
      </c>
      <c r="K84" s="40">
        <v>64.005619999999993</v>
      </c>
      <c r="L84" s="40">
        <v>44.888317000000001</v>
      </c>
      <c r="M84" s="40">
        <v>44.993614000000001</v>
      </c>
      <c r="N84" s="40">
        <v>47.133372999999999</v>
      </c>
      <c r="O84" s="40">
        <v>52.473866000000001</v>
      </c>
      <c r="P84" s="40">
        <v>28.325022000000001</v>
      </c>
      <c r="Q84" s="40">
        <v>21.715354999999999</v>
      </c>
      <c r="R84" s="40">
        <v>19.677983999999999</v>
      </c>
      <c r="S84" s="40">
        <v>-6.7420780000000002</v>
      </c>
      <c r="T84" s="40">
        <v>45.600974999999998</v>
      </c>
      <c r="U84" s="40">
        <v>52.997078000000002</v>
      </c>
      <c r="V84" s="155">
        <v>50.704456</v>
      </c>
      <c r="W84" s="24"/>
    </row>
    <row r="85" spans="1:23" x14ac:dyDescent="0.35">
      <c r="A85" s="2">
        <v>44406</v>
      </c>
      <c r="B85" s="40">
        <v>16.981338999999998</v>
      </c>
      <c r="C85" s="40">
        <v>1.8211961000000001</v>
      </c>
      <c r="D85" s="40">
        <v>8.0169680000000003</v>
      </c>
      <c r="E85" s="40">
        <v>8.0637819999999998</v>
      </c>
      <c r="F85" s="40">
        <v>21.172024</v>
      </c>
      <c r="G85" s="40">
        <v>-5.5133343000000004</v>
      </c>
      <c r="H85" s="40">
        <v>-7.5810909999999998</v>
      </c>
      <c r="I85" s="40">
        <v>44.158900000000003</v>
      </c>
      <c r="J85" s="40">
        <v>51.155459999999998</v>
      </c>
      <c r="K85" s="40">
        <v>48.740851999999997</v>
      </c>
      <c r="L85" s="40">
        <v>21.159040000000001</v>
      </c>
      <c r="M85" s="40">
        <v>26.734531</v>
      </c>
      <c r="N85" s="40">
        <v>37.095570000000002</v>
      </c>
      <c r="O85" s="40">
        <v>37.267159999999997</v>
      </c>
      <c r="P85" s="40">
        <v>0.46911239999999998</v>
      </c>
      <c r="Q85" s="40">
        <v>12.427008000000001</v>
      </c>
      <c r="R85" s="40">
        <v>14.901185</v>
      </c>
      <c r="S85" s="40">
        <v>1.8294215</v>
      </c>
      <c r="T85" s="40">
        <v>38.723553000000003</v>
      </c>
      <c r="U85" s="40">
        <v>40.502487000000002</v>
      </c>
      <c r="V85" s="155">
        <v>47.301270000000002</v>
      </c>
      <c r="W85" s="24"/>
    </row>
    <row r="86" spans="1:23" x14ac:dyDescent="0.35">
      <c r="A86" s="2">
        <v>44435</v>
      </c>
      <c r="B86" s="40">
        <v>14.750517</v>
      </c>
      <c r="C86" s="40">
        <v>10.937929</v>
      </c>
      <c r="D86" s="40">
        <v>6.4266085999999998</v>
      </c>
      <c r="E86" s="40">
        <v>15.037369999999999</v>
      </c>
      <c r="F86" s="40">
        <v>23.639047999999999</v>
      </c>
      <c r="G86" s="40">
        <v>-12.081218</v>
      </c>
      <c r="H86" s="40">
        <v>1.5338301999999999</v>
      </c>
      <c r="I86" s="40">
        <v>45.755885999999997</v>
      </c>
      <c r="J86" s="40">
        <v>53.040410000000001</v>
      </c>
      <c r="K86" s="40">
        <v>35.387929999999997</v>
      </c>
      <c r="L86" s="40">
        <v>28.158867000000001</v>
      </c>
      <c r="M86" s="40">
        <v>33.004738000000003</v>
      </c>
      <c r="N86" s="40">
        <v>44.291316999999999</v>
      </c>
      <c r="O86" s="40">
        <v>40.321100000000001</v>
      </c>
      <c r="P86" s="40">
        <v>-8.6890459999999994</v>
      </c>
      <c r="Q86" s="40">
        <v>14.95204</v>
      </c>
      <c r="R86" s="40">
        <v>21.434104999999999</v>
      </c>
      <c r="S86" s="40">
        <v>19.224606999999999</v>
      </c>
      <c r="T86" s="40">
        <v>41.959249999999997</v>
      </c>
      <c r="U86" s="40">
        <v>36.372399999999999</v>
      </c>
      <c r="V86" s="155">
        <v>44.422244999999997</v>
      </c>
      <c r="W86" s="24"/>
    </row>
    <row r="87" spans="1:23" x14ac:dyDescent="0.35">
      <c r="A87" s="2">
        <v>44468</v>
      </c>
      <c r="B87" s="40">
        <v>15.288746</v>
      </c>
      <c r="C87" s="40">
        <v>13.3203745</v>
      </c>
      <c r="D87" s="40">
        <v>24.205828</v>
      </c>
      <c r="E87" s="40">
        <v>12.595188</v>
      </c>
      <c r="F87" s="40">
        <v>30.159569000000001</v>
      </c>
      <c r="G87" s="40">
        <v>-8.3246889999999993</v>
      </c>
      <c r="H87" s="40">
        <v>0.58580637000000002</v>
      </c>
      <c r="I87" s="40">
        <v>41.857371999999998</v>
      </c>
      <c r="J87" s="40">
        <v>50.696396</v>
      </c>
      <c r="K87" s="40">
        <v>25.027550000000002</v>
      </c>
      <c r="L87" s="40">
        <v>21.734655</v>
      </c>
      <c r="M87" s="40">
        <v>32.601855999999998</v>
      </c>
      <c r="N87" s="40">
        <v>39.548050000000003</v>
      </c>
      <c r="O87" s="40">
        <v>45.998489999999997</v>
      </c>
      <c r="P87" s="40">
        <v>-7.0887747000000001</v>
      </c>
      <c r="Q87" s="40">
        <v>16.823864</v>
      </c>
      <c r="R87" s="40">
        <v>28.603245000000001</v>
      </c>
      <c r="S87" s="40">
        <v>12.067354</v>
      </c>
      <c r="T87" s="40">
        <v>44.738579999999999</v>
      </c>
      <c r="U87" s="40">
        <v>30.622886999999999</v>
      </c>
      <c r="V87" s="155">
        <v>42.454210000000003</v>
      </c>
      <c r="W87" s="24"/>
    </row>
    <row r="88" spans="1:23" x14ac:dyDescent="0.35">
      <c r="A88" s="2">
        <v>44498</v>
      </c>
      <c r="B88" s="40">
        <v>14.348221000000001</v>
      </c>
      <c r="C88" s="40">
        <v>4.3546795999999999</v>
      </c>
      <c r="D88" s="40">
        <v>32.718468000000001</v>
      </c>
      <c r="E88" s="40">
        <v>14.206659</v>
      </c>
      <c r="F88" s="40">
        <v>65.216650000000001</v>
      </c>
      <c r="G88" s="40">
        <v>3.8171409999999999</v>
      </c>
      <c r="H88" s="40">
        <v>5.5635570000000003</v>
      </c>
      <c r="I88" s="40">
        <v>41.225909999999999</v>
      </c>
      <c r="J88" s="40">
        <v>46.190598000000001</v>
      </c>
      <c r="K88" s="40">
        <v>20.71407</v>
      </c>
      <c r="L88" s="40">
        <v>8.9967729999999992</v>
      </c>
      <c r="M88" s="40">
        <v>34.568689999999997</v>
      </c>
      <c r="N88" s="40">
        <v>60.076459999999997</v>
      </c>
      <c r="O88" s="40">
        <v>45.524290000000001</v>
      </c>
      <c r="P88" s="40">
        <v>-11.589718</v>
      </c>
      <c r="Q88" s="40">
        <v>23.439430000000002</v>
      </c>
      <c r="R88" s="40">
        <v>35.101199999999999</v>
      </c>
      <c r="S88" s="40">
        <v>20.908213</v>
      </c>
      <c r="T88" s="40">
        <v>45.85154</v>
      </c>
      <c r="U88" s="40">
        <v>37.546764000000003</v>
      </c>
      <c r="V88" s="155">
        <v>53.887306000000002</v>
      </c>
      <c r="W88" s="24"/>
    </row>
    <row r="89" spans="1:23" x14ac:dyDescent="0.35">
      <c r="A89" s="2">
        <v>44529</v>
      </c>
      <c r="B89" s="40">
        <v>7.8294160000000002</v>
      </c>
      <c r="C89" s="40">
        <v>-5.1583709999999998</v>
      </c>
      <c r="D89" s="40">
        <v>4.2438269999999996</v>
      </c>
      <c r="E89" s="40">
        <v>2.9088973999999999</v>
      </c>
      <c r="F89" s="40">
        <v>12.537050000000001</v>
      </c>
      <c r="G89" s="40">
        <v>-14.440213999999999</v>
      </c>
      <c r="H89" s="40">
        <v>-9.8489280000000008</v>
      </c>
      <c r="I89" s="40">
        <v>31.22747</v>
      </c>
      <c r="J89" s="40">
        <v>10.008478</v>
      </c>
      <c r="K89" s="40">
        <v>-1.1537552</v>
      </c>
      <c r="L89" s="40">
        <v>-11.794376</v>
      </c>
      <c r="M89" s="40">
        <v>7.0614100000000004</v>
      </c>
      <c r="N89" s="40">
        <v>13.481211999999999</v>
      </c>
      <c r="O89" s="40">
        <v>28.347003999999998</v>
      </c>
      <c r="P89" s="40">
        <v>-19.668261999999999</v>
      </c>
      <c r="Q89" s="40">
        <v>15.592217</v>
      </c>
      <c r="R89" s="40">
        <v>10.565591</v>
      </c>
      <c r="S89" s="40">
        <v>-14.131493000000001</v>
      </c>
      <c r="T89" s="40">
        <v>46.009372999999997</v>
      </c>
      <c r="U89" s="40">
        <v>27.572037000000002</v>
      </c>
      <c r="V89" s="155">
        <v>27.906238999999999</v>
      </c>
      <c r="W89" s="24"/>
    </row>
    <row r="90" spans="1:23" x14ac:dyDescent="0.35">
      <c r="A90" s="2">
        <v>44559</v>
      </c>
      <c r="B90" s="40">
        <v>5.3522825000000003</v>
      </c>
      <c r="C90" s="40">
        <v>-19.418614999999999</v>
      </c>
      <c r="D90" s="40">
        <v>-0.45998095999999999</v>
      </c>
      <c r="E90" s="40">
        <v>-0.21829008999999999</v>
      </c>
      <c r="F90" s="40">
        <v>8.8414549999999998</v>
      </c>
      <c r="G90" s="40">
        <v>-12.401379</v>
      </c>
      <c r="H90" s="40">
        <v>-8.543158</v>
      </c>
      <c r="I90" s="40">
        <v>30.993424999999998</v>
      </c>
      <c r="J90" s="40">
        <v>18.075824999999998</v>
      </c>
      <c r="K90" s="40">
        <v>-4.7104955000000004</v>
      </c>
      <c r="L90" s="40">
        <v>-20.057434000000001</v>
      </c>
      <c r="M90" s="40">
        <v>7.2208166</v>
      </c>
      <c r="N90" s="40">
        <v>4.9108980000000004</v>
      </c>
      <c r="O90" s="40">
        <v>22.319220999999999</v>
      </c>
      <c r="P90" s="40">
        <v>-22.251677999999998</v>
      </c>
      <c r="Q90" s="40">
        <v>13.933266</v>
      </c>
      <c r="R90" s="40">
        <v>13.090742000000001</v>
      </c>
      <c r="S90" s="40">
        <v>-22.143173000000001</v>
      </c>
      <c r="T90" s="40">
        <v>44.999780000000001</v>
      </c>
      <c r="U90" s="40">
        <v>20.727003</v>
      </c>
      <c r="V90" s="155">
        <v>32.295155000000001</v>
      </c>
      <c r="W90" s="24"/>
    </row>
    <row r="91" spans="1:23" x14ac:dyDescent="0.35">
      <c r="A91" s="2">
        <v>44589</v>
      </c>
      <c r="B91" s="40">
        <v>-9.6625689999999995</v>
      </c>
      <c r="C91" s="40">
        <v>-11.615396</v>
      </c>
      <c r="D91" s="40">
        <v>1.1279821000000001</v>
      </c>
      <c r="E91" s="40">
        <v>3.7008524</v>
      </c>
      <c r="F91" s="40">
        <v>6.9780470000000001</v>
      </c>
      <c r="G91" s="40">
        <v>-2.990818</v>
      </c>
      <c r="H91" s="40">
        <v>-5.2630663000000002</v>
      </c>
      <c r="I91" s="40">
        <v>12.900532</v>
      </c>
      <c r="J91" s="40">
        <v>15.337634</v>
      </c>
      <c r="K91" s="40">
        <v>-21.720725999999999</v>
      </c>
      <c r="L91" s="40">
        <v>-4.1117549999999996</v>
      </c>
      <c r="M91" s="40">
        <v>9.4954850000000004</v>
      </c>
      <c r="N91" s="40">
        <v>21.193467999999999</v>
      </c>
      <c r="O91" s="40">
        <v>18.123221999999998</v>
      </c>
      <c r="P91" s="40">
        <v>-32.228355000000001</v>
      </c>
      <c r="Q91" s="40">
        <v>19.034635999999999</v>
      </c>
      <c r="R91" s="40">
        <v>11.644458999999999</v>
      </c>
      <c r="S91" s="40">
        <v>-25.360865</v>
      </c>
      <c r="T91" s="40">
        <v>34.676729999999999</v>
      </c>
      <c r="U91" s="40">
        <v>17.041564999999999</v>
      </c>
      <c r="V91" s="155">
        <v>44.233629999999998</v>
      </c>
      <c r="W91" s="24"/>
    </row>
    <row r="92" spans="1:23" x14ac:dyDescent="0.35">
      <c r="A92" s="2">
        <v>44620</v>
      </c>
      <c r="B92" s="40">
        <v>-5.1825229999999998</v>
      </c>
      <c r="C92" s="40">
        <v>-12.98272</v>
      </c>
      <c r="D92" s="40">
        <v>7.9101324000000002</v>
      </c>
      <c r="E92" s="40">
        <v>10.288358000000001</v>
      </c>
      <c r="F92" s="40">
        <v>-2.7779280000000002</v>
      </c>
      <c r="G92" s="40">
        <v>-2.9724061000000002</v>
      </c>
      <c r="H92" s="40">
        <v>1.5657425</v>
      </c>
      <c r="I92" s="40">
        <v>12.369049</v>
      </c>
      <c r="J92" s="40">
        <v>26.544772999999999</v>
      </c>
      <c r="K92" s="40">
        <v>-15.917211999999999</v>
      </c>
      <c r="L92" s="40">
        <v>12.638401999999999</v>
      </c>
      <c r="M92" s="40">
        <v>16.094339999999999</v>
      </c>
      <c r="N92" s="40">
        <v>11.306763</v>
      </c>
      <c r="O92" s="40">
        <v>13.66508</v>
      </c>
      <c r="P92" s="40">
        <v>-32.070942000000002</v>
      </c>
      <c r="Q92" s="40">
        <v>30.977345</v>
      </c>
      <c r="R92" s="40">
        <v>12.587023</v>
      </c>
      <c r="S92" s="40">
        <v>-27.534310999999999</v>
      </c>
      <c r="T92" s="40">
        <v>44.069958</v>
      </c>
      <c r="U92" s="40">
        <v>11.407064999999999</v>
      </c>
      <c r="V92" s="155">
        <v>47.366188000000001</v>
      </c>
      <c r="W92" s="24"/>
    </row>
    <row r="93" spans="1:23" x14ac:dyDescent="0.35">
      <c r="A93" s="2">
        <v>44649</v>
      </c>
      <c r="B93" s="40">
        <v>-9.3966119999999993</v>
      </c>
      <c r="C93" s="40">
        <v>-8.744097</v>
      </c>
      <c r="D93" s="40">
        <v>11.279178</v>
      </c>
      <c r="E93" s="40">
        <v>4.5020579999999999</v>
      </c>
      <c r="F93" s="40">
        <v>9.951568</v>
      </c>
      <c r="G93" s="40">
        <v>13.955736</v>
      </c>
      <c r="H93" s="40">
        <v>-0.68610906999999999</v>
      </c>
      <c r="I93" s="40">
        <v>7.2250129999999997</v>
      </c>
      <c r="J93" s="40">
        <v>26.150656000000001</v>
      </c>
      <c r="K93" s="40">
        <v>-16.051280999999999</v>
      </c>
      <c r="L93" s="40">
        <v>27.776575000000001</v>
      </c>
      <c r="M93" s="40">
        <v>15.531647</v>
      </c>
      <c r="N93" s="40">
        <v>3.9418340000000001</v>
      </c>
      <c r="O93" s="40">
        <v>15.040039999999999</v>
      </c>
      <c r="P93" s="40">
        <v>-31.588792999999999</v>
      </c>
      <c r="Q93" s="40">
        <v>33.401893999999999</v>
      </c>
      <c r="R93" s="40">
        <v>6.6829084999999999</v>
      </c>
      <c r="S93" s="40">
        <v>-5.9032382999999999</v>
      </c>
      <c r="T93" s="40">
        <v>49.342680000000001</v>
      </c>
      <c r="U93" s="40">
        <v>7.3540806999999999</v>
      </c>
      <c r="V93" s="155">
        <v>41.984344</v>
      </c>
      <c r="W93" s="24"/>
    </row>
    <row r="94" spans="1:23" x14ac:dyDescent="0.35">
      <c r="A94" s="2">
        <v>44680</v>
      </c>
      <c r="B94" s="40">
        <v>-21.751259999999998</v>
      </c>
      <c r="C94" s="40">
        <v>-17.069786000000001</v>
      </c>
      <c r="D94" s="40">
        <v>16.869879000000001</v>
      </c>
      <c r="E94" s="40">
        <v>-0.74008702999999998</v>
      </c>
      <c r="F94" s="40">
        <v>-21.334702</v>
      </c>
      <c r="G94" s="40">
        <v>3.2380342</v>
      </c>
      <c r="H94" s="40">
        <v>-5.3272542999999999</v>
      </c>
      <c r="I94" s="40">
        <v>-12.076532</v>
      </c>
      <c r="J94" s="40">
        <v>8.2094190000000005</v>
      </c>
      <c r="K94" s="40">
        <v>-26.565795999999999</v>
      </c>
      <c r="L94" s="40">
        <v>-2.0236670000000001</v>
      </c>
      <c r="M94" s="40">
        <v>-4.3237629999999996</v>
      </c>
      <c r="N94" s="40">
        <v>-7.1269093000000003</v>
      </c>
      <c r="O94" s="40">
        <v>11.584377</v>
      </c>
      <c r="P94" s="40">
        <v>-38.841884999999998</v>
      </c>
      <c r="Q94" s="40">
        <v>26.118946000000001</v>
      </c>
      <c r="R94" s="40">
        <v>4.8401116999999996</v>
      </c>
      <c r="S94" s="40">
        <v>-1.808244</v>
      </c>
      <c r="T94" s="40">
        <v>45.390309999999999</v>
      </c>
      <c r="U94" s="40">
        <v>-10.338831000000001</v>
      </c>
      <c r="V94" s="155">
        <v>35.164580000000001</v>
      </c>
      <c r="W94" s="24"/>
    </row>
    <row r="95" spans="1:23" x14ac:dyDescent="0.35">
      <c r="A95" s="2">
        <v>44708</v>
      </c>
      <c r="B95" s="40">
        <v>-24.849356</v>
      </c>
      <c r="C95" s="40">
        <v>13.790153999999999</v>
      </c>
      <c r="D95" s="40">
        <v>17.12463</v>
      </c>
      <c r="E95" s="40">
        <v>-0.26691556</v>
      </c>
      <c r="F95" s="40">
        <v>-24.676537</v>
      </c>
      <c r="G95" s="40">
        <v>1.8684864000000001</v>
      </c>
      <c r="H95" s="40">
        <v>-5.9916140000000002</v>
      </c>
      <c r="I95" s="40">
        <v>-6.1711309999999999</v>
      </c>
      <c r="J95" s="40">
        <v>13.982498</v>
      </c>
      <c r="K95" s="40">
        <v>-23.94079</v>
      </c>
      <c r="L95" s="40">
        <v>2.1554112000000001</v>
      </c>
      <c r="M95" s="40">
        <v>-6.9904622999999999</v>
      </c>
      <c r="N95" s="40">
        <v>-4.3899299999999997</v>
      </c>
      <c r="O95" s="40">
        <v>-0.36365389999999997</v>
      </c>
      <c r="P95" s="40">
        <v>-38.308005999999999</v>
      </c>
      <c r="Q95" s="40">
        <v>21.806823999999999</v>
      </c>
      <c r="R95" s="40">
        <v>3.5244106999999998</v>
      </c>
      <c r="S95" s="40">
        <v>-7.3451222999999999</v>
      </c>
      <c r="T95" s="40">
        <v>19.534659999999999</v>
      </c>
      <c r="U95" s="40">
        <v>-17.885006000000001</v>
      </c>
      <c r="V95" s="155">
        <v>21.517562999999999</v>
      </c>
      <c r="W95" s="24"/>
    </row>
    <row r="96" spans="1:23" x14ac:dyDescent="0.35">
      <c r="A96" s="2">
        <v>44741</v>
      </c>
      <c r="B96" s="40">
        <v>-14.487624</v>
      </c>
      <c r="C96" s="40">
        <v>-9.7728009999999994</v>
      </c>
      <c r="D96" s="40">
        <v>13.188291</v>
      </c>
      <c r="E96" s="40">
        <v>-16.502016000000001</v>
      </c>
      <c r="F96" s="40">
        <v>-31.849802</v>
      </c>
      <c r="G96" s="40">
        <v>-3.335315</v>
      </c>
      <c r="H96" s="40">
        <v>-10.437476999999999</v>
      </c>
      <c r="I96" s="40">
        <v>-17.034452000000002</v>
      </c>
      <c r="J96" s="40">
        <v>-0.26972294000000002</v>
      </c>
      <c r="K96" s="40">
        <v>-36.189841999999999</v>
      </c>
      <c r="L96" s="40">
        <v>-23.622232</v>
      </c>
      <c r="M96" s="40">
        <v>-9.561795</v>
      </c>
      <c r="N96" s="40">
        <v>-13.731509000000001</v>
      </c>
      <c r="O96" s="40">
        <v>-5.644685</v>
      </c>
      <c r="P96" s="40">
        <v>-32.307850000000002</v>
      </c>
      <c r="Q96" s="40">
        <v>13.342846</v>
      </c>
      <c r="R96" s="40">
        <v>-0.32989383</v>
      </c>
      <c r="S96" s="40">
        <v>-6.6662072999999999</v>
      </c>
      <c r="T96" s="40">
        <v>14.645445</v>
      </c>
      <c r="U96" s="40">
        <v>-28.339200999999999</v>
      </c>
      <c r="V96" s="155">
        <v>6.7984343000000003</v>
      </c>
      <c r="W96" s="24"/>
    </row>
    <row r="97" spans="1:23" x14ac:dyDescent="0.35">
      <c r="A97" s="2">
        <v>44771</v>
      </c>
      <c r="B97" s="40">
        <v>-14.909224999999999</v>
      </c>
      <c r="C97" s="40">
        <v>3.0652165</v>
      </c>
      <c r="D97" s="40">
        <v>16.897285</v>
      </c>
      <c r="E97" s="40">
        <v>-7.6042356</v>
      </c>
      <c r="F97" s="40">
        <v>-32.827449999999999</v>
      </c>
      <c r="G97" s="40">
        <v>-5.1994920000000002</v>
      </c>
      <c r="H97" s="40">
        <v>-4.3407382999999999</v>
      </c>
      <c r="I97" s="40">
        <v>-17.730242000000001</v>
      </c>
      <c r="J97" s="40">
        <v>-3.1142652000000002</v>
      </c>
      <c r="K97" s="40">
        <v>-31.737666999999998</v>
      </c>
      <c r="L97" s="40">
        <v>-17.496426</v>
      </c>
      <c r="M97" s="40">
        <v>-9.8134575000000002</v>
      </c>
      <c r="N97" s="40">
        <v>-10.731916999999999</v>
      </c>
      <c r="O97" s="40">
        <v>1.8348575</v>
      </c>
      <c r="P97" s="40">
        <v>-29.794186</v>
      </c>
      <c r="Q97" s="40">
        <v>22.828887999999999</v>
      </c>
      <c r="R97" s="40">
        <v>2.5220633000000001</v>
      </c>
      <c r="S97" s="40">
        <v>-9.6208150000000003</v>
      </c>
      <c r="T97" s="40">
        <v>21.662033000000001</v>
      </c>
      <c r="U97" s="40">
        <v>-23.554234999999998</v>
      </c>
      <c r="V97" s="155">
        <v>12.905371000000001</v>
      </c>
      <c r="W97" s="24"/>
    </row>
    <row r="98" spans="1:23" x14ac:dyDescent="0.35">
      <c r="A98" s="2">
        <v>44802</v>
      </c>
      <c r="B98" s="40">
        <v>-18.653600000000001</v>
      </c>
      <c r="C98" s="40">
        <v>8.2362175000000004</v>
      </c>
      <c r="D98" s="40">
        <v>15.424597</v>
      </c>
      <c r="E98" s="40">
        <v>-10.359698</v>
      </c>
      <c r="F98" s="40">
        <v>-41.267809999999997</v>
      </c>
      <c r="G98" s="40">
        <v>4.6723485</v>
      </c>
      <c r="H98" s="40">
        <v>-10.816395</v>
      </c>
      <c r="I98" s="40">
        <v>-19.311433999999998</v>
      </c>
      <c r="J98" s="40">
        <v>-5.3736030000000001</v>
      </c>
      <c r="K98" s="40">
        <v>-31.724430000000002</v>
      </c>
      <c r="L98" s="40">
        <v>-1.5717566000000001</v>
      </c>
      <c r="M98" s="40">
        <v>-9.0927600000000002</v>
      </c>
      <c r="N98" s="40">
        <v>-14.07516</v>
      </c>
      <c r="O98" s="40">
        <v>-4.4253229999999997</v>
      </c>
      <c r="P98" s="40">
        <v>-26.623557999999999</v>
      </c>
      <c r="Q98" s="40">
        <v>21.784424000000001</v>
      </c>
      <c r="R98" s="40">
        <v>0.95084906000000002</v>
      </c>
      <c r="S98" s="40">
        <v>-1.4000952</v>
      </c>
      <c r="T98" s="40">
        <v>16.302990000000001</v>
      </c>
      <c r="U98" s="40">
        <v>-22.488492999999998</v>
      </c>
      <c r="V98" s="155">
        <v>13.688397</v>
      </c>
      <c r="W98" s="24"/>
    </row>
    <row r="99" spans="1:23" x14ac:dyDescent="0.35">
      <c r="A99" s="2">
        <v>44833</v>
      </c>
      <c r="B99" s="40">
        <v>-24.700064000000001</v>
      </c>
      <c r="C99" s="40">
        <v>-0.85823536</v>
      </c>
      <c r="D99" s="40">
        <v>13.126099</v>
      </c>
      <c r="E99" s="40">
        <v>-21.269559999999998</v>
      </c>
      <c r="F99" s="40">
        <v>-48.197980000000001</v>
      </c>
      <c r="G99" s="40">
        <v>-2.4606287</v>
      </c>
      <c r="H99" s="40">
        <v>-16.052961</v>
      </c>
      <c r="I99" s="40">
        <v>-27.803730000000002</v>
      </c>
      <c r="J99" s="40">
        <v>-4.1463255999999999</v>
      </c>
      <c r="K99" s="40">
        <v>-38.436275000000002</v>
      </c>
      <c r="L99" s="40">
        <v>1.0092973999999999</v>
      </c>
      <c r="M99" s="40">
        <v>-18.688410000000001</v>
      </c>
      <c r="N99" s="40">
        <v>-19.358174999999999</v>
      </c>
      <c r="O99" s="40">
        <v>-12.007517</v>
      </c>
      <c r="P99" s="40">
        <v>-34.768146999999999</v>
      </c>
      <c r="Q99" s="40">
        <v>9.4082120000000007</v>
      </c>
      <c r="R99" s="40">
        <v>-1.5219748</v>
      </c>
      <c r="S99" s="40">
        <v>8.8582400000000003</v>
      </c>
      <c r="T99" s="40">
        <v>6.4100979999999996</v>
      </c>
      <c r="U99" s="40">
        <v>-31.067318</v>
      </c>
      <c r="V99" s="155">
        <v>0.84004400000000001</v>
      </c>
      <c r="W99" s="24"/>
    </row>
    <row r="100" spans="1:23" x14ac:dyDescent="0.35">
      <c r="A100" s="2">
        <v>44862</v>
      </c>
      <c r="B100" s="40">
        <v>-33.887732999999997</v>
      </c>
      <c r="C100" s="40">
        <v>9.9858519999999995</v>
      </c>
      <c r="D100" s="40">
        <v>1.5708447000000001</v>
      </c>
      <c r="E100" s="40">
        <v>-23.551649999999999</v>
      </c>
      <c r="F100" s="40">
        <v>-45.486660000000001</v>
      </c>
      <c r="G100" s="40">
        <v>-6.9899079999999998</v>
      </c>
      <c r="H100" s="40">
        <v>-16.434092</v>
      </c>
      <c r="I100" s="40">
        <v>-32.320427000000002</v>
      </c>
      <c r="J100" s="40">
        <v>5.0615550000000002</v>
      </c>
      <c r="K100" s="40">
        <v>-34.721035000000001</v>
      </c>
      <c r="L100" s="40">
        <v>17.819464</v>
      </c>
      <c r="M100" s="40">
        <v>-17.079764999999998</v>
      </c>
      <c r="N100" s="40">
        <v>-14.087802</v>
      </c>
      <c r="O100" s="40">
        <v>-8.2374329999999993</v>
      </c>
      <c r="P100" s="40">
        <v>-47.808532999999997</v>
      </c>
      <c r="Q100" s="40">
        <v>3.9047003</v>
      </c>
      <c r="R100" s="40">
        <v>-1.1229454999999999</v>
      </c>
      <c r="S100" s="40">
        <v>28.437816999999999</v>
      </c>
      <c r="T100" s="40">
        <v>9.0287210000000009</v>
      </c>
      <c r="U100" s="40">
        <v>-41.656089999999999</v>
      </c>
      <c r="V100" s="155">
        <v>0.66027639999999999</v>
      </c>
      <c r="W100" s="24"/>
    </row>
    <row r="101" spans="1:23" x14ac:dyDescent="0.35">
      <c r="A101" s="2">
        <v>44894</v>
      </c>
      <c r="B101" s="40">
        <v>-26.565325000000001</v>
      </c>
      <c r="C101" s="40">
        <v>9.4706419999999998</v>
      </c>
      <c r="D101" s="40">
        <v>2.0832657999999999</v>
      </c>
      <c r="E101" s="40">
        <v>-14.405239</v>
      </c>
      <c r="F101" s="40">
        <v>-24.361605000000001</v>
      </c>
      <c r="G101" s="40">
        <v>8.4764370000000007</v>
      </c>
      <c r="H101" s="40">
        <v>-5.0599755999999996</v>
      </c>
      <c r="I101" s="40">
        <v>-22.133738000000001</v>
      </c>
      <c r="J101" s="40">
        <v>21.713234</v>
      </c>
      <c r="K101" s="40">
        <v>-21.938728000000001</v>
      </c>
      <c r="L101" s="40">
        <v>17.527080000000002</v>
      </c>
      <c r="M101" s="40">
        <v>4.3824909999999999</v>
      </c>
      <c r="N101" s="40">
        <v>2.6151895999999999</v>
      </c>
      <c r="O101" s="40">
        <v>-2.1089612999999998</v>
      </c>
      <c r="P101" s="40">
        <v>-30.580908000000001</v>
      </c>
      <c r="Q101" s="40">
        <v>4.7146319999999999</v>
      </c>
      <c r="R101" s="40">
        <v>2.1828175000000001</v>
      </c>
      <c r="S101" s="40">
        <v>82.159099999999995</v>
      </c>
      <c r="T101" s="40">
        <v>-2.1223545000000001</v>
      </c>
      <c r="U101" s="40">
        <v>-40.68186</v>
      </c>
      <c r="V101" s="155">
        <v>0.50405264000000005</v>
      </c>
      <c r="W101" s="24"/>
    </row>
    <row r="102" spans="1:23" x14ac:dyDescent="0.35">
      <c r="A102" s="2">
        <v>44924</v>
      </c>
      <c r="B102" s="40">
        <v>-25.504707</v>
      </c>
      <c r="C102" s="40">
        <v>22.947417999999999</v>
      </c>
      <c r="D102" s="40">
        <v>-0.79579949999999999</v>
      </c>
      <c r="E102" s="40">
        <v>-16.443543999999999</v>
      </c>
      <c r="F102" s="40">
        <v>-24.086708000000002</v>
      </c>
      <c r="G102" s="40">
        <v>3.2484649999999999</v>
      </c>
      <c r="H102" s="40">
        <v>-5.1322102999999997</v>
      </c>
      <c r="I102" s="40">
        <v>-28.373892000000001</v>
      </c>
      <c r="J102" s="40">
        <v>4.1914819999999997</v>
      </c>
      <c r="K102" s="40">
        <v>-26.706378999999998</v>
      </c>
      <c r="L102" s="40">
        <v>16.549133000000001</v>
      </c>
      <c r="M102" s="40">
        <v>-2.1635412999999999</v>
      </c>
      <c r="N102" s="40">
        <v>3.3949614000000001</v>
      </c>
      <c r="O102" s="40">
        <v>-7.6938389999999997</v>
      </c>
      <c r="P102" s="40">
        <v>-18.972539999999999</v>
      </c>
      <c r="Q102" s="40">
        <v>-5.7182729999999999</v>
      </c>
      <c r="R102" s="40">
        <v>0.47601460000000001</v>
      </c>
      <c r="S102" s="40">
        <v>91.554929999999999</v>
      </c>
      <c r="T102" s="40">
        <v>-3.9926111999999998</v>
      </c>
      <c r="U102" s="40">
        <v>-42.876359999999998</v>
      </c>
      <c r="V102" s="155">
        <v>-5.2659035000000003</v>
      </c>
      <c r="W102" s="24"/>
    </row>
    <row r="103" spans="1:23" x14ac:dyDescent="0.35">
      <c r="A103" s="2">
        <v>44953</v>
      </c>
      <c r="B103" s="40">
        <v>-9.8121589999999994</v>
      </c>
      <c r="C103" s="40">
        <v>18.547117</v>
      </c>
      <c r="D103" s="40">
        <v>4.5202850000000003</v>
      </c>
      <c r="E103" s="40">
        <v>-6.3638982999999998</v>
      </c>
      <c r="F103" s="40">
        <v>-15.700346</v>
      </c>
      <c r="G103" s="40">
        <v>2.6158570999999999</v>
      </c>
      <c r="H103" s="40">
        <v>2.6049614000000001</v>
      </c>
      <c r="I103" s="40">
        <v>-14.307964</v>
      </c>
      <c r="J103" s="40">
        <v>27.296506999999998</v>
      </c>
      <c r="K103" s="40">
        <v>-4.3589950000000002</v>
      </c>
      <c r="L103" s="40">
        <v>7.7673435</v>
      </c>
      <c r="M103" s="40">
        <v>-0.18275379999999999</v>
      </c>
      <c r="N103" s="40">
        <v>12.020599000000001</v>
      </c>
      <c r="O103" s="40">
        <v>-7.7044724999999996</v>
      </c>
      <c r="P103" s="40">
        <v>-4.5308885999999999</v>
      </c>
      <c r="Q103" s="40">
        <v>-7.6063814000000001</v>
      </c>
      <c r="R103" s="40">
        <v>2.8840303</v>
      </c>
      <c r="S103" s="40">
        <v>84.888756000000001</v>
      </c>
      <c r="T103" s="40">
        <v>-12.519151000000001</v>
      </c>
      <c r="U103" s="40">
        <v>-32.255543000000003</v>
      </c>
      <c r="V103" s="155">
        <v>-10.287041</v>
      </c>
      <c r="W103" s="24"/>
    </row>
    <row r="104" spans="1:23" x14ac:dyDescent="0.35">
      <c r="A104" s="2">
        <v>44985</v>
      </c>
      <c r="B104" s="40">
        <v>-18.275738</v>
      </c>
      <c r="C104" s="40">
        <v>15.257776</v>
      </c>
      <c r="D104" s="40">
        <v>-3.5441756</v>
      </c>
      <c r="E104" s="40">
        <v>-18.527142999999999</v>
      </c>
      <c r="F104" s="40">
        <v>-9.5884979999999995</v>
      </c>
      <c r="G104" s="40">
        <v>-12.05203</v>
      </c>
      <c r="H104" s="40">
        <v>-13.616425</v>
      </c>
      <c r="I104" s="40">
        <v>-19.33201</v>
      </c>
      <c r="J104" s="40">
        <v>18.638824</v>
      </c>
      <c r="K104" s="40">
        <v>-18.242771000000001</v>
      </c>
      <c r="L104" s="40">
        <v>-6.5120880000000003</v>
      </c>
      <c r="M104" s="40">
        <v>-19.221878</v>
      </c>
      <c r="N104" s="40">
        <v>23.62951</v>
      </c>
      <c r="O104" s="40">
        <v>-11.314285</v>
      </c>
      <c r="P104" s="40">
        <v>-16.646754999999999</v>
      </c>
      <c r="Q104" s="40">
        <v>-17.188126</v>
      </c>
      <c r="R104" s="40">
        <v>-3.7283897000000001</v>
      </c>
      <c r="S104" s="40">
        <v>95.881129999999999</v>
      </c>
      <c r="T104" s="40">
        <v>-14.396523999999999</v>
      </c>
      <c r="U104" s="40">
        <v>-41.743926999999999</v>
      </c>
      <c r="V104" s="155">
        <v>-20.712685</v>
      </c>
      <c r="W104" s="24"/>
    </row>
    <row r="105" spans="1:23" x14ac:dyDescent="0.35">
      <c r="A105" s="2">
        <v>45014</v>
      </c>
      <c r="B105" s="40">
        <v>-9.2153130000000001</v>
      </c>
      <c r="C105" s="40">
        <v>4.9704432000000001</v>
      </c>
      <c r="D105" s="40">
        <v>-2.6729881999999998</v>
      </c>
      <c r="E105" s="40">
        <v>-9.8727409999999995</v>
      </c>
      <c r="F105" s="40">
        <v>-21.37227</v>
      </c>
      <c r="G105" s="40">
        <v>-13.909948</v>
      </c>
      <c r="H105" s="40">
        <v>-11.440182</v>
      </c>
      <c r="I105" s="40">
        <v>-14.1551075</v>
      </c>
      <c r="J105" s="40">
        <v>12.637340999999999</v>
      </c>
      <c r="K105" s="40">
        <v>-16.250532</v>
      </c>
      <c r="L105" s="40">
        <v>-19.558876000000001</v>
      </c>
      <c r="M105" s="40">
        <v>-22.125779999999999</v>
      </c>
      <c r="N105" s="40">
        <v>12.571669</v>
      </c>
      <c r="O105" s="40">
        <v>-14.808285</v>
      </c>
      <c r="P105" s="40">
        <v>-7.3990640000000001</v>
      </c>
      <c r="Q105" s="40">
        <v>-22.513777000000001</v>
      </c>
      <c r="R105" s="40">
        <v>-4.6882925000000002</v>
      </c>
      <c r="S105" s="40">
        <v>66.775509999999997</v>
      </c>
      <c r="T105" s="40">
        <v>-23.944723</v>
      </c>
      <c r="U105" s="40">
        <v>-35.823566</v>
      </c>
      <c r="V105" s="155">
        <v>-20.1419</v>
      </c>
      <c r="W105" s="24"/>
    </row>
    <row r="106" spans="1:23" x14ac:dyDescent="0.35">
      <c r="A106" s="2">
        <v>45044</v>
      </c>
      <c r="B106" s="40">
        <v>1.5606641999999999</v>
      </c>
      <c r="C106" s="40">
        <v>19.003307</v>
      </c>
      <c r="D106" s="40">
        <v>0.28674602999999999</v>
      </c>
      <c r="E106" s="40">
        <v>-6.8339049999999997</v>
      </c>
      <c r="F106" s="40">
        <v>11.200284999999999</v>
      </c>
      <c r="G106" s="40">
        <v>2.8282522999999999</v>
      </c>
      <c r="H106" s="40">
        <v>-9.1160060000000005</v>
      </c>
      <c r="I106" s="40">
        <v>-8.4035510000000002</v>
      </c>
      <c r="J106" s="40">
        <v>24.885892999999999</v>
      </c>
      <c r="K106" s="40">
        <v>-7.4658813000000004</v>
      </c>
      <c r="L106" s="40">
        <v>-4.6778680000000001</v>
      </c>
      <c r="M106" s="40">
        <v>-6.7308664</v>
      </c>
      <c r="N106" s="40">
        <v>18.608951999999999</v>
      </c>
      <c r="O106" s="40">
        <v>-7.7406350000000002</v>
      </c>
      <c r="P106" s="40">
        <v>0.12421608000000001</v>
      </c>
      <c r="Q106" s="40">
        <v>-19.332419999999999</v>
      </c>
      <c r="R106" s="40">
        <v>-8.3118499999999997</v>
      </c>
      <c r="S106" s="40">
        <v>42.25694</v>
      </c>
      <c r="T106" s="40">
        <v>-15.807532999999999</v>
      </c>
      <c r="U106" s="40">
        <v>-27.431260999999999</v>
      </c>
      <c r="V106" s="155">
        <v>-17.709232</v>
      </c>
      <c r="W106" s="24"/>
    </row>
    <row r="107" spans="1:23" x14ac:dyDescent="0.35">
      <c r="A107" s="2">
        <v>45072</v>
      </c>
      <c r="B107" s="40">
        <v>-7.5921354000000001</v>
      </c>
      <c r="C107" s="40">
        <v>4.7284126000000004</v>
      </c>
      <c r="D107" s="40">
        <v>1.7499924</v>
      </c>
      <c r="E107" s="40">
        <v>-9.3209689999999998</v>
      </c>
      <c r="F107" s="40">
        <v>11.628187</v>
      </c>
      <c r="G107" s="40">
        <v>1.3893366</v>
      </c>
      <c r="H107" s="40">
        <v>-10.296607</v>
      </c>
      <c r="I107" s="40">
        <v>0.58897734000000002</v>
      </c>
      <c r="J107" s="40">
        <v>22.055304</v>
      </c>
      <c r="K107" s="40">
        <v>-4.0632843999999997</v>
      </c>
      <c r="L107" s="40">
        <v>-4.9050209999999996</v>
      </c>
      <c r="M107" s="40">
        <v>-17.069535999999999</v>
      </c>
      <c r="N107" s="40">
        <v>33.911406999999997</v>
      </c>
      <c r="O107" s="40">
        <v>2.2882104000000001</v>
      </c>
      <c r="P107" s="40">
        <v>-8.7305600000000005</v>
      </c>
      <c r="Q107" s="40">
        <v>-12.834674</v>
      </c>
      <c r="R107" s="40">
        <v>-5.9667469999999998</v>
      </c>
      <c r="S107" s="40">
        <v>48.787235000000003</v>
      </c>
      <c r="T107" s="40">
        <v>-11.438523999999999</v>
      </c>
      <c r="U107" s="40">
        <v>-21.121174</v>
      </c>
      <c r="V107" s="155">
        <v>-8.8140730000000005</v>
      </c>
      <c r="W107" s="24"/>
    </row>
    <row r="108" spans="1:23" x14ac:dyDescent="0.35">
      <c r="A108" s="2">
        <v>45106</v>
      </c>
      <c r="B108" s="40">
        <v>-20.478307999999998</v>
      </c>
      <c r="C108" s="40">
        <v>27.088284000000002</v>
      </c>
      <c r="D108" s="40">
        <v>5.5423260000000001</v>
      </c>
      <c r="E108" s="40">
        <v>3.2160877999999999</v>
      </c>
      <c r="F108" s="40">
        <v>31.852744999999999</v>
      </c>
      <c r="G108" s="40">
        <v>19.082224</v>
      </c>
      <c r="H108" s="40">
        <v>-6.5971555999999998</v>
      </c>
      <c r="I108" s="40">
        <v>7.2327019999999997</v>
      </c>
      <c r="J108" s="40">
        <v>37.474358000000002</v>
      </c>
      <c r="K108" s="40">
        <v>9.1503619999999994</v>
      </c>
      <c r="L108" s="40">
        <v>27.776050000000001</v>
      </c>
      <c r="M108" s="40">
        <v>-5.8036859999999999</v>
      </c>
      <c r="N108" s="40">
        <v>60.998367000000002</v>
      </c>
      <c r="O108" s="40">
        <v>10.236049</v>
      </c>
      <c r="P108" s="40">
        <v>-18.460326999999999</v>
      </c>
      <c r="Q108" s="40">
        <v>-10.590476000000001</v>
      </c>
      <c r="R108" s="40">
        <v>-6.7211866000000002</v>
      </c>
      <c r="S108" s="40">
        <v>52.384590000000003</v>
      </c>
      <c r="T108" s="40">
        <v>-2.8329610000000001</v>
      </c>
      <c r="U108" s="40">
        <v>-8.6674869999999995</v>
      </c>
      <c r="V108" s="155">
        <v>0.25072097999999998</v>
      </c>
      <c r="W108" s="24"/>
    </row>
    <row r="109" spans="1:23" x14ac:dyDescent="0.35">
      <c r="A109" s="2">
        <v>45135</v>
      </c>
      <c r="B109" s="40">
        <v>-10.5746155</v>
      </c>
      <c r="C109" s="40">
        <v>26.544689999999999</v>
      </c>
      <c r="D109" s="40">
        <v>4.2638780000000001</v>
      </c>
      <c r="E109" s="40">
        <v>7.3527813000000002</v>
      </c>
      <c r="F109" s="40">
        <v>53.581916999999997</v>
      </c>
      <c r="G109" s="40">
        <v>36.935935999999998</v>
      </c>
      <c r="H109" s="40">
        <v>-1.4980971999999999</v>
      </c>
      <c r="I109" s="40">
        <v>12.310195</v>
      </c>
      <c r="J109" s="40">
        <v>43.236719999999998</v>
      </c>
      <c r="K109" s="40">
        <v>12.852012999999999</v>
      </c>
      <c r="L109" s="40">
        <v>27.712237999999999</v>
      </c>
      <c r="M109" s="40">
        <v>8.3975200000000001</v>
      </c>
      <c r="N109" s="40">
        <v>69.126114000000001</v>
      </c>
      <c r="O109" s="40">
        <v>6.0517906999999997</v>
      </c>
      <c r="P109" s="40">
        <v>-1.2047349999999999</v>
      </c>
      <c r="Q109" s="40">
        <v>-10.690581999999999</v>
      </c>
      <c r="R109" s="40">
        <v>-2.1022439999999998</v>
      </c>
      <c r="S109" s="40">
        <v>83.549199999999999</v>
      </c>
      <c r="T109" s="40">
        <v>-3.7407279999999998</v>
      </c>
      <c r="U109" s="40">
        <v>1.0074495999999999</v>
      </c>
      <c r="V109" s="155">
        <v>-6.8736080000000005E-2</v>
      </c>
      <c r="W109" s="24"/>
    </row>
    <row r="110" spans="1:23" x14ac:dyDescent="0.35">
      <c r="A110" s="2">
        <v>45167</v>
      </c>
      <c r="B110" s="40">
        <v>-12.903953</v>
      </c>
      <c r="C110" s="40">
        <v>6.8893075000000001</v>
      </c>
      <c r="D110" s="40">
        <v>2.3178339999999999</v>
      </c>
      <c r="E110" s="40">
        <v>-6.2355159999999996</v>
      </c>
      <c r="F110" s="40">
        <v>54.410564000000001</v>
      </c>
      <c r="G110" s="40">
        <v>28.817474000000001</v>
      </c>
      <c r="H110" s="40">
        <v>-2.2232234000000002</v>
      </c>
      <c r="I110" s="40">
        <v>8.9000459999999997</v>
      </c>
      <c r="J110" s="40">
        <v>43.145763000000002</v>
      </c>
      <c r="K110" s="40">
        <v>11.9212265</v>
      </c>
      <c r="L110" s="40">
        <v>9.7586040000000001</v>
      </c>
      <c r="M110" s="40">
        <v>-0.79430339999999999</v>
      </c>
      <c r="N110" s="40">
        <v>64.015469999999993</v>
      </c>
      <c r="O110" s="40">
        <v>3.7095189999999998</v>
      </c>
      <c r="P110" s="40">
        <v>-6.4318122999999998</v>
      </c>
      <c r="Q110" s="40">
        <v>-18.568097999999999</v>
      </c>
      <c r="R110" s="40">
        <v>-3.5480618000000002</v>
      </c>
      <c r="S110" s="40">
        <v>73.370289999999997</v>
      </c>
      <c r="T110" s="40">
        <v>-6.0846385999999999</v>
      </c>
      <c r="U110" s="40">
        <v>-1.1802136999999999</v>
      </c>
      <c r="V110" s="155">
        <v>-8.5988279999999992</v>
      </c>
      <c r="W110" s="24"/>
    </row>
    <row r="111" spans="1:23" x14ac:dyDescent="0.35">
      <c r="A111" s="2">
        <v>45198</v>
      </c>
      <c r="B111" s="40">
        <v>-6.8051995999999999</v>
      </c>
      <c r="C111" s="40">
        <v>16.201889000000001</v>
      </c>
      <c r="D111" s="40">
        <v>-2.084273</v>
      </c>
      <c r="E111" s="40">
        <v>10.894942</v>
      </c>
      <c r="F111" s="40">
        <v>59.142432999999997</v>
      </c>
      <c r="G111" s="40">
        <v>29.128468000000002</v>
      </c>
      <c r="H111" s="40">
        <v>4.2116759999999998</v>
      </c>
      <c r="I111" s="40">
        <v>21.007942</v>
      </c>
      <c r="J111" s="40">
        <v>33.502364999999998</v>
      </c>
      <c r="K111" s="40">
        <v>23.617982999999999</v>
      </c>
      <c r="L111" s="40">
        <v>16.741705</v>
      </c>
      <c r="M111" s="40">
        <v>6.5466404000000002</v>
      </c>
      <c r="N111" s="40">
        <v>60.701050000000002</v>
      </c>
      <c r="O111" s="40">
        <v>9.49986</v>
      </c>
      <c r="P111" s="40">
        <v>3.4287453000000001</v>
      </c>
      <c r="Q111" s="40">
        <v>-14.485334999999999</v>
      </c>
      <c r="R111" s="40">
        <v>-7.5949669999999996</v>
      </c>
      <c r="S111" s="40">
        <v>81.493549999999999</v>
      </c>
      <c r="T111" s="40">
        <v>3.7600280000000001</v>
      </c>
      <c r="U111" s="40">
        <v>4.4890999999999996</v>
      </c>
      <c r="V111" s="155">
        <v>-3.5988807999999999</v>
      </c>
      <c r="W111" s="24"/>
    </row>
    <row r="112" spans="1:23" x14ac:dyDescent="0.35">
      <c r="A112" s="2">
        <v>45226</v>
      </c>
      <c r="B112" s="40">
        <v>-4.7367809999999997</v>
      </c>
      <c r="C112" s="40">
        <v>3.0562640000000001</v>
      </c>
      <c r="D112" s="40">
        <v>-11.0887165</v>
      </c>
      <c r="E112" s="40">
        <v>-1.5784860000000001</v>
      </c>
      <c r="F112" s="40">
        <v>60.840331999999997</v>
      </c>
      <c r="G112" s="40">
        <v>14.278067</v>
      </c>
      <c r="H112" s="40">
        <v>0.38450955999999997</v>
      </c>
      <c r="I112" s="40">
        <v>22.85397</v>
      </c>
      <c r="J112" s="40">
        <v>13.801717999999999</v>
      </c>
      <c r="K112" s="40">
        <v>7.3673605999999996</v>
      </c>
      <c r="L112" s="40">
        <v>4.344201</v>
      </c>
      <c r="M112" s="40">
        <v>-1.1664093</v>
      </c>
      <c r="N112" s="40">
        <v>43.181334999999997</v>
      </c>
      <c r="O112" s="40">
        <v>2.8710960999999999</v>
      </c>
      <c r="P112" s="40">
        <v>14.953661</v>
      </c>
      <c r="Q112" s="40">
        <v>-20.770813</v>
      </c>
      <c r="R112" s="40">
        <v>-13.361788000000001</v>
      </c>
      <c r="S112" s="40">
        <v>32.331850000000003</v>
      </c>
      <c r="T112" s="40">
        <v>-11.822194</v>
      </c>
      <c r="U112" s="40">
        <v>3.3405184999999999</v>
      </c>
      <c r="V112" s="155">
        <v>-13.4386835</v>
      </c>
      <c r="W112" s="24"/>
    </row>
    <row r="113" spans="1:23" x14ac:dyDescent="0.35">
      <c r="A113" s="2">
        <v>45259</v>
      </c>
      <c r="B113" s="40">
        <v>-10.920011499999999</v>
      </c>
      <c r="C113" s="40">
        <v>8.0820559999999997</v>
      </c>
      <c r="D113" s="40">
        <v>-4.1058482999999999</v>
      </c>
      <c r="E113" s="40">
        <v>-4.3216047</v>
      </c>
      <c r="F113" s="40">
        <v>51.461266000000002</v>
      </c>
      <c r="G113" s="40">
        <v>11.218500000000001</v>
      </c>
      <c r="H113" s="40">
        <v>-2.1048605</v>
      </c>
      <c r="I113" s="40">
        <v>17.827642000000001</v>
      </c>
      <c r="J113" s="40">
        <v>20.852481999999998</v>
      </c>
      <c r="K113" s="40">
        <v>9.9020480000000006</v>
      </c>
      <c r="L113" s="40">
        <v>21.806217</v>
      </c>
      <c r="M113" s="40">
        <v>-5.2496014000000004</v>
      </c>
      <c r="N113" s="40">
        <v>47.829247000000002</v>
      </c>
      <c r="O113" s="40">
        <v>4.9743176</v>
      </c>
      <c r="P113" s="40">
        <v>-3.2525778000000001</v>
      </c>
      <c r="Q113" s="40">
        <v>-11.328238499999999</v>
      </c>
      <c r="R113" s="40">
        <v>-14.571630499999999</v>
      </c>
      <c r="S113" s="40">
        <v>9.7868200000000005</v>
      </c>
      <c r="T113" s="40">
        <v>-0.55312514000000002</v>
      </c>
      <c r="U113" s="40">
        <v>9.7093819999999997</v>
      </c>
      <c r="V113" s="155">
        <v>2.9526352999999999</v>
      </c>
      <c r="W113" s="24"/>
    </row>
    <row r="114" spans="1:23" x14ac:dyDescent="0.35">
      <c r="A114" s="2">
        <v>45289</v>
      </c>
      <c r="B114" s="40">
        <v>-13.588654999999999</v>
      </c>
      <c r="C114" s="40">
        <v>11.282873</v>
      </c>
      <c r="D114" s="40">
        <v>2.4395823000000001</v>
      </c>
      <c r="E114" s="40">
        <v>3.8599967999999998E-2</v>
      </c>
      <c r="F114" s="40">
        <v>49.724471999999999</v>
      </c>
      <c r="G114" s="40">
        <v>25.130165000000002</v>
      </c>
      <c r="H114" s="40">
        <v>-3.8147747999999999</v>
      </c>
      <c r="I114" s="40">
        <v>27.645385999999998</v>
      </c>
      <c r="J114" s="40">
        <v>37.521563999999998</v>
      </c>
      <c r="K114" s="40">
        <v>17.703569999999999</v>
      </c>
      <c r="L114" s="40">
        <v>31.792318000000002</v>
      </c>
      <c r="M114" s="40">
        <v>-1.3390063999999999</v>
      </c>
      <c r="N114" s="40">
        <v>43.157898000000003</v>
      </c>
      <c r="O114" s="40">
        <v>15.799975</v>
      </c>
      <c r="P114" s="40">
        <v>-12.855345</v>
      </c>
      <c r="Q114" s="40">
        <v>1.3006329999999999</v>
      </c>
      <c r="R114" s="40">
        <v>-14.049226000000001</v>
      </c>
      <c r="S114" s="40">
        <v>-9.1026249999999997</v>
      </c>
      <c r="T114" s="40">
        <v>1.1196017</v>
      </c>
      <c r="U114" s="40">
        <v>14.574075000000001</v>
      </c>
      <c r="V114" s="155">
        <v>13.79447</v>
      </c>
      <c r="W114" s="24"/>
    </row>
    <row r="115" spans="1:23" x14ac:dyDescent="0.35">
      <c r="A115" s="2">
        <v>45320</v>
      </c>
      <c r="B115" s="40">
        <v>-28.168415</v>
      </c>
      <c r="C115" s="40">
        <v>-6.0680446999999997</v>
      </c>
      <c r="D115" s="40">
        <v>-5.752802</v>
      </c>
      <c r="E115" s="40">
        <v>-7.392436</v>
      </c>
      <c r="F115" s="40">
        <v>30.406248000000001</v>
      </c>
      <c r="G115" s="40">
        <v>13.145994999999999</v>
      </c>
      <c r="H115" s="40">
        <v>-8.1338410000000003</v>
      </c>
      <c r="I115" s="40">
        <v>12.775839</v>
      </c>
      <c r="J115" s="40">
        <v>16.973984000000002</v>
      </c>
      <c r="K115" s="40">
        <v>-5.6205569999999998</v>
      </c>
      <c r="L115" s="40">
        <v>17.941092999999999</v>
      </c>
      <c r="M115" s="40">
        <v>-12.121755</v>
      </c>
      <c r="N115" s="40">
        <v>32.221066</v>
      </c>
      <c r="O115" s="40">
        <v>22.581505</v>
      </c>
      <c r="P115" s="40">
        <v>-30.809837000000002</v>
      </c>
      <c r="Q115" s="40">
        <v>-6.6002130000000001</v>
      </c>
      <c r="R115" s="40">
        <v>-18.141914</v>
      </c>
      <c r="S115" s="40">
        <v>6.0314655000000004</v>
      </c>
      <c r="T115" s="40">
        <v>8.9674949999999995</v>
      </c>
      <c r="U115" s="40">
        <v>3.8179278000000001</v>
      </c>
      <c r="V115" s="155">
        <v>13.343883</v>
      </c>
      <c r="W115" s="24"/>
    </row>
    <row r="116" spans="1:23" x14ac:dyDescent="0.35">
      <c r="A116" s="2">
        <v>45351</v>
      </c>
      <c r="B116" s="40">
        <v>-16.924022999999998</v>
      </c>
      <c r="C116" s="40">
        <v>-1.9714653</v>
      </c>
      <c r="D116" s="40">
        <v>0.47318935000000001</v>
      </c>
      <c r="E116" s="40">
        <v>6.0970069999999996</v>
      </c>
      <c r="F116" s="40">
        <v>52.133118000000003</v>
      </c>
      <c r="G116" s="40">
        <v>26.526904999999999</v>
      </c>
      <c r="H116" s="40">
        <v>3.5608053000000002</v>
      </c>
      <c r="I116" s="40">
        <v>19.537724000000001</v>
      </c>
      <c r="J116" s="40">
        <v>15.782845</v>
      </c>
      <c r="K116" s="40">
        <v>12.456274000000001</v>
      </c>
      <c r="L116" s="40">
        <v>28.502537</v>
      </c>
      <c r="M116" s="40">
        <v>-6.6218614999999996</v>
      </c>
      <c r="N116" s="40">
        <v>26.453745000000001</v>
      </c>
      <c r="O116" s="40">
        <v>32.1051</v>
      </c>
      <c r="P116" s="40">
        <v>-15.675091999999999</v>
      </c>
      <c r="Q116" s="40">
        <v>3.4147859</v>
      </c>
      <c r="R116" s="40">
        <v>-15.513294999999999</v>
      </c>
      <c r="S116" s="40">
        <v>10.626471</v>
      </c>
      <c r="T116" s="40">
        <v>2.7572393000000002</v>
      </c>
      <c r="U116" s="40">
        <v>26.509357000000001</v>
      </c>
      <c r="V116" s="155">
        <v>25.704563</v>
      </c>
      <c r="W116" s="24"/>
    </row>
    <row r="117" spans="1:23" x14ac:dyDescent="0.35">
      <c r="A117" s="2">
        <v>45379</v>
      </c>
      <c r="B117" s="40">
        <v>-16.396915</v>
      </c>
      <c r="C117" s="40">
        <v>-2.2257506999999999</v>
      </c>
      <c r="D117" s="40">
        <v>-7.3099140000000007E-2</v>
      </c>
      <c r="E117" s="40">
        <v>3.3872008</v>
      </c>
      <c r="F117" s="40">
        <v>62.731754000000002</v>
      </c>
      <c r="G117" s="40">
        <v>36.435721999999998</v>
      </c>
      <c r="H117" s="40">
        <v>2.5262593999999998</v>
      </c>
      <c r="I117" s="40">
        <v>21.863413000000001</v>
      </c>
      <c r="J117" s="40">
        <v>21.530066999999999</v>
      </c>
      <c r="K117" s="40">
        <v>14.718283</v>
      </c>
      <c r="L117" s="40">
        <v>28.996658</v>
      </c>
      <c r="M117" s="40">
        <v>-3.9355813999999998</v>
      </c>
      <c r="N117" s="40">
        <v>38.670900000000003</v>
      </c>
      <c r="O117" s="40">
        <v>34.603096000000001</v>
      </c>
      <c r="P117" s="40">
        <v>-17.172485000000002</v>
      </c>
      <c r="Q117" s="40">
        <v>0.95086099999999996</v>
      </c>
      <c r="R117" s="40">
        <v>-14.441305</v>
      </c>
      <c r="S117" s="40">
        <v>15.244997</v>
      </c>
      <c r="T117" s="40">
        <v>9.0708730000000006</v>
      </c>
      <c r="U117" s="40">
        <v>21.225560000000002</v>
      </c>
      <c r="V117" s="155">
        <v>18.994796999999998</v>
      </c>
      <c r="W117" s="24"/>
    </row>
    <row r="118" spans="1:23" x14ac:dyDescent="0.35">
      <c r="A118" s="2">
        <v>45411</v>
      </c>
      <c r="B118" s="40">
        <v>-13.057268000000001</v>
      </c>
      <c r="C118" s="40">
        <v>0.52981376999999996</v>
      </c>
      <c r="D118" s="40">
        <v>-13.980972</v>
      </c>
      <c r="E118" s="40">
        <v>-1.8118559999999999</v>
      </c>
      <c r="F118" s="40">
        <v>41.125084000000001</v>
      </c>
      <c r="G118" s="40">
        <v>40.522289999999998</v>
      </c>
      <c r="H118" s="40">
        <v>6.3688039999999999</v>
      </c>
      <c r="I118" s="40">
        <v>22.967005</v>
      </c>
      <c r="J118" s="40">
        <v>12.998305999999999</v>
      </c>
      <c r="K118" s="40">
        <v>8.2817790000000002</v>
      </c>
      <c r="L118" s="40">
        <v>19.225512999999999</v>
      </c>
      <c r="M118" s="40">
        <v>-1.455754</v>
      </c>
      <c r="N118" s="40">
        <v>33.711210000000001</v>
      </c>
      <c r="O118" s="40">
        <v>27.989697</v>
      </c>
      <c r="P118" s="40">
        <v>-7.2285950000000003</v>
      </c>
      <c r="Q118" s="40">
        <v>-1.8219173</v>
      </c>
      <c r="R118" s="40">
        <v>-10.9311285</v>
      </c>
      <c r="S118" s="40">
        <v>36.134326999999999</v>
      </c>
      <c r="T118" s="40">
        <v>-3.6965846999999998</v>
      </c>
      <c r="U118" s="40">
        <v>7.2624919999999999</v>
      </c>
      <c r="V118" s="155">
        <v>7.7355980000000004</v>
      </c>
      <c r="W118" s="24"/>
    </row>
    <row r="119" spans="1:23" x14ac:dyDescent="0.35">
      <c r="A119" s="2">
        <v>45441</v>
      </c>
      <c r="B119" s="40">
        <v>-7.8932523999999997</v>
      </c>
      <c r="C119" s="40">
        <v>1.4151692</v>
      </c>
      <c r="D119" s="40">
        <v>-13.667303</v>
      </c>
      <c r="E119" s="40">
        <v>-3.5634518000000002</v>
      </c>
      <c r="F119" s="40">
        <v>42.096283</v>
      </c>
      <c r="G119" s="40">
        <v>52.689587000000003</v>
      </c>
      <c r="H119" s="40">
        <v>13.657438000000001</v>
      </c>
      <c r="I119" s="40">
        <v>22.914864000000001</v>
      </c>
      <c r="J119" s="40">
        <v>8.0095770000000002</v>
      </c>
      <c r="K119" s="40">
        <v>2.697003</v>
      </c>
      <c r="L119" s="40">
        <v>5.9449196000000004</v>
      </c>
      <c r="M119" s="40">
        <v>16.350899999999999</v>
      </c>
      <c r="N119" s="40">
        <v>21.354697999999999</v>
      </c>
      <c r="O119" s="40">
        <v>27.036608000000001</v>
      </c>
      <c r="P119" s="40">
        <v>3.0913472</v>
      </c>
      <c r="Q119" s="40">
        <v>-10.252487</v>
      </c>
      <c r="R119" s="40">
        <v>-12.403874999999999</v>
      </c>
      <c r="S119" s="40">
        <v>50.652194999999999</v>
      </c>
      <c r="T119" s="40">
        <v>-2.2884905</v>
      </c>
      <c r="U119" s="40">
        <v>8.6118459999999999</v>
      </c>
      <c r="V119" s="155">
        <v>1.3500810000000001</v>
      </c>
      <c r="W119" s="24"/>
    </row>
    <row r="120" spans="1:23" x14ac:dyDescent="0.35">
      <c r="A120" s="2">
        <v>45471</v>
      </c>
      <c r="B120" s="40">
        <v>-9.1675640000000005</v>
      </c>
      <c r="C120" s="40">
        <v>-6.7009926000000002</v>
      </c>
      <c r="D120" s="40">
        <v>-12.646388999999999</v>
      </c>
      <c r="E120" s="40">
        <v>-5.7680844999999996</v>
      </c>
      <c r="F120" s="40">
        <v>35.946060000000003</v>
      </c>
      <c r="G120" s="40">
        <v>40.182459999999999</v>
      </c>
      <c r="H120" s="40">
        <v>16.115427</v>
      </c>
      <c r="I120" s="40">
        <v>29.667376999999998</v>
      </c>
      <c r="J120" s="40">
        <v>-7.0453644000000004</v>
      </c>
      <c r="K120" s="40">
        <v>7.1724176000000002</v>
      </c>
      <c r="L120" s="40">
        <v>-7.8236400000000001</v>
      </c>
      <c r="M120" s="40">
        <v>12.611865999999999</v>
      </c>
      <c r="N120" s="40">
        <v>13.03097</v>
      </c>
      <c r="O120" s="40">
        <v>28.673590000000001</v>
      </c>
      <c r="P120" s="40">
        <v>-3.4514426999999999</v>
      </c>
      <c r="Q120" s="40">
        <v>-0.48844813999999998</v>
      </c>
      <c r="R120" s="40">
        <v>-11.314112</v>
      </c>
      <c r="S120" s="40">
        <v>53.429732999999999</v>
      </c>
      <c r="T120" s="40">
        <v>-2.3442447</v>
      </c>
      <c r="U120" s="40">
        <v>-5.5076720000000003</v>
      </c>
      <c r="V120" s="155">
        <v>1.5710592000000001</v>
      </c>
      <c r="W120" s="24"/>
    </row>
    <row r="121" spans="1:23" x14ac:dyDescent="0.35">
      <c r="A121" s="2">
        <v>45502</v>
      </c>
      <c r="B121" s="40">
        <v>-16.673119</v>
      </c>
      <c r="C121" s="40">
        <v>-15.163809000000001</v>
      </c>
      <c r="D121" s="40">
        <v>-10.4270935</v>
      </c>
      <c r="E121" s="40">
        <v>-5.0683920000000002</v>
      </c>
      <c r="F121" s="40">
        <v>18.779395999999998</v>
      </c>
      <c r="G121" s="40">
        <v>26.78219</v>
      </c>
      <c r="H121" s="40">
        <v>11.738359000000001</v>
      </c>
      <c r="I121" s="40">
        <v>18.850076999999999</v>
      </c>
      <c r="J121" s="40">
        <v>-12.502611</v>
      </c>
      <c r="K121" s="40">
        <v>-1.094228</v>
      </c>
      <c r="L121" s="40">
        <v>-11.028069500000001</v>
      </c>
      <c r="M121" s="40">
        <v>-0.59105753999999999</v>
      </c>
      <c r="N121" s="40">
        <v>11.218451999999999</v>
      </c>
      <c r="O121" s="40">
        <v>27.730333000000002</v>
      </c>
      <c r="P121" s="40">
        <v>-14.3966675</v>
      </c>
      <c r="Q121" s="40">
        <v>-5.0607324</v>
      </c>
      <c r="R121" s="40">
        <v>-14.25826</v>
      </c>
      <c r="S121" s="40">
        <v>28.932549000000002</v>
      </c>
      <c r="T121" s="40">
        <v>1.188159</v>
      </c>
      <c r="U121" s="40">
        <v>-14.494574</v>
      </c>
      <c r="V121" s="155">
        <v>1.2551785</v>
      </c>
      <c r="W121" s="24"/>
    </row>
    <row r="122" spans="1:23" x14ac:dyDescent="0.35">
      <c r="A122" s="2">
        <v>45533</v>
      </c>
      <c r="B122">
        <v>-10.718840999999999</v>
      </c>
      <c r="C122">
        <v>-2.7328549999999998</v>
      </c>
      <c r="D122">
        <v>-2.6841461999999998</v>
      </c>
      <c r="E122">
        <v>14.473093</v>
      </c>
      <c r="F122">
        <v>31.377780000000001</v>
      </c>
      <c r="G122">
        <v>30.264019000000001</v>
      </c>
      <c r="H122">
        <v>24.135458</v>
      </c>
      <c r="I122">
        <v>31.558454999999999</v>
      </c>
      <c r="J122">
        <v>-15.379768</v>
      </c>
      <c r="K122">
        <v>5.9525249999999996</v>
      </c>
      <c r="L122">
        <v>-0.57538750000000005</v>
      </c>
      <c r="M122">
        <v>19.21705</v>
      </c>
      <c r="N122">
        <v>12.124371999999999</v>
      </c>
      <c r="O122">
        <v>29.599464000000001</v>
      </c>
      <c r="P122">
        <v>-6.2506437000000004</v>
      </c>
      <c r="Q122">
        <v>2.1457194999999998</v>
      </c>
      <c r="R122">
        <v>-13.475185</v>
      </c>
      <c r="S122">
        <v>0.22395849000000001</v>
      </c>
      <c r="T122">
        <v>2.9509664</v>
      </c>
      <c r="U122">
        <v>-11.167449</v>
      </c>
      <c r="V122" s="1">
        <v>6.3884376999999999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-33.887732999999997</v>
      </c>
      <c r="C126" s="40" cm="1">
        <f t="array" ref="C126">MIN(_xlfn._xlws.FILTER(C2:C122, ISNUMBER(C2:C122)))</f>
        <v>-50.721465999999999</v>
      </c>
      <c r="D126" s="40" cm="1">
        <f t="array" ref="D126">MIN(_xlfn._xlws.FILTER(D2:D122, ISNUMBER(D2:D122)))</f>
        <v>-42.495269999999998</v>
      </c>
      <c r="E126" s="40" cm="1">
        <f t="array" ref="E126">MIN(_xlfn._xlws.FILTER(E2:E122, ISNUMBER(E2:E122)))</f>
        <v>-33.598129999999998</v>
      </c>
      <c r="F126" s="40" cm="1">
        <f t="array" ref="F126">MIN(_xlfn._xlws.FILTER(F2:F122, ISNUMBER(F2:F122)))</f>
        <v>-48.197980000000001</v>
      </c>
      <c r="G126" s="40" cm="1">
        <f t="array" ref="G126">MIN(_xlfn._xlws.FILTER(G2:G122, ISNUMBER(G2:G122)))</f>
        <v>-41.586750000000002</v>
      </c>
      <c r="H126" s="40" cm="1">
        <f t="array" ref="H126">MIN(_xlfn._xlws.FILTER(H2:H122, ISNUMBER(H2:H122)))</f>
        <v>-35.61392</v>
      </c>
      <c r="I126" s="40" cm="1">
        <f t="array" ref="I126">MIN(_xlfn._xlws.FILTER(I2:I122, ISNUMBER(I2:I122)))</f>
        <v>-32.320427000000002</v>
      </c>
      <c r="J126" s="40" cm="1">
        <f t="array" ref="J126">MIN(_xlfn._xlws.FILTER(J2:J122, ISNUMBER(J2:J122)))</f>
        <v>-33.870517999999997</v>
      </c>
      <c r="K126" s="40" cm="1">
        <f t="array" ref="K126">MIN(_xlfn._xlws.FILTER(K2:K122, ISNUMBER(K2:K122)))</f>
        <v>-38.436275000000002</v>
      </c>
      <c r="L126" s="40" cm="1">
        <f t="array" ref="L126">MIN(_xlfn._xlws.FILTER(L2:L122, ISNUMBER(L2:L122)))</f>
        <v>-50.529305000000001</v>
      </c>
      <c r="M126" s="40" cm="1">
        <f t="array" ref="M126">MIN(_xlfn._xlws.FILTER(M2:M122, ISNUMBER(M2:M122)))</f>
        <v>-38.081330000000001</v>
      </c>
      <c r="N126" s="40" cm="1">
        <f t="array" ref="N126">MIN(_xlfn._xlws.FILTER(N2:N122, ISNUMBER(N2:N122)))</f>
        <v>-57.537483000000002</v>
      </c>
      <c r="O126" s="40" cm="1">
        <f t="array" ref="O126">MIN(_xlfn._xlws.FILTER(O2:O122, ISNUMBER(O2:O122)))</f>
        <v>-30.735700000000001</v>
      </c>
      <c r="P126" s="40" cm="1">
        <f t="array" ref="P126">MIN(_xlfn._xlws.FILTER(P2:P122, ISNUMBER(P2:P122)))</f>
        <v>-47.808532999999997</v>
      </c>
      <c r="Q126" s="40" cm="1">
        <f t="array" ref="Q126">MIN(_xlfn._xlws.FILTER(Q2:Q122, ISNUMBER(Q2:Q122)))</f>
        <v>-22.513777000000001</v>
      </c>
      <c r="R126" s="40" cm="1">
        <f t="array" ref="R126">MIN(_xlfn._xlws.FILTER(R2:R122, ISNUMBER(R2:R122)))</f>
        <v>-32.505215</v>
      </c>
      <c r="S126" s="40" cm="1">
        <f t="array" ref="S126">MIN(_xlfn._xlws.FILTER(S2:S122, ISNUMBER(S2:S122)))</f>
        <v>-53.823680000000003</v>
      </c>
      <c r="T126" s="40" cm="1">
        <f t="array" ref="T126">MIN(_xlfn._xlws.FILTER(T2:T122, ISNUMBER(T2:T122)))</f>
        <v>-30.632674999999999</v>
      </c>
      <c r="U126" s="40" cm="1">
        <f t="array" ref="U126">MIN(_xlfn._xlws.FILTER(U2:U122, ISNUMBER(U2:U122)))</f>
        <v>-42.876359999999998</v>
      </c>
      <c r="V126" s="155" cm="1">
        <f t="array" ref="V126">MIN(_xlfn._xlws.FILTER(V2:V122, ISNUMBER(V2:V122)))</f>
        <v>-29.195059000000001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61.116515999999997</v>
      </c>
      <c r="C127" s="42" cm="1">
        <f t="array" ref="C127">MAX(_xlfn._xlws.FILTER(C1:C122, ISNUMBER(C1:C122)))</f>
        <v>67.968093999999994</v>
      </c>
      <c r="D127" s="42" cm="1">
        <f t="array" ref="D127">MAX(_xlfn._xlws.FILTER(D1:D122, ISNUMBER(D1:D122)))</f>
        <v>60.705770000000001</v>
      </c>
      <c r="E127" s="42" cm="1">
        <f t="array" ref="E127">MAX(_xlfn._xlws.FILTER(E1:E122, ISNUMBER(E1:E122)))</f>
        <v>35.987760000000002</v>
      </c>
      <c r="F127" s="42" cm="1">
        <f t="array" ref="F127">MAX(_xlfn._xlws.FILTER(F1:F122, ISNUMBER(F1:F122)))</f>
        <v>65.216650000000001</v>
      </c>
      <c r="G127" s="42" cm="1">
        <f t="array" ref="G127">MAX(_xlfn._xlws.FILTER(G1:G122, ISNUMBER(G1:G122)))</f>
        <v>84.451059999999998</v>
      </c>
      <c r="H127" s="42" cm="1">
        <f t="array" ref="H127">MAX(_xlfn._xlws.FILTER(H1:H122, ISNUMBER(H1:H122)))</f>
        <v>29.625713000000001</v>
      </c>
      <c r="I127" s="42" cm="1">
        <f t="array" ref="I127">MAX(_xlfn._xlws.FILTER(I1:I122, ISNUMBER(I1:I122)))</f>
        <v>86.868560000000002</v>
      </c>
      <c r="J127" s="42" cm="1">
        <f t="array" ref="J127">MAX(_xlfn._xlws.FILTER(J1:J122, ISNUMBER(J1:J122)))</f>
        <v>60.720739999999999</v>
      </c>
      <c r="K127" s="42" cm="1">
        <f t="array" ref="K127">MAX(_xlfn._xlws.FILTER(K1:K122, ISNUMBER(K1:K122)))</f>
        <v>96.211624</v>
      </c>
      <c r="L127" s="42" cm="1">
        <f t="array" ref="L127">MAX(_xlfn._xlws.FILTER(L1:L122, ISNUMBER(L1:L122)))</f>
        <v>111.94923</v>
      </c>
      <c r="M127" s="42" cm="1">
        <f t="array" ref="M127">MAX(_xlfn._xlws.FILTER(M1:M122, ISNUMBER(M1:M122)))</f>
        <v>85.473079999999996</v>
      </c>
      <c r="N127" s="42" cm="1">
        <f t="array" ref="N127">MAX(_xlfn._xlws.FILTER(N1:N122, ISNUMBER(N1:N122)))</f>
        <v>69.126114000000001</v>
      </c>
      <c r="O127" s="42" cm="1">
        <f t="array" ref="O127">MAX(_xlfn._xlws.FILTER(O1:O122, ISNUMBER(O1:O122)))</f>
        <v>77.751630000000006</v>
      </c>
      <c r="P127" s="42" cm="1">
        <f t="array" ref="P127">MAX(_xlfn._xlws.FILTER(P1:P122, ISNUMBER(P1:P122)))</f>
        <v>62.253677000000003</v>
      </c>
      <c r="Q127" s="42" cm="1">
        <f t="array" ref="Q127">MAX(_xlfn._xlws.FILTER(Q1:Q122, ISNUMBER(Q1:Q122)))</f>
        <v>47.121630000000003</v>
      </c>
      <c r="R127" s="42" cm="1">
        <f t="array" ref="R127">MAX(_xlfn._xlws.FILTER(R1:R122, ISNUMBER(R1:R122)))</f>
        <v>44.021427000000003</v>
      </c>
      <c r="S127" s="42" cm="1">
        <f t="array" ref="S127">MAX(_xlfn._xlws.FILTER(S1:S122, ISNUMBER(S1:S122)))</f>
        <v>95.881129999999999</v>
      </c>
      <c r="T127" s="42" cm="1">
        <f t="array" ref="T127">MAX(_xlfn._xlws.FILTER(T1:T122, ISNUMBER(T1:T122)))</f>
        <v>53.620899999999999</v>
      </c>
      <c r="U127" s="42" cm="1">
        <f t="array" ref="U127">MAX(_xlfn._xlws.FILTER(U1:U122, ISNUMBER(U1:U122)))</f>
        <v>70.764309999999995</v>
      </c>
      <c r="V127" s="156" cm="1">
        <f t="array" ref="V127">MAX(_xlfn._xlws.FILTER(V1:V122, ISNUMBER(V1:V122)))</f>
        <v>54.652831999999997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-0.27529597</v>
      </c>
      <c r="C128" s="40" cm="1">
        <f t="array" ref="C128">MEDIAN(_xlfn._xlws.FILTER(C1:C122, ISNUMBER(C1:C122)))</f>
        <v>-2.7328549999999998</v>
      </c>
      <c r="D128" s="40" cm="1">
        <f t="array" ref="D128">MEDIAN(_xlfn._xlws.FILTER(D1:D122, ISNUMBER(D1:D122)))</f>
        <v>1.7499924</v>
      </c>
      <c r="E128" s="40" cm="1">
        <f t="array" ref="E128">MEDIAN(_xlfn._xlws.FILTER(E1:E122, ISNUMBER(E1:E122)))</f>
        <v>-1.3773321999999999</v>
      </c>
      <c r="F128" s="40" cm="1">
        <f t="array" ref="F128">MEDIAN(_xlfn._xlws.FILTER(F1:F122, ISNUMBER(F1:F122)))</f>
        <v>-6.1071396</v>
      </c>
      <c r="G128" s="40" cm="1">
        <f t="array" ref="G128">MEDIAN(_xlfn._xlws.FILTER(G1:G122, ISNUMBER(G1:G122)))</f>
        <v>2.6158570999999999</v>
      </c>
      <c r="H128" s="40" cm="1">
        <f t="array" ref="H128">MEDIAN(_xlfn._xlws.FILTER(H1:H122, ISNUMBER(H1:H122)))</f>
        <v>-3.7415862</v>
      </c>
      <c r="I128" s="40" cm="1">
        <f t="array" ref="I128">MEDIAN(_xlfn._xlws.FILTER(I1:I122, ISNUMBER(I1:I122)))</f>
        <v>13.733029</v>
      </c>
      <c r="J128" s="40" cm="1">
        <f t="array" ref="J128">MEDIAN(_xlfn._xlws.FILTER(J1:J122, ISNUMBER(J1:J122)))</f>
        <v>-1.2136757</v>
      </c>
      <c r="K128" s="40" cm="1">
        <f t="array" ref="K128">MEDIAN(_xlfn._xlws.FILTER(K1:K122, ISNUMBER(K1:K122)))</f>
        <v>-0.64344999999999997</v>
      </c>
      <c r="L128" s="40" cm="1">
        <f t="array" ref="L128">MEDIAN(_xlfn._xlws.FILTER(L1:L122, ISNUMBER(L1:L122)))</f>
        <v>1.6289473000000001</v>
      </c>
      <c r="M128" s="40" cm="1">
        <f t="array" ref="M128">MEDIAN(_xlfn._xlws.FILTER(M1:M122, ISNUMBER(M1:M122)))</f>
        <v>-1.3390063999999999</v>
      </c>
      <c r="N128" s="40" cm="1">
        <f t="array" ref="N128">MEDIAN(_xlfn._xlws.FILTER(N1:N122, ISNUMBER(N1:N122)))</f>
        <v>2.6876568999999999</v>
      </c>
      <c r="O128" s="40" cm="1">
        <f t="array" ref="O128">MEDIAN(_xlfn._xlws.FILTER(O1:O122, ISNUMBER(O1:O122)))</f>
        <v>7.0540070000000004</v>
      </c>
      <c r="P128" s="40" cm="1">
        <f t="array" ref="P128">MEDIAN(_xlfn._xlws.FILTER(P1:P122, ISNUMBER(P1:P122)))</f>
        <v>-0.45722127000000001</v>
      </c>
      <c r="Q128" s="40" cm="1">
        <f t="array" ref="Q128">MEDIAN(_xlfn._xlws.FILTER(Q1:Q122, ISNUMBER(Q1:Q122)))</f>
        <v>-0.2104193</v>
      </c>
      <c r="R128" s="40" cm="1">
        <f t="array" ref="R128">MEDIAN(_xlfn._xlws.FILTER(R1:R122, ISNUMBER(R1:R122)))</f>
        <v>0.94602109999999995</v>
      </c>
      <c r="S128" s="40" cm="1">
        <f t="array" ref="S128">MEDIAN(_xlfn._xlws.FILTER(S1:S122, ISNUMBER(S1:S122)))</f>
        <v>-1.4000952</v>
      </c>
      <c r="T128" s="40" cm="1">
        <f t="array" ref="T128">MEDIAN(_xlfn._xlws.FILTER(T1:T122, ISNUMBER(T1:T122)))</f>
        <v>-2.4592578500000002</v>
      </c>
      <c r="U128" s="40" cm="1">
        <f t="array" ref="U128">MEDIAN(_xlfn._xlws.FILTER(U1:U122, ISNUMBER(U1:U122)))</f>
        <v>-1.5449523999999999</v>
      </c>
      <c r="V128" s="155" cm="1">
        <f t="array" ref="V128">MEDIAN(_xlfn._xlws.FILTER(V1:V122, ISNUMBER(V1:V122)))</f>
        <v>8.9813109999999998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27</v>
      </c>
      <c r="C130">
        <f>COUNTIF(C2:C122, "&lt;"&amp;Assumption!$F$50)</f>
        <v>43</v>
      </c>
      <c r="D130">
        <f>COUNTIF(D2:D122, "&lt;"&amp;Assumption!$F$50)</f>
        <v>29</v>
      </c>
      <c r="E130">
        <f>COUNTIF(E2:E122, "&lt;"&amp;Assumption!$F$50)</f>
        <v>30</v>
      </c>
      <c r="F130">
        <f>COUNTIF(F2:F122, "&lt;"&amp;Assumption!$F$50)</f>
        <v>51</v>
      </c>
      <c r="G130">
        <f>COUNTIF(G2:G122, "&lt;"&amp;Assumption!$F$50)</f>
        <v>29</v>
      </c>
      <c r="H130">
        <f>COUNTIF(H2:H122, "&lt;"&amp;Assumption!$F$50)</f>
        <v>31</v>
      </c>
      <c r="I130">
        <f>COUNTIF(I2:I122, "&lt;"&amp;Assumption!$F$50)</f>
        <v>21</v>
      </c>
      <c r="J130">
        <f>COUNTIF(J2:J122, "&lt;"&amp;Assumption!$F$50)</f>
        <v>36</v>
      </c>
      <c r="K130">
        <f>COUNTIF(K2:K122, "&lt;"&amp;Assumption!$F$50)</f>
        <v>39</v>
      </c>
      <c r="L130">
        <f>COUNTIF(L2:L122, "&lt;"&amp;Assumption!$F$50)</f>
        <v>37</v>
      </c>
      <c r="M130">
        <f>COUNTIF(M2:M122, "&lt;"&amp;Assumption!$F$50)</f>
        <v>35</v>
      </c>
      <c r="N130">
        <f>COUNTIF(N2:N122, "&lt;"&amp;Assumption!$F$50)</f>
        <v>50</v>
      </c>
      <c r="O130">
        <f>COUNTIF(O2:O122, "&lt;"&amp;Assumption!$F$50)</f>
        <v>13</v>
      </c>
      <c r="P130">
        <f>COUNTIF(P2:P122, "&lt;"&amp;Assumption!$F$50)</f>
        <v>35</v>
      </c>
      <c r="Q130">
        <f>COUNTIF(Q2:Q122, "&lt;"&amp;Assumption!$F$50)</f>
        <v>33</v>
      </c>
      <c r="R130">
        <f>COUNTIF(R2:R122, "&lt;"&amp;Assumption!$F$50)</f>
        <v>30</v>
      </c>
      <c r="S130">
        <f>COUNTIF(S2:S122, "&lt;"&amp;Assumption!$F$50)</f>
        <v>40</v>
      </c>
      <c r="T130">
        <f>COUNTIF(T2:T122, "&lt;"&amp;Assumption!$F$50)</f>
        <v>32</v>
      </c>
      <c r="U130">
        <f>COUNTIF(U2:U122, "&lt;"&amp;Assumption!$F$50)</f>
        <v>42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87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112</v>
      </c>
      <c r="R131">
        <f t="shared" si="0"/>
        <v>121</v>
      </c>
      <c r="S131">
        <f t="shared" si="0"/>
        <v>121</v>
      </c>
      <c r="T131">
        <f t="shared" si="0"/>
        <v>112</v>
      </c>
      <c r="U131">
        <f t="shared" si="0"/>
        <v>121</v>
      </c>
      <c r="V131" s="1">
        <f t="shared" si="0"/>
        <v>96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0.31034482758620691</v>
      </c>
      <c r="C133" s="9">
        <f t="shared" ref="C133:V133" si="1">C130/C131</f>
        <v>0.35537190082644626</v>
      </c>
      <c r="D133" s="9">
        <f t="shared" si="1"/>
        <v>0.23966942148760331</v>
      </c>
      <c r="E133" s="9">
        <f t="shared" si="1"/>
        <v>0.24793388429752067</v>
      </c>
      <c r="F133" s="9">
        <f t="shared" si="1"/>
        <v>0.42148760330578511</v>
      </c>
      <c r="G133" s="9">
        <f t="shared" si="1"/>
        <v>0.23966942148760331</v>
      </c>
      <c r="H133" s="9">
        <f t="shared" si="1"/>
        <v>0.256198347107438</v>
      </c>
      <c r="I133" s="9">
        <f t="shared" si="1"/>
        <v>0.17355371900826447</v>
      </c>
      <c r="J133" s="9">
        <f t="shared" si="1"/>
        <v>0.2975206611570248</v>
      </c>
      <c r="K133" s="9">
        <f t="shared" si="1"/>
        <v>0.32231404958677684</v>
      </c>
      <c r="L133" s="9">
        <f t="shared" si="1"/>
        <v>0.30578512396694213</v>
      </c>
      <c r="M133" s="9">
        <f t="shared" si="1"/>
        <v>0.28925619834710742</v>
      </c>
      <c r="N133" s="9">
        <f t="shared" si="1"/>
        <v>0.41322314049586778</v>
      </c>
      <c r="O133" s="9">
        <f t="shared" si="1"/>
        <v>0.10743801652892562</v>
      </c>
      <c r="P133" s="9">
        <f t="shared" si="1"/>
        <v>0.28925619834710742</v>
      </c>
      <c r="Q133" s="9">
        <f t="shared" si="1"/>
        <v>0.29464285714285715</v>
      </c>
      <c r="R133" s="9">
        <f t="shared" si="1"/>
        <v>0.24793388429752067</v>
      </c>
      <c r="S133" s="9">
        <f t="shared" si="1"/>
        <v>0.33057851239669422</v>
      </c>
      <c r="T133" s="9">
        <f t="shared" si="1"/>
        <v>0.2857142857142857</v>
      </c>
      <c r="U133" s="9">
        <f t="shared" si="1"/>
        <v>0.34710743801652894</v>
      </c>
      <c r="V133" s="48">
        <f t="shared" si="1"/>
        <v>0.13541666666666666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0.375</v>
      </c>
      <c r="C136" s="40" cm="1">
        <f t="array" ref="C136">_xlfn.PERCENTRANK.EXC(_xlfn._xlws.FILTER(C2:C122, ISNUMBER(C2:C122)),C120)</f>
        <v>0.41799999999999998</v>
      </c>
      <c r="D136" s="40" cm="1">
        <f t="array" ref="D136">_xlfn.PERCENTRANK.EXC(_xlfn._xlws.FILTER(D2:D122, ISNUMBER(D2:D122)),D120)</f>
        <v>0.188</v>
      </c>
      <c r="E136" s="40" cm="1">
        <f t="array" ref="E136">_xlfn.PERCENTRANK.EXC(_xlfn._xlws.FILTER(E2:E122, ISNUMBER(E2:E122)),E120)</f>
        <v>0.40100000000000002</v>
      </c>
      <c r="F136" s="40" cm="1">
        <f t="array" ref="F136">_xlfn.PERCENTRANK.EXC(_xlfn._xlws.FILTER(F2:F122, ISNUMBER(F2:F122)),F120)</f>
        <v>0.81100000000000005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0.90100000000000002</v>
      </c>
      <c r="I136" s="40" cm="1">
        <f t="array" ref="I136">_xlfn.PERCENTRANK.EXC(_xlfn._xlws.FILTER(I2:I122, ISNUMBER(I2:I122)),I120)</f>
        <v>0.83599999999999997</v>
      </c>
      <c r="J136" s="40" cm="1">
        <f t="array" ref="J136">_xlfn.PERCENTRANK.EXC(_xlfn._xlws.FILTER(J2:J122, ISNUMBER(J2:J122)),J120)</f>
        <v>0.33600000000000002</v>
      </c>
      <c r="K136" s="40" cm="1">
        <f t="array" ref="K136">_xlfn.PERCENTRANK.EXC(_xlfn._xlws.FILTER(K2:K122, ISNUMBER(K2:K122)),K120)</f>
        <v>0.59799999999999998</v>
      </c>
      <c r="L136" s="40" cm="1">
        <f t="array" ref="L136">_xlfn.PERCENTRANK.EXC(_xlfn._xlws.FILTER(L2:L122, ISNUMBER(L2:L122)),L120)</f>
        <v>0.32700000000000001</v>
      </c>
      <c r="M136" s="40" cm="1">
        <f t="array" ref="M136">_xlfn.PERCENTRANK.EXC(_xlfn._xlws.FILTER(M2:M122, ISNUMBER(M2:M122)),M120)</f>
        <v>0.754</v>
      </c>
      <c r="N136" s="40" cm="1">
        <f t="array" ref="N136">_xlfn.PERCENTRANK.EXC(_xlfn._xlws.FILTER(N2:N122, ISNUMBER(N2:N122)),N120)</f>
        <v>0.622</v>
      </c>
      <c r="O136" s="40" cm="1">
        <f t="array" ref="O136">_xlfn.PERCENTRANK.EXC(_xlfn._xlws.FILTER(O2:O122, ISNUMBER(O2:O122)),O120)</f>
        <v>0.83599999999999997</v>
      </c>
      <c r="P136" s="40" cm="1">
        <f t="array" ref="P136">_xlfn.PERCENTRANK.EXC(_xlfn._xlws.FILTER(P2:P122, ISNUMBER(P2:P122)),P120)</f>
        <v>0.45</v>
      </c>
      <c r="Q136" s="40" cm="1">
        <f t="array" ref="Q136">_xlfn.PERCENTRANK.EXC(_xlfn._xlws.FILTER(Q2:Q122, ISNUMBER(Q2:Q122)),Q120)</f>
        <v>0.48599999999999999</v>
      </c>
      <c r="R136" s="40" cm="1">
        <f t="array" ref="R136">_xlfn.PERCENTRANK.EXC(_xlfn._xlws.FILTER(R2:R122, ISNUMBER(R2:R122)),R120)</f>
        <v>0.21299999999999999</v>
      </c>
      <c r="S136" s="40" cm="1">
        <f t="array" ref="S136">_xlfn.PERCENTRANK.EXC(_xlfn._xlws.FILTER(S2:S122, ISNUMBER(S2:S122)),S120)</f>
        <v>0.92600000000000005</v>
      </c>
      <c r="T136" s="40" cm="1">
        <f t="array" ref="T136">_xlfn.PERCENTRANK.EXC(_xlfn._xlws.FILTER(T2:T122, ISNUMBER(T2:T122)),T120)</f>
        <v>0.504</v>
      </c>
      <c r="U136" s="40" cm="1">
        <f t="array" ref="U136">_xlfn.PERCENTRANK.EXC(_xlfn._xlws.FILTER(U2:U122, ISNUMBER(U2:U122)),U120)</f>
        <v>0.45900000000000002</v>
      </c>
      <c r="V136" s="155" cm="1">
        <f t="array" ref="V136">_xlfn.PERCENTRANK.EXC(_xlfn._xlws.FILTER(V2:V122, ISNUMBER(V2:V122)),V120)</f>
        <v>0.309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0.18099999999999999</v>
      </c>
      <c r="C137" s="40" cm="1">
        <f t="array" ref="C137">_xlfn.PERCENTRANK.EXC(_xlfn._xlws.FILTER(C2:C122, ISNUMBER(C2:C122)),C121)</f>
        <v>0.27</v>
      </c>
      <c r="D137" s="40" cm="1">
        <f t="array" ref="D137">_xlfn.PERCENTRANK.EXC(_xlfn._xlws.FILTER(D2:D122, ISNUMBER(D2:D122)),D121)</f>
        <v>0.22900000000000001</v>
      </c>
      <c r="E137" s="40" cm="1">
        <f t="array" ref="E137">_xlfn.PERCENTRANK.EXC(_xlfn._xlws.FILTER(E2:E122, ISNUMBER(E2:E122)),E121)</f>
        <v>0.434</v>
      </c>
      <c r="F137" s="40" cm="1">
        <f t="array" ref="F137">_xlfn.PERCENTRANK.EXC(_xlfn._xlws.FILTER(F2:F122, ISNUMBER(F2:F122)),F121)</f>
        <v>0.70399999999999996</v>
      </c>
      <c r="G137" s="40" cm="1">
        <f t="array" ref="G137">_xlfn.PERCENTRANK.EXC(_xlfn._xlws.FILTER(G2:G122, ISNUMBER(G2:G122)),G121)</f>
        <v>0.77800000000000002</v>
      </c>
      <c r="H137" s="40" cm="1">
        <f t="array" ref="H137">_xlfn.PERCENTRANK.EXC(_xlfn._xlws.FILTER(H2:H122, ISNUMBER(H2:H122)),H121)</f>
        <v>0.86799999999999999</v>
      </c>
      <c r="I137" s="40" cm="1">
        <f t="array" ref="I137">_xlfn.PERCENTRANK.EXC(_xlfn._xlws.FILTER(I2:I122, ISNUMBER(I2:I122)),I121)</f>
        <v>0.622</v>
      </c>
      <c r="J137" s="40" cm="1">
        <f t="array" ref="J137">_xlfn.PERCENTRANK.EXC(_xlfn._xlws.FILTER(J2:J122, ISNUMBER(J2:J122)),J121)</f>
        <v>0.245</v>
      </c>
      <c r="K137" s="40" cm="1">
        <f t="array" ref="K137">_xlfn.PERCENTRANK.EXC(_xlfn._xlws.FILTER(K2:K122, ISNUMBER(K2:K122)),K121)</f>
        <v>0.49099999999999999</v>
      </c>
      <c r="L137" s="40" cm="1">
        <f t="array" ref="L137">_xlfn.PERCENTRANK.EXC(_xlfn._xlws.FILTER(L2:L122, ISNUMBER(L2:L122)),L121)</f>
        <v>0.30299999999999999</v>
      </c>
      <c r="M137" s="40" cm="1">
        <f t="array" ref="M137">_xlfn.PERCENTRANK.EXC(_xlfn._xlws.FILTER(M2:M122, ISNUMBER(M2:M122)),M121)</f>
        <v>0.52400000000000002</v>
      </c>
      <c r="N137" s="40" cm="1">
        <f t="array" ref="N137">_xlfn.PERCENTRANK.EXC(_xlfn._xlws.FILTER(N2:N122, ISNUMBER(N2:N122)),N121)</f>
        <v>0.57299999999999995</v>
      </c>
      <c r="O137" s="40" cm="1">
        <f t="array" ref="O137">_xlfn.PERCENTRANK.EXC(_xlfn._xlws.FILTER(O2:O122, ISNUMBER(O2:O122)),O121)</f>
        <v>0.81100000000000005</v>
      </c>
      <c r="P137" s="40" cm="1">
        <f t="array" ref="P137">_xlfn.PERCENTRANK.EXC(_xlfn._xlws.FILTER(P2:P122, ISNUMBER(P2:P122)),P121)</f>
        <v>0.245</v>
      </c>
      <c r="Q137" s="40" cm="1">
        <f t="array" ref="Q137">_xlfn.PERCENTRANK.EXC(_xlfn._xlws.FILTER(Q2:Q122, ISNUMBER(Q2:Q122)),Q121)</f>
        <v>0.433</v>
      </c>
      <c r="R137" s="40" cm="1">
        <f t="array" ref="R137">_xlfn.PERCENTRANK.EXC(_xlfn._xlws.FILTER(R2:R122, ISNUMBER(R2:R122)),R121)</f>
        <v>0.155</v>
      </c>
      <c r="S137" s="40" cm="1">
        <f t="array" ref="S137">_xlfn.PERCENTRANK.EXC(_xlfn._xlws.FILTER(S2:S122, ISNUMBER(S2:S122)),S121)</f>
        <v>0.83599999999999997</v>
      </c>
      <c r="T137" s="40" cm="1">
        <f t="array" ref="T137">_xlfn.PERCENTRANK.EXC(_xlfn._xlws.FILTER(T2:T122, ISNUMBER(T2:T122)),T121)</f>
        <v>0.58399999999999996</v>
      </c>
      <c r="U137" s="40" cm="1">
        <f t="array" ref="U137">_xlfn.PERCENTRANK.EXC(_xlfn._xlws.FILTER(U2:U122, ISNUMBER(U2:U122)),U121)</f>
        <v>0.27800000000000002</v>
      </c>
      <c r="V137" s="155" cm="1">
        <f t="array" ref="V137">_xlfn.PERCENTRANK.EXC(_xlfn._xlws.FILTER(V2:V122, ISNUMBER(V2:V122)),V121)</f>
        <v>0.28799999999999998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0.29499999999999998</v>
      </c>
      <c r="C138" s="40" cm="1">
        <f t="array" ref="C138">_xlfn.PERCENTRANK.EXC(_xlfn._xlws.FILTER(C2:C122, ISNUMBER(C2:C122)),C122)</f>
        <v>0.5</v>
      </c>
      <c r="D138" s="40" cm="1">
        <f t="array" ref="D138">_xlfn.PERCENTRANK.EXC(_xlfn._xlws.FILTER(D2:D122, ISNUMBER(D2:D122)),D122)</f>
        <v>0.38500000000000001</v>
      </c>
      <c r="E138" s="40" cm="1">
        <f t="array" ref="E138">_xlfn.PERCENTRANK.EXC(_xlfn._xlws.FILTER(E2:E122, ISNUMBER(E2:E122)),E122)</f>
        <v>0.86</v>
      </c>
      <c r="F138" s="40" cm="1">
        <f t="array" ref="F138">_xlfn.PERCENTRANK.EXC(_xlfn._xlws.FILTER(F2:F122, ISNUMBER(F2:F122)),F122)</f>
        <v>0.77800000000000002</v>
      </c>
      <c r="G138" s="40" cm="1">
        <f t="array" ref="G138">_xlfn.PERCENTRANK.EXC(_xlfn._xlws.FILTER(G2:G122, ISNUMBER(G2:G122)),G122)</f>
        <v>0.85199999999999998</v>
      </c>
      <c r="H138" s="40" cm="1">
        <f t="array" ref="H138">_xlfn.PERCENTRANK.EXC(_xlfn._xlws.FILTER(H2:H122, ISNUMBER(H2:H122)),H122)</f>
        <v>0.96699999999999997</v>
      </c>
      <c r="I138" s="40" cm="1">
        <f t="array" ref="I138">_xlfn.PERCENTRANK.EXC(_xlfn._xlws.FILTER(I2:I122, ISNUMBER(I2:I122)),I122)</f>
        <v>0.877</v>
      </c>
      <c r="J138" s="40" cm="1">
        <f t="array" ref="J138">_xlfn.PERCENTRANK.EXC(_xlfn._xlws.FILTER(J2:J122, ISNUMBER(J2:J122)),J122)</f>
        <v>0.14699999999999999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0.47499999999999998</v>
      </c>
      <c r="M138" s="40" cm="1">
        <f t="array" ref="M138">_xlfn.PERCENTRANK.EXC(_xlfn._xlws.FILTER(M2:M122, ISNUMBER(M2:M122)),M122)</f>
        <v>0.84399999999999997</v>
      </c>
      <c r="N138" s="40" cm="1">
        <f t="array" ref="N138">_xlfn.PERCENTRANK.EXC(_xlfn._xlws.FILTER(N2:N122, ISNUMBER(N2:N122)),N122)</f>
        <v>0.60599999999999998</v>
      </c>
      <c r="O138" s="40" cm="1">
        <f t="array" ref="O138">_xlfn.PERCENTRANK.EXC(_xlfn._xlws.FILTER(O2:O122, ISNUMBER(O2:O122)),O122)</f>
        <v>0.84399999999999997</v>
      </c>
      <c r="P138" s="40" cm="1">
        <f t="array" ref="P138">_xlfn.PERCENTRANK.EXC(_xlfn._xlws.FILTER(P2:P122, ISNUMBER(P2:P122)),P122)</f>
        <v>0.40899999999999997</v>
      </c>
      <c r="Q138" s="40" cm="1">
        <f t="array" ref="Q138">_xlfn.PERCENTRANK.EXC(_xlfn._xlws.FILTER(Q2:Q122, ISNUMBER(Q2:Q122)),Q122)</f>
        <v>0.57499999999999996</v>
      </c>
      <c r="R138" s="40" cm="1">
        <f t="array" ref="R138">_xlfn.PERCENTRANK.EXC(_xlfn._xlws.FILTER(R2:R122, ISNUMBER(R2:R122)),R122)</f>
        <v>0.17199999999999999</v>
      </c>
      <c r="S138" s="40" cm="1">
        <f t="array" ref="S138">_xlfn.PERCENTRANK.EXC(_xlfn._xlws.FILTER(S2:S122, ISNUMBER(S2:S122)),S122)</f>
        <v>0.52400000000000002</v>
      </c>
      <c r="T138" s="40" cm="1">
        <f t="array" ref="T138">_xlfn.PERCENTRANK.EXC(_xlfn._xlws.FILTER(T2:T122, ISNUMBER(T2:T122)),T122)</f>
        <v>0.64600000000000002</v>
      </c>
      <c r="U138" s="40" cm="1">
        <f t="array" ref="U138">_xlfn.PERCENTRANK.EXC(_xlfn._xlws.FILTER(U2:U122, ISNUMBER(U2:U122)),U122)</f>
        <v>0.32700000000000001</v>
      </c>
      <c r="V138" s="155" cm="1">
        <f t="array" ref="V138">_xlfn.PERCENTRANK.EXC(_xlfn._xlws.FILTER(V2:V122, ISNUMBER(V2:V122)),V122)</f>
        <v>0.41199999999999998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0.28366666666666668</v>
      </c>
      <c r="C140" s="40">
        <f t="shared" si="2"/>
        <v>0.39599999999999996</v>
      </c>
      <c r="D140" s="40">
        <f t="shared" si="2"/>
        <v>0.26733333333333337</v>
      </c>
      <c r="E140" s="40">
        <f t="shared" si="2"/>
        <v>0.56499999999999995</v>
      </c>
      <c r="F140" s="40">
        <f t="shared" si="2"/>
        <v>0.76433333333333342</v>
      </c>
      <c r="G140" s="40">
        <f t="shared" si="2"/>
        <v>0.84633333333333338</v>
      </c>
      <c r="H140" s="40">
        <f t="shared" si="2"/>
        <v>0.91200000000000003</v>
      </c>
      <c r="I140" s="40">
        <f t="shared" si="2"/>
        <v>0.77833333333333332</v>
      </c>
      <c r="J140" s="40">
        <f t="shared" si="2"/>
        <v>0.24266666666666667</v>
      </c>
      <c r="K140" s="40">
        <f t="shared" si="2"/>
        <v>0.55666666666666664</v>
      </c>
      <c r="L140" s="40">
        <f t="shared" si="2"/>
        <v>0.36833333333333335</v>
      </c>
      <c r="M140" s="40">
        <f t="shared" si="2"/>
        <v>0.70733333333333326</v>
      </c>
      <c r="N140" s="40">
        <f t="shared" si="2"/>
        <v>0.60033333333333327</v>
      </c>
      <c r="O140" s="40">
        <f t="shared" si="2"/>
        <v>0.83033333333333337</v>
      </c>
      <c r="P140" s="40">
        <f t="shared" si="2"/>
        <v>0.36800000000000005</v>
      </c>
      <c r="Q140" s="40">
        <f t="shared" si="2"/>
        <v>0.498</v>
      </c>
      <c r="R140" s="40">
        <f t="shared" si="2"/>
        <v>0.18000000000000002</v>
      </c>
      <c r="S140" s="40">
        <f t="shared" si="2"/>
        <v>0.76200000000000001</v>
      </c>
      <c r="T140" s="40">
        <f t="shared" si="2"/>
        <v>0.57799999999999996</v>
      </c>
      <c r="U140" s="40">
        <f t="shared" si="2"/>
        <v>0.35466666666666669</v>
      </c>
      <c r="V140" s="155">
        <f t="shared" si="2"/>
        <v>0.33633333333333332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2.4380741294349799</v>
      </c>
      <c r="H18">
        <v>15.698795473862599</v>
      </c>
      <c r="I18">
        <v>12.976367031964299</v>
      </c>
      <c r="J18">
        <v>25.369127373460199</v>
      </c>
      <c r="K18">
        <v>35.905109771189103</v>
      </c>
      <c r="L18">
        <v>20.121177731305</v>
      </c>
      <c r="M18">
        <v>31.878251409567898</v>
      </c>
      <c r="N18">
        <v>0.58009613271990101</v>
      </c>
      <c r="O18">
        <v>36.3117087365952</v>
      </c>
      <c r="P18">
        <v>17.637359747727199</v>
      </c>
      <c r="Q18">
        <v>7.7374565221448997</v>
      </c>
      <c r="R18">
        <v>48.124032372698501</v>
      </c>
      <c r="S18">
        <v>22.565966125219699</v>
      </c>
      <c r="T18">
        <v>7.0206292736380398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17.494770758291999</v>
      </c>
      <c r="C19">
        <v>6.1378030052756802</v>
      </c>
      <c r="D19">
        <v>51.526922636626097</v>
      </c>
      <c r="E19">
        <v>25.625710924973902</v>
      </c>
      <c r="F19">
        <v>12.725119300051601</v>
      </c>
      <c r="G19">
        <v>2.4114100978158102</v>
      </c>
      <c r="H19">
        <v>16.3882261586729</v>
      </c>
      <c r="I19">
        <v>15.939586691306401</v>
      </c>
      <c r="J19">
        <v>22.3569609127116</v>
      </c>
      <c r="K19">
        <v>42.804114522935699</v>
      </c>
      <c r="L19">
        <v>14.923356237392101</v>
      </c>
      <c r="M19">
        <v>34.374878450884403</v>
      </c>
      <c r="N19">
        <v>0.55741767368310802</v>
      </c>
      <c r="O19">
        <v>33.706057837722597</v>
      </c>
      <c r="P19">
        <v>17.494770758291999</v>
      </c>
      <c r="Q19">
        <v>7.7846531590948196</v>
      </c>
      <c r="R19">
        <v>34.710630730171303</v>
      </c>
      <c r="S19">
        <v>23.2814283629633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21.276244952521399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16.008266157051398</v>
      </c>
      <c r="I20">
        <v>24.300613283678899</v>
      </c>
      <c r="J20">
        <v>28.181628201673298</v>
      </c>
      <c r="K20">
        <v>51.305232462210299</v>
      </c>
      <c r="L20">
        <v>18.556868874903</v>
      </c>
      <c r="M20">
        <v>36.851318559233597</v>
      </c>
      <c r="N20">
        <v>0.62188546902171804</v>
      </c>
      <c r="O20">
        <v>47.004826835932199</v>
      </c>
      <c r="P20">
        <v>21.276244952521399</v>
      </c>
      <c r="Q20">
        <v>9.3577310145755703</v>
      </c>
      <c r="R20">
        <v>40.272341500770501</v>
      </c>
      <c r="S20">
        <v>19.758357124894001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20.372399428440499</v>
      </c>
      <c r="C21">
        <v>26.3880518116564</v>
      </c>
      <c r="D21">
        <v>64.972794174404996</v>
      </c>
      <c r="E21">
        <v>26.836878670313801</v>
      </c>
      <c r="F21">
        <v>17.088924383662501</v>
      </c>
      <c r="G21">
        <v>3.1160968304958199</v>
      </c>
      <c r="H21">
        <v>16.703810711850601</v>
      </c>
      <c r="I21">
        <v>19.755720448410699</v>
      </c>
      <c r="J21">
        <v>32.531987143471397</v>
      </c>
      <c r="K21">
        <v>35.397580912653297</v>
      </c>
      <c r="L21">
        <v>21.055264215083</v>
      </c>
      <c r="M21">
        <v>38.614845743326804</v>
      </c>
      <c r="N21">
        <v>0.86953187662514597</v>
      </c>
      <c r="O21">
        <v>46.034067193204102</v>
      </c>
      <c r="P21">
        <v>20.372399428440499</v>
      </c>
      <c r="Q21">
        <v>9.9739874595000497</v>
      </c>
      <c r="R21">
        <v>42.4815782334381</v>
      </c>
      <c r="S21">
        <v>36.400828896181601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19.112050980859699</v>
      </c>
      <c r="C22">
        <v>20.432107405119599</v>
      </c>
      <c r="D22">
        <v>67.989157024735505</v>
      </c>
      <c r="E22">
        <v>30.8315679687197</v>
      </c>
      <c r="F22">
        <v>23.395588724849102</v>
      </c>
      <c r="G22">
        <v>2.9600671285773599</v>
      </c>
      <c r="H22">
        <v>16.2486587557372</v>
      </c>
      <c r="I22">
        <v>19.093804102363201</v>
      </c>
      <c r="J22">
        <v>39.442384315645299</v>
      </c>
      <c r="K22">
        <v>41.690078517627803</v>
      </c>
      <c r="L22">
        <v>24.042774158964399</v>
      </c>
      <c r="M22">
        <v>33.920219287610799</v>
      </c>
      <c r="N22">
        <v>1.21959709581891</v>
      </c>
      <c r="O22">
        <v>54.696453379903097</v>
      </c>
      <c r="P22">
        <v>19.112050980859699</v>
      </c>
      <c r="Q22">
        <v>9.6132080179228101</v>
      </c>
      <c r="R22">
        <v>40.1816074670961</v>
      </c>
      <c r="S22">
        <v>47.7168789210372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7.2171382517989269E-2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3.7633854702868952E-2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2.4558632448708595E-2</v>
      </c>
      <c r="L26" s="50" cm="1">
        <f t="array" ref="L26">(L22/INDEX(L3:L22,MATCH(TRUE,INDEX(ISNUMBER(L3:L22),0),0)))^(1/L24)-1</f>
        <v>2.0687579449696791E-2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6.016139014765165E-2</v>
      </c>
      <c r="P26" s="50" cm="1">
        <f t="array" ref="P26">(P22/INDEX(P3:P22,MATCH(TRUE,INDEX(ISNUMBER(P3:P22),0),0)))^(1/P24)-1</f>
        <v>7.2171382517989269E-2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8.2005716266386752E-2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7.0942999999999996</v>
      </c>
      <c r="E3" cm="1">
        <f t="array" ref="E3">_xll.FDSB(B3,"FG_PRICE_CHANGE(0,-1AY)")</f>
        <v>-2.6504457000000001</v>
      </c>
      <c r="F3" cm="1">
        <f t="array" ref="F3">_xll.FDSB(B3,"FG_PRICE_CHANGE(0,-1AM)")</f>
        <v>-2.3644090000000002</v>
      </c>
      <c r="G3" cm="1">
        <f t="array" ref="G3">_xll.FDSB(B3,"FG_PRICE_CHANGE(0,-3AM)")</f>
        <v>-2.4510025999999998</v>
      </c>
      <c r="H3" cm="1">
        <f t="array" ref="H3">_xll.FDSB(B3,"FG_PRICE_CHANGE(0,-6AM)")</f>
        <v>-1.5398502000000001</v>
      </c>
      <c r="I3" cm="1">
        <f t="array" ref="I3">_xll.FDS(B3,"STD(FG_PRICE_CHANGE(0,-1AY,AM))")</f>
        <v>1.23197079046604</v>
      </c>
      <c r="J3" cm="1">
        <f t="array" ref="J3">_xll.FDS(B3,"STD(FG_PRICE_CHANGE(0,-3AY,M))")*SQRT(12)</f>
        <v>6.0927800086784609</v>
      </c>
      <c r="L3">
        <f t="shared" ref="L3:L23" si="0">(1-(_xlfn.PERCENTRANK.EXC($F$3:$F$23,F3)))*100</f>
        <v>54.6</v>
      </c>
      <c r="M3">
        <f t="shared" ref="M3:M23" si="1">(1-(_xlfn.PERCENTRANK.EXC($G$3:$G$23,G3)))*100</f>
        <v>72.8</v>
      </c>
      <c r="N3">
        <f t="shared" ref="N3:N23" si="2">(1-(_xlfn.PERCENTRANK.EXC($H$3:$H$23,H3)))*100</f>
        <v>63.7</v>
      </c>
      <c r="O3">
        <f>SUMPRODUCT($L$1:$N$1,L3:N3)</f>
        <v>65.52000000000001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62.290000000000006</v>
      </c>
      <c r="U3" cm="1">
        <f t="array" ref="U3">_xlfn.PERCENTRANK.EXC(_xlfn._xlws.FILTER(S$3:S$23, ISNUMBER(S$3:S$23)),S3)*100</f>
        <v>68.100000000000009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918.55</v>
      </c>
      <c r="E4" cm="1">
        <f t="array" ref="E4">_xll.FDSB(B4,"FG_PRICE_CHANGE(0,-1AY)")</f>
        <v>6.9978714000000002</v>
      </c>
      <c r="F4" cm="1">
        <f t="array" ref="F4">_xll.FDSB(B4,"FG_PRICE_CHANGE(0,-1AM)")</f>
        <v>-4.0789070000000001</v>
      </c>
      <c r="G4" cm="1">
        <f t="array" ref="G4">_xll.FDSB(B4,"FG_PRICE_CHANGE(0,-3AM)")</f>
        <v>1.3790606999999999</v>
      </c>
      <c r="H4" cm="1">
        <f t="array" ref="H4">_xll.FDSB(B4,"FG_PRICE_CHANGE(0,-6AM)")</f>
        <v>-5.0118150000000004</v>
      </c>
      <c r="I4" cm="1">
        <f t="array" ref="I4">_xll.FDS(B4,"STD(FG_PRICE_CHANGE(0,-1AY,AM))")</f>
        <v>3.6762121272544301</v>
      </c>
      <c r="J4" cm="1">
        <f t="array" ref="J4">_xll.FDS(B4,"STD(FG_PRICE_CHANGE(0,-3AY,M))")*SQRT(12)</f>
        <v>15.399758250652393</v>
      </c>
      <c r="L4">
        <f t="shared" si="0"/>
        <v>81.899999999999991</v>
      </c>
      <c r="M4">
        <f t="shared" si="1"/>
        <v>18.200000000000006</v>
      </c>
      <c r="N4">
        <f t="shared" si="2"/>
        <v>81.899999999999991</v>
      </c>
      <c r="O4">
        <f t="shared" ref="O4:O23" si="4">SUMPRODUCT($L$1:$N$1,L4:N4)</f>
        <v>56.42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32.739999999999995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15415</v>
      </c>
      <c r="E5" cm="1">
        <f t="array" ref="E5">_xll.FDSB(B5,"FG_PRICE_CHANGE(0,-1AY)")</f>
        <v>1.0157228</v>
      </c>
      <c r="F5" cm="1">
        <f t="array" ref="F5">_xll.FDSB(B5,"FG_PRICE_CHANGE(0,-1AM)")</f>
        <v>-5.3132653000000003</v>
      </c>
      <c r="G5" cm="1">
        <f t="array" ref="G5">_xll.FDSB(B5,"FG_PRICE_CHANGE(0,-3AM)")</f>
        <v>-4.6101513000000001</v>
      </c>
      <c r="H5" cm="1">
        <f t="array" ref="H5">_xll.FDSB(B5,"FG_PRICE_CHANGE(0,-6AM)")</f>
        <v>-1.9090056</v>
      </c>
      <c r="I5" cm="1">
        <f t="array" ref="I5">_xll.FDS(B5,"STD(FG_PRICE_CHANGE(0,-1AY,AM))")</f>
        <v>2.4031833600430601</v>
      </c>
      <c r="J5" cm="1">
        <f t="array" ref="J5">_xll.FDS(B5,"STD(FG_PRICE_CHANGE(0,-3AY,M))")*SQRT(12)</f>
        <v>5.3329894938736189</v>
      </c>
      <c r="L5">
        <f t="shared" si="0"/>
        <v>86.4</v>
      </c>
      <c r="M5">
        <f t="shared" si="1"/>
        <v>86.4</v>
      </c>
      <c r="N5">
        <f t="shared" si="2"/>
        <v>68.199999999999989</v>
      </c>
      <c r="O5">
        <f t="shared" si="4"/>
        <v>79.12</v>
      </c>
      <c r="P5">
        <f t="shared" si="3"/>
        <v>72.8</v>
      </c>
      <c r="Q5">
        <f>VLOOKUP(A5,CAD!$A$3:$J$23, 10, FALSE)</f>
        <v>36.299999999999997</v>
      </c>
      <c r="S5">
        <f t="shared" si="5"/>
        <v>68.660000000000011</v>
      </c>
      <c r="U5" cm="1">
        <f t="array" ref="U5">_xlfn.PERCENTRANK.EXC(_xlfn._xlws.FILTER(S$3:S$23, ISNUMBER(S$3:S$23)),S5)*100</f>
        <v>90.9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56.305</v>
      </c>
      <c r="E6" cm="1">
        <f t="array" ref="E6">_xll.FDSB(B6,"FG_PRICE_CHANGE(0,-1AY)")</f>
        <v>-0.79200864000000004</v>
      </c>
      <c r="F6" cm="1">
        <f t="array" ref="F6">_xll.FDSB(B6,"FG_PRICE_CHANGE(0,-1AM)")</f>
        <v>-3.7702322000000001</v>
      </c>
      <c r="G6" cm="1">
        <f t="array" ref="G6">_xll.FDSB(B6,"FG_PRICE_CHANGE(0,-3AM)")</f>
        <v>-3.603834</v>
      </c>
      <c r="H6" cm="1">
        <f t="array" ref="H6">_xll.FDSB(B6,"FG_PRICE_CHANGE(0,-6AM)")</f>
        <v>0.16009808</v>
      </c>
      <c r="I6" cm="1">
        <f t="array" ref="I6">_xll.FDS(B6,"STD(FG_PRICE_CHANGE(0,-1AY,AM))")</f>
        <v>1.93356594588345</v>
      </c>
      <c r="J6" cm="1">
        <f t="array" ref="J6">_xll.FDS(B6,"STD(FG_PRICE_CHANGE(0,-3AY,M))")*SQRT(12)</f>
        <v>6.0106872286018778</v>
      </c>
      <c r="L6">
        <f t="shared" si="0"/>
        <v>72.8</v>
      </c>
      <c r="M6">
        <f t="shared" si="1"/>
        <v>81.899999999999991</v>
      </c>
      <c r="N6">
        <f t="shared" si="2"/>
        <v>31.899999999999995</v>
      </c>
      <c r="O6">
        <f t="shared" si="4"/>
        <v>60.08</v>
      </c>
      <c r="P6">
        <f t="shared" si="3"/>
        <v>63.7</v>
      </c>
      <c r="Q6">
        <f>VLOOKUP(A6,CAD!$A$3:$J$23, 10, FALSE)</f>
        <v>13.600000000000001</v>
      </c>
      <c r="S6">
        <f t="shared" si="5"/>
        <v>51.87</v>
      </c>
      <c r="U6" cm="1">
        <f t="array" ref="U6">_xlfn.PERCENTRANK.EXC(_xlfn._xlws.FILTER(S$3:S$23, ISNUMBER(S$3:S$23)),S6)*100</f>
        <v>45.4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3.8724500000000002</v>
      </c>
      <c r="E7" cm="1">
        <f t="array" ref="E7">_xll.FDSB(B7,"FG_PRICE_CHANGE(0,-1AY)")</f>
        <v>-6.1519919999999999</v>
      </c>
      <c r="F7" cm="1">
        <f t="array" ref="F7">_xll.FDSB(B7,"FG_PRICE_CHANGE(0,-1AM)")</f>
        <v>-2.4129271999999999</v>
      </c>
      <c r="G7" cm="1">
        <f t="array" ref="G7">_xll.FDSB(B7,"FG_PRICE_CHANGE(0,-3AM)")</f>
        <v>-1.9744515</v>
      </c>
      <c r="H7" cm="1">
        <f t="array" ref="H7">_xll.FDSB(B7,"FG_PRICE_CHANGE(0,-6AM)")</f>
        <v>-2.8950035999999999</v>
      </c>
      <c r="I7" cm="1">
        <f t="array" ref="I7">_xll.FDS(B7,"STD(FG_PRICE_CHANGE(0,-1AY,AM))")</f>
        <v>3.1459399106385</v>
      </c>
      <c r="J7" cm="1">
        <f t="array" ref="J7">_xll.FDS(B7,"STD(FG_PRICE_CHANGE(0,-3AY,M))")*SQRT(12)</f>
        <v>11.270122629663128</v>
      </c>
      <c r="L7">
        <f t="shared" si="0"/>
        <v>59.099999999999994</v>
      </c>
      <c r="M7">
        <f t="shared" si="1"/>
        <v>50</v>
      </c>
      <c r="N7">
        <f t="shared" si="2"/>
        <v>77.3</v>
      </c>
      <c r="O7">
        <f t="shared" si="4"/>
        <v>62.74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49.11</v>
      </c>
      <c r="U7" cm="1">
        <f t="array" ref="U7">_xlfn.PERCENTRANK.EXC(_xlfn._xlws.FILTER(S$3:S$23, ISNUMBER(S$3:S$23)),S7)*100</f>
        <v>36.299999999999997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3.7446999999999999</v>
      </c>
      <c r="E8" cm="1">
        <f t="array" ref="E8">_xll.FDSB(B8,"FG_PRICE_CHANGE(0,-1AY)")</f>
        <v>1.3354659</v>
      </c>
      <c r="F8" cm="1">
        <f t="array" ref="F8">_xll.FDSB(B8,"FG_PRICE_CHANGE(0,-1AM)")</f>
        <v>0.20872355000000001</v>
      </c>
      <c r="G8" cm="1">
        <f t="array" ref="G8">_xll.FDSB(B8,"FG_PRICE_CHANGE(0,-3AM)")</f>
        <v>-0.31545161999999999</v>
      </c>
      <c r="H8" cm="1">
        <f t="array" ref="H8">_xll.FDSB(B8,"FG_PRICE_CHANGE(0,-6AM)")</f>
        <v>-0.77373979999999998</v>
      </c>
      <c r="I8" cm="1">
        <f t="array" ref="I8">_xll.FDS(B8,"STD(FG_PRICE_CHANGE(0,-1AY,AM))")</f>
        <v>2.0101189815560199</v>
      </c>
      <c r="J8" cm="1">
        <f t="array" ref="J8">_xll.FDS(B8,"STD(FG_PRICE_CHANGE(0,-3AY,M))")*SQRT(12)</f>
        <v>7.7577691931165047</v>
      </c>
      <c r="L8">
        <f t="shared" si="0"/>
        <v>13.700000000000001</v>
      </c>
      <c r="M8">
        <f t="shared" si="1"/>
        <v>41</v>
      </c>
      <c r="N8">
        <f t="shared" si="2"/>
        <v>54.6</v>
      </c>
      <c r="O8">
        <f t="shared" si="4"/>
        <v>40.980000000000004</v>
      </c>
      <c r="P8">
        <f t="shared" si="3"/>
        <v>45.499999999999993</v>
      </c>
      <c r="Q8">
        <f>VLOOKUP(A8,CAD!$A$3:$J$23, 10, FALSE)</f>
        <v>45.4</v>
      </c>
      <c r="S8">
        <f t="shared" si="5"/>
        <v>43.22</v>
      </c>
      <c r="U8" cm="1">
        <f t="array" ref="U8">_xlfn.PERCENTRANK.EXC(_xlfn._xlws.FILTER(S$3:S$23, ISNUMBER(S$3:S$23)),S8)*100</f>
        <v>27.200000000000003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4.3109999999999999</v>
      </c>
      <c r="E9" cm="1">
        <f t="array" ref="E9">_xll.FDSB(B9,"FG_PRICE_CHANGE(0,-1AY)")</f>
        <v>-7.2005214999999998</v>
      </c>
      <c r="F9" cm="1">
        <f t="array" ref="F9">_xll.FDSB(B9,"FG_PRICE_CHANGE(0,-1AM)")</f>
        <v>-7.0704937000000001</v>
      </c>
      <c r="G9" cm="1">
        <f t="array" ref="G9">_xll.FDSB(B9,"FG_PRICE_CHANGE(0,-3AM)")</f>
        <v>-8.3448469999999997</v>
      </c>
      <c r="H9" cm="1">
        <f t="array" ref="H9">_xll.FDSB(B9,"FG_PRICE_CHANGE(0,-6AM)")</f>
        <v>-9.1560480000000002</v>
      </c>
      <c r="I9" cm="1">
        <f t="array" ref="I9">_xll.FDS(B9,"STD(FG_PRICE_CHANGE(0,-1AY,AM))")</f>
        <v>2.5699831615490201</v>
      </c>
      <c r="J9" cm="1">
        <f t="array" ref="J9">_xll.FDS(B9,"STD(FG_PRICE_CHANGE(0,-3AY,M))")*SQRT(12)</f>
        <v>7.7749434693619754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72.7</v>
      </c>
      <c r="S9">
        <f t="shared" si="5"/>
        <v>74.59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31.9315</v>
      </c>
      <c r="E10" cm="1">
        <f t="array" ref="E10">_xll.FDSB(B10,"FG_PRICE_CHANGE(0,-1AY)")</f>
        <v>0.14111995999999999</v>
      </c>
      <c r="F10" cm="1">
        <f t="array" ref="F10">_xll.FDSB(B10,"FG_PRICE_CHANGE(0,-1AM)")</f>
        <v>-2.8581379999999998</v>
      </c>
      <c r="G10" cm="1">
        <f t="array" ref="G10">_xll.FDSB(B10,"FG_PRICE_CHANGE(0,-3AM)")</f>
        <v>-1.1469841000000001</v>
      </c>
      <c r="H10" cm="1">
        <f t="array" ref="H10">_xll.FDSB(B10,"FG_PRICE_CHANGE(0,-6AM)")</f>
        <v>1.0186790999999999</v>
      </c>
      <c r="I10" cm="1">
        <f t="array" ref="I10">_xll.FDS(B10,"STD(FG_PRICE_CHANGE(0,-1AY,AM))")</f>
        <v>1.8330114616063999</v>
      </c>
      <c r="J10" cm="1">
        <f t="array" ref="J10">_xll.FDS(B10,"STD(FG_PRICE_CHANGE(0,-3AY,M))")*SQRT(12)</f>
        <v>5.8614374116286774</v>
      </c>
      <c r="L10">
        <f t="shared" si="0"/>
        <v>63.7</v>
      </c>
      <c r="M10">
        <f t="shared" si="1"/>
        <v>45.499999999999993</v>
      </c>
      <c r="N10">
        <f t="shared" si="2"/>
        <v>22.799999999999997</v>
      </c>
      <c r="O10">
        <f t="shared" si="4"/>
        <v>40.06</v>
      </c>
      <c r="P10">
        <f t="shared" si="3"/>
        <v>68.2</v>
      </c>
      <c r="Q10">
        <f>VLOOKUP(A10,CAD!$A$3:$J$23, 10, FALSE)</f>
        <v>90.9</v>
      </c>
      <c r="S10">
        <f t="shared" si="5"/>
        <v>58.67</v>
      </c>
      <c r="U10" cm="1">
        <f t="array" ref="U10">_xlfn.PERCENTRANK.EXC(_xlfn._xlws.FILTER(S$3:S$23, ISNUMBER(S$3:S$23)),S10)*100</f>
        <v>63.6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19.866250000000001</v>
      </c>
      <c r="E11" cm="1">
        <f t="array" ref="E11">_xll.FDSB(B11,"FG_PRICE_CHANGE(0,-1AY)")</f>
        <v>17.684078</v>
      </c>
      <c r="F11" cm="1">
        <f t="array" ref="F11">_xll.FDSB(B11,"FG_PRICE_CHANGE(0,-1AM)")</f>
        <v>6.7274570000000002</v>
      </c>
      <c r="G11" cm="1">
        <f t="array" ref="G11">_xll.FDSB(B11,"FG_PRICE_CHANGE(0,-3AM)")</f>
        <v>17.132449999999999</v>
      </c>
      <c r="H11" cm="1">
        <f t="array" ref="H11">_xll.FDSB(B11,"FG_PRICE_CHANGE(0,-6AM)")</f>
        <v>16.404938000000001</v>
      </c>
      <c r="I11" cm="1">
        <f t="array" ref="I11">_xll.FDS(B11,"STD(FG_PRICE_CHANGE(0,-1AY,AM))")</f>
        <v>3.57787189989812</v>
      </c>
      <c r="J11" cm="1">
        <f t="array" ref="J11">_xll.FDS(B11,"STD(FG_PRICE_CHANGE(0,-3AY,M))")*SQRT(12)</f>
        <v>9.2716879195825719</v>
      </c>
      <c r="L11">
        <f t="shared" si="0"/>
        <v>4.6000000000000041</v>
      </c>
      <c r="M11">
        <f t="shared" si="1"/>
        <v>4.6000000000000041</v>
      </c>
      <c r="N11">
        <f t="shared" si="2"/>
        <v>4.6000000000000041</v>
      </c>
      <c r="O11">
        <f t="shared" si="4"/>
        <v>4.6000000000000041</v>
      </c>
      <c r="P11">
        <f t="shared" si="3"/>
        <v>36.4</v>
      </c>
      <c r="Q11">
        <f>VLOOKUP(A11,CAD!$A$3:$J$23, 10, FALSE)</f>
        <v>40.9</v>
      </c>
      <c r="S11">
        <f t="shared" si="5"/>
        <v>21.400000000000002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1333.2</v>
      </c>
      <c r="E12" cm="1">
        <f t="array" ref="E12">_xll.FDSB(B12,"FG_PRICE_CHANGE(0,-1AY)")</f>
        <v>0.84719659999999997</v>
      </c>
      <c r="F12" cm="1">
        <f t="array" ref="F12">_xll.FDSB(B12,"FG_PRICE_CHANGE(0,-1AM)")</f>
        <v>-3.5241365</v>
      </c>
      <c r="G12" cm="1">
        <f t="array" ref="G12">_xll.FDSB(B12,"FG_PRICE_CHANGE(0,-3AM)")</f>
        <v>-2.3296714000000001</v>
      </c>
      <c r="H12" cm="1">
        <f t="array" ref="H12">_xll.FDSB(B12,"FG_PRICE_CHANGE(0,-6AM)")</f>
        <v>0.12015104</v>
      </c>
      <c r="I12" cm="1">
        <f t="array" ref="I12">_xll.FDS(B12,"STD(FG_PRICE_CHANGE(0,-1AY,AM))")</f>
        <v>2.47351788166617</v>
      </c>
      <c r="J12" cm="1">
        <f t="array" ref="J12">_xll.FDS(B12,"STD(FG_PRICE_CHANGE(0,-3AY,M))")*SQRT(12)</f>
        <v>10.392461754299037</v>
      </c>
      <c r="L12">
        <f t="shared" si="0"/>
        <v>68.199999999999989</v>
      </c>
      <c r="M12">
        <f t="shared" si="1"/>
        <v>63.7</v>
      </c>
      <c r="N12">
        <f t="shared" si="2"/>
        <v>36.4</v>
      </c>
      <c r="O12">
        <f t="shared" si="4"/>
        <v>53.680000000000007</v>
      </c>
      <c r="P12">
        <f t="shared" si="3"/>
        <v>31.899999999999991</v>
      </c>
      <c r="Q12">
        <f>VLOOKUP(A12,CAD!$A$3:$J$23, 10, FALSE)</f>
        <v>81.8</v>
      </c>
      <c r="S12">
        <f t="shared" si="5"/>
        <v>52.769999999999996</v>
      </c>
      <c r="U12" cm="1">
        <f t="array" ref="U12">_xlfn.PERCENTRANK.EXC(_xlfn._xlws.FILTER(S$3:S$23, ISNUMBER(S$3:S$23)),S12)*100</f>
        <v>50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5.6395999999999997</v>
      </c>
      <c r="E13" cm="1">
        <f t="array" ref="E13">_xll.FDSB(B13,"FG_PRICE_CHANGE(0,-1AY)")</f>
        <v>15.711403000000001</v>
      </c>
      <c r="F13" cm="1">
        <f t="array" ref="F13">_xll.FDSB(B13,"FG_PRICE_CHANGE(0,-1AM)")</f>
        <v>-0.39562583000000001</v>
      </c>
      <c r="G13" cm="1">
        <f t="array" ref="G13">_xll.FDSB(B13,"FG_PRICE_CHANGE(0,-3AM)")</f>
        <v>8.5697170000000007</v>
      </c>
      <c r="H13" cm="1">
        <f t="array" ref="H13">_xll.FDSB(B13,"FG_PRICE_CHANGE(0,-6AM)")</f>
        <v>13.503671000000001</v>
      </c>
      <c r="I13" cm="1">
        <f t="array" ref="I13">_xll.FDS(B13,"STD(FG_PRICE_CHANGE(0,-1AY,AM))")</f>
        <v>2.2106451180865401</v>
      </c>
      <c r="J13" cm="1">
        <f t="array" ref="J13">_xll.FDS(B13,"STD(FG_PRICE_CHANGE(0,-3AY,M))")*SQRT(12)</f>
        <v>12.629113099843579</v>
      </c>
      <c r="L13">
        <f t="shared" si="0"/>
        <v>36.4</v>
      </c>
      <c r="M13">
        <f t="shared" si="1"/>
        <v>9.0999999999999979</v>
      </c>
      <c r="N13">
        <f t="shared" si="2"/>
        <v>9.0999999999999979</v>
      </c>
      <c r="O13">
        <f t="shared" si="4"/>
        <v>14.559999999999999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18.18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17.75375</v>
      </c>
      <c r="E14" cm="1">
        <f t="array" ref="E14">_xll.FDSB(B14,"FG_PRICE_CHANGE(0,-1AY)")</f>
        <v>-4.02081</v>
      </c>
      <c r="F14" cm="1">
        <f t="array" ref="F14">_xll.FDSB(B14,"FG_PRICE_CHANGE(0,-1AM)")</f>
        <v>-3.9494096999999999</v>
      </c>
      <c r="G14" cm="1">
        <f t="array" ref="G14">_xll.FDSB(B14,"FG_PRICE_CHANGE(0,-3AM)")</f>
        <v>-3.5777329999999998</v>
      </c>
      <c r="H14" cm="1">
        <f t="array" ref="H14">_xll.FDSB(B14,"FG_PRICE_CHANGE(0,-6AM)")</f>
        <v>-7.4542283999999999</v>
      </c>
      <c r="I14" cm="1">
        <f t="array" ref="I14">_xll.FDS(B14,"STD(FG_PRICE_CHANGE(0,-1AY,AM))")</f>
        <v>2.3670928781284499</v>
      </c>
      <c r="J14" cm="1">
        <f t="array" ref="J14">_xll.FDS(B14,"STD(FG_PRICE_CHANGE(0,-3AY,M))")*SQRT(12)</f>
        <v>13.439683912104645</v>
      </c>
      <c r="L14">
        <f t="shared" si="0"/>
        <v>77.3</v>
      </c>
      <c r="M14">
        <f t="shared" si="1"/>
        <v>77.3</v>
      </c>
      <c r="N14">
        <f t="shared" si="2"/>
        <v>91</v>
      </c>
      <c r="O14">
        <f t="shared" si="4"/>
        <v>82.78</v>
      </c>
      <c r="P14">
        <f t="shared" si="3"/>
        <v>13.700000000000003</v>
      </c>
      <c r="Q14">
        <f>VLOOKUP(A14,CAD!$A$3:$J$23, 10, FALSE)</f>
        <v>22.7</v>
      </c>
      <c r="S14">
        <f t="shared" si="5"/>
        <v>50.04</v>
      </c>
      <c r="U14" cm="1">
        <f t="array" ref="U14">_xlfn.PERCENTRANK.EXC(_xlfn._xlws.FILTER(S$3:S$23, ISNUMBER(S$3:S$23)),S14)*100</f>
        <v>40.9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0.90330160000000004</v>
      </c>
      <c r="E15" cm="1">
        <f t="array" ref="E15">_xll.FDSB(B15,"FG_PRICE_CHANGE(0,-1AY)")</f>
        <v>-2.1814703999999998</v>
      </c>
      <c r="F15" cm="1">
        <f t="array" ref="F15">_xll.FDSB(B15,"FG_PRICE_CHANGE(0,-1AM)")</f>
        <v>-2.2988974999999998</v>
      </c>
      <c r="G15" cm="1">
        <f t="array" ref="G15">_xll.FDSB(B15,"FG_PRICE_CHANGE(0,-3AM)")</f>
        <v>-2.3169637000000001</v>
      </c>
      <c r="H15" cm="1">
        <f t="array" ref="H15">_xll.FDSB(B15,"FG_PRICE_CHANGE(0,-6AM)")</f>
        <v>-2.2492230000000002</v>
      </c>
      <c r="I15" cm="1">
        <f t="array" ref="I15">_xll.FDS(B15,"STD(FG_PRICE_CHANGE(0,-1AY,AM))")</f>
        <v>1.7344849213731801</v>
      </c>
      <c r="J15" cm="1">
        <f t="array" ref="J15">_xll.FDS(B15,"STD(FG_PRICE_CHANGE(0,-3AY,M))")*SQRT(12)</f>
        <v>7.4263797589644263</v>
      </c>
      <c r="L15">
        <f t="shared" si="0"/>
        <v>45.499999999999993</v>
      </c>
      <c r="M15">
        <f t="shared" si="1"/>
        <v>59.099999999999994</v>
      </c>
      <c r="N15">
        <f t="shared" si="2"/>
        <v>72.8</v>
      </c>
      <c r="O15">
        <f t="shared" si="4"/>
        <v>61.86</v>
      </c>
      <c r="P15">
        <f t="shared" si="3"/>
        <v>50</v>
      </c>
      <c r="Q15">
        <f>VLOOKUP(A15,CAD!$A$3:$J$23, 10, FALSE)</f>
        <v>4.5</v>
      </c>
      <c r="S15">
        <f t="shared" si="5"/>
        <v>46.83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83.871250000000003</v>
      </c>
      <c r="E16" cm="1">
        <f t="array" ref="E16">_xll.FDSB(B16,"FG_PRICE_CHANGE(0,-1AY)")</f>
        <v>1.4085889</v>
      </c>
      <c r="F16" cm="1">
        <f t="array" ref="F16">_xll.FDSB(B16,"FG_PRICE_CHANGE(0,-1AM)")</f>
        <v>0.15822649</v>
      </c>
      <c r="G16" cm="1">
        <f t="array" ref="G16">_xll.FDSB(B16,"FG_PRICE_CHANGE(0,-3AM)")</f>
        <v>0.63140390000000002</v>
      </c>
      <c r="H16" cm="1">
        <f t="array" ref="H16">_xll.FDSB(B16,"FG_PRICE_CHANGE(0,-6AM)")</f>
        <v>1.1517525</v>
      </c>
      <c r="I16" cm="1">
        <f t="array" ref="I16">_xll.FDS(B16,"STD(FG_PRICE_CHANGE(0,-1AY,AM))")</f>
        <v>0.277332288090821</v>
      </c>
      <c r="J16" cm="1">
        <f t="array" ref="J16">_xll.FDS(B16,"STD(FG_PRICE_CHANGE(0,-3AY,M))")*SQRT(12)</f>
        <v>3.2948392402619966</v>
      </c>
      <c r="L16">
        <f t="shared" si="0"/>
        <v>18.200000000000006</v>
      </c>
      <c r="M16">
        <f t="shared" si="1"/>
        <v>22.799999999999997</v>
      </c>
      <c r="N16">
        <f t="shared" si="2"/>
        <v>18.200000000000006</v>
      </c>
      <c r="O16">
        <f t="shared" si="4"/>
        <v>20.040000000000006</v>
      </c>
      <c r="P16">
        <f t="shared" si="3"/>
        <v>81.900000000000006</v>
      </c>
      <c r="Q16">
        <f>VLOOKUP(A16,CAD!$A$3:$J$23, 10, FALSE)</f>
        <v>31.8</v>
      </c>
      <c r="S16">
        <f t="shared" si="5"/>
        <v>40.950000000000003</v>
      </c>
      <c r="U16" cm="1">
        <f t="array" ref="U16">_xlfn.PERCENTRANK.EXC(_xlfn._xlws.FILTER(S$3:S$23, ISNUMBER(S$3:S$23)),S16)*100</f>
        <v>22.7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7.0942999999999996</v>
      </c>
      <c r="E17" cm="1">
        <f t="array" ref="E17">_xll.FDSB(B17,"FG_PRICE_CHANGE(0,-1AY)")</f>
        <v>-2.6504457000000001</v>
      </c>
      <c r="F17" cm="1">
        <f t="array" ref="F17">_xll.FDSB(B17,"FG_PRICE_CHANGE(0,-1AM)")</f>
        <v>-2.3644090000000002</v>
      </c>
      <c r="G17" cm="1">
        <f t="array" ref="G17">_xll.FDSB(B17,"FG_PRICE_CHANGE(0,-3AM)")</f>
        <v>-2.4510025999999998</v>
      </c>
      <c r="H17" cm="1">
        <f t="array" ref="H17">_xll.FDSB(B17,"FG_PRICE_CHANGE(0,-6AM)")</f>
        <v>-1.5398502000000001</v>
      </c>
      <c r="I17" cm="1">
        <f t="array" ref="I17">_xll.FDS(B17,"STD(FG_PRICE_CHANGE(0,-1AY,AM))")</f>
        <v>1.23197079046604</v>
      </c>
      <c r="J17" cm="1">
        <f t="array" ref="J17">_xll.FDS(B17,"STD(FG_PRICE_CHANGE(0,-3AY,M))")*SQRT(12)</f>
        <v>6.0927800086784609</v>
      </c>
      <c r="L17">
        <f t="shared" si="0"/>
        <v>54.6</v>
      </c>
      <c r="M17">
        <f t="shared" si="1"/>
        <v>72.8</v>
      </c>
      <c r="N17">
        <f t="shared" si="2"/>
        <v>63.7</v>
      </c>
      <c r="O17">
        <f t="shared" si="4"/>
        <v>65.52000000000001</v>
      </c>
      <c r="P17">
        <f t="shared" si="3"/>
        <v>59.1</v>
      </c>
      <c r="Q17">
        <f>VLOOKUP(A17,CAD!$A$3:$J$23, 10, FALSE)</f>
        <v>59</v>
      </c>
      <c r="S17">
        <f t="shared" si="5"/>
        <v>62.290000000000006</v>
      </c>
      <c r="U17" cm="1">
        <f t="array" ref="U17">_xlfn.PERCENTRANK.EXC(_xlfn._xlws.FILTER(S$3:S$23, ISNUMBER(S$3:S$23)),S17)*100</f>
        <v>68.100000000000009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7.61776291099177E-3</v>
      </c>
      <c r="J18" cm="1">
        <f t="array" ref="J18">_xll.FDS(B18,"STD(FG_PRICE_CHANGE(0,-3AY,M))")*SQRT(12)</f>
        <v>3.4580924200293572E-2</v>
      </c>
      <c r="L18">
        <f t="shared" si="0"/>
        <v>27.3</v>
      </c>
      <c r="M18">
        <f t="shared" si="1"/>
        <v>31.899999999999995</v>
      </c>
      <c r="N18">
        <f t="shared" si="2"/>
        <v>50</v>
      </c>
      <c r="O18">
        <f t="shared" si="4"/>
        <v>38.22</v>
      </c>
      <c r="P18">
        <f t="shared" si="3"/>
        <v>91</v>
      </c>
      <c r="Q18">
        <f>VLOOKUP(A18,CAD!$A$3:$J$23, 10, FALSE)</f>
        <v>95.399999999999991</v>
      </c>
      <c r="S18">
        <f t="shared" si="5"/>
        <v>65.489999999999995</v>
      </c>
      <c r="U18" cm="1">
        <f t="array" ref="U18">_xlfn.PERCENTRANK.EXC(_xlfn._xlws.FILTER(S$3:S$23, ISNUMBER(S$3:S$23)),S18)*100</f>
        <v>77.2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33.9375</v>
      </c>
      <c r="E19" cm="1">
        <f t="array" ref="E19">_xll.FDSB(B19,"FG_PRICE_CHANGE(0,-1AY)")</f>
        <v>-3.3945382</v>
      </c>
      <c r="F19" cm="1">
        <f t="array" ref="F19">_xll.FDSB(B19,"FG_PRICE_CHANGE(0,-1AM)")</f>
        <v>-5.8860245000000004</v>
      </c>
      <c r="G19" cm="1">
        <f t="array" ref="G19">_xll.FDSB(B19,"FG_PRICE_CHANGE(0,-3AM)")</f>
        <v>-7.6530639999999996</v>
      </c>
      <c r="H19" cm="1">
        <f t="array" ref="H19">_xll.FDSB(B19,"FG_PRICE_CHANGE(0,-6AM)")</f>
        <v>-5.3743242999999996</v>
      </c>
      <c r="I19" cm="1">
        <f t="array" ref="I19">_xll.FDS(B19,"STD(FG_PRICE_CHANGE(0,-1AY,AM))")</f>
        <v>2.9427918374388899</v>
      </c>
      <c r="J19" cm="1">
        <f t="array" ref="J19">_xll.FDS(B19,"STD(FG_PRICE_CHANGE(0,-3AY,M))")*SQRT(12)</f>
        <v>10.407104844863811</v>
      </c>
      <c r="L19">
        <f t="shared" si="0"/>
        <v>91</v>
      </c>
      <c r="M19">
        <f t="shared" si="1"/>
        <v>91</v>
      </c>
      <c r="N19">
        <f t="shared" si="2"/>
        <v>86.4</v>
      </c>
      <c r="O19">
        <f t="shared" si="4"/>
        <v>89.16</v>
      </c>
      <c r="P19">
        <f t="shared" si="3"/>
        <v>27.299999999999997</v>
      </c>
      <c r="Q19">
        <f>VLOOKUP(A19,CAD!$A$3:$J$23, 10, FALSE)</f>
        <v>72.7</v>
      </c>
      <c r="S19">
        <f t="shared" si="5"/>
        <v>67.31</v>
      </c>
      <c r="U19" cm="1">
        <f t="array" ref="U19">_xlfn.PERCENTRANK.EXC(_xlfn._xlws.FILTER(S$3:S$23, ISNUMBER(S$3:S$23)),S19)*100</f>
        <v>86.3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34.082000000000001</v>
      </c>
      <c r="E20" cm="1">
        <f t="array" ref="E20">_xll.FDSB(B20,"FG_PRICE_CHANGE(0,-1AY)")</f>
        <v>28.030348</v>
      </c>
      <c r="F20" cm="1">
        <f t="array" ref="F20">_xll.FDSB(B20,"FG_PRICE_CHANGE(0,-1AM)")</f>
        <v>3.2099842999999999</v>
      </c>
      <c r="G20" cm="1">
        <f t="array" ref="G20">_xll.FDSB(B20,"FG_PRICE_CHANGE(0,-3AM)")</f>
        <v>5.7273506999999997</v>
      </c>
      <c r="H20" cm="1">
        <f t="array" ref="H20">_xll.FDSB(B20,"FG_PRICE_CHANGE(0,-6AM)")</f>
        <v>9.1680764999999997</v>
      </c>
      <c r="I20" cm="1">
        <f t="array" ref="I20">_xll.FDS(B20,"STD(FG_PRICE_CHANGE(0,-1AY,AM))")</f>
        <v>1.5477668895503101</v>
      </c>
      <c r="J20" cm="1">
        <f t="array" ref="J20">_xll.FDS(B20,"STD(FG_PRICE_CHANGE(0,-3AY,M))")*SQRT(12)</f>
        <v>25.992796298676904</v>
      </c>
      <c r="L20">
        <f t="shared" si="0"/>
        <v>9.0999999999999979</v>
      </c>
      <c r="M20">
        <f t="shared" si="1"/>
        <v>13.700000000000001</v>
      </c>
      <c r="N20">
        <f t="shared" si="2"/>
        <v>13.700000000000001</v>
      </c>
      <c r="O20">
        <f t="shared" si="4"/>
        <v>12.780000000000001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11.390000000000002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3.6728999999999998</v>
      </c>
      <c r="E21" cm="1">
        <f t="array" ref="E21">_xll.FDSB(B21,"FG_PRICE_CHANGE(0,-1AY)")</f>
        <v>-4.0829179999999996E-3</v>
      </c>
      <c r="F21" cm="1">
        <f t="array" ref="F21">_xll.FDSB(B21,"FG_PRICE_CHANGE(0,-1AM)")</f>
        <v>-1.3649464E-3</v>
      </c>
      <c r="G21" cm="1">
        <f t="array" ref="G21">_xll.FDSB(B21,"FG_PRICE_CHANGE(0,-3AM)")</f>
        <v>-5.4478644999999999E-3</v>
      </c>
      <c r="H21" cm="1">
        <f t="array" ref="H21">_xll.FDSB(B21,"FG_PRICE_CHANGE(0,-6AM)")</f>
        <v>0</v>
      </c>
      <c r="I21" cm="1">
        <f t="array" ref="I21">_xll.FDS(B21,"STD(FG_PRICE_CHANGE(0,-1AY,AM))")</f>
        <v>1.05369639931196E-2</v>
      </c>
      <c r="J21" cm="1">
        <f t="array" ref="J21">_xll.FDS(B21,"STD(FG_PRICE_CHANGE(0,-3AY,M))")*SQRT(12)</f>
        <v>3.0201589374503259E-2</v>
      </c>
      <c r="L21">
        <f t="shared" si="0"/>
        <v>31.899999999999995</v>
      </c>
      <c r="M21">
        <f t="shared" si="1"/>
        <v>36.4</v>
      </c>
      <c r="N21">
        <f t="shared" si="2"/>
        <v>50</v>
      </c>
      <c r="O21">
        <f t="shared" si="4"/>
        <v>40.94</v>
      </c>
      <c r="P21">
        <f t="shared" si="3"/>
        <v>95.5</v>
      </c>
      <c r="Q21">
        <f>VLOOKUP(A21,CAD!$A$3:$J$23, 10, FALSE)</f>
        <v>86.3</v>
      </c>
      <c r="S21">
        <f t="shared" si="5"/>
        <v>66.38</v>
      </c>
      <c r="U21" cm="1">
        <f t="array" ref="U21">_xlfn.PERCENTRANK.EXC(_xlfn._xlws.FILTER(S$3:S$23, ISNUMBER(S$3:S$23)),S21)*100</f>
        <v>81.8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24871</v>
      </c>
      <c r="E22" cm="1">
        <f t="array" ref="E22">_xll.FDSB(B22,"FG_PRICE_CHANGE(0,-1AY)")</f>
        <v>2.8152108</v>
      </c>
      <c r="F22" cm="1">
        <f t="array" ref="F22">_xll.FDSB(B22,"FG_PRICE_CHANGE(0,-1AM)")</f>
        <v>-1.6373336000000001</v>
      </c>
      <c r="G22" cm="1">
        <f t="array" ref="G22">_xll.FDSB(B22,"FG_PRICE_CHANGE(0,-3AM)")</f>
        <v>-2.3038387</v>
      </c>
      <c r="H22" cm="1">
        <f t="array" ref="H22">_xll.FDSB(B22,"FG_PRICE_CHANGE(0,-6AM)")</f>
        <v>0.89654920000000005</v>
      </c>
      <c r="I22" cm="1">
        <f t="array" ref="I22">_xll.FDS(B22,"STD(FG_PRICE_CHANGE(0,-1AY,AM))")</f>
        <v>1.14366923446076</v>
      </c>
      <c r="J22" cm="1">
        <f t="array" ref="J22">_xll.FDS(B22,"STD(FG_PRICE_CHANGE(0,-3AY,M))")*SQRT(12)</f>
        <v>4.4691548768696476</v>
      </c>
      <c r="L22">
        <f t="shared" si="0"/>
        <v>41</v>
      </c>
      <c r="M22">
        <f t="shared" si="1"/>
        <v>54.6</v>
      </c>
      <c r="N22">
        <f t="shared" si="2"/>
        <v>27.3</v>
      </c>
      <c r="O22">
        <f t="shared" si="4"/>
        <v>40.960000000000008</v>
      </c>
      <c r="P22">
        <f t="shared" si="3"/>
        <v>77.3</v>
      </c>
      <c r="Q22">
        <f>VLOOKUP(A22,CAD!$A$3:$J$23, 10, FALSE)</f>
        <v>50</v>
      </c>
      <c r="S22">
        <f t="shared" si="5"/>
        <v>53.67</v>
      </c>
      <c r="U22" cm="1">
        <f t="array" ref="U22">_xlfn.PERCENTRANK.EXC(_xlfn._xlws.FILTER(S$3:S$23, ISNUMBER(S$3:S$23)),S22)*100</f>
        <v>54.500000000000007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3.7524999999999999</v>
      </c>
      <c r="E23" cm="1">
        <f t="array" ref="E23">_xll.FDSB(B23,"FG_PRICE_CHANGE(0,-1AY)")</f>
        <v>3.465414E-2</v>
      </c>
      <c r="F23" cm="1">
        <f t="array" ref="F23">_xll.FDSB(B23,"FG_PRICE_CHANGE(0,-1AM)")</f>
        <v>2.6655196999999999E-2</v>
      </c>
      <c r="G23" cm="1">
        <f t="array" ref="G23">_xll.FDSB(B23,"FG_PRICE_CHANGE(0,-3AM)")</f>
        <v>5.0652027000000002E-2</v>
      </c>
      <c r="H23" cm="1">
        <f t="array" ref="H23">_xll.FDSB(B23,"FG_PRICE_CHANGE(0,-6AM)")</f>
        <v>5.8662890000000002E-2</v>
      </c>
      <c r="I23" cm="1">
        <f t="array" ref="I23">_xll.FDS(B23,"STD(FG_PRICE_CHANGE(0,-1AY,AM))")</f>
        <v>1.9122142682589799E-2</v>
      </c>
      <c r="J23" cm="1">
        <f t="array" ref="J23">_xll.FDS(B23,"STD(FG_PRICE_CHANGE(0,-3AY,M))")*SQRT(12)</f>
        <v>0.14992125051622493</v>
      </c>
      <c r="L23">
        <f t="shared" si="0"/>
        <v>22.799999999999997</v>
      </c>
      <c r="M23">
        <f t="shared" si="1"/>
        <v>27.3</v>
      </c>
      <c r="N23">
        <f t="shared" si="2"/>
        <v>41</v>
      </c>
      <c r="O23">
        <f t="shared" si="4"/>
        <v>31.880000000000003</v>
      </c>
      <c r="P23">
        <f t="shared" si="3"/>
        <v>86.4</v>
      </c>
      <c r="Q23">
        <f>VLOOKUP(A23,CAD!$A$3:$J$23, 10, FALSE)</f>
        <v>68.100000000000009</v>
      </c>
      <c r="S23">
        <f t="shared" si="5"/>
        <v>55.480000000000004</v>
      </c>
      <c r="U23" cm="1">
        <f t="array" ref="U23">_xlfn.PERCENTRANK.EXC(_xlfn._xlws.FILTER(S$3:S$23, ISNUMBER(S$3:S$23)),S23)*100</f>
        <v>59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13.7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-1.0004466507200001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-6.3489878720880597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-5.0589141757133902</v>
      </c>
      <c r="H20" cm="1">
        <f t="array" ref="H20">IFERROR(_xll.FDS($F20,"EE_ACTUAL_ANNUAL(MED,+1)"),0)</f>
        <v>-2.15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9.3328071547593403</v>
      </c>
      <c r="I17">
        <v>10.898313242867401</v>
      </c>
      <c r="J17" s="75">
        <v>12.086926249434899</v>
      </c>
      <c r="K17" s="75">
        <v>7.6764272605977499</v>
      </c>
      <c r="L17">
        <v>14.5230256218309</v>
      </c>
      <c r="M17">
        <v>13.6163542602793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14.839546743912001</v>
      </c>
      <c r="T17">
        <v>8.1284551585460001</v>
      </c>
      <c r="U17">
        <v>15.480793942797201</v>
      </c>
      <c r="V17">
        <v>11.230555983571399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12.0860264369497</v>
      </c>
      <c r="H18">
        <v>10.615395226220899</v>
      </c>
      <c r="I18">
        <v>11.6209108344356</v>
      </c>
      <c r="J18" s="75">
        <v>11.7827107678683</v>
      </c>
      <c r="K18" s="75">
        <v>8.3074023368011503</v>
      </c>
      <c r="L18">
        <v>16.619248064597201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9.4736311465114298</v>
      </c>
      <c r="I19">
        <v>14.7244118867285</v>
      </c>
      <c r="J19" s="75">
        <v>13.687162530438</v>
      </c>
      <c r="K19" s="75">
        <v>10.1463868925066</v>
      </c>
      <c r="L19">
        <v>20.461022617290698</v>
      </c>
      <c r="M19">
        <v>16.932589581546001</v>
      </c>
      <c r="N19">
        <v>8.8257668466653296</v>
      </c>
      <c r="O19">
        <v>15.161217406966101</v>
      </c>
      <c r="P19">
        <v>11.973913873168501</v>
      </c>
      <c r="Q19">
        <v>12.7317850147387</v>
      </c>
      <c r="R19">
        <v>9.9474702709118805</v>
      </c>
      <c r="S19">
        <v>18.572493501273598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13.3712630657164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10.1683466984571</v>
      </c>
      <c r="I20">
        <v>12.940791771753901</v>
      </c>
      <c r="J20" s="75">
        <v>13.3394699175221</v>
      </c>
      <c r="K20" s="75">
        <v>7.5109716795442996</v>
      </c>
      <c r="L20">
        <v>19.409523921136401</v>
      </c>
      <c r="M20">
        <v>16.8118349535848</v>
      </c>
      <c r="N20">
        <v>11.0341923380188</v>
      </c>
      <c r="O20">
        <v>14.925303732388301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12.0221312528261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9.5588573391121106</v>
      </c>
      <c r="I21">
        <v>11.916117184901699</v>
      </c>
      <c r="J21" s="75">
        <v>13.7129718327555</v>
      </c>
      <c r="K21" s="75">
        <v>8.90596194393434</v>
      </c>
      <c r="L21">
        <v>18.606733270154201</v>
      </c>
      <c r="M21">
        <v>14.5722752976358</v>
      </c>
      <c r="N21">
        <v>13.1253657894167</v>
      </c>
      <c r="O21">
        <v>16.078941125185398</v>
      </c>
      <c r="P21">
        <v>11.563223442677099</v>
      </c>
      <c r="Q21">
        <v>12.1192289718939</v>
      </c>
      <c r="R21">
        <v>9.3488241189704109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12.0221312528261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12.149470879393601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14.789259119496499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12.0221312528261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9.5588573391121106</v>
      </c>
      <c r="I25" s="8">
        <f t="shared" si="2"/>
        <v>11.916117184901699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16.078941125185398</v>
      </c>
      <c r="P25" s="8">
        <f t="shared" si="2"/>
        <v>11.563223442677099</v>
      </c>
      <c r="Q25" s="8">
        <f t="shared" si="2"/>
        <v>12.1192289718939</v>
      </c>
      <c r="R25" s="8">
        <f t="shared" si="2"/>
        <v>9.3488241189704109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45503</v>
      </c>
      <c r="M1" s="121"/>
    </row>
    <row r="2" spans="1:28" ht="15" thickBot="1" x14ac:dyDescent="0.4">
      <c r="K2" s="12" t="s">
        <v>796</v>
      </c>
      <c r="L2" s="185">
        <f ca="1">EDATE(TODAY(), -4)</f>
        <v>45412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49.843887000000002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42.68</v>
      </c>
      <c r="T4" cm="1">
        <f t="array" aca="1" ref="T4" ca="1">_xlfn.PERCENTRANK.EXC(_xlfn._xlws.FILTER(S$4:S$24, ISNUMBER(S$4:S$24)),S4)*100</f>
        <v>40.9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50.669899999999998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0.48830799999999641</v>
      </c>
      <c r="Q5" cm="1">
        <f t="array" ref="Q5">_xlfn.PERCENTRANK.EXC(_xlfn._xlws.FILTER(M$4:M$24, ISNUMBER(M$4:M$24)),M5)*100</f>
        <v>40.9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40.9</v>
      </c>
      <c r="T5" cm="1">
        <f t="array" aca="1" ref="T5" ca="1">_xlfn.PERCENTRANK.EXC(_xlfn._xlws.FILTER(S$4:S$24, ISNUMBER(S$4:S$24)),S5)*100</f>
        <v>27.200000000000003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49.263343999999996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13.600000000000001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11.76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51.2181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63.580000000000005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47.299880000000002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50.669899999999998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0.48830799999999641</v>
      </c>
      <c r="Q9" cm="1">
        <f t="array" ref="Q9">_xlfn.PERCENTRANK.EXC(_xlfn._xlws.FILTER(M$4:M$24, ISNUMBER(M$4:M$24)),M9)*100</f>
        <v>40.9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40.9</v>
      </c>
      <c r="T9" cm="1">
        <f t="array" aca="1" ref="T9" ca="1">_xlfn.PERCENTRANK.EXC(_xlfn._xlws.FILTER(S$4:S$24, ISNUMBER(S$4:S$24)),S9)*100</f>
        <v>27.200000000000003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49.735799999999998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27.200000000000003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43.56</v>
      </c>
      <c r="T10" cm="1">
        <f t="array" aca="1" ref="T10" ca="1">_xlfn.PERCENTRANK.EXC(_xlfn._xlws.FILTER(S$4:S$24, ISNUMBER(S$4:S$24)),S10)*100</f>
        <v>50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52.901600000000002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49.619810000000001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22.7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22.7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51.386302999999998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63.6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52.679999999999993</v>
      </c>
      <c r="T13" cm="1">
        <f t="array" aca="1" ref="T13" ca="1">_xlfn.PERCENTRANK.EXC(_xlfn._xlws.FILTER(S$4:S$24, ISNUMBER(S$4:S$24)),S13)*100</f>
        <v>54.500000000000007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53.986023000000003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61.8</v>
      </c>
      <c r="T14" cm="1">
        <f t="array" aca="1" ref="T14" ca="1">_xlfn.PERCENTRANK.EXC(_xlfn._xlws.FILTER(S$4:S$24, ISNUMBER(S$4:S$24)),S14)*100</f>
        <v>63.6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49.294710000000002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18.099999999999998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32.660000000000004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53.187252000000001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59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58.073566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49.843887000000002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42.68</v>
      </c>
      <c r="T18" cm="1">
        <f t="array" aca="1" ref="T18" ca="1">_xlfn.PERCENTRANK.EXC(_xlfn._xlws.FILTER(S$4:S$24, ISNUMBER(S$4:S$24)),S18)*100</f>
        <v>40.9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51.348263000000003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59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71.760000000000005</v>
      </c>
      <c r="T19" cm="1">
        <f t="array" aca="1" ref="T19" ca="1">_xlfn.PERCENTRANK.EXC(_xlfn._xlws.FILTER(S$4:S$24, ISNUMBER(S$4:S$24)),S19)*100</f>
        <v>77.2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52.830413999999998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68.100000000000009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79.02000000000001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47.195320000000002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50.669899999999998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0.48830799999999641</v>
      </c>
      <c r="Q22" cm="1">
        <f t="array" ref="Q22">_xlfn.PERCENTRANK.EXC(_xlfn._xlws.FILTER(M$4:M$24, ISNUMBER(M$4:M$24)),M22)*100</f>
        <v>40.9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40.9</v>
      </c>
      <c r="T22" cm="1">
        <f t="array" aca="1" ref="T22" ca="1">_xlfn.PERCENTRANK.EXC(_xlfn._xlws.FILTER(S$4:S$24, ISNUMBER(S$4:S$24)),S22)*100</f>
        <v>27.200000000000003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54.697539999999996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90.9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87.259999999999991</v>
      </c>
      <c r="T23" cm="1">
        <f t="array" aca="1" ref="T23" ca="1">_xlfn.PERCENTRANK.EXC(_xlfn._xlws.FILTER(S$4:S$24, ISNUMBER(S$4:S$24)),S23)*100</f>
        <v>95.399999999999991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54.413894999999997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07/2024</v>
      </c>
      <c r="L26" t="str" cm="1">
        <f t="array" aca="1" ref="L26" ca="1">_xll.FDSRC("-","DUMMY","ECON_DATE("&amp;$L$2&amp;",,, 'MM/YYYY')")</f>
        <v>04/2024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48.788089999999997</v>
      </c>
      <c r="K27" cm="1">
        <f t="array" aca="1" ref="K27" ca="1">_xll.FDSRC("-","DUMMY","ECON_EXPR_DATA('FDS_ECON["&amp;H27&amp;"]',"&amp;$K$26&amp;",,Q)")</f>
        <v>49.418633</v>
      </c>
      <c r="L27" cm="1">
        <f t="array" aca="1" ref="L27" ca="1">_xll.FDSRC("-","DUMMY","ECON_EXPR_DATA('FDS_ECON["&amp;H27&amp;"]',"&amp;$L$26&amp;",,Q)")</f>
        <v>49.135390000000001</v>
      </c>
      <c r="M27">
        <f ca="1">K27-L27</f>
        <v>0.2832429999999988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50.669899999999998</v>
      </c>
      <c r="K28" cm="1">
        <f t="array" aca="1" ref="K28" ca="1">_xll.FDSRC("-","DUMMY","ECON_EXPR_DATA('FDS_ECON["&amp;H28&amp;"]',"&amp;$K$26&amp;",,Q)")</f>
        <v>52.007823999999999</v>
      </c>
      <c r="L28" cm="1">
        <f t="array" aca="1" ref="L28" ca="1">_xll.FDSRC("-","DUMMY","ECON_EXPR_DATA('FDS_ECON["&amp;H28&amp;"]',"&amp;$L$26&amp;",,Q)")</f>
        <v>51.519516000000003</v>
      </c>
      <c r="M28">
        <f ca="1">K28-L28</f>
        <v>0.48830799999999641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259.45499999999998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6754009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529.00250000000005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144610.44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343.04500000000002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748412.8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104.72799999999999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229112.05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309.5455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206590.33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78.604500000000002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37284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317.47500000000002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432410.7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5244.79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2424556.2999999998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1342.136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419402.28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5049.652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1872266.5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4183.3860000000004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716586.6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298.053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358905.03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200.63855695839999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83603.350000000006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11431.092000000001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5453782.5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4277.59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6754009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61.6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161804.4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494633.085565952</v>
      </c>
      <c r="E18" t="s">
        <v>723</v>
      </c>
      <c r="F18" t="s">
        <v>757</v>
      </c>
      <c r="G18" s="153" cm="1">
        <f t="array" ref="G18">_xll.FDSZ(F18,"FMA_MCAP(0,,,USD,""PORTAGG"")")</f>
        <v>494633.085565952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218.18199999999999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375434.3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35.616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877063.1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499.65750000000003</v>
      </c>
      <c r="E21" t="s">
        <v>736</v>
      </c>
      <c r="F21" t="s">
        <v>881</v>
      </c>
      <c r="G21" s="153" cm="1">
        <f t="array" ref="G21">_xll.FDSZ(F21,"FMA_MCAP(0,,,USD,""PORTAGG"")")</f>
        <v>24253.004905000002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614.07500000000005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2756954.5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87.768000000000001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98401.085999999996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1469.22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1776285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2546.5590000000002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2891931.3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925.39499999999998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2347794.7999999998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15978.459000000001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6764038.5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1306.3050000000001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2370079.2999999998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3272.3470000000002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3412445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286420.14299999998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58039256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562025.11553499999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58039256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358905.03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017737"><![CDATA[{"FC0000ZA^FG_MCAP_IDX(0,,,USD)":358905.03,"FC0000CN^FMA_MCAP(0,,,USD,\"PORTAGG\")":6754009.0,"NQG00809^FMA_MCAP(0,,,USD,\"PORTAGG\")":null,"MCHI^FREF_MARKET_VALUE_COMPANY(0,,,USD,,0,,\"LEGACY\")":4277.59,"FC0000US^FMA_MCAP(0,,,USD,\"PORTAGG\")":58039256.0,"FC0000IN^FMA_MCAP(0,,,USD,\"PORTAGG\")":5453782.5,"SPY^FREF_MARKET_VALUE_COMPANY(0,,,USD,,0,,\"LEGACY\")":562025.115535,"INDA^FREF_MARKET_VALUE_COMPANY(0,,,USD,,0,,\"LEGACY\")":11431.092,"FC0000GR^FMA_MCAP(0,,,USD,\"PORTAGG\")":83603.35,"QQQ^FREF_MARKET_VALUE_COMPANY(0,,,USD,,0,,\"LEGACY\")":286420.143,"GREK^FREF_MARKET_VALUE_COMPANY(0,,,USD,,0,,\"LEGACY\")":200.6385569584,"FC0000GB^FMA_MCAP(0,,,USD,\"PORTAGG\")":3412445.0,"FC0000ZA^FMA_MCAP(0,,,USD,\"PORTAGG\")":358905.03,"EWU^FREF_MARKET_VALUE_COMPANY(0,,,USD,,0,,\"LEGACY\")":3272.347,"EZA^FREF_MARKET_VALUE_COMPANY(0,,,USD,,0,,\"LEGACY\")":298.053,"FC0000CH^FMA_MCAP(0,,,USD,\"PORTAGG\")":2370079.3,"FC0000BR^FMA_MCAP(0,,,USD,\"PORTAGG\")":716586.6,"EWL^FREF_MARKET_VALUE_COMPANY(0,,,USD,,0,,\"LEGACY\")":1306.305,"EWZ^FREF_MARKET_VALUE_COMPANY(0,,,USD,,0,,\"LEGACY\")":4183.386,"FC0000JP^FMA_MCAP(0,,,USD,\"PORTAGG\")":6764038.5,"FC0000KR^FMA_MCAP(0,,,USD,\"PORTAGG\")":1872266.5,"EWJ^FREF_MARKET_VALUE_COMPANY(0,,,USD,,0,,\"LEGACY\")":15978.459,"EWY^FREF_MARKET_VALUE_COMPANY(0,,,USD,,0,,\"LEGACY\")":5049.652,"FC0000DE^FMA_MCAP(0,,,USD,\"PORTAGG\")":2347794.8,"FC0000MX^FMA_MCAP(0,,,USD,\"PORTAGG\")":419402.28,"EWG^FREF_MARKET_VALUE_COMPANY(0,,,USD,,0,,\"LEGACY\")":925.395,"EWW^FREF_MARKET_VALUE_COMPANY(0,,,USD,,0,,\"LEGACY\")":1342.136,"FC0000CA^FMA_MCAP(0,,,USD,\"PORTAGG\")":2891931.3,"FC0000TW^FMA_MCAP(0,,,USD,\"PORTAGG\")":2424556.3,"EWC^FREF_MARKET_VALUE_COMPANY(0,,,USD,,0,,\"LEGACY\")":2546.559,"EWT^FREF_MARKET_VALUE_COMPANY(0,,,USD,,0,,\"LEGACY\")":5244.79,"FC0000AU^FMA_MCAP(0,,,USD,\"PORTAGG\")":1776285.0,"FC0000MY^FMA_MCAP(0,,,USD,\"PORTAGG\")":432410.7,"EWA^FREF_MARKET_VALUE_COMPANY(0,,,USD,,0,,\"LEGACY\")":1469.22,"EWM^FREF_MARKET_VALUE_COMPANY(0,,,USD,,0,,\"LEGACY\")":317.475,"FC0000NZ^FMA_MCAP(0,,,USD,\"PORTAGG\")":98401.086,"FC0000PE^FMA_MCAP(0,,,USD,\"PORTAGG\")":37284.0,"ENZL^FREF_MARKET_VALUE_COMPANY(0,,,USD,,0,,\"LEGACY\")":87.768,"EPU^FREF_MARKET_VALUE_COMPANY(0,,,USD,,0,,\"LEGACY\")":78.6045,"FC0000SA^FMA_MCAP(0,,,USD,\"PORTAGG\")":2756954.5,"FC0000PL^FMA_MCAP(0,,,USD,\"PORTAGG\")":206590.33,"KSA^FREF_MARKET_VALUE_COMPANY(0,,,USD,,0,,\"LEGACY\")":614.075,"EPOL^FREF_MARKET_VALUE_COMPANY(0,,,USD,,0,,\"LEGACY\")":309.5455,"FTSEWIVNXXXX^FMA_MCAP(0,,,USD,\"PORTAGG\")":24253.004905,"FC0000PH^FMA_MCAP(0,,,USD,\"PORTAGG\")":229112.05,"VNM^FREF_MARKET_VALUE_COMPANY(0,,,USD,,0,,\"LEGACY\")":499.6575,"EPHE^FREF_MARKET_VALUE_COMPANY(0,,,USD,,0,,\"LEGACY\")":104.728,"FC0000AE^FMA_MCAP(0,,,USD,\"PORTAGG\")":877063.1,"FC0000TR^FMA_MCAP(0,,,USD,\"PORTAGG\")":375434.3,"SET-BKK^FMA_MCAP(0,,,USD,\"PORTAGG\")":494633.085565952,"FC0000QA^FMA_MCAP(0,,,USD,\"PORTAGG\")":161804.4,"FC0000ID^FMA_MCAP(0,,,USD,\"PORTAGG\")":748412.8,"FC0000CL^FMA_MCAP(0,,,USD,\"PORTAGG\")":144610.44,"CC_ZA^FG_COMPANY_NAME":"South Africa","UAE^FREF_MARKET_VALUE_COMPANY(0,,,USD,,0,,\"LEGACY\")":35.616,"TUR^FREF_MARKET_VALUE_COMPANY(0,,,USD,,0,,\"LEGACY\")":218.182,"SET-BKK^FG_MCAP_IDX(0,,,USD)":494633.085565952,"QAT^FREF_MARKET_VALUE_COMPANY(0,,,USD,,0,,\"LEGACY\")":61.6,"EIDO^FREF_MARKET_VALUE_COMPANY(0,,,USD,,0,,\"LEGACY\")":343.045,"ECH^FREF_MARKET_VALUE_COMPANY(0,,,USD,,0,,\"LEGACY\")":529.0025,"CNYA^FREF_MARKET_VALUE_COMPANY(0,,,USD,,0,,\"LEGACY\")":259.455,"NQG00809^FG_COMPANY_NAME":"Nasdaq South Africa","DUMMY^ECON_EXPR_DATA('FDS_ECON[NTCPMIINDEXSA@SA]',,,M)":54.413895,"DUMMY^ECON_EXPR_DATA('FDS_ECON[NTCPMIMFGSA@PL]',,,M)":47.29988,"DUMMY^ECON_EXPR_DATA('FDS_ECON[NTCPMIMFGSA@VN]',,,M)":54.69754,"DUMMY^ECON_EXPR_DATA('FDS_ECON[NTCPMIPHMANHE]',,,M)":51.2181,"DUMMY^ECON_EXPR_DATA('FDS_ECON[NTCPMIMFGSA@AE]',,,M)":null,"DUMMY^ECON_EXPR_DATA('FDS_ECON[NTCPMIMFGSA@ID]',,,M)":49.263344,"DUMMY^ECON_EXPR_DATA('FDS_ECON[NTCPMIMFGSA@TR]',,,M)":47.19532,"DUMMY^ECON_EXPR_DATA('FDS_ECON[NTCPMIMFGSA@CL]',,,M)":null,"DUMMY^ECON_EXPR_DATA('FDS_ECON[NTCPMITHMANHE]',,,M)":52.830414,"DUMMY^ECON_EXPR_DATA('FDS_ECON[NTCPMIMFGSA@CN]',,,M)":49.843887,"DUMMY^ECON_EXPR_DATA('FDS_ECON[PMIQAWHEHE]',,,M)":51.348263,"DUMMY^ECON_EXPR_DATA('FDS_ECON[NTCPMIMFGSA@IN]',,,M)":58.073566,"DUMMY^ECON_EXPR_DATA('FDS_ECON[NTCPMIMFGSA@GR]',,,M)":53.187252,"DUMMY^ECON_EXPR_DATA('FDS_ECON[PMIMFGSA@ZA]',,,M)":49.29471,"DUMMY^ECON_EXPR_DATA('FDS_ECON[NTCPMIMFGSA@BR]',,,M)":53.986023,"DUMMY^ECON_EXPR_DATA('FDS_ECON[NTCPMIMFGSA@KR]',,,M)":51.386303,"DUMMY^ECON_EXPR_DATA('FDS_ECON[NTCPMIMFGSA@MX]',,,M)":49.61981,"DUMMY^ECON_EXPR_DATA('FDS_ECON[NTCPMIMFGSA@TW]',,,M)":52.9016,"DUMMY^ECON_EXPR_DATA('FDS_ECON[PMIMYMANHE]',,,M)":49.7358,"DUMMY^ECON_EXPR_DATA('FDS_ECON[NTCPMIMFGSA@PE]',,,M)":null,"CAGDPY@QA^EE_ACTUAL_ANNUAL(MED,0)":16.2,"CAGDPY@TW^EE_ACTUAL_ANNUAL(MED,0)":13.6964985659127,"CC_VN^FG_COMPANY_NAME":"Vietnam","CC_PH^FG_COMPANY_NAME":"Philippines","USDVND^FG_PRICE_CHANGE(0,-1AM)":-1.6373336,"USDTRY^FG_PRICE_CHANGE(0,-1AM)":3.2099843,"USDQAR^FG_PRICE_CHANGE(0,-1AM)":0.0,"USDINR^FG_PRICE_CHANGE(0,-1AM)":0.15822649,"USDZAR^FG_PRICE_CHANGE(0,-1AM)":-3.9494097,"USDKRW^FG_PRICE_CHANGE(0,-1AM)":-3.5241365,"USDTWD^FG_PRICE_CHANGE(0,-1AM)":-2.858138,"USDPEN^FG_PRICE_CHANGE(0,-1AM)":0.20872355,"USDPHP^FG_PRICE_CHANGE(0,-1AM)":-3.7702322,"USDCLP^FG_PRICE_CHANGE(0,-1AM)":-4.07890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5214,20.3723994284405,19.1120509808597],"EWM^P_PRICE_RETURNS_PR('52W',2,-10AY,0,AM)":[17.108095,4.3367147,-2.2410393,-3.7415862,-10.57502,-4.9744663,-8.770269,-11.532009,-7.5856805,-17.421806,-22.785902,-23.09147,-35.201027,-35.61392,-30.560863,-27.517366,-20.422714,-15.176571,-20.277721,-9.104776,-15.8611,-14.60051,-4.9649296,-4.7691464,14.217293,17.195045,5.7367682,-4.1251717,-4.217643,2.5287151,0.43023825,-6.5216837,-3.2805383,5.649328,1.6137004,2.830708,0.6405711,5.476773,6.5674186,17.14952,23.437702,29.625713,25.545084,24.030483,19.03783,7.638967,5.5328846,9.202981,10.254658,7.349324,-1.4494717,-0.4277885,-5.3488913,-12.210953,-9.310889,-14.002609,-13.310194,-8.48825,0.19321442,-6.9155874,-13.01611,-11.69511,-2.7905226,-6.056571,-0.7740915,-6.805068,-14.204777,-23.616749,-17.765284,-10.995043,-12.009043,-1.8139541,-0.33698678,-2.3623645,-4.919696,4.3841004,3.4854174,0.31044483,8.256793,27.636265,20.261526,12.879968,5.4302096,-7.581091,1.5338302,0.58580637,5.563557,-9.848928,-8.543158,-5.2630663,1.5657425,-0.68610907,-5.3272543,-5.991614,-10.437477,-4.3407383,-10.816395,-16.052961,-16.434092,-5.0599756,-5.1322103,2.6049614,-13.616425,-11.440182,-9.116006,-10.296607,-6.5971556,-1.4980972,-2.2232234,4.211676,0.38450956,-2.1048605,-3.8147748,-8.133841,3.5608053,2.5262594,6.368804,13.657438,16.115427,11.738359,24.135458],"GREK^FG_TOTAL_RETURNC(-10AY,0,AM)":[-3.2170355,-13.764048,-12.594992,1.9875646,-15.224624,-18.999279,15.935553,-15.830124,6.238544,5.1813483,-22.085386,1.4752269,-1.3499379,-1.473701,12.927353,-15.704823,-7.282406,-13.1449585,-8.76947,15.503883,5.369127,8.280253,-18.705881,8.683073,-4.6604633,-2.2346258,4.1428447,6.8587065,0.79528093,2.727282,-2.528435,5.188048,5.6720138,10.851812,5.7894707,3.4825802,1.1538506,-10.076046,-3.5940886,0.54825544,14.502788,10.408556,-9.603524,-5.4580984,9.587633,-18.626522,5.549133,-0.65718293,0.11025667,-8.700437,-8.323282,-3.0263126,-5.681342,5.9690475,9.596658,2.030456,6.4676642,1.2850523,10.756123,1.6736388,-5.144024,1.4099717,5.3475857,0.71065426,3.0241847,-3.1310737,-23.35391,-23.758389,13.263023,1.0880828,0.88055134,4.8081875,0.78086853,-3.970945,-9.833592,31.375849,11.834824,-9.854328,7.198274,7.5995207,7.436466,-1.565218,-0.42402744,-2.342087,4.3241262,-5.5729685,3.4304738,-6.865197,3.3888578,5.932069,-3.2154322,0.479877,-4.004407,1.8369794,-10.595387,1.053524,0.41701794,-11.378736,12.980318,8.494818,4.1745186,12.801207,8.678246,-8.507371,5.169511,10.533035,7.529366,5.4024816,-1.9220889,-13.169586,0.12037754,12.623989,0.8826494,4.183531,3.9378285,-0.27418137,2.0244956,0.31847954,-2.582544,6.6255927,-1.1232138],"UAE^FMA_DIV_YLD(NTMA,-10AY,0,AM,\"PORTAGG\",\"MEANR\")":[2.59976872626799,2.56153506404646,2.77150522098964,2.94233036611571,3.33688545992484,3.50451780221016,3.41134361249899,3.75181010118913,3.06317460647506,3.46860295134641,3.5172847134317,3.46415197377907,4.03635701355824,4.11928992058768,4.10660217586135,4.26214020832092,4.11016126234706,4.70737479657914,4.29783320847828,4.05768065499416,3.99252390626751,3.97954748559299,3.93220815556402,3.79518996646803,3.81848883089585,3.63373943844153,3.74730211534037,4.06959250392341,4.11569510827871,4.11323143414171,4.06522062602522,4.22793167983288,4.03534057126694,4.00899040132133,4.10797882143907,3.94042930747285,4.02478166787911,4.28272553619487,4.19711432305686,4.47168391148208,4.499579934562,4.22760333449616,4.53666972472183,4.64070541228119,4.81868119730004,4.90421962477023,4.99031840293564,4.7176414855277,4.74572089745976,4.774931119222,5.05929294431552,5.10361857328454,5.22102828289127,5.13320509301971,5.02195533331297,5.13452227758347,4.7205909302544,5.25575937015041,5.22556471381333,4.87142187808471,4.90657642416648,4.78209578071247,4.76104873452624,4.98574632102221,5.08824594195566,5.23095635403487,5.50973181125731,6.80819399360075,4.70272690215462,4.47106658564853,4.51253687813089,4.61356579219414,4.50512921695955,4.37280092897177,4.0651298560742,4.73979117805522,4.51881859226644,4.19375813218823,4.53261462073194,4.38406994708233,4.50414426974682,4.23239904921028,4.65065859442051,4.60697236034221,4.4761568027047,4.15275269308311,4.08372444531812,3.88017028515093,4.39260277774865,4.20717696552516,4.0196484850748,3.37360692767019,3.5483905438517,4.02877550696766,4.37846687195175,4.09272454553506,4.07999196096597,4.35067834901719,4.38167239470677,4.44935794903523,4.74582923486842,4.8807786083484,4.67152354147342,4.65752303835338,4.35355188079646,4.58968309755507,4.40131585047068,4.20089340873503,4.25048541994182,4.25371425763901,4.94952664913926,4.6681407849513,4.56855579155783,4.59397775045915,4.96320909918484,5.26227721319817,5.65859160133929,6.0461116475802,5.71773294532797,5.32766078902318,5.35077897569488],"EIDO^FMA_DIV_YLD(NTMA,-10AY,0,AM,\"PORTAGG\",\"MEANR\")":[2.52607790638261,2.53195096589001,2.58219908202513,2.47804550349136,2.48100447881179,2.4540346119374,2.30660702444686,2.3366298495155,2.46705671487638,2.34870959675577,2.4948512101725,2.58783400197024,2.70033703794222,2.94261028202901,2.62218457620942,2.50384951763878,2.51240129035891,2.48355639792993,2.42019841094358,2.4158271199671,2.41511940483871,2.39849750809933,2.28438477153991,2.18512328196786,2.19612000272053,2.16456867721997,2.23034696861921,2.50583417027127,2.44640179244959,2.42562888476296,2.42647193576201,2.40142823800124,2.41806355397398,2.47796250154258,2.53715473756473,2.57486234693012,2.56049843129099,2.57261650500463,2.59636638287039,2.61833703189793,2.51364007353132,2.41028961703796,2.49264172936278,2.70313147984098,2.90859504041316,2.91088931204232,3.13565024539307,3.02603807868989,2.92606151291282,2.99213019813628,3.15718476102103,2.86997743994786,2.86556818398265,2.78689115073993,2.83441180004188,2.81561168266976,2.81033636192046,2.93674462985715,2.78228414707684,2.7369181568845,2.79517849607392,2.83755870435519,2.7252957613233,2.87947418435269,2.77449752917506,2.76508059095636,3.19306488638548,3.98204146679912,4.01065135690612,3.44057050770748,3.01317620864397,2.88021330155994,2.68486222630384,3.06752002610206,2.83638482380538,2.39829194190263,2.25830944237186,2.44905621429551,2.48033357099571,2.58870079707791,2.74512865142383,2.83088415000865,3.04781812356982,3.12024393819446,3.10628721331029,3.15963069690905,3.01883141193782,3.07761427390216,3.18691970073966,3.14843746356826,3.0028971664679,3.25267822664893,3.23415941687388,3.44106636914162,3.62273244375605,3.63813696547863,3.64873482475178,3.69438705535415,3.86921104520344,3.93818084068836,4.08575555039069,4.14284932412344,4.25276230284,4.42516619149082,4.41580396856488,4.65202203856767,4.35508526555229,4.12730812018875,4.15970507774294,4.17079671591916,4.40757677430624,4.22153840165311,4.1062169902909,4.18959966689472,4.11699195550657,4.04150425359746,4.4153106223236,4.67433502374605,4.48538472758477,4.39883658204407,4.03552790509955],"EWW^FMA_PE(NTMA,-10AY,0,AM,\"PORTAGG\",\"MEANR\")":[null,null,null,null,null,null,null,null,null,null,null,null,null,null,null,null,null,17.2734329237304,17.7068276781454,18.6647915559998,19.5717784066378,19.2684123083504,18.381652780908,18.4880294743809,18.4334639473076,17.9593759769918,18.1305147713206,16.6233734035852,16.2597954453151,16.495710208372,16.3488453232643,17.2056386999648,16.7907752910439,16.6657365437143,16.5400295578245,17.4087848965597,17.1652986498468,16.7217465994608,16.0625409741118,15.6324451217004,15.9911490045651,16.3867347027269,15.3587816477678,14.902714612336,15.5073539927887,14.1625230813685,15.1335498461619,15.5973574211892,15.4176771504711,15.0579521412802,13.2497064740001,12.555391571559,12.4106135292408,13.143096921718,12.9155347525031,13.0633496208189,13.5971505562639,12.8608144124918,12.9305071273584,12.6328223168151,12.8705328047048,13.3320621885226,13.8461859535317,13.675665563348,14.0773167935969,14.3940007613555,13.0852643999205,10.4936077994464,13.9926769338933,15.1962273379612,17.0192886011856,17.0593071054347,16.6586956151167,15.2992711268438,14.1397234591053,15.1288089044974,15.1884882666596,14.0342100102067,14.1540724895346,14.9099789002165,15.0185936393275,14.9984488316199,14.889630510551,14.6295807578572,14.6538177329572,13.8404894432591,13.8321057926217,12.8850910485422,13.8035614111727,13.0986705959058,13.6274112184376,14.2054436094113,12.8184778315166,12.9636422163514,11.7301555364046,11.7794448534506,11.2263357573313,11.1243653521954,12.069262119079,12.2951392136048,11.9783090836665,13.0694891266765,12.652043895043,12.6663116415934,12.6365721037966,12.031712262653,11.815534869712,12.1616635432684,11.9519057456604,11.3230454526089,11.0427669450944,12.0017269539522,12.9772545625303,12.8328667927708,12.4637755237887,12.664265807749,12.6648335568772,11.9697018981646,11.2341233362675,10.9334545610933,10.8837239303789],"MCHI^FMA_PE(LTMA,-10AY,0,AM,\"PORTAGG\",\"MEANR\")":[9.69396867056725,9.32867562995017,9.48928543624792,9.77721380898662,10.151960936178,10.5379548027584,10.8550849099166,10.8165725123335,11.5672633632982,11.4482365424909,11.106957916367,10.4690653789833,9.87586320712594,9.48245892989686,10.2292010385057,9.92957177535209,9.89835088832226,9.64647393980657,9.2498923874491,9.5115403717115,9.6901401923612,9.74020499346772,10.3258590383457,10.9936287639531,11.8315322057933,12.701167836042,12.8330223637688,13.279134732157,13.0165688537936,13.7960801244259,14.0635859284303,14.0055378754534,13.9440235075567,14.1322371378795,14.0853282738153,14.5158439621705,14.5129183156221,14.7490989722367,15.0051414203602,15.4078502899091,15.2795440551521,16.7475541132639,15.3586950861764,15.0477412204153,14.7963221647615,14.7211375119871,14.2863684952514,14.2124925849429,13.7110568072059,13.2902380442386,11.716681276176,12.2827784775405,11.3829139275013,12.1938833891979,12.8264711882089,12.8514893099069,12.9162604419751,12.3902173535482,12.6584546991429,12.6821563279795,12.3386324132798,12.2396988193692,12.4809102710907,12.7752696134452,13.804358215936,13.2635950006852,13.0318163186367,12.9161086613276,13.2449229337664,13.2851867395227,14.1419222381758,15.1010641488866,15.8954504219209,15.7038863719048,17.164708232648,17.453536673604,17.9533394218553,20.1874816492835,19.7809463651489,19.3653653443908,19.1498880931115,18.8855307557754,18.8939736773377,17.3358373355548,16.5543554299026,15.9829720257118,15.8698442352207,14.8369550757765,13.7444905733887,13.4468804704001,13.0671600952676,12.8269204524483,12.6653935871608,12.5403053158618,13.1127459915836,12.4733657304701,12.5211426942633,11.5150227796587,10.0773425579532,11.75204336419,12.3918384453413,14.2066744540153,12.3727480472827,12.33716018216,12.1264375058379,11.7720175571593,11.7652876945503,12.221820520837,11.7887196264199,11.4998314185694,11.2504684763814,10.9225595435506,10.8442532120465,10.1581438856864,10.4783884570718,10.4091925232612,10.5840381635482,10.6635449151119,10.4005897069612,10.1513409302225,10.0298743818285],"DDR3512M-FDS^MAX(FG_PRICE(0,-5AY))":3.3053632,"PASP-FDS^MAX(FG_PRICE(0,-5AY))":3158.12,"PLATI-FDS^MAX(FG_PRICE(0,-5AY))":1272.59,"W-FDS^MAX(FG_PRICE(0,-5AY))":14.2525,"COPP-FDS^MAX(FG_PRICE(0,-5AY))":5.119,"FC0000SA^FG_PRICE(0)":48.59017,"SET-BKK^FG_PRICE(0)":1357.41,"FC0000GR^FG_PRICE(0)":9.787137,"FC0000MX^FG_PRICE(0)":423.69626,"FC0000PL^FG_PRICE(0)":213.90398,"FC0000CN^FG_PRICE(0)":223.87518,"TUR^FG_PRICE_MAVG(0,,,,200)":38.072376,"INDA^FG_PRICE_MAVG(0,,,,200)":51.93145,"EWY^FG_PRICE_MAVG(0,,,,200)":64.1305,"EPU^FG_PRICE_MAVG(0,,,,200)":37.745155,"ECH^FG_PRICE_MAVG(0,,,,200)":26.616325,"KSA^FMA_PCT_ABOVE_MAVG(200,0,,,,\"PORTAGG\")":46.3414634146341,"UAE^PERCENT_CHANGE(FMA_EPS(+1,0,,,,\"PORTAGG\",\"MEAN\"),FMA_EPS(+1,-3AM,,,,\"PORTAGG\",\"MEAN\"))":-2.83029911311028,"SET-BKK^FG_TOTAL_RETURNC(0,-3AM)":0.5615592,"MCHI^P_PRICE(0)/P_PRICE_HIGH_PR(0,,,,,,\"PRICE\",\"INTRA\",\"52W\")":0.8709237,"GREK^FG_TOTAL_RETURNC(0,-12AM)":12.124372,"EZA^PERCENT_CHANGE(FMA_EPS(+1,0,,,,\"PORTAGG\",\"MEAN\"),FMA_EPS(+1,-1AM,,,,\"PORTAGG\",\"MEAN\"))":-0.454021081749472,"EWY^FG_TOTAL_RETURNC(0,-1AM)":0.5534172,"EWT^FG_TOTAL_RETURNC(0,-6AM)":16.706228,"EPU^P_PRICE(0)/P_PRICE_LOW_PR(0,,,,,,\"PRICE\",\"INTRA\",\"52W\")-1":0.41190898,"EPOL^FMA_PCT_ABOVE_MAVG(200,0,,,,\"PORTAGG\")":39.3939393939394,"EIDO^PERCENT_CHANGE(FMA_EPS(+1,0,,,,\"PORTAGG\",\"MEAN\"),FMA_EPS(+1,-3AM,,,,\"PORTAGG\",\"MEAN\"))":-6.69445166175207,"CNYA^FG_TOTAL_RETURNC(0,-3AM)":-6.6887736,"URTH^FG_TOTAL_RETURNC(0,-3AM)":6.4813375,"URTH^PERCENT_CHANGE(FMA_EPS(+1,0,,,,\"PORTAGG\",\"MEAN\"),FMA_EPS(+1,-1AM,,,,\"PORTAGG\",\"MEAN\"))":1.56409470280215,"URTH^FMA_COS_UP(\"EPS\",\"1M\",+1,NOW,,,\"PORTAGG\",\"MEANR\")":658.0,"TUR^SIZE(FG_CONSTITUENTS)":97,"GREK^FMA_COS_DOWN(\"EPS\",\"1M\",+1,NOW,,,\"PORTAGG\",\"MEANR\")":7.0,"EWT^FMA_COS_UP(\"EPS\",\"1M\",+1,NOW,,,\"PORTAGG\",\"MEANR\")":47.0,"ECH^SIZE(FG_CONSTITUENTS)":29,"EWZ^FMA_RBICS_REV_CURRENT(30, LOC, \"PORTAGG\")":26.0780758696168,"QAT^FG_ROE(0)":10.9956242220217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5.33934,"TRYMY10Y-FDS^PCTCHG(FG_YIELD(0,,,,\"YTM\"),FG_YIELD(-3AM,,,,\"YTM\"))":-3.077176,"TRYSA10Y-FDS^FG_YIELD(0,,,,\"YTM\")":4.767897,"TRYGR10Y-FDS^FG_YIELD(0,,,,\"YTM\")":3.297,"TRYPL10Y-FDS^FG_YIELD(0,,,,\"YTM\")":5.4945,"CC_CN^IMF_IFS_RCPI_Q(0)":0.226831,"VWO^FMA_EVAL_EBITDA(NTMA,0,,,\"PORTAGG\",\"MEANR\")":8.97770263753823,"KSA^FMA_DIV_YLD(NTMA,NOW,NOW,M,\"PORTAGG\",\"MEANR\")":3.53290289420325,"UAE^FMA_PE(LTM,0,,,\"PORTAGG\",\"MEANR\")":9.4478878328592,"QAT^FMA_EVAL_EBIT(LTMA,NOW,NOW,M,\"PORTAGG\",\"MEANR\")":15.4067281834663,"INDA^FG_FCF_YIELD_NTM(0)":2.56698086594056,"EZA^FMA_PE(NTMA,0,,,\"PORTAGG\",\"MEANR\")":10.4347445339186,"EWY^JULIAN(FMA_DIV_YLD(NTMA,NOW,NOW,M,\"PORTAGG\",\"MEANR\").DATES)":45530,"EWM^FMA_EVAL_EBITDA(NTMA,0,,,\"PORTAGG\",\"MEANR\")":8.47884589134217,"EPOL^FMA_DIV_YLD(NTMA,NOW,NOW,M,\"PORTAGG\",\"MEANR\")":5.29432728363471,"EIDO^FMA_PE(LTM,0,,,\"PORTAGG\",\"MEANR\")":17.2647543835274,"CC_US^IMF_IFS_RCPI_Q(0)":3.19889,"DUMMY^ECON_EXPR_DATA('FDS_ECON[NTCPMIMFGSA@EME]',,,M)":50.669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3883,16.0789411251854],"TRYBR10Y-FDS^FG_YIELD(-10AY,0,Y,,\"YTM\")":[12.319731,15.989595,11.062725,9.887577,8.936093,6.883678,6.961219,10.970291,12.900059,10.455909],"TRYCN10Y-FDS^FG_YIELD(-10AY,0,Y,,\"YTM\")":[3.653331,2.901145,3.070911,3.93859,3.259862,3.197311,3.1948,2.7893,2.855,2.57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FR10Y-FDS^FG_YIELD(-10AY,0,Y,,\"YTM\")":[0.837,0.9989,0.682,0.785,0.71,0.118,-0.344,0.201,3.07,2.534],"CAGDPY@VN^EE_ACTUAL_ANNUAL(MED,+1)":null,"CC_TW^FG_COMPANY_NAME":"Taiwan, China","USDTRY^FG_PRICE_CHANGE(0,-3AM)":5.7273507,"USDINR^FG_COMPANY_NAME":"Indian Rupee per U.S. Dollar","USDMXN^FG_PRICE_CHANGE(0,-6AM)":16.404938,"USDPLN^FG_PRICE_CHANGE(0,-1AY)":-6.151992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5],"EWZ^FG_TOTAL_RETURNC(-10AY,0,AM)":[6.2945366,-18.584728,-5.9926867,1.82482,-11.669379,-1.4508605,-1.7222166,-14.38666,20.171679,-11.346155,2.6637673,-10.547358,-12.719149,-17.369043,8.579599,2.4582982,-6.4168453,-8.194447,3.3282876,30.50269,10.359013,-12.572014,15.935671,11.956894,2.1660566,-1.118958,11.34603,-11.206203,2.666366,12.210345,-0.10590553,0.6095886,-2.081138,-4.492867,-3.9291441,10.555887,7.354903,3.861487,-0.33581257,-4.5487347,3.0812502,14.684796,-1.9616306,-1.3192594,-4.055256,-17.95169,-7.811886,14.602184,-10.699701,2.835369,14.52713,3.0804992,-2.9110312,14.075624,-1.0128856,-4.6744165,0.58550835,-0.7518828,8.203209,4.0484905,-11.431086,4.8150897,5.659485,-4.8184633,12.808073,-4.7714114,-14.679712,-37.982273,8.9953785,4.859233,7.761562,15.647661,-7.735962,-12.042731,1.2881875,23.655521,10.237705,-8.165461,-6.6978636,1.4733553,12.882304,6.4860344,6.9847107,-3.2926798,-6.733924,-12.574357,-9.3102455,0.068211555,-0.08932352,14.340555,5.585873,15.110981,-13.444269,9.002137,-18.52486,4.463637,11.268091,-10.281825,8.560586,-2.7345002,-0.92068315,5.8948874,-8.551306,-0.95342994,4.6649456,5.907321,10.15395,3.7278652,-3.7436366,-4.5737386,-2.4127781,12.896765,7.202184,-5.2345457,-0.36221743,-1.7873406,-2.0666182,-5.8897676,-5.5311623,1.57336,7.5648427],"VNM^FMA_PE(NTMA,-10AY,0,AM,\"PORTAGG\",\"MEANR\")":[13.7468420222743,11.2647785569697,11.9844964753595,12.0464008706641,11.5269775496337,12.2371721221707,13.5736186359587,11.8209800624517,14.1034895527164,13.7551973888681,14.020123437014,14.2768847795562,13.7608014360985,13.4019061201177,14.7146263077099,12.5837110431107,11.8241505627291,13.4449086192605,14.9749066978812,12.6010682637794,12.3533992240702,12.4146357100876,11.9657397740052,12.3158195527456,11.8789622523209,13.630596665612,12.8958009397453,12.439850055248,12.5886163905726,12.4083028313543,13.3053765880825,14.1350337716925,14.588039635545,14.4088625566065,15.5063463818837,14.8277583967192,15.5990069336283,15.2391881263199,16.2869114449977,18.2401939977562,19.0807848407937,21.2930599680826,20.7630011229602,21.4390446302364,20.3629112410383,19.2111958788215,17.1255899432543,17.3977137909839,17.7161739397782,16.4801912400976,14.3203638198699,15.7790592474403,14.2235388284462,15.2406619034622,16.8116269515279,16.9586664407857,18.027042184306,17.4089818596502,16.5058860587191,15.8349897144812,13.7575852428191,13.9097363857951,14.2670133587635,14.7568601912995,14.4709076508188,14.1370764599495,12.5366659351033,10.9922210228533,14.1757299237059,15.4872386684559,14.4778394515107,14.1769732941577,14.9648450301325,15.4662535299506,14.9136542488469,15.7126698663534,16.8649474475014,16.1272040797765,16.656183823447,16.5074175134188,16.6413529270442,17.0559780993187,18.0042252859225,16.4763448990278,16.105625000797,15.9655788032831,16.3195636810332,16.2749129030696,16.4201718007033,15.0302708320318,14.5679448580049,14.4844006134943,13.3939118985583,12.4453257192216,11.1145584266891,10.8610256924256,11.1820312797612,10.5736413576104,10.1305703376967,11.494887464874,10.7224968306021,11.8099434614277,11.9189722390854,13.6131149197011,13.7297119484085,14.5059426947856,15.0326598845657,14.1930816118744,14.3506059351557,13.0610013634625,12.9017371243896,14.3607981077429,14.5835811036481,14.4188837414599,16.863789802581,16.9935587390919,15.2066082305671,16.0179040754611,14.4006921950434,13.9494699639582,13.5472543578701],"EWM^FMA_PE(LTMA,-10AY,0,AM,\"PORTAGG\",\"MEANR\")":[16.864596677303,16.7593023045228,16.7220883574658,16.7914038506548,16.3897372411766,16.3971658678987,17.1155525774717,17.0263025451227,16.9986513204283,16.7462139236606,16.4501230909146,16.4900514732263,16.0524762568757,16.0025278178077,16.5419728291588,16.8243755505162,16.8023472721062,16.6190845166905,16.5910878591715,16.685170425606,16.5410439069184,16.4945838537964,16.6615813937125,16.734666983791,17.1408701237979,17.2385509120326,17.3339276600944,16.9375679190978,16.958111401081,17.3504256309086,17.0498574794052,17.1510139660103,17.2417719603947,17.280176071097,17.2179911005936,17.2557693757139,17.3597785102261,17.3906628943563,17.4358467201553,17.2698423337643,18.4032060747943,18.9893072962289,18.6001895224991,18.3941150840941,18.2570138601168,17.8948662272762,17.5234206221698,17.795742240542,17.9897829392201,17.6578896275899,16.5024524527771,16.8155623935389,16.9132624837313,16.9578112231264,17.107100488857,16.9601093448427,16.9057543329702,16.9406093476088,17.2259362390877,17.0861030561593,16.8391042244141,16.7652890548458,16.649423161943,16.7076785718238,17.2298506056306,16.5152312328574,16.4069855128721,16.1570594419319,16.5621404602167,18.1300826244016,18.7019988161558,19.8654670192071,20.0527249850921,20.1066939513721,20.0464453749353,21.2110566965256,21.2530968152909,19.7259918596166,19.8239129115926,19.3056409981235,18.6898710113769,18.0224945241494,17.3117430395508,16.5819106465176,16.4088140441432,15.6829802801641,15.2804339831113,14.2023433584425,15.3268998647922,15.0598416030585,15.9397390703022,15.8892029795865,15.8494137614637,15.6104521199642,15.1201544003317,15.2829601277242,15.3414848674407,14.4631858553176,14.7012753496008,14.8464597769004,14.992868579217,14.9706430102736,14.8842853337361,14.6972345425325,14.553843923232,14.5055170909537,14.5113623784173,14.7983908613913,15.1034078169823,14.7234995059633,14.8526236603622,14.9836702487401,15.1229126746625,15.4265660720713,15.8866843714601,15.6758104264434,15.6569796168158,15.5952933828172,15.3369864751141,15.4220517707595,15.6147786342552],"WL-FDS^FG_PRICE_CHANGE(0,-1AY)":-23.1342254104014,"CPALM-FDS^FG_PRICE_CHANGE(0,-1AM)":0.646605322059179,"FC0000ZA^FG_PRICE(0)":369.49063,"FC0000PH^FG_PRICE(0)":344.54947,"EWZ^FG_PRICE_MAVG(0,,,,200)":31.47125,"EIDO^FG_PRICE(0)":21.85,"TUR^FG_TOTAL_RETURNC(0,-12AM)":0.22395849,"MCHI^FMA_PCT_ABOVE_MAVG(200,0,,,,\"PORTAGG\")":30.8166409861325,"EWZ^PERCENT_CHANGE(FMA_EPS(+1,0,,,,\"PORTAGG\",\"MEAN\"),FMA_EPS(+1,-1AM,,,,\"PORTAGG\",\"MEAN\"))":-4.58818505538665,"EWW^PERCENT_CHANGE(FMA_EPS(+1,0,,,,\"PORTAGG\",\"MEAN\"),FMA_EPS(+1,-1AM,,,,\"PORTAGG\",\"MEAN\"))":-4.00554236905359,"EPOL^PERCENT_CHANGE(FMA_EPS(+1,0,,,,\"PORTAGG\",\"MEAN\"),FMA_EPS(+1,-3AM,,,,\"PORTAGG\",\"MEAN\"))":0.173337248377759,"CNYA^PERCENT_CHANGE(FMA_EPS(+1,0,,,,\"PORTAGG\",\"MEAN\"),FMA_EPS(+1,-3AM,,,,\"PORTAGG\",\"MEAN\"))":2.62054669751709,"VGK^PERCENT_CHANGE(FMA_EPS(+1,0,,,,\"PORTAGG\",\"MEAN\"),FMA_EPS(+1,-3AM,,,,\"PORTAGG\",\"MEAN\"))":0.92609698416987,"QAT^FMA_COS_UP(\"EPS\",\"1M\",+1,NOW,,,\"PORTAGG\",\"MEANR\")":7.0,"EWY^FMA_COS_UP(\"EPS\",\"1M\",+1,NOW,,,\"PORTAGG\",\"MEANR\")":46.0,"INDA^FMA_RBICS_REV_CURRENT(30, LOC, \"PORTAGG\")":28.5481595516189,"TRYVN10Y-FDS^FG_YIELD_NAME":"Treasury - Vietnam Benchmark Bond 10Y","REFQALEND-FDS^(SUBARRAY(NOT_NA(NO_REPEAT_F(FG_YIELD(NOW,-10AY,D))),0,1)-SUBARRAY(NOT_NA(NO_REPEAT_F(FG_YIELD(NOW,-10AY,D))),1,1))*100":25.0,"REFPL7D-FDS^PROPER_NAME(0,,,\"SECURITY\",\"NAME\")":"Poland Reference Rate - 7 Day","TRYPE10Y-FDS^FG_YIELD_NAME":"Treasury - Peru Benchmark Bond 10Y","VWO^FG_PE_NTM(0,,,90,0)":12.8821687467339,"TUR^FMA_PE(NTMA,0,,,\"PORTAGG\",\"MEANR\")":5.43488578040585,"GREK^FMA_PE(NTMA,0,,,\"PORTAGG\",\"MEANR\")":6.99108799658477,"EWY^FMA_EVAL_EBITDA(NTMA,0,,,\"PORTAGG\",\"MEANR\")":5.73406092979764,"EPOL^FMA_EVAL_EBITDA(NTMA,0,,,\"PORTAGG\",\"MEANR\")":4.42286660487132,"DUMMY^ECON_EXPR_DATA('FDS_ECON[PMIDMMANHE]',,,M)":48.78809,"TRYUS10Y-FDS^FG_YIELD(-10AY,0,Y,,\"YTM\")":[2.1881,2.2961,2.4752,2.4325,2.6836,1.9185,0.9174,1.5119,3.8776,3.8791],"CAGDPY@BR^EE_ACTUAL_ANNUAL(MED,+1)":-1.6,"CAGDPY@CL^EE_ACTUAL_ANNUAL(MED,+1)":-3.2,"USDVND^FG_PRICE_CHANGE(0,-6AM)":0.8965492,"USDQAR^FG_PRICE(0)":3.641,"USDBRL^STD(FG_PRICE_CHANGE(0,-1AY,AM))":2.21064511808654,"USDMYR^FG_PRICE_CHANGE(0,-1AM)":-7.0704937,"USDPLN^FG_PRICE(0)":3.87245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EPU^P_PRICE_RETURNS_PR('52W',2,-10AY,0,AM)":[8.346701,6.3331366,-4.0031853,6.863904,-1.4553845,-5.501336,-8.757174,-9.079862,-8.917755,-13.681137,-16.052544,-24.17497,-35.307236,-35.8476,-29.64542,-36.225666,-35.465633,-33.537357,-25.458061,-6.3512087,4.3080926,0.006008148,5.257976,28.237343,47.26815,54.760803,41.852592,51.548088,63.30236,84.45106,57.765316,32.56198,8.694291,17.74199,12.948645,6.37182,12.984872,18.94828,30.68136,30.14698,29.609526,31.066084,27.084042,29.470516,38.025547,25.71913,19.962608,16.363478,4.645705,-1.7236173,-15.108853,-11.259359,-12.647259,-14.795118,-6.386381,-6.4103785,-12.7015295,-15.888768,-2.5167644,-5.9770527,-9.541166,-2.994132,4.580593,-0.6812155,7.929921,-2.3387969,-16.999287,-41.58675,-30.185963,-19.29794,-21.761232,-13.783276,-3.7237465,-14.085007,-14.64085,0.29144287,-4.3500957,-0.38844943,15.364086,55.485237,26.994038,23.646772,4.0573955,-5.5133343,-12.081218,-8.324689,3.817141,-14.440214,-12.401379,-2.990818,-2.9724061,13.955736,3.2380342,1.8684864,-3.335315,-5.199492,4.6723485,-2.4606287,-6.989908,8.476437,3.248465,2.6158571,-12.05203,-13.909948,2.8282523,1.3893366,19.082224,36.935936,28.817474,29.128468,14.278067,11.2185,25.130165,13.145995,26.526905,36.435722,40.52229,52.689587,40.18246,26.78219,30.264019],"MCHI^FMA_DIV_YLD(NTMA,-10AY,0,AM,\"PORTAGG\",\"MEANR\")":[3.52233457096904,3.73533300248091,3.66389391253061,3.55241680457531,3.38563400091228,3.16780939991871,3.07096692409337,3.05322217792289,2.46154437594738,2.63936778292935,2.88125844995586,3.21102572976922,3.52668563924772,3.61762560386482,3.20892166910612,3.28773884241482,3.25430984812643,3.20555843115091,3.29205264695448,3.00454872452181,2.90342302433804,2.94842308450205,2.63070757703155,2.49112760662274,2.34481838830473,2.2419556207132,2.31610381339245,2.30413093300606,2.41970964060801,2.31047448131384,2.26929355339756,2.24368880051582,2.26664656376087,2.17315023693672,2.17253209081765,2.0743060021114,2.13808272347634,2.12496082560987,2.07596069157445,2.04005933001729,2.08673965973812,1.93011002464873,2.10986235717956,2.26455668943963,2.32461924320031,2.27354062466639,2.39922198064523,2.37363757728045,2.49190574614058,2.58649246259551,2.99950190257865,2.74787294560132,2.86411156767696,2.64374884889564,2.51598515677015,2.40983603155383,2.35961095986355,2.63300209206309,2.47788371957674,2.47565561791274,2.55802017699408,2.57222805005652,2.5055922795478,2.41489097176779,2.24960832984365,2.34148470559478,2.33875384795982,2.37590425966923,2.17118689565152,2.18584420381317,1.93629236451631,1.79500798887407,1.71426331426583,1.82245011748839,1.69121570721188,1.69369595010222,1.70108984710347,1.44075797294978,1.46281857445387,1.59877146827448,1.599277653611,1.62742096943267,1.58188090482802,1.84281821911461,1.93858809096427,1.98440840093843,1.95750534311073,2.07438086191127,2.20768011896464,2.26494478467154,2.34824670836737,2.49852984208357,2.57031472821399,2.59052163606036,2.32648659081025,2.59364204113557,2.49650276876709,2.76496901269939,3.23167786552308,2.62248214082156,2.4393660808604,2.13628390736702,2.44227445954993,2.39560556715339,2.50720642456005,2.65629448818615,2.56027843314976,2.32174075494567,2.45524379371958,2.55272198221397,2.62421572111669,2.67923709017783,2.68984045391999,2.87199793423315,2.89405584467492,3.03565053990511,2.85140218565757,2.78511689707862,2.95565238300865,3.049619451793,3.06562780900109],"ECH^FMA_PE(NTMA,-10AY,0,AM,\"PORTAGG\",\"MEANR\")":[14.6307792396893,14.3224595777523,13.6606980629772,14.3702441061022,13.6441724467369,13.0618093142009,13.4651283207719,13.3021299926856,14.1253060639267,13.9241032163701,13.315866291089,12.4181277916063,12.6503631070916,12.0421349124097,13.2465660161976,13.3010713301728,12.2994620654983,12.5051510773865,12.2434234201495,13.4069020299739,13.9313637288148,13.7481096402596,14.5272007227802,15.2940693406239,15.6303833699085,15.3974736473961,16.9097676901026,15.8577761425609,15.7093866899539,15.7497077072457,16.0291420071865,17.3576487777869,17.0164153945466,17.4347207376342,16.7044224087845,17.9227537126995,18.6238031065804,19.1611002861976,15.4179399266373,12.6946217043979,14.1359705428754,14.9822679002956,14.0561652269148,13.7537273367521,13.9621156489723,12.7667037338384,11.6870983366867,12.0421129293643,12.1414885680419,11.9650175331024,14.7700082425792,15.0819231112769,14.4496388796715,8.92756924376946,8.69742200928196,8.48660641675408,9.2718055373891,8.35651760042007,8.6871691390381,9.15938601257086,8.55505358785882,9.60921245191935,8.76081490555913,7.75670154119026,8.15779146373912,8.65582869540404,7.49814844111937,6.01531865332156,9.14463600367512,12.4112072300156,14.6624810258375,15.9930875864677,15.3420404426239,13.6845538938527,13.4634414004727,14.8090869859327,13.8414888724911,13.8343700851855,14.4469431281138,14.587166812457,12.7926369883709,11.3743079827579,11.196799864033,10.5997988322658,10.2081089858262,9.84524268074693,9.14868082142574,9.55072487387098,9.23911995821083,9.88019134998925,9.97383592989572,9.81547606173928,8.74004764673599,8.95361501651078,6.41785018820397,6.62149917913304,6.88931199713706,7.07058528049308,7.4211185550815,6.97149236735839,7.3598787439243,7.82697256562982,8.00780180566662,7.44511022485048,7.87784476476475,8.28411683502578,8.42719546016754,9.37019976585525,9.05610048911212,8.4199412537785,8.40264936744689,9.04739435248483,9.80486096371087,9.41160097154781,10.1370661611128,10.0375348509594,10.0566224258576,10.4270084615041,9.61075906401045,9.51204960868731,9.13696679444272],"NI-FDS^FG_PRICE_CHANGE(0,-3AM)":-17.3784250802271,"BRENT-FDS^FG_PRICE(0)":85.86,"FC0000TW^FG_PRICE(0)":376.78632,"VNM^FG_PRICE_MAVG(0,,,,60)":12.280916,"QAT^FG_PRICE(0)":17.6,"EWM^FG_PRICE_MAVG(0,,,,30)":24.080334,"VNM^P_PRICE(0)/P_PRICE_LOW_PR(0,,,,,,\"PRICE\",\"INTRA\",\"52W\")-1":0.11733329,"QAT^FG_TOTAL_RETURNC(0,-12AM)":2.1457195,"GREK^FMA_PCT_ABOVE_MAVG(200,0,,,,\"PORTAGG\")":55.1724137931034,"EWZ^FMA_PCT_ABOVE_MAVG(200,0,,,,\"PORTAGG\")":75.5102040816327,"EWM^PERCENT_CHANGE(FMA_EPS(+1,0,,,,\"PORTAGG\",\"MEAN\"),FMA_EPS(+1,-1AM,,,,\"PORTAGG\",\"MEAN\"))":5.84096818081164,"EIDO^PERCENT_CHANGE(FMA_EPS(+1,0,,,,\"PORTAGG\",\"MEAN\"),FMA_EPS(+1,-1AM,,,,\"PORTAGG\",\"MEAN\"))":1.90540970075452,"VWO^FG_TOTAL_RETURNC(0,-3AM)":2.8553128,"KSA^SIZE(FG_CONSTITUENTS)":124,"EPHE^FMA_COS_UP(\"EPS\",\"1M\",+1,NOW,,,\"PORTAGG\",\"MEANR\")":13.0,"SET-BKK^FG_ROE(0)":7.95289092115407,"TIPSCL10Y-FDS^FG_YIELD_NAME":"Treasury - Chile Inflation-Indexed (TIPS) Bond 10Y","REFKRBASE-FDS^(SUBARRAY(NOT_NA(NO_REPEAT_F(FG_YIELD(NOW,-10AY,D))),0,1)-SUBARRAY(NOT_NA(NO_REPEAT_F(FG_YIELD(NOW,-10AY,D))),1,1))*100":25.0,"TRYAE10Y-FDS^PCTCHG(FG_YIELD(0,,,,\"YTM\"),FG_YIELD(-1AM,,,,\"YTM\"))":-7.923009,"TRYKR10Y-FDS^PCTCHG(FG_YIELD(0,,,,\"YTM\"),FG_YIELD(-1AM,,,,\"YTM\"))":0.9861599,"TRYIN10Y-FDS^FG_YIELD(0,,,,\"YTM\")":6.8645,"CC_GR^IMF_IFS_RCPI_Q(0)":2.571976,"VNM^FMA_EVAL_EBITDA(NTMA,0,,,\"PORTAGG\",\"MEANR\")":10.9663676267188,"MCHI^FMA_EVAL_EBITDA(NTMA,0,,,\"PORTAGG\",\"MEANR\")":7.7389627885807,"GREK^FMA_PE(LTM,0,,,\"PORTAGG\",\"MEANR\")":7.46861642282265,"EWT^FMA_PE(LTM,0,,,\"PORTAGG\",\"MEANR\")":21.0123597611177,"EIDO^JULIAN(FMA_DIV_YLD(NTMA,NOW,NOW,M,\"PORTAGG\",\"MEANR\").DATES)":45530,"VNM^FG_COMPANY_NAME":"VanEck Vietnam ETF","EPHE^FG_COMPANY_NAME":"iShares MSCI Philippines ETF"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CAGDPY@VN^EE_ACTUAL_ANNUAL(MED,0)":null,"CAGDPY@BR^EE_ACTUAL_ANNUAL(MED,0)":-1.00044665072,"CC_MY^FG_COMPANY_NAME":"Malaysia","USDTRY^FG_PRICE_CHANGE(0,-1AY)":28.030348,"USDEUR^STD(FG_PRICE_CHANGE(0,-3AY,M))":2.14381117647125,"USDMXN^FG_PRICE_CHANGE(0,-3AM)":17.13245,"USDCLP^STD(FG_PRICE_CHANGE(0,-3AY,M))":4.44552728573466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6.13780300527568,14.1863075902305,26.3880518116564,20.4321074051196],"EWY^FG_TOTAL_RETURNC(-10AY,0,AM)":[-0.6880045,-8.027113,-3.3568025,-3.6258876,-0.95219016,2.2633433,-0.5269587,1.2184381,8.094907,-6.7140102,-5.0865054,-5.2132726,-7.7115355,-2.2713065,14.776123,-0.7802367,-2.860254,-5.8011,-2.408886,13.114405,-0.8538902,-4.708135,3.7758589,7.7220917,1.8325567,1.9936562,-4.4283032,-3.348416,1.4750838,6.836009,2.3776293,6.7452073,-0.6558955,10.209346,-1.6072571,3.415513,-1.5939116,0.7733822,6.4581513,3.5364628,1.3772607,4.937935,-8.317434,4.660845,0.8482456,-4.494673,-6.8253756,-1.6688764,1.27666,1.2457252,-16.727697,7.7220798,-2.0735025,6.912291,-0.45841932,-3.2078803,1.8375754,-11.519253,9.013117,-5.7457805,-6.521356,5.080569,6.981778,-1.3996601,9.192562,-2.8644621,-9.456343,-17.558224,16.265726,1.6704679,6.7961097,7.3251724,5.277729,-0.15472174,2.8358936,17.329716,9.4466095,4.18638,-0.14755726,0.28418303,5.0782084,-0.72275996,1.1518002,-2.6640832,-5.418831,-6.5810976,-0.71196556,-3.9250135,5.5084467,-10.496956,2.5637507,0.124287605,-8.08276,1.4405727,-13.979286,4.127252,-5.4004965,-15.764666,7.398963,12.620616,-0.9355664,14.493263,-10.5641365,2.5641084,1.1166692,4.005277,-0.6022155,7.605219,-6.134242,-6.9613276,-7.295555,15.995609,6.0966372,-8.194721,6.565821,4.6794534,-4.6043873,-1.3589442,4.6555758,-1.5736043,0.5534172],"UAE^FMA_PE(NTMA,-10AY,0,AM,\"PORTAGG\",\"MEANR\")":[14.7471323664974,15.0819583357283,14.2150060115683,13.597402968905,12.2935013463496,11.4749162344478,13.0244375458255,11.6288739690966,14.4515426148256,12.9934263564591,12.6629736475726,12.6611627447957,11.379610708001,11.70865846574,11.4399503205459,10.6980957942538,10.9671565330282,10.476336632225,11.5573482408008,12.0938632791419,13.2754777408505,12.5653053381786,12.484363308893,12.7872480390511,12.2951766974626,12.847368380513,12.1794112411547,11.3021337762449,11.7856209139386,12.4564253697207,12.1308588026841,11.7209169875628,11.8748106498423,11.5364647010965,11.0798691398814,11.7310622930456,11.3753101055753,11.0610398898721,11.4360898867531,10.6898813614106,10.9574635472267,11.6599562271491,10.9498681523323,10.6526300481361,11.3175748155919,10.5275218235508,10.7412825125099,11.4016966440109,11.6740157880249,11.9515833633906,11.3777506473712,11.3721676478489,10.9403076745662,11.0367701618398,11.3965682800331,11.6700851785769,12.2609481575974,11.399272728698,11.9335847316198,12.4025456132272,12.664130699462,12.700368741554,13.1203903541686,12.6792479858715,13.6629074328429,13.6066062512215,12.5022535816166,10.4830226017345,15.779660968852,14.2390211832267,16.7765986616539,15.4777565540356,13.9044632255075,13.2278848232263,15.0659467828859,16.9386598219901,14.941471349774,15.8378784994732,14.9300752481951,14.0694189718281,13.8804270705567,15.059420952089,14.5041465064798,14.3722702901593,14.7661528482394,14.4736757520173,14.4752086315529,14.7988598161388,15.4594368376227,16.0683964760604,16.0683764543822,16.4741709786521,16.2307552945946,14.1816638163039,13.0181383022727,13.4714286368851,13.2044334791053,12.6629581819099,12.5148472136897,11.9755706480315,12.0526298886072,11.6280703518803,11.8241739634139,10.7775607567361,11.5477939162623,10.7994391446535,11.2073128002959,11.5134791023852,11.1828160072681,11.297149060963,9.57194379601051,10.2952104943037,10.5894538982843,10.4802625522596,9.97015099464367,9.56644106997952,9.0558592782005,8.30066778818544,8.64575734107561,9.24162723842741,9.07954171773515],"EPU^FMA_PE(LTMA,-10AY,0,AM,\"PORTAGG\",\"MEANR\")":[15.850208378148,15.2071501371668,14.1383464848043,14.1030424244343,14.1491568965897,15.0897521844667,16.3564209364825,16.0046260493945,15.675794414522,16.2976825985119,16.1617097576702,15.4954594619308,14.938146044194,14.0916329253431,12.1641310947768,11.1153249793615,10.6149945089644,15.2566135447703,22.5502897160389,22.1580938143261,22.1180365979799,20.7195665749074,19.8477039668356,19.5452459262319,18.5466959378076,17.4783920388796,16.0739980971757,15.449378911112,15.3434165185357,15.5858754028594,16.22924570634,16.1056295454314,15.0824909195829,15.1046334342046,14.7637641755239,15.1029122269106,14.9954878964997,16.5257159799306,16.4147797469859,16.8226778083578,17.1277391546598,18.1238885650698,19.8720432327877,19.3196005467202,18.8975833862917,18.180234548561,17.7643734007577,17.6848894020241,17.1951653506066,16.5064517954221,15.848808895402,16.5216231060133,17.0718471190821,18.6008476912239,20.2207843788288,19.8648352910593,19.024855777506,17.9626530513481,17.7989960562548,17.9901616192461,17.6855377323245,17.3053809246989,17.1485307967558,16.4836334595577,17.8198765584418,16.4275770622837,16.6371954135573,15.6119243897181,16.3496714231975,18.4947255130935,21.6116396613551,24.4906010162596,32.4233679125873,36.3251018872784,38.5244058648247,44.8423390695496,50.6683349685232,46.2474732535438,68.1834825625355,62.5321303749543,56.2441194955715,51.1167204344432,44.1970782343716,38.4122299026691,33.4307538403702,27.4085255275129,22.3067481867059,16.6156886260622,11.737684550007,11.8950076613601,13.5110816193181,13.4384029064512,12.4481930203472,11.8639574461821,10.7408321459033,10.1467254916829,9.80444678351653,9.11977745940372,9.41723680418589,9.78375081971072,9.23760525268175,10.384463926924,9.39351609596774,9.46480755715276,9.54221728512541,9.47935951059498,9.95581031185209,10.8097235247527,11.1364203077467,10.8701297371808,10.6416084853711,12.0510548023467,14.6883932207553,15.124401298572,15.1570668499904,15.171128346835,15.2300053718886,15.2440388336849,14.2439847194813,13.5955447742828,13.2117786133039],"WL-FDS^FG_PRICE_CHANGE(0,-6AM)":-9.41310356039667,"CPALM-FDS^FG_PRICE_MAVG(0,,,,30)":3946.8333,"TRYSA10Y-FDS^FG_YIELD(-10AY,0,Y,,\"YTM\")":[null,null,3.8912454,3.7299898,4.5715504,2.8775356,2.0844028,2.5113702,4.613973,4.608568],"CAGDPY@CN^EE_ACTUAL_ANNUAL(MED,0)":1.41410583295463,"CC_CN^FG_COMPANY_NAME":"China","USDAED^FG_PRICE_CHANGE(0,-1AM)":-0.0013649464,"USDTHB^FG_PRICE(0)":33.9375,"USDZAR^STD(FG_PRICE_CHANGE(0,-1AY,AM))":2.36709287812845,"USDTWD^FG_PRICE_CHANGE(0,-1AY)":0.14111996,"USDIDR^STD(FG_PRICE_CHANGE(0,-3AY,M))":1.53950145993669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1097711891,42.8041145229357,51.3052324622103,35.3975809126533,41.6900785176278],"CNYA^FG_TOTAL_RETURNC(-10AY,0,AM)":[null,null,null,null,null,null,null,null,null,null,null,null,null,null,null,null,null,null,null,null,null,null,null,2.736473,2.1555066,-1.996988,1.3071895,4.4364333,-9.013909,7.3654413,0.037693977,0.41446686,-1.4258862,1.5226483,5.5725455,4.0299535,4.6966076,-0.07203817,4.135263,-0.31214952,1.7440081,8.335936,-6.5129757,-0.27743578,-4.9922647,-0.43403506,-8.994871,-1.6222,-3.7376344,0.955832,-11.956888,3.7434697,-2.9397547,7.860887,15.095318,4.4029713,0.18644333,-8.402639,5.684304,1.0179043,-2.9186964,-1.3242722,4.1712046,-1.5320301,6.036997,-4.06996,4.8737764,-8.893347,6.422019,-0.20689368,8.7727785,15.3601055,5.88398,-4.5134425,4.3715954,6.0209394,2.6965141,7.0094585,-0.9519458,-6.6590366,4.8624635,5.8601856,-2.4908721,-4.9228725,1.07373,-1.4164388,3.5201192,-0.023126602,0.33730268,-7.3888836,3.002894,-10.807514,-9.436542,1.6913295,10.9291315,-5.3916273,-3.3739686,-8.744133,-9.131831,11.075724,1.7864704,13.401723,-7.718402,-0.91911554,-0.24737716,-6.6955924,-3.8544893,7.929361,-7.2322726,-2.3540854,-5.011511,1.5659928,-1.2628257,-5.731988,6.727195,-0.10547042,3.5452843,-1.1537075,-4.3474913,-1.8555045,-0.6033838],"EWY^FMA_PE(NTMA,-10AY,0,AM,\"PORTAGG\",\"MEANR\")":[10.312444636621,10.2604689984179,9.61856649604818,9.8870192086381,9.53124027018975,9.67334699178087,9.85450697972138,9.92890662274005,10.1854652409195,9.79236635838387,9.58284615480658,9.72889680903925,9.26759272318893,9.43891632386227,10.2987620096303,10.3187575813941,10.0141567231555,10.2578487929648,10.253593678909,10.6844313808582,10.1769278657596,9.93198925406516,9.82077179468735,9.94070912626563,10.0461165717132,10.1647790485607,9.90834342830003,9.6498679789597,9.69799452803893,9.58451766003526,9.43555790460964,9.50769643474913,9.0251066861339,9.61116199746942,9.5984399185953,9.38288868645594,9.10802063500829,9.191624380137,9.3960549268031,9.22424775828809,9.09050375517102,9.51903611685575,8.98385337111577,8.92367796977927,8.97706045911289,8.78938385172441,8.38849095293584,8.32784810176448,8.32396177118251,8.43019039811309,7.50212764065372,8.03273592275514,8.23661815374156,9.73995661740251,10.3162578287691,10.5950600444764,11.2845644934988,10.5041456396474,11.2676940381793,10.9979830183084,10.4241747829975,10.9215007570526,11.2557305219356,11.0078821776363,11.4144521698405,11.1579933751932,10.2075141133413,9.13903955517507,11.5322926475041,12.1582728541595,12.3121385263623,12.7439833764714,13.0032255149716,12.3546990738666,11.7413835857181,12.8616395758084,13.2681320922615,13.5813086088524,13.3083091701914,12.9752013841755,11.4270298666485,11.1569605578663,11.2851753307989,10.671500170145,10.1925227166146,10.0034627297907,9.96490640855564,9.85325432497583,10.2506589047279,9.09743564180174,9.38386621359883,9.36867737773031,8.98278283138631,8.84093220460415,8.1906190394455,8.67239597287756,8.52480694329666,8.19643396748283,9.61085290151848,10.6447619647776,10.2495291850686,12.1313111987991,12.6578528605889,13.3700622561965,13.3449540702891,12.9724634416839,12.0238564344602,12.0175207032419,11.1093563925535,10.5577927586279,9.65549198351893,10.2250619882983,10.392629323785,9.72419600462533,10.3872764875111,10.6801748672952,9.8428228481518,9.6210219375765,9.7094600216367,9.15621318228292,8.58137779110529],"DDR3512M-FDS^FG_PRICE_CHANGE(0,-6AM)":-8.16591187988877,"PLATI-FDS^FG_PRICE_MAVG(0,,,,30)":952.0333,"TIOS-FDS^FG_PRICE(0)/MAX(FG_PRICE(0,-1AY))":0.684170366259711,"FC0000AE^FG_PRICE(0)":143.24028,"FC0000KR^FG_PRICE(0)":464.85306,"GREK^FG_PRICE_MAVG(0,,,,60)":41.397533,"EPHE^FG_PRICE_MAVG(0,,,,200)":25.919704,"KSA^P_PRICE(0)/P_PRICE_HIGH_PR(0,,,,,,\"PRICE\",\"INTRA\",\"52W\")":0.93912846,"SET-BKK^P_PRICE(0)/P_PRICE_LOW_PR(0,,,,,,\"PRICE\",\"INTRA\",\"52W\")-1":0.06616557,"GREK^P_PRICE(0)/P_PRICE_LOW_PR(0,,,,,,\"PRICE\",\"INTRA\",\"52W\")-1":0.36708713,"EWW^FG_TOTAL_RETURNC(0,-12AM)":-15.379768,"EPU^FMA_PCT_ABOVE_MAVG(200,0,,,,\"PORTAGG\")":61.5384615384615,"EWJ^FG_TOTAL_RETURNC(0,-3AM)":6.8247437,"URTH^FMA_COS_DOWN(\"EPS\",\"1M\",+1,NOW,,,\"PORTAGG\",\"MEANR\")":539.0,"EZA^FMA_COS_DOWN(\"EPS\",\"1M\",+1,NOW,,,\"PORTAGG\",\"MEANR\")":14.0,"KSA^FMA_RBICS_REV_CURRENT(30, LOC, \"PORTAGG\")":42.919135978263,"EWM^FG_ROE(0)":8.32334898842457,"TRYKR10Y-FDS^FG_YIELD_NAME":"South Korea Benchmark Bond - 10 Year","REFEUREFI-FDS^FG_YIELD(NOW,,,0)":4.25,"REFCNRMB-FDS^FG_YIELD(NOW,,,0)":3.35,"TRYPL10Y-FDS^PCTCHG(FG_YIELD(0,,,,\"YTM\"),FG_YIELD(-1AM,,,,\"YTM\"))":-1.7171938,"TRYMX10Y-FDS^FG_YIELD(0,,,,\"YTM\")":9.7244,"CC_SA^IMF_IFS_RCPI_Q(0)":1.5452076,"KSA^FMA_EVAL_EBIT(LTMA,NOW,NOW,M,\"PORTAGG\",\"MEANR\")":21.4160402549671,"QAT^FMA_EVAL_EBITDA(NTMA,0,,,\"PORTAGG\",\"MEANR\")":8.85315195409277,"EWZ^FMA_EVAL_EBITDA(NTMA,0,,,\"PORTAGG\",\"MEANR\")":4.72597113861235,"EPU^FMA_EVAL_EBITDA(NTMA,0,,,\"PORTAGG\",\"MEANR\")":6.15496945482869,"EWZ^FG_COMPANY_NAME":"iShares MSCI Brazil ETF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TRYJP10Y-FDS^FG_YIELD(-10AY,0,Y,,\"YTM\")":[0.3138,0.2604,0.0315,0.0465,-0.0051,-0.0208,0.0201,0.0672,0.4224,0.6127],"CAGDPY@PE^EE_ACTUAL_ANNUAL(MED,0)":0.830176564820384,"USDSAR^FG_PRICE_CHANGE(0,-3AM)":0.050652027,"USDINR^STD(FG_PRICE_CHANGE(0,-3AY,M))":0.951138161150903,"USDKRW^FG_PRICE_CHANGE(0,-3AM)":-2.3296714,"USDPEN^FG_COMPANY_NAME":"Peruvian New Sol per U.S. Dollar","USDCNH^FG_PRICE_CHANGE(0,-6AM)":-1.5398502,"INDA^P_PRICE_RETURNS_PR('52W',2,-10AY,0,AM)":[59.319794,35.92384,25.918472,36.435654,21.852661,44.849228,37.995243,20.668995,13.307023,7.054007,1.5211821,0.7067323,-7.60535,-8.079826,-5.991006,-14.439053,-6.235647,-20.783394,-27.40524,-13.202977,-8.114857,-7.313335,-5.618602,-1.5797496,4.8916936,5.9013724,1.4562011,-0.73390007,-2.2577643,13.903534,25.93714,19.053448,19.434715,18.780972,15.243471,17.204226,15.973293,14.583182,22.33156,32.383442,36.792408,35.12056,16.995358,9.241629,10.158086,3.64573,5.68794,3.9684415,7.0748806,0.6151676,-14.9927435,-3.4225821,-5.6158123,-14.415914,-3.8463771,4.2607546,2.7388573,7.740891,10.2564335,-2.6381671,-9.334207,3.7448883,18.713081,4.4576526,8.196855,11.509312,-0.5369425,-30.7357,-21.453995,-21.49533,-16.951149,-2.8863192,8.322632,0.7836461,-2.2812605,5.859959,13.344359,11.080265,21.854519,77.75163,51.254402,65.68271,52.473866,37.26716,40.3211,45.99849,45.52429,28.347004,22.319221,18.123222,13.66508,15.04004,11.584377,-0.3636539,-5.644685,1.8348575,-4.425323,-12.007517,-8.237433,-2.1089613,-7.693839,-7.7044725,-11.314285,-14.808285,-7.740635,2.2882104,10.236049,6.0517907,3.709519,9.49986,2.8710961,4.9743176,15.799975,22.581505,32.1051,34.603096,27.989697,27.036608,28.67359,27.730333,29.599464],"TUR^FG_TOTAL_RETURNC(-10AY,0,AM)":[-6.7731085,-11.736077,10.804737,6.3225865,-6.7787766,1.766789,-9.375,-7.279694,5.3501487,-3.3856332,-3.2090127,-5.4463267,-9.703636,-4.9761715,8.300829,-1.9032955,-1.2300789,-1.248014,0.7797837,15.928495,5.776751,-13.751089,1.7009258,-4.007107,1.6380548,-1.8456042,-1.7743587,-12.75276,1.3650894,-2.290076,9.812498,2.1058679,10.841692,1.6846776,4.478574,7.619512,4.71251,-9.969849,-2.22435,-9.246582,17.478312,5.660379,-2.8745651,-4.887891,-8.250827,-13.129491,-7.757908,-7.3461237,-26.000006,14.91313,-1.0919809,12.696398,-6.6442785,13.603234,-0.6771147,-12.917113,-4.491144,-7.1182013,13.537335,10.495377,-8.852583,10.921216,-5.9000373,5.99041,2.5284767,4.3849826,-15.806341,-19.45032,7.874012,5.158162,9.15221,-4.780197,-8.068127,-5.6557775,-5.9431496,26.59341,16.04712,0.037527084,0.22505522,-14.595806,2.8921962,-2.3424149,-5.01954,3.9716363,8.00364,-11.621052,1.4768958,-10.093898,5.2197337,-1.7946124,-4.9746275,10.897446,7.3699474,-7.4472904,-4.7390223,0.6802678,17.827438,-2.4261117,21.0217,26.148678,10.646999,-5.164075,0.6239414,-5.5806103,-7.5522423,-4.5204997,-2.0083249,19.127644,13.295317,2.1456957,-11.825728,4.735291,-8.390456,10.62578,4.9846053,-4.134446,12.047863,5.6617856,-0.023269653,-0.07139444,-11.931419],"EPOL^FMA_DIV_YLD(NTMA,-10AY,0,AM,\"PORTAGG\",\"MEANR\")":[4.28033384386311,4.15434684251078,3.96706693140792,3.95118424581936,4.06143066308128,3.87427871939485,3.71639282240792,3.72047527960348,3.30463790085973,3.44021073329469,3.65749556892665,3.71497434674224,3.74149378351846,3.81412397242659,3.7074045546572,4.00012160761677,4.02274606671473,4.19610223322153,4.03798440297891,3.65598296366823,3.70761721803551,3.79964079326378,3.88403826528362,3.67901525320249,3.553977934744,3.65282248040223,3.27898722869986,3.26751676519873,3.08048124343726,2.72228436759257,2.54208520508196,2.53743938158794,2.40546187947041,2.49745086394104,2.40902398992017,2.2747959012404,2.35864067517176,2.48365354786317,2.41326782072862,2.68678712512922,2.83443878005601,2.76750026723429,3.05497435042528,3.19713879932714,3.04285263028653,3.13258337072248,3.13894508376259,2.81650547281427,2.75357434656104,2.936208716504,3.27449757170079,3.06476506965667,3.17929363698465,3.00395369709278,3.0541092803099,3.08181063418888,3.13051210347753,3.36456844191334,3.26554892992837,3.36463873511036,3.89859849178915,3.54379537451819,3.3717261496886,3.47130272076516,3.52683764794827,3.8489242345894,4.33614194299903,4.65619941763442,3.11179707517069,2.53705423781634,2.67125824688654,2.56306307764301,2.78836165548014,3.09400625229516,3.19629246867736,2.62711228499509,2.70536113005237,2.84865648200206,2.92504918077961,2.88121920966239,2.84311974441332,2.90362322379306,3.04815001222637,3.03367301658355,2.99692434551684,3.03755429705083,2.89168670519034,3.48532547257239,3.3339648553291,3.33226321282957,3.69225472111129,3.37816398960864,3.78338679319414,4.08127937302937,4.25556610370699,4.0498204605728,4.53025008710865,5.04203255536595,4.78946853710193,4.15013403446178,4.15237964802624,3.93962807503893,4.26116182808226,4.82007875428399,4.29952426944792,4.32126608906968,4.0105840517386,3.72870626341137,3.9667799041232,4.3746807065341,4.32848245240204,4.95501540411333,4.7508967020805,5.16137843728033,4.75946767925141,4.90423473292644,5.05831783368976,5.24189101739945,4.98022050642426,5.34416430234133,5.32922854184861],"GREK^FMA_PE(LTMA,-10AY,0,AM,\"PORTAGG\",\"MEANR\")":[20.8055927778176,18.4840055948243,16.5650823560994,18.5590977432304,16.606428491283,14.1208646930737,18.2156736385307,17.0669203222175,15.8839675008029,14.9050326696914,13.8163286900031,12.5319604292299,11.2427748825044,10.7765574942127,11.2409216720884,14.3162751259324,-4.45646386595124,-0.741664634777173,-0.119514869528152,0.88280815688905,2.45025956198091,3.86327734331287,4.12843887170639,5.99231040405537,6.44055530672903,9.29208967344353,11.1725669373707,13.9795733244898,14.5221604130916,14.1295414481491,14.3949757653756,14.095803414424,14.3390265446845,15.2845984561794,15.1411677643994,15.2522592072383,15.1884354784319,14.3733840569475,16.4595666556644,17.3559497257368,20.4584937886967,22.9512040718687,23.9417061514241,22.9487543931532,22.7652612580309,21.573310302799,21.6872195396076,21.092395679309,21.373467652099,21.0608868208273,19.0596628842303,17.5106144190225,14.3173511569643,17.6195701048048,18.7865892897296,18.5565842870416,18.427820404936,17.8707883369108,17.672993964141,18.2179280600737,19.1109469278724,19.6085189246345,15.7773070919386,17.309071445741,17.9843822479546,18.6616632902333,12.547373185903,11.7572277246688,12.4646769249216,12.5913310941029,15.0391053952596,15.423284030836,15.0199202829756,15.4587702303042,13.0926324324294,16.1387253808425,18.4269161609015,17.1873287688708,17.8172669033894,17.453840055507,17.4619212234368,17.144783185877,16.8761598108204,15.76521956284,15.7702312238099,13.5106059374021,14.4430605517534,13.5150439802811,12.6053583717717,-87.1559575840419,-96.6066931491824,-86.3818395403968,-75.5445798043433,-65.8390324551395,-55.0630069268355,-44.7355594064673,-34.6955442262423,-25.1888549617779,-14.7783416988715,-4.87603746928128,5.51188225450918,6.79959071025012,7.85309188716607,7.6163039881514,7.55512315460372,7.72149273557985,7.90322377487118,8.10110443366501,7.66795460806419,7.01695311582471,6.72507878676145,6.62378573595994,6.28167482112387,6.40551084151985,6.76285567064239,6.76949292315639,6.85043243391212,6.85977857548971,6.84003917047055,6.83560772917697,6.67734767097652],"PASP-FDS^FG_PRICE_CHANGE(0,-1AM)":4.32432432432432,"BRENT-FDS^MAX(FG_PRICE(0,-5AY))":140.85,"TIOS-FDS^FG_PRICE_CHANGE(0,-1AY)":-9.22227335480903,"FC0000IN^FG_PRICE(0)":1482.6757,"SET-BKK^FG_PRICE_MAVG(0,,,,200)":1364.6028,"EWW^FG_PRICE(0)":52.84,"UAE^P_PRICE(0)/P_PRICE_HIGH_PR(0,,,,,,\"PRICE\",\"INTRA\",\"52W\")":0.94611484,"MCHI^P_PRICE(0)/P_PRICE_LOW_PR(0,,,,,,\"PRICE\",\"INTRA\",\"52W\")-1":0.1672287,"EWZ^P_PRICE(0)/P_PRICE_LOW_PR(0,,,,,,\"PRICE\",\"INTRA\",\"52W\")-1":0.13839126,"EWM^FG_TOTAL_RETURNC(0,-12AM)":24.135458,"EPHE^FMA_PCT_ABOVE_MAVG(200,0,,,,\"PORTAGG\")":69.6969696969697,"ECH^FMA_PCT_ABOVE_MAVG(200,0,,,,\"PORTAGG\")":55.1724137931034,"EWJ^FMA_PCT_ABOVE_MAVG(200,0,,,,\"PORTAGG\")":52.4509803921569,"TUR^FMA_COS_UP(\"EPS\",\"1M\",+1,NOW,,,\"PORTAGG\",\"MEANR\")":9.0,"EPU^FMA_COS_DOWN(\"EPS\",\"1M\",+1,NOW,,,\"PORTAGG\",\"MEANR\")":6.0,"EIDO^FMA_RBICS_REV_CURRENT(30, LOC, \"PORTAGG\")":54.6876694178419,"EPU^FG_ROE(0)":11.1662576613741,"REFAEREPO-FDS^PROPER_NAME(0,,,\"SECURITY\",\"NAME\")":"United Arab Emirates Repo Rate","REFMYON-FDS^PROPER_NAME(0,,,\"SECURITY\",\"NAME\")":"Malaysia Policy Rate - Overnight","TRYGR10Y-FDS^PCTCHG(FG_YIELD(0,,,,\"YTM\"),FG_YIELD(-3AM,,,,\"YTM\"))":-9.19857,"TRYTR7Y-FDS^FG_YIELD_NAME":"Treasury - Turkey Benchmark Bond 7Y","CC_ID^IMF_IFS_RCPI_Q(0)":null,"UAE^FMA_PE(NTMA,0,,,\"PORTAGG\",\"MEANR\")":9.07954171773515,"INDA^FMA_PE(LTM,0,,,\"PORTAGG\",\"MEANR\")":27.2829992042422,"EWW^FMA_PE(LTM,0,,,\"PORTAGG\",\"MEANR\")":13.3709683916107,"EPHE^FMA_PE(LTM,0,,,\"PORTAGG\",\"MEANR\")":11.6081197525813,"CNYA^FG_FCF_YIELD_NTM(0)":6.25600453221683,"TRYID10Y-FDS^FG_YIELD(-10AY,0,Y,,\"YTM\")":[7.922017,8.942368,7.89735,6.462641,8.148183,7.263584,5.902206,6.458283,6.936579,6.498571],"CAGDPY@IN^EE_ACTUAL_ANNUAL(MED,+1)":-1.2,"CC_IN^FG_COMPANY_NAME":"India","USDAED^FG_PRICE_CHANGE(0,-1AY)":-0.004082918,"USDTHB^FG_COMPANY_NAME":"Thailand Baht per U.S. Dollar","USDZAR^FG_PRICE_CHANGE(0,-6AM)":-7.4542284,"USDTWD^FG_PRICE(0)":31.9315,"USDIDR^STD(FG_PRICE_CHANGE(0,-1AY,AM))":2.40318336004306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4,39.4423843156453],"GREK^P_PRICE_RETURNS_PR('52W',2,-10AY,0,AM)":[26.616405,-6.0040894,-27.910418,-26.080894,-37.856613,-46.66322,-46.071823,-54.961742,-47.81578,-45.087425,-57.537483,-55.954403,-54.999355,-48.70621,-33.728374,-46.90631,-40.093273,-35.763527,-49.45184,-30.63423,-31.201887,-31.153275,-26.102924,-20.853973,-23.509974,-24.100716,-30.790579,-11.269045,-3.538686,18.098032,25.193478,11.007285,14.2368555,11.3502865,48.311543,46.527683,49.82686,37.809776,27.222622,20.038033,36.362423,46.558727,35.920586,22.163975,28.186464,-6.999606,-7.2108865,-9.17626,-11.841869,-9.246129,-14.884031,-17.909967,-32.050003,-35.099472,-21.31461,-15.082031,-17.499643,2.6876569,8.227646,10.281647,4.4935107,13.197529,33.372665,38.512314,50.24396,38.304222,-3.2773674,-25.880867,-23.111607,-23.261135,-30.103552,-27.948683,-22.01022,-27.51013,-37.95632,-18.073738,-12.143183,-18.240946,5.433488,61.380814,53.07896,47.32424,47.133373,37.09557,44.291317,39.54805,60.07646,13.481212,4.910898,21.193468,11.306763,3.941834,-7.1269093,-4.38993,-13.731509,-10.731917,-14.07516,-19.358175,-14.087802,2.6151896,3.3949614,12.020599,23.62951,12.571669,18.608952,33.911407,60.998367,69.126114,64.01547,60.70105,43.181335,47.829247,43.157898,32.221066,26.453745,38.6709,33.71121,21.354698,13.03097,11.218452,12.124372],"ECH^JULIAN(FG_TOTAL_RETURNC(-10AY,0,AM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3],"EWT^FMA_PE(NTMA,-10AY,0,AM,\"PORTAGG\",\"MEANR\")":[13.8421690523342,13.0047508119939,12.9941978531193,13.2259063543011,13.1255797559587,12.7329826697126,12.8525949143028,12.4634713870907,13.0337932736912,12.9015392130245,12.4362131718302,11.8003039713185,11.2993691387169,11.4535754368621,12.0855943443659,11.9711092812208,11.7531402812337,11.7022307052439,12.2223566721383,12.6993055738156,12.2962526284102,12.6543162650773,12.9539026517405,13.5192995672273,13.6541689292347,13.7873663030341,13.5861219399777,13.0716962617653,12.8024369151309,13.0874036662076,13.1221894504159,13.1790490262061,13.1746398487127,13.4799718825167,14.000800618004,14.0040788802781,13.8926004894324,13.2355902274505,13.7254575813824,13.6089631999938,13.2643612808963,13.9506625783853,13.3955571856103,13.3732503610473,13.1382431630496,13.5581751206478,13.2885549731316,13.5834164488691,13.6607135996534,13.2549228519608,11.6219061923756,12.5664394202928,12.4247653246528,13.4930902176246,14.3011463981842,14.7329731957998,15.2492083965838,14.1574522383998,14.9438790984493,15.1039294472394,14.5481618966239,15.11090951636,15.513142520401,15.2039596015875,15.8642177609299,15.5807609072745,14.4034641620017,13.299575684506,15.0301940570345,15.3886529201305,16.1824660441076,17.107516585944,16.092150759546,15.1287247257028,14.7318538249651,15.4810172981355,15.7747409448822,15.7617218031806,15.6215660816012,15.5464037066334,15.0039308639648,13.7832743714022,13.8147016110785,13.345053232877,12.9319520614738,12.7549926258627,12.8427286162868,12.9845061262676,13.854788090167,12.6128975945427,12.4824825630896,12.2938156916031,11.6256518107817,11.3708153848015,10.7235070981297,10.6676306397217,10.9285515686076,10.1984234288806,10.5565671434858,12.7392051287972,12.4839240802316,13.8008835475728,14.4236614571525,14.9908413636434,15.1027805380172,16.1732584458597,16.2271453161565,16.8741497462801,15.8654676601019,15.2695869202977,14.8074773794352,15.7185090982285,16.2410001699863,16.0677848939375,16.5197053756274,17.4017761197231,17.2347058180353,17.642651534697,18.3110363528555,16.7812513975748,16.5900696324412],"DDR3512M-FDS^FG_PRICE_CHANGE(0,-3AM)":-7.46402071159002,"PLATI-FDS^FG_PRICE(0)":945.0,"FC0000TR^FG_PRICE(0)":230.4114,"GREK^FG_PRICE_MAVG(0,,,,30)":41.916317,"EPHE^FG_PRICE_MAVG(0,,,,60)":25.24575,"KSA^FG_TOTAL_RETURNC(0,-6AM)":-3.3614337,"SET-BKK^P_PRICE(0)/P_PRICE_HIGH_PR(0,,,,,,\"PRICE\",\"INTRA\",\"52W\")":0.8594303,"GREK^P_PRICE(0)/P_PRICE_HIGH_PR(0,,,,,,\"PRICE\",\"INTRA\",\"52W\")":0.9605658,"EWW^P_PRICE(0)/P_PRICE_LOW_PR(0,,,,,,\"PRICE\",\"INTRA\",\"52W\")-1":0.039339066,"EPOL^FG_TOTAL_RETURNC(0,-12AM)":31.37778,"KSA^FMA_ROE(NTMA,-20AY,NOW,FY,\"PORTAGG\",\"MEANR\")":[null,null,null,null,null,null,null,null,null,null,null,12.9007124779981,11.3294751772354,11.9967853551854,12.1701096511068,11.2305559835714,10.1469870702335,12.7997878100329,13.7783180309653,11.758331061377],"USDAED^FG_PRICE(0)":3.6729,"USDTWD^FG_PRICE_CHANGE(0,-3AM)":-1.1469841,"USDPLN^FG_PRICE_CHANGE(0,-6AM)":-2.8950036,"QAT^FG_TOTAL_RETURNC(-10AY,0,AM)":[1.3121247,2.6098967,0.17211437,-2.176404,-5.3864183,-4.634899,5.638826,-7.2143736,6.2120795,-0.090658665,-3.192407,-2.3172915,-2.2354007,-3.2664537,4.775691,-10.451192,-2.6888013,-7.0578933,6.769061,4.5285106,-0.8155048,-5.369979,2.9976368,6.17882,5.998969,-5.0765038,-1.2794256,-8.009333,8.086777,5.380082,-2.483201,-1.5728056,-1.4948428,-1.2454271,-10.251969,9.0909,-6.981981,-4.9092054,-3.3038378,-8.693874,16.810024,7.159865,-8.1791935,4.1160583,3.7593126,-0.46457648,-0.2900362,5.0593257,3.6257267,1.2921453,1.8857479,6.2602043,-4.052615,2.4180532,-3.7250757,0.81744194,2.4324417,-5.4881334,3.4766793,1.1632323,-4.4606924,1.846075,0.39750338,-1.018101,2.4045706,1.167357,-12.465525,-4.1587887,4.6022296,1.0056615,2.5833845,6.812501,3.6863565,-0.39502978,-2.8725207,4.1241407,3.5467863,0.9029746,-3.5924911,3.7819862,5.2518725,-1.4541686,0.62030554,-1.3385773,5.027926,2.1783233,2.6276708,-2.4951696,2.0606875,6.7210317,4.787755,5.7030916,-0.49423575,-5.091059,-6.1075926,6.9187284,4.134834,-8.205438,-1.4989078,-2.7684987,-8.1078,4.032254,-5.581397,-1.094693,2.0475984,3.7418604,-3.3530116,6.1270237,-4.449141,-3.6031127,-8.913165,9.027779,4.9797297,-4.0816307,4.5428514,-2.970302,-1.2471616,-5.166471,6.9809437,1.4218092,2.803731],"NI-FDS^FG_PRICE(0)/MAX(FG_PRICE(0,-1AY))":0.786603995299647,"COPP-FDS^FG_PRICE_CHANGE(0,-1AM)":2.10487444608567,"FC0000ID^FG_PRICE(0)":1242.0952,"UAE^FG_PRICE(0)":14.84,"GREK^FG_PRICE_MAVG(0,,,,200)":39.991493,"EWT^FG_PRICE_MAVG(0,,,,30)":52.372,"EIDO^FG_PRICE_MAVG(0,,,,30)":20.788666,"VNM^FG_TOTAL_RETURNC(0,-6AM)":-6.9578114,"TUR^FG_TOTAL_RETURNC(0,-1AM)":-11.931419,"GREK^FG_TOTAL_RETURNC(0,-6AM)":4.830003,"EWZ^FG_TOTAL_RETURNC(0,-1AM)":7.5648427,"ECH^PERCENT_CHANGE(FMA_EPS(+1,0,,,,\"PORTAGG\",\"MEAN\"),FMA_EPS(+1,-3AM,,,,\"PORTAGG\",\"MEAN\"))":-6.15758120810019,"URTH^P_PRICE(0)/P_PRICE_HIGH_PR(0,,,,,,\"PRICE\",\"INTRA\",\"52W\")":0.99138,"VGK^FMA_COS_UP(\"EPS\",\"1M\",+1,NOW,,,\"PORTAGG\",\"MEANR\")":427.0,"MCHI^FMA_COS_UP(\"EPS\",\"1M\",+1,NOW,,,\"PORTAGG\",\"MEANR\")":205.0,"CNYA^SIZE(FG_CONSTITUENTS)":485,"REFKRBASE-FDS^PROPER_NAME(0,,,\"SECURITY\",\"NAME\")":"South Korea Base Rate","REFIDRREPO-FDS^FG_YIELD(NOW,,,0)":6.25,"TRYPL10Y-FDS^PCTCHG(FG_YIELD(0,,,,\"YTM\"),FG_YIELD(-3AM,,,,\"YTM\"))":-4.415217,"CC_IN^IMF_IFS_RCPI_Q(0)":null,"VNM^FMA_PE(LTM,0,,,\"PORTAGG\",\"MEANR\")":17.1975103358063,"SET-BKK^FMA_PE(NTMA,0,,,\"PORTAGG\",\"MEANR\")":14.1069612090708,"EWZ^FMA_DIV_YLD(NTMA,NOW,NOW,M,\"PORTAGG\",\"MEANR\")":6.41255799487264,"EWT^FG_FCF_YIELD_NTM(0)":4.07774946149804,"ECH^FMA_EVAL_EBITDA(NTMA,0,,,\"PORTAGG\",\"MEANR\")":5.93120201565833,"QAT^FG_COMPANY_NAME":"iShares MSCI Qatar ETF","QAT^FMA_PE(NTMA,-10AY,0,AM,\"PORTAGG\",\"MEANR\")":[15.496903904267,15.484907859595,15.2947678642823,14.7493492724084,13.5206882113959,13.3995187592819,13.9189027814802,12.8978216662493,13.7025104784568,13.0491917660216,13.1415909499632,13.247778677985,12.5409895051657,12.5133203598043,12.6318767834335,11.4679910618434,11.3926204686684,10.5039525316984,11.3958285960097,12.0219861681628,12.2789267540891,11.5920160406317,11.8561183668992,12.6647480115547,13.650596215388,12.7946861948656,13.0696574441255,11.8092304222551,13.3036181995536,13.9086525011828,13.2692804571862,12.7916850428122,12.8156622232546,13.1125261253934,11.9393264341002,12.5828501147495,11.7326802144135,10.8326645336588,10.9302400551999,10.6709108760815,11.7684841734998,12.3659091383027,11.0496210451994,10.9604522851096,11.5241543496993,11.5014176648609,11.1648329085356,11.8232693963778,12.5757307227457,12.3067176743998,12.8976138770167,12.9838339985272,12.8345293003824,13.4785219998178,12.6475142194934,12.6489988199469,13.185808808151,12.4624360690942,13.188208368498,13.4488649253033,13.1275207200149,13.338267039144,13.3071444853683,12.9706881321793,13.7863240262503,13.8529468838468,12.6917895977196,11.6854178785929,12.9594537473297,13.8549016947819,14.5657754267597,15.3645726350149,15.4581591415885,15.0517811049082,14.783023793727,15.314291580572,14.1980674481699,14.0454548991277,13.3680486152985,13.5009251845663,13.9473193734537,13.7201142469513,13.5343354891302,12.87950585679,13.482714061519,13.3816346367956,13.5894243108069,12.8971020918925,13.1076383779401,13.6765576525409,13.930218433446,14.1421904727061,13.712690983362,12.5494448816238,12.1975350441135,13.3306743240478,13.4288673486159,12.6990211538954,12.2951388743975,12.3587543620591,11.0189140376232,11.6766785162271,11.134694121175,10.9012326108031,10.7686743055329,11.1673684635618,10.948738791775,11.8702481819119,11.1513753627053,10.8697911989106,9.93557000905398,10.4844458792526,10.8915497319186,10.5107565616862,10.6875985316799,10.1915831626325,10.0204152682242,9.48405158530843,10.1690893249604,10.4631338255786,10.4766785120979],"NI-FDS^FG_PRICE_CHANGE(0,-1AY)":-17.7843281748956,"W-FDS^FG_PRICE(0)/MAX(FG_PRICE(0,-1AY))":0.749732238486255,"QAT^FMA_PCT_ABOVE_MAVG(200,0,,,,\"PORTAGG\")":45.7142857142857,"EWT^FG_TOTAL_RETURNC(0,-12AM)":31.558455,"EPHE^FG_TOTAL_RETURNC(0,-1AM)":9.800792,"ECH^PERCENT_CHANGE(FMA_EPS(+1,0,,,,\"PORTAGG\",\"MEAN\"),FMA_EPS(+1,-1AM,,,,\"PORTAGG\",\"MEAN\"))":5.3313113617551,"VWO^PERCENT_CHANGE(FMA_EPS(+1,0,,,,\"PORTAGG\",\"MEAN\"),FMA_EPS(+1,-1AM,,,,\"PORTAGG\",\"MEAN\"))":0.883349810252882,"EWT^FMA_COS_DOWN(\"EPS\",\"1M\",+1,NOW,,,\"PORTAGG\",\"MEANR\")":29.0,"EPHE^FMA_RBICS_REV_CURRENT(30, LOC, \"PORTAGG\")":41.2423204084749,"REFQALEND-FDS^FG_YIELD(NOW,,,0)":6.25,"TRYCN10Y-FDS^PCTCHG(FG_YIELD(0,,,,\"YTM\"),FG_YIELD(-1AM,,,,\"YTM\"))":0.98945695,"TRYTH10Y-FDS^FG_YIELD_NAME":"Thailand Benchmark Bond - 10 Year","VGK^FMA_EVAL_EBIT(LTMA,NOW,NOW,M,\"PORTAGG\",\"MEANR\")":13.3463272698328,"VNM^JULIAN(FMA_DIV_YLD(NTMA,NOW,NOW,M,\"PORTAGG\",\"MEANR\").DATES)":45531,"INDA^FMA_PE(NTMA,0,,,\"PORTAGG\",\"MEANR\")":24.3123657962732,"EPOL^FG_FCF_YIELD_NTM(0)":null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TRYZA10Y-FDS^JULIAN(FG_YIELD(-10AY,0,CY,,\"YTM\").DATES)":[42004,42369,42734,43098,43465,43830,44196,44561,44925,45289],"CC_SA^FG_COMPANY_NAME":"Saudi Arabia","USDPLN^FG_PRICE_CHANGE(0,-3AM)":-1.974451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17087365952,33.7060578377226,47.0048268359322,46.0340671932041,54.6964533799031],"MCHI^FG_TOTAL_RETURNC(-10AY,0,AM)":[-0.59488416,-5.645323,2.7695537,2.406907,1.4757991,2.917087,3.0091286,-0.4146278,20.344437,-5.8814287,-7.4533405,-7.29661,-12.101537,-4.365337,11.0721,-2.5079072,-0.7066071,-13.289184,-2.3676157,9.674061,0.49928427,-1.7979681,1.3591051,5.3866386,6.406176,3.3518314,-2.7060568,-0.9129524,-5.152011,7.527375,3.330505,3.797996,1.1867046,5.9225917,1.075542,8.574557,3.4087062,2.9536605,3.296876,2.7466655,0.66326857,13.074839,-8.027649,-0.91040134,-2.347964,1.5083671,-4.5164824,-0.5108416,-2.5672913,-4.359627,-14.760393,10.832524,-5.802834,8.696472,5.82186,2.83314,2.0663142,-12.93158,7.837367,0.18502474,-5.5742083,-1.2446642,5.653584,1.6700745,8.718228,-3.205222,-0.12859106,-10.091745,9.810233,-0.55428743,7.8925133,9.943569,7.157719,-6.278312,9.24033,4.223037,-3.228718,10.560883,-0.4684627,-7.2781563,3.1323552,-1.7527103,2.0293117,-13.922226,-3.8204074,-3.4357846,3.9483547,-5.3004026,-6.3408194,-1.886481,-2.006352,-6.6200314,-7.801938,-0.49543977,11.50304,-10.725838,0.52324533,-14.154154,-15.438437,23.883068,9.321022,15.871048,-14.642411,3.7400723,-3.8872123,-6.3704967,0.09473562,11.693001,-7.801133,-5.107403,-3.1647086,1.1927485,-1.5297413,-8.001971,4.028821,1.8979192,7.651651,4.0448904,-4.81894,-2.4662018,0.9725213],"TUR^FG_PRICE_MAVG(0,,,,60)":40.784668,"EWT^FG_PRICE(0)":54.07,"VNM^FG_TOTAL_RETURNC(0,-3AM)":-0.7892668,"EWZ^PERCENT_CHANGE(FMA_EPS(+1,0,,,,\"PORTAGG\",\"MEAN\"),FMA_EPS(+1,-3AM,,,,\"PORTAGG\",\"MEAN\"))":-14.3115464793045,"KSA^FMA_COS_DOWN(\"EPS\",\"1M\",+1,NOW,,,\"PORTAGG\",\"MEANR\")":41.0,"INDA^SIZE(FG_CONSTITUENTS)":147,"CNYA^FMA_COS_DOWN(\"EPS\",\"1M\",+1,NOW,,,\"PORTAGG\",\"MEANR\")":250.0,"TRYPH10Y-FDS^FG_YIELD_NAME":"Philippines Benchmark Bond - 10 Year","REFIDRREPO-FDS^PROPER_NAME(0,,,\"SECURITY\",\"NAME\")":"Indonesia BI (Reverse) Repo Rate - 7 Day","TRYQA10Y-FDS^FG_YIELD(0,,,,\"YTM\")":null,"SET-BKK^FMA_PE(LTM,0,,,\"PORTAGG\",\"MEANR\")":16.2026952317639,"MCHI^FG_COMPANY_NAME":"iShares MSCI China ETF","TRY10Y-FDS^FG_YIELD(-10AY,0,Y,,\"YTM\")":[null,null,null,null,null,null,null,null,null,null],"USDQAR^FG_PRICE_CHANGE(0,-1AY)":0.02746582,"USDEUR^FG_PRICE_CHANGE(0,-3AM)":-2.3169637,"USDKRW^STD(FG_PRICE_CHANGE(0,-3AY,M))":3.00004529569372,"USDTWD^FG_COMPANY_NAME":"Taiwan Dollar per U.S. Dollar","USDCLP^FG_PRICE_CHANGE(0,-6AM)":-5.011815,"QAT^FMA_PE(LTMA,-10AY,0,AM,\"PORTAGG\",\"MEANR\")":[null,null,null,null,null,14.6276406167648,15.0861002134848,14.7756015900302,14.8811570056301,14.5411941934821,14.4956683838517,14.5631050908703,14.0283940656905,13.8614635450119,13.8233859814166,12.5404995852778,12.0978624810379,11.0702032873426,11.972002248811,12.1280696987802,12.297617501765,12.0954213244586,12.2532550614692,12.753682562465,13.5779311636398,13.2197038052227,13.6190178282136,12.9216644196734,14.4657710078673,15.1580226398912,14.9118781388585,14.688575760094,14.5756400939044,14.636455883733,13.9736694787411,14.2580045789056,13.6423411447577,12.6984417708751,12.757115158472,12.1734319556856,13.3551738398995,13.9572207096695,12.837489123309,12.6767129496463,12.7341978872691,12.6469217760618,12.4413299515762,12.7448717143013,13.2053152644369,13.0867097731791,13.7165509416943,13.9840048132339,14.0349055150163,14.6838423271359,13.6268375324807,13.5646928133288,13.6877011768448,13.4021187108376,13.7571151680127,13.9507842584654,13.7599946358386,13.9224753194194,14.1330806004718,13.9595035035671,14.6503946605104,14.9745103268082,13.873538383743,13.5608774062658,13.8543111136749,14.3124488849771,14.8677201943119,15.7424959554879,16.2175655771197,16.0974474170869,16.2880881966288,17.6707299278891,17.4198873410032,17.3130645647996,16.9432209996957,16.6750908838543,16.5429133733373,16.2650090847968,15.943795444049,15.3443519615197,15.5059735680588,15.383417490182,15.6760786429195,14.9231073621914,14.8173936308612,15.5613478259679,16.307035375659,16.1634270648754,15.8715787292773,15.2373869225783,14.724144237243,15.1359279937349,15.0563368462625,14.4323297404124,13.709385626624,13.3522199598852,11.9401798254566,12.484623140819,11.8157537602789,11.7287316777686,11.6445013961154,11.7702448017749,11.6838118534495,12.2691414868889,11.868390594114,11.664950596339,10.8682377438258,11.4388971242479,11.9252482308074,11.320025229207,11.5214302017305,11.3430539860412,11.1809442908739,10.8246603195003,11.0065558577016,11.1013531983005,11.1831100229219],"NI-FDS^FG_PRICE_CHANGE(0,-6AM)":-4.01491253226269,"EWM^JULIAN(FMA_ROE(NTMA,-20AY,NOW,FY,\"PORTAGG\",\"MEANR\").DATES)":[38352,38716,39080,39447,39813,40178,40543,40907,41274,41639,42004,42369,42734,43098,43465,43830,44196,44561,44925,45289],"TRYGB10Y-FDS^FG_YIELD(-10AY,0,Y,,\"YTM\")":[1.8155,2.0248,1.2817,1.2536,1.3339,0.822,0.197,0.966,3.662,3.534],"CAGDPY@ZA^EE_ACTUAL_ANNUAL(MED,0)":-1.6,"USDSAR^STD(FG_PRICE_CHANGE(0,-3AY,M))":0.0432785371713939,"USDQAR^FG_PRICE_CHANGE(0,-3AM)":0.0,"USDEUR^FG_PRICE_CHANGE(0,-6AM)":-2.249223,"USDBRL^FG_COMPANY_NAME":"Brazilian Real per U.S. Dollar","USDCLP^STD(FG_PRICE_CHANGE(0,-1AY,AM))":3.67621212725443,"QAT^P_PRICE_RETURNS_PR('52W',2,-10AY,0,AM)":[null,null,null,null,null,null,null,null,null,-8.958805,2.0447135,-9.594375,-14.438981,-17.756128,-13.976484,-21.74185,-19.007885,-21.065706,-20.221186,-10.1244335,-16.071098,-19.392162,-15.4230175,-8.066792,-0.3235817,-2.1887064,-8.931476,-5.3283095,5.154991,26.954401,9.273934,2.539301,0.7497549,5.901873,-7.3956194,-5.440134,-16.507465,-16.360313,-17.217165,-18.685102,-12.122512,-10.638338,-15.857988,-10.994762,-6.345338,-5.506033,4.982698,1.1599064,12.632645,19.620096,26.4171,47.12163,21.974648,15.497851,21.10051,17.263771,15.764213,9.921587,14.84673,9.843647,1.2720108,3.025794,0.338459,-6.5342426,-0.6178796,-1.462251,-10.4081335,-13.99346,-13.026148,-7.050294,-7.8527155,-2.706921,7.1437836,3.2662034,-0.0972569,3.67105,6.2650204,5.9873223,13.581764,26.40239,27.187431,24.788868,21.715355,12.427008,14.95204,16.823864,23.43943,15.592217,13.933266,19.034636,30.977345,33.401894,26.118946,21.806824,13.342846,22.828888,21.784424,9.408212,3.9047003,4.714632,-5.718273,-7.6063814,-17.188126,-22.513777,-19.33242,-12.834674,-10.590476,-10.690582,-18.568098,-14.485335,-20.770813,-11.3282385,1.300633,-6.600213,3.4147859,0.950861,-1.8219173,-10.252487,-0.48844814,-5.0607324,2.1457195],"QAT^FMA_DIV_YLD(NTMA,-10AY,0,AM,\"PORTAGG\",\"MEANR\")":[4.07089259804365,4.03151413681535,4.03846291379728,3.99016129519455,4.3754983207998,4.34876146309641,4.12701566039391,4.59500407136526,4.47537768148285,4.70104844538757,4.66574318727707,4.69918462285069,4.9909028153336,4.99504423616705,4.90441823067506,5.4408762402681,5.43671512636324,5.90966073479173,5.01724521517242,4.25781861276267,4.30899907315688,4.3448207248952,4.2619428594877,4.05439800765138,3.61365321782422,3.90657752127857,3.89317329576549,4.36052251616082,3.79138739103666,3.60315971350677,3.77123068347459,3.92023725930093,3.97029620511719,3.89983354870329,4.47423441790578,4.1251565545099,4.45126470862236,4.69015660240129,4.53598873638331,4.70080272844113,4.32768162402405,4.07010404386273,4.85707817029101,5.00352253908623,4.69111632097107,4.74514370132808,4.88728084876009,4.55660932989599,4.2618577602832,4.39780640992807,4.26444235796142,4.37587482705632,4.5424590842939,4.25685259028536,4.57790264600661,4.42091629403086,4.23965611953846,4.35230212962101,4.08300979981691,4.09609655108935,4.24073795219831,4.16978479736891,4.15313162716445,4.18302541071534,4.04739336872682,4.11637201548076,4.51958487996831,4.6751820133956,4.28976955806711,4.12590021434855,3.94734902107977,3.67341907363315,3.50690142970091,3.53716183079915,3.77212771408261,3.64852100234744,3.66666474314729,3.7922685590525,3.89294947316357,3.87215675175329,3.76364707405054,3.80446054333195,3.85527604320272,3.94272552972804,3.89059973935541,3.99491626339603,3.76982243978206,3.98890357829609,4.05950121463804,3.95315565514365,3.8418014039248,3.65552557420665,3.8207930435922,4.22852462998977,4.3426405337298,3.95158322979607,3.85581134418539,4.02758367437128,4.13547193260723,4.36684666272244,4.85084887510889,4.52295352006659,4.75130285757771,4.86066174695862,4.94396037250576,4.69455272313206,4.79244630999189,4.43396999964505,4.597347152842,4.6928541151387,5.21947612390758,4.93962948551277,4.72931823357074,4.88978098982648,4.73514036372275,5.03284622965552,5.72693058413955,6.07159245289719,5.56133839115734,5.47660106696742,5.48063036413521],"SET-BKK^FMA_PE(LTMA,-10AY,0,AM,\"PORTAGG\",\"MEANR\")":[18.9724662564097,19.2053965010331,19.1769011761474,20.1840910610913,19.2635738478251,21.9123102514543,23.7280664525877,22.8469458068178,22.0979282696699,21.6468275255126,21.11224999975,20.089776068842,19.196548231642,18.4316921235163,18.3567260750148,16.0388822661439,14.2228510991307,15.7219627429672,16.5800966240845,16.5572247746982,16.4412593515073,16.339387351435,16.3969908354002,16.7915273853056,16.6687242626164,16.1481696019149,16.0381919550308,16.0082516091299,16.2584649900595,16.7526170537891,16.3499523555078,16.2889423898714,16.1721074788834,16.0692077034324,16.0291194565605,15.9958999931661,16.2098303576322,16.5129363186994,16.8618069831449,17.1087152676862,17.8482121183143,18.5474008767848,17.8491278288067,17.4898751969361,17.2823193329468,17.1146291232616,16.3066695082587,16.5958265151791,16.4697337307595,16.4648715454525,15.410633823622,15.1612569435507,14.2800531873881,15.2509040271284,16.2470650053239,16.1323299124519,16.1438184306817,15.9517693626123,16.4679147449607,16.4750880905533,16.3616980628851,16.4978778126883,16.5473771750868,17.1503710533717,17.0156816261766,16.4507497266463,14.8807190393392,14.5251167864487,15.5407224961918,17.2923322755051,18.2811051562643,19.348757967836,20.5925188522599,21.1345756618448,21.1761356823534,24.6127366126871,27.3225581997614,26.9061836580209,27.7478253487431,27.0773213861886,26.2038815894886,24.8905989530155,23.8786643399108,22.6118990655261,22.3829701146498,21.4237227880097,20.4119548547613,19.2316804278347,18.9376389067184,18.6199735968447,18.8905140910695,18.8128021259108,18.4738609424013,18.1894780293044,17.6113593931866,17.2482445861507,17.04992982305,16.4858109189884,16.3177214538672,16.6570521403375,16.8544940836889,17.3372115587283,17.4064074527576,17.3575441660791,17.0922216768561,17.1560979430938,16.9155008118426,17.4220497971013,17.7432559045894,16.9166439492982,16.4184039974099,16.1256374579775,16.3806923807432,15.7734129184579,16.6827935050504,16.5046467898578,16.2934697062029,16.0716926002877,15.6583914647127,15.5413420459181,15.9664929808311],"DDR3512M-FDS^FG_PRICE_CHANGE(0,-1AM)":-2.34646093150723,"EPU^FG_TOTAL_RETURNC(0,-6AM)":17.495,"EPHE^FG_ROE(0)":12.1421143415775,"TRYMY10Y-FDS^FG_YIELD_NAME":"Treasury - Malaysia Benchmark Bond 10Y","USDAED^FG_COMPANY_NAME":"UAE Dirham per U.S. Dollar","INDA^FMA_DIV_YLD(NTMA,-10AY,0,AM,\"PORTAGG\",\"MEANR\")":[1.5676547955397,1.57597289160212,1.59358571492887,1.50702225810179,1.58952548352753,1.47610325593656,1.47254169625089,1.56389160479072,1.67856023414083,1.63900103230901,1.66469189446721,1.56789578441568,1.63715998610431,1.70303399455033,1.66689297526696,1.72286599969192,1.70685814795522,1.7602057312509,1.87495033847875,1.76105999032166,1.70319934209896,1.65955057406852,1.6098844117511,1.52939079974745,1.55317384176675,1.55867310678688,1.56736498605141,1.67757830717975,1.70962464236501,1.61752947405768,1.58709013129702,1.55863748407944,1.56878802167138,1.5736773903458,1.64705797694042,1.52381155634609,1.55517171147977,1.58534516852307,1.52057194249231,1.51817512440863,1.50087211725894,1.44513690733839,1.572230372169,1.62265292677285,1.59194447173966,1.63735151005968,1.62017888397458,1.53542111636025,1.47123864869424,1.59062229352705,1.7084491895242,1.6375566123847,1.63497253570852,1.68252050012787,1.65067532882832,1.57389464893989,1.62503521433646,1.67379045303137,1.67439744692257,1.81062539282178,1.81143055139217,1.7740921290939,1.77435169814541,1.66628419945367,1.65462341224773,1.65460949150961,1.8079552385734,2.30682618067883,1.97769001768543,1.82927887661836,1.67133033721276,1.53707226358981,1.49961682771917,1.56456097261523,1.56832314231831,1.46561811997811,1.34762255144765,1.41890443608135,1.38947434731484,1.40194686377576,1.39962053910804,1.41698669961605,1.40378451925611,1.38819618568007,1.33402670764271,1.28576732397471,1.34383599058786,1.41663623217436,1.37365274602707,1.41599525687193,1.49534173951747,1.45945650880139,1.51359695787075,1.66455811743018,1.68686903448922,1.52145452690347,1.50855117799032,1.57121483302828,1.52509286622922,1.45775197810677,1.49222731783036,1.55803175638625,1.60549924777745,1.64803560233607,1.60350151457524,1.59879979386078,1.53406277827836,1.47728394383118,1.51354140406221,1.51992727560745,1.55013976315957,1.48815564972945,1.37202423062243,1.37667709128886,1.34894360444316,1.33984497133592,1.33641931878632,1.33842309153838,1.26979005354983,1.22555374944701,1.23295727978544],"MCHI^FMA_PE(NTMA,-10AY,0,AM,\"PORTAGG\",\"MEANR\")":[9.17283181464071,8.61238220030184,8.79923816237691,9.07557106689444,9.40690559524695,10.0197094999531,10.3408263886756,10.2202058998277,12.4324430863359,11.6237989511702,10.6647049446387,9.52311525094314,8.74061099852152,8.47802712959388,9.54579078456864,9.28226667768459,9.35616279096411,9.16486003157342,8.92072872946908,9.94080915138623,10.1202980415088,9.92799317315808,10.7009342586566,11.3538552191192,11.9977458508103,12.4843646615036,12.0534397042207,11.9734451294558,11.2964875279329,12.0071719293888,12.277883546916,12.5251936781628,12.5862053862381,13.1313430127667,12.9670603255877,13.5870587036366,13.4032982224183,13.4867522236323,13.5839121885553,13.694817783564,13.3102370505766,14.4747775411473,13.2420904888303,12.529347281868,12.2974779430999,12.5323585582259,11.9377345804607,12.0383355185074,11.5537224337485,11.2030128822044,9.69022499543653,10.6558700273042,10.0531179239669,10.7997868447863,11.4061366542568,11.8591235712175,12.1355243776059,10.8537637277658,11.4975110343848,11.5009098037761,11.0961662854193,10.9587847069578,11.2217937671722,11.5184597519884,12.3736721076018,11.8536174021535,11.7861254676596,11.5210495641825,12.6250213914121,12.5480976618608,13.901802654436,14.9692082030373,15.5599109284287,14.567046517156,15.6305698368822,15.3761334290299,15.2230985027038,17.0867925313514,16.8569090542718,16.001242093593,16.0910139802897,15.9197807768304,16.2716491752641,14.0212992179705,13.3867526285404,13.1204499819405,13.3376046427014,12.7623853916413,12.097351880662,11.7605262572465,11.4205261919415,10.8852507850588,10.7735354059771,10.7263144165025,12.0192142192045,10.8673248003413,11.0275089347848,9.78376868206104,8.37472133281173,10.2395505710376,10.8066868419642,12.2901944194818,10.6866697889941,10.9839055499922,10.5463814155787,9.90790738474342,10.1570548922225,11.0299597286958,10.3937582298986,9.99256595440962,9.67926930154725,9.43624114977118,9.35742385981034,8.77411770575373,9.11629849658445,9.19881926010698,9.94626412740998,10.1417309260591,9.55611068758781,9.13798887145934,9.07104070789722],"COPP-FDS^FG_PRICE_MAVG(0,,,,30)":4.1035,"FC0000CL^FG_PRICE(0)":206.36389,"ECH^FG_PRICE_MAVG(0,,,,60)":26.29825,"TUR^PERCENT_CHANGE(FMA_EPS(+1,0,,,,\"PORTAGG\",\"MEAN\"),FMA_EPS(+1,-3AM,,,,\"PORTAGG\",\"MEAN\"))":-12.5637745643161,"GREK^FG_TOTAL_RETURNC(0,-3AM)":2.7052283,"URTH^FG_TOTAL_RETURNC(0,-6AM)":9.9275,"REFMXTON-FDS^(SUBARRAY(NOT_NA(NO_REPEAT_F(FG_YIELD(NOW,-10AY,D))),0,1)-SUBARRAY(NOT_NA(NO_REPEAT_F(FG_YIELD(NOW,-10AY,D))),1,1))*100":-25.0,"TRYPH10Y-FDS^PCTCHG(FG_YIELD(0,,,,\"YTM\"),FG_YIELD(-3AM,,,,\"YTM\"))":-10.457126,"CC_ZA^IMF_IFS_RCPI_Q(0)":5.0606,"EWZ^FMA_PE(NTMA,0,,,\"PORTAGG\",\"MEANR\")":7.80162929214836,"EWT^FMA_DIV_YLD(NTMA,NOW,NOW,M,\"PORTAGG\",\"MEANR\")":3.18481242561948,"ECH^FG_FCF_YIELD_NTM(0)":10.180052805747,"CAGDPY@KR^EE_ACTUAL_ANNUAL(MED,+1)":3.5,"USDSAR^STD(FG_PRICE_CHANGE(0,-1AY,AM))":0.0191221426825898,"MCHI^P_PRICE_RETURNS_PR('52W',2,-10AY,0,AM)":[17.658257,3.5832286,6.8878293,1.8661141,7.1336985,20.49737,19.699108,22.796165,47.644497,33.809708,20.351768,2.7649164,-9.039932,-7.897949,-0.45722127,-6.270176,-7.272667,-21.874369,-25.952274,-18.450731,-31.89844,-32.49658,-22.177673,-11.530394,7.09759,15.739751,0.3045082,3.0411959,-1.571995,26.769375,28.91221,22.259914,21.571875,34.033203,32.402466,35.790657,32.565,32.054268,38.96271,45.379997,54.293488,62.253677,44.418644,37.867664,33.129715,27.506828,20.4525,11.350239,3.9946795,-2.0102203,-20.28044,-14.006746,-19.360865,-22.646374,-10.998207,-7.6357784,-3.4605265,-17.193626,-5.0841513,-5.8258476,-8.732212,-6.338292,16.809904,7.1533084,23.976994,10.130239,3.9375186,-6.827837,-2.231443,11.666929,11.724043,22.606527,40.714516,32.046223,36.528957,37.28789,24.577463,42.2948,40.858376,46.2484,37.3546,39.73092,28.325022,0.4691124,-8.689046,-7.0887747,-11.589718,-19.668262,-22.251678,-32.228355,-32.070942,-31.588793,-38.841885,-38.308006,-32.30785,-29.794186,-26.623558,-34.768147,-47.808533,-30.580908,-18.97254,-4.5308886,-16.646755,-7.399064,0.12421608,-8.73056,-18.460327,-1.204735,-6.4318123,3.4287453,14.953661,-3.2525778,-12.855345,-30.809837,-15.675092,-17.172485,-7.228595,3.0913472,-3.4514427,-14.3966675,-6.2506437],"DDR3512M-FDS^FG_PRICE_MAVG(0,,,,30)":0.8980385,"W-FDS^FG_PRICE_CHANGE(0,-1AY)":-7.85432207108381,"USDTHB^FG_PRICE_CHANGE(0,-6AM)":-5.3743243,"USDCNH^FG_COMPANY_NAME":"Chinese Offshore Renminbi per U.S. Dollar","USDZAR^FG_PRICE(0)":17.75375,"USDMXN^FG_PRICE_CHANGE(0,-1AM)":6.727457,"USDPEN^STD(FG_PRICE_CHANGE(0,-1AY,AM))":2.01011898155602,"EPHE^FG_TOTAL_RETURNC(-10AY,0,AM)":[1.8399954,-1.2045026,-0.6360948,3.0141354,-0.8959174,7.41421,1.8292665,-0.5269468,0.096321106,-4.6187105,-2.0884514,0.05182028,-9.036761,-2.5903761,3.331387,-3.1674206,0.21567345,-5.5571737,1.0219812,12.660944,-4.680276,5.9092164,6.607592,0.5328536,-0.9591043,-5.530077,-4.990554,-8.546287,1.7176628,6.152439,-4.1522446,3.519845,4.155767,2.9017925,-4.3323755,4.179704,-2.3198664,3.297007,-0.8385241,0.10911226,5.8472276,1.0046363,-7.7276173,-3.4273148,-3.1482518,-4.5803785,-6.2567472,7.5290203,2.4984598,-9.569669,-1.9966662,8.251274,1.2269616,7.410848,-3.175515,2.265942,0.37901402,-0.23236275,4.385662,1.5164256,-5.47719,-2.4875581,5.222094,-3.1374872,1.4467478,-6.042993,-9.647501,-23.990417,11.9766,0.9248018,8.25342,-1.4439046,0.15026331,-0.97524524,5.984843,11.293781,5.1103234,-8.328229,0.83500147,-1.0930777,-1.7079711,4.9063087,2.64194,-9.174895,6.173277,-2.6759207,7.5016975,0.28418303,1.9162416,-1.7364323,3.9760232,-6.2822523,-6.6385984,2.428031,-11.56795,0.5036831,3.0069351,-14.520955,5.341506,11.263514,-0.51074624,9.769893,-9.243989,3.6728501,-1.3148248,-3.6269426,1.8308997,3.2824397,-8.943092,1.0957837,-6.623846,8.2975025,4.023123,1.6160011,3.975761,0.6190777,-5.8993816,-5.3461494,-0.34514666,3.890729,9.800792],"EPHE^FMA_PE(NTMA,-10AY,0,AM,\"PORTAGG\",\"MEANR\")":[17.3830483256232,17.7249593269286,17.1433502675182,17.5940966995845,17.2519941132531,17.9969813847865,18.2195601209288,18.3741010147076,17.9455177977652,17.5576539026135,17.3802458631345,17.4794820221618,16.5934705523602,16.075428691949,16.8824361534623,15.9347438802756,16.0701384475847,15.387308367837,14.8727558123385,16.8634792260635,16.1661635407493,16.3744639167261,17.4949552420966,17.7625889174117,18.3411654707532,17.2150194687119,16.433106136553,15.1357455705023,15.5433778669071,16.8274441991922,16.2276073957647,16.8130455929415,17.5158929112367,17.4668091989021,16.98194474609,16.790817655181,16.6724929695585,17.1117346836334,17.5709712634276,17.0290899681296,17.6394341048122,18.1396794886962,17.206898209246,16.1127726658565,15.6082742431975,15.7912167146352,14.9936330985789,15.6392427515245,15.4508386842822,13.9957971125565,13.7201542488458,14.2410827560477,15.0195266042585,15.7348756369031,14.9419224828602,15.3330493853998,15.3881957975779,15.1107834939733,15.4401294214435,15.5867513464128,14.7215411075936,13.7603251712754,13.9655546792756,13.4446743315733,14.0826155414265,13.3458451932526,12.0631443993115,9.61926057613462,11.6089654362917,14.1832269406166,15.2643591518895,15.0899324204839,15.8072726166838,15.5289726208192,16.3297837249291,17.4267363245594,16.5144275817504,15.4299489768155,15.5053820221085,15.1900186174646,14.8541655987849,16.1160822796745,16.4442173788747,15.0180879526779,15.7931603608198,15.640068238473,16.0741389445322,15.7601604482464,15.5622269725028,15.0722602524162,14.8711469304816,14.2596646910495,13.6281210159433,13.2046207710375,12.7350002732305,12.7338528909029,13.2557373692363,11.3751409914073,11.8458847312489,12.8238871394224,12.4943368687816,13.30337121782,12.0836601528981,11.8980088508698,11.6777164384977,10.8081391963148,10.1869126875849,10.3074281531953,9.49413366365418,9.92644954525374,9.32092583146923,9.57639737714867,9.39148876302514,9.54919564567344,10.0582052984907,9.49983085788062,9.25371346439831,8.60119583710192,9.00815756877405,9.3374815242353,10.129583840682],"PASP-FDS^FG_PRICE(0)/MAX(FG_PRICE(0,-1AY))":0.739463601532567,"BRENT-FDS^FG_PRICE_CHANGE(0,-3AM)":0.0,"KSA^FG_PRICE(0)":42.35,"INDA^FG_TOTAL_RETURNC(0,-6AM)":11.942923,"EZA^FG_TOTAL_RETURNC(0,-1AM)":8.783627,"EWY^FMA_PCT_ABOVE_MAVG(200,0,,,,\"PORTAGG\")":52.0,"EPOL^FG_TOTAL_RETURNC(0,-1AM)":2.8151274,"SPY^P_PRICE(0)/P_PRICE_HIGH_PR(0,,,,,,\"PRICE\",\"INTRA\",\"52W\")":0.9879503,"SPY^PERCENT_CHANGE(FMA_EPS(+1,0,,,,\"PORTAGG\",\"MEAN\"),FMA_EPS(+1,-1AM,,,,\"PORTAGG\",\"MEAN\"))":-0.0663067197968305,"SET-BKK^SIZE(FG_CONSTITUENTS)":1,"EZA^FMA_RBICS_REV_CURRENT(30, LOC, \"PORTAGG\")":44.2321455047661,"TRYIN10Y-FDS^FG_YIELD_NAME":"India Benchmark Bond - 10 Year","REFAEREPO-FDS^(SUBARRAY(NOT_NA(NO_REPEAT_F(FG_YIELD(NOW,-10AY,D))),0,1)-SUBARRAY(NOT_NA(NO_REPEAT_F(FG_YIELD(NOW,-10AY,D))),1,1))*100":25.0,"REFPEMPR-FDS^PROPER_NAME(0,,,\"SECURITY\",\"NAME\")":"Peru Policy Rate","TRYCN10Y-FDS^FG_YIELD(0,,,,\"YTM\")":2.1842,"CC_CL^IMF_IFS_RCPI_Q(0)":null,"TUR^FMA_DIV_YLD(NTMA,NOW,NOW,M,\"PORTAGG\",\"MEANR\")":4.35097223288325,"MCHI^FMA_DIV_YLD(NTMA,NOW,NOW,M,\"PORTAGG\",\"MEANR\")":3.05232751010955,"EWW^FMA_EVAL_EBITDA(NTMA,0,,,\"PORTAGG\",\"MEANR\")":5.87076412194461,"CNYA^FMA_PE(LTM,0,,,\"PORTAGG\",\"MEANR\")":13.4453440667772,"EWW^FMA_ROE(NTMA,-20AY,NOW,FY,\"PORTAGG\",\"MEANR\")":[null,null,null,null,null,null,null,null,null,null,null,null,12.2361967072767,12.6640790394995,12.8972143418882,12.0869262494349,11.7827107678683,13.687162530438,13.3394699175221,13.7129718327555],"TRYIN10Y-FDS^FG_YIELD(-10AY,0,Y,,\"YTM\")":[7.86,7.89,6.63,7.35,7.35,6.55,5.9,6.45,7.33,7.19],"TRYTW10Y-FDS^FG_YIELD(-10AY,0,Y,,\"YTM\")":[1.6015,1.015,1.2037,0.9478,0.8648,0.672,0.315,0.7413,1.2812,1.211],"CAGDPY@QA^EE_ACTUAL_ANNUAL(MED,+1)":14.1,"CAGDPY@PL^EE_ACTUAL_ANNUAL(MED,0)":1.56254742295506,"CC_MX^FG_COMPANY_NAME":"Mexico","USDVND^FG_PRICE(0)":24871.0,"USDINR^STD(FG_PRICE_CHANGE(0,-1AY,AM))":0.277332288090821,"USDPHP^FG_COMPANY_NAME":"Philippines Peso per U.S. Dollar","USDCNH^FG_PRICE_CHANGE(0,-1AY)":-2.6504457,"ECH^P_PRICE_RETURNS_PR('52W',2,-10AY,0,AM)":[-5.4371,-16.22002,-16.33454,-9.957182,-13.293589,-2.8205693,-4.0387273,-10.670442,-5.486083,-11.709386,-16.579884,-19.414288,-17.815722,-22.3436,-14.93957,-21.85598,-17.794912,-14.381242,-18.182247,-7.7579317,-8.700806,-13.406581,-0.094002485,10.444522,10.6132145,16.865217,15.0548935,17.758703,18.67646,30.579079,23.076904,24.374378,15.489567,23.783302,15.684187,20.989418,31.135452,33.734154,29.437124,22.565115,40.957283,44.053375,35.63533,22.575401,28.61625,17.593336,12.972069,5.6824803,-5.531001,-4.5841513,-17.35313,-1.5874147,-19.330883,-16.876638,-14.245391,-16.864508,-20.033365,-21.689297,-8.8639555,-15.710651,-20.47398,-15.432304,-10.758037,-29.714436,-17.807514,-30.971533,-38.97027,-50.721466,-38.53002,-36.58795,-34.934826,-27.378637,-22.627956,-36.226166,-31.761057,-6.343466,-8.086032,-0.18734932,13.742542,67.968094,28.340126,25.4768,13.346111,1.8211961,10.937929,13.3203745,4.3546796,-5.158371,-19.418615,-11.615396,-12.98272,-8.744097,-17.069786,13.790154,-9.772801,3.0652165,8.2362175,-0.85823536,9.985852,9.470642,22.947418,18.547117,15.257776,4.9704432,19.003307,4.7284126,27.088284,26.54469,6.8893075,16.201889,3.056264,8.082056,11.282873,-6.0680447,-1.9714653,-2.2257507,0.52981377,1.4151692,-6.7009926,-15.163809,-2.732855],"EIDO^FG_TOTAL_RETURNC(-10AY,0,AM)":[-1.1348009,-5.7391286,0.6642103,0.8431077,-0.8364618,0.7352948,0.65693855,-2.175492,-5.633807,0.9819269,-9.598726,-3.5309553,-8.721185,-14.702976,17.701685,2.2682428,2.2672653,2.2673607,4.803705,1.3662338,0.3913045,-2.771759,10.08532,6.257665,-0.8083105,3.1431913,-1.8811107,-10.774535,5.1870704,-0.081801414,0.24559498,5.961621,1.464355,1.7470598,2.5463939,-1.2527645,1.3059735,-1.6942859,-0.2622664,0.9391427,5.9214115,5.803728,-4.8869667,-5.7672205,-5.3412437,-0.8620739,-7.50795,5.00654,0.04144907,-4.8072934,-7.5315595,18.408669,-1.0831594,7.6117635,-3.7050903,-0.19432306,1.2461066,-6.1923084,8.341527,-0.23085475,-3.5480142,-2.3990393,4.3015122,-5.616647,7.0604086,-1.0124624,-14.948856,-33.67253,12.691772,7.1163297,6.945193,3.3824325,6.807387,-14.6245,5.787039,24.070024,4.696715,-4.7518015,1.7817378,-0.8752763,-3.443706,-2.3319602,-4.7361374,-0.14836192,3.4670591,1.3403535,13.037324,-2.549106,-0.027519464,0.21598339,4.870689,2.2194862,1.4073133,-2.5773168,-7.5047374,3.1236053,2.1635652,-0.67768097,1.2366652,-1.8112898,-2.8470337,5.040145,-2.7176201,3.1427264,4.7397375,-3.8787842,-1.5736461,1.8744588,0.25674105,-4.950917,-8.57656,6.4833045,3.7843108,-3.3602178,3.7088633,0.7152438,-8.166891,-3.528279,-0.062412024,4.0996313,8.923233],"ECH^FMA_DIV_YLD(NTMA,-10AY,0,AM,\"PORTAGG\",\"MEANR\")":[3.08080391918773,3.10863506795506,3.22938780311567,3.03023038280053,3.1609061649747,3.18526879889355,3.14994142505626,3.29356410496885,3.21269888600864,3.3776020373173,3.55362407791095,3.60766497315059,3.58793867935634,3.83012145951461,3.4196200952041,3.68211531694603,3.81177710034421,3.76739852786131,3.68499823423154,3.42240395379903,3.26189224633662,3.28928207274146,3.14024303522743,2.93073778467878,2.87380479300216,3.0884051568797,2.64914297574032,2.90460301007986,2.90066245063743,2.87805289097032,2.7702287428953,2.44933714718954,2.53024617025894,2.39695653747176,2.71950599677442,2.57509763545158,2.44962479911118,2.49703721143398,2.85691193278752,3.2291980504065,2.97507543171002,2.683367274814,3.03498693604422,3.08953543409612,3.13139397271215,3.20755997718734,3.40404180106116,3.31664245066244,3.50027514152061,3.37135938319128,3.06440267995677,2.94635862324444,3.19895737606159,3.77381064067381,4.02965706288557,4.19056240498608,4.03286121098674,4.49888144870824,4.00715083906338,3.94704632280665,4.40280712834752,4.04075324530315,4.51035952360417,4.68083077272801,4.56950855974202,4.61979904819394,5.25884573756207,6.22438405507184,3.86884983732704,3.74382726228439,3.38056253216823,3.34777673149665,3.55005008598388,3.91678670026709,3.77291281539221,3.27296916231245,3.13407023778313,3.27209857009084,2.56425760802034,2.81948523218337,3.41486292267285,3.92467254671816,3.97895278371776,4.71452251407856,4.65672088706801,4.77217699397835,4.99242495043547,4.93995067969861,5.55485587155771,4.76187109748823,4.65789694688459,4.66625337817274,5.29224570792785,5.33407805462236,7.41515432950847,7.3297124614083,7.26753740729725,7.29018110363357,6.9554455694791,9.03695024959418,8.50483840390909,7.7935550838858,7.91593737278772,8.87702744804812,8.07332087406233,7.24476221144621,6.97067127381327,6.22187064221972,6.38877270127741,6.86002628258824,6.86303702421611,6.64345664489284,9.83039407265355,10.3276076795853,5.83749273418289,9.19055723225778,8.86092934210301,4.83230435824898,5.23083880405504,5.34600460149515,5.30858924742295],"EIDO^FMA_PE(LTMA,-10AY,0,AM,\"PORTAGG\",\"MEANR\")":[15.8395157405926,15.8086125467802,16.1426452370971,16.3416185654522,16.8332413028238,16.870285286827,18.0029901126329,17.8636205650239,17.3597362029037,17.4803385768395,16.8884155639919,16.4053507889855,15.7673859833234,15.0622224096094,16.1573516915574,16.5017919966184,16.0798999101548,16.2927335390744,16.8131360271299,16.7007629260135,16.5536937823403,16.4489344620102,16.8691789712814,17.4577825452419,17.7789435636433,18.3744067383855,18.2884356906099,16.904849494617,17.6656085005659,17.6061386757767,17.5649029289795,17.4891052031443,17.4126592456815,17.349585260501,17.3631385852442,17.309627160897,17.3678096405629,17.2449042906242,17.1148164428055,17.2946105469226,17.9379068715093,18.6604798224869,17.6832245494409,17.2846036417667,16.8410079214244,16.672401707453,15.7408337672259,15.8350863552158,16.0674746240589,15.5584755216453,14.7576775192341,15.7541257445113,15.5818228439187,16.1711319166617,15.9030918533536,15.7922891529923,15.6647816599649,15.2608597758659,15.5980860083471,15.9260940046295,15.9292137691737,15.7823845789094,16.2307623073421,16.0816567611102,16.8388151366894,17.4634353967508,15.0712971001819,14.3498444888674,14.1469726797867,15.4464727737932,16.6498792642961,17.4755970554659,19.0441041004569,17.9877149086051,19.9200618449646,23.9606623357307,25.0472076904347,23.6447529753704,24.1931190993934,23.3570593815148,22.6687398553895,21.8476747775165,20.7652979061618,20.0524294431105,19.5918474182496,18.7822955585108,18.6398795197026,17.8147216932077,16.7870230146482,17.142532303171,17.5345603232414,17.2224965105096,16.9636726325528,16.2471223932154,15.3011082908961,14.9471986215144,14.7312487583918,14.203651705567,13.7958883800533,13.1439145754377,12.3956386145413,12.4494339552917,12.0870652349568,12.0724894591785,12.193513134821,12.1761453390155,12.9721715574553,13.3171537426799,13.6692938794121,13.4367452771571,12.8478284597009,13.3965685633394,13.9794168502073,13.932800902784,14.190806069275,14.1058973112106,13.7077346265685,13.3451955741744,13.5420019683014,13.5888181997375,14.1259524110592],"MCHI^FG_PRICE_MAVG(0,,,,60)":42.3875,"EWY^FG_PRICE_MAVG(0,,,,30)":64.40933,"EPOL^FG_PRICE_MAVG(0,,,,30)":23.802334,"KSA^FG_TOTAL_RETURNC(0,-3AM)":6.529951,"UAE^PERCENT_CHANGE(FMA_EPS(+1,0,,,,\"PORTAGG\",\"MEAN\"),FMA_EPS(+1,-1AM,,,,\"PORTAGG\",\"MEAN\"))":0.982271784831252,"QAT^P_PRICE(0)/P_PRICE_LOW_PR(0,,,,,,\"PRICE\",\"INTRA\",\"52W\")-1":0.12388253,"EWM^FG_TOTAL_RETURNC(0,-6AM)":19.228912,"ECH^FG_TOTAL_RETURNC(0,-12AM)":-2.732855,"URTH^SIZE(FG_CONSTITUENTS)":1430,"EWZ^FMA_COS_UP(\"EPS\",\"1M\",+1,NOW,,,\"PORTAGG\",\"MEANR\")":18.0,"EPHE^FMA_COS_DOWN(\"EPS\",\"1M\",+1,NOW,,,\"PORTAGG\",\"MEANR\")":13.0,"EZA^FG_ROE(0)":12.5671683658514,"REFZAREPO-FDS^FG_YIELD(NOW,,,0)":8.25,"TRYAE10Y-FDS^PCTCHG(FG_YIELD(0,,,,\"YTM\"),FG_YIELD(-3AM,,,,\"YTM\"))":-13.0304785,"TRYMX10Y-FDS^PCTCHG(FG_YIELD(0,,,,\"YTM\"),FG_YIELD(-1AM,,,,\"YTM\"))":-1.2490622,"TRYBR10Y-FDS^FG_YIELD_NAME":"Treasury - Brazil Benchmark Bond 10Y","KSA^FMA_PE(LTM,0,,,\"PORTAGG\",\"MEANR\")":20.8007820099078,"EZA^FG_FCF_YIELD_NTM(0)":7.78140213721733,"EPU^FMA_EVAL_EBIT(LTMA,NOW,NOW,M,\"PORTAGG\",\"MEANR\")":11.7753831678222,"EIDO^FMA_EVAL_EBIT(LTMA,NOW,NOW,M,\"PORTAGG\",\"MEANR\")":9.65915375762822,"EPOL^FG_COMPANY_NAME":"iShares MSCI Poland ETF","USDTHB^FG_PRICE_CHANGE(0,-3AM)":-7.653064,"USDZAR^FG_COMPANY_NAME":"South African Rand per U.S. Dollar","USDMXN^FG_PRICE_CHANGE(0,-1AY)":17.684078,"USDPEN^FG_PRICE_CHANGE(0,-6AM)":-0.7737398,"USDCNH^FG_PRICE(0)":7.0943,"FC0000CL^JULIAN(FMA_EPS(NTMA,-20AY,0,CY,,\"PORTAGG\",\"MEANR\").DATES)":[38352,38716,39080,39447,39813,40178,40543,40907,41274,41639,42004,42369,42734,43098,43465,43830,44196,44561,44925,45289],"EIDO^FMA_PE(NTMA,-10AY,0,AM,\"PORTAGG\",\"MEANR\")":[14.6783336701972,14.5471582463791,14.4614256901665,14.9442153771435,14.9713850845615,15.0946320683696,16.0589060250585,15.8641719587454,14.6710767796213,15.318828453358,14.3668618110903,13.7430914743069,13.123722401702,12.495801257242,13.9952879097861,14.4282552571101,14.3273239351685,14.5755000283982,14.9844999314352,14.9659102565987,14.8097547669101,14.6884019061595,15.5194197988709,16.358179026479,16.4127905023479,16.8214702309171,16.4577926763578,14.7513831323364,15.1146222613729,15.1816604320246,15.2271914541782,15.5361492938226,15.6244039059283,15.6191639744788,15.7478021737172,15.6170884849999,15.6925842021219,15.4672620467767,15.3708778631206,15.3520386759734,15.8948314981081,16.2960999382026,15.3823639826787,14.4137525839425,13.7280273485994,13.989929345561,12.5997421108996,13.2112705719542,13.9406333937984,13.474194926487,12.7887046761023,14.0042025826873,14.0520613367201,14.589369632597,14.3483990107587,14.3021084236247,14.1642503054014,13.3395526573998,14.1742362663067,14.7367339268493,14.6545328042052,14.3960640674637,14.9121286647114,14.5984333966593,15.1583289417909,15.2658474903373,13.402824886624,10.8687791610443,11.1086816446174,14.3216018570995,15.923743988485,16.38236486626,17.3085162322271,14.8935923761423,15.7899194517869,17.9482801851109,17.5785203852944,16.6192779812948,17.1935505820617,16.252380823492,16.0671124183331,15.4874704443516,14.729699340659,14.5905213683219,14.757609692516,14.5250480254935,15.2821041046322,15.0175359947991,14.53344032958,14.9026831446613,15.5471537707636,14.8950641022841,14.7474122342205,13.5802210208532,12.4256211918018,12.5749055514827,12.861139892124,12.7660227480172,12.769934742285,12.6096165142235,12.2201637667777,12.28963370477,12.1595586338483,11.9567280909298,12.2369006823313,12.0284564655813,13.3337541897907,13.5711973669374,13.7586639640939,13.1441356339056,12.2862321786979,12.4967896954266,12.8719955489435,12.6817709203651,12.999740697282,12.9609689369499,11.9895574152018,11.4686521823295,12.2216599696879,12.4367720982579,13.2721393445175],"PASP-FDS^FG_PRICE_CHANGE(0,-1AY)":-22.1774193548387,"CPALM-FDS^MAX(FG_PRICE(0,-5AY))":8163.0,"BRENT-FDS^FG_PRICE_CHANGE(0,-1AM)":0.0,"FTSEWIVNXXXX^FG_PRICE(0)":365.89769116,"VNM^FG_PRICE_MAVG(0,,,,200)":12.808025,"INDA^FG_TOTAL_RETURNC(0,-3AM)":7.4887395,"EZA^PERCENT_CHANGE(FMA_EPS(+1,0,,,,\"PORTAGG\",\"MEAN\"),FMA_EPS(+1,-3AM,,,,\"PORTAGG\",\"MEAN\"))":-1.8285193624212,"EWM^FG_TOTAL_RETURNC(0,-3AM)":12.841642,"EPOL^PERCENT_CHANGE(FMA_EPS(+1,0,,,,\"PORTAGG\",\"MEAN\"),FMA_EPS(+1,-1AM,,,,\"PORTAGG\",\"MEAN\"))":4.72561625527769,"SPY^FG_TOTAL_RETURNC(0,-6AM)":10.594023,"SPY^FMA_PCT_ABOVE_MAVG(200,0,,,,\"PORTAGG\")":75.0499001996008,"SET-BKK^FMA_COS_DOWN(\"EPS\",\"1M\",+1,NOW,,,\"PORTAGG\",\"MEANR\")":107.0,"EWY^FMA_RBICS_REV_CURRENT(30, LOC, \"PORTAGG\")":15.4362902639027,"TRYGR10Y-FDS^FG_YIELD_NAME":"Greece Benchmark Bond - 10 Year","REFAEREPO-FDS^FG_YIELD(NOW,,,0)":5.4,"REFPL7D-FDS^(SUBARRAY(NOT_NA(NO_REPEAT_F(FG_YIELD(NOW,-10AY,D))),0,1)-SUBARRAY(NOT_NA(NO_REPEAT_F(FG_YIELD(NOW,-10AY,D))),1,1))*100":-25.0,"TRYTR7Y-FDS^PCTCHG(FG_YIELD(0,,,,\"YTM\"),FG_YIELD(-3AM,,,,\"YTM\"))":2.3822484,"TRYVN10Y-FDS^FG_YIELD(0,,,,\"YTM\")":2.6963089,"TRYCN10Y-FDS^FG_YIELD_NAME":"Treasury - China Benchmark Bond 10Y","TUR^FMA_PE(LTM,0,,,\"PORTAGG\",\"MEANR\")":8.22865730189143,"MCHI^FMA_PE(NTMA,0,,,\"PORTAGG\",\"MEANR\")":9.07104070789722,"EWW^FG_FCF_YIELD_NTM(0)":9.96075300976389,"CNYA^JULIAN(FMA_DIV_YLD(NTMA,NOW,NOW,M,\"PORTAGG\",\"MEANR\").DATES)":45530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28674,11.6209108344356,14.7244118867285,12.9407917717539,11.9161171849017],"TRYDE10Y-FDS^FG_YIELD(-10AY,0,Y,,\"YTM\")":[0.5475,0.636,0.22,0.47,0.239,-0.189,-0.575,-0.181,2.534,2.004],"CAGDPY@CN^EE_ACTUAL_ANNUAL(MED,+1)":1.3,"CAGDPY@PH^EE_ACTUAL_ANNUAL(MED,+1)":-2.4,"USDVND^FG_COMPANY_NAME":"Vietnam Dong per U.S. Dollar","USDINR^FG_PRICE_CHANGE(0,-6AM)":1.1517525,"USDMXN^FG_PRICE(0)":19.86625,"CNYA^P_PRICE_RETURNS_PR('52W',2,-10AY,0,AM)":[null,null,null,null,null,null,null,null,null,null,null,null,null,null,null,null,null,null,null,null,null,null,null,null,null,null,null,null,null,null,null,null,null,null,12.822163,12.425137,17.084396,19.384134,22.3454,17.137074,30.987013,32.171024,23.516214,22.66513,17.555916,15.94851,-0.050634146,-4.8285484,-13.095421,-11.598998,-25.769121,-22.749174,-25.842358,-26.628553,-9.669715,-5.430126,-0.27529597,-8.256597,8.37791,9.400845,10.331559,8.539939,27.594221,21.105873,33.08772,17.67168,7.221329,-2.7266681,-0.6104052,8.282555,11.446964,27.269852,40.621685,34.323524,34.581924,42.78444,40.340054,56.548607,44.94475,51.478302,49.258484,61.116516,41.937183,16.981339,14.750517,15.288746,14.348221,7.829416,5.3522825,-9.662569,-5.182523,-9.396612,-21.75126,-24.849356,-14.487624,-14.909225,-18.6536,-24.700064,-33.887733,-26.565325,-25.504707,-9.812159,-18.275738,-9.215313,1.5606642,-7.5921354,-20.478308,-10.5746155,-12.903953,-6.8051996,-4.736781,-10.9200115,-13.588655,-28.168415,-16.924023,-16.396915,-13.057268,-7.8932524,-9.167564,-16.673119,-10.718841],"ECH^FG_TOTAL_RETURNC(-10AY,0,AM)":[-3.3868074,-2.3985267,-1.1105895,-0.45399666,-3.7246943,-3.0961275,6.441641,-3.6310792,6.8324447,-2.9861271,-8.019942,-4.8395753,-2.6973844,-6.612766,8.317863,-7.165283,-0.23012757,0.9279251,1.7162085,8.647192,5.740428,-6.4253864,4.350388,5.1983595,-2.5487661,-1.334399,7.979429,-6.1623216,0.5474329,4.754305,2.1551728,9.233057,-2.4312675,1.0712743,-2.6136994,9.307361,6.3146234,0.6208539,4.4837475,-11.122042,15.635622,7.055211,-3.8144708,-1.2846768,2.734816,-7.912612,-6.44086,2.3892283,-5.091214,1.2740254,-9.181195,5.8323145,-4.958683,10.01693,-0.76974034,-4.2996407,-1.1811078,-9.819544,8.219612,-4.723448,-10.45466,8.003449,-4.435599,-16.648138,11.81432,-8.158994,-12.268144,-23.961418,25.268291,-6.9704056,11.040867,6.3412786,-5.746299,-9.892636,2.2553205,15.77195,8.432293,-0.2665758,4.944873,6.972301,-4.2857113,-8.550996,-0.23707747,-4.4714093,1.669085,-7.030696,-5.834925,5.2181005,-7.871413,11.547649,1.323986,12.18294,-13.018161,20.913755,-17.90871,9.12093,6.7700386,-14.842361,5.657232,3.5433054,3.470409,8.51866,-2.3619294,2.1700382,-1.0793865,3.4494877,2.1467805,7.585728,-8.91822,-7.4231205,-7.254678,9.715927,6.53466,-8.401275,1.896286,0.91151,2.7098298,4.3605685,-6.8091335,-1.3529181,4.427898],"CNYA^FMA_DIV_YLD(NTMA,-10AY,0,AM,\"PORTAGG\",\"MEANR\")":[null,null,null,null,null,null,null,null,null,null,null,null,null,null,null,null,null,null,null,null,null,null,null,2.25524754408282,2.22124545940402,2.29339217362845,2.27681512483576,2.14429373874056,2.3381239647611,2.28170192430299,2.28937037590039,2.31583483551589,2.27185581455522,2.21634356292313,2.07932616773434,2.14156201832991,2.12341640586985,2.15715706087185,2.12022059601327,2.13717229832143,2.20683570341923,2.11312889786478,2.29918034731216,2.42841735725006,2.71505565282119,2.72852559943251,2.96454588236544,2.99152864473035,3.18265826596115,3.05269167251167,3.43985274276093,3.32990292622908,3.37657530514416,3.17750961342923,2.83489788491449,2.74895998349762,2.69729146508914,2.78960741524192,2.68111358419319,2.70105048190061,2.73530913824734,2.70436300232227,2.70505769395975,2.59290972252157,2.49066210245085,2.50577879518255,2.50861550926076,2.59690339166024,2.38913737230696,2.36671195015144,2.16263786101032,1.94431522714394,1.87331246821439,1.98876614737262,1.95391224284298,1.91292828240595,1.8371025963827,1.7287701398637,1.76709133589324,1.92327860086635,1.89235433223601,1.81044723341235,1.82326585495373,1.97578699298466,1.99910273776716,2.01356916639496,1.98992704521992,1.99893988802993,1.99586593902123,2.2222784772091,2.19721640774543,2.43088784254485,2.51306444450404,2.46532932451951,2.26049804235882,2.4165603540113,2.45429572161823,2.64664436036689,2.84182964952779,2.58398717933346,2.56317190682173,2.37342780420721,2.43423684488746,2.48791654733435,2.491344397957,2.60896614682014,2.62739990746554,2.5080792012954,2.57777672468823,2.65143618714746,2.75362645765349,2.76710994221904,2.77637982826878,2.91166207027381,2.71010086493236,2.80535604112599,2.7869643813529,2.85456502213991,3.06048263480536,3.21590057309297,3.32707451813832],"CNYA^FMA_PE(NTMA,-10AY,0,AM,\"PORTAGG\",\"MEANR\")":[null,null,null,null,null,null,null,null,null,null,null,null,null,null,null,null,null,null,null,null,null,null,null,13.6680476467054,13.7384323457675,13.5474554803378,13.7976729559029,14.4604731747103,13.088145795616,13.240012857235,13.2309850491724,13.2802789520707,13.421439210764,13.4590708183203,14.2917121457355,14.1627664982509,14.3208498767239,14.2443681735561,14.6061532923588,14.3257240007127,13.8021494951814,14.3220050025237,13.2360307509419,12.6734693447321,11.6287990280693,11.6663967006681,10.8807920730282,10.6879368237526,10.1874029199878,10.6089534689028,9.44742923588807,9.66970128560729,9.43655116548272,10.067282758043,11.3325555224873,11.7538100508074,11.8050326140375,11.338017314844,11.8208513585597,11.6659007521344,11.6264354221517,11.6819152214236,11.6792671451257,12.0452662840936,12.5021763289613,12.4420850456096,12.3559832633358,11.8449823829808,12.9066447151076,12.9648083310781,14.1203520959138,15.9677260819587,16.5848712782764,15.6876459172814,15.9678885344511,16.2568036306083,16.6111394468724,17.5686487989567,17.1570342835438,16.0429947376038,16.3142748542773,16.8678875382207,16.6672436118704,15.1558765464591,15.1938455619929,15.1014864393965,15.3318016735223,15.1912617323916,15.1080000863093,13.73059009217,13.8426804557789,12.4829134280763,12.3274314368194,12.5195121729891,13.636088231804,12.7960928815948,12.5904044907779,11.7002843259691,10.9462930912377,11.8496617006433,11.7360889528483,12.6517026929374,12.2611929827876,12.0071337155125,12.2215776839749,11.6945126110337,11.7090444508602,12.1898639486583,11.7886495915059,11.6736393566093,11.2593566126021,11.3476510609518,11.3365646807102,10.7535445045168,11.5834615208857,11.7671787464576,12.7138561423025,12.7098815313552,11.9656192407931,11.5199489466299,11.2753990677871],"ECH^FMA_PE(LTMA,-10AY,0,AM,\"PORTAGG\",\"MEANR\")":[16.486985337027,16.4157415739045,15.7729197914188,16.8905930196975,16.7635088011355,16.0878978131387,16.6968574794238,16.4115262839075,16.4259302670377,16.2345632475988,15.749388618041,15.1331147546303,15.2474718611118,14.660250646319,15.5202339257024,15.9343977907433,16.2161823895946,15.777701059991,15.4828700625095,15.5151158700376,15.4844714214855,15.2155577204395,15.34690332878,15.7901339054545,15.9309211524861,15.8495356328797,17.293916671672,16.4125042557803,15.5182169748026,16.2901385208145,16.8028019285827,17.1046609953356,17.113102043551,17.371699110612,17.2491688737033,18.2115760769522,19.4555892343982,20.3601106362792,18.2684557039332,16.1660645027475,18.064818032942,18.540128607862,17.5551648134219,17.2349654178835,17.0403257791964,16.2820778160354,15.4499601345616,15.4964928862926,15.3594713032849,15.1373274331362,16.7791387005853,17.3679223593648,16.2849483790048,12.4949534008056,11.2628636238433,11.0237989472742,11.0728701937434,10.6315789596162,10.8829708039883,11.4038328727753,10.9707605864522,12.2518715045873,11.5780202926348,11.2875019450006,11.8651935684581,11.6002247762654,11.6636344354605,10.9667868251614,11.3542717315271,12.9169638550019,14.8008221368312,17.1095842914764,18.1631952608292,17.6789584990422,18.9120876877414,23.0475522360512,24.7251328227321,25.9117015806598,32.6157538639068,30.8590059897565,28.4918190951073,26.0114064610594,23.7269471281759,21.3741549598553,19.2529126998333,16.6584040043268,13.9563924155851,12.0145016548213,9.76228554367901,9.7412404924196,9.94060964085775,9.90241101412188,9.51444766220492,9.39102238384238,7.93589174393225,7.74933360354852,7.3138635819321,7.30870952786859,7.25985511742422,5.75264886604367,5.45766784926348,5.76413478552453,5.87093200240588,5.90222143821925,6.21140629529026,6.59537275340676,6.96325246411704,7.81559857365364,7.92916180398537,7.83786880382693,7.94408632012267,8.33115985013308,9.63559265930766,9.40659280043572,10.1418322230953,10.1505015427603,10.2093987394798,10.3883354046886,10.1415974539624,10.5376408193893,10.5275137683219],"VNM^FG_PRICE_MAVG(0,,,,30)":12.0665,"MCHI^FG_PRICE_MAVG(0,,,,30)":41.619,"EWY^FG_PRICE(0)":65.41,"EPOL^FG_PRICE(0)":24.47,"KSA^FG_TOTAL_RETURNC(0,-1AM)":0.83333254,"UAE^FMA_PCT_ABOVE_MAVG(200,0,,,,\"PORTAGG\")":44.7368421052632,"QAT^P_PRICE(0)/P_PRICE_HIGH_PR(0,,,,,,\"PRICE\",\"INTRA\",\"52W\")":0.95808905,"EWW^P_PRICE(0)/P_PRICE_HIGH_PR(0,,,,,,\"PRICE\",\"INTRA\",\"52W\")":0.7429696,"ECH^P_PRICE(0)/P_PRICE_LOW_PR(0,,,,,,\"PRICE\",\"INTRA\",\"52W\")-1":0.12589777,"VWO^SIZE(FG_CONSTITUENTS)":4826,"EWY^SIZE(FG_CONSTITUENTS)":100,"EIDO^SIZE(FG_CONSTITUENTS)":71,"EWZ^FG_ROE(0)":18.6173820337955,"REFZAREPO-FDS^PROPER_NAME(0,,,\"SECURITY\",\"NAME\")":"South Africa Repo Rate","TRYTW10Y-FDS^PCTCHG(FG_YIELD(0,,,,\"YTM\"),FG_YIELD(-3AM,,,,\"YTM\"))":-3.3850923,"TRYKR10Y-FDS^FG_YIELD(0,,,,\"YTM\")":3.0721,"CC_VN^IMF_IFS_RCPI_Q(0)":4.3949327,"KSA^JULIAN(FMA_DIV_YLD(NTMA,NOW,NOW,M,\"PORTAGG\",\"MEANR\").DATES)":45530,"EZA^FMA_DIV_YLD(NTMA,NOW,NOW,M,\"PORTAGG\",\"MEANR\")":3.71641285700482,"EPU^FG_FCF_YIELD_NTM(0)":8.20775776533367,"EIDO^FMA_EVAL_EBITDA(NTMA,0,,,\"PORTAGG\",\"MEANR\")":6.50897544681351,"EIDO^FG_COMPANY_NAME":"iShares MSCI Indonesia ETF","CC_PE^FG_COMPANY_NAME":"Peru","USDTHB^FG_PRICE_CHANGE(0,-1AM)":-5.8860245,"USDBRL^STD(FG_PRICE_CHANGE(0,-3AY,M))":3.64571092391046,"USDPEN^FG_PRICE_CHANGE(0,-3AM)":-0.31545162,"USDIDR^FG_PRICE_CHANGE(0,-6AM)":-1.9090056,"KSA^P_PRICE_RETURNS_PR('52W',2,-10AY,0,AM)":[null,null,null,null,null,null,null,null,null,null,null,null,null,null,null,null,null,null,null,null,null,null,null,null,null,-15.596855,-10.769331,0.51362514,7.798946,29.530287,19.45386,17.557407,5.953741,9.080708,19.35277,19.93301,22.045576,29.308868,16.952251,4.3460727,5.755651,10.670662,10.916079,20.505356,26.82643,25.462032,18.321823,22.569168,17.872356,16.729784,18.650139,15.821815,14.135671,19.257282,22.123062,16.488016,16.349495,8.197737,8.881914,7.8370214,3.2724023,3.9286017,0.91222525,5.770409,11.669672,-5.069208,-13.131637,-29.195059,-24.557352,-14.855438,-16.51578,-14.6790085,-4.153019,-0.12168884,1.6859055,8.77527,2.884078,6.982124,18.394756,54.652832,49.915314,50.216484,50.704456,47.30127,44.422245,42.45421,53.887306,27.906239,32.295155,44.23363,47.366188,41.984344,35.16458,21.517563,6.7984343,12.905371,13.688397,0.840044,0.6602764,0.50405264,-5.2659035,-10.287041,-20.712685,-20.1419,-17.709232,-8.814073,0.25072098,-0.06873608,-8.598828,-3.5988808,-13.4386835,2.9526353,13.79447,13.343883,25.704563,18.994797,7.735598,1.350081,1.5710592,1.2551785,6.3884377],"PASP-FDS^FG_PRICE_CHANGE(0,-6AM)":0.0,"CPALM-FDS^FG_PRICE(0)/MAX(FG_PRICE(0,-1AY))":0.883817427385892,"BRENT-FDS^FG_PRICE_MAVG(0,,,,30)":85.86,"INDA^FG_TOTAL_RETURNC(0,-1AM)":0.7565141,"EZA^FMA_PCT_ABOVE_MAVG(200,0,,,,\"PORTAGG\")":75.7575757575758,"EWM^FG_TOTAL_RETURNC(0,-1AM)":9.395111,"EPHE^FG_TOTAL_RETURNC(0,-12AM)":14.473093,"SPY^FG_TOTAL_RETURNC(0,-3AM)":6.472862,"EWJ^PERCENT_CHANGE(FMA_EPS(+1,0,,,,\"PORTAGG\",\"MEAN\"),FMA_EPS(+1,-3AM,,,,\"PORTAGG\",\"MEAN\"))":10.7080874988487,"SET-BKK^FMA_COS_UP(\"EPS\",\"1M\",+1,NOW,,,\"PORTAGG\",\"MEANR\")":63.0,"EWW^FMA_RBICS_REV_CURRENT(30, LOC, \"PORTAGG\")":27.0716490421407,"TRYZA10Y-FDS^FG_YIELD_NAME":"Treasury - South Africa Benchmark Bond 10Y","REFTR1WREPO-FDS^(SUBARRAY(NOT_NA(NO_REPEAT_F(FG_YIELD(NOW,-10AY,D))),0,1)-SUBARRAY(NOT_NA(NO_REPEAT_F(FG_YIELD(NOW,-10AY,D))),1,1))*100":500.0,"REFPL7D-FDS^FG_YIELD(NOW,,,0)":5.75,"TRYTR7Y-FDS^PCTCHG(FG_YIELD(0,,,,\"YTM\"),FG_YIELD(-1AM,,,,\"YTM\"))":4.2087994,"VWO^FMA_EVAL_EBIT(LTMA,NOW,NOW,M,\"PORTAGG\",\"MEANR\")":14.389736458339,"TUR^JULIAN(FMA_DIV_YLD(NTMA,NOW,NOW,M,\"PORTAGG\",\"MEANR\").DATES)":45530,"MCHI^FMA_PE(LTM,0,,,\"PORTAGG\",\"MEANR\")":12.0899081491159,"EWW^FMA_DIV_YLD(NTMA,NOW,NOW,M,\"PORTAGG\",\"MEANR\")":4.44543828152778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PH10Y-FDS^FG_YIELD(-10AY,0,Y,,\"YTM\")":[3.8633,4.1,4.6281,5.6986,7.1730304,4.847582,3.4208684,4.796723,6.9293385,6.0028777],"TRYKR10Y-FDS^FG_YIELD(-10AY,0,Y,,\"YTM\")":[2.6272,2.0852,2.0916,2.4797,1.9804,1.6728,1.7238,2.2417,3.6906,3.1928],"CAGDPY@PH^EE_ACTUAL_ANNUAL(MED,0)":-2.56663776811855,"USDAED^STD(FG_PRICE_CHANGE(0,-3AY,M))":0.008718447877662,"USDINR^FG_PRICE_CHANGE(0,-3AM)":0.6314039,"USDBRL^FG_PRICE_CHANGE(0,-6AM)":13.503671,"USDMXN^FG_COMPANY_NAME":"Mexican Peso per U.S. Dollar","ECH^JULIAN(P_PRICE_RETURNS_PR('52W',2,-10AY,0,AM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3],"ECH^JULIAN(FMA_DIV_YLD(NTMA,-10AY,0,AM,\"PORTAGG\",\"MEANR\"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1],"CNYA^FMA_PE(LTMA,-10AY,0,AM,\"PORTAGG\",\"MEANR\")":[null,null,null,null,null,null,null,null,null,null,null,null,null,null,null,null,null,null,null,null,null,null,null,null,null,null,null,null,null,15.1387397212517,15.2339365237193,15.1128429982545,15.040557127858,14.9779547826853,15.3558633805749,15.3481773813389,15.5609526763527,15.6566659383571,16.1329540343588,16.1802723866911,15.9240663634787,16.5711721135787,15.3223457028861,15.0471829102259,14.5315007731726,14.286561019071,13.6541818753963,13.2777275020689,12.6176544042445,12.711953131908,11.4052998319518,11.2522390277907,10.6764803649423,11.3063188687339,12.6999924874264,12.7188531844589,12.6997341637997,12.4894276187202,12.7283686668282,12.6831490692385,12.6656562493618,12.7850726240827,12.9110800706018,13.6199814566826,14.3933037008188,14.3716417303778,14.2871152140001,14.0340859517778,14.2395295898079,14.2450407892741,14.8786283116726,16.1966566582604,17.0118757879174,16.8751166461672,17.5958528115242,18.4028595819823,19.4002914431421,20.6689521171696,20.1673688665348,19.6679174683893,19.4621845302656,19.4854040986397,19.2264359829739,18.1024331301084,17.9497883330601,17.7282202343214,17.9002815737765,17.8369221804201,17.9767972844441,16.5332152664668,16.6590924182301,16.1175336844842,15.7741900704083,15.6088371464601,15.9464854692062,15.3443210659465,15.0956129034961,14.2621394461239,13.3612618093624,14.1804320413882,14.0016162706285,15.051870511368,14.6263124141182,14.3980712415915,14.312375320978,13.9812804023718,13.843962102472,14.037471807863,13.7548064765403,13.6819576299016,13.308355608217,13.3679031323775,13.3625932051776,12.6360167633663,13.610770935393,13.5220853731123,13.7283519391402,13.7261591617997,13.3602449058614,13.0631197080206,12.8377065598423],"CPALM-FDS^FG_PRICE_CHANGE(0,-1AY)":6.47198105761642,"COPP-FDS^FG_PRICE(0)/MAX(FG_PRICE(0,-1AY))":0.810216839226411,"VNM^FG_PRICE(0)":12.57,"MCHI^FG_PRICE(0)":41.53,"EWW^FG_PRICE_MAVG(0,,,,200)":63.32225,"EPHE^FG_PRICE_MAVG(0,,,,30)":26.075167,"KSA^PERCENT_CHANGE(FMA_EPS(+1,0,,,,\"PORTAGG\",\"MEAN\"),FMA_EPS(+1,-3AM,,,,\"PORTAGG\",\"MEAN\"))":-2.31742670020726,"TUR^P_PRICE(0)/P_PRICE_LOW_PR(0,,,,,,\"PRICE\",\"INTRA\",\"52W\")-1":0.172104,"QAT^FG_TOTAL_RETURNC(0,-6AM)":1.359129,"EWW^FG_TOTAL_RETURNC(0,-6AM)":-18.326456,"ECH^P_PRICE(0)/P_PRICE_HIGH_PR(0,,,,,,\"PRICE\",\"INTRA\",\"52W\")":0.9012848,"VWO^FMA_COS_DOWN(\"EPS\",\"1M\",+1,NOW,,,\"PORTAGG\",\"MEANR\")":1195.0,"EWY^FMA_COS_DOWN(\"EPS\",\"1M\",+1,NOW,,,\"PORTAGG\",\"MEANR\")":35.0,"EIDO^FMA_COS_DOWN(\"EPS\",\"1M\",+1,NOW,,,\"PORTAGG\",\"MEANR\")":25.0,"EWY^FG_ROE(0)":7.15447461280862,"REFBRSELIC-FDS^(SUBARRAY(NOT_NA(NO_REPEAT_F(FG_YIELD(NOW,-10AY,D))),0,1)-SUBARRAY(NOT_NA(NO_REPEAT_F(FG_YIELD(NOW,-10AY,D))),1,1))*100":-25.0,"TRYTW10Y-FDS^PCTCHG(FG_YIELD(0,,,,\"YTM\"),FG_YIELD(-1AM,,,,\"YTM\"))":-7.6854544,"CC_AE^IMF_IFS_RCPI_Q(0)":null,"VNM^FMA_EVAL_EBIT(LTMA,NOW,NOW,M,\"PORTAGG\",\"MEANR\")":18.5739810943074,"EZA^FMA_PE(LTM,0,,,\"PORTAGG\",\"MEANR\")":15.0530545589085,"EPU^FMA_DIV_YLD(NTMA,NOW,NOW,M,\"PORTAGG\",\"MEANR\")":3.93455156752176,"EIDO^FG_FCF_YIELD_NTM(0)":null,"KSA^FG_COMPANY_NAME":"iShares MSCI Saudi Arabia ETF","ECH^FG_COMPANY_NAME":"iShares MSCI Chile ETF","CAGDPY@IN^EE_ACTUAL_ANNUAL(MED,0)":-0.651406479275637,"CC_PL^FG_COMPANY_NAME":"Poland","USDTHB^FG_PRICE_CHANGE(0,-1AY)":-3.3945382,"UAE^FMA_ROE(NTMA,-20AY,NOW,FY,\"PORTAGG\",\"MEANR\")":[null,null,null,null,null,null,null,null,null,null,11.0777984350957,12.3046871114493,11.0383578639711,12.0257898837902,10.3907544258318,8.128455158546,6.76201762780835,11.234942553465,12.9338493595798,13.2251182354264],"USDSAR^FG_PRICE_CHANGE(0,-1AM)":0.026655197,"USDTHB^STD(FG_PRICE_CHANGE(0,-1AY,AM))":2.94279183743889,"USDMXN^STD(FG_PRICE_CHANGE(0,-1AY,AM))":3.57787189989812,"USDPLN^FG_PRICE_CHANGE(0,-1AM)":-2.4129272,"EWY^FMA_PE(LTMA,-10AY,0,AM,\"PORTAGG\",\"MEANR\")":[11.6577067511985,11.6439554581531,11.3090540016608,11.8073218008437,11.4418074069437,11.6718574872257,12.2927883663826,12.1109129437289,11.9653265708481,11.6309072090061,11.3240285289049,11.3058190422826,10.7254602929411,10.6121064298852,11.4713244158844,11.2958003631596,10.449814072866,10.2347778608411,10.5649132872189,10.6783102799196,10.5457057934363,10.4498692343151,10.3958356499179,10.4777498452026,10.5770973580983,10.7825381038626,10.7955835175653,10.7645444855985,11.0342836972237,11.4835655928093,11.6597179913024,11.4851222427638,11.14263288055,11.1713425525731,11.0064447386265,10.7428069272956,10.3977452222582,10.374325572826,10.5833883951738,10.2655420966782,10.0945139722641,10.9110980986125,10.5686269854027,10.4250326352907,10.3260799415096,10.1220051168362,9.78679535761155,9.60736149078762,9.46273839709838,9.40886604825133,8.35257668555575,8.52431583158531,8.1495815760323,9.36268671603146,9.98663461328134,10.1505582876337,10.554019799531,10.458336556741,11.067768779489,11.2610819345641,11.1606098350746,11.955130582804,12.8681858837998,13.3830994910014,14.5841415630045,14.5785734654054,15.1749530486041,14.5323994836547,14.9554070247211,15.1370750214123,15.2099449656025,15.6759504590951,16.2475683517292,16.0272795049964,15.8215803013741,17.5986596340867,19.4019067577891,20.4121795771362,20.5034358635114,19.7805193376378,18.4456728431535,17.5275247040516,16.6712253241276,15.4320807552444,14.2153819792917,12.9295424902334,11.6946148567152,10.3661953070784,9.63882291779098,8.99442477606743,9.29860631626922,9.34984629887141,9.26573182959599,9.21193771049022,8.89511866401118,9.01634736211872,8.85142153478124,8.33098897003154,9.13863746731334,9.85263439255879,9.2816697164785,11.0974552790458,10.9780044597523,11.4977535150896,11.9954393130265,12.3451333114412,12.4732909390293,13.1452487806176,13.1277507939584,13.4250840108267,13.0849362363255,14.4088239384597,15.5936002677396,15.1346686905869,16.3126956094182,15.9210105982919,15.1413057556013,14.5327026803803,14.1560359546947,13.3753934094036,12.536053019769],"PASP-FDS^FG_PRICE_MAVG(0,,,,30)":937.0,"UAE^FG_PRICE_MAVG(0,,,,30)":14.54592,"EZA^FG_PRICE(0)":47.31,"SET-BKK^PERCENT_CHANGE(FMA_EPS(+1,0,,,,\"PORTAGG\",\"MEAN\"),FMA_EPS(+1,-3AM,,,,\"PORTAGG\",\"MEAN\"))":-4.12411263893225,"INDA^FMA_PCT_ABOVE_MAVG(200,0,,,,\"PORTAGG\")":89.7959183673469,"EWY^P_PRICE(0)/P_PRICE_HIGH_PR(0,,,,,,\"PRICE\",\"INTRA\",\"52W\")":0.94094807,"EWM^P_PRICE(0)/P_PRICE_HIGH_PR(0,,,,,,\"PRICE\",\"INTRA\",\"52W\")":0.9868421,"CNYA^PERCENT_CHANGE(FMA_EPS(+1,0,,,,\"PORTAGG\",\"MEAN\"),FMA_EPS(+1,-1AM,,,,\"PORTAGG\",\"MEAN\"))":1.54377848617114,"TUR^FG_ROE(0)":16.7374988319568,"TRYQA10Y-FDS^PCTCHG(FG_YIELD(0,,,,\"YTM\"),FG_YIELD(-1AM,,,,\"YTM\"))":null,"TIPSCL10Y-FDS^PCTCHG(FG_YIELD(0,,,,\"YTM\"),FG_YIELD(-1AM,,,,\"YTM\"))":-14.597936,"TRYMX10Y-FDS^FG_YIELD_NAME":"Treasury - Mexico Benchmark Bond 10Y","CC_KR^IMF_IFS_RCPI_Q(0)":2.6691833,"SET-BKK^FMA_DIV_YLD(NTMA,NOW,NOW,M,\"PORTAGG\",\"MEANR\")":3.67274787776286,"EWW^FMA_PE(NTMA,0,,,\"PORTAGG\",\"MEANR\")":10.8837239303789,"EPOL^FMA_PE(LTM,0,,,\"PORTAGG\",\"MEANR\")":9.15865861234261,"CAGDPY@SA^EE_ACTUAL_ANNUAL(MED,0)":3.19136442056759,"CAGDPY@PE^EE_ACTUAL_ANNUAL(MED,+1)":-0.45,"USDEUR^FG_PRICE_CHANGE(0,-1AY)":-2.1814704,"USDCNH^STD(FG_PRICE_CHANGE(0,-1AY,AM))":1.23197079046604,"SET-BKK^P_PRICE_RETURNS_PR('52W',2,-10AY,0,AM)":[20.819628,11.873102,7.336557,17.246687,15.362167,24.773872,20.405901,10.271025,7.798457,6.2150836,1.8843889,-6.777817,-12.386394,-14.942085,-11.047119,-14.794785,-14.312983,-17.99168,-16.045267,-6.8464813,-7.741368,-5.8747053,-4.5348287,7.5189233,13.046694,10.571313,6.0443044,9.833992,19.787657,24.4475,16.119051,13.075352,11.88718,11.007524,9.389591,4.3328524,4.5325875,12.184954,14.527214,13.902796,14.039433,15.507293,17.349125,12.18754,13.483154,10.531652,1.1063814,7.4976087,6.6982985,5.4039955,-4.6123924,-4.0367546,-10.291463,-11.615843,-9.652323,-7.259524,-6.262022,-6.640381,8.177352,0.9460211,-4.8262177,-6.228924,-2.7900696,-2.804786,1.9278288,-6.1241984,-18.927353,-32.505215,-23.039818,-17.075264,-23.15036,-22.09701,-18.159103,-23.508299,-24.482626,-10.545212,-7.3671637,-3.77872,4.0080667,44.021427,23.995066,18.27799,19.677984,14.901185,21.434105,28.603245,35.1012,10.565591,13.090742,11.644459,12.587023,6.6829085,4.8401117,3.5244107,-0.32989383,2.5220633,0.95084906,-1.5219748,-1.1229455,2.1828175,0.4760146,2.8840303,-3.7283897,-4.6882925,-8.31185,-5.966747,-6.7211866,-2.102244,-3.5480618,-7.594967,-13.361788,-14.5716305,-14.049226,-18.141914,-15.513295,-14.441305,-10.9311285,-12.403875,-11.314112,-14.25826,-13.475185],"EWM^FG_TOTAL_RETURNC(-10AY,0,AM)":[0.18725395,-4.2990627,-0.39061904,-4.640526,-5.096185,-2.5811255,2.7252078,-2.2107542,5.80256,-8.5470085,-5.9503317,-0.08389354,-14.693535,-5.905509,7.4267745,3.0184984,0.6739497,3.8412213,-3.4525275,11.494244,-2.0618498,-5.7309923,3.0560136,0.1219511,2.3142457,-3.4523785,-1.8495619,-7.7575326,0.57685375,3.8910508,0.40857792,4.5778275,2.7561665,2.1773458,-1.4916539,0.9508729,0.50234795,1.1871338,-0.710094,1.2748718,5.975473,9.099186,-2.752298,3.316176,-1.6602039,-7.3438406,-3.4190774,4.297626,1.6297579,-2.1180034,-8.253473,2.3247957,0.12681484,1.8072367,0.46021938,-2.028793,-0.8684039,-2.1900237,4.251063,-1.7154396,-5.030799,-0.32432675,0.6869197,-1.1131048,4.9429297,-3.6389053,-7.5163484,-13.3883,7.479596,5.86251,3.0633688,9.672332,-3.6717057,-2.279526,-1.9502878,10.179413,2.5132656,-6.5953016,0.5545378,1.3602853,1.2694955,-1.8624663,-2.534771,-3.8624942,6.0265183,-3.3724844,2.9019594,-5.907011,3.9981008,-1.8503666,6.270492,-0.88700056,-3.4630418,-2.9423594,-6.769836,2.6818156,-1.1509538,-9.046125,2.7080297,6.6155314,3.9189816,4.849279,-9.41667,1.6099334,-1.4486194,-3.8585186,-2.7634263,7.9039574,-1.5299022,-3.0602634,-0.8742094,3.772664,2.1038413,0.14117956,2.1146536,0.27612448,2.5699854,2.7292967,-0.6108582,3.7845135,9.395111],"TUR^FMA_PE(NTMA,-10AY,0,AM,\"PORTAGG\",\"MEANR\")":[10.2833506059879,9.42843772542885,9.94392429258764,10.7181300253427,10.3639134393902,10.8229863825685,10.3363972114981,9.92779382724525,10.482226689907,10.0853915129747,9.93569679874783,9.37113760572845,8.86025435836022,8.81140637573497,9.21827289087462,8.72520874505289,8.35558492812171,8.31217156428569,8.49299668776163,9.08277039472008,9.37118535680232,8.48520491419636,8.28528301237834,8.03494034564395,8.26881911865241,8.26792833123562,8.19930652206049,7.50986438765063,7.72482789852269,8.26426587180228,8.42286763525613,8.33376605057811,8.67516197252297,8.6252972637581,8.69019565647501,8.91464196863642,8.69491028997608,7.99568406642145,8.23885269831079,7.58080426346638,8.24588902889989,8.46879763757451,8.17628220012079,7.70897205486291,7.15496758638634,6.85858538899981,6.3073003822411,6.18921884861401,6.0280200790202,6.22609109041569,5.59918232340176,5.85467268271741,5.941280516796,7.24452068197364,7.04853156931378,6.486948168805,6.10746200240213,5.75557750296159,6.27792941059449,6.60310060326078,6.18266918287511,6.54684107545748,6.12344200063376,6.23158449360641,6.47453867516086,6.53889788625223,5.86405835205475,4.99217777545925,6.28830614577164,7.95871820686684,8.46642212144493,8.07059457123087,7.55120387176815,7.40999243295576,7.46459789415184,7.90759760916986,7.83242187335158,7.32863007534456,6.94903793993099,6.40618666360441,6.19099662898003,6.00968124133968,5.6760335921487,5.56434059582906,5.47057290161498,5.09563295953637,5.34339643273624,5.88004157237586,5.56260307902158,4.92967379560161,4.33342151494633,4.68680150335038,4.59633243893186,4.45168544720383,4.2263800768065,4.10831027378675,4.65296486592713,4.22527043654455,4.72004799660595,5.78414775876151,5.9073972490226,5.24002561583698,5.08189548238752,4.77759893561286,4.24506297739498,4.0257284024267,5.03337381417656,5.77750218583614,6.01440992198753,5.99196138968879,5.01528623209339,4.8921847961377,4.37532287623674,4.99819519319385,5.12118274939975,5.10127468556851,5.58807543906981,5.87318256359,5.96987620442024,6.11701721806934,5.43488578040585],"W-FDS^FG_PRICE_CHANGE(0,-1AM)":-1.12994350282485,"FC0000PE^FG_PRICE(0)":817.0066,"EPHE^FG_PRICE(0)":27.56,"VNM^PERCENT_CHANGE(FMA_EPS(+1,0,,,,\"PORTAGG\",\"MEAN\"),FMA_EPS(+1,-3AM,,,,\"PORTAGG\",\"MEAN\"))":11.9490583267805,"EWM^PERCENT_CHANGE(FMA_EPS(+1,0,,,,\"PORTAGG\",\"MEAN\"),FMA_EPS(+1,-3AM,,,,\"PORTAGG\",\"MEAN\"))":6.68501173214074,"EPHE^PERCENT_CHANGE(FMA_EPS(+1,0,,,,\"PORTAGG\",\"MEAN\"),FMA_EPS(+1,-1AM,,,,\"PORTAGG\",\"MEAN\"))":0.61355833813242,"URTH^FMA_PCT_ABOVE_MAVG(200,0,,,,\"PORTAGG\")":67.3211781206171,"VNM^FMA_COS_UP(\"EPS\",\"1M\",+1,NOW,,,\"PORTAGG\",\"MEANR\")":13.0,"EWZ^FMA_COS_DOWN(\"EPS\",\"1M\",+1,NOW,,,\"PORTAGG\",\"MEANR\")":26.0,"CNYA^FMA_COS_UP(\"EPS\",\"1M\",+1,NOW,,,\"PORTAGG\",\"MEANR\")":135.0,"TRYTW10Y-FDS^FG_YIELD_NAME":"Taiwan China Benchmark Bond - 10 Year","REFPEMPR-FDS^FG_YIELD(NOW,,,0)":5.5,"TRYIN10Y-FDS^PCTCHG(FG_YIELD(0,,,,\"YTM\"),FG_YIELD(-3AM,,,,\"YTM\"))":-2.8585598,"TRYTW10Y-FDS^FG_YIELD(0,,,,\"YTM\")":1.5555,"KSA^FG_FCF_YIELD_NTM(0)":4.39341611307431,"GREK^FMA_DIV_YLD(NTMA,NOW,NOW,M,\"PORTAGG\",\"MEANR\")":6.2460463609734,"CNYA^FMA_DIV_YLD(NTMA,NOW,NOW,M,\"PORTAGG\",\"MEANR\")":3.30295866902528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5012736,24.1409635144245,25.8460088493027],"TRYQA10Y-FDS^FG_YIELD(-10AY,0,Y,,\"YTM\")":[null,null,null,null,null,null,null,null,null,null],"CAGDPY@PL^EE_ACTUAL_ANNUAL(MED,+1)":0.45,"USDSAR^FG_PRICE_CHANGE(0,-1AY)":0.03465414,"USDEUR^FG_PRICE(0)":0.9033016,"USDPLN^FG_COMPANY_NAME":"Polish Zloty per U.S. Dollar","USDCNH^FG_PRICE_CHANGE(0,-3AM)":-2.4510026,"EWW^FMA_PE(LTMA,-10AY,0,AM,\"PORTAGG\",\"MEANR\")":[null,null,null,null,null,null,null,null,null,null,null,null,null,null,null,null,null,23.5988905217928,24.9387092835127,24.6073743218061,24.486766498733,24.0324782290389,23.074910979308,22.9397144005961,22.6408323705692,22.108959292112,22.4283419143024,20.8409223517673,20.5882561346354,20.7118506133804,21.5198952245878,21.3237706125878,20.868495918125,20.4721140362862,19.9046764511474,20.1575162739778,19.612012151478,19.0468716831488,18.2601461338607,16.9266514243855,17.1778500442188,17.8038848244954,17.9727025626927,17.6678934665285,17.6854085390363,16.9988707311687,17.3456566967153,17.5767181876512,17.4397740197743,17.1686873987436,15.5156782308811,14.8245889641856,14.5672235529669,15.3689895646584,15.5558127306881,15.3921627065413,15.3942261780213,14.9812285540015,14.8819357843516,14.6393859440001,14.6541167556104,15.0217016347115,15.4860417384599,15.2916120058607,15.7688435006802,16.1474301578674,15.1492676667433,14.390381538761,15.4325520055795,16.3815930381605,18.0350396116791,19.1835630636439,20.2421206183942,20.2046242250944,20.4444146907224,23.4216010124113,32.7311186420671,29.0534065461993,27.5143667519754,26.4217561917511,25.2753597710802,24.1615114359771,22.9379283246268,21.5169282613265,20.4248791548408,18.5397100131815,17.2892481098613,15.3376736762124,15.3510090052445,14.4222660923942,15.0346405199802,15.1054022588003,14.6466037036282,14.6045007523966,13.8652939371252,13.6709337899783,13.0680240078584,12.7081354226732,13.3367164971871,13.3249043253106,12.961776070398,14.2391084055242,14.6073554880224,14.4824326703,14.3396473467745,13.9446237426056,13.5567094500731,13.5637972597074,13.2466956174187,12.6004427128954,12.1757150463821,12.9961724640095,14.0891647047603,13.9652213315206,15.8793334664628,15.6690882787928,15.4209148031966,14.8873674778778,14.2786375739113,13.7595793150377,13.4713022390221],"PASP-FDS^FG_PRICE(0)":965.0,"EWZ^FG_PRICE_MAVG(0,,,,60)":28.5155,"SET-BKK^PERCENT_CHANGE(FMA_EPS(+1,0,,,,\"PORTAGG\",\"MEAN\"),FMA_EPS(+1,-1AM,,,,\"PORTAGG\",\"MEAN\"))":-2.4975625623915,"EWY^FG_TOTAL_RETURNC(0,-6AM)":2.0277739,"EIDO^FG_TOTAL_RETURNC(0,-12AM)":-2.6841462,"CNYA^FMA_PCT_ABOVE_MAVG(200,0,,,,\"PORTAGG\")":26.1855670103093,"EWW^SIZE(FG_CONSTITUENTS)":45,"MCHI^FG_ROE(0)":11.1074874177677,"REFCNRMB-FDS^PROPER_NAME(0,,,\"SECURITY\",\"NAME\")":"China Loan Prime Rate (LPR) - 1 Year","CC_MX^IMF_IFS_RCPI_Q(0)":4.771999,"EWW^JULIAN(FMA_DIV_YLD(NTMA,NOW,NOW,M,\"PORTAGG\",\"MEANR\").DATES)":45530,"EPOL^JULIAN(FMA_DIV_YLD(NTMA,NOW,NOW,M,\"PORTAGG\",\"MEANR\").DATES)":45531,"CAGDPY@ID^EE_ACTUAL_ANNUAL(MED,+1)":-0.7,"USDSAR^FG_PRICE(0)":3.7525,"USDQAR^STD(FG_PRICE_CHANGE(0,-3AY,M))":0.00998265294793277,"EZA^P_PRICE_RETURNS_PR('52W',2,-10AY,0,AM)":[26.121258,3.332281,2.7917624,10.775614,5.6661367,25.141275,11.100494,2.9209137,9.576392,-4.408079,-5.9149384,-10.803663,-18.238962,-16.885925,-14.521503,-22.476704,-24.011719,-31.8406,-32.82744,-20.150589,-20.402372,-22.281616,-15.037149,-2.3978055,1.7665148,11.291563,-3.374219,2.1063328,16.281927,38.08422,30.25527,17.095518,9.863186,26.251137,11.237621,9.030628,15.244961,8.3605175,12.711978,25.845623,32.451214,34.69014,32.07233,20.384586,18.130661,0.709641,4.6560526,1.6801715,-5.253381,-5.276191,-18.350315,-12.645102,-24.064684,-20.548386,-21.951462,-20.983051,-12.866741,-13.0447445,3.2091022,-6.2079134,-15.80112,-7.5554967,12.818837,-5.4340243,11.376345,-6.7706704,-15.410227,-38.08133,-34.03186,-26.51789,-26.970451,-16.063023,-6.431937,-14.123667,-19.479519,-3.8529277,-5.495411,0.90785027,13.539017,85.47308,64.1754,65.8787,44.993614,26.734531,33.004738,32.601856,34.56869,7.06141,7.2208166,9.495485,16.09434,15.531647,-4.323763,-6.9904623,-9.561795,-9.8134575,-9.09276,-18.68841,-17.079765,4.382491,-2.1635413,-0.1827538,-19.221878,-22.12578,-6.7308664,-17.069536,-5.803686,8.39752,-0.7943034,6.5466404,-1.1664093,-5.2496014,-1.3390064,-12.121755,-6.6218615,-3.9355814,-1.455754,16.3509,12.611866,-0.59105754,19.21705],"EPU^FG_TOTAL_RETURNC(-10AY,0,AM)":[0.16542673,-5.156893,-3.4272432,0.39098263,-3.960073,-6.204951,-0.2338767,-5.659747,8.200216,-3.0183733,-0.03671646,-7.43013,-14.469809,-6.026685,5.9093,-6.7630587,-5.1456747,-3.4023702,11.893821,18.521893,20.515776,-6.483549,4.611385,12.779247,-1.7768741,-1.2455583,-2.4624646,-0.86206794,2.2113679999999998,6.4899445,-2.0314693,-0.32126307,-2.2560835,3.7769675,-0.96650124,6.088519,4.451287,3.9667606,7.785511,-1.8416643,1.7892838,7.6866746,-5.0079403,1.5505791,3.3591747,-4.704547,-5.5011153,2.6751518,-5.856079,-2.6884556,-6.581789,2.6094437,-0.120562315,5.3731203,4.366684,1.5245438,-3.5887003,-8.183742,8.489895,-0.027000904,-9.4247875,4.382813,0.68552494,-2.5531948,8.63173,-4.733568,-11.300403,-28.841227,15.699506,6.13569,5.178416,10.167181,0.93216896,-6.6560507,0.0341177,14.427006,3.6645412,-0.7877946,8.020687,-8.79417,-5.50133,3.004694,-11.198431,0.03451109,-8.416695,-0.18832088,13.283026,-5.696207,6.134796,10.902893,7.035339,7.118249,-14.389062,-2.222228,-12.407762,-1.8946588,1.1201262,-6.9900694,8.706355,9.293545,1.0196805,9.749306,-7.868016,4.8553705,1.8719196,-4.5280457,4.2794466,11.027503,-3.3442914,-6.7655206,-3.5046399,6.046915,13.655651,-0.7617831,3.0277252,11.433208,6.4615846,3.7385106,-4.718399,0.89485645,-0.68982244],"SET-BKK^FMA_PE(NTMA,-10AY,0,AM,\"PORTAGG\",\"MEANR\")":[15.8333416412258,15.8375149353156,15.4089250338075,15.7333767838347,14.7282796746135,16.0230440251386,15.7585708375636,14.7972292722712,15.0023604858014,15.2304461337448,15.318442079838,14.4502342643347,13.9943572331845,13.7545251163026,14.1710947923534,13.5399151051841,12.5643881229936,13.1507987728797,13.6999930141565,14.451367801439,14.4892821356304,14.430600557078,14.7105681247942,15.426431399168,15.2819803033281,14.5795031122539,14.5976969668321,14.5937695931833,14.8536186517221,15.265850720049,14.8912663014231,14.9791284872838,14.7801987916943,14.7132365569932,14.7541813390859,14.7364118530787,15.0913907990471,15.4212673333304,15.7367211247383,15.5384784634481,15.9718087952834,16.5576405135596,16.2087858107427,15.2655469267165,15.2366970680304,15.1349978803103,13.8674166458362,14.7597701779683,14.934541267219,15.0446271857992,13.9939138311071,14.0932568725823,13.5028001106746,14.3492257485406,14.9541775894701,14.7838136675089,15.0549696123112,14.6766465690306,15.7956611057543,15.6766678970573,15.3007979037447,15.3405758196669,15.1945214777137,15.5538559981124,15.3646346874671,15.1216852157339,13.9048018661799,12.6282195523377,15.913716102663,18.8738158261158,19.1489852667705,19.3763079558826,19.3684105148379,18.3496874266982,17.0381705214918,19.5316351951264,19.6078934244178,18.9488066137308,18.9542185492638,19.4719085401434,18.8524284462894,17.7143885906465,17.4539151813296,16.674806813771,17.5457063364347,17.3745618877603,17.051979094261,16.7735643653764,17.2760346656823,16.9932019022579,17.2505897387469,17.3055694581363,16.5498209380501,16.1580360610191,15.346585611177,15.0887470405458,15.4166054436759,15.1153518281771,15.251457722308,15.5758613125015,15.9288604977881,16.0317382203781,15.5658903438082,15.84771778281,15.2232747518955,15.623078437919,15.1405960588187,15.9792644689644,16.1765200531053,15.0621537241505,14.2717774966225,14.3297084982911,14.5898738455011,14.2122491543943,14.2076629330701,14.2366952749822,14.089451401425,13.9239074076033,13.365852465436,13.4369226750889,14.1069612090708],"W-FDS^FG_PRICE_MAVG(0,,,,30)":5.2980833,"TUR^FG_PRICE_MAVG(0,,,,30)":39.512,"EIDO^FG_PRICE_MAVG(0,,,,200)":21.26955,"VNM^PERCENT_CHANGE(FMA_EPS(+1,0,,,,\"PORTAGG\",\"MEAN\"),FMA_EPS(+1,-1AM,,,,\"PORTAGG\",\"MEAN\"))":4.98191002301214,"EWM^FMA_PCT_ABOVE_MAVG(200,0,,,,\"PORTAGG\")":63.6363636363636,"VWO^PERCENT_CHANGE(FMA_EPS(+1,0,,,,\"PORTAGG\",\"MEAN\"),FMA_EPS(+1,-3AM,,,,\"PORTAGG\",\"MEAN\"))":0.632794803448124,"UAE^SIZE(FG_CONSTITUENTS)":43,"VNM^FMA_RBICS_REV_CURRENT(30, LOC, \"PORTAGG\")":54.2576267331265,"REFPHRREPO-FDS^(SUBARRAY(NOT_NA(NO_REPEAT_F(FG_YIELD(NOW,-10AY,D))),0,1)-SUBARRAY(NOT_NA(NO_REPEAT_F(FG_YIELD(NOW,-10AY,D))),1,1))*100":-25.0,"SET-BKK^JULIAN(FMA_DIV_YLD(NTMA,NOW,NOW,M,\"PORTAGG\",\"MEANR\").DATES)":45532,"CNYA^FMA_PE(NTMA,0,,,\"PORTAGG\",\"MEANR\")":11.2753990677871,"CAGDPY@AE^EE_ACTUAL_ANNUAL(MED,+1)":9.4,"CAGDPY@ID^EE_ACTUAL_ANNUAL(MED,0)":-0.14,"USDTWD^STD(FG_PRICE_CHANGE(0,-3AY,M))":1.69205123372098,"USDCNH^FG_PRICE_CHANGE(0,-1AM)":-2.364409,"INDA^FMA_PE(NTMA,-10AY,0,AM,\"PORTAGG\",\"MEANR\")":[16.6485773324954,16.6417322137202,16.6142420396876,17.5554921361451,16.73774156571,18.2095586736554,18.3912749195702,17.3905910399902,17.0537852313227,17.7694586370071,17.4388739201201,18.317685634709,17.9036195605235,17.2718096538223,17.779852088885,17.2987192167477,17.3507354713635,16.9048068240513,16.1044778065491,17.0164263242064,17.3752234491333,17.8543479276287,17.5251170462393,18.3728979342367,17.9872572589665,17.5309148284671,17.5414391680566,16.3985142142717,16.0182480247989,17.1368201871115,17.7667199324674,17.9165591520783,18.1476510824644,18.4733910227041,17.8392393239386,18.9065798813494,18.5000749312459,18.1716540340974,18.8963654552221,18.8009606197603,19.0517761680724,19.5284997359134,18.44379744663,17.7100475637392,18.749600988421,18.2692329717691,18.3516637365484,19.1522858341749,20.0726942900756,18.3366012841361,17.1078397959089,18.1604366554535,17.9844448809235,17.7928507839031,18.2276792027785,18.9458962381089,19.2139958096258,19.1964585989364,19.0169751151601,17.9893757370294,18.1580175221321,18.3962415513772,18.880087755508,19.310073282881,19.2506865179679,19.1790193206238,17.6089053348259,14.0656133147379,17.685909368373,19.4375806399256,22.1776821105534,23.8346184044469,23.7316456401712,22.5246452827928,22.0230923678802,22.6663963387671,24.124329416211,22.4666367118448,22.6990267843975,22.4767877445892,22.5552745369531,22.9035628089169,23.1656225944794,23.1343249212556,23.8693550904687,24.6081105380408,23.7529055864733,22.4498949824936,22.9755329189853,22.1060390047636,21.452080230302,21.9540623607985,21.6959290135769,20.5263402982072,19.9400497814587,21.8724626775448,22.164715118627,21.2296969096939,21.9307387252926,22.7144154060074,22.0436049918178,20.9891958142666,20.1858779340002,19.6304707940278,20.6488534191297,21.1958049039056,21.6383010744291,21.4282567092635,20.7488296283712,20.5899596671058,19.7805612689702,20.6001661822519,22.039683740838,22.3210668091621,22.4945858428325,22.4566630164748,22.7261398190127,22.7203304691612,23.6980558769715,24.4098501585232,24.3123657962732],"NI-FDS^MAX(FG_PRICE(0,-5AY))":48241.0,"EWZ^FG_PRICE_MAVG(0,,,,30)":28.936333,"SET-BKK^FMA_PCT_ABOVE_MAVG(200,0,,,,\"PORTAGG\")":27.3809523809524,"EWY^FG_TOTAL_RETURNC(0,-3AM)":3.578782,"EIDO^P_PRICE(0)/P_PRICE_LOW_PR(0,,,,,,\"PRICE\",\"INTRA\",\"52W\")-1":0.20784962,"VWO^FMA_PCT_ABOVE_MAVG(200,0,,,,\"PORTAGG\")":40.8393694077546,"TRYUS10Y-FDS^FG_YIELD(0,,,,\"YTM\")":3.8682,"CC_TW^IMF_IFS_RCPI_Q(0)":null,"REFINREPO-FDS^(SUBARRAY(NOT_NA(NO_REPEAT_F(FG_YIELD(NOW,-10AY,D))),0,1)-SUBARRAY(NOT_NA(NO_REPEAT_F(FG_YIELD(NOW,-10AY,D))),1,1))*100":25.0,"TRYIN10Y-FDS^PCTCHG(FG_YIELD(0,,,,\"YTM\"),FG_YIELD(-1AM,,,,\"YTM\"))":-0.73029524,"KSA^FMA_PE(NTMA,0,,,\"PORTAGG\",\"MEANR\")":17.199095193609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82411897041],"USDEUR^FG_COMPANY_NAME":"Euro per U.S. Dollar","USDPHP^STD(FG_PRICE_CHANGE(0,-3AY,M))":1.73513594472397,"EWT^FMA_PE(LTMA,-10AY,0,AM,\"PORTAGG\",\"MEANR\")":[15.0453813551795,14.3017557101819,14.1579996580189,14.1869948093887,13.9685447972408,14.1659443467342,14.3500265669233,14.1446675789668,14.1805403078018,14.0504356496739,13.7314828035293,13.2356904655588,12.6676484112083,12.4529183503045,12.7309329600628,12.6193494373801,12.2697163337751,11.78189068483,12.3596971935085,12.5027496141605,12.4586770113357,12.6821869356118,12.9454363517561,13.464026488515,13.8698896924901,14.2573728103098,14.2816125817094,14.1629461381171,14.1881837089997,14.325157289817,14.5468041912956,14.450673507911,14.3575389344517,14.3958895064964,14.6318296912453,14.7073710630067,14.647992725224,14.287491530681,14.7090643155908,14.751846461739,14.6473960362492,15.1563290569786,14.4670932570349,14.3896491464374,14.2299462024361,14.3107315945946,14.1370333278988,14.2697681014383,14.2455467750905,13.8577852483696,12.3292885781968,12.6426079836184,12.5161595340857,13.2788187085529,14.0790637500466,14.2546969560971,14.556716306973,14.2987475793193,14.8086231048369,15.1947607624342,14.9611837599868,15.5629452329256,16.2991264662822,16.4657310430676,17.607349682759,17.6139435870344,16.3576137278884,15.9775401249035,16.3679708062273,16.5734878222162,17.131679957469,17.9968104392354,17.4065065473181,16.958591058022,16.7904404122389,17.3024184572207,18.0995005358173,18.2871509756643,18.6682924183795,18.3724482822485,17.8958189956465,17.0374438005042,16.5233327289622,15.7573267008383,14.8630225510041,14.1725603085838,13.5474806179574,12.9961895923688,13.1077297581426,12.4897665374387,12.3496925973837,12.3185488786707,12.0788930088117,11.9226443630131,11.4680625974818,11.1789926858411,11.1280423109484,10.3321767943861,9.90313425742913,11.0626965563389,10.6282842043037,11.6513157934007,12.4381013386012,12.8715103669575,13.2864893581201,14.203108489563,14.9656366337932,16.0563518717432,16.0917237082975,16.277588815304,16.2530112613286,17.612630218609,19.050358352648,19.212129903347,19.8150822090521,19.8138277034702,19.6399559301594,19.69140481869,20.0128526419087,19.1022184686211,18.770209595143],"GREK^FG_TOTAL_RETURNC(0,-1AM)":-1.1232138,"SPY^P_PRICE(0)/P_PRICE_LOW_PR(0,,,,,,\"PRICE\",\"INTRA\",\"52W\")-1":0.36445832,"EWW^FMA_COS_DOWN(\"EPS\",\"1M\",+1,NOW,,,\"PORTAGG\",\"MEANR\")":19.0,"INDA^FG_ROE(0)":15.7364004185573,"CAGDPY@ZA^EE_ACTUAL_ANNUAL(MED,+1)":-1.75,"USDTRY^STD(FG_PRICE_CHANGE(0,-3AY,M))":7.50347397001611,"USDBRL^FG_PRICE(0)":5.6396,"USDMYR^FG_PRICE(0)":4.311,"USDIDR^FG_PRICE_CHANGE(0,-1AY)":1.0157228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63670319643,15.9395866913064,24.3006132836789,19.7557204484107,19.0938041023632],"KSA^FMA_PE(LTMA,-10AY,0,AM,\"PORTAGG\",\"MEANR\")":[null,null,null,null,null,null,null,null,null,null,null,null,null,null,null,null,null,10.9417090403167,11.5581184286177,11.7357243975428,12.284922826862,12.3178960221993,12.6728711839233,12.7939425334532,12.6301720361039,12.329075714509,12.9204957933116,14.6686022208421,15.3386753558286,15.3204957758141,15.4240544855496,15.2683280700009,15.0869857290888,15.0199259725557,15.6314384411511,15.3154527771025,15.1323556678854,14.8931782237395,14.3053914238132,14.2743820826332,14.3666253866703,15.1751176460163,15.0278506946004,15.2530924047834,15.3943163320115,15.3659173674667,15.5079890356203,15.4644931290469,15.0739035751372,14.889714578674,14.9427690865812,14.8093584813342,15.2590943547561,17.2494745990196,17.2155499976917,17.2659100256604,17.6112843828145,17.0057228737739,17.3322711101046,17.4406006283948,17.790099627469,18.3105348487478,17.9919445720831,18.2648774634018,19.9602078793659,19.1782559994173,17.5833686504967,17.0601039500255,18.0720119981217,18.7052203106072,19.3052060319257,19.8219741380211,21.5239894319613,24.2920619760751,24.7714760006354,27.3171686978022,28.9146305574407,26.8645135366299,26.6406303440791,25.9051579576115,25.6671017579373,24.7535465196497,24.3562815515272,23.488367818263,22.9933688710052,22.1134531879484,21.7156702471701,19.5236218536541,19.4948362269611,21.0177541222918,21.4937297452156,21.3536944297968,21.2297996386798,20.0474306748612,19.1176159316482,19.0306329014803,18.9443161240052,17.5215319657103,17.335574298204,16.2076257735053,15.5321297791141,16.0638447545262,15.2051924052297,15.3982745275168,15.9224995241125,16.1615822540378,16.8338496951963,17.6238238444923,17.7518315472608,17.5646093752129,17.0783414550583,18.7046729531012,20.9590487275873,21.4561294919248,21.9124005657313,21.5490671237889,21.1380768816095,20.3728832708036,20.2480577387698,20.3646528401704,20.133497246459],"WL-FDS^MAX(FG_PRICE(0,-5AY))":763.4,"INDA^FG_PRICE_MAVG(0,,,,60)":55.9695,"EWM^FG_PRICE_MAVG(0,,,,60)":23.468334,"TUR^FG_TOTAL_RETURNC(0,-3AM)":-12.0147705,"MCHI^PERCENT_CHANGE(FMA_EPS(+1,0,,,,\"PORTAGG\",\"MEAN\"),FMA_EPS(+1,-3AM,,,,\"PORTAGG\",\"MEAN\"))":3.07972975232638,"EWZ^FG_TOTAL_RETURNC(0,-12AM)":-0.5753875,"EWT^P_PRICE(0)/P_PRICE_HIGH_PR(0,,,,,,\"PRICE\",\"INTRA\",\"52W\")":0.93725085,"EWJ^FMA_COS_UP(\"EPS\",\"1M\",+1,NOW,,,\"PORTAGG\",\"MEANR\")":99.0,"INDA^FMA_COS_DOWN(\"EPS\",\"1M\",+1,NOW,,,\"PORTAGG\",\"MEANR\")":65.0,"EPOL^SIZE(FG_CONSTITUENTS)":33,"REFVNDISC-FDS^PROPER_NAME(0,,,\"SECURITY\",\"NAME\")":"Vietnam Discount Rate","REFMXTON-FDS^FG_YIELD(NOW,,,0)":10.75,"TRYSA10Y-FDS^PCTCHG(FG_YIELD(0,,,,\"YTM\"),FG_YIELD(-3AM,,,,\"YTM\"))":-12.132608,"VWO^JULIAN(FMA_DIV_YLD(NTMA,NOW,NOW,M,\"PORTAGG\",\"MEANR\").DATES)":45504,"UAE^JULIAN(FMA_DIV_YLD(NTMA,NOW,NOW,M,\"PORTAGG\",\"MEANR\").DATES)":45530,"EWZ^JULIAN(FMA_DIV_YLD(NTMA,NOW,NOW,M,\"PORTAGG\",\"MEANR\").DATES)":45530,"ECH^FMA_EVAL_EBIT(LTMA,NOW,NOW,M,\"PORTAGG\",\"MEANR\")":9.64963901459749,"EWY^FG_COMPANY_NAME":"iShares MSCI South Korea ETF","CNYA^FMA_ROE(NTMA,-20AY,NOW,FY,\"PORTAGG\",\"MEANR\")":[null,null,null,null,null,null,null,null,null,null,null,null,12.0357109832906,13.2280587166858,12.9587909941324,13.4756717153393,12.9923016366103,13.7666448458541,13.3712630657164,12.0221312528261],"USDIDR^FG_PRICE(0)":1541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38626,16.3882261586729,16.0082661570514,16.7038107118506,16.2486587557372],"VNM^FG_TOTAL_RETURNC(-10AY,0,AM)":[8.146071,-5.238098,-4.5226097,-2.2009552,-7.146907,-0.1082778,6.39565,-12.888432,6.549704,-2.9088855,3.787446,0.32680035,-10.477745,-6.306851,10.679615,-7.8947363,-2.1833599,-5.9299173,0.0,1.504302,1.7642856,-2.5658786,3.8434148,4.1123986,0.26333332,-1.3131976,-3.393209,-8.333331,0.692606,4.204893,-0.8804083,3.0347824,0.8620739,2.2079825,2.5784016,0.06792545,-1.561439,2.8275847,7.3105335,6.124997,6.4013243,10.346758,-5.321842,4.7109127,-8.179962,-10.5790615,-0.56039095,0.7514119,3.853321,0.59844255,-13.801307,9.040726,-5.2456737,6.0606003,5.904758,-0.71942806,0.78502893,-1.6776562,-2.3765981,2.4344563,-5.179763,3.7917733,0.43343306,-1.7262638,0.22354126,-1.4144719,-12.092132,-23.435223,18.346,10.040164,-1.1678815,2.2156596,6.5028906,-0.542742,1.0914087,9.784079,7.9455733,-3.2590032,4.0189147,1.6477227,6.7635655,3.036654,4.827225,-6.1318455,2.0397663,-3.4919083,6.449914,1.8226624,2.1536112,-6.7110896,-0.45918226,-2.050227,-10.832024,-6.6901503,-7.484275,0.1359582,3.4623265,-14.173227,-10.168195,3.8297892,-1.6255975,9.335577,-13.384617,7.9040766,0.0,1.2345672,8.211386,11.269724,0.7427335,-9.24933,-11.00443,10.041499,2.736485,-0.9287894,5.54688,2.8867483,-11.079139,2.508092,-3.9463282,-1.3147056,4.662776],"EWY^FMA_DIV_YLD(NTMA,-10AY,0,AM,\"PORTAGG\",\"MEANR\")":[1.29560082341519,1.35493735092315,1.4376795617957,1.380343561442,1.42632940812201,1.58692700005136,1.57782996013108,1.55182251440488,1.51972525236098,1.59003682127649,1.6685713426051,1.73730740627209,1.85853472936527,1.85169960605872,1.80021141741994,1.84392580678127,1.97962810465562,1.95726121355773,1.96866069074087,1.90915253217784,1.94442706465805,1.98983198724096,1.98803974316883,1.92039978193988,1.88486599818763,1.85307711280728,1.93870665812093,2.00727895719099,1.96117067083387,1.90879457271616,1.93121976126595,1.88367777744178,1.90807625207123,1.7824490888525,1.75328177716663,1.78809433026713,1.83926841605462,1.79332433088298,1.72719185387685,2.00748610171632,2.06621336712635,1.96538534403134,2.17514916921874,2.2128714709165,2.20153560622347,2.23420916774427,2.35672963245622,2.35699225435616,2.37854143583481,2.37882683885163,2.71008553250538,2.58323311917425,2.66017397913926,2.4580076088208,2.48368007988719,2.5401262739045,2.42836164938802,2.63400637077347,2.49249439166264,2.59516599394249,2.69214486062757,2.52403643636564,2.45640859071196,2.44881513618226,2.3220184986219,2.33913747292281,2.50937388464514,2.87242145786886,2.46851970198367,2.36180188481913,2.31148073080683,2.18184626806841,2.10594367597686,2.1531084299758,2.17416611855955,1.93649506367106,1.83583207480843,1.69708196295229,1.70739286178059,1.70765457523336,1.71610622957287,1.7017404207209,1.67762016624579,1.73248784177438,1.83437898134866,1.89404971867349,1.97801228801967,2.01833724163181,1.9449518320869,2.2596725365739,2.22022633327273,2.23044697443419,2.29298030753632,2.3474870604427,2.59638321111297,2.52902074128655,2.59559685263531,2.85602440538411,2.68090296762388,2.52779830869973,2.68733263169484,2.43330803674857,2.50541485769204,2.44356323911298,2.42573195740525,2.36900559692391,2.39140946291587,2.31917462485527,2.44587315287611,2.48656802478215,2.66995014725826,2.38910482678587,2.23607472970813,2.39698834853928,2.26207521240698,2.15920716965935,2.20785757858393,2.22405202275461,2.08020099553086,2.1384443029519,2.2428741706742],"PLATI-FDS^FG_PRICE_CHANGE(0,-1AM)":0.0,"TIOS-FDS^MAX(FG_PRICE(0,-5AY))":219.77,"FC0000QA^FG_PRICE(0)":103.92965,"FC0000MY^FG_PRICE(0)":271.7359,"KSA^FG_TOTAL_RETURNC(0,-12AM)":6.3884377,"EWZ^P_PRICE(0)/P_PRICE_HIGH_PR(0,,,,,,\"PRICE\",\"INTRA\",\"52W\")":0.8354784,"EPOL^FG_TOTAL_RETURNC(0,-6AM)":6.9470167,"ECH^FG_TOTAL_RETURNC(0,-1AM)":4.427898,"VGK^P_PRICE(0)/P_PRICE_LOW_PR(0,,,,,,\"PRICE\",\"INTRA\",\"52W\")-1":0.28532505,"EPU^FMA_RBICS_REV_CURRENT(30, LOC, \"PORTAGG\")":31.7175329073805,"TRYAE10Y-FDS^FG_YIELD_NAME":"Treasury - United Arab Emirates USD Benchmark Bond 10Y","TRYPE10Y-FDS^PCTCHG(FG_YIELD(0,,,,\"YTM\"),FG_YIELD(-3AM,,,,\"YTM\"))":-8.410906,"VGK^FMA_EVAL_EBITDA(NTMA,0,,,\"PORTAGG\",\"MEANR\")":8.86146203585589,"INDA^FMA_EVAL_EBIT(LTMA,NOW,NOW,M,\"PORTAGG\",\"MEANR\")":23.8340083173362,"EWY^FMA_EVAL_EBIT(LTMA,NOW,NOW,M,\"PORTAGG\",\"MEANR\")":16.1284549525712,"EWM^FMA_PE(LTM,0,,,\"PORTAGG\",\"MEANR\")":19.651460237678,"TRYTR7Y-FDS^FG_YIELD(-10AY,0,Y,,\"YTM\")":[7.979133,10.679033,11.110786,11.586128,15.896213,12.034795,12.534946,23.870693,7.323803,21.984322],"CAGDPY@KR^EE_ACTUAL_ANNUAL(MED,0)":1.90344221708053,"USDTRY^STD(FG_PRICE_CHANGE(0,-1AY,AM))":1.54776688955031,"USDKRW^STD(FG_PRICE_CHANGE(0,-1AY,AM))":2.47351788166617,"USDMYR^FG_COMPANY_NAME":"Malaysian Ringgit per U.S. Dollar","UAE^FG_TOTAL_RETURNC(-10AY,0,AM)":[1.5075445,1.4851451,-7.11382,-1.5754938,-10.615599,-6.6191435,6.052351,-7.7634993,19.457745,-5.7095823,0.7021427,2.222228,-7.608688,-7.807493,-1.9141555,-5.381429,-1.2985051,-8.645898,12.177456,0.6830096,6.654346,-4.7371445,4.283285,4.647577,-1.6147673,0.35170317,-5.2862167,-1.8809736,6.069553,3.5308242,-2.543342,0.11861324,0.53317547,1.2374878,-1.0357141,6.5256834,0.737381,-2.2240996,2.7929783,-7.5630245,2.4392486,6.0119033,-6.2324467,0.2395153,-1.2443244,-2.066338,-1.8669546,2.6438951,-0.27140975,-1.9897282,-3.5363495,-1.9008815,-3.9909303,3.007245,3.8339734,-0.22493601,4.910779,-8.8673115,-0.42581558,7.7605367,-4.8408804,-1.5438735,2.7086377,-4.2765436,0.4728198,-0.95230937,-8.866442,-20.36125,8.659792,-2.087289,3.0308723,4.3650866,3.6121607,-2.7045846,-0.8976698,9.679354,2.1691084,10.332203,-1.3560653,4.0593266,2.1755457,9.104252,-1.2958765,-0.5645752,4.861605,0.3045678,-0.13562441,9.7980385,1.4626384,3.6128283,4.3674946,7.8677297,-0.5285442,-9.936232,-5.7137785,5.5211425,0.24257898,-8.227468,2.175343,-1.2903214,-0.47612786,-6.0155334,2.5910378,-4.1638193,10.113966,-5.821472,4.061997,3.4576297,-1.179558,1.3925791,-12.720728,10.753083,1.1978984,1.2786031,-3.2558143,1.5796661,-2.6369214,-4.444438,3.8615942,7.345462,0.5420089],"EWW^FMA_DIV_YLD(NTMA,-10AY,0,AM,\"PORTAGG\",\"MEANR\")":[null,null,null,null,null,null,null,null,null,null,null,null,null,null,null,null,null,2.11512736343309,2.10724838305092,2.03200616786142,2.02562867069927,2.05824029452954,2.12841903163322,2.09089660649589,2.0638859993906,2.07346252563421,2.09096256787938,2.28372161974873,2.3638160232304,2.34150690785615,2.38395611933613,2.34840562508664,2.38508016041764,2.37547295376518,2.47158240391494,2.38763960091693,2.36660675072544,2.45578973975438,2.52799810990251,2.56307999653981,2.48859983516228,2.44473489227259,2.65658452348469,2.69457731838024,2.67080168734382,2.96741837772196,2.77860526776776,2.6904282423086,2.7336440224808,2.77434173526884,3.22761186876778,3.43975550441392,3.45858600387452,3.27926676466423,3.357805777245,3.42599990510982,3.31372186209923,3.54096550641816,3.555972389699,3.75954931691364,3.74480660932941,3.62088858564709,3.50714096537624,3.55456045788831,3.4622348680228,3.42063803762893,3.59606248162547,4.55854481177653,3.80787655065123,3.25397145942804,3.02961593690004,3.03570148762601,3.07390314406181,3.39939910301459,3.49148907092313,3.24805941340137,3.42529832532708,3.62860960791144,3.48362538670616,3.29936319052994,3.10217198093185,3.11886095279737,3.13644309177178,3.07493751216442,3.10974674867888,3.2878491000904,3.46868053298839,3.59956866174344,3.39026295418569,3.72769621574699,3.61361643403122,3.34363075019316,3.74667959591225,3.64757721366945,4.14097958494109,3.98375423466505,4.17501955230174,4.21340969102528,3.8413039648336,3.83520781521957,3.88966299331009,3.5581407922179,3.64203299717428,3.66980440079228,3.57804085667102,3.69458759914269,3.86396396169431,3.73356414024617,3.91845812479361,4.23259359370246,4.3717763448498,4.05340922558846,3.72617985909843,3.75986275485694,4.0129282082327,3.9830868829837,4.09662658705617,4.38719835612349,4.57734220950004,4.57710384158448,4.48076251613007],"VNM^FMA_PE(LTMA,-10AY,0,AM,\"PORTAGG\",\"MEANR\")":[13.7093985890489,12.5291850285215,13.1585551073057,12.9623684971283,12.5105220335166,12.2492047989266,17.2464644755943,16.5294362940733,16.9549777411307,16.6807174780857,16.8336455175763,17.0639618676448,17.4472389802922,17.8386080514713,23.2934292155376,23.2637166200739,24.3584087932526,18.5192939005921,-5.94988854559761,-4.5303455864023,-2.60135106112347,-0.806908088468499,1.04458236284415,3.11491140081706,4.98132015694344,8.57033068930849,11.07198819713,12.1211367373012,14.4897156796065,14.3725225751387,15.6290014419234,15.7113369633391,15.8048386016897,15.735853188947,16.4579169642521,16.0375098546398,17.1852905844064,17.7897679305525,18.3161237234966,20.5353898891996,22.6094840860355,25.8538810528045,24.6349840744869,24.596438129172,24.0498076819721,23.5014577035176,22.048877460569,21.8376601528636,21.964058164654,21.3167639871284,19.0972175305176,19.5199529941138,17.5510143561346,18.5040859113851,19.6958375052901,19.5424005730728,19.7494430897095,19.4961550526242,19.1728622349657,18.760114612722,17.2350542566364,17.2074415835529,17.3457818111111,17.7962250903835,17.1386791722507,16.2949524712909,15.0160145132888,14.4897037214303,15.3275985327964,16.1072497824293,15.8728561606948,15.9884451756094,17.3548838531706,18.214573429657,18.2584616328467,20.0477517986813,23.322321449908,22.6568576980992,24.4882133182537,23.7931080105418,23.1615337045245,22.7740032566625,22.6986591081457,21.371423981107,20.6707250988722,20.0671455980669,20.2748083392357,18.9045801238787,18.476669422648,16.9793815316445,16.4323118001136,16.3292346930192,15.8492844409723,15.2869366327813,14.2870081045822,13.7805004547239,13.8267619958404,12.939008436829,12.0886250824745,12.5155008819182,11.449929432957,12.6742973752762,12.2804407325854,12.710515336481,12.944562708301,13.5225077871829,14.1744639687751,14.034787864441,14.7925667638031,14.6383000946801,14.4030501972041,16.0415834197167,17.1321608931518,16.72338941556,18.8442289567204,18.7805268471874,18.0681088987751,18.1954375170446,17.26189818306,16.6353546563525,16.335739640627],"WL-FDS^FG_PRICE(0)/MAX(FG_PRICE(0,-1AY))":0.729892585800367,"KSA^FG_PRICE_MAVG(0,,,,200)":42.20395,"INDA^FG_PRICE_MAVG(0,,,,30)":56.29933,"EWM^FG_PRICE(0)":25.5,"TUR^PERCENT_CHANGE(FMA_EPS(+1,0,,,,\"PORTAGG\",\"MEAN\"),FMA_EPS(+1,-1AM,,,,\"PORTAGG\",\"MEAN\"))":-5.05665136914739,"MCHI^PERCENT_CHANGE(FMA_EPS(+1,0,,,,\"PORTAGG\",\"MEAN\"),FMA_EPS(+1,-1AM,,,,\"PORTAGG\",\"MEAN\"))":2.49906261034004,"EWT^FG_TOTAL_RETURNC(0,-3AM)":5.9572816,"VWO^FMA_COS_UP(\"EPS\",\"1M\",+1,NOW,,,\"PORTAGG\",\"MEANR\")":965.0,"INDA^FMA_COS_UP(\"EPS\",\"1M\",+1,NOW,,,\"PORTAGG\",\"MEANR\")":63.0,"EPOL^FMA_COS_DOWN(\"EPS\",\"1M\",+1,NOW,,,\"PORTAGG\",\"MEANR\")":7.0,"REFTR1WREPO-FDS^FG_YIELD(NOW,,,0)":50.0,"REFMXTON-FDS^PROPER_NAME(0,,,\"SECURITY\",\"NAME\")":"Mexico Target Rate - Overnight","TRYSA10Y-FDS^PCTCHG(FG_YIELD(0,,,,\"YTM\"),FG_YIELD(-1AM,,,,\"YTM\"))":-5.98361,"TUR^FMA_EVAL_EBIT(LTMA,NOW,NOW,M,\"PORTAGG\",\"MEANR\")":8.65648961829009,"EWW^FG_COMPANY_NAME":"iShares MSCI Mexico ETF","CC_BR^FG_COMPANY_NAME":"Brazil","EPU^FMA_EPS(NTMA,-20AY,0,CY,,\"PORTAGG\",\"MEANR\")":[null,null,null,null,null,2.32525395129155,3.70455099626404,3.91000310564685,3.95899801372697,2.82022185033686,2.58004727651874,1.7402921975997,2.8587512141433,3.049394604189,2.65459381565907,2.43807412943498,2.41141009781581,2.94855000735666,3.11609683049582,2.96006712857736],"SET-BKK^FG_TOTAL_RETURNC(-10AY,0,AM)":[2.701652,1.5470982,-1.4579475,1.9991398,-6.003481,5.8856487,0.038444996,-5.783832,1.8224716,-1.7353356,1.0119915,-6.200409,-3.6367118,-1.2518823,3.0544877,-1.9359171,-5.821162,1.3397932,2.412796,4.539275,0.8443117,0.57382584,2.1229267,5.643046,1.3175249,-3.414172,0.2018094,0.18335581,2.7137637,3.445804,-1.9637883,0.98809004,-0.54922104,0.118112564,0.63449144,0.18630028,2.092266,3.656435,2.562213,-0.6235361,2.8369904,4.7773004,-0.4005432,-3.4538507,0.6282091,-2.4454176,-8.011353,6.6615343,1.1980891,1.9828558,-6.8053603,-0.023823977,-4.436934,3.8474798,1.8121362,-0.89689493,1.7105579,-2.8391838,6.853318,-0.7148862,-4.5885506,0.28185844,-3.1969428,-0.038963556,-0.77769756,-3.3981323,-12.07341,-17.960197,16.632725,4.690957,-0.97479224,0.6459832,-1.1237681,-4.9852314,-4.429984,19.651472,1.6810536,0.34406185,2.031386,5.8198214,0.41480064,-0.53317547,0.59735775,-3.371185,4.7744155,0.35873652,0.39889812,-2.0783246,4.0032983,-0.8358836,2.7855873,0.27059317,-1.3197303,-1.7205954,-3.207928,-0.61594844,3.1787395,-2.0995736,0.86034536,1.1406779,2.2660732,1.2099743,-3.5062194,-0.72918534,-5.054271,0.77495575,-3.984505,4.305315,1.6549349,-6.2072515,-5.654371,-0.03890395,2.029276,-2.7947843,-0.40761828,0.530386,-1.1589766,-0.89135766,-3.6204576,0.48041344,3.8402438],"CPALM-FDS^FG_PRICE_CHANGE(0,-6AM)":0.54658385093167,"TIOS-FDS^FG_PRICE_CHANGE(0,-6AM)":-21.0075284318437,"KSA^P_PRICE(0)/P_PRICE_LOW_PR(0,,,,,,\"PRICE\",\"INTRA\",\"52W\")-1":0.1695664,"EWZ^FG_TOTAL_RETURNC(0,-6AM)":-6.572694,"EPOL^FG_TOTAL_RETURNC(0,-3AM)":1.2153864,"CNYA^FG_TOTAL_RETURNC(0,-12AM)":-10.718841,"VGK^P_PRICE(0)/P_PRICE_HIGH_PR(0,,,,,,\"PRICE\",\"INTRA\",\"52W\")":0.99521863,"TRYCH10Y-FDS^FG_YIELD(-10AY,0,Y,,\"YTM\")":[0.314,null,-0.12,-0.09,-0.176,-0.434,-0.49,-0.111,1.617,0.703],"CAGDPY@TW^EE_ACTUAL_ANNUAL(MED,+1)":13.7,"USDVND^STD(FG_PRICE_CHANGE(0,-1AY,AM))":1.14366923446076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39,24.8900071648497,26.8368786703138,30.8315679687197],"EPOL^FMA_PE(NTMA,-10AY,0,AM,\"PORTAGG\",\"MEANR\")":[13.2279592998214,13.5083715578187,13.5367653609424,13.5881027405856,13.3163542994233,13.5019575481108,13.6216022886754,13.6654429005025,14.8873621067507,14.0651415500264,13.1025393101915,12.6968578690587,12.3927628957962,11.7112656562675,12.0154889249632,11.67476339319,12.3137119181514,12.3600574854512,12.9364351588484,13.4902285560532,12.6895146263391,12.0701347295986,11.5163023953957,11.6183649419853,12.0198132496891,11.5952559787526,12.0086180783071,11.4457113768902,11.8371357188238,12.4490192945783,12.5326677394816,12.1942553534596,12.8529225328744,12.3659463442345,12.4790252343476,12.576586979706,12.969197247062,12.2167857060654,12.1190971192455,11.6708519591713,11.8766351289221,12.7074247930037,11.3874756615333,10.8087133742084,11.314298565353,10.825485726172,10.3319004290381,11.025282518623,11.4455902747412,10.8751905325099,9.95475586671519,10.813111792503,10.5622888641434,10.8059948795148,10.6545506219008,11.0792552453,11.2580219170276,10.1978771423215,10.8813382439014,10.5137829929741,9.54919927975797,9.94001329282693,10.1678151439115,10.060759975648,10.2838450823151,10.1163132906554,9.09396143309197,8.39875182470234,11.5901994074986,12.9630697843954,12.6831796712131,12.1216889357457,12.4862846083039,11.4140809555918,11.4852864332478,13.6353615095299,13.3944504632746,11.1914037915705,11.3446832860972,11.8798878800602,12.1649517278185,13.0736073990039,12.5836204009255,12.0639732536762,11.8750414795578,11.3465446851333,12.1131576596523,10.4587461265503,10.3994058923501,10.16039922939,9.32568151075965,9.73828333540753,7.66246067201606,6.8072476076309,6.76922754867187,6.40073542711964,6.05938515932094,5.37063639287731,6.4000950421096,7.3342785722122,7.68674206564439,8.05760255742772,7.9979436430978,6.52712485835005,7.16312713837268,7.34865563360071,8.15195442519955,8.31231052884335,8.25650388085855,7.77276211452036,8.31878469031542,8.25338280786225,8.5172842842822,8.13366195307916,9.31828588941071,8.55497958612792,8.83896574168211,8.7377764753663,8.84668392399607,8.36346327441447,8.28095990216815],"COPP-FDS^FG_PRICE_CHANGE(0,-1AY)":9.34616398629053,"EPOL^FG_PRICE_MAVG(0,,,,200)":23.371025,"UAE^FG_TOTAL_RETURNC(0,-3AM)":12.094986,"EWY^PERCENT_CHANGE(FMA_EPS(+1,0,,,,\"PORTAGG\",\"MEAN\"),FMA_EPS(+1,-3AM,,,,\"PORTAGG\",\"MEAN\"))":9.34083725724435,"CNYA^FG_TOTAL_RETURNC(0,-6AM)":-4.5960665,"SPY^SIZE(FG_CONSTITUENTS)":503,"EWT^FG_ROE(0)":11.0125283137121,"REFVNDISC-FDS^FG_YIELD(NOW,,,0)":3.0,"REFMYON-FDS^(SUBARRAY(NOT_NA(NO_REPEAT_F(FG_YIELD(NOW,-10AY,D))),0,1)-SUBARRAY(NOT_NA(NO_REPEAT_F(FG_YIELD(NOW,-10AY,D))),1,1))*100":25.0,"VNM^FMA_PE(NTMA,0,,,\"PORTAGG\",\"MEANR\")":13.5472543578701,"EWY^FMA_PE(NTMA,0,,,\"PORTAGG\",\"MEANR\")":8.58137779110529,"QAT^FMA_ROE(NTMA,-20AY,NOW,FY,\"PORTAGG\",\"MEANR\")":[null,null,null,null,null,null,null,null,null,null,16.7779984816015,14.8814458142908,12.1435908718223,12.1306553272553,12.3947412104099,11.6446378155882,11.2380998666164,12.7317850147387,13.2901313577645,12.1192289718939],"USDVND^FG_PRICE_CHANGE(0,-3AM)":-2.3038387,"USDPHP^FG_PRICE(0)":56.305,"VNM^P_PRICE_RETURNS_PR('52W',2,-10AY,0,AM)":[40.027763,25.05598,13.317275,7.8218937,2.4240255,-8.67716,-7.978326,-17.852242,-6.668586,-10.322296,-9.166389,-11.386734,-25.909101,-27.474106,-15.92629,-22.0039,-16.588408,-21.449596,-26.171415,-13.973326,-17.837,-18.331564,-17.502272,-14.389408,-4.1176615,0.9926796,-11.225486,-12.268228,-9.688765,3.8344622,-1.5449524,0.65546036,-0.098371506,3.6916137,3.376186,0.3512621,-2.4480283,1.6451359,12.829411,30.715633,38.12649,46.2677,39.713623,41.986443,29.998434,13.086521,9.626198,10.75089,16.446293,14.151597,-8.490616,-5.9764504,-15.129339,-19.520885,-9.977961,-14.646536,-6.3129187,3.0131698,1.6408563,2.8210878,-6.1222076,-3.1998038,12.852753,1.7093658,7.2190166,-0.0021576881,-16.995262,-35.637276,-24.833345,-15.875173,-14.833582,-15.015495,-4.6059904,-8.531052,-7.9318104,1.5772104,10.776222,8.703613,25.253033,70.76431,54.051758,43.72257,52.997078,40.502487,36.3724,30.622887,37.546764,27.572037,20.727003,17.041565,11.407065,7.3540807,-10.338831,-17.885006,-28.339201,-23.554235,-22.488493,-31.067318,-41.65609,-40.68186,-42.87636,-32.255543,-41.743927,-35.823566,-27.431261,-21.121174,-8.667487,1.0074496,-1.1802137,4.4891,3.3405185,9.709382,14.574075,3.8179278,26.509357,21.22556,7.262492,8.611846,-5.507672,-14.494574,-11.167449],"VNM^FMA_DIV_YLD(NTMA,-10AY,0,AM,\"PORTAGG\",\"MEANR\")":[2.95030262593855,3.33551078724197,2.89889517812128,3.16892433748503,3.37536094673736,3.04539098666708,3.02329248727526,2.97634095689328,2.93594219017558,2.84650776183701,3.16283733014522,4.07245390268839,3.97808326310383,3.37377760758228,3.20144566645553,2.70264882591728,2.43529446724969,null,null,3.03901369292189,3.10170548291448,3.30399927287977,3.26593105095445,3.18327331929638,3.26644188827791,2.52366747281126,2.65824936580041,null,2.86108817078042,null,3.54291771507517,2.65712548215037,2.4859858482273,2.4143260862859,1.8829573986736,1.54618374003406,1.77586280929346,1.70593869591516,1.88110575805839,1.87130168183004,1.42874449362772,1.50079527042718,1.699072585614,1.88824651064625,1.94523408164592,1.85994268221399,1.64659981854918,1.81289751737213,1.65165639407373,1.59150135018866,1.84514711916751,1.75910219523277,1.71533625078204,1.76743843751292,1.562225950371,1.60123302732556,1.52791528314676,1.56726932478905,1.72316932188607,1.73312213545639,1.95512615045346,1.64045455459429,1.74658805038454,1.60885236083731,1.50151095866485,1.50994262120219,1.79298543613394,2.13283313219631,1.75808254109697,1.37614546446486,1.44066902088181,1.43336504118535,1.29494398349453,1.32698939403435,1.36738610529379,1.31486329299292,1.19567882048492,1.27460133738229,1.21871650713472,1.24307997091166,1.1538106926851,1.19543111591765,1.34471988862185,1.42499663007714,1.44159685788579,1.4231139459074,1.36698847945452,1.49634314873082,1.49716395391121,1.60397702869508,1.83179245854809,1.53959374939821,1.71798669281333,1.78163766162951,1.98220619761519,1.94479717859979,1.9768713090852,2.34731461288275,2.5599361009265,2.31024430253884,2.80921530682665,2.56796231510194,2.55955991898023,2.51688469584193,2.60398467895733,2.58309686550835,2.5736437633003,2.61721268606055,2.45149118157936,2.9967045911155,3.21492087333414,2.88759877359441,2.79119063669796,2.78073004053954,2.75093989685975,2.18196425631006,2.43624670070238,1.92153696973434,1.91037025060779,2.04445714920481,1.98862068008928],"PASP-FDS^FG_PRICE_CHANGE(0,-3AM)":-0.206825232678387,"MCHI^FG_PRICE_MAVG(0,,,,200)":41.2723,"INDA^P_PRICE(0)/P_PRICE_LOW_PR(0,,,,,,\"PRICE\",\"INTRA\",\"52W\")-1":0.34216082,"ECH^FMA_COS_UP(\"EPS\",\"1M\",+1,NOW,,,\"PORTAGG\",\"MEANR\")":15.0,"TRYBR10Y-FDS^PCTCHG(FG_YIELD(0,,,,\"YTM\"),FG_YIELD(-3AM,,,,\"YTM\"))":-0.4683124,"CC_BR^IMF_IFS_RCPI_Q(0)":3.947341,"MCHI^FG_FCF_YIELD_NTM(0)":7.798886471538,"EPHE^FMA_EVAL_EBITDA(NTMA,0,,,\"PORTAGG\",\"MEANR\")":8.44094962528404,"INDA^FG_COMPANY_NAME":"iShares MSCI India ETF","TRYEU10Y-FDS^FG_YIELD(-10AY,0,Y,,\"YTM\")":[0.5475,0.636,0.2082,0.4294,0.239,-0.189,-0.575,-0.181,2.533,2.004],"CAGDPY@MY^EE_ACTUAL_ANNUAL(MED,+1)":2.4,"USDINR^FG_PRICE_CHANGE(0,-1AY)":1.4085889,"USDTWD^STD(FG_PRICE_CHANGE(0,-1AY,AM))":1.8330114616064,"USDIDR^FG_PRICE_CHANGE(0,-3AM)":-4.6101513,"UAE^FMA_PE(LTMA,-10AY,0,AM,\"PORTAGG\",\"MEANR\")":[null,null,null,null,null,11.6702598701143,13.1336316112065,12.8587863794989,13.8057826446531,13.4262891180017,13.3958652380603,13.4892402379888,12.8982077826179,13.1991660512387,13.0811503689607,12.087435200795,12.288283257095,11.9458421685921,12.9146825645706,12.9682972538291,13.3784007204785,13.2464952838965,13.2804116947777,13.5178085951753,13.2833894726957,13.9371993081932,13.3362971402701,12.5623649044382,13.0147530113623,13.65017976858,13.4319955355359,13.2512687204394,13.2291197215184,13.075858491855,12.7607069926131,13.0831216041984,12.6014285053402,12.1228790914182,12.4077335176715,11.2595583726986,11.755516929939,12.3202496455303,12.392970597408,12.2423379281629,12.392468202874,11.8041207227692,11.9688610647085,12.2811455725914,12.453697917173,12.8210026002618,12.4731351789943,12.4082582147655,11.887801097498,12.1827982970471,12.7112629823351,12.7087692767222,12.9007018596316,12.5855773078081,13.1159233443538,13.3663596413365,14.1298280974658,14.2755631452046,14.2575369412001,14.1663600374761,15.8997514863968,16.0084079772968,14.7578317281711,14.0939761366539,15.8882503338127,15.5553473340825,17.4052683774247,17.2765291979102,16.6001292449991,18.6407535364108,21.7990342545269,26.8790671614586,24.3801482027629,24.2468156353423,27.5987027983256,26.2067183730358,24.9472141227621,24.2664894597016,22.9498561839801,21.8036982324984,21.2583663131774,19.7346543174655,18.4039507107606,17.3644676768264,16.6118830054682,17.1756797104345,17.3035021942787,17.36547939651,17.3551933731176,16.4947825886414,15.711476361616,15.6287227451025,15.3456784642424,14.7133019625066,14.2364217387336,13.3338032377528,12.5859095144945,12.0214118336956,12.3373965417131,12.0334735314755,12.1507936894815,11.7454265640857,11.7745945442975,11.7727668883542,11.3443635036662,11.2456285108337,9.94691124401416,10.141897069582,10.146176112044,10.0682014232195,9.43687249022736,9.40213409979159,9.2758932896771,8.94191286924474,9.07180594974161,9.34741753597902,9.30481154210157],"COPP-FDS^FG_PRICE_CHANGE(0,-6AM)":8.16273308123614,"EPOL^FG_PRICE_MAVG(0,,,,60)":24.0635,"UAE^FG_TOTAL_RETURNC(0,-1AM)":0.5420089,"EWY^PERCENT_CHANGE(FMA_EPS(+1,0,,,,\"PORTAGG\",\"MEAN\"),FMA_EPS(+1,-1AM,,,,\"PORTAGG\",\"MEAN\"))":6.35744695123268,"EPOL^P_PRICE(0)/P_PRICE_LOW_PR(0,,,,,,\"PRICE\",\"INTRA\",\"52W\")-1":0.4902557,"CNYA^FG_TOTAL_RETURNC(0,-1AM)":-0.6033838,"SPY^FMA_COS_DOWN(\"EPS\",\"1M\",+1,NOW,,,\"PORTAGG\",\"MEANR\")":157.0,"GREK^SIZE(FG_CONSTITUENTS)":32,"REFTHREPO-FDS^(SUBARRAY(NOT_NA(NO_REPEAT_F(FG_YIELD(NOW,-10AY,D))),0,1)-SUBARRAY(NOT_NA(NO_REPEAT_F(FG_YIELD(NOW,-10AY,D))),1,1))*100":25.0,"REFPEMPR-FDS^(SUBARRAY(NOT_NA(NO_REPEAT_F(FG_YIELD(NOW,-10AY,D))),0,1)-SUBARRAY(NOT_NA(NO_REPEAT_F(FG_YIELD(NOW,-10AY,D))),1,1))*100":-25.0,"UAE^FMA_EVAL_EBIT(LTMA,NOW,NOW,M,\"PORTAGG\",\"MEANR\")":9.20919389732893,"MCHI^JULIAN(FMA_DIV_YLD(NTMA,NOW,NOW,M,\"PORTAGG\",\"MEANR\").DATES)":45531,"EWY^FMA_PE(LTM,0,,,\"PORTAGG\",\"MEANR\")":14.7241206106235,"MCHI^FMA_ROE(NTMA,-20AY,NOW,FY,\"PORTAGG\",\"MEANR\")":[null,null,null,null,null,null,null,16.2489448712134,14.7844836511748,14.7477410048543,13.8220324417748,12.2640889399399,12.007707790005,13.3821124977803,13.2137488528733,12.8854511835079,12.3572373302297,11.9739138731685,11.5505724490176,11.5632234426771],"USDVND^FG_PRICE_CHANGE(0,-1AY)":2.8152108,"UAE^P_PRICE_RETURNS_PR('52W',2,-10AY,0,AM)":[null,null,null,null,null,null,null,null,null,-18.955845,-4.8503876,-10.84128,-18.038677,-26.279253,-22.152441,-25.062735,-17.361938,-19.155525,-14.486319,-6.655449,-16.660065,-16.964722,-12.806284,-10.737503,-4.9465656,3.4658313,-1.7985344,3.6049843,11.339081,28.232944,13.93199,9.006858,2.1335006,8.799696,3.6254048,7.2724104,8.00705,5.234742,14.884483,7.5974345,3.914845,6.405139,2.3772955,2.5009274,1.165545,-2.5972784,-3.4154058,-6.5639553,-7.8669014,-7.2722673,-13.332617,-8.023882,-13.694543,-16.240496,-7.248479,-7.6782284,-1.9241512,-8.734995,-6.4729633,-2.7784824,-7.233077,-6.9938,-0.77809095,-3.180945,1.8370152,-2.574271,-14.490867,-30.632675,-29.309065,-24.049849,-21.413261,-23.889463,-17.103428,-18.105507,-20.980984,-10.781818,-7.931912,2.5574088,7.4795365,45.04931,36.393524,53.6209,45.600975,38.723553,41.95925,44.73858,45.85154,46.009373,44.99978,34.67673,44.069958,49.34268,45.39031,19.53466,14.645445,21.662033,16.30299,6.410098,9.028721,-2.1223545,-3.9926112,-12.519151,-14.396524,-23.944723,-15.807533,-11.438524,-2.832961,-3.740728,-6.0846386,3.760028,-11.822194,-0.55312514,1.1196017,8.967495,2.7572393,9.070873,-3.6965847,-2.2884905,-2.3442447,1.188159,2.9509664],"TUR^FMA_DIV_YLD(NTMA,-10AY,0,AM,\"PORTAGG\",\"MEANR\")":[3.03607302172906,3.18957364777375,2.96953337925422,2.74258272052963,2.74743545459142,2.76318470208618,2.89773812291483,3.03759145100506,2.8271993720224,2.94250437112096,3.06506176830016,3.16210616494174,3.32861355593015,3.40493737476325,3.21977369123663,3.42566632824598,3.49639824996634,3.49212106090958,3.35883857597442,3.1613988057704,3.17407865855749,3.48074174829368,3.59960184969388,3.67527193677447,3.59444625627305,3.67033215567296,3.58409243605337,3.84783231181298,3.7913325496888,3.60694242008465,3.57187399499773,3.59669445389287,3.58626439024682,3.61153092522676,3.56763688536242,3.59507452965725,3.73477246257287,4.23435206207655,4.17544985933908,4.5840652594288,4.0842220852425,3.92429984528805,4.1596943560228,4.50014205065657,4.96434027132999,5.15314431583928,5.4890541564676,5.38140079036323,5.71695830760965,5.25881381516175,5.6246397159908,5.22157948800069,5.35951827563527,4.35975442401763,4.80364939973165,4.92944444407992,5.10485028592697,5.16337752863499,4.75775798149704,4.37086408013855,5.09491978130771,4.74244994819636,4.80708022546095,4.53823442895551,4.31541150992773,4.51055324661759,4.84980899803812,5.80734782789949,4.29399930198599,3.79971773524303,3.2968670692778,3.66712040510401,4.14851416407936,4.61982800511906,4.60049115259755,3.91460209912141,3.85119590125899,4.25532732611075,4.82881519433471,5.23384028879452,5.33443099014138,5.68418704966573,5.70873620578259,6.05347710884801,5.88159008477261,6.16737104643943,5.86291185787677,5.0848414927042,5.52824900448252,5.91413997488587,6.20020318332456,5.49090328996864,5.56788820525215,5.52673321451154,6.33109915848034,6.06504062249899,4.79350847554357,5.50097796519291,5.19025598759616,4.64446200439046,4.35999424107053,5.00134598167048,5.12082338841093,5.09678924693509,5.53184824782319,5.59365837951119,4.72438737612227,3.65615326530072,3.64797758779247,3.73437940201311,4.28814071813946,4.36328045871335,4.79460931699384,4.37426516309481,4.18047761179884,4.28115627668717,4.14129176233021,4.19948343765977,3.96487720962162,4.03092211829878,4.41681448030755],"NI-FDS^FG_PRICE_CHANGE(0,-1AM)":7.37888995829323,"INDA^FG_PRICE(0)":57.27,"EIDO^FG_PRICE_MAVG(0,,,,60)":20.104,"INDA^P_PRICE(0)/P_PRICE_HIGH_PR(0,,,,,,\"PRICE\",\"INTRA\",\"52W\")":0.996,"EPOL^P_PRICE(0)/P_PRICE_HIGH_PR(0,,,,,,\"PRICE\",\"INTRA\",\"52W\")":0.9379072,"SPY^FMA_COS_UP(\"EPS\",\"1M\",+1,NOW,,,\"PORTAGG\",\"MEANR\")":242.0,"UAE^FMA_RBICS_REV_CURRENT(30, LOC, \"PORTAGG\")":61.296333311901,"EPOL^FG_ROE(0)":13.2320721260908,"REFPHRREPO-FDS^FG_YIELD(NOW,,,0)":6.25,"TRYBR10Y-FDS^PCTCHG(FG_YIELD(0,,,,\"YTM\"),FG_YIELD(-1AM,,,,\"YTM\"))":-1.5795157,"INDA^FMA_EVAL_EBITDA(NTMA,0,,,\"PORTAGG\",\"MEANR\")":16.2753434352976,"EPHE^FG_FCF_YIELD_NTM(0)":4.99875293067858,"GREK^FG_COMPANY_NAME":"Global X MSCI Greece ETF","CAGDPY@MY^EE_ACTUAL_ANNUAL(MED,0)":1.54713940757014,"USDAED^STD(FG_PRICE_CHANGE(0,-1AY,AM))":0.0105369639931196,"USDINR^FG_PRICE(0)":83.87125,"USDTWD^FG_PRICE_CHANGE(0,-6AM)":1.0186791,"USDIDR^FG_PRICE_CHANGE(0,-1AM)":-5.3132653,"TUR^FMA_PE(LTMA,-10AY,0,AM,\"PORTAGG\",\"MEANR\")":[10.7369792082326,10.2795219949022,10.8795916626546,11.8485377949138,11.7042627591386,12.5389109818597,11.9291448057089,11.7309252773342,11.808759881352,11.6267645703086,11.5193995118485,11.0969924396892,10.6596558960887,10.5612906537157,10.9694397170894,10.6193470626993,9.98325452373581,9.88776940080195,9.74927148676932,9.82113913839172,9.90950871335123,9.57539948311873,9.43267661108438,9.22474836886987,9.42733227638116,9.40882721009397,9.31820493054852,8.80114375081086,8.99176324334213,9.56898219923211,9.87984238002814,9.75358980336019,9.78638525611803,9.73817885392023,9.68897109554299,9.78736590568026,9.61336105268443,9.00746794039422,9.11674337177259,8.41629320769479,9.07066014242319,9.3567405871303,9.23871809638318,9.05006850742367,8.77936192056747,8.52220811440557,8.09857833064224,7.82650656715479,7.51063627644429,7.72745425695315,7.00662560406805,6.856765487975,6.58895024306127,7.56050030651245,7.41117802475559,7.29439873026133,7.16479391974624,7.01982463675011,7.333873845586,7.63601440224112,7.47569025096225,7.88850617123736,7.70256341457116,8.31191121527959,9.0673233171015,9.2083836429512,8.08644324999194,7.71059429204205,7.92347453257639,8.82619127581663,9.48442123354025,9.69533697908555,9.75588078704499,10.2343514621779,11.1981103732534,12.4685275945766,13.2890423071119,12.4815359858892,11.5496462453559,11.0112765676588,10.5051719578824,9.98371813983073,9.35555810480493,8.82961100653572,8.21565721519075,7.40998139934638,7.06156666415536,6.96249626339568,6.67143397363799,6.40307846951924,5.77042805241148,5.73395602879179,5.59716032513515,5.41857886819532,5.1881698435599,4.92685742870539,5.0086598263543,4.49640366017111,4.71879720486792,5.31585718138736,5.27427709532869,4.9141489309538,4.70448052801163,4.68743048773763,4.5435708206436,4.45796754456818,4.99503200389105,5.74074121683442,6.15932518184345,6.48681048370962,5.78425947770853,5.81588166517147,5.42600169528682,6.09996052445139,6.60890254432722,6.51444276948633,6.60079184782464,6.77186857785436,6.87729997623167,7.00862806077987,6.60289151544315],"COPP-FDS^FG_PRICE_CHANGE(0,-3AM)":-13.6926438455936,"INDA^PERCENT_CHANGE(FMA_EPS(+1,0,,,,\"PORTAGG\",\"MEAN\"),FMA_EPS(+1,-3AM,,,,\"PORTAGG\",\"MEAN\"))":-3.36345088348595,"REFTHREPO-FDS^FG_YIELD(NOW,,,0)":2.5,"TRYKR10Y-FDS^PCTCHG(FG_YIELD(0,,,,\"YTM\"),FG_YIELD(-3AM,,,,\"YTM\"))":-13.097227,"CC_MY^IMF_IFS_RCPI_Q(0)":null,"EWW^FMA_EVAL_EBIT(LTMA,NOW,NOW,M,\"PORTAGG\",\"MEANR\")":10.0992925750273,"CAGDPY@CL^EE_ACTUAL_ANNUAL(MED,0)":-3.68653581083686,"SET-BKK^FMA_DIV_YLD(NTMA,-10AY,0,AM,\"PORTAGG\",\"MEANR\")":[3.40271989003714,3.35372672673606,3.41534182434958,3.31169595498065,3.49270361273886,3.23042965393658,3.22013291833098,3.4623458560029,3.41227397712266,3.45340831701988,3.41796629526316,3.60278305604884,3.69478079128431,3.74082820408883,3.65736575627942,3.70197728567659,3.87130952504764,3.69223592265058,3.54249235371387,3.39840505197496,3.38084043112962,3.35749409262923,3.30274957299723,3.12942694845326,3.13003934083539,3.29232017471047,3.30127558717782,3.28277810778239,3.23112126931131,3.12600579210554,3.15172360091443,3.13953620092398,3.17881197448565,3.18586324223023,3.20305987815357,3.23796865472367,3.1296170865516,3.03857548151166,2.99965550246687,3.04735613534521,2.98609200372833,2.86415272243468,2.94272248131528,3.07022886222469,3.06192909457266,3.16316156157918,3.46258179268142,3.25284291542353,3.19431098025324,3.18698788922165,3.44361901156317,3.45216757239895,3.59956881612755,3.39604129791495,3.26437867439072,3.31597447306171,3.26298825812455,3.33581271458202,3.11733585484992,3.14130357213755,3.26791549058081,3.24947242066245,3.3028349878812,3.22918978516914,3.23448818796131,3.35578378513517,3.72027451413587,4.26353941077334,3.38525322229282,3.12097915799517,3.10406560787673,3.05857185835263,3.07928781860119,3.19579460946526,3.28609011752985,2.746564377006,2.79014028393113,2.84538943029335,2.84618437692936,2.76194067512738,2.83101560358826,2.88178515440825,2.88217111935862,3.02007532931373,2.84353560116571,2.8491352491111,2.86324641040839,2.93186238331809,2.86669190953024,2.89808892312396,2.88068673464388,2.89008656362438,2.99523247317945,3.0204303699132,3.12975978657659,3.17292504164037,3.11264535817124,3.14428237440291,3.13300967516011,3.02551269009605,2.95935442001256,2.9629605162538,3.12458983868292,3.09387283453801,3.25934208038551,3.14705110856668,3.25587173901287,3.07836360789213,3.04897709749673,3.26233853201979,3.47739744060683,3.4111579703607,3.3596762282822,3.50919662120259,3.48794204669887,3.51057569583523,3.64291296042945,3.71023655165097,3.85835818238467,3.83665381298868,3.69776975831344],"GREK^FG_PRICE(0)":41.9287,"EWW^FG_TOTAL_RETURNC(0,-3AM)":-17.56835,"EWJ^P_PRICE(0)/P_PRICE_LOW_PR(0,,,,,,\"PRICE\",\"INTRA\",\"52W\")-1":0.25069928,"EWJ^SIZE(FG_CONSTITUENTS)":204,"TUR^FMA_RBICS_REV_CURRENT(30, LOC, \"PORTAGG\")":21.5719036225885,"EZA^FG_COMPANY_NAME":"iShares MSCI South Africa ETF","USDAED^FG_PRICE_CHANGE(0,-6AM)":0.0,"GREK^FMA_DIV_YLD(NTMA,-10AY,0,AM,\"PORTAGG\",\"MEANR\")":[2.01508508173041,2.3490277232415,2.5955654752275,2.60697170328483,3.09859575144366,3.6777083845938,3.15096406614448,3.47770351490157,3.38733566344866,3.42840413387478,3.58339413896965,3.43733515516673,3.99360734820795,3.35581638909739,2.76846622418914,3.18407305076412,3.31970732181857,2.43559059675851,2.71741354196387,3.38088999988131,3.0362451372525,2.37157673380818,2.9804873819702,2.8951801486642,3.24023151620454,3.22363412692504,3.01558351419979,2.79886976676647,2.88334331316796,2.92764574761689,3.02576159397068,2.87854754458839,2.53100942189438,2.61140439375509,2.51755013895201,2.52721182696205,2.56873572210072,2.89899353758509,2.90521622395508,3.08073214457033,2.6265269511531,2.54471265434091,2.91852209509951,3.29008108585586,2.95373999808638,3.53726639991099,3.42408506616687,3.46102222304056,3.58850604677318,3.8127299323576,4.13888152143505,4.27862026545339,4.66062964432637,4.28881183101735,3.82519329660691,3.73203760577852,3.55513168445262,3.55717878054906,3.33711724539575,3.17401363841646,3.31714221656156,3.28999922822574,3.18336604954103,3.01070672669889,2.94054414432708,3.08802776550299,3.78054455016736,4.99959552303193,4.39542362739249,3.90759628280329,3.77961078262737,3.6377571803311,3.62386086209972,3.76092583721299,4.54233852166568,3.35049097665402,3.16848889896693,3.49683431507446,3.20373773240713,3.52793983453479,3.39010460958,3.13236499566077,3.08717806017127,3.05019751457125,3.11813306670957,3.06397698467866,3.09108388820927,3.01074069748223,3.22549166847994,3.08017357644543,3.117059343137,3.24621593455896,3.27433719796629,3.82697135794931,4.19358576906535,4.05941149980545,4.15031000881676,4.75807530732128,4.39719163255462,4.29941490486624,4.48280701949097,4.26217972967376,3.88361338463818,4.51181088375564,4.33024125032909,3.98993438922178,3.96784545708238,4.05843551310486,4.36737946186268,4.87018957760282,4.97602453931095,4.31566870028209,4.54706099438677,4.68288808933914,4.59939597117756,5.15818202860937,5.19206464555605,5.44202268394534,6.1323271342645,5.9897600729463,6.31190365446729],"TUR^FG_TOTAL_RETURNC(0,-6AM)":-0.13947487,"SET-BKK^FMA_RBICS_REV_CURRENT(30, LOC, \"PORTAGG\")":22.7441317800522,"REFTHREPO-FDS^PROPER_NAME(0,,,\"SECURITY\",\"NAME\")":"Thailand Repo Rate - 1 Day","REFIDRREPO-FDS^(SUBARRAY(NOT_NA(NO_REPEAT_F(FG_YIELD(NOW,-10AY,D))),0,1)-SUBARRAY(NOT_NA(NO_REPEAT_F(FG_YIELD(NOW,-10AY,D))),1,1))*100":25.0,"CC_PE^IMF_IFS_RCPI_Q(0)":null,"UAE^FG_FCF_YIELD_NTM(0)":9.11568157267808,"EWT^FMA_EVAL_EBIT(LTMA,NOW,NOW,M,\"PORTAGG\",\"MEANR\")":19.225153479555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218309,16.6192480645972,20.4610226172907,19.4095239211364,18.6067332701542],"USDEUR^STD(FG_PRICE_CHANGE(0,-1AY,AM))":1.73448492137318,"USDMYR^STD(FG_PRICE_CHANGE(0,-3AY,M))":2.24443285248513,"EZA^FMA_PE(LTMA,-10AY,0,AM,\"PORTAGG\",\"MEANR\")":[16.395740649427,15.9918621492007,16.6129544244882,16.5277899315567,17.1242507288629,18.0892338081439,18.4741774052902,18.3601094711161,18.6191971975201,18.0738662583684,17.9709445929119,17.6722889035154,17.2784894992895,16.5781598813297,17.6981669198378,17.4211640634777,16.7814663776559,16.2683180719195,15.906101507916,15.9325007582679,16.02894955589,15.7993339038035,15.7685965874346,16.3123593835882,16.7300766709642,16.8738165425233,16.654343019674,16.1999485190779,17.2721873360456,17.4108567074331,18.426780145922,18.4117834215615,18.324711547982,18.3253608815739,17.5647073756318,18.0727088700077,18.303409707199,17.3986894027257,18.0972771433846,19.2158102263238,18.8711009285881,18.8625005470893,18.1242426126385,17.9133646076888,17.7419852737049,17.2017600359793,17.0422500210741,16.7213143479583,16.8751265445097,15.6054610821154,14.2470997883262,14.953991023896,14.8520674819852,15.4713289453469,15.4447799108384,15.2425530255787,15.3077550491353,14.7534396477014,14.9832238003366,14.7579189604669,13.802731811217,13.5795516209755,13.5622761730377,13.9801845434749,14.6240357830168,13.9263832899291,12.6858474136758,11.9484057880703,12.4357902857453,12.539284347238,12.9781731586421,13.7425527278332,13.5779831064943,13.1753614356806,12.7268748978497,13.6587041693973,13.8747963116036,13.8257936366189,13.6605834149784,13.3514221760642,12.8472986640636,12.7649687242712,12.0869644349066,11.7203851333716,10.9696919836985,10.9161812102004,10.7114198386764,10.2541653124205,10.4095722834686,10.4762415078312,11.2051040073307,11.0804437624216,10.7988055109792,10.5606203785684,10.2352592481219,10.2029905395578,10.130376244772,9.2814231322202,9.62216397455429,10.2835829951462,10.2048153325308,10.9098153220055,10.3030071437919,10.2177638519354,10.2061211379797,9.95283978914241,10.2325659816208,10.7641532670982,10.5389725941237,10.3837708107894,10.3242123522334,11.1392258401697,11.7307423987916,11.1353842839367,10.6967779773935,10.6537434187312,10.6097369620492,10.6725892938686,10.7289650011301,10.8093222440508,11.4813834309232],"EPHE^P_PRICE(0)/P_PRICE_HIGH_PR(0,,,,,,\"PRICE\",\"INTRA\",\"52W\")":0.98183113,"EWJ^FMA_COS_DOWN(\"EPS\",\"1M\",+1,NOW,,,\"PORTAGG\",\"MEANR\")":77.0,"EPHE^FMA_PE(NTMA,0,,,\"PORTAGG\",\"MEANR\")":10.129583840682,"USDAED^FG_PRICE_CHANGE(0,-3AM)":-0.0054478645,"EWY^P_PRICE_RETURNS_PR('52W',2,-10AY,0,AM)":[18.028046,-0.40068626,-8.258116,-10.264325,-11.612183,-1.5489995,-6.6309395,-4.826564,-0.64345,-10.682589,-14.547216,-21.29175,-27.143425,-22.280825,-7.6985655,-6.0304823,-6.803769,-14.153194,-15.77732,-5.878812,-13.670778,-12.103426,-3.5803437,9.577847,20.90994,26.18655,5.0338984,2.353239,6.9212675,23.780155,28.00957,20.049726,18.923843,38.702347,31.903708,28.6646,22.369516,20.905458,34.775223,44.271267,44.132187,41.57151,26.781988,24.306356,26.147831,9.352505,3.553152,-3.4104228,1.3342142,3.3050537,-20.364153,-17.144753,-19.815237,-18.459242,-11.469579,-18.125557,-17.322367,-23.403448,-9.270853,-14.098633,-20.712793,-18.009907,5.720222,-3.2320023,8.801794,-1.9663393,-10.8279705,-23.306156,-13.287902,-0.36183,-2.3881733,11.1484165,26.03798,18.941248,14.331877,32.97918,36.366035,46.26452,58.419514,96.211624,77.33142,76.2505,64.00562,48.740852,35.38793,25.02755,20.71407,-1.1537552,-4.7104955,-21.720726,-15.917212,-16.051281,-26.565796,-23.94079,-36.189842,-31.737667,-31.72443,-38.436275,-34.721035,-21.938728,-26.706379,-4.358995,-18.242771,-16.250532,-7.4658813,-4.0632844,9.150362,12.852013,11.9212265,23.617983,7.3673606,9.902048,17.70357,-5.620557,12.456274,14.718283,8.281779,2.697003,7.1724176,-1.094228,5.952525],"EZA^FMA_COS_UP(\"EPS\",\"1M\",+1,NOW,,,\"PORTAGG\",\"MEANR\")":11.0,"QAT^FMA_RBICS_REV_CURRENT(30, LOC, \"PORTAGG\")":60.3774549480738,"TRYMY10Y-FDS^PCTCHG(FG_YIELD(0,,,,\"YTM\"),FG_YIELD(-1AM,,,,\"YTM\"))":0.21379596,"GREK^FMA_EVAL_EBIT(LTMA,NOW,NOW,M,\"PORTAGG\",\"MEANR\")":8.10822784457806,"EWT^FMA_EVAL_EBITDA(NTMA,0,,,\"PORTAGG\",\"MEANR\")":9.72917003836205,"EWT^FG_COMPANY_NAME":"iShares MSCI Taiwan ETF","TRYZA10Y-FDS^FG_YIELD(-10AY,0,Y,,\"YTM\")":[7.9537,9.7513,8.9047,8.58389,9.37766,9.011772,9.174469,9.791837,10.764477,11.358896],"USDMYR^STD(FG_PRICE_CHANGE(0,-1AY,AM))":2.56998316154902,"GREK^PERCENT_CHANGE(FMA_EPS(+1,0,,,,\"PORTAGG\",\"MEAN\"),FMA_EPS(+1,-3AM,,,,\"PORTAGG\",\"MEAN\"))":7.82086657354659,"REFCNRMB-FDS^(SUBARRAY(NOT_NA(NO_REPEAT_F(FG_YIELD(NOW,-10AY,D))),0,1)-SUBARRAY(NOT_NA(NO_REPEAT_F(FG_YIELD(NOW,-10AY,D))),1,1))*100":-10.0,"CC_PH^IMF_IFS_RCPI_Q(0)":null,"USDTRY^FG_PRICE_CHANGE(0,-6AM)":9.1680765,"USDCLP^FG_PRICE(0)":918.55,"EWZ^FMA_DIV_YLD(NTMA,-10AY,0,AM,\"PORTAGG\",\"MEANR\")":[3.51187063750626,3.89585447920716,4.00346097789933,3.70579599981418,4.07439352759267,4.17092937189849,3.92647278045223,3.93214999253575,3.64492838238905,3.86678055264863,3.85127685607409,4.02770133931397,4.25074044337055,4.30738906263029,4.12218101566256,4.03805659816746,4.11669212569116,4.61100729504415,4.14397118357939,3.21115178597372,3.10686903805837,3.4730932282771,3.35952273332681,2.90544406680237,3.10791016309754,3.15495885155386,2.84498954408692,3.24098209030614,3.5211530032383,3.32622687378374,3.41339154920404,3.57720046933066,3.60209814864686,3.67169606386374,3.66064547526221,3.49232824285161,3.29697737022886,3.20976064825536,3.21632797161225,3.5961084995978,3.42759500293127,3.178353384382,3.37089567466124,3.46343449112101,3.64391794517955,4.20009465343876,4.47629562945803,4.14001750999132,4.26629760938138,4.29716502438738,4.06849576131891,3.88038756063255,4.00061762309327,3.62505975636881,3.57518304657292,3.35201571693553,3.41346839034096,3.41697300527507,3.10799652153085,3.14806572433697,3.38826544763421,3.22154359546832,3.23568781363399,3.28210341365831,3.11915130005985,3.10182245848784,3.47511264049316,4.59034391847789,3.68829920783069,3.21773714755972,2.96362200956411,2.63210571654804,2.84447344537354,3.5808356122599,3.52067273680715,3.30751578402772,3.33997058243486,3.66584383058468,4.1376684648906,4.4645826371659,4.77706967412134,4.60714409775266,5.01247358106537,5.48477229863081,5.97106591801295,6.46100861512065,7.21333173415223,7.88135471942851,7.5746192032364,6.88099446918683,7.89535573868419,8.37542643146295,9.12614039580983,9.85223897105668,11.498384995545,11.3187495711529,10.291167183571,10.34017201647,8.55020829714809,7.527964714436,6.68885796535355,6.5769411623961,6.5360437753627,6.7605604899197,6.80736492210714,6.46242364900508,6.06708155437824,5.86395590796703,5.86299800393725,5.91901884802408,6.38501344378509,6.10718642140209,5.66879227291562,5.77800955539018,5.98037738001979,6.3111041961075,6.62177960504146,7.26475116610356,7.02568697956484,6.81260331747972,6.33961597236464],"FC0000BR^FG_PRICE(0)":197.67245,"EZA^FG_PRICE_MAVG(0,,,,30)":45.081,"VGK^SIZE(FG_CONSTITUENTS)":1287,"PLATI-FDS^FG_PRICE_CHANGE(0,-1AY)":-4.06091370558376,"EWT^P_PRICE(0)/P_PRICE_LOW_PR(0,,,,,,\"PRICE\",\"INTRA\",\"52W\")-1":0.28356087,"TUR^FMA_EVAL_EBITDA(NTMA,0,,,\"PORTAGG\",\"MEANR\")":5.06127371981739,"TIOS-FDS^FG_PRICE_MAVG(0,,,,30)":102.117,"KSA^FG_PRICE_MAVG(0,,,,60)":41.220833,"CNYA^FG_PRICE_MAVG(0,,,,60)":25.381748,"EPHE^PERCENT_CHANGE(FMA_EPS(+1,0,,,,\"PORTAGG\",\"MEAN\"),FMA_EPS(+1,-3AM,,,,\"PORTAGG\",\"MEAN\"))":-6.39398217765159,"VGK^FMA_COS_DOWN(\"EPS\",\"1M\",+1,NOW,,,\"PORTAGG\",\"MEANR\")":599.0,"EWW^FMA_COS_UP(\"EPS\",\"1M\",+1,NOW,,,\"PORTAGG\",\"MEANR\")":16.0,"GREK^FMA_RBICS_REV_CURRENT(30, LOC, \"PORTAGG\")":43.1447826395964,"TRYPH10Y-FDS^PCTCHG(FG_YIELD(0,,,,\"YTM\"),FG_YIELD(-1AM,,,,\"YTM\"))":-2.1502597,"TRYPE10Y-FDS^FG_YIELD(0,,,,\"YTM\")":6.5216,"GREK^FG_FCF_YIELD_NTM(0)":3.02900942361786,"EWT^JULIAN(FMA_DIV_YLD(NTMA,NOW,NOW,M,\"PORTAGG\",\"MEANR\").DATES)":45530,"EIDO^FMA_PE(NTMA,0,,,\"PORTAGG\",\"MEANR\")":13.2721393445175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CC_TH^FG_COMPANY_NAME":"Thailand","USDTRY^FG_PRICE(0)":34.082,"USDMYR^FG_PRICE_CHANGE(0,-3AM)":-8.344847,"PLATI-FDS^FG_PRICE_CHANGE(0,-6AM)":5.58659217877095,"EZA^FG_TOTAL_RETURNC(0,-12AM)":19.21705,"TRYQA10Y-FDS^FG_YIELD_NAME":"Treasury - Qatar Benchmark Bond 10Y","GREK^JULIAN(FMA_DIV_YLD(NTMA,NOW,NOW,M,\"PORTAGG\",\"MEANR\").DATES)":45531,"CAGDPY@AE^EE_ACTUAL_ANNUAL(MED,0)":12.15,"USDZAR^FG_PRICE_CHANGE(0,-3AM)":-3.577733,"USDCNH^STD(FG_PRICE_CHANGE(0,-3AY,M))":1.75883408906184,"TIOS-FDS^FG_PRICE(0)":98.63,"KSA^FG_PRICE_MAVG(0,,,,30)":41.593334,"EIDO^P_PRICE(0)/P_PRICE_HIGH_PR(0,,,,,,\"PRICE\",\"INTRA\",\"52W\")":0.93415993,"EWT^FMA_RBICS_REV_CURRENT(30, LOC, \"PORTAGG\")":18.2283402285726,"TRYID10Y-FDS^PCTCHG(FG_YIELD(0,,,,\"YTM\"),FG_YIELD(-3AM,,,,\"YTM\"))":-3.6511326,"EWM^FMA_EVAL_EBIT(LTMA,NOW,NOW,M,\"PORTAGG\",\"MEANR\")":16.8593020150768,"CNYA^FG_COMPANY_NAME":"iShares MSCI China A ETF","USDPEN^STD(FG_PRICE_CHANGE(0,-3AY,M))":2.2394750659784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EPU^FMA_DIV_YLD(NTMA,-10AY,0,AM,\"PORTAGG\",\"MEANR\")":[2.12758222436229,2.20537163439891,2.28611631071543,2.17659013044525,2.1610538309985,2.29715895411327,2.21424926964644,2.37607783238019,1.98015281387283,1.89118933753957,2.00957961078908,2.08857548936139,2.33819392523839,2.60229440571385,2.43662638112563,2.41125289879998,2.7147687123152,2.7106019618006,2.36340996644759,2.08925061826341,1.67050224993026,1.87671737426998,1.82698467875662,1.60749743604881,1.49274340510837,1.53811271463161,1.69184835771886,2.08485584713494,2.27728337170904,2.07847713925231,2.05434598835605,2.20506469320652,2.0138945346723,2.26327780021026,2.32359928617027,2.30362780184156,2.02890384406705,2.27744077900172,2.33660229108299,2.69535290287243,2.72541181637069,2.42949962562889,2.35781642273817,2.18395844907626,2.07155781206759,4.63333400006501,2.05383586548429,2.22756732903008,2.44074120754421,2.31079385576579,2.62314947197773,2.29965835933263,2.35490404290812,2.20320626404003,2.20356507522905,2.25574226128845,2.45345300139067,2.81086040126282,2.67732608656569,2.76975742790606,2.90053680896675,2.98987930218124,2.97803738846557,2.80777529325482,2.56053100227624,2.67651707865563,3.36793084717355,4.56225960762523,3.42605545524549,3.22061500830236,3.16764231683308,2.81204658946008,2.49395143953583,2.72547857905252,2.5641543781575,1.98315195718834,1.66864036088645,1.73069950487748,1.73917230225517,2.15948356210966,2.39899493394404,2.44418096131976,2.88158073490093,3.03916944610856,3.57824880287708,3.66101779018577,3.7729259827476,3.86051401212041,4.17005609587911,3.71167131241165,3.43029454167752,3.56023292401462,4.23061517520412,4.45209801375512,5.06532442093093,5.24300885943189,5.22615920416781,5.30089579772771,4.83642735159772,3.80530335961791,3.81914520695633,3.61787548532525,4.31340827066801,4.6221567468841,4.76333517538298,5.18859564821533,5.07829059768475,4.29234623198516,4.57260381002794,5.03590376739077,5.15244558156248,4.34511818770706,3.6279396883096,3.51620223168721,3.74619227200844,3.3744574713585,3.29817623412562,3.42957197439118,4.04701663372776,4.16690690573454,3.9945170536268],"TIPSCL10Y-FDS^FG_YIELD(-10AY,0,Y,,\"YTM\")":[null,null,null,null,null,null,null,null,null,null],"TUR^P_PRICE(0)/P_PRICE_HIGH_PR(0,,,,,,\"PRICE\",\"INTRA\",\"52W\")":0.8326953,"GREK^FMA_COS_UP(\"EPS\",\"1M\",+1,NOW,,,\"PORTAGG\",\"MEANR\")":8.0,"EIDO^FG_ROE(0)":12.861940850452,"REFPHRREPO-FDS^PROPER_NAME(0,,,\"SECURITY\",\"NAME\")":"Philippines Reverse Repo Rate - Overnight","UAE^FMA_EVAL_EBITDA(NTMA,0,,,\"PORTAGG\",\"MEANR\")":6.10015042439943,"TUR^P_PRICE_RETURNS_PR('52W',2,-10AY,0,AM)":[16.01411,-9.424501,-8.35067,5.7636023,20.046473,35.049034,18.390072,1.2526035,-5.00623,-17.891514,-18.86409,-28.014969,-31.109863,-24.937922,-26.634138,-31.382334,-28.281223,-30.40586,-22.607643,-3.2360911,-2.8442502,-15.978736,-8.868111,-7.4809732,4.1398883,7.5707912,-3.6752343,-13.22698,-10.947037,-7.666069,-1.9754827,-15.437067,-10.747069,3.2466173,7.3240876,22.261215,23.962795,13.702393,12.514114,17.72989,36.444508,47.546707,30.500078,21.561443,1.2589812,-14.036978,-24.104923,-34.422356,-53.82368,-41.01892,-40.37866,-25.963003,-41.029816,-36.742718,-35.31153,-40.77243,-38.345413,-34.079025,-18.61797,-3.2360137,19.186317,13.992691,9.453416,2.9404044,12.011898,3.8811684,-11.942387,-16.624933,-8.003539,4.1558146,0.13302565,-13.710004,-12.639612,-25.974237,-26.008152,-11.122894,0.02721548,-4.13875,4.2008758,20.991634,15.404022,7.471037,-6.742078,1.8294215,19.224607,12.067354,20.908213,-14.131493,-22.143173,-25.360865,-27.534311,-5.9032383,-1.808244,-7.3451223,-6.6662073,-9.620815,-1.4000952,8.85824,28.437817,82.1591,91.55493,84.888756,95.88113,66.77551,42.25694,48.787235,52.38459,83.5492,73.37029,81.49355,32.33185,9.78682,-9.102625,6.0314655,10.626471,15.244997,36.134327,50.652195,53.429733,28.932549,0.22395849],"NI-FDS^FG_PRICE_MAVG(0,,,,30)":16092.167,"EPHE^P_PRICE(0)/P_PRICE_LOW_PR(0,,,,,,\"PRICE\",\"INTRA\",\"52W\")-1":0.1920414,"TRYZA10Y-FDS^FG_YIELD(0,,,,\"YTM\")":10.519577,"INDA^FMA_DIV_YLD(NTMA,NOW,NOW,M,\"PORTAGG\",\"MEANR\")":1.22375729086714,"EPHE^FMA_DIV_YLD(NTMA,NOW,NOW,M,\"PORTAGG\",\"MEANR\")":3.15070790285977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USDCLP^FG_PRICE_CHANGE(0,-3AM)":1.3790607,"EWZ^P_PRICE_RETURNS_PR('52W',2,-10AY,0,AM)":[31.00338,-5.757612,-16.671932,-6.994927,-15.630018,-5.2336035,-12.279701,-29.727476,-20.485151,-29.878038,-30.315231,-40.638744,-50.388695,-50.529305,-42.860733,-44.366367,-39.086372,-43.254616,-40.338463,-9.05633,-16.482365,-20.518906,-6.9897056,16.409565,36.26249,63.059677,65.90326,44.91341,58.97876,111.94923,92.36166,44.825005,29.464865,37.49641,16.32204,18.502771,20.7003,26.779724,12.336958,21.986914,22.479868,25.180794,22.855318,20.499992,19.58269,1.4321446,-2.667272,1.6289473,-16.073143,-15.441978,-4.509944,3.1224012,-2.5349498,-3.3881962,-2.4532676,-5.769867,-1.2120366,19.496906,40.959835,27.339983,26.297045,26.404953,18.761206,9.660637,28.528988,6.3642383,-8.321131,-37.7582,-35.367893,-31.713837,-31.992554,-24.41119,-19.601328,-33.92204,-36.655796,-16.98283,-19.58118,-22.447407,-17.009544,38.76239,43.710854,47.34943,44.888317,21.15904,28.158867,21.734655,8.996773,-11.794376,-20.057434,-4.111755,12.638402,27.776575,-2.023667,2.1554112,-23.622232,-17.496426,-1.5717566,1.0092974,17.819464,17.52708,16.549133,7.7673435,-6.512088,-19.558876,-4.677868,-4.905021,27.77605,27.712238,9.758604,16.741705,4.344201,21.806217,31.792318,17.941093,28.502537,28.996658,19.225513,5.9449196,-7.82364,-11.0280695,-0.5753875],"INDA^FMA_PE(LTMA,-10AY,0,AM,\"PORTAGG\",\"MEANR\")":[17.6897636024513,17.9999740395954,18.2723484185698,19.6291568241158,19.1415994447589,20.7465758856362,21.0395593436174,20.6554818966318,20.3220646450575,20.4763943733363,20.2468937181908,20.8001913635802,20.5867944867075,20.1511994732857,20.6765928947818,20.3239227030895,20.5713979461554,19.8867574601774,18.8283542559504,18.8891169978249,18.9484057778244,19.1463399708058,19.0905775262335,19.7406870417125,19.6908271386727,19.5263793568785,19.8217647786198,18.9915685705535,18.7756886213953,19.910105551654,20.5681027739357,20.4328328870343,20.4021997969974,20.4943314170326,20.1868672329455,20.8599207729023,20.7421402982725,20.6970916604734,21.6122623504543,21.9492805514677,22.6810509393125,23.0477798899972,21.7554506665343,21.3640477409761,21.4975378262227,21.183467913928,21.1198229157557,21.6025540235111,22.5108487213639,21.3349580775584,20.3105070019566,21.5920720965528,21.6209459027169,21.278864064394,21.7123924713774,21.6654422213741,21.6390530071197,21.6097399658878,21.5245512922519,20.9357825562735,21.0905740867044,21.4745480957537,22.346938861539,23.0378260477737,23.5179128516822,23.2404197519153,21.2595561646068,20.1482185591458,20.8610936979267,21.5924929058401,23.3900946740719,25.1278552364597,25.9147708115862,25.7975602214965,26.1720911704132,27.5018116066022,33.5212132342573,31.1214230965374,31.1047143003508,30.3554945565564,29.724306684818,29.3225113067127,28.9918474774761,28.6742760791467,28.9662978260686,29.4384847485258,28.8080400497302,27.6239975686472,28.4147641880528,27.298580708037,26.4723681210962,26.2254341529472,25.8231454853323,25.059909214087,24.3549904145536,25.2861340086732,25.4945158579752,24.7701113788877,25.5040052633224,26.5895715620289,26.1326425452015,24.9115747862424,24.1614710837883,23.7535622206194,23.8343519037518,23.9193418474784,24.1065425588407,24.0619939392559,23.6388513204472,23.5706769469145,22.9201509128094,23.8282506043502,25.8007648076691,25.9994636456997,26.193108412014,25.9482640537463,25.8067012363421,25.6585605254684,26.0916413116464,26.5826104765029,26.7018810352214],"COPP-FDS^FG_PRICE(0)":4.1475,"ECH^FG_PRICE_MAVG(0,,,,30)":25.942167,"INDA^PERCENT_CHANGE(FMA_EPS(+1,0,,,,\"PORTAGG\",\"MEAN\"),FMA_EPS(+1,-1AM,,,,\"PORTAGG\",\"MEAN\"))":-0.258745522672036,"EWJ^P_PRICE(0)/P_PRICE_HIGH_PR(0,,,,,,\"PRICE\",\"INTRA\",\"52W\")":0.99010456,"EZA^SIZE(FG_CONSTITUENTS)":34,"ECH^FG_ROE(0)":8.54523806561003,"TRYMX10Y-FDS^PCTCHG(FG_YIELD(0,,,,\"YTM\"),FG_YIELD(-3AM,,,,\"YTM\"))":-0.8483263,"INDA^JULIAN(FMA_DIV_YLD(NTMA,NOW,NOW,M,\"PORTAGG\",\"MEANR\").DATES)":45530,"TRYPL10Y-FDS^FG_YIELD(-10AY,0,Y,,\"YTM\")":[2.5048,2.9303,3.6245,3.292,2.8144,2.1086,1.235,3.6216,6.8411,5.1912],"NI-FDS^FG_PRICE(0)":16735.0,"EZA^FG_PRICE_MAVG(0,,,,200)":41.08455,"EWW^FG_TOTAL_RETURNC(0,-1AM)":-5.389434,"REFQALEND-FDS^PROPER_NAME(0,,,\"SECURITY\",\"NAME\")":"Qatar Lending Rate - Overnight","CC_PL^IMF_IFS_RCPI_Q(0)":2.6024375,"USDCLP^FG_PRICE_CHANGE(0,-1AY)":6.9978714,"EZA^FMA_DIV_YLD(NTMA,-10AY,0,AM,\"PORTAGG\",\"MEANR\")":[3.26961438269534,3.4822211611951,3.38996774025177,3.32757728769856,3.2901849597066,3.16171276072486,3.05476411882601,3.08655938444547,2.96921814083485,3.23291203992342,3.219240029497,3.26562798756044,3.34130067237266,3.50673787383308,3.26977354336603,3.33596207246182,3.43328435675722,3.51232256117664,3.52607194724408,3.30612465761794,3.23621834437832,3.25580535456399,3.19285964166056,2.98647791074681,3.0043529962835,3.11523987308677,3.25141021277357,3.34900867364016,3.18313644168509,3.18712057835879,3.22286978724204,3.14410812568331,3.08763164047335,3.01601975908924,3.3836555633934,3.17555517338477,3.11798967259111,3.37805260796941,3.24851406238334,3.0765178774715,3.28942322600829,3.2843010274108,3.34713441136927,3.33548497156748,3.31316911120273,3.50761832299525,3.53178080057331,3.56240709623278,3.42961544669693,3.81919603546028,4.24486231629291,3.94990765905011,3.82214917051645,3.68543688799048,3.84592020984927,3.88172940490044,3.68064871576756,4.03064792874626,3.78912426089244,3.82327458966417,4.21617749869428,4.32565301495395,4.19211561306236,3.86968637677948,3.70360499377769,3.80547407562473,4.28660598591128,5.36282794285484,3.58386423942567,3.59850491090195,3.52414138745584,3.28027701800293,3.42837981642717,3.5894870024847,3.77533275108524,3.7372852838953,3.88782755279629,3.92814865626386,3.8637216687963,3.77286584154118,4.26587524022168,4.11626186467544,4.40814443599286,4.4834495246171,5.05153003991816,4.81609010052764,4.66407837458225,4.81805001530267,4.59632194063593,4.48093012654072,4.34723680311253,4.51217836466794,4.68395228030969,4.86477686933806,5.06340345222347,4.99478340000513,5.03962846541141,5.67093258984737,5.34577262378369,4.93059530028957,4.89214383658929,4.53139792569377,4.71718765728784,4.69116257268911,4.47148231648082,4.79184767234834,4.52373070656244,4.10183963872162,4.40018996214757,4.55993418621636,4.66108327074697,4.28043152448179,4.09751158309976,4.31027109523905,4.30999304557314,4.14833343500325,4.10333904497771,3.98839428497287,4.0233568856676,3.92764538140782,3.75624679724734],"TIOS-FDS^FG_PRICE_CHANGE(0,-3AM)":-16.230677764566,"ECH^FG_PRICE(0)":26.65,"TUR^FMA_PCT_ABOVE_MAVG(200,0,,,,\"PORTAGG\")":37.5,"EWW^PERCENT_CHANGE(FMA_EPS(+1,0,,,,\"PORTAGG\",\"MEAN\"),FMA_EPS(+1,-3AM,,,,\"PORTAGG\",\"MEAN\"))":-11.279537841507,"EWJ^FG_TOTAL_RETURNC(0,-6AM)":4.2746663,"CNYA^FG_ROE(0)":10.1109027184245,"UAE^FMA_DIV_YLD(NTMA,NOW,NOW,M,\"PORTAGG\",\"MEANR\")":5.3427340934571,"EPHE^JULIAN(FMA_DIV_YLD(NTMA,NOW,NOW,M,\"PORTAGG\",\"MEANR\").DATES)":45531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93434],"CC_AE^FG_COMPANY_NAME":"United Arab Emirates","USDEUR^FG_PRICE_CHANGE(0,-1AM)":-2.2988975,"EWZ^FMA_PE(LTMA,-10AY,0,AM,\"PORTAGG\",\"MEANR\")":[13.0993547427787,12.2010026304755,11.8731979566225,12.8616577591316,12.5060512138606,12.085221819657,12.9145545886341,12.9778854171086,13.6408302453364,13.6337963764782,13.7978549148519,13.3961775654699,12.8491830000871,12.0400682393998,12.2930649867401,12.5900244875268,12.2602527056649,11.7559280837945,12.6570681126579,13.2456568723332,13.339440287129,12.9141689535031,13.1787192752616,14.0395712420735,14.4864961526077,14.4189282000743,15.6120918718406,14.8850136925732,14.7955876497537,15.796727509657,16.8818277540957,16.4583246527273,16.0959203666902,15.6855970432541,14.9843465298401,14.9628296153831,15.5034282628472,15.4828778176833,15.2508681435205,14.5206052674139,14.9214045178148,16.3360196268515,16.6295583770173,16.2355836722164,15.9572622567192,14.9058342868966,14.2561078016266,14.3508043521157,13.7134554955874,13.3284936174753,13.6107635662439,14.0047118177481,13.696329573754,14.8591851472277,14.8241255113211,14.5401260364707,14.157990315747,14.0620169917795,14.0893532743361,14.45989871676,14.1092195415167,14.5064144314812,15.5936689826458,15.3571595684842,17.3502107210871,17.0950234136903,17.1080263332395,16.2288069466732,16.8586594988665,18.8735474624644,20.4522564837706,31.7621299312961,35.1117041045358,28.3776552415551,31.5690266875663,32.6107375630188,36.7152560425135,28.3358389179682,20.884778221546,19.625629170457,18.32418064281,17.3275842863005,16.0824786808795,14.5441810528872,12.9238776431674,10.9880012943241,9.36020948103032,7.93098172308678,6.52015788921944,7.0146790349607,7.05141445309785,7.06703659618555,6.68690273061891,6.69830150482215,6.223079121447,6.23347963445892,6.25171910009261,5.95045644144752,6.18696511691571,5.85813620045867,5.68314929008145,5.9387400857242,5.5432471462036,5.59320983858932,5.78373733879884,6.07010461763189,6.72528622044532,7.07151515317877,7.20610242770041,7.2841973618067,7.17640316344064,8.07125455104074,8.76801042219228,8.18922825789798,8.45660399026174,8.38424965426144,8.30291405731656,8.02214809729367,7.96861161809312,7.9484364740751,8.64681199027488],"PLATI-FDS^FG_PRICE(0)/MAX(FG_PRICE(0,-1AY))":0.88400374181478,"EZA^FG_PRICE_MAVG(0,,,,60)":43.979,"EPHE^FG_TOTAL_RETURNC(0,-6AM)":1.8806815,"REFCLMPR-FDS^(SUBARRAY(NOT_NA(NO_REPEAT_F(FG_YIELD(NOW,-10AY,D))),0,1)-SUBARRAY(NOT_NA(NO_REPEAT_F(FG_YIELD(NOW,-10AY,D))),1,1))*100":-25.0,"TRYPE10Y-FDS^PCTCHG(FG_YIELD(0,,,,\"YTM\"),FG_YIELD(-1AM,,,,\"YTM\"))":-6.1266284,"TRYBR10Y-FDS^FG_YIELD(0,,,,\"YTM\")":12.058252,"EWW^P_PRICE_RETURNS_PR('52W',2,-10AY,0,AM)":[19.281996,7.0881963,2.9319048,0.14702082,-11.174429,-6.2564077,0.65978765,-6.4596057,-5.47083,-11.730814,-14.270794,-20.361698,-25.598644,-24.587494,-17.993324,-17.184687,-12.895245,-14.716739,-17.708445,-5.7052374,-7.6881113,-12.301236,-11.007118,-7.568306,0.3736496,-1.2136757,-4.903257,-16.653538,-11.098682,0.44977665,-2.1291137,-1.8925369,-1.4909863,6.7399263,10.335255,16.251314,12.126886,14.008701,0.8694649,18.005716,13.8805275,20.760464,10.633397,1.5914798,2.6003122,-13.930636,-9.999805,-6.267905,-6.707984,-3.70031,-13.981551,-18.540937,-13.404971,-14.082503,-10.772842,-13.501656,-8.549034,0.40504932,-4.7832847,-16.272337,-18.912113,-14.335436,8.716369,10.014391,15.205836,8.570576,-1.5800059,-33.870518,-32.40546,-25.1899,-25.39047,-19.380915,-12.95076,-22.35062,-24.017483,-4.154277,-3.8818955,-13.590121,-5.862623,60.72074,56.320095,53.00294,54.114296,51.15546,53.04041,50.696396,46.190598,10.008478,18.075825,15.337634,26.544773,26.150656,8.209419,13.982498,-0.26972294,-3.1142652,-5.373603,-4.1463256,5.061555,21.713234,4.191482,27.296507,18.638824,12.637341,24.885893,22.055304,37.474358,43.23672,43.145763,33.502365,13.801718,20.852482,37.521564,16.973984,15.782845,21.530067,12.998306,8.009577,-7.0453644,-12.502611,-15.379768],"TIOS-FDS^FG_PRICE_CHANGE(0,-1AM)":-7.46786752978704,"CNYA^FG_PRICE_MAVG(0,,,,200)":25.841335,"SET-BKK^FG_TOTAL_RETURNC(0,-12AM)":-13.475185,"EWW^FMA_PCT_ABOVE_MAVG(200,0,,,,\"PORTAGG\")":22.7272727272727,"URTH^P_PRICE(0)/P_PRICE_LOW_PR(0,,,,,,\"PRICE\",\"INTRA\",\"52W\")-1":0.33356595,"EWZ^SIZE(FG_CONSTITUENTS)":51,"MCHI^FMA_RBICS_REV_CURRENT(30, LOC, \"PORTAGG\")":24.8463578989592,"GREK^FMA_EVAL_EBITDA(NTMA,0,,,\"PORTAGG\",\"MEANR\")":5.74664026626613,"EWT^FMA_PE(NTMA,0,,,\"PORTAGG\",\"MEANR\")":16.5900696324412,"EIDO^FMA_DIV_YLD(NTMA,NOW,NOW,M,\"PORTAGG\",\"MEANR\")":4.02018880620766,"EWM^FG_COMPANY_NAME":"iShares MSCI Malaysia ETF"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C_TR^FG_COMPANY_NAME":"Turkey","USDZAR^STD(FG_PRICE_CHANGE(0,-3AY,M))":3.87970256223855,"USDMYR^FG_PRICE_CHANGE(0,-6AM)":-9.156048,"EWT^FMA_DIV_YLD(NTMA,-10AY,0,AM,\"PORTAGG\",\"MEANR\")":[3.23236590273981,3.49262278653802,3.49725307709058,3.38023990755614,3.40383446678902,3.43661809915431,3.38703874236579,3.5615868947978,3.48552426300117,3.69550965333853,3.90898329074291,4.22391759766952,4.40341684878555,4.40631627006167,4.12630174222179,4.18190342588919,4.21888599514631,4.4213941555301,4.28349485426579,4.15452988779067,4.42318090514047,4.34031831509751,4.22945508448605,4.08150271834887,4.04939214409601,3.98603037615893,3.9857508899522,4.17752807771233,4.26839025203518,4.15630445535683,4.11427330340036,4.12173146898701,4.0902816492297,4.0466783319156,3.96302231808858,3.97752055322307,4.05488587745095,4.16083771597113,4.04156505871846,4.08697663811128,4.18038844855756,4.01991961242475,4.210010093867,4.18294940152614,4.37500117046837,4.32697966958669,4.43689195553976,4.32938435805984,4.30490846291864,4.40672962161278,5.13122184683503,4.88222156388432,4.91193560664164,4.65357258735694,4.43297736712052,4.30028503206994,4.20687535706283,4.58836686629608,4.36272917337803,4.25744009914552,4.44923213650286,4.27400833238637,4.11666694038428,4.13857592089965,3.95968714176192,3.96636864217959,4.25007292288951,4.77396456863288,4.15970040105547,4.12446454439162,3.91173725705611,3.61560730521415,3.7593824793863,3.92842709453248,3.95577937659771,3.74245760850322,3.65039879566867,3.60780106166981,3.59159356829453,3.62281348879595,3.69882358337548,4.00625887440745,4.00608001571935,4.17603750943104,4.30221716816653,4.40532570267493,4.40262760816968,4.34848594151316,4.08506903889092,4.39946807189253,4.3884326205628,4.50864780558236,4.74711778160237,4.79179406103297,5.04653986858356,5.09890291060076,5.02076866479602,5.38791101484461,5.20426752389807,4.41308675124257,4.55925709691963,4.20829243563621,3.99982020107508,3.88375203962668,3.80250892694354,3.5779418451165,3.49749523101621,3.38985169321173,3.56510683957015,3.65790094303348,3.69394508986068,3.43691940455435,3.30378213668263,3.35116667946737,3.25043894662542,3.10293875182243,3.16289744493884,3.05364635986774,2.97592015958271,3.18525150810991,3.21141768137227],"GREK^PERCENT_CHANGE(FMA_EPS(+1,0,,,,\"PORTAGG\",\"MEAN\"),FMA_EPS(+1,-1AM,,,,\"PORTAGG\",\"MEAN\"))":5.34779957305375,"EPHE^FG_TOTAL_RETURNC(0,-3AM)":13.679123,"REFINREPO-FDS^FG_YIELD(NOW,,,0)":6.5,"REFCLMPR-FDS^FG_YIELD(NOW,,,0)":5.75,"TRYMY10Y-FDS^FG_YIELD(0,,,,\"YTM\")":3.748496,"VWO^FG_FCF_YIELD_NTM(0)":5.43478528438695,"USDCLP^FG_COMPANY_NAME":"Chilean Peso per U.S. Dollar","EWT^P_PRICE_RETURNS_PR('52W',2,-10AY,0,AM)":[25.786388,10.542631,8.719528,13.733029,8.749533,18.320656,15.968382,11.493516,15.659881,9.41223,1.4603734,-7.0092144,-17.885685,-14.168209,-8.717018,-13.536161,-11.65759,-18.7285,-17.271149,-9.595406,-19.573402,-17.57853,-7.9916716,5.474901,18.269539,25.782944,14.746893,18.325806,16.92897,36.901104,29.626083,25.652145,30.862736,34.290947,30.662132,24.68319,24.764013,18.222511,24.295044,23.856068,26.033401,26.620436,16.419197,17.12284,11.193001,8.311725,4.014063,5.20401,5.706835,8.317482,-13.550842,-7.842815,-9.065223,-14.403641,-6.558818,-6.9648385,1.9286036,-8.394748,2.099812,-1.6656339,-6.5597115,-1.5685022,25.322056,21.79929,34.940266,26.483704,15.532708,-2.2268295,6.3064337,17.44486,17.955421,29.177988,34.39567,26.19766,20.372952,28.212452,29.597271,41.78965,54.85891,86.86856,79.07323,71.784,61.647034,44.1589,45.755886,41.857372,41.22591,31.22747,30.993425,12.900532,12.369049,7.225013,-12.076532,-6.171131,-17.034452,-17.730242,-19.311434,-27.80373,-32.320427,-22.133738,-28.373892,-14.307964,-19.33201,-14.1551075,-8.403551,0.58897734,7.232702,12.310195,8.900046,21.007942,22.85397,17.827642,27.645386,12.775839,19.537724,21.863413,22.967005,22.914864,29.667377,18.850077,31.558455],"EPOL^FMA_PE(LTMA,-10AY,0,AM,\"PORTAGG\",\"MEANR\")":[14.6256756537466,14.6348593326403,14.8300719733582,14.6165065836233,14.2218954266399,18.1216239159034,20.4343330270215,19.8483503876841,19.5565701345757,18.6923417793638,17.5460546278762,16.4947590228887,15.4310840573937,14.0021378685946,13.3965311120411,12.220049365095,11.3020944350362,11.6617744031903,12.2097856641356,12.4324329552682,12.3017747025431,12.1420123520395,11.8739574637504,11.8891348677517,12.2156788110911,12.0946323830515,12.8287122339512,12.5323002140898,13.7776248978456,14.4861896260837,15.7847443903929,15.4260833981482,15.3445431579033,14.9255895856965,14.624604833198,14.3840509159785,14.4839295779396,13.560415059814,13.2952296709855,12.522822452551,12.3531760101645,12.9510415731024,11.7666170547398,11.6113067408708,11.7525792096933,11.5670266608421,11.2643036386627,11.6556835888529,12.0697443602854,11.6361409885646,10.9317397401676,11.7429688489072,11.4579071258351,11.7515843288265,11.5051836429408,11.581151662333,11.6833541144486,11.2880360022714,11.5965689358367,11.4340662468157,10.7565341554097,11.0270566275596,11.0824330921731,10.7809213077613,10.9537945451241,10.737955979045,9.66367170537993,9.4966822502424,10.6766281439683,11.7400817207299,12.0492721034567,11.7944515053753,12.7311279316427,12.9878207158543,15.3826613751557,20.5389281286555,23.0236574416686,15.609090515361,17.1839565329869,16.7683412198277,16.345923213836,16.3271033246732,15.5700167362323,14.8511695377322,14.1781537173691,13.6356865130061,14.2122858716638,11.5904539433149,10.6396824044335,11.9042006523001,9.84394723240103,9.87052862943014,9.16833726147522,8.59276404737516,8.21865586075129,7.45013012946955,6.78463444772305,6.07714998815722,6.16430101515069,6.10649938472479,5.9224978030285,6.37820238762786,6.09575534280449,5.87679242996883,6.11219654896643,6.26199345856805,6.69419904241269,6.65875860237401,6.91410387596432,6.82748546216927,7.31134817178735,7.74909179796712,9.02998146838741,8.4547768609867,8.91129132218155,8.76023949482491,8.91127638194384,8.92353494617243,9.11320153031878,9.03214091500586,9.00875301854146],"EPU^FG_COMPANY_NAME":"iShares MSCI Peru and Global Exposure ETF","CAGDPY@SA^EE_ACTUAL_ANNUAL(MED,+1)":2.2,"EPOL^P_PRICE_RETURNS_PR('52W',2,-10AY,0,AM)":[7.403171,1.327467,-11.987389,-11.678499,-17.32257,-12.9811945,-20.09629,-18.776094,-12.061596,-17.576916,-19.996065,-19.292194,-20.856249,-24.626892,-23.33576,-29.766983,-19.787996,-26.248508,-24.29716,-13.080788,-24.641413,-25.23266,-24.472803,-20.094364,-14.53771,-11.646766,-8.83938,-6.1071396,-1.1345327,28.326618,22.26944,13.000143,30.68241,37.98759,47.677887,48.39095,54.46136,50.630272,49.724052,59.69379,52.34512,49.382473,27.579784,16.007364,8.708334,-6.015581,-9.000492,-3.0133665,-6.695217,-7.2101474,-19.30933,-10.324436,-14.2103195,-18.050974,-9.961825,-7.5517473,-6.364566,-1.3583899,12.609541,-4.091084,-18.12297,-13.543248,6.0391307,-9.903169,-5.9740543,-13.086062,-25.00512,-39.114697,-33.79187,-22.396046,-27.021826,-16.97623,-4.544181,-16.547728,-33.38831,-13.254059,-5.5712643,-6.0987415,4.465008,34.37021,37.00212,41.91319,32.665478,21.172024,23.639048,30.159569,65.21665,12.53705,8.841455,6.978047,-2.777928,9.951568,-21.334702,-24.676537,-31.849802,-32.82745,-41.26781,-48.19798,-45.48666,-24.361605,-24.086708,-15.700346,-9.588498,-21.37227,11.200285,11.628187,31.852745,53.581917,54.410564,59.142433,60.840332,51.461266,49.724472,30.406248,52.133118,62.731754,41.125084,42.096283,35.94606,18.779396,31.37778],"EWM^FMA_DIV_YLD(NTMA,-10AY,0,AM,\"PORTAGG\",\"MEANR\")":[3.15591276364408,3.19842763716016,3.2628957718678,3.20371677768658,3.29303493197026,3.26891762724099,3.14140983906306,3.18727514725567,3.10821255620123,3.24230074571379,3.33612458095539,3.31514401591064,3.47031759523301,3.44982789305275,3.29240262836985,3.25858637632009,3.26027648357284,3.26438291702153,3.17752125764887,3.06017806032214,3.14093100208418,3.15136822457749,3.06662122883094,3.02890962132134,2.95590474502136,2.95400005709656,2.94236061624386,3.01582793134203,3.03477634712223,2.98547940186279,3.01201147409562,2.9517857980523,2.94933868852452,2.97825440439086,3.02884258468682,3.03069368063655,3.04160941481338,3.07725096477853,3.19678440734305,3.31198135075489,3.14154028928361,3.05060776174611,3.14842387876147,3.19485732378776,3.18927591835462,3.3277878232092,3.37268227915974,3.22336809511002,3.13141540612941,3.22275748655689,3.45889076564568,3.35294053851607,3.28560196719486,3.26712382206418,3.25632385774838,3.38012125542455,3.38490612491473,3.40132086470847,3.42697706895065,3.42963483952905,3.51779578120578,3.54705717874428,3.54659656880394,3.53646781029889,3.43583728206342,3.57606197471155,3.7773974195501,4.06917597957159,3.7528104823132,3.17858026656061,3.14505821209387,2.99890720332453,3.22613245576327,3.30457176090294,3.46339066096203,3.45457923009025,3.6001802431816,3.83922567121083,4.01487580657477,3.98729822516801,3.9607813712435,4.10676258843488,4.17323410496081,4.25590607944462,4.00284344249792,4.02167266037614,3.91299687459212,3.95857454028582,3.75574971465701,3.87732099139644,3.75672146357554,3.82221132903717,3.82986399456453,3.97693655650324,4.18042976559477,4.06354862351843,4.07120184636152,4.4114784872215,4.28613445785936,4.17771331463983,4.17661603601473,4.19009390774601,4.3014627444384,4.45773079047967,4.43711833174927,4.45102944337479,4.44677107413477,4.25888354511798,4.22806513054798,4.36214601574006,4.31427503173595,4.26073878740855,4.31392884689741,4.22137365770501,4.14259023752395,4.19345248935773,4.0830102578721,4.04875237552386,4.1446299936647,4.08249986299947,4.01709817442917],"EWZ^FG_PRICE(0)":29.86,"SET-BKK^FG_TOTAL_RETURNC(0,-6AM)":-0.9674132,"EWT^FG_TOTAL_RETURNC(0,-1AM)":5.133188,"VWO^P_PRICE(0)/P_PRICE_LOW_PR(0,,,,,,\"PRICE\",\"INTRA\",\"52W\")-1":0.19076216,"REFINREPO-FDS^PROPER_NAME(0,,,\"SECURITY\",\"NAME\")":"India Repo Rate","VWO^FMA_DIV_YLD(NTMA,NOW,NOW,M,\"PORTAGG\",\"MEANR\")":2.9435751847481,"TUR^FG_FCF_YIELD_NTM(0)":8.4355393359731,"TRYVN10Y-FDS^FG_YIELD(-10AY,0,Y,,\"YTM\")":[7.3,6.277413,7.1117578,5.6717234,4.738006,3.5404546,2.4877946,2.059403,4.687226,2.9473283],"USDMYR^FG_PRICE_CHANGE(0,-1AY)":-7.2005215,"EPHE^FMA_PE(LTMA,-10AY,0,AM,\"PORTAGG\",\"MEANR\")":[19.4278629560817,19.9693887790232,19.3976198607651,20.267481865932,20.0313531362928,20.8029029223852,21.071678921874,20.9352191191315,20.6228768299759,20.2962376759094,20.0896646873072,20.0376443087366,19.2191846677533,18.6463335213591,19.3104195205259,18.2233701734521,18.2092324683163,17.2505605208216,16.5551940130298,16.9511128413098,16.8067676935845,16.9584025204307,17.6466563075183,18.0140809994877,18.6133518693566,18.0006374094533,17.44686863452,16.5137651325576,17.1119040614727,18.3042781623944,17.7790095150858,17.8302557725192,18.0512856805214,18.0957291662638,17.9571671394365,17.9172132369504,18.1394871084394,18.7303568906654,19.2954333122912,19.0244330086465,19.8700298102616,20.5457174898057,19.4031086206902,19.0005830900233,18.6217908435349,18.439634391844,17.8278441355109,17.9980983365215,17.7598458396008,16.4307121553125,16.0266591668711,16.1964967957076,16.8091433008359,17.662316492714,16.8003710385874,16.7757367382782,16.7289903550486,16.5588217923947,16.703571294952,16.7644639805976,16.0361267004535,15.2008402422752,15.2100655685329,14.5018461694144,15.0120959955665,14.2420504801236,12.9360984827224,12.3123636466091,12.790853247924,14.1593335339131,15.2735864856778,15.9569899354271,17.7406473028723,18.8797648398534,21.0157701708636,24.1168913870918,24.9215929412678,23.5350545460151,22.9898588689943,22.2764060030608,21.590508511609,21.6305978210934,21.4818448922623,20.2586038242147,20.4390397351424,20.2408892581374,20.5345112503984,20.0893003020101,20.0010884613789,19.4603090581182,19.3419612305656,18.8380360114113,18.2148372794627,17.6303122443665,16.8926053548283,16.4126666151746,16.4223744746661,14.3892298222403,14.1614585832304,14.544210340587,13.8177025969733,14.4887472587994,13.2894099830351,13.1626855907251,13.0245109870989,12.5662017938941,12.0468124824951,11.9284838276062,11.1872277953595,11.2264624933819,10.5696118498457,10.4638913316946,9.91050175933607,10.1036557969046,10.6826048632282,10.5507703435094,10.4275848946036,9.9770407826043,10.0430696966093,10.1405856677113,10.6721565257361],"CNYA^FG_PRICE_MAVG(0,,,,30)":25.052057,"EZA^P_PRICE(0)/P_PRICE_LOW_PR(0,,,,,,\"PRICE\",\"INTRA\",\"52W\")-1":0.32298672,"EWT^SIZE(FG_CONSTITUENTS)":90,"ECH^FMA_DIV_YLD(NTMA,NOW,NOW,M,\"PORTAGG\",\"MEANR\")":5.25221386635311,"USDTRY^FG_COMPANY_NAME":"Turkish New Lira per U.S. Dollar","EPHE^P_PRICE_RETURNS_PR('52W',2,-10AY,0,AM)":[26.076258,12.348294,7.2329044,18.713713,24.435413,35.98776,24.199545,25.354313,17.932451,9.711874,4.4478297,3.86101,-8.2645,-8.532942,-4.880774,-12.247282,-9.585696,-20.504158,-21.134394,-10.678577,-14.941001,-6.33198,2.835989,3.3304214,12.506306,9.1110115,-0.8817494,-5.2491903,-3.8291156,13.841475,2.369976,-5.7631135,2.3879766,-0.13989806,-10.218376,-6.726116,-8.23983,0.3340721,3.5428524,14.629626,19.283401,13.498807,9.265005,1.9322991,-5.295068,-12.1077175,-13.875687,-11.009682,-6.7219496,-17.739904,-19.294394,-12.73039,-16.215998,-11.246288,-6.8677607,-1.3773322,2.2144318,6.87207,21.709597,12.350666,3.6083937,11.57403,19.951857,7.3321223,8.847702,-5.9080124,-12.197346,-33.59813,-27.200348,-26.35597,-23.627275,-25.854385,-20.320814,-20.221722,-19.643414,-8.852273,-4.337019,-6.663746,2.103293,35.543858,18.979168,27.639389,17.262125,8.063782,15.03737,12.595188,14.206659,2.9088974,-0.21829009,3.7008524,10.288358,4.502058,-0.74008703,-0.26691556,-16.502016,-7.6042356,-10.359698,-21.26956,-23.55165,-14.405239,-16.443544,-6.3638983,-18.527143,-9.872741,-6.833905,-9.320969,3.2160878,7.3527813,-6.235516,10.894942,-1.578486,-4.3216047,0.038599968,-7.392436,6.097007,3.3872008,-1.811856,-3.5634518,-5.7680845,-5.068392,14.473093],"TRYAE10Y-FDS^FG_YIELD(-10AY,0,Y,,\"YTM\")":[null,null,null,3.371059,3.6940188,2.542721,1.7060698,2.0444937,4.2739367,null],"CC_KR^FG_COMPANY_NAME":"South Korea","USDQAR^STD(FG_PRICE_CHANGE(0,-1AY,AM))":0.00761776291099177,"USDBRL^FG_PRICE_CHANGE(0,-3AM)":8.569717,"USDPEN^FG_PRICE(0)":3.7447,"KSA^FG_TOTAL_RETURNC(-10AY,0,AM)":[null,null,null,null,null,null,null,null,null,null,null,null,null,null,0.40000677,-0.47808886,-2.7463078,-12.538606,2.0009518,0.9231448,10.789847,-3.3198178,1.2347579,-4.008621,-2.2002697,-5.234164,5.717051,12.55728,4.302728,0.19447803,-3.0201614,1.046598,0.28123856,-0.7211447,10.579109,-3.8451374,-0.16374588,0.40562153,-3.5963893,-0.39682984,5.7117224,4.8510313,-2.8051019,9.782612,5.530894,-1.7793596,4.285896,-0.57379603,-3.815329,-0.52999854,-2.0475209,-2.7711213,4.4115067,9.305513,-0.4694879,4.7169805,5.405402,-8.66096,3.9082527,-0.5451262,-7.8867254,0.13223886,-4.919118,1.9097209,7.7082157,-4.8991323,-8.922565,-15.415895,13.330423,3.0852318,1.8820286,1.643014,5.290234,2.5470972,-3.1983614,10.017574,0.946188,-1.111114,3.1781673,7.934034,9.858751,1.1283159,4.4001937,-0.6522894,3.2323241,1.1497021,4.5707464,-8.5568905,4.4099927,9.093344,4.181576,3.9922714,4.5820355,-9.058607,-8.269352,5.0286055,3.9482713,-10.281605,4.987848,-9.223646,-1.584202,3.1725168,-7.801777,4.740906,8.342099,-0.8501291,1.9558907,3.719914,-4.0318847,-5.3737106,-6.1435223,8.443344,8.77986,2.7639985,2.2528768,-0.7194221,-2.0380497,-6.7267656,2.1781921,3.3973455,0.83333254],"UAE^FG_PRICE_MAVG(0,,,,60)":14.131543,"EWW^FG_PRICE_MAVG(0,,,,30)":55.511665,"QAT^FG_TOTAL_RETURNC(0,-1AM)":2.803731,"EWT^FMA_PCT_ABOVE_MAVG(200,0,,,,\"PORTAGG\")":64.0449438202247,"VGK^FG_TOTAL_RETURNC(0,-6AM)":10.790992,"UAE^FMA_COS_DOWN(\"EPS\",\"1M\",+1,NOW,,,\"PORTAGG\",\"MEANR\")":8.0,"EWM^FMA_COS_UP(\"EPS\",\"1M\",+1,NOW,,,\"PORTAGG\",\"MEANR\")":10.0,"CNYA^FMA_RBICS_REV_CURRENT(30, LOC, \"PORTAGG\")":21.3479765819654,"REFBRSELIC-FDS^FG_YIELD(NOW,,,0)":10.5,"VGK^FMA_DIV_YLD(NTMA,NOW,NOW,M,\"PORTAGG\",\"MEANR\")":3.47569561820273,"EZA^JULIAN(FMA_DIV_YLD(NTMA,NOW,NOW,M,\"PORTAGG\",\"MEANR\").DATES)":45530,"CAGDPY@TH^EE_ACTUAL_ANNUAL(MED,+1)":2.4,"USDPLN^STD(FG_PRICE_CHANGE(0,-3AY,M))":3.25340416701805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DDR3512M-FDS^FG_PRICE_CHANGE(0,-1AY)":-6.80656571828211,"CPALM-FDS^FG_PRICE(0)":4047.0,"EWT^FG_PRICE_MAVG(0,,,,200)":49.2208,"VNM^FG_TOTAL_RETURNC(0,-12AM)":-11.167449,"EZA^FG_TOTAL_RETURNC(0,-3AM)":13.412166,"EWM^P_PRICE(0)/P_PRICE_LOW_PR(0,,,,,,\"PRICE\",\"INTRA\",\"52W\")-1":0.2567767,"EIDO^FG_TOTAL_RETURNC(0,-1AM)":8.923233,"TRYID10Y-FDS^FG_YIELD_NAME":"Treasury - Indonesia Benchmark Bond 10Y","TRYVN10Y-FDS^PCTCHG(FG_YIELD(0,,,,\"YTM\"),FG_YIELD(-1AM,,,,\"YTM\"))":-2.8113215,"TRYUS10Y-FDS^FG_YIELD_NAME":"US Benchmark Bond - 10 Year","TRYID10Y-FDS^FG_YIELD(0,,,,\"YTM\")":6.636777,"VGK^FG_PE_NTM(0,,,90,0)":13.3861639182105,"EWM^FMA_PE(NTMA,0,,,\"PORTAGG\",\"MEANR\")":14.4100772091231,"ECH^JULIAN(FMA_DIV_YLD(NTMA,NOW,NOW,M,\"PORTAGG\",\"MEANR\").DATES)":45531,"TRYMY10Y-FDS^FG_YIELD(-10AY,0,Y,,\"YTM\")":[4.131911,4.345605,4.195897,3.902544,4.235642,3.300551,2.804181,3.573893,4.131847,3.727505],"CC_ID^FG_COMPANY_NAME":"Indonesia","USDQAR^FG_PRICE_CHANGE(0,-6AM)":0.0,"USDBRL^FG_PRICE_CHANGE(0,-1AM)":-0.39562583,"INDA^FG_TOTAL_RETURNC(-10AY,0,AM)":[1.9041419,-2.4162352,1.3535857,4.2019486,-6.801075,11.700333,0.8892298,-6.752324,-4.549819,2.551186,-2.0129979,2.0798445,-6.868225,-2.5405765,3.6567688,-4.9249053,1.8798828,-5.630225,-7.544261,11.490429,1.0455489,2.734661,0.4692793,6.448126,-0.7444978,-1.602453,0.45044422,-8.037251,0.31588078,6.0367465,4.91513,6.5048933,1.5189886,0.8104682,-1.3518631,7.929516,-1.4868736,-2.7818978,6.910205,-0.17083883,3.656876,4.7407746,-9.158283,-0.55360794,2.4025798,-5.178833,0.59188604,5.6473374,1.9619107,-9.453428,-8.869732,13.416696,0.20756721,-3.9868176,2.0605683,7.8311443,0.9078026,-0.56227446,0.7140875,-4.64589,-5.0505104,4.693365,3.1978488,-0.20272136,2.5332332,0.16998053,-8.964938,-26.250385,16.512215,-0.61460733,6.543839,11.50291,6.1406255,-2.8059065,0.0595212,9.994054,7.9036713,-1.8309474,4.8288226,2.4859905,-0.85612535,6.2125206,0.49917698,0.38237572,6.5874934,2.943039,-0.26547313,-2.9893517,2.836001,-2.0982027,-2.3219466,3.7257195,-3.8342893,-5.2245617,-4.7630606,8.33968,0.0351429,-5.2237034,4.6465635,2.8578162,-3.0309975,-3.2678187,-5.018359,-0.36082268,6.3631654,2.1887183,3.3364654,2.6765108,-0.69663525,0.06788969,-2.849394,6.2150836,6.9690943,2.3970485,2.36094,0.840497,1.8220544,1.4277577,4.692197,1.9003272,0.7565141],"GREK^FMA_PE(NTMA,-10AY,0,AM,\"PORTAGG\",\"MEANR\")":[8.04507935598495,7.1088373159881,6.37111464711694,6.6293015491823,4.91937839404212,3.9615426873485,5.04545084319914,4.99185063681904,5.29372876902578,5.45069283403627,5.23602377276782,4.57743191518157,4.04098178327308,3.91252451102828,4.05698049886478,5.63715735080944,4.85032647303272,10.1136825964568,8.78775123187548,8.92577671608993,10.0135344283997,10.5736317902035,8.42439288298456,9.10671338848113,8.12128151307472,8.83085564432148,8.8119645715315,9.08825415417498,8.75778291950885,8.95210094003398,9.13842005763492,9.53872318370403,11.2689194979327,13.5534041922106,12.8200301024999,12.6292149037152,11.9001765611548,11.2631935739561,11.8891340474238,12.1185616329371,13.9500699995544,14.9759976246554,14.4430617472366,13.3271330911147,15.1193844538398,13.8101785767116,14.9331353470075,14.5724112320965,14.6937906369222,14.3097061993617,12.3150975541079,11.7999283403173,10.1631506450635,11.2828917043445,12.6004793344694,13.554826365601,14.1051727148392,13.3050039008807,13.5664395857574,13.9535150872836,13.9211076011074,13.5500190111954,11.945996030208,11.6661755238006,11.5040989904949,11.1108603458611,8.85607510454529,6.7721628988456,10.4754496008119,10.9420350216099,13.4787695087176,13.2468854278779,12.0349008747236,11.4395744789928,8.96000779631585,11.4423704728421,12.5184661053754,11.2734317857243,11.7619187069586,12.1454748665348,13.0515424660201,12.5672486536666,12.2363313518123,10.7694282967063,11.1251432918779,10.0993181841658,10.8961152814638,10.4545440029332,9.56004248574163,9.76023422883604,9.6925985542091,10.0077910184126,9.8308899025717,9.4427619623009,8.11504871336614,8.06845500348446,7.70028488153893,6.40098591394155,6.98389234731143,6.90822588513845,6.65692282428262,6.88654906003932,8.05876037431856,6.99720343289186,6.99429552617128,7.55186850406503,7.84589684916601,8.14741829335303,7.5937638985685,6.79845916935983,6.52833320507181,6.85900569329291,6.60795093874071,6.75872680032831,7.09892198243777,7.00482867689607,7.25633973061786,7.19631300675135,7.05338204763773,7.19515450422241,6.99108799658477],"TUR^FG_PRICE(0)":36.98,"QAT^PERCENT_CHANGE(FMA_EPS(+1,0,,,,\"PORTAGG\",\"MEAN\"),FMA_EPS(+1,-3AM,,,,\"PORTAGG\",\"MEAN\"))":-6.2829291172188,"VGK^FG_TOTAL_RETURNC(0,-3AM)":4.8115134,"UAE^FMA_COS_UP(\"EPS\",\"1M\",+1,NOW,,,\"PORTAGG\",\"MEANR\")":9.0,"EPU^SIZE(FG_CONSTITUENTS)":26,"KSA^FG_ROE(0)":10.6010734889436,"REFBRSELIC-FDS^PROPER_NAME(0,,,\"SECURITY\",\"NAME\")":"Brazil Target Selic Rate","TRYTH10Y-FDS^PCTCHG(FG_YIELD(0,,,,\"YTM\"),FG_YIELD(-3AM,,,,\"YTM\"))":-9.383778,"QAT^FG_FCF_YIELD_NTM(0)":null,"EWZ^FMA_EVAL_EBIT(LTMA,NOW,NOW,M,\"PORTAGG\",\"MEANR\")":6.8547356291404,"EWM^JULIAN(FMA_DIV_YLD(NTMA,NOW,NOW,M,\"PORTAGG\",\"MEANR\").DATES)":45531,"CAGDPY@TH^EE_ACTUAL_ANNUAL(MED,0)":1.24003730608342,"USDQAR^FG_COMPANY_NAME":"Qatari Rial per U.S. Dollar","USDPLN^STD(FG_PRICE_CHANGE(0,-1AY,AM))":3.1459399106385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8,0.621885469021718,0.869531876625146,1.21959709581891],"W-FDS^FG_PRICE_CHANGE(0,-6AM)":-9.09090909090909,"SET-BKK^FG_PRICE_MAVG(0,,,,60)":1315.4032,"EWT^FG_PRICE_MAVG(0,,,,60)":53.2865,"VNM^P_PRICE(0)/P_PRICE_HIGH_PR(0,,,,,,\"PRICE\",\"INTRA\",\"52W\")":0.80345154,"EPU^FG_TOTAL_RETURNC(0,-12AM)":30.264019,"EIDO^FMA_PCT_ABOVE_MAVG(200,0,,,,\"PORTAGG\")":58.5714285714286,"TRYAE10Y-FDS^FG_YIELD(0,,,,\"YTM\")":4.3646283,"VGK^FG_PE(0)":14.4389987249718,"EPU^FMA_PE(NTMA,0,,,\"PORTAGG\",\"MEANR\")":10.7134694321451,"CNYA^FMA_EVAL_EBIT(LTMA,NOW,NOW,M,\"PORTAGG\",\"MEANR\")":15.6583663099634,"CC_CL^FG_COMPANY_NAME":"Chile","USDBRL^FG_PRICE_CHANGE(0,-1AY)":15.711403,"EZA^FG_TOTAL_RETURNC(-10AY,0,AM)":[-0.7173002,-9.321427,5.7491064,0.5761504,-3.172946,6.0703754,-0.8113563,-2.994442,8.161413,-9.494638,-1.0992885,-2.6352942,-7.910424,-8.904827,8.757448,-5.421156,-8.464945,-4.8577905,-2.2474408,15.312505,7.820368,-9.497309,5.5701494,11.848986,-3.9813042,-0.37859082,-3.6735415,-2.0289302,4.243028,2.4544477,-0.19963384,5.619204,0.6886959,6.190145,-8.472854,8.586132,2.466917,-6.3297215,1.3617039,8.12763,9.714699,4.1863084,-2.13933,-3.727585,-2.227074,-8.515703,-4.8862696,4.3954134,-3.511399,-7.4680862,-11.575031,15.682972,-5.88153,10.462809,-3.867501,-2.5330544,7.8157783,-8.702588,8.813059,-1.5730679,-13.380414,2.7676463,6.680572,-3.0332685,9.66537,-6.5371394,-12.776094,-30.114197,17.264652,1.6964555,8.1429,13.1276245,-3.7937105,-5.3350506,0.027227402,16.766464,6.8859577,-0.20444989,5.2811265,6.4216256,3.7992716,3.9146662,-6.530958,-1.1185646,-0.6992996,-4.0389357,1.5108943,-7.1018515,7.04509,4.2557716,9.117281,5.905807,-14.039808,-0.10429621,-8.093614,-1.3937235,0.09423494,-14.168042,5.5662155,14.675331,0.33208132,5.6612372,-11.106289,2.0985842,2.652967,-12.665897,6.4816356,14.59502,-9.290952,-7.81672,-1.5417278,9.341251,4.4730425,-5.886573,-5.542845,5.43741,4.901719,3.1151056,3.8472772,0.39243698,8.783627],"EZA^FMA_PE(NTMA,-10AY,0,AM,\"PORTAGG\",\"MEANR\")":[15.1205545619697,14.400362879528,14.8565584947065,15.0927039831895,15.9057206031473,16.8924474187899,16.895802477581,16.7301653888529,17.6906785855793,16.2351054274375,16.0491580048697,15.8182735343277,15.247262798519,14.6882100132925,15.6477252006532,15.2017752318967,14.6943059044585,14.2848142767289,13.9739233464441,14.5869900681955,15.1256848179848,14.5717027947484,14.5565705302051,15.3440974265594,15.3719610384005,15.1386700639735,14.5721088653848,14.0135745941924,14.7121523854069,14.9251011472753,15.2309953297831,16.0697277683705,16.2079834669641,16.3649060635767,14.9216880481407,15.8905121285706,16.0105598939753,14.8104716991246,15.364837014383,15.9560643315333,15.2279631503867,15.3681509592761,15.1469102530475,15.0663062964221,15.1086008358765,14.2466745097391,14.3238277877556,14.0109865196795,14.2875637116118,12.9641923736685,11.7572496413791,12.6489001609133,12.5835452483243,13.2176409415162,13.1750013682846,12.9715401037923,13.6166335847807,12.4761943948028,13.1841224001996,12.9318330073132,11.6603120605016,11.6228969541828,11.6656952691772,11.9957838897036,12.4085668967939,11.6696278015654,10.4412357933483,8.12744644295737,10.4221061908164,10.6352980727603,11.311602590545,12.0214493206742,11.2197766206287,10.4560909928577,9.76228811349942,10.0590949729264,9.74202011646343,9.87941682493332,10.0332236641992,10.1613829815976,9.63581080774271,10.1731071036415,9.50199328767442,9.49776564307048,8.93632741978087,9.31616109675822,9.46940651751713,9.23336801798823,9.71065042241344,9.51665535141395,10.1060610143583,9.89194346391499,9.33723454251009,9.03830794284779,8.64150061206089,8.76168422884169,8.65461220047009,7.68601280344686,8.34204005105861,9.09141487908152,8.90924807420012,9.48188962880998,8.88444383173098,8.96088368567006,9.14531746164451,8.63384007118773,9.2854809251504,10.1429171056683,9.66123968501843,9.27382600722052,9.06369758767275,9.78296131417977,10.064555935841,9.51804134457563,9.27429600081873,9.43584768726951,9.49765526802315,9.68849329834063,9.72494789684179,9.707787831616,10.4347445339186],"DDR3512M-FDS^FG_PRICE(0)":0.89,"QAT^PERCENT_CHANGE(FMA_EPS(+1,0,,,,\"PORTAGG\",\"MEAN\"),FMA_EPS(+1,-1AM,,,,\"PORTAGG\",\"MEAN\"))":0.54307225391243,"EWZ^FG_TOTAL_RETURNC(0,-3AM)":3.2140374,"SPY^PERCENT_CHANGE(FMA_EPS(+1,0,,,,\"PORTAGG\",\"MEAN\"),FMA_EPS(+1,-3AM,,,,\"PORTAGG\",\"MEAN\"))":-0.927417656437951,"TUR^FMA_COS_DOWN(\"EPS\",\"1M\",+1,NOW,,,\"PORTAGG\",\"MEANR\")":13.0,"EPU^FMA_COS_UP(\"EPS\",\"1M\",+1,NOW,,,\"PORTAGG\",\"MEANR\")":11.0,"VNM^FG_ROE(0)":9.41449808087152,"REFKRBASE-FDS^FG_YIELD(NOW,,,0)":3.5,"TRYTH10Y-FDS^PCTCHG(FG_YIELD(0,,,,\"YTM\"),FG_YIELD(-1AM,,,,\"YTM\"))":-2.1392267,"QAT^FMA_DIV_YLD(NTMA,NOW,NOW,M,\"PORTAGG\",\"MEANR\")":5.45369887748771,"EWZ^FG_FCF_YIELD_NTM(0)":10.6578181191303,"CNYA^FMA_EVAL_EBITDA(NTMA,0,,,\"PORTAGG\",\"MEANR\")":9.00160075499929,"CAGDPY@GR^EE_ACTUAL_ANNUAL(MED,+1)":-6.9,"USDKRW^FG_PRICE_CHANGE(0,-6AM)":0.12015104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92336,38.6148457433268,33.9202192876108],"W-FDS^FG_PRICE_CHANGE(0,-3AM)":-24.2150848069289,"SET-BKK^FG_PRICE_MAVG(0,,,,30)":1316.6514,"EWM^FG_PRICE_MAVG(0,,,,200)":22.26285,"MCHI^FG_TOTAL_RETURNC(0,-12AM)":-6.2506437,"EPU^P_PRICE(0)/P_PRICE_HIGH_PR(0,,,,,,\"PRICE\",\"INTRA\",\"52W\")":0.89637536,"ECH^FG_TOTAL_RETURNC(0,-6AM)":3.8396478,"EWJ^PERCENT_CHANGE(FMA_EPS(+1,0,,,,\"PORTAGG\",\"MEAN\"),FMA_EPS(+1,-1AM,,,,\"PORTAGG\",\"MEAN\"))":7.38211210464584,"REFSAREPO-FDS^(SUBARRAY(NOT_NA(NO_REPEAT_F(FG_YIELD(NOW,-10AY,D))),0,1)-SUBARRAY(NOT_NA(NO_REPEAT_F(FG_YIELD(NOW,-10AY,D))),1,1))*100":25.0,"TIPSCL10Y-FDS^FG_YIELD(0,,,,\"YTM\")":2.3294299,"VGK^JULIAN(FMA_DIV_YLD(NTMA,NOW,NOW,M,\"PORTAGG\",\"MEANR\").DATES)":45504,"EPU^FMA_PE(LTM,0,,,\"PORTAGG\",\"MEANR\")":15.6936200774793,"USDKRW^FG_PRICE_CHANGE(0,-1AY)":0.8471966,"USDPHP^STD(FG_PRICE_CHANGE(0,-1AY,AM))":1.93356594588345,"EWZ^FMA_PE(NTMA,-10AY,0,AM,\"PORTAGG\",\"MEANR\")":[12.6558204944515,11.3260245315183,10.8806323678315,11.6293869769987,11.203695086569,11.1725032476452,12.4040620489982,12.5057546127547,14.0750096704101,13.2354715186724,13.0084456018008,12.2453577227475,11.2608298473955,10.5353167438653,10.8252875194773,10.7799224034055,10.4090924100291,10.2990336936277,11.2704359542846,13.7095511671024,13.5640621029485,12.1038566696463,12.3912700030509,13.69958760676,13.869925820752,13.6280922855369,14.9320484732706,13.4441862542797,12.7211331134952,13.4410623451278,13.4842583906091,12.8727936141467,12.7270796389791,12.3598386098548,11.7918387621511,12.3657284531973,13.4466808568937,13.7668726081436,13.7444778607068,13.0005840755522,13.495532822405,14.094968564936,13.4644442279864,12.8767272910723,12.8838545775823,11.055544230151,10.4917245363103,11.2722510635382,10.8746063608335,10.6241946564351,11.0870935730258,11.6635606398668,11.478256187115,12.9084107201608,12.4622173131517,12.1210870137003,11.6488972174168,11.8108329546575,12.2198799943722,12.8248083244816,12.4285289042614,13.0528911437387,13.4668405096989,13.515269786726,14.4944946845705,14.2636954510723,12.8979489728395,10.505861179298,13.5346564074104,16.8979786990882,18.0974362360434,25.7475730146855,23.5000561803269,16.6036703904298,15.337428955278,14.5904415532641,12.9324144792984,11.0498128376776,9.89102471637027,9.33381794523518,8.92174317998327,9.20840116147485,9.14297871480942,8.54837115749827,7.94684772311019,7.55205023075306,7.34879306901065,7.61412535651946,7.67872201264895,8.15020573910219,8.11333028143335,7.85564969448847,6.59553508546047,6.7567515899609,5.91206674541859,6.1983825221165,6.49080475291171,6.41261458439171,6.92352816316655,6.75471641236224,7.00226442067233,7.16058084216442,6.80858957855954,6.52101897585627,6.79463919738632,7.15976115152563,7.87937813030484,8.17935243331042,7.97984287575425,7.72933658600801,7.19377342354446,7.64333569642391,7.99364482494368,7.76951347762653,7.87224910860999,7.74437016782384,7.61800301831383,7.12700662558835,7.10444244569999,7.094044768967,7.80162929214836],"WL-FDS^FG_PRICE_CHANGE(0,-3AM)":2.53956569746046,"W-FDS^FG_PRICE(0)":5.25,"VNM^FG_TOTAL_RETURNC(0,-1AM)":4.662776,"MCHI^FG_TOTAL_RETURNC(0,-6AM)":6.9832206,"EPU^FG_TOTAL_RETURNC(0,-3AM)":-4.528916,"QAT^SIZE(FG_CONSTITUENTS)":35,"UAE^FG_ROE(0)":13.873038081322,"TRYQA10Y-FDS^PCTCHG(FG_YIELD(0,,,,\"YTM\"),FG_YIELD(-3AM,,,,\"YTM\"))":null,"QAT^FMA_PE(NTMA,0,,,\"PORTAGG\",\"MEANR\")":10.4766785120979,"CAGDPY@GR^EE_ACTUAL_ANNUAL(MED,0)":-6.3489878720880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31305,14.9233562373921,18.556868874903,21.055264215083,24.0427741589644],"EWW^FG_TOTAL_RETURNC(-10AY,0,AM)":[1.945734,-5.0849857,-1.0567963,-3.0855954,-8.413428,-2.209103,3.8282394,-3.4047484,2.8713942,-2.206254,-2.0240068,-3.0569196,-4.9836874,-3.5666585,7.594931,-0.25736094,-5.478221,-4.2540607,0.18599033,10.684824,0.7081628,-6.4581814,-1.253295,0.6891012,3.1803489,-5.0916853,4.0904403,-13.013429,0.8214474,2.013123,2.1729589,12.413192,-0.07722378,2.5115967,2.1334171,5.746269,-0.15878677,-3.4988523,-7.196486,0.986588,-2.703017,8.1761,-6.3953457,3.2258034,0.29114485,-13.470096,6.7979097,10.033941,-0.53980947,-0.69780946,-16.845602,-4.366189,1.9206524,8.920765,-2.789557,0.06886721,6.033492,-4.9978375,0.80655813,-2.7893126,-3.675598,4.702115,5.737138,-3.2243729,6.47074,2.8975964,-11.878043,-32.916866,8.631802,5.143416,0.53629875,5.0406933,1.907599,-4.6797276,3.4673214,22.775805,6.163454,-7.4953794,1.1694431,8.68175,5.657387,3.041339,1.1396885,3.0240297,0.4624009,-3.602165,0.37367344,-7.6111674,13.948846,-5.63857,6.292224,8.343267,-9.369272,7.5460196,-10.68989,0.085544586,-1.8803418,-2.3519099,11.016941,6.066692,-2.4551451,15.018821,-0.70628524,2.8625965,2.6817322,0.5584717,2.8958678,4.5258284,-2.1725833,-8.930248,-6.3541117,13.827252,10.999131,-2.1665454,-1.7173827,6.238508,-2.9721498,-3.8810432,-11.687058,-1.3425231,-5.389434],"BRENT-FDS^FG_PRICE(0)/MAX(FG_PRICE(0,-1AY))":0.870614479821537,"EPU^FG_PRICE_MAVG(0,,,,60)":40.642807,"VNM^FMA_PCT_ABOVE_MAVG(200,0,,,,\"PORTAGG\")":45.8333333333333,"ECH^FG_TOTAL_RETURNC(0,-3AM)":-3.9993644,"URTH^PERCENT_CHANGE(FMA_EPS(+1,0,,,,\"PORTAGG\",\"MEAN\"),FMA_EPS(+1,-3AM,,,,\"PORTAGG\",\"MEAN\"))":0.466676546414672,"EPOL^FMA_COS_UP(\"EPS\",\"1M\",+1,NOW,,,\"PORTAGG\",\"MEANR\")":9.0,"REFSAREPO-FDS^FG_YIELD(NOW,,,0)":6.0,"REFTWDISC-FDS^(SUBARRAY(NOT_NA(NO_REPEAT_F(FG_YIELD(NOW,-10AY,D))),0,1)-SUBARRAY(NOT_NA(NO_REPEAT_F(FG_YIELD(NOW,-10AY,D))),1,1))*100":12.5,"TRYTR7Y-FDS^FG_YIELD(0,,,,\"YTM\")":25.168482,"CC_TR^IMF_IFS_RCPI_Q(0)":72.27338,"KSA^FMA_EVAL_EBITDA(NTMA,0,,,\"PORTAGG\",\"MEANR\")":11.1413147480619,"EWZ^FMA_PE(LTM,0,,,\"PORTAGG\",\"MEANR\")":8.55390302636782,"EPU^JULIAN(FMA_DIV_YLD(NTMA,NOW,NOW,M,\"PORTAGG\",\"MEANR\").DATES)":45530,"UAE^FG_COMPANY_NAME":"iShares MSCI UAE ETF","TRYCA10Y-FDS^FG_YIELD(-10AY,0,Y,,\"YTM\")":[1.79,1.39,1.72,2.04,1.96,1.7,0.67,1.42,3.3,3.0987],"USDSAR^FG_PRICE_CHANGE(0,-6AM)":0.05866289,"USDKRW^FG_PRICE(0)":1333.2,"USDPHP^FG_PRICE_CHANGE(0,-6AM)":0.16009808,"WL-FDS^FG_PRICE_CHANGE(0,-1AM)":3.81963853176821,"BRENT-FDS^FG_PRICE_CHANGE(0,-1AY)":-0.774297931353285,"UAE^FG_TOTAL_RETURNC(0,-12AM)":2.9509664,"MCHI^FG_TOTAL_RETURNC(0,-3AM)":-6.2634706,"EWY^FG_TOTAL_RETURNC(0,-12AM)":5.952525,"EPU^FG_TOTAL_RETURNC(0,-1AM)":-0.68982244,"QAT^FMA_COS_DOWN(\"EPS\",\"1M\",+1,NOW,,,\"PORTAGG\",\"MEANR\")":10.0,"EPHE^SIZE(FG_CONSTITUENTS)":33,"TRYGR10Y-FDS^PCTCHG(FG_YIELD(0,,,,\"YTM\"),FG_YIELD(-1AM,,,,\"YTM\"))":-2.0208046,"QAT^FMA_PE(LTM,0,,,\"PORTAGG\",\"MEANR\")":11.2762423396078,"TRYAU10Y-FDS^FG_YIELD(-10AY,0,Y,,\"YTM\")":[2.81,2.88,2.76,2.63,2.315,1.375,0.972,1.671,4.051,3.955],"CAGDPY@MX^EE_ACTUAL_ANNUAL(MED,+1)":-0.55,"USDSAR^FG_COMPANY_NAME":"Saudi Arabian Riyal per U.S. Dollar","EWT^FG_TOTAL_RETURNC(-10AY,0,AM)":[2.4829268,-7.813448,2.1024942,1.7374516,-2.600044,3.5761595,2.3017883,-2.2187471,6.9990396,-2.3894846,-4.3451667,-6.014079,-9.394139,-3.7565768,8.587038,-3.4507513,-0.67234635,-4.71406,4.1362524,6.8535805,-4.8104944,1.6845226,5.0451756,7.74194,1.5968084,2.3575664,0.12795925,-1.501596,-1.8449008,6.765902,2.629912,3.9827108,0.23752451,2.813983,2.5929213,2.948606,1.5275598,-3.0091405,5.069256,-1.660955,-0.11938214,7.2631955,-5.638516,4.611182,-5.372983,0.7166505,-1.4778376,4.694438,1.4592767,-1.4121354,-15.464192,4.8321247,-2.0974517,1.6398668,3.0096173,4.1566253,3.6726356,-9.483957,7.7349663,2.7746081,-3.5903156,4.1570544,7.317066,1.8853307,7.336521,-3.727913,-5.908984,-13.281661,14.576268,0.0,8.203327,12.552822,-0.8833885,-1.0249615,2.363813,10.556412,6.49817,5.329275,5.6198,1.8135071,9.796667,-4.560751,2.3412466,0.37605762,-0.18732548,-3.2843292,1.9081473,2.7292848,6.3082337,-6.315321,1.8645406,-2.847308,-9.9677925,0.23251772,-8.047825,-0.46574473,-2.1056771,-13.4634495,-3.4062147,16.893017,-2.211231,11.635912,-3.7241101,3.3874989,-2.7673244,6.557381,0.04273653,4.186249,-5.022544,-3.842008,-2.4466872,12.701332,5.9368134,-1.3686657,2.0484567,5.0723076,-1.5817583,6.5122128,6.192434,-5.0931873,5.133188],"EWM^FMA_PE(NTMA,-10AY,0,AM,\"PORTAGG\",\"MEANR\")":[15.8687869290235,15.7050163477893,15.5425399144869,15.622533182123,15.1617339034302,15.1684699917437,15.9371721658981,15.8649195016944,16.0068684199579,15.4404416861811,14.9629265361809,15.1080933670916,14.522103977506,14.5799094615797,15.2315763988192,15.5170723914256,15.5343970510668,15.4399409089231,15.5355575050063,16.205075283744,15.7777119749765,15.7209763177787,16.1976443944255,16.3183186000616,16.7893047251736,16.7661601003573,16.6920460629748,16.234909863894,16.3575706210519,16.7323198720637,16.6947538359821,16.9953437724163,17.0562177363026,16.8872955566577,16.5115115565944,16.4018052613329,16.3098459394939,16.1899090670675,16.0122802828828,15.6125535122432,16.4628624963848,17.0698903373363,16.5884567556532,16.3528882204186,16.3832313247331,15.8427619992486,15.4625673901658,16.1856191930338,16.6936061342701,16.3667547544371,15.2694733863804,15.8510980757024,16.0151163472174,16.226821844386,16.651600337052,16.0930973056103,16.0679803300138,16.200076133835,16.7462985994578,16.4036106141111,16.0409629291712,15.9264085083273,15.8010835058608,15.8493318008093,16.2601349319802,15.5800715455926,15.4946306254689,14.605310917053,16.0082269555284,18.9209189378523,18.9996763728096,19.7291442303782,18.5809903580668,17.3578413074562,16.3165276938309,16.0693218946886,14.9446316848511,14.159968623974,14.0255274272844,14.3294454558687,14.238521300014,13.9718141733554,13.7187454564429,13.4719908313177,14.2132563470163,14.2046140051176,14.5565511219811,14.4937374431442,15.5507389459678,15.1396115003866,15.5051641903556,15.2062163449298,15.0518733504219,14.4180956244263,13.5075113956948,13.8661926090364,13.9455692597127,12.8239866833638,13.1445299486029,13.3680921093173,13.5562637172665,13.5934624141984,13.299063368184,13.0137585009862,12.9899217650027,13.1346082008979,13.2972941834769,13.8296983995238,14.0147978283836,13.5187189963756,13.5973816100203,13.5578375622312,13.6053813461348,13.9192713650708,14.2599477502849,13.8645283030647,14.2388961500026,14.3121201782962,13.9119599410883,14.1736282611949,14.4100772091231],"QAT^FG_PRICE_MAVG(0,,,,200)":17.379816,"EPU^FG_PRICE_MAVG(0,,,,30)":40.142117,"CNYA^P_PRICE(0)/P_PRICE_LOW_PR(0,,,,,,\"PRICE\",\"INTRA\",\"52W\")-1":0.07294822,"VGK^PERCENT_CHANGE(FMA_EPS(+1,0,,,,\"PORTAGG\",\"MEAN\"),FMA_EPS(+1,-1AM,,,,\"PORTAGG\",\"MEAN\"))":-0.139573558357959,"GREK^FG_ROE(0)":14.7678984760511,"REFSAREPO-FDS^PROPER_NAME(0,,,\"SECURITY\",\"NAME\")":"Saudi Arabia Repo Rate","REFTWDISC-FDS^FG_YIELD(NOW,,,0)":2.0,"TRYTH10Y-FDS^FG_YIELD(0,,,,\"YTM\")":2.546575,"CC_TH^IMF_IFS_RCPI_Q(0)":null,"VNM^FG_FCF_YIELD_NTM(0)":1.74661937205393,"EWY^FG_FCF_YIELD_NTM(0)":6.92139692394597,"EPOL^FMA_EVAL_EBIT(LTMA,NOW,NOW,M,\"PORTAGG\",\"MEANR\")":8.30595062056238,"TUR^FG_COMPANY_NAME":"iShares MSCI Turkey ETF","USDKRW^FG_COMPANY_NAME":"South Korean Won per U.S. Dollar","USDPHP^FG_PRICE_CHANGE(0,-3AM)":-3.603834,"EPOL^FG_TOTAL_RETURNC(-10AY,0,AM)":[-2.2751153,1.5759349,-3.7729204,-1.2458801,-9.307927,-2.0929277,0.59854984,-0.2550006,9.501493,-5.8365765,-5.4507017,-1.4991164,-3.8943648,-3.5398245,-2.1245718,-8.288109,2.175188,-9.978652,3.260219,14.523542,-5.0626574,-6.652588,-4.410797,4.2111397,2.7888417,-0.27685165,1.8323183,-6.3249707,7.5864315,11.583018,3.8556576,4.997611,7.7062607,1.7255902,1.0446787,5.0123215,6.6901445,-2.7502775,0.22624731,0.90293884,2.6355863,9.413063,-11.302286,-4.5264363,0.7171273,-11.867088,-2.1644473,10.169876,4.271722,-4.6362877,-11.609387,12.138451,-1.44943,4.130435,-2.546978,-1.9708693,2.0104885,-7.1550965,9.791935,-4.5473695,-10.983676,2.4281502,6.57959,-4.7208366,2.848351,-3.745854,-15.911329,-19.683653,9.919763,8.825481,3.2475114,8.59189,1.4835119,-9.691387,-14.928061,25.792812,10.431552,-4.2835293,-0.5327642,-2.8387845,12.072765,10.870636,-1.864934,-0.8159578,2.1480918,-3.624159,7.985139,-14.3164215,6.805098,-3.9173722,-11.489993,9.882748,-19.817078,4.1825175,-9.524727,-2.238804,-10.687023,-14.996118,14.076781,18.429493,7.1932554,7.514453,-5.7945013,-4.4388113,16.921043,1.2485743,7.062781,10.000002,-7.044262,-12.3911915,12.799525,13.989639,5.9640884,-6.3576164,9.900988,1.2012005,2.416277,1.9453645,1.4635801,-2.9759526,2.8151274],"WL-FDS^FG_PRICE_MAVG(0,,,,30)":524.7767,"BRENT-FDS^FG_PRICE_CHANGE(0,-6AM)":0.0,"UAE^P_PRICE(0)/P_PRICE_LOW_PR(0,,,,,,\"PRICE\",\"INTRA\",\"52W\")-1":0.12042284,"MCHI^FG_TOTAL_RETURNC(0,-1AM)":0.9725213,"EWY^P_PRICE(0)/P_PRICE_LOW_PR(0,,,,,,\"PRICE\",\"INTRA\",\"52W\")-1":0.20040381,"EPU^PERCENT_CHANGE(FMA_EPS(+1,0,,,,\"PORTAGG\",\"MEAN\"),FMA_EPS(+1,-3AM,,,,\"PORTAGG\",\"MEAN\"))":14.7693944873984,"MCHI^SIZE(FG_CONSTITUENTS)":651,"EIDO^FMA_COS_UP(\"EPS\",\"1M\",+1,NOW,,,\"PORTAGG\",\"MEANR\")":24.0,"TRYZA10Y-FDS^PCTCHG(FG_YIELD(0,,,,\"YTM\"),FG_YIELD(-3AM,,,,\"YTM\"))":-12.6272745,"QAT^JULIAN(FMA_DIV_YLD(NTMA,NOW,NOW,M,\"PORTAGG\",\"MEANR\").DATES)":45530,"EPOL^FMA_PE(NTMA,0,,,\"PORTAGG\",\"MEANR\")":8.28095990216815,"TRYGR10Y-FDS^FG_YIELD(-10AY,0,Y,,\"YTM\")":[9.61,8.24,7.15,4.14,4.37,1.45,0.618,1.315,4.585,3.099],"CAGDPY@MX^EE_ACTUAL_ANNUAL(MED,0)":-0.465,"USDVND^STD(FG_PRICE_CHANGE(0,-3AY,M))":1.2901338856054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PU^FMA_PE(NTMA,-10AY,0,AM,\"PORTAGG\",\"MEANR\")":[13.8513963524805,12.8221207234109,12.157723379316,12.1929160495294,12.3016592970903,12.7892628309754,13.0213612950914,12.4354957361059,13.0348538551907,14.0020147493107,13.7454886906134,12.4290478126006,11.3336049905915,10.9408527610598,8.08055731380308,7.56977010973072,7.61615576176806,12.3422917413826,13.8157680729493,15.0766770651109,16.731068270419,14.4098858652734,13.8554341793888,14.5692246258002,14.1362045454091,13.5554072913126,12.0820049803189,11.7620148565223,11.6067018949258,12.895951670287,12.8481743546414,13.2450749362879,11.0722398062664,11.8739052316928,11.8188720286043,12.663585057153,12.4975812047827,12.6910536608656,13.2099307370339,12.4626028272333,13.4431091443289,14.5161501325901,13.7323687409092,13.5625659268298,13.8838790500261,13.3142093080382,13.4026239877428,13.860794461988,13.5164443386717,13.0612697638937,12.5959057722573,13.0119308743407,13.1206622974242,15.2670578583652,15.5369641914079,15.5824939020434,14.2424145528907,12.8092736744905,13.6231880081212,14.6664504610852,14.2457279286626,14.0542153945186,14.0436758296751,13.2555955474122,15.2837930935388,14.3544582380877,13.2708550235932,10.0522746059397,13.2844313583808,16.9872707371605,19.6306092610293,20.9530960653573,23.6025524284073,20.6983375244741,17.6742377812843,17.2386589018424,14.5346803776205,14.0020651145921,15.0765333764101,13.4030535264629,10.9066529746766,11.0827886995107,8.97313288721231,9.41048699364018,9.07750232259178,9.2464910762307,10.0650609545566,9.76033874364746,9.89050195379438,10.768078079447,10.848079008057,11.5480171486641,9.10806661624617,8.46194910194673,7.20150485703411,7.37044798904894,7.74165056208653,7.75838821848275,8.67084631671987,9.5292902605788,9.24439417271454,10.2450693824802,9.5045771971558,9.67612397191036,9.59319346006669,9.15642451043793,9.75644272307124,10.7357508931011,10.563878632861,9.7375708599193,9.46753527097739,10.1147970537948,11.6182023510084,11.5306615731732,11.6536493805974,12.7352631751471,13.3713524758844,13.3337988971538,11.4776089412398,10.8739499523637,10.7134694321451],"QAT^FG_PRICE_MAVG(0,,,,60)":17.11461,"EPU^FG_PRICE(0)":40.31,"UAE^FG_TOTAL_RETURNC(0,-6AM)":5.935931,"CNYA^P_PRICE(0)/P_PRICE_HIGH_PR(0,,,,,,\"PRICE\",\"INTRA\",\"52W\")":0.84826636,"VGK^FMA_PCT_ABOVE_MAVG(200,0,,,,\"PORTAGG\")":63.370253164557,"MCHI^FMA_COS_DOWN(\"EPS\",\"1M\",+1,NOW,,,\"PORTAGG\",\"MEANR\")":334.0,"EWW^FG_ROE(0)":10.4431477448728,"REFVNDISC-FDS^(SUBARRAY(NOT_NA(NO_REPEAT_F(FG_YIELD(NOW,-10AY,D))),0,1)-SUBARRAY(NOT_NA(NO_REPEAT_F(FG_YIELD(NOW,-10AY,D))),1,1))*100":-50.0,"REFTWDISC-FDS^PROPER_NAME(0,,,\"SECURITY\",\"NAME\")":"Taiwan China Discount Rate","CC_QA^IMF_IFS_RCPI_Q(0)":null,"VNM^FMA_DIV_YLD(NTMA,NOW,NOW,M,\"PORTAGG\",\"MEANR\")":1.96109282739536,"EWY^FMA_DIV_YLD(NTMA,NOW,NOW,M,\"PORTAGG\",\"MEANR\")":2.23451771851747,"SET-BKK^FG_COMPANY_NAME":"Thailand SET","USDMXN^STD(FG_PRICE_CHANGE(0,-3AY,M))":2.6765057581066,"USDPHP^FG_PRICE_CHANGE(0,-1AY)":-0.79200864,"KSA^FMA_DIV_YLD(NTMA,-10AY,0,AM,\"PORTAGG\",\"MEANR\")":[null,null,null,null,null,null,null,null,null,null,null,null,null,null,4.60168256310336,4.60363249656635,4.70767879482571,5.19924271058639,4.97359339690682,4.80977255162576,4.13356556923264,4.20232764662806,4.26789286835164,4.40571406491566,4.70089258565994,4.92027223068353,4.70818029836219,3.97343262473594,3.78655334754939,3.72888029094784,3.80856706646941,4.00346479272278,4.05736444226875,4.10813530922062,3.62818170097901,3.78353471889692,4.0917791674788,4.29496511939134,4.46031411728661,4.35741845919447,4.30698690065619,4.18407728931543,4.31497311241309,3.89366571958262,3.78628896942596,3.82979589764172,3.82158692565758,3.81441145145774,4.08272191477969,4.23024730686169,4.2345153080412,4.35032745278886,4.30130228721057,3.91589251649311,3.94291741014723,3.82371619771861,3.59684319791028,4.03028494012218,3.89679921136882,3.91824929937253,4.16996567119822,4.15696440145845,4.30203955802133,4.19902745946949,3.97137647936124,4.19382531112336,4.54924626397404,5.3620417485923,4.43607371706999,4.29996613027379,3.93204763762574,3.76210375728609,3.49823688232676,3.45069883143158,3.56554600243793,3.39544146351211,3.51381434459294,3.55480338911832,3.48860099035927,3.4633542856957,3.20288470043536,3.28645833285539,3.1745983257491,3.2402812694532,3.14628471461848,3.06506932364566,2.92556535361578,3.28843247215635,3.25895614354589,3.06469066274355,2.91666887383982,2.79693555499848,2.63216903262437,2.99140256780982,3.19567599339234,3.1979906914254,3.02823289593893,3.46403972815285,3.3104477032129,3.60467995996194,3.75409540444736,3.66931226618504,3.92718412463543,3.70210251259359,3.40273131216893,3.51144431010598,3.46307880124185,3.3436050025271,3.55209306320824,3.73112830349512,4.01877554734723,3.78578435949211,3.482237396539,3.38936645041316,3.25970664382077,3.36824968336095,3.47654613285989,3.73018962585493,3.61107211881598,3.54290541091909,3.54904661743047],"WL-FDS^FG_PRICE(0)":557.2,"QAT^FG_PRICE_MAVG(0,,,,30)":17.337397,"INDA^FG_TOTAL_RETURNC(0,-12AM)":29.599464,"EPU^PERCENT_CHANGE(FMA_EPS(+1,0,,,,\"PORTAGG\",\"MEAN\"),FMA_EPS(+1,-1AM,,,,\"PORTAGG\",\"MEAN\"))":1.44462948506095,"ECH^FMA_COS_DOWN(\"EPS\",\"1M\",+1,NOW,,,\"PORTAGG\",\"MEANR\")":9.0,"TRYZA10Y-FDS^PCTCHG(FG_YIELD(0,,,,\"YTM\"),FG_YIELD(-1AM,,,,\"YTM\"))":-4.07736,"MCHI^FMA_EVAL_EBIT(LTMA,NOW,NOW,M,\"PORTAGG\",\"MEANR\")":12.7027798714574,"EPHE^FMA_EVAL_EBIT(LTMA,NOW,NOW,M,\"PORTAGG\",\"MEANR\")":12.7865779866558,"CC_QA^FG_COMPANY_NAME":"Qatar","^FG_YIELD(-10AY,0,Y,,\"YTM\")":[null,null,null,null,null,null,null,null,null,null],"CPALM-FDS^FG_PRICE_CHANGE(0,-3AM)":0.471698113207553,"TRYVN10Y-FDS^PCTCHG(FG_YIELD(0,,,,\"YTM\"),FG_YIELD(-3AM,,,,\"YTM\"))":-3.6073785,"EIDO^FG_TOTAL_RETURNC(0,-6AM)":1.109755,"TRYID10Y-FDS^PCTCHG(FG_YIELD(0,,,,\"YTM\"),FG_YIELD(-1AM,,,,\"YTM\"))":-4.213158,"CAGDPY@TR^EE_ACTUAL_ANNUAL(MED,+1)":-2.15,"TIPSCL10Y-FDS^PCTCHG(FG_YIELD(0,,,,\"YTM\"),FG_YIELD(-3AM,,,,\"YTM\"))":-11.890884,"EIDO^FG_TOTAL_RETURNC(0,-3AM)":13.317907,"CAGDPY@TR^EE_ACTUAL_ANNUAL(MED,0)":-5.05891417571339,"VWO^P_PRICE(0)/P_PRICE_HIGH_PR(0,,,,,,\"PRICE\",\"INTRA\",\"52W\")":0.9753964,"TRYPH10Y-FDS^FG_YIELD(0,,,,\"YTM\")":6.071389,"VWO^FG_TOTAL_RETURNC(0,-6AM)":9.25001,"CC_GR^FG_COMPANY_NAME":"Greece","KSA^FMA_COS_UP(\"EPS\",\"1M\",+1,NOW,,,\"PORTAGG\",\"MEANR\")":37.0,"VWO^FG_PE(0)":15.1562834207055,"USDTHB^STD(FG_PRICE_CHANGE(0,-3AY,M))":3.00427239183339,"VNM^SIZE(FG_CONSTITUENTS)":49,"UAE^FG_PRICE_MAVG(0,,,,200)":14.495199,"VGK^FG_FCF_YIELD_NTM(0)":5.28335888617342,"USDZAR^FG_PRICE_CHANGE(0,-1AY)":-4.02081,"VNM^FMA_COS_DOWN(\"EPS\",\"1M\",+1,NOW,,,\"PORTAGG\",\"MEANR\")":10.0,"EWY^FG_PRICE_MAVG(0,,,,60)":65.25667,"EWM^SIZE(FG_CONSTITUENTS)":33,"SET-BKK^FMA_EVAL_EBIT(LTMA,NOW,NOW,M,\"PORTAGG\",\"MEANR\")":18.2491726617275,"SET-BKK^FMA_EVAL_EBITDA(NTMA,0,,,\"PORTAGG\",\"MEANR\")":9.35115565793126,"EWW^FG_PRICE_MAVG(0,,,,60)":56.749,"EWM^FMA_COS_DOWN(\"EPS\",\"1M\",+1,NOW,,,\"PORTAGG\",\"MEANR\")":15.0,"USDPEN^FG_PRICE_CHANGE(0,-1AY)":1.3354659,"SET-BKK^FG_FCF_YIELD_NTM(0)":4.88584744394129,"EZA^FMA_EVAL_EBIT(LTMA,NOW,NOW,M,\"PORTAGG\",\"MEANR\")":13.2977828340537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CNYA^FG_PRICE(0)":24.71,"EWM^FMA_RBICS_REV_CURRENT(30, LOC, \"PORTAGG\")":41.3395177809261,"EWM^FMA_DIV_YLD(NTMA,NOW,NOW,M,\"PORTAGG\",\"MEANR\")":3.99793352337888,"KSA^FMA_PE(NTMA,-10AY,0,AM,\"PORTAGG\",\"MEANR\")":[null,null,null,null,null,null,null,null,null,null,null,null,null,null,12.4142908343726,12.6870880996372,12.4815351582521,11.4868182808665,11.9674491275766,12.3658284486815,13.665078744729,13.1278811042315,13.2959237691212,13.035127128478,12.3288085721415,11.6503030406972,12.0370167118564,14.3661707859989,14.3258581899077,14.6232261546364,14.3153635760258,13.9311679129559,13.497833793083,13.5579606168604,14.9721298154207,14.3990843608947,13.9685426205891,13.5538857636857,12.8360135719636,13.0359143527349,13.2376438439915,13.9588861445458,13.5696998878712,14.8186540483477,15.1355954285867,14.9286893771999,14.9809318871682,14.8897493126237,14.3017886116016,13.9773199375927,13.8820576781815,13.6756593448886,14.1292382288302,15.9034362682897,15.9302010902979,16.4061641763066,17.4777141469145,15.8275740668249,16.6156375905904,16.539780343976,16.6937838618456,17.0599014599918,16.3480872958985,16.2149596502215,17.0218800311597,16.3360976261389,15.4167059917635,13.8942316001661,17.4357446576464,18.6005916499697,18.9899751458355,19.4606287879299,20.4140371860155,21.2150118959311,19.9232955520023,20.3069861903213,19.3399097126763,18.7152228403935,18.6028923412859,18.5116186170352,19.7847363976563,19.0269168335424,19.5210183263993,19.1474954856074,18.8466272059329,18.8011588474094,18.7848559406541,17.1728834440563,17.5697860780824,19.0556899478419,19.4237330501385,19.4104795992895,19.3155043371709,16.7786813747155,15.6575319850979,16.0534864832153,16.4478146670019,14.8251282016257,15.2807324944184,14.427736423587,14.3947942394659,14.9820977129132,14.2254041844213,15.1644337440335,16.4514901194336,16.5079085619328,17.0368154606315,17.7224865250936,17.0391243859851,16.2021876547636,15.1880278659308,16.3722499805006,18.0145313955674,18.6510349225109,18.9810688026946,18.2503737199458,17.7304976025088,16.495065781828,16.7980794156704,17.2761218168688,17.199095193609],"EZA^P_PRICE(0)/P_PRICE_HIGH_PR(0,,,,,,\"PRICE\",\"INTRA\",\"52W\")":0.9860359,"ECH^JULIAN(FMA_DIV_YLD(LTMA,-10AY,0,AM,\"PORTAGG\",\"MEANR\"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1],"REFEUREFI-FDS^PROPER_NAME(0,,,\"SECURITY\",\"NAME\")":"Eurozone Main Refinancing Operations Minimum Bid Rate","EWT^PERCENT_CHANGE(FMA_EPS(+1,0,,,,\"PORTAGG\",\"MEAN\"),FMA_EPS(+1,-3AM,,,,\"PORTAGG\",\"MEAN\"))":10.3413554227731,"EWT^PERCENT_CHANGE(FMA_EPS(+1,0,,,,\"PORTAGG\",\"MEAN\"),FMA_EPS(+1,-1AM,,,,\"PORTAGG\",\"MEAN\"))":6.32309010127343,"EPOL^FMA_RBICS_REV_CURRENT(30, LOC, \"PORTAGG\")":48.3374991491939,"EZA^FMA_EVAL_EBITDA(NTMA,0,,,\"PORTAGG\",\"MEANR\")":7.53991940725587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52197,23.2814283629633,19.758357124894,36.4008288961816,47.7168789210372],"KSA^PERCENT_CHANGE(FMA_EPS(+1,0,,,,\"PORTAGG\",\"MEAN\"),FMA_EPS(+1,-1AM,,,,\"PORTAGG\",\"MEAN\"))":1.44440558639382,"ECH^FMA_RBICS_REV_CURRENT(30, LOC, \"PORTAGG\")":34.7602180214095,"SET-BKK^FG_TOTAL_RETURNC(0,-1AM)":3.8402438,"EIDO^P_PRICE_RETURNS_PR('52W',2,-10AY,0,AM)":[30.409695,12.647951,2.8574944,20.008362,24.292637,23.317062,8.81654,0.83841085,-6.361288,-8.398837,-9.824252,-22.67074,-29.073303,-35.394,-24.459398,-24.462706,-20.99408,-19.792492,-16.488182,-13.464647,-7.9395237,-12.248987,7.9386353,18.89106,29.19762,56.22883,25.65111,13.626361,16.870487,18.45348,12.135553,14.171135,14.548122,20.700705,12.48486,5.0193667,6.762457,1.7552376,3.0783653,17.013084,17.82999,24.770582,18.382347,5.278671,-2.4128437,-4.301381,-13.68432,-7.9382124,-9.358728,-10.587502,-18.626135,-4.542768,-10.635328,-9.332001,-8.20536,-2.7766526,3.98916,-1.6019106,18.616236,9.510862,5.581641,8.868861,22.105694,-2.6697516,5.983448,-3.099221,-14.413733,-42.49527,-36.692356,-27.710796,-28.642487,-26.058167,-17.62548,-28.375847,-27.355736,-5.3340077,-6.615037,-10.142732,1.8339753,60.70577,37.695526,28.595852,11.836481,8.016968,6.4266086,24.205828,32.718468,4.243827,-0.45998096,1.1279821,7.9101324,11.279178,16.869879,17.12463,13.188291,16.897285,15.424597,13.126099,1.5708447,2.0832658,-0.7957995,4.520285,-3.5441756,-2.6729882,0.28674603,1.7499924,5.542326,4.263878,2.317834,-2.084273,-11.0887165,-4.1058483,2.4395823,-5.752802,0.47318935,-0.07309914,-13.980972,-13.667303,-12.646389,-10.4270935,-2.6841462],"EWM^FG_FCF_YIELD_NTM(0)":5.98475695045429,"EPHE^FMA_DIV_YLD(NTMA,-10AY,0,AM,\"PORTAGG\",\"MEANR\")":[2.04123551693434,1.94225252940895,2.25360675740926,2.16207167570037,2.15306936932914,2.0652417269731,1.95183813990852,1.90279378349078,1.91584650924006,2.01487200431548,1.98465039143476,1.92611413098854,2.03449389187368,2.11211353848145,1.9593114734162,2.03048641586459,1.95215141568343,2.04314607315563,2.02214317161934,1.79620932638316,1.83221108277849,1.75955387782716,1.65580538586046,1.64970844349446,1.60913822995937,1.64373026917152,1.66383412379653,1.81130562563828,1.76000766302143,1.63240078754736,1.65051538690643,1.65510420089779,1.58535596611044,1.55556825445096,1.58166463037297,1.56374341752837,1.56932357151809,1.47260013392406,1.47665120609947,1.53761715608615,1.54512038334937,1.47538876148837,1.55848785091794,1.65656358293505,1.74449719984272,1.77696888504444,1.86091809258778,1.73253953244908,1.711214446763,1.84496761629999,1.91574738820214,1.82585454666375,1.79258911368292,1.65615010077437,1.74635338072634,1.71221801676376,1.72393759942265,1.8015139481706,1.7585061974496,1.73773363993545,1.82720565502116,1.87512322741877,1.8308811768418,1.93346346589886,1.8443726527735,1.9092957244085,2.08276692118706,2.71614612524804,2.464685103253,2.27559613604856,2.14544910929766,2.16359393334506,2.12596220663575,2.04343509304917,1.82876861159438,1.68392143262584,1.71348913319914,1.83858183634035,1.77729663409642,1.86959427246737,1.96384866414263,1.9574194947004,1.90255018851854,2.0477893118691,1.99180724497046,1.88300073445293,1.83217476806694,1.7625396817119,1.75028763445707,1.80925978090119,1.85072075931376,1.99953171003376,2.14948965360879,2.31136390331485,2.40139553465178,2.44133399543201,2.26121233056797,2.68482310227444,2.56625697745314,2.32825999737938,2.35189448978523,2.24336231833838,2.46816917236242,2.69721944355321,2.69717867202795,2.88581778170438,2.93552403053096,2.92335782253635,3.01708099905659,2.82782430968308,3.11143409759774,3.12370855340127,3.19303295544763,2.90666806632852,2.74138862637531,2.7516952043142,2.83941599269082,3.31982106400163,3.30354637359899,3.28768071688573,3.16677327648267],"QAT^FG_TOTAL_RETURNC(0,-3AM)":11.544121,"REFEUREFI-FDS^(SUBARRAY(NOT_NA(NO_REPEAT_F(FG_YIELD(NOW,-10AY,D))),0,1)-SUBARRAY(NOT_NA(NO_REPEAT_F(FG_YIELD(NOW,-10AY,D))),1,1))*100":-25.0,"ECH^FMA_PE(NTMA,0,,,\"PORTAGG\",\"MEANR\")":9.13696679444272,"EZA^FG_TOTAL_RETURNC(0,-6AM)":29.34786,"ECH^FMA_PE(LTM,0,,,\"PORTAGG\",\"MEANR\")":12.9829057610479,"DDR3512M-FDS^FG_PRICE(0)/MAX(FG_PRICE(0,-1AY))":0.855769230769231,"PLATI-FDS^FG_PRICE_CHANGE(0,-3AM)":-9.30902111324377,"DUMMY^ECON_DATE(45412,,, 'MM/YYYY')":"04/2024","DUMMY^ECON_DATE(45503,,, 'MM/YYYY')":"07/2024","CC_IN^IMF_IFS_RCPI_Q(-1AM)":null,"CC_AE^IMF_IFS_RCPI_Q(-1AM)":null,"CC_PE^IMF_IFS_RCPI_Q(-1AM)":null,"CC_MY^IMF_IFS_RCPI_Q(-1AM)":null,"CC_TW^IMF_IFS_RCPI_Q(-1AM)":null,"CC_CL^IMF_IFS_RCPI_Q(-1AM)":null,"CC_ID^IMF_IFS_RCPI_Q(-1AM)":null,"CC_PH^IMF_IFS_RCPI_Q(-1AM)":null,"CC_QA^IMF_IFS_RCPI_Q(-1AM)":null,"CC_TH^IMF_IFS_RCPI_Q(-1AM)":null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DUMMY^ECON_EXPR_DATA('FDS_ECON[NTCPMIMFGSA@CN]',07/2024,,Q)":51.64454,"DUMMY^ECON_EXPR_DATA('FDS_ECON[NTCPMIMFGSA@CN]',04/2024,,Q)":50.938282,"DUMMY^ECON_EXPR_DATA('FDS_ECON[NTCPMIMFGSA@CL]',07/2024,,Q)":null,"DUMMY^ECON_EXPR_DATA('FDS_ECON[NTCPMIMFGSA@CL]',04/2024,,Q)":null,"DUMMY^ECON_EXPR_DATA('FDS_ECON[NTCPMIMFGSA@ID]',07/2024,,Q)":51.87755,"DUMMY^ECON_EXPR_DATA('FDS_ECON[NTCPMIMFGSA@ID]',04/2024,,Q)":53.247562,"DUMMY^ECON_EXPR_DATA('FDS_ECON[NTCPMIPHMANHE]',07/2024,,Q)":51.78043,"DUMMY^ECON_EXPR_DATA('FDS_ECON[NTCPMIPHMANHE]',04/2024,,Q)":50.931423,"DUMMY^ECON_EXPR_DATA('FDS_ECON[NTCPMIMFGSA@PL]',07/2024,,Q)":45.313137,"DUMMY^ECON_EXPR_DATA('FDS_ECON[NTCPMIMFGSA@PL]',04/2024,,Q)":47.64948,"DUMMY^ECON_EXPR_DATA('FDS_ECON[NTCPMIMFGSA@PE]',07/2024,,Q)":null,"DUMMY^ECON_EXPR_DATA('FDS_ECON[NTCPMIMFGSA@PE]',04/2024,,Q)":null,"DUMMY^ECON_EXPR_DATA('FDS_ECON[PMIMYMANHE]',07/2024,,Q)":49.6697,"DUMMY^ECON_EXPR_DATA('FDS_ECON[PMIMYMANHE]',04/2024,,Q)":48.94971,"DUMMY^ECON_EXPR_DATA('FDS_ECON[NTCPMIMFGSA@TW]',07/2024,,Q)":51.407047,"DUMMY^ECON_EXPR_DATA('FDS_ECON[NTCPMIMFGSA@TW]',04/2024,,Q)":48.895138,"DUMMY^ECON_EXPR_DATA('FDS_ECON[NTCPMIMFGSA@MX]',07/2024,,Q)":51.090343,"DUMMY^ECON_EXPR_DATA('FDS_ECON[NTCPMIMFGSA@MX]',04/2024,,Q)":51.565502,"DUMMY^ECON_EXPR_DATA('FDS_ECON[NTCPMIMFGSA@KR]',07/2024,,Q)":51.02443,"DUMMY^ECON_EXPR_DATA('FDS_ECON[NTCPMIMFGSA@KR]',04/2024,,Q)":50.57622,"DUMMY^ECON_EXPR_DATA('FDS_ECON[NTCPMIMFGSA@BR]',07/2024,,Q)":53.488384,"DUMMY^ECON_EXPR_DATA('FDS_ECON[NTCPMIMFGSA@BR]',04/2024,,Q)":53.509575,"DUMMY^ECON_EXPR_DATA('FDS_ECON[PMIMFGSA@ZA]',07/2024,,Q)":49.992886,"DUMMY^ECON_EXPR_DATA('FDS_ECON[PMIMFGSA@ZA]',04/2024,,Q)":49.458923,"DUMMY^ECON_EXPR_DATA('FDS_ECON[NTCPMIMFGSA@GR]',07/2024,,Q)":54.69078,"DUMMY^ECON_EXPR_DATA('FDS_ECON[NTCPMIMFGSA@GR]',04/2024,,Q)":55.77546,"DUMMY^ECON_EXPR_DATA('FDS_ECON[NTCPMIMFGSA@IN]',07/2024,,Q)":58.243446,"DUMMY^ECON_EXPR_DATA('FDS_ECON[NTCPMIMFGSA@IN]',04/2024,,Q)":57.516636,"DUMMY^ECON_EXPR_DATA('FDS_ECON[PMIQAWHEHE]',07/2024,,Q)":53.838383,"DUMMY^ECON_EXPR_DATA('FDS_ECON[PMIQAWHEHE]',04/2024,,Q)":50.683044,"DUMMY^ECON_EXPR_DATA('FDS_ECON[NTCPMITHMANHE]',07/2024,,Q)":50.221676,"DUMMY^ECON_EXPR_DATA('FDS_ECON[NTCPMITHMANHE]',04/2024,,Q)":47.04389,"DUMMY^ECON_EXPR_DATA('FDS_ECON[NTCPMIMFGSA@TR]',07/2024,,Q)":48.55242,"DUMMY^ECON_EXPR_DATA('FDS_ECON[NTCPMIMFGSA@TR]',04/2024,,Q)":49.822453,"DUMMY^ECON_EXPR_DATA('FDS_ECON[NTCPMIMFGSA@AE]',07/2024,,Q)":null,"DUMMY^ECON_EXPR_DATA('FDS_ECON[NTCPMIMFGSA@AE]',04/2024,,Q)":null,"DUMMY^ECON_EXPR_DATA('FDS_ECON[NTCPMIMFGSA@VN]',07/2024,,Q)":51.776978,"DUMMY^ECON_EXPR_DATA('FDS_ECON[NTCPMIMFGSA@VN]',04/2024,,Q)":50.18627,"DUMMY^ECON_EXPR_DATA('FDS_ECON[NTCPMIINDEXSA@SA]',07/2024,,Q)":56.14742,"DUMMY^ECON_EXPR_DATA('FDS_ECON[NTCPMIINDEXSA@SA]',04/2024,,Q)":56.53707,"CC_QA^IMF_IFS_RCPI_Q(-2AM)":null,"CC_TH^IMF_IFS_RCPI_Q(-2AM)":null,"CC_CL^IMF_IFS_RCPI_Q(-2AM)":null,"CC_ID^IMF_IFS_RCPI_Q(-2AM)":null,"CC_PH^IMF_IFS_RCPI_Q(-2AM)":null,"CC_PE^IMF_IFS_RCPI_Q(-2AM)":null,"CC_MY^IMF_IFS_RCPI_Q(-2AM)":null,"CC_TW^IMF_IFS_RCPI_Q(-2AM)":null,"CC_AE^IMF_IFS_RCPI_Q(-2AM)":null,"CC_IN^IMF_IFS_RCPI_Q(-2AM)":null,"CC_IN^IMF_IFS_RCPI_Q(-3AM)":5.014141,"CC_AE^IMF_IFS_RCPI_Q(-3AM)":null,"CC_PE^IMF_IFS_RCPI_Q(-3AM)":2.8496776,"CC_MY^IMF_IFS_RCPI_Q(-3AM)":1.6700923,"CC_TW^IMF_IFS_RCPI_Q(-3AM)":null,"CC_CL^IMF_IFS_RCPI_Q(-3AM)":4.041295,"CC_ID^IMF_IFS_RCPI_Q(-3AM)":null,"CC_PH^IMF_IFS_RCPI_Q(-3AM)":3.2976058,"CC_QA^IMF_IFS_RCPI_Q(-3AM)":null,"CC_TH^IMF_IFS_RCPI_Q(-3AM)":-0.78397644}]]></FdsFormulaCache>
</file>

<file path=customXml/itemProps1.xml><?xml version="1.0" encoding="utf-8"?>
<ds:datastoreItem xmlns:ds="http://schemas.openxmlformats.org/officeDocument/2006/customXml" ds:itemID="{1B1FB27A-D4CE-4E16-B76D-679DEF2807C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2024-08-30T11:35:37Z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