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291B0F67-23EB-4A36-AE92-A043FD9E3D3E}" xr6:coauthVersionLast="47" xr6:coauthVersionMax="47" xr10:uidLastSave="{00000000-0000-0000-0000-000000000000}"/>
  <bookViews>
    <workbookView xWindow="382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val value " sheetId="62" r:id="rId3"/>
    <sheet name="Asset class" sheetId="60" r:id="rId4"/>
    <sheet name="Momnetum ranking" sheetId="12" r:id="rId5"/>
    <sheet name="Risk" sheetId="13" r:id="rId6"/>
    <sheet name="Timing" sheetId="56" r:id="rId7"/>
    <sheet name="Commodities" sheetId="52" r:id="rId8"/>
    <sheet name="Monthly Returns" sheetId="5" r:id="rId9"/>
    <sheet name="Yearly returns" sheetId="15" r:id="rId10"/>
    <sheet name="Factset Price Data" sheetId="61" r:id="rId11"/>
    <sheet name="Sheet1" sheetId="63" r:id="rId12"/>
    <sheet name="Chart1" sheetId="36" state="hidden" r:id="rId13"/>
  </sheets>
  <externalReferences>
    <externalReference r:id="rId14"/>
  </externalReference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0" l="1" a="1"/>
  <c r="P6" i="61" a="1"/>
  <c r="G4" i="60" l="1"/>
  <c r="P6" i="6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O2" i="15" a="1"/>
  <c r="O2" i="15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B2" i="15" l="1"/>
  <c r="A2" i="15" a="1"/>
  <c r="A2" i="15" l="1"/>
  <c r="O2" i="5" a="1"/>
  <c r="O2" i="5" l="1"/>
  <c r="N2" i="5" a="1"/>
  <c r="N2" i="5" l="1"/>
  <c r="M2" i="5" a="1"/>
  <c r="M2" i="5" l="1"/>
  <c r="L2" i="5" a="1"/>
  <c r="L2" i="5" l="1"/>
  <c r="K2" i="5" a="1"/>
  <c r="K2" i="5" l="1"/>
  <c r="J2" i="5" a="1"/>
  <c r="J2" i="5" l="1"/>
  <c r="I2" i="5" a="1"/>
  <c r="I2" i="5" l="1"/>
  <c r="H2" i="5" a="1"/>
  <c r="H2" i="5" l="1"/>
  <c r="G2" i="5" a="1"/>
  <c r="G2" i="5" l="1"/>
  <c r="F2" i="5" a="1"/>
  <c r="F2" i="5" l="1"/>
  <c r="E2" i="5" a="1"/>
  <c r="E2" i="5" l="1"/>
  <c r="D2" i="5" a="1"/>
  <c r="D2" i="5" l="1"/>
  <c r="C2" i="5" a="1"/>
  <c r="C2" i="5" l="1"/>
  <c r="B2" i="5" a="1"/>
  <c r="B2" i="5" l="1"/>
  <c r="A2" i="5" a="1"/>
  <c r="A2" i="5" l="1"/>
  <c r="J18" i="52" a="1"/>
  <c r="J18" i="52" l="1"/>
  <c r="I18" i="52" a="1"/>
  <c r="I18" i="52" l="1"/>
  <c r="H18" i="52" a="1"/>
  <c r="H18" i="52" l="1"/>
  <c r="G18" i="52" a="1"/>
  <c r="G18" i="52" l="1"/>
  <c r="F18" i="52" a="1"/>
  <c r="F18" i="52" l="1"/>
  <c r="E18" i="52" a="1"/>
  <c r="E18" i="52" l="1"/>
  <c r="D18" i="52" a="1"/>
  <c r="D18" i="52" l="1"/>
  <c r="C18" i="52" a="1"/>
  <c r="C18" i="52" l="1"/>
  <c r="J17" i="52" a="1"/>
  <c r="J17" i="52" l="1"/>
  <c r="I17" i="52" a="1"/>
  <c r="I17" i="52" l="1"/>
  <c r="H17" i="52" a="1"/>
  <c r="H17" i="52" l="1"/>
  <c r="G17" i="52" a="1"/>
  <c r="G17" i="52" l="1"/>
  <c r="F17" i="52" a="1"/>
  <c r="F17" i="52" l="1"/>
  <c r="E17" i="52" a="1"/>
  <c r="E17" i="52" l="1"/>
  <c r="D17" i="52" a="1"/>
  <c r="D17" i="52" l="1"/>
  <c r="C17" i="52" a="1"/>
  <c r="C17" i="52" l="1"/>
  <c r="J8" i="52" a="1"/>
  <c r="J8" i="52" l="1"/>
  <c r="I8" i="52" a="1"/>
  <c r="I8" i="52" l="1"/>
  <c r="H8" i="52" a="1"/>
  <c r="H8" i="52" l="1"/>
  <c r="G8" i="52" a="1"/>
  <c r="G8" i="52" l="1"/>
  <c r="F8" i="52" a="1"/>
  <c r="F8" i="52" l="1"/>
  <c r="E8" i="52" a="1"/>
  <c r="E8" i="52" l="1"/>
  <c r="D8" i="52" a="1"/>
  <c r="D8" i="52" l="1"/>
  <c r="C8" i="52" a="1"/>
  <c r="C8" i="52" l="1"/>
  <c r="J7" i="52" a="1"/>
  <c r="J7" i="52" l="1"/>
  <c r="I7" i="52" a="1"/>
  <c r="I7" i="52" l="1"/>
  <c r="H7" i="52" a="1"/>
  <c r="H7" i="52" l="1"/>
  <c r="G7" i="52" a="1"/>
  <c r="G7" i="52" l="1"/>
  <c r="F7" i="52" a="1"/>
  <c r="F7" i="52" l="1"/>
  <c r="E7" i="52" a="1"/>
  <c r="E7" i="52" l="1"/>
  <c r="D7" i="52" a="1"/>
  <c r="D7" i="52" l="1"/>
  <c r="C7" i="52" a="1"/>
  <c r="C7" i="52" l="1"/>
  <c r="J6" i="52" a="1"/>
  <c r="J6" i="52" l="1"/>
  <c r="I6" i="52" a="1"/>
  <c r="I6" i="52" l="1"/>
  <c r="H6" i="52" a="1"/>
  <c r="H6" i="52" l="1"/>
  <c r="G6" i="52" a="1"/>
  <c r="G6" i="52" l="1"/>
  <c r="F6" i="52" a="1"/>
  <c r="F6" i="52" l="1"/>
  <c r="E6" i="52" a="1"/>
  <c r="E6" i="52" l="1"/>
  <c r="D6" i="52" a="1"/>
  <c r="D6" i="52" l="1"/>
  <c r="C6" i="52" a="1"/>
  <c r="C6" i="52" l="1"/>
  <c r="J5" i="52" a="1"/>
  <c r="J5" i="52" l="1"/>
  <c r="I5" i="52" a="1"/>
  <c r="I5" i="52" l="1"/>
  <c r="H5" i="52" a="1"/>
  <c r="H5" i="52" l="1"/>
  <c r="G5" i="52" a="1"/>
  <c r="G5" i="52" l="1"/>
  <c r="F5" i="52" a="1"/>
  <c r="F5" i="52" l="1"/>
  <c r="E5" i="52" a="1"/>
  <c r="E5" i="52" l="1"/>
  <c r="D5" i="52" a="1"/>
  <c r="D5" i="52" l="1"/>
  <c r="C5" i="52" a="1"/>
  <c r="C5" i="52" l="1"/>
  <c r="J4" i="52" a="1"/>
  <c r="J4" i="52" l="1"/>
  <c r="I4" i="52" a="1"/>
  <c r="I4" i="52" l="1"/>
  <c r="H4" i="52" a="1"/>
  <c r="H4" i="52" l="1"/>
  <c r="G4" i="52" a="1"/>
  <c r="G4" i="52" l="1"/>
  <c r="F4" i="52" a="1"/>
  <c r="F4" i="52" l="1"/>
  <c r="E4" i="52" a="1"/>
  <c r="E4" i="52" l="1"/>
  <c r="D4" i="52" a="1"/>
  <c r="D4" i="52" l="1"/>
  <c r="C4" i="52" a="1"/>
  <c r="C4" i="52" l="1"/>
  <c r="J3" i="52" a="1"/>
  <c r="J3" i="52" l="1"/>
  <c r="I3" i="52" a="1"/>
  <c r="I3" i="52" l="1"/>
  <c r="H3" i="52" a="1"/>
  <c r="H3" i="52" l="1"/>
  <c r="G3" i="52" a="1"/>
  <c r="G3" i="52" l="1"/>
  <c r="F3" i="52" a="1"/>
  <c r="F3" i="52" l="1"/>
  <c r="E3" i="52" a="1"/>
  <c r="E3" i="52" l="1"/>
  <c r="D3" i="52" a="1"/>
  <c r="D3" i="52" l="1"/>
  <c r="C3" i="52" a="1"/>
  <c r="C3" i="52" l="1"/>
  <c r="V17" i="56" a="1"/>
  <c r="V17" i="56" l="1"/>
  <c r="U17" i="56" a="1"/>
  <c r="U17" i="56" l="1"/>
  <c r="T17" i="56" a="1"/>
  <c r="T17" i="56" l="1"/>
  <c r="S17" i="56" a="1"/>
  <c r="S17" i="56" l="1"/>
  <c r="V16" i="56" a="1"/>
  <c r="V16" i="56" l="1"/>
  <c r="U16" i="56" a="1"/>
  <c r="U16" i="56" l="1"/>
  <c r="T16" i="56" a="1"/>
  <c r="T16" i="56" l="1"/>
  <c r="S16" i="56" a="1"/>
  <c r="S16" i="56" l="1"/>
  <c r="V15" i="56" a="1"/>
  <c r="V15" i="56" l="1"/>
  <c r="U15" i="56" a="1"/>
  <c r="U15" i="56" l="1"/>
  <c r="T15" i="56" a="1"/>
  <c r="T15" i="56" l="1"/>
  <c r="S15" i="56" a="1"/>
  <c r="S15" i="56" l="1"/>
  <c r="V14" i="56" a="1"/>
  <c r="V14" i="56" l="1"/>
  <c r="U14" i="56" a="1"/>
  <c r="U14" i="56" l="1"/>
  <c r="T14" i="56" a="1"/>
  <c r="T14" i="56" l="1"/>
  <c r="S14" i="56" a="1"/>
  <c r="S14" i="56" l="1"/>
  <c r="V13" i="56" a="1"/>
  <c r="V13" i="56" l="1"/>
  <c r="U13" i="56" a="1"/>
  <c r="U13" i="56" l="1"/>
  <c r="T13" i="56" a="1"/>
  <c r="T13" i="56" l="1"/>
  <c r="S13" i="56" a="1"/>
  <c r="S13" i="56" l="1"/>
  <c r="V12" i="56" a="1"/>
  <c r="V12" i="56" l="1"/>
  <c r="U12" i="56" a="1"/>
  <c r="U12" i="56" l="1"/>
  <c r="T12" i="56" a="1"/>
  <c r="T12" i="56" l="1"/>
  <c r="S12" i="56" a="1"/>
  <c r="S12" i="56" l="1"/>
  <c r="V11" i="56" a="1"/>
  <c r="V11" i="56" l="1"/>
  <c r="U11" i="56" a="1"/>
  <c r="U11" i="56" l="1"/>
  <c r="T11" i="56" a="1"/>
  <c r="T11" i="56" l="1"/>
  <c r="S11" i="56" a="1"/>
  <c r="S11" i="56" l="1"/>
  <c r="V10" i="56" a="1"/>
  <c r="V10" i="56" l="1"/>
  <c r="U10" i="56" a="1"/>
  <c r="U10" i="56" l="1"/>
  <c r="T10" i="56" a="1"/>
  <c r="T10" i="56" l="1"/>
  <c r="S10" i="56" a="1"/>
  <c r="S10" i="56" l="1"/>
  <c r="V9" i="56" a="1"/>
  <c r="V9" i="56" l="1"/>
  <c r="U9" i="56" a="1"/>
  <c r="U9" i="56" l="1"/>
  <c r="T9" i="56" a="1"/>
  <c r="T9" i="56" l="1"/>
  <c r="S9" i="56" a="1"/>
  <c r="S9" i="56" l="1"/>
  <c r="V8" i="56" a="1"/>
  <c r="V8" i="56" l="1"/>
  <c r="U8" i="56" a="1"/>
  <c r="U8" i="56" l="1"/>
  <c r="T8" i="56" a="1"/>
  <c r="T8" i="56" l="1"/>
  <c r="S8" i="56" a="1"/>
  <c r="S8" i="56" l="1"/>
  <c r="V7" i="56" a="1"/>
  <c r="V7" i="56" l="1"/>
  <c r="U7" i="56" a="1"/>
  <c r="U7" i="56" l="1"/>
  <c r="T7" i="56" a="1"/>
  <c r="T7" i="56" l="1"/>
  <c r="S7" i="56" a="1"/>
  <c r="S7" i="56" l="1"/>
  <c r="V6" i="56" a="1"/>
  <c r="V6" i="56" l="1"/>
  <c r="U6" i="56" a="1"/>
  <c r="U6" i="56" l="1"/>
  <c r="T6" i="56" a="1"/>
  <c r="T6" i="56" l="1"/>
  <c r="S6" i="56" a="1"/>
  <c r="S6" i="56" l="1"/>
  <c r="V5" i="56" a="1"/>
  <c r="V5" i="56" l="1"/>
  <c r="U5" i="56" a="1"/>
  <c r="U5" i="56" l="1"/>
  <c r="T5" i="56" a="1"/>
  <c r="T5" i="56" l="1"/>
  <c r="S5" i="56" a="1"/>
  <c r="S5" i="56" l="1"/>
  <c r="J17" i="56" a="1"/>
  <c r="J17" i="56" l="1"/>
  <c r="I17" i="56" a="1"/>
  <c r="I17" i="56" l="1"/>
  <c r="H17" i="56" a="1"/>
  <c r="H17" i="56" l="1"/>
  <c r="G17" i="56" a="1"/>
  <c r="G17" i="56" l="1"/>
  <c r="J16" i="56" a="1"/>
  <c r="J16" i="56" l="1"/>
  <c r="I16" i="56" a="1"/>
  <c r="I16" i="56" l="1"/>
  <c r="H16" i="56" a="1"/>
  <c r="H16" i="56" l="1"/>
  <c r="G16" i="56" a="1"/>
  <c r="G16" i="56" l="1"/>
  <c r="J15" i="56" a="1"/>
  <c r="J15" i="56" l="1"/>
  <c r="I15" i="56" a="1"/>
  <c r="I15" i="56" l="1"/>
  <c r="H15" i="56" a="1"/>
  <c r="H15" i="56" l="1"/>
  <c r="G15" i="56" a="1"/>
  <c r="G15" i="56" l="1"/>
  <c r="J14" i="56" a="1"/>
  <c r="J14" i="56" l="1"/>
  <c r="I14" i="56" a="1"/>
  <c r="I14" i="56" l="1"/>
  <c r="H14" i="56" a="1"/>
  <c r="H14" i="56" l="1"/>
  <c r="G14" i="56" a="1"/>
  <c r="G14" i="56" l="1"/>
  <c r="J13" i="56" a="1"/>
  <c r="J13" i="56" l="1"/>
  <c r="I13" i="56" a="1"/>
  <c r="I13" i="56" l="1"/>
  <c r="H13" i="56" a="1"/>
  <c r="H13" i="56" l="1"/>
  <c r="G13" i="56" a="1"/>
  <c r="G13" i="56" l="1"/>
  <c r="J12" i="56" a="1"/>
  <c r="J12" i="56" l="1"/>
  <c r="I12" i="56" a="1"/>
  <c r="I12" i="56" l="1"/>
  <c r="H12" i="56" a="1"/>
  <c r="H12" i="56" l="1"/>
  <c r="G12" i="56" a="1"/>
  <c r="G12" i="56" l="1"/>
  <c r="J11" i="56" a="1"/>
  <c r="J11" i="56" l="1"/>
  <c r="I11" i="56" a="1"/>
  <c r="I11" i="56" l="1"/>
  <c r="H11" i="56" a="1"/>
  <c r="H11" i="56" l="1"/>
  <c r="G11" i="56" a="1"/>
  <c r="G11" i="56" l="1"/>
  <c r="J10" i="56" a="1"/>
  <c r="J10" i="56" l="1"/>
  <c r="I10" i="56" a="1"/>
  <c r="I10" i="56" l="1"/>
  <c r="H10" i="56" a="1"/>
  <c r="H10" i="56" l="1"/>
  <c r="G10" i="56" a="1"/>
  <c r="G10" i="56" l="1"/>
  <c r="J9" i="56" a="1"/>
  <c r="J9" i="56" l="1"/>
  <c r="I9" i="56" a="1"/>
  <c r="I9" i="56" l="1"/>
  <c r="H9" i="56" a="1"/>
  <c r="H9" i="56" l="1"/>
  <c r="G9" i="56" a="1"/>
  <c r="G9" i="56" l="1"/>
  <c r="J8" i="56" a="1"/>
  <c r="J8" i="56" l="1"/>
  <c r="I8" i="56" a="1"/>
  <c r="I8" i="56" l="1"/>
  <c r="H8" i="56" a="1"/>
  <c r="H8" i="56" l="1"/>
  <c r="G8" i="56" a="1"/>
  <c r="G8" i="56" l="1"/>
  <c r="J7" i="56" a="1"/>
  <c r="J7" i="56" l="1"/>
  <c r="I7" i="56" a="1"/>
  <c r="I7" i="56" l="1"/>
  <c r="H7" i="56" a="1"/>
  <c r="H7" i="56" l="1"/>
  <c r="G7" i="56" a="1"/>
  <c r="G7" i="56" l="1"/>
  <c r="J6" i="56" a="1"/>
  <c r="J6" i="56" l="1"/>
  <c r="I6" i="56" a="1"/>
  <c r="I6" i="56" l="1"/>
  <c r="H6" i="56" a="1"/>
  <c r="H6" i="56" l="1"/>
  <c r="G6" i="56" a="1"/>
  <c r="G6" i="56" l="1"/>
  <c r="J5" i="56" a="1"/>
  <c r="J5" i="56" l="1"/>
  <c r="I5" i="56" a="1"/>
  <c r="I5" i="56" l="1"/>
  <c r="H5" i="56" a="1"/>
  <c r="H5" i="56" l="1"/>
  <c r="G5" i="56" a="1"/>
  <c r="G5" i="56" l="1"/>
  <c r="C26" i="56" a="1"/>
  <c r="C26" i="56" l="1"/>
  <c r="C25" i="56" a="1"/>
  <c r="C25" i="56" l="1"/>
  <c r="C24" i="56" a="1"/>
  <c r="C24" i="56" l="1"/>
  <c r="C23" i="56" a="1"/>
  <c r="C23" i="56" l="1"/>
  <c r="B17" i="56" a="1"/>
  <c r="B17" i="56" l="1"/>
  <c r="B16" i="56" a="1"/>
  <c r="B16" i="56" l="1"/>
  <c r="B15" i="56" a="1"/>
  <c r="B15" i="56" l="1"/>
  <c r="B14" i="56" a="1"/>
  <c r="B14" i="56" l="1"/>
  <c r="B13" i="56" a="1"/>
  <c r="B13" i="56" l="1"/>
  <c r="B12" i="56" a="1"/>
  <c r="B12" i="56" l="1"/>
  <c r="B11" i="56" a="1"/>
  <c r="B11" i="56" l="1"/>
  <c r="B10" i="56" a="1"/>
  <c r="B10" i="56" l="1"/>
  <c r="B9" i="56" a="1"/>
  <c r="B9" i="56" l="1"/>
  <c r="B8" i="56" a="1"/>
  <c r="B8" i="56" l="1"/>
  <c r="B7" i="56" a="1"/>
  <c r="B7" i="56" l="1"/>
  <c r="B6" i="56" a="1"/>
  <c r="B6" i="56" l="1"/>
  <c r="B5" i="56" a="1"/>
  <c r="B5" i="56" l="1"/>
  <c r="C16" i="13" a="1"/>
  <c r="C16" i="13" l="1"/>
  <c r="C15" i="13" a="1"/>
  <c r="C15" i="13" l="1"/>
  <c r="C14" i="13" a="1"/>
  <c r="C14" i="13" l="1"/>
  <c r="C13" i="13" a="1"/>
  <c r="C13" i="13" l="1"/>
  <c r="C12" i="13" a="1"/>
  <c r="C12" i="13" l="1"/>
  <c r="C11" i="13" a="1"/>
  <c r="C11" i="13" l="1"/>
  <c r="C10" i="13" a="1"/>
  <c r="C10" i="13" l="1"/>
  <c r="C9" i="13" a="1"/>
  <c r="C9" i="13" l="1"/>
  <c r="C8" i="13" a="1"/>
  <c r="C8" i="13" l="1"/>
  <c r="C7" i="13" a="1"/>
  <c r="C7" i="13" l="1"/>
  <c r="C6" i="13" a="1"/>
  <c r="C6" i="13" l="1"/>
  <c r="C5" i="13" a="1"/>
  <c r="C5" i="13" l="1"/>
  <c r="C4" i="13" a="1"/>
  <c r="C4" i="13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O15" i="62" a="1"/>
  <c r="O15" i="62" l="1"/>
  <c r="O14" i="62" a="1"/>
  <c r="O14" i="62" l="1"/>
  <c r="O13" i="62" a="1"/>
  <c r="O13" i="62" l="1"/>
  <c r="O12" i="62" a="1"/>
  <c r="O12" i="62" l="1"/>
  <c r="O11" i="62" a="1"/>
  <c r="O11" i="62" l="1"/>
  <c r="O10" i="62" a="1"/>
  <c r="O10" i="62" l="1"/>
  <c r="O9" i="62" a="1"/>
  <c r="O9" i="62" l="1"/>
  <c r="O8" i="62" a="1"/>
  <c r="O8" i="62" l="1"/>
  <c r="O7" i="62" a="1"/>
  <c r="O7" i="62" l="1"/>
  <c r="O6" i="62" a="1"/>
  <c r="O6" i="62" l="1"/>
  <c r="O5" i="62" a="1"/>
  <c r="O5" i="62" l="1"/>
  <c r="O4" i="62" a="1"/>
  <c r="O4" i="62" l="1"/>
  <c r="O3" i="62" a="1"/>
  <c r="O3" i="62" l="1"/>
  <c r="L20" i="62" a="1"/>
  <c r="L20" i="62" l="1"/>
  <c r="K20" i="62" a="1"/>
  <c r="K20" i="62" l="1"/>
  <c r="J20" i="62" a="1"/>
  <c r="J20" i="62" l="1"/>
  <c r="I20" i="62" a="1"/>
  <c r="I20" i="62" l="1"/>
  <c r="H20" i="62" a="1"/>
  <c r="H20" i="62" l="1"/>
  <c r="G20" i="62" a="1"/>
  <c r="G20" i="62" l="1"/>
  <c r="F20" i="62" a="1"/>
  <c r="F20" i="62" l="1"/>
  <c r="L19" i="62" a="1"/>
  <c r="L19" i="62" l="1"/>
  <c r="K19" i="62" a="1"/>
  <c r="K19" i="62" l="1"/>
  <c r="J19" i="62" a="1"/>
  <c r="J19" i="62" l="1"/>
  <c r="I19" i="62" a="1"/>
  <c r="I19" i="62" l="1"/>
  <c r="H19" i="62" a="1"/>
  <c r="H19" i="62" l="1"/>
  <c r="G19" i="62" a="1"/>
  <c r="G19" i="62" l="1"/>
  <c r="F19" i="62" a="1"/>
  <c r="F19" i="62" l="1"/>
  <c r="L15" i="62" a="1"/>
  <c r="L15" i="62" l="1"/>
  <c r="K15" i="62" a="1"/>
  <c r="K15" i="62" l="1"/>
  <c r="J15" i="62" a="1"/>
  <c r="J15" i="62" l="1"/>
  <c r="I15" i="62" a="1"/>
  <c r="I15" i="62" l="1"/>
  <c r="H15" i="62" a="1"/>
  <c r="H15" i="62" l="1"/>
  <c r="G15" i="62" a="1"/>
  <c r="G15" i="62" l="1"/>
  <c r="F15" i="62" a="1"/>
  <c r="F15" i="62" l="1"/>
  <c r="L14" i="62" a="1"/>
  <c r="L14" i="62" l="1"/>
  <c r="K14" i="62" a="1"/>
  <c r="K14" i="62" l="1"/>
  <c r="J14" i="62" a="1"/>
  <c r="J14" i="62" l="1"/>
  <c r="I14" i="62" a="1"/>
  <c r="I14" i="62" l="1"/>
  <c r="H14" i="62" a="1"/>
  <c r="H14" i="62" l="1"/>
  <c r="G14" i="62" a="1"/>
  <c r="G14" i="62" l="1"/>
  <c r="F14" i="62" a="1"/>
  <c r="F14" i="62" l="1"/>
  <c r="L13" i="62" a="1"/>
  <c r="L13" i="62" l="1"/>
  <c r="K13" i="62" a="1"/>
  <c r="K13" i="62" l="1"/>
  <c r="J13" i="62" a="1"/>
  <c r="J13" i="62" l="1"/>
  <c r="I13" i="62" a="1"/>
  <c r="I13" i="62" l="1"/>
  <c r="H13" i="62" a="1"/>
  <c r="H13" i="62" l="1"/>
  <c r="G13" i="62" a="1"/>
  <c r="G13" i="62" l="1"/>
  <c r="F13" i="62" a="1"/>
  <c r="F13" i="62" l="1"/>
  <c r="L12" i="62" a="1"/>
  <c r="L12" i="62" l="1"/>
  <c r="K12" i="62" a="1"/>
  <c r="K12" i="62" l="1"/>
  <c r="J12" i="62" a="1"/>
  <c r="J12" i="62" l="1"/>
  <c r="I12" i="62" a="1"/>
  <c r="I12" i="62" l="1"/>
  <c r="H12" i="62" a="1"/>
  <c r="H12" i="62" l="1"/>
  <c r="G12" i="62" a="1"/>
  <c r="G12" i="62" l="1"/>
  <c r="F12" i="62" a="1"/>
  <c r="F12" i="62" l="1"/>
  <c r="L11" i="62" a="1"/>
  <c r="L11" i="62" l="1"/>
  <c r="K11" i="62" a="1"/>
  <c r="K11" i="62" l="1"/>
  <c r="J11" i="62" a="1"/>
  <c r="J11" i="62" l="1"/>
  <c r="I11" i="62" a="1"/>
  <c r="I11" i="62" l="1"/>
  <c r="H11" i="62" a="1"/>
  <c r="H11" i="62" l="1"/>
  <c r="G11" i="62" a="1"/>
  <c r="G11" i="62" l="1"/>
  <c r="F11" i="62" a="1"/>
  <c r="F11" i="62" l="1"/>
  <c r="L10" i="62" a="1"/>
  <c r="L10" i="62" l="1"/>
  <c r="K10" i="62" a="1"/>
  <c r="K10" i="62" l="1"/>
  <c r="J10" i="62" a="1"/>
  <c r="J10" i="62" l="1"/>
  <c r="I10" i="62" a="1"/>
  <c r="I10" i="62" l="1"/>
  <c r="H10" i="62" a="1"/>
  <c r="H10" i="62" l="1"/>
  <c r="G10" i="62" a="1"/>
  <c r="G10" i="62" l="1"/>
  <c r="F10" i="62" a="1"/>
  <c r="F10" i="62" l="1"/>
  <c r="L9" i="62" a="1"/>
  <c r="L9" i="62" l="1"/>
  <c r="K9" i="62" a="1"/>
  <c r="K9" i="62" l="1"/>
  <c r="J9" i="62" a="1"/>
  <c r="J9" i="62" l="1"/>
  <c r="I9" i="62" a="1"/>
  <c r="I9" i="62" l="1"/>
  <c r="H9" i="62" a="1"/>
  <c r="H9" i="62" l="1"/>
  <c r="G9" i="62" a="1"/>
  <c r="G9" i="62" l="1"/>
  <c r="F9" i="62" a="1"/>
  <c r="F9" i="62" l="1"/>
  <c r="L8" i="62" a="1"/>
  <c r="L8" i="62" l="1"/>
  <c r="K8" i="62" a="1"/>
  <c r="K8" i="62" l="1"/>
  <c r="J8" i="62" a="1"/>
  <c r="J8" i="62" l="1"/>
  <c r="I8" i="62" a="1"/>
  <c r="I8" i="62" l="1"/>
  <c r="H8" i="62" a="1"/>
  <c r="H8" i="62" l="1"/>
  <c r="G8" i="62" a="1"/>
  <c r="G8" i="62" l="1"/>
  <c r="F8" i="62" a="1"/>
  <c r="F8" i="62" l="1"/>
  <c r="L7" i="62" a="1"/>
  <c r="L7" i="62" l="1"/>
  <c r="K7" i="62" a="1"/>
  <c r="K7" i="62" l="1"/>
  <c r="J7" i="62" a="1"/>
  <c r="J7" i="62" l="1"/>
  <c r="I7" i="62" a="1"/>
  <c r="I7" i="62" l="1"/>
  <c r="H7" i="62" a="1"/>
  <c r="H7" i="62" l="1"/>
  <c r="G7" i="62" a="1"/>
  <c r="G7" i="62" l="1"/>
  <c r="F7" i="62" a="1"/>
  <c r="F7" i="62" l="1"/>
  <c r="L6" i="62" a="1"/>
  <c r="L6" i="62" l="1"/>
  <c r="K6" i="62" a="1"/>
  <c r="K6" i="62" l="1"/>
  <c r="J6" i="62" a="1"/>
  <c r="J6" i="62" l="1"/>
  <c r="I6" i="62" a="1"/>
  <c r="I6" i="62" l="1"/>
  <c r="H6" i="62" a="1"/>
  <c r="H6" i="62" l="1"/>
  <c r="G6" i="62" a="1"/>
  <c r="G6" i="62" l="1"/>
  <c r="F6" i="62" a="1"/>
  <c r="F6" i="62" l="1"/>
  <c r="L5" i="62" a="1"/>
  <c r="L5" i="62" l="1"/>
  <c r="K5" i="62" a="1"/>
  <c r="K5" i="62" l="1"/>
  <c r="J5" i="62" a="1"/>
  <c r="J5" i="62" l="1"/>
  <c r="I5" i="62" a="1"/>
  <c r="I5" i="62" l="1"/>
  <c r="H5" i="62" a="1"/>
  <c r="H5" i="62" l="1"/>
  <c r="G5" i="62" a="1"/>
  <c r="G5" i="62" l="1"/>
  <c r="F5" i="62" a="1"/>
  <c r="F5" i="62" l="1"/>
  <c r="L4" i="62" a="1"/>
  <c r="L4" i="62" l="1"/>
  <c r="K4" i="62" a="1"/>
  <c r="K4" i="62" l="1"/>
  <c r="J4" i="62" a="1"/>
  <c r="J4" i="62" l="1"/>
  <c r="I4" i="62" a="1"/>
  <c r="I4" i="62" l="1"/>
  <c r="H4" i="62" a="1"/>
  <c r="H4" i="62" l="1"/>
  <c r="G4" i="62" a="1"/>
  <c r="G4" i="62" l="1"/>
  <c r="F4" i="62" a="1"/>
  <c r="F4" i="62" l="1"/>
  <c r="L3" i="62" a="1"/>
  <c r="L3" i="62" l="1"/>
  <c r="K3" i="62" a="1"/>
  <c r="K3" i="62" l="1"/>
  <c r="J3" i="62" a="1"/>
  <c r="J3" i="62" l="1"/>
  <c r="I3" i="62" a="1"/>
  <c r="I3" i="62" l="1"/>
  <c r="H3" i="62" a="1"/>
  <c r="H3" i="62" l="1"/>
  <c r="G3" i="62" a="1"/>
  <c r="G3" i="62" l="1"/>
  <c r="F3" i="62" a="1"/>
  <c r="F3" i="62" l="1"/>
  <c r="C15" i="62" a="1"/>
  <c r="C15" i="62" l="1"/>
  <c r="C14" i="62" a="1"/>
  <c r="C14" i="62" l="1"/>
  <c r="C13" i="62" a="1"/>
  <c r="C13" i="62" l="1"/>
  <c r="C12" i="62" a="1"/>
  <c r="C12" i="62" l="1"/>
  <c r="C11" i="62" a="1"/>
  <c r="C11" i="62" l="1"/>
  <c r="C10" i="62" a="1"/>
  <c r="C10" i="62" l="1"/>
  <c r="C9" i="62" a="1"/>
  <c r="C9" i="62" l="1"/>
  <c r="C8" i="62" a="1"/>
  <c r="C8" i="62" l="1"/>
  <c r="C7" i="62" a="1"/>
  <c r="C7" i="62" l="1"/>
  <c r="C6" i="62" a="1"/>
  <c r="C6" i="62" l="1"/>
  <c r="C5" i="62" a="1"/>
  <c r="C5" i="62" l="1"/>
  <c r="C4" i="62" a="1"/>
  <c r="C4" i="62" l="1"/>
  <c r="C3" i="62" a="1"/>
  <c r="C3" i="62" l="1"/>
  <c r="C15" i="12"/>
  <c r="C16" i="12"/>
  <c r="C17" i="12"/>
  <c r="C18" i="12"/>
  <c r="G27" i="59" l="1"/>
  <c r="G32" i="59"/>
  <c r="G28" i="59"/>
  <c r="G34" i="59"/>
  <c r="G29" i="59"/>
  <c r="H29" i="59"/>
  <c r="H33" i="59"/>
  <c r="H37" i="59"/>
  <c r="I16" i="12"/>
  <c r="N55" i="59" s="1"/>
  <c r="G35" i="59"/>
  <c r="I38" i="59"/>
  <c r="G33" i="59"/>
  <c r="G30" i="59"/>
  <c r="G38" i="59"/>
  <c r="H28" i="59"/>
  <c r="G25" i="59"/>
  <c r="H26" i="59"/>
  <c r="H30" i="59"/>
  <c r="H34" i="59"/>
  <c r="H38" i="59"/>
  <c r="H32" i="59"/>
  <c r="G31" i="59"/>
  <c r="I35" i="59"/>
  <c r="H36" i="59"/>
  <c r="G26" i="59"/>
  <c r="H16" i="12"/>
  <c r="G36" i="59"/>
  <c r="G37" i="59"/>
  <c r="H27" i="59"/>
  <c r="H31" i="59"/>
  <c r="H35" i="59"/>
  <c r="I37" i="59"/>
  <c r="I36" i="59"/>
  <c r="H17" i="12"/>
  <c r="M56" i="59" s="1"/>
  <c r="I18" i="12"/>
  <c r="N57" i="59" s="1"/>
  <c r="I17" i="12"/>
  <c r="N56" i="59" s="1"/>
  <c r="I15" i="12"/>
  <c r="N54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I51" i="62"/>
  <c r="O21" i="62"/>
  <c r="D20" i="62"/>
  <c r="D19" i="62"/>
  <c r="P15" i="62"/>
  <c r="N15" i="62"/>
  <c r="I41" i="62" s="1"/>
  <c r="M15" i="62"/>
  <c r="P14" i="62"/>
  <c r="N14" i="62"/>
  <c r="I40" i="62" s="1"/>
  <c r="M14" i="62"/>
  <c r="P13" i="62"/>
  <c r="N13" i="62"/>
  <c r="I39" i="62" s="1"/>
  <c r="M13" i="62"/>
  <c r="P12" i="62"/>
  <c r="N12" i="62"/>
  <c r="I38" i="62" s="1"/>
  <c r="M12" i="62"/>
  <c r="P11" i="62"/>
  <c r="N11" i="62"/>
  <c r="I37" i="62" s="1"/>
  <c r="M11" i="62"/>
  <c r="P10" i="62"/>
  <c r="N10" i="62"/>
  <c r="I36" i="62" s="1"/>
  <c r="M10" i="62"/>
  <c r="P9" i="62"/>
  <c r="N9" i="62"/>
  <c r="I35" i="62" s="1"/>
  <c r="M9" i="62"/>
  <c r="P8" i="62"/>
  <c r="N8" i="62"/>
  <c r="I34" i="62" s="1"/>
  <c r="M8" i="62"/>
  <c r="P7" i="62"/>
  <c r="N7" i="62"/>
  <c r="I33" i="62" s="1"/>
  <c r="M7" i="62"/>
  <c r="P6" i="62"/>
  <c r="N6" i="62"/>
  <c r="I32" i="62" s="1"/>
  <c r="M6" i="62"/>
  <c r="P5" i="62"/>
  <c r="N5" i="62"/>
  <c r="I31" i="62" s="1"/>
  <c r="M5" i="62"/>
  <c r="P4" i="62"/>
  <c r="N4" i="62"/>
  <c r="I30" i="62" s="1"/>
  <c r="M4" i="62"/>
  <c r="P3" i="62"/>
  <c r="N3" i="62"/>
  <c r="I29" i="62" s="1"/>
  <c r="M3" i="62"/>
  <c r="S8" i="62" l="1"/>
  <c r="S10" i="62"/>
  <c r="S12" i="62"/>
  <c r="S14" i="62"/>
  <c r="S4" i="62"/>
  <c r="S6" i="62"/>
  <c r="AA15" i="62" a="1"/>
  <c r="AA15" i="62" s="1"/>
  <c r="T5" i="62"/>
  <c r="T15" i="62"/>
  <c r="T3" i="62"/>
  <c r="T11" i="62"/>
  <c r="Q7" i="62"/>
  <c r="Q9" i="62"/>
  <c r="Q11" i="62"/>
  <c r="Q13" i="62"/>
  <c r="Q15" i="62"/>
  <c r="Q5" i="62"/>
  <c r="Q3" i="62"/>
  <c r="T4" i="62"/>
  <c r="T6" i="62"/>
  <c r="T8" i="62"/>
  <c r="T10" i="62"/>
  <c r="T12" i="62"/>
  <c r="T14" i="62"/>
  <c r="T7" i="62"/>
  <c r="Q4" i="62"/>
  <c r="Q6" i="62"/>
  <c r="Q8" i="62"/>
  <c r="Q10" i="62"/>
  <c r="Q12" i="62"/>
  <c r="Q14" i="62"/>
  <c r="T9" i="62"/>
  <c r="T13" i="62"/>
  <c r="AA4" i="62" a="1"/>
  <c r="AA4" i="62" s="1"/>
  <c r="AA6" i="62" a="1"/>
  <c r="AA6" i="62" s="1"/>
  <c r="AA8" i="62" a="1"/>
  <c r="AA8" i="62" s="1"/>
  <c r="AA10" i="62" a="1"/>
  <c r="AA10" i="62" s="1"/>
  <c r="AA12" i="62" a="1"/>
  <c r="AA12" i="62" s="1"/>
  <c r="AA14" i="62" a="1"/>
  <c r="AA14" i="62" s="1"/>
  <c r="S3" i="62"/>
  <c r="S5" i="62"/>
  <c r="S7" i="62"/>
  <c r="S9" i="62"/>
  <c r="S11" i="62"/>
  <c r="S13" i="62"/>
  <c r="S15" i="62"/>
  <c r="AA3" i="62" a="1"/>
  <c r="AA3" i="62" s="1"/>
  <c r="AA5" i="62" a="1"/>
  <c r="AA5" i="62" s="1"/>
  <c r="AA7" i="62" a="1"/>
  <c r="AA7" i="62" s="1"/>
  <c r="AA9" i="62" a="1"/>
  <c r="AA9" i="62" s="1"/>
  <c r="AA11" i="62" a="1"/>
  <c r="AA11" i="62" s="1"/>
  <c r="AA13" i="62" a="1"/>
  <c r="AA13" i="62" s="1"/>
  <c r="Z14" i="62" l="1" a="1"/>
  <c r="Z14" i="62" s="1"/>
  <c r="Z12" i="62" a="1"/>
  <c r="Z12" i="62" s="1"/>
  <c r="Z6" i="62" a="1"/>
  <c r="Z6" i="62" s="1"/>
  <c r="Z15" i="62" a="1"/>
  <c r="Z15" i="62" s="1"/>
  <c r="Z13" i="62" a="1"/>
  <c r="Z13" i="62" s="1"/>
  <c r="Z11" i="62" a="1"/>
  <c r="Z11" i="62" s="1"/>
  <c r="Z9" i="62" a="1"/>
  <c r="Z9" i="62" s="1"/>
  <c r="Z7" i="62" a="1"/>
  <c r="Z7" i="62" s="1"/>
  <c r="Z5" i="62" a="1"/>
  <c r="Z5" i="62" s="1"/>
  <c r="Z3" i="62" a="1"/>
  <c r="Z3" i="62" s="1"/>
  <c r="Z8" i="62" a="1"/>
  <c r="Z8" i="62" s="1"/>
  <c r="Z10" i="62" a="1"/>
  <c r="Z10" i="62" s="1"/>
  <c r="Z4" i="62" a="1"/>
  <c r="Z4" i="62" s="1"/>
  <c r="E41" i="62"/>
  <c r="H41" i="62" s="1"/>
  <c r="K41" i="62" s="1"/>
  <c r="R15" i="62"/>
  <c r="E29" i="62"/>
  <c r="H29" i="62" s="1"/>
  <c r="K29" i="62" s="1"/>
  <c r="R3" i="62"/>
  <c r="E39" i="62"/>
  <c r="H39" i="62" s="1"/>
  <c r="K39" i="62" s="1"/>
  <c r="R13" i="62"/>
  <c r="E32" i="62"/>
  <c r="H32" i="62" s="1"/>
  <c r="K32" i="62" s="1"/>
  <c r="R6" i="62"/>
  <c r="R4" i="62"/>
  <c r="E30" i="62"/>
  <c r="H30" i="62" s="1"/>
  <c r="K30" i="62" s="1"/>
  <c r="R11" i="62"/>
  <c r="E37" i="62"/>
  <c r="H37" i="62" s="1"/>
  <c r="K37" i="62" s="1"/>
  <c r="E40" i="62"/>
  <c r="H40" i="62" s="1"/>
  <c r="K40" i="62" s="1"/>
  <c r="R14" i="62"/>
  <c r="U15" i="62" a="1"/>
  <c r="U15" i="62" s="1"/>
  <c r="U13" i="62" a="1"/>
  <c r="U13" i="62" s="1"/>
  <c r="U11" i="62" a="1"/>
  <c r="U11" i="62" s="1"/>
  <c r="U9" i="62" a="1"/>
  <c r="U9" i="62" s="1"/>
  <c r="U7" i="62" a="1"/>
  <c r="U7" i="62" s="1"/>
  <c r="U5" i="62" a="1"/>
  <c r="U5" i="62" s="1"/>
  <c r="U3" i="62" a="1"/>
  <c r="U3" i="62" s="1"/>
  <c r="U14" i="62" a="1"/>
  <c r="U14" i="62" s="1"/>
  <c r="U12" i="62" a="1"/>
  <c r="U12" i="62" s="1"/>
  <c r="U10" i="62" a="1"/>
  <c r="U10" i="62" s="1"/>
  <c r="U8" i="62" a="1"/>
  <c r="U8" i="62" s="1"/>
  <c r="U6" i="62" a="1"/>
  <c r="U6" i="62" s="1"/>
  <c r="U4" i="62" a="1"/>
  <c r="U4" i="62" s="1"/>
  <c r="E35" i="62"/>
  <c r="H35" i="62" s="1"/>
  <c r="K35" i="62" s="1"/>
  <c r="R9" i="62"/>
  <c r="E38" i="62"/>
  <c r="H38" i="62" s="1"/>
  <c r="K38" i="62" s="1"/>
  <c r="R12" i="62"/>
  <c r="E36" i="62"/>
  <c r="H36" i="62" s="1"/>
  <c r="K36" i="62" s="1"/>
  <c r="R10" i="62"/>
  <c r="R8" i="62"/>
  <c r="E34" i="62"/>
  <c r="H34" i="62" s="1"/>
  <c r="K34" i="62" s="1"/>
  <c r="E33" i="62"/>
  <c r="H33" i="62" s="1"/>
  <c r="K33" i="62" s="1"/>
  <c r="R7" i="62"/>
  <c r="Y14" i="62" a="1"/>
  <c r="Y14" i="62" s="1"/>
  <c r="Y12" i="62" a="1"/>
  <c r="Y12" i="62" s="1"/>
  <c r="Y10" i="62" a="1"/>
  <c r="Y10" i="62" s="1"/>
  <c r="Y8" i="62" a="1"/>
  <c r="Y8" i="62" s="1"/>
  <c r="Y6" i="62" a="1"/>
  <c r="Y6" i="62" s="1"/>
  <c r="Y4" i="62" a="1"/>
  <c r="Y4" i="62" s="1"/>
  <c r="Y15" i="62" a="1"/>
  <c r="Y15" i="62" s="1"/>
  <c r="Y13" i="62" a="1"/>
  <c r="Y13" i="62" s="1"/>
  <c r="Y11" i="62" a="1"/>
  <c r="Y11" i="62" s="1"/>
  <c r="Y9" i="62" a="1"/>
  <c r="Y9" i="62" s="1"/>
  <c r="Y7" i="62" a="1"/>
  <c r="Y7" i="62" s="1"/>
  <c r="Y5" i="62" a="1"/>
  <c r="Y5" i="62" s="1"/>
  <c r="Y3" i="62" a="1"/>
  <c r="Y3" i="62" s="1"/>
  <c r="W9" i="62" a="1"/>
  <c r="W9" i="62" s="1"/>
  <c r="W11" i="62" a="1"/>
  <c r="W11" i="62" s="1"/>
  <c r="W7" i="62" a="1"/>
  <c r="W7" i="62" s="1"/>
  <c r="W14" i="62" a="1"/>
  <c r="W14" i="62" s="1"/>
  <c r="W12" i="62" a="1"/>
  <c r="W12" i="62" s="1"/>
  <c r="W10" i="62" a="1"/>
  <c r="W10" i="62" s="1"/>
  <c r="W8" i="62" a="1"/>
  <c r="W8" i="62" s="1"/>
  <c r="W6" i="62" a="1"/>
  <c r="W6" i="62" s="1"/>
  <c r="W4" i="62" a="1"/>
  <c r="W4" i="62" s="1"/>
  <c r="W15" i="62" a="1"/>
  <c r="W15" i="62" s="1"/>
  <c r="W3" i="62" a="1"/>
  <c r="W3" i="62" s="1"/>
  <c r="W5" i="62" a="1"/>
  <c r="W5" i="62" s="1"/>
  <c r="W13" i="62" a="1"/>
  <c r="W13" i="62" s="1"/>
  <c r="R5" i="62"/>
  <c r="E31" i="62"/>
  <c r="H31" i="62" s="1"/>
  <c r="K31" i="62" s="1"/>
  <c r="X14" i="62" a="1"/>
  <c r="X14" i="62" s="1"/>
  <c r="X12" i="62" a="1"/>
  <c r="X12" i="62" s="1"/>
  <c r="X10" i="62" a="1"/>
  <c r="X10" i="62" s="1"/>
  <c r="X8" i="62" a="1"/>
  <c r="X8" i="62" s="1"/>
  <c r="X6" i="62" a="1"/>
  <c r="X6" i="62" s="1"/>
  <c r="X4" i="62" a="1"/>
  <c r="X4" i="62" s="1"/>
  <c r="X15" i="62" a="1"/>
  <c r="X15" i="62" s="1"/>
  <c r="X13" i="62" a="1"/>
  <c r="X13" i="62" s="1"/>
  <c r="X11" i="62" a="1"/>
  <c r="X11" i="62" s="1"/>
  <c r="X9" i="62" a="1"/>
  <c r="X9" i="62" s="1"/>
  <c r="X7" i="62" a="1"/>
  <c r="X7" i="62" s="1"/>
  <c r="X5" i="62" a="1"/>
  <c r="X5" i="62" s="1"/>
  <c r="X3" i="62" a="1"/>
  <c r="X3" i="62" s="1"/>
  <c r="C12" i="60"/>
  <c r="V15" i="62" l="1" a="1"/>
  <c r="V15" i="62" s="1"/>
  <c r="AB15" i="62" s="1"/>
  <c r="V13" i="62" a="1"/>
  <c r="V13" i="62" s="1"/>
  <c r="AB13" i="62" s="1"/>
  <c r="V11" i="62" a="1"/>
  <c r="V11" i="62" s="1"/>
  <c r="AB11" i="62" s="1"/>
  <c r="V9" i="62" a="1"/>
  <c r="V9" i="62" s="1"/>
  <c r="AB9" i="62" s="1"/>
  <c r="V7" i="62" a="1"/>
  <c r="V7" i="62" s="1"/>
  <c r="AB7" i="62" s="1"/>
  <c r="V5" i="62" a="1"/>
  <c r="V5" i="62" s="1"/>
  <c r="AB5" i="62" s="1"/>
  <c r="V3" i="62" a="1"/>
  <c r="V3" i="62" s="1"/>
  <c r="AB3" i="62" s="1"/>
  <c r="V14" i="62" a="1"/>
  <c r="V14" i="62" s="1"/>
  <c r="AB14" i="62" s="1"/>
  <c r="V12" i="62" a="1"/>
  <c r="V12" i="62" s="1"/>
  <c r="AB12" i="62" s="1"/>
  <c r="V10" i="62" a="1"/>
  <c r="V10" i="62" s="1"/>
  <c r="AB10" i="62" s="1"/>
  <c r="V8" i="62" a="1"/>
  <c r="V8" i="62" s="1"/>
  <c r="AB8" i="62" s="1"/>
  <c r="V6" i="62" a="1"/>
  <c r="V6" i="62" s="1"/>
  <c r="AB6" i="62" s="1"/>
  <c r="V4" i="62" a="1"/>
  <c r="V4" i="62" s="1"/>
  <c r="AB4" i="62" s="1"/>
  <c r="C12" i="12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AC7" i="62" a="1"/>
  <c r="AC7" i="62" s="1"/>
  <c r="AC15" i="62" a="1"/>
  <c r="AC15" i="62" s="1"/>
  <c r="AC3" i="62" a="1"/>
  <c r="AC3" i="62" s="1"/>
  <c r="AC11" i="62" a="1"/>
  <c r="AC11" i="62" s="1"/>
  <c r="AC9" i="62" a="1"/>
  <c r="AC9" i="62" s="1"/>
  <c r="AC14" i="62" a="1"/>
  <c r="AC14" i="62" s="1"/>
  <c r="AC12" i="62" a="1"/>
  <c r="AC12" i="62" s="1"/>
  <c r="AC10" i="62" a="1"/>
  <c r="AC10" i="62" s="1"/>
  <c r="AC8" i="62" a="1"/>
  <c r="AC8" i="62" s="1"/>
  <c r="AC6" i="62" a="1"/>
  <c r="AC6" i="62" s="1"/>
  <c r="AC4" i="62" a="1"/>
  <c r="AC4" i="62" s="1"/>
  <c r="AC13" i="62" a="1"/>
  <c r="AC13" i="62" s="1"/>
  <c r="AC5" i="62" a="1"/>
  <c r="AC5" i="62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4" i="61" s="1"/>
  <c r="P212" i="61"/>
  <c r="P209" i="61"/>
  <c r="G212" i="61"/>
  <c r="G211" i="61"/>
  <c r="G210" i="61"/>
  <c r="G209" i="61"/>
  <c r="H57" i="59" l="1"/>
  <c r="I20" i="59"/>
  <c r="O215" i="61"/>
  <c r="C214" i="61"/>
  <c r="K214" i="61"/>
  <c r="M215" i="61"/>
  <c r="G215" i="61"/>
  <c r="L214" i="61"/>
  <c r="K213" i="61"/>
  <c r="J213" i="61"/>
  <c r="C213" i="61"/>
  <c r="J215" i="61"/>
  <c r="G213" i="61"/>
  <c r="E215" i="61"/>
  <c r="G214" i="61"/>
  <c r="F214" i="61"/>
  <c r="P213" i="61"/>
  <c r="I215" i="61"/>
  <c r="N215" i="61"/>
  <c r="H213" i="61"/>
  <c r="D213" i="61"/>
  <c r="N213" i="61"/>
  <c r="H215" i="61"/>
  <c r="D214" i="61"/>
  <c r="I214" i="61"/>
  <c r="I213" i="61"/>
  <c r="O214" i="61"/>
  <c r="O213" i="61"/>
  <c r="M214" i="61"/>
  <c r="P215" i="61"/>
  <c r="M213" i="61"/>
  <c r="C215" i="61"/>
  <c r="N214" i="61"/>
  <c r="L213" i="61"/>
  <c r="L215" i="61"/>
  <c r="F215" i="61"/>
  <c r="F213" i="61"/>
  <c r="H214" i="61"/>
  <c r="E213" i="61"/>
  <c r="J214" i="61"/>
  <c r="K215" i="61"/>
  <c r="D215" i="61"/>
  <c r="E214" i="61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O126" i="15" a="1"/>
  <c r="O126" i="15" s="1"/>
  <c r="O127" i="15" a="1"/>
  <c r="O127" i="15" s="1"/>
  <c r="O128" i="15" a="1"/>
  <c r="O128" i="15" s="1"/>
  <c r="O130" i="15"/>
  <c r="O136" i="15" a="1"/>
  <c r="O136" i="15" s="1"/>
  <c r="O131" i="15"/>
  <c r="O137" i="15" a="1"/>
  <c r="O137" i="15" s="1"/>
  <c r="O138" i="15" a="1"/>
  <c r="O138" i="15" s="1"/>
  <c r="O133" i="15" l="1"/>
  <c r="O140" i="15"/>
  <c r="O138" i="5" l="1"/>
  <c r="O139" i="5" s="1"/>
  <c r="O136" i="5" a="1"/>
  <c r="O136" i="5" s="1"/>
  <c r="O127" i="5" l="1" a="1"/>
  <c r="O127" i="5" s="1"/>
  <c r="O126" i="5" a="1"/>
  <c r="O126" i="5" s="1"/>
  <c r="O130" i="5"/>
  <c r="O129" i="5"/>
  <c r="O132" i="5" s="1"/>
  <c r="O134" i="5" a="1"/>
  <c r="O134" i="5" s="1"/>
  <c r="K4" i="52" l="1"/>
  <c r="K5" i="52"/>
  <c r="K6" i="52"/>
  <c r="K7" i="52"/>
  <c r="K8" i="52"/>
  <c r="K3" i="52"/>
  <c r="M2" i="60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N6" i="56" l="1"/>
  <c r="M6" i="56"/>
  <c r="L6" i="56"/>
  <c r="P6" i="56" s="1"/>
  <c r="N16" i="56"/>
  <c r="L16" i="56"/>
  <c r="M16" i="56"/>
  <c r="N5" i="56"/>
  <c r="M5" i="56"/>
  <c r="L5" i="56"/>
  <c r="M11" i="56"/>
  <c r="L11" i="56"/>
  <c r="N11" i="56"/>
  <c r="L13" i="56"/>
  <c r="M13" i="56"/>
  <c r="N13" i="56"/>
  <c r="L14" i="56"/>
  <c r="M14" i="56"/>
  <c r="N14" i="56"/>
  <c r="M17" i="56"/>
  <c r="L17" i="56"/>
  <c r="N17" i="56"/>
  <c r="L8" i="56"/>
  <c r="M8" i="56"/>
  <c r="N8" i="56"/>
  <c r="M12" i="56"/>
  <c r="N12" i="56"/>
  <c r="L12" i="56"/>
  <c r="L10" i="56"/>
  <c r="N10" i="56"/>
  <c r="M10" i="56"/>
  <c r="M9" i="56"/>
  <c r="N9" i="56"/>
  <c r="L9" i="56"/>
  <c r="L15" i="56"/>
  <c r="N15" i="56"/>
  <c r="M15" i="56"/>
  <c r="N7" i="56"/>
  <c r="L7" i="56"/>
  <c r="M7" i="56"/>
  <c r="J10" i="12"/>
  <c r="P12" i="56" l="1"/>
  <c r="F30" i="59"/>
  <c r="P9" i="56"/>
  <c r="P10" i="56"/>
  <c r="P15" i="56"/>
  <c r="P11" i="56"/>
  <c r="P14" i="56"/>
  <c r="P17" i="56"/>
  <c r="M19" i="56"/>
  <c r="M20" i="56"/>
  <c r="N19" i="56"/>
  <c r="N20" i="56"/>
  <c r="P16" i="56"/>
  <c r="P8" i="56"/>
  <c r="P5" i="56"/>
  <c r="L20" i="56"/>
  <c r="L19" i="56"/>
  <c r="P7" i="56"/>
  <c r="P13" i="56"/>
  <c r="N22" i="56" l="1"/>
  <c r="M22" i="56"/>
  <c r="L22" i="56"/>
  <c r="C11" i="60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K126" i="15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6" i="5" l="1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L138" i="5"/>
  <c r="L139" i="5" s="1"/>
  <c r="M138" i="5"/>
  <c r="M139" i="5" s="1"/>
  <c r="N138" i="5"/>
  <c r="N139" i="5" s="1"/>
  <c r="K132" i="5" l="1"/>
  <c r="E13" i="13" s="1"/>
  <c r="L132" i="5"/>
  <c r="E14" i="13" s="1"/>
  <c r="N132" i="5"/>
  <c r="E16" i="13" s="1"/>
  <c r="M132" i="5"/>
  <c r="E15" i="13" s="1"/>
  <c r="I13" i="13" l="1"/>
  <c r="I14" i="13"/>
  <c r="I15" i="13"/>
  <c r="I16" i="13"/>
  <c r="H15" i="13"/>
  <c r="H14" i="13"/>
  <c r="H13" i="13" l="1"/>
  <c r="H16" i="13"/>
  <c r="B138" i="5" l="1"/>
  <c r="B139" i="5" s="1"/>
  <c r="C138" i="5"/>
  <c r="C139" i="5" s="1"/>
  <c r="D138" i="5"/>
  <c r="D139" i="5" s="1"/>
  <c r="E138" i="5"/>
  <c r="E139" i="5" s="1"/>
  <c r="F138" i="5"/>
  <c r="F139" i="5" s="1"/>
  <c r="G138" i="5"/>
  <c r="G139" i="5" s="1"/>
  <c r="H138" i="5"/>
  <c r="H139" i="5" s="1"/>
  <c r="I138" i="5"/>
  <c r="I139" i="5" s="1"/>
  <c r="J138" i="5"/>
  <c r="J139" i="5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C126" i="15" a="1"/>
  <c r="C126" i="15" s="1"/>
  <c r="D126" i="15" a="1"/>
  <c r="D126" i="15" s="1"/>
  <c r="E126" i="15" a="1"/>
  <c r="E126" i="15" s="1"/>
  <c r="F126" i="15" a="1"/>
  <c r="F126" i="15" s="1"/>
  <c r="G126" i="15" a="1"/>
  <c r="G126" i="15" s="1"/>
  <c r="H126" i="15" a="1"/>
  <c r="H126" i="15" s="1"/>
  <c r="I126" i="15" a="1"/>
  <c r="I126" i="15" s="1"/>
  <c r="J126" i="15" a="1"/>
  <c r="J126" i="15" s="1"/>
  <c r="B134" i="5" l="1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J127" i="5" a="1"/>
  <c r="J127" i="5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D12" i="13" l="1"/>
  <c r="D11" i="13"/>
  <c r="F12" i="56"/>
  <c r="C7" i="12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I12" i="13" l="1"/>
  <c r="N12" i="13" s="1"/>
  <c r="N11" i="13"/>
  <c r="N7" i="13"/>
  <c r="N10" i="13"/>
  <c r="N6" i="13"/>
  <c r="N9" i="13"/>
  <c r="N5" i="13"/>
  <c r="N8" i="13"/>
  <c r="N4" i="13"/>
  <c r="N14" i="13"/>
  <c r="N15" i="13"/>
  <c r="N13" i="13"/>
  <c r="N16" i="13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M2" i="13"/>
  <c r="N2" i="13"/>
  <c r="L2" i="13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I140" i="15"/>
  <c r="J140" i="15"/>
  <c r="H140" i="15"/>
  <c r="B140" i="15"/>
  <c r="G140" i="15"/>
  <c r="F140" i="15"/>
  <c r="E140" i="15"/>
  <c r="C140" i="15"/>
  <c r="D140" i="15"/>
  <c r="B133" i="15" l="1"/>
  <c r="H4" i="13" s="1"/>
  <c r="D133" i="15" l="1"/>
  <c r="H6" i="13" s="1"/>
  <c r="J133" i="15"/>
  <c r="I133" i="15"/>
  <c r="G133" i="15"/>
  <c r="H9" i="13" s="1"/>
  <c r="F133" i="15"/>
  <c r="H8" i="13" s="1"/>
  <c r="H133" i="15"/>
  <c r="H10" i="13" s="1"/>
  <c r="E133" i="15"/>
  <c r="H7" i="13" s="1"/>
  <c r="C133" i="15"/>
  <c r="H5" i="13" s="1"/>
  <c r="H11" i="13" l="1"/>
  <c r="H12" i="13"/>
  <c r="M12" i="13" s="1"/>
  <c r="M5" i="13"/>
  <c r="M9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F132" i="5"/>
  <c r="E8" i="13" s="1"/>
  <c r="G132" i="5"/>
  <c r="E9" i="13" s="1"/>
  <c r="H132" i="5"/>
  <c r="E10" i="13" s="1"/>
  <c r="I132" i="5"/>
  <c r="E11" i="13" s="1"/>
  <c r="J132" i="5"/>
  <c r="D132" i="5" l="1"/>
  <c r="E6" i="13" s="1"/>
  <c r="C132" i="5"/>
  <c r="E5" i="13" s="1"/>
  <c r="B132" i="5"/>
  <c r="E4" i="13" s="1"/>
  <c r="E12" i="13" l="1"/>
  <c r="L12" i="13" s="1"/>
  <c r="L5" i="13"/>
  <c r="L9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P5" i="13" l="1"/>
  <c r="P11" i="13"/>
  <c r="P7" i="13"/>
  <c r="P10" i="13"/>
  <c r="P4" i="13"/>
  <c r="P9" i="13"/>
  <c r="P6" i="13"/>
  <c r="P8" i="13"/>
  <c r="P12" i="13"/>
  <c r="R5" i="13" l="1" a="1"/>
  <c r="R5" i="13" s="1"/>
  <c r="R8" i="13" a="1"/>
  <c r="R8" i="13" s="1"/>
  <c r="R13" i="13" a="1"/>
  <c r="R13" i="13" s="1"/>
  <c r="R16" i="13" a="1"/>
  <c r="R16" i="13" s="1"/>
  <c r="R6" i="13" a="1"/>
  <c r="R6" i="13" s="1"/>
  <c r="R11" i="13" a="1"/>
  <c r="R11" i="13" s="1"/>
  <c r="R14" i="13" a="1"/>
  <c r="R14" i="13" s="1"/>
  <c r="R9" i="13" a="1"/>
  <c r="R9" i="13" s="1"/>
  <c r="R12" i="13" a="1"/>
  <c r="R12" i="13" s="1"/>
  <c r="R4" i="13" a="1"/>
  <c r="R4" i="13" s="1"/>
  <c r="R7" i="13" a="1"/>
  <c r="R7" i="13" s="1"/>
  <c r="R10" i="13" a="1"/>
  <c r="R10" i="13" s="1"/>
  <c r="R15" i="13" a="1"/>
  <c r="R15" i="13" s="1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47EDF64-BC4A-4EE0-A12D-FC345F5890E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Timestamp="1707460427"&gt;&lt;FQL&gt;&lt;Q&gt;540787-IN^P_PRICE(0,-200D)&lt;/Q&gt;&lt;R&gt;201&lt;/R&gt;&lt;C&gt;1&lt;/C&gt;&lt;D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xsi:type="xsd:double"&gt;66.08&lt;/D&gt;&lt;D xsi:type="xsd:double"&gt;65.71&lt;/D&gt;&lt;D xsi:type="xsd:double"&gt;65.75&lt;/D&gt;&lt;D xsi:type="xsd:double"&gt;65.44&lt;/D&gt;&lt;D xsi:type="xsd:double"&gt;65.21&lt;/D&gt;&lt;D xsi:type="xsd:double"&gt;65.08&lt;/D&gt;&lt;D xsi:type="xsd:double"&gt;64.79&lt;/D&gt;&lt;D xsi:type="xsd:double"&gt;64.63&lt;/D&gt;&lt;D xsi:type="xsd:double"&gt;64.09&lt;/D&gt;&lt;D xsi:type="xsd:double"&gt;64.01&lt;/D&gt;&lt;D xsi:type="xsd:double"&gt;63.54&lt;/D&gt;&lt;D xsi:type="xsd:double"&gt;63.3&lt;/D&gt;&lt;D xsi:type="xsd:double"&gt;63.48&lt;/D&gt;&lt;D xsi:type="xsd:double"&gt;64.05&lt;/D&gt;&lt;D xsi:type="xsd:double"&gt;63.87&lt;/D&gt;&lt;D xsi:type="xsd:double"&gt;63.42&lt;/D&gt;&lt;D xsi:type="xsd:double"&gt;63.13&lt;/D&gt;&lt;D xsi:type="xsd:double"&gt;62.97&lt;/D&gt;&lt;D xsi:type="xsd:double"&gt;62.58&lt;/D&gt;&lt;D xsi:type="xsd:double"&gt;62.53&lt;/D&gt;&lt;D xsi:type="xsd:double"&gt;62.32&lt;/D&gt;&lt;D xsi:type="xsd:double"&gt;62.27&lt;/D&gt;&lt;D xsi:type="xsd:double"&gt;63.05&lt;/D&gt;&lt;D xsi:type="xsd:double"&gt;63.22&lt;/D&gt;&lt;D xsi:type="xsd:double"&gt;63.2&lt;/D&gt;&lt;D xsi:type="xsd:double"&gt;62.61&lt;/D&gt;&lt;D xsi:type="xsd:double"&gt;63.14&lt;/D&gt;&lt;D xsi:type="xsd:double"&gt;63.5&lt;/D&gt;&lt;D xsi:type="xsd:double"&gt;63.3&lt;/D&gt;&lt;D xsi:type="xsd:double"&gt;63.54&lt;/D&gt;&lt;D xsi:type="xsd:double"&gt;62.99&lt;/D&gt;&lt;D xsi:type="xsd:double"&gt;63.13&lt;/D&gt;&lt;D xsi:type="xsd:double"&gt;62.88&lt;/D&gt;&lt;D xsi:type="xsd:double"&gt;62.88&lt;/D&gt;&lt;D xsi:type="xsd:double"&gt;62.31&lt;/D&gt;&lt;D xsi:type="xsd:double"&gt;61.78&lt;/D&gt;&lt;D xsi:type="xsd:double"&gt;61.63&lt;/D&gt;&lt;D xsi:type="xsd:double"&gt;61.03&lt;/D&gt;&lt;D xsi:type="xsd:double"&gt;60.87&lt;/D&gt;&lt;D xsi:type="xsd:double"&gt;60.74&lt;/D&gt;&lt;D xsi:type="xsd:double"&gt;60.51&lt;/D&gt;&lt;D xsi:type="xsd:double"&gt;60.44&lt;/D&gt;&lt;/FQL&gt;&lt;FQL&gt;&lt;Q&gt;538057-IN^P_PRICE(0,-200D)&lt;/Q&gt;&lt;R&gt;201&lt;/R&gt;&lt;C&gt;1&lt;/C&gt;&lt;D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xsi:type="xsd:double"&gt;43.59&lt;/D&gt;&lt;D xsi:type="xsd:double"&gt;43.34&lt;/D&gt;&lt;D xsi:type="xsd:double"&gt;43.46&lt;/D&gt;&lt;D xsi:type="xsd:double"&gt;43.13&lt;/D&gt;&lt;D xsi:type="xsd:double"&gt;42.96&lt;/D&gt;&lt;D xsi:type="xsd:double"&gt;42.84&lt;/D&gt;&lt;D xsi:type="xsd:double"&gt;42.62&lt;/D&gt;&lt;D xsi:type="xsd:double"&gt;42.34&lt;/D&gt;&lt;D xsi:type="xsd:double"&gt;42.11&lt;/D&gt;&lt;D xsi:type="xsd:double"&gt;41.97&lt;/D&gt;&lt;D xsi:type="xsd:double"&gt;41.84&lt;/D&gt;&lt;D xsi:type="xsd:double"&gt;41.71&lt;/D&gt;&lt;D xsi:type="xsd:double"&gt;42.08&lt;/D&gt;&lt;D xsi:type="xsd:double"&gt;42.45&lt;/D&gt;&lt;D xsi:type="xsd:double"&gt;42.49&lt;/D&gt;&lt;D xsi:type="xsd:double"&gt;42.53&lt;/D&gt;&lt;D xsi:type="xsd:double"&gt;42.55&lt;/D&gt;&lt;D xsi:type="xsd:double"&gt;42.58&lt;/D&gt;&lt;D xsi:type="xsd:double"&gt;42.37&lt;/D&gt;&lt;D xsi:type="xsd:double"&gt;42.45&lt;/D&gt;&lt;D xsi:type="xsd:double"&gt;42.64&lt;/D&gt;&lt;D xsi:type="xsd:double"&gt;42.53&lt;/D&gt;&lt;D xsi:type="xsd:double"&gt;42.88&lt;/D&gt;&lt;D xsi:type="xsd:double"&gt;42.93&lt;/D&gt;&lt;D xsi:type="xsd:double"&gt;42.63&lt;/D&gt;&lt;D xsi:type="xsd:double"&gt;42.53&lt;/D&gt;&lt;D xsi:type="xsd:double"&gt;43.08&lt;/D&gt;&lt;D xsi:type="xsd:double"&gt;42.97&lt;/D&gt;&lt;D xsi:type="xsd:double"&gt;42.63&lt;/D&gt;&lt;D xsi:type="xsd:double"&gt;42.67&lt;/D&gt;&lt;D xsi:type="xsd:double"&gt;42.2&lt;/D&gt;&lt;D xsi:type="xsd:double"&gt;42.41&lt;/D&gt;&lt;D xsi:type="xsd:double"&gt;42.38&lt;/D&gt;&lt;D xsi:type="xsd:double"&gt;42.19&lt;/D&gt;&lt;D xsi:type="xsd:double"&gt;41.43&lt;/D&gt;&lt;D xsi:type="xsd:double"&gt;41.27&lt;/D&gt;&lt;D xsi:type="xsd:double"&gt;41.29&lt;/D&gt;&lt;D xsi:type="xsd:double"&gt;41.03&lt;/D&gt;&lt;D xsi:type="xsd:double"&gt;41.04&lt;/D&gt;&lt;D xsi:type="xsd:double"&gt;40.95&lt;/D&gt;&lt;D xsi:type="xsd:double"&gt;40.99&lt;/D&gt;&lt;D xsi:type="xsd:double"&gt;40.72&lt;/D&gt;&lt;/FQL&gt;&lt;FQL&gt;&lt;Q&gt;543326-IN^P_PRICE(0,-200D)&lt;/Q&gt;&lt;R&gt;201&lt;/R&gt;&lt;C&gt;1&lt;/C&gt;&lt;D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xsi:type="xsd:double"&gt;540.19&lt;/D&gt;&lt;D xsi:type="xsd:double"&gt;535.71&lt;/D&gt;&lt;D xsi:type="xsd:double"&gt;531.65&lt;/D&gt;&lt;D xsi:type="xsd:double"&gt;528.88&lt;/D&gt;&lt;D xsi:type="xsd:double"&gt;523.47&lt;/D&gt;&lt;D xsi:type="xsd:double"&gt;521.68&lt;/D&gt;&lt;D xsi:type="xsd:double"&gt;526.64&lt;/D&gt;&lt;D xsi:type="xsd:double"&gt;531.64&lt;/D&gt;&lt;D xsi:type="xsd:double"&gt;524.28&lt;/D&gt;&lt;D xsi:type="xsd:double"&gt;526.55&lt;/D&gt;&lt;D xsi:type="xsd:double"&gt;529.04&lt;/D&gt;&lt;D xsi:type="xsd:double"&gt;525&lt;/D&gt;&lt;D xsi:type="xsd:double"&gt;524.95&lt;/D&gt;&lt;D xsi:type="xsd:double"&gt;524.75&lt;/D&gt;&lt;D xsi:type="xsd:double"&gt;521.5&lt;/D&gt;&lt;D xsi:type="xsd:double"&gt;519.2&lt;/D&gt;&lt;D xsi:type="xsd:double"&gt;510.23&lt;/D&gt;&lt;D xsi:type="xsd:double"&gt;508.68&lt;/D&gt;&lt;D xsi:type="xsd:double"&gt;506.8&lt;/D&gt;&lt;D xsi:type="xsd:double"&gt;505.94&lt;/D&gt;&lt;D xsi:type="xsd:double"&gt;503.65&lt;/D&gt;&lt;D xsi:type="xsd:double"&gt;502.35&lt;/D&gt;&lt;D xsi:type="xsd:double"&gt;507.39&lt;/D&gt;&lt;D xsi:type="xsd:double"&gt;508.42&lt;/D&gt;&lt;D xsi:type="xsd:double"&gt;508.71&lt;/D&gt;&lt;D xsi:type="xsd:double"&gt;502.9&lt;/D&gt;&lt;D xsi:type="xsd:double"&gt;501.87&lt;/D&gt;&lt;D xsi:type="xsd:double"&gt;500.7&lt;/D&gt;&lt;D xsi:type="xsd:double"&gt;497.6&lt;/D&gt;&lt;D xsi:type="xsd:double"&gt;499&lt;/D&gt;&lt;D xsi:type="xsd:double"&gt;494.82&lt;/D&gt;&lt;D xsi:type="xsd:double"&gt;493.49&lt;/D&gt;&lt;D xsi:type="xsd:double"&gt;493.3&lt;/D&gt;&lt;D xsi:type="xsd:double"&gt;490.28&lt;/D&gt;&lt;D xsi:type="xsd:double"&gt;490.36&lt;/D&gt;&lt;D xsi:type="xsd:double"&gt;487.85&lt;/D&gt;&lt;D xsi:type="xsd:double"&gt;486.66&lt;/D&gt;&lt;D xsi:type="xsd:double"&gt;483&lt;/D&gt;&lt;D xsi:type="xsd:double"&gt;482.07&lt;/D&gt;&lt;D xsi:type="xsd:double"&gt;480.9&lt;/D&gt;&lt;D xsi:type="xsd:double"&gt;476.04&lt;/D&gt;&lt;D xsi:type="xsd:double"&gt;478&lt;/D&gt;&lt;/FQL&gt;&lt;FQL&gt;&lt;Q&gt;543627-IN^P_PRICE(0,-200D)&lt;/Q&gt;&lt;R&gt;201&lt;/R&gt;&lt;C&gt;1&lt;/C&gt;&lt;D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xsi:type="xsd:double"&gt;14.250999&lt;/D&gt;&lt;D xsi:type="xsd:double"&gt;14.478999&lt;/D&gt;&lt;D xsi:type="xsd:double"&gt;14.330001&lt;/D&gt;&lt;D xsi:type="xsd:double"&gt;14.35&lt;/D&gt;&lt;D xsi:type="xsd:double"&gt;13.805&lt;/D&gt;&lt;D xsi:type="xsd:double"&gt;14.331&lt;/D&gt;&lt;D xsi:type="xsd:double"&gt;14.246001&lt;/D&gt;&lt;D xsi:type="xsd:double"&gt;13.6050005&lt;/D&gt;&lt;D xsi:type="xsd:double"&gt;14.07&lt;/D&gt;&lt;D xsi:type="xsd:double"&gt;13.805&lt;/D&gt;&lt;D xsi:type="xsd:double"&gt;13.705001&lt;/D&gt;&lt;D xsi:type="xsd:double"&gt;14.0720005&lt;/D&gt;&lt;D xsi:type="xsd:double"&gt;14.099001&lt;/D&gt;&lt;D xsi:type="xsd:double"&gt;13.955001&lt;/D&gt;&lt;D xsi:type="xsd:double"&gt;13.505&lt;/D&gt;&lt;D xsi:type="xsd:double"&gt;14.066001&lt;/D&gt;&lt;D xsi:type="xsd:double"&gt;13.81&lt;/D&gt;&lt;D xsi:type="xsd:double"&gt;13.505&lt;/D&gt;&lt;D xsi:type="xsd:double"&gt;13.405001&lt;/D&gt;&lt;D xsi:type="xsd:double"&gt;13.92&lt;/D&gt;&lt;D xsi:type="xsd:double"&gt;13.5199995&lt;/D&gt;&lt;D xsi:type="xsd:double"&gt;13.1050005&lt;/D&gt;&lt;D xsi:type="xsd:double"&gt;13.1050005&lt;/D&gt;&lt;D xsi:type="xsd:double"&gt;13.578&lt;/D&gt;&lt;D xsi:type="xsd:double"&gt;13.482001&lt;/D&gt;&lt;D xsi:type="xsd:double"&gt;13.205001&lt;/D&gt;&lt;D xsi:type="xsd:double"&gt;13.87&lt;/D&gt;&lt;D xsi:type="xsd:double"&gt;13.55&lt;/D&gt;&lt;D xsi:type="xsd:double"&gt;13.899001&lt;/D&gt;&lt;D xsi:type="xsd:double"&gt;13.6&lt;/D&gt;&lt;D xsi:type="xsd:double"&gt;13.55&lt;/D&gt;&lt;D xsi:type="xsd:double"&gt;13.6&lt;/D&gt;&lt;D xsi:type="xsd:double"&gt;13.741&lt;/D&gt;&lt;D xsi:type="xsd:double"&gt;13.45&lt;/D&gt;&lt;D xsi:type="xsd:double"&gt;13.6&lt;/D&gt;&lt;D xsi:type="xsd:double"&gt;13.448&lt;/D&gt;&lt;D xsi:type="xsd:double"&gt;13.45&lt;/D&gt;&lt;D xsi:type="xsd:double"&gt;13.6449995&lt;/D&gt;&lt;D xsi:type="xsd:double"&gt;13.511001&lt;/D&gt;&lt;D xsi:type="xsd:double"&gt;13.47&lt;/D&gt;&lt;D xsi:type="xsd:double"&gt;13.05&lt;/D&gt;&lt;D xsi:type="xsd:double"&gt;13.05&lt;/D&gt;&lt;D xsi:type="xsd:double"&gt;13.05&lt;/D&gt;&lt;D xsi:type="xsd:double"&gt;13.010001&lt;/D&gt;&lt;D xsi:type="xsd:double"&gt;13.05&lt;/D&gt;&lt;D xsi:type="xsd:double"&gt;13.05&lt;/D&gt;&lt;/FQL&gt;&lt;FQL&gt;&lt;Q&gt;543454-IN^P_PRICE(0,-200D)&lt;/Q&gt;&lt;R&gt;201&lt;/R&gt;&lt;C&gt;1&lt;/C&gt;&lt;D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</t>
        </r>
      </text>
    </comment>
    <comment ref="A2" authorId="0" shapeId="0" xr:uid="{8BBD1F63-104C-4444-89D2-03F87592E841}">
      <text>
        <r>
          <rPr>
            <b/>
            <sz val="9"/>
            <color indexed="81"/>
            <rFont val="Tahoma"/>
            <charset val="1"/>
          </rPr>
          <t>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xsi:type="xsd:double"&gt;91.89&lt;/D&gt;&lt;D xsi:type="xsd:double"&gt;91.54&lt;/D&gt;&lt;D xsi:type="xsd:double"&gt;91.25&lt;/D&gt;&lt;D xsi:type="xsd:double"&gt;90.42&lt;/D&gt;&lt;D xsi:type="xsd:double"&gt;89.98&lt;/D&gt;&lt;D xsi:type="xsd:double"&gt;89.37&lt;/D&gt;&lt;D xsi:type="xsd:double"&gt;89.9&lt;/D&gt;&lt;D xsi:type="xsd:double"&gt;90.29&lt;/D&gt;&lt;D xsi:type="xsd:double"&gt;89.19&lt;/D&gt;&lt;D xsi:type="xsd:double"&gt;89&lt;/D&gt;&lt;D xsi:type="xsd:double"&gt;88.11&lt;/D&gt;&lt;D xsi:type="xsd:double"&gt;87.98&lt;/D&gt;&lt;D xsi:type="xsd:double"&gt;87.67&lt;/D&gt;&lt;D xsi:type="xsd:double"&gt;87.56&lt;/D&gt;&lt;D xsi:type="xsd:double"&gt;87.34&lt;/D&gt;&lt;D xsi:type="xsd:double"&gt;87.04&lt;/D&gt;&lt;D xsi:type="xsd:double"&gt;86&lt;/D&gt;&lt;D xsi:type="xsd:double"&gt;86.17&lt;/D&gt;&lt;D xsi:type="xsd:double"&gt;85.99&lt;/D&gt;&lt;D xsi:type="xsd:double"&gt;85.14&lt;/D&gt;&lt;D xsi:type="xsd:double"&gt;84.63&lt;/D&gt;&lt;D xsi:type="xsd:double"&gt;84.95&lt;/D&gt;&lt;D xsi:type="xsd:double"&gt;85.47&lt;/D&gt;&lt;D xsi:type="xsd:double"&gt;85.96&lt;/D&gt;&lt;D xsi:type="xsd:double"&gt;85.83&lt;/D&gt;&lt;D xsi:type="xsd:double"&gt;85.72&lt;/D&gt;&lt;D xsi:type="xsd:double"&gt;85.8&lt;/D&gt;&lt;D xsi:type="xsd:double"&gt;85.84&lt;/D&gt;&lt;D xsi:type="xsd:double"&gt;85.54&lt;/D&gt;&lt;D xsi:type="xsd:double"&gt;85.49&lt;/D&gt;&lt;D xsi:type="xsd:double"&gt;84.91&lt;/D&gt;&lt;D xsi:type="xsd:double"&gt;85.01&lt;/D&gt;&lt;D xsi:type="xsd:double"&gt;84.83&lt;/D&gt;&lt;D xsi:type="xsd:double"&gt;84.75&lt;/D&gt;&lt;D xsi:type="xsd:double"&gt;84.11&lt;/D&gt;&lt;D xsi:type="xsd:double"&gt;83.3&lt;/D&gt;&lt;D xsi:type="xsd:double"&gt;83.08&lt;/D&gt;&lt;D xsi:type="xsd:double"&gt;82.68&lt;/D&gt;&lt;D xsi:type="xsd:double"&gt;82.8&lt;/D&gt;&lt;D xsi:type="xsd:double"&gt;82.61&lt;/D&gt;&lt;D xsi:type="xsd:double"&gt;83.01&lt;/D&gt;&lt;D xsi:type="xsd:double"&gt;83.29&lt;/D&gt;&lt;/FQL&gt;&lt;FQL&gt;&lt;Q&gt;543666-IN^P_PRICE(0,-200D)&lt;/Q&gt;&lt;R&gt;201&lt;/R&gt;&lt;C&gt;1&lt;/C&gt;&lt;D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xsi:type="xsd:double"&gt;22.69&lt;/D&gt;&lt;D xsi:type="xsd:double"&gt;22.286001&lt;/D&gt;&lt;D xsi:type="xsd:double"&gt;22.572&lt;/D&gt;&lt;D xsi:type="xsd:double"&gt;22.744001&lt;/D&gt;&lt;D xsi:type="xsd:double"&gt;22.6&lt;/D&gt;&lt;D xsi:type="xsd:double"&gt;22.213001&lt;/D&gt;&lt;D xsi:type="xsd:double"&gt;22.516&lt;/D&gt;&lt;D xsi:type="xsd:double"&gt;22.759&lt;/D&gt;&lt;D xsi:type="xsd:double"&gt;22.562&lt;/D&gt;&lt;D xsi:type="xsd:double"&gt;22.687&lt;/D&gt;&lt;D xsi:type="xsd:double"&gt;22.468&lt;/D&gt;&lt;D xsi:type="xsd:double"&gt;22.176&lt;/D&gt;&lt;D xsi:type="xsd:double"&gt;22.417&lt;/D&gt;&lt;D xsi:type="xsd:double"&gt;22.103&lt;/D&gt;&lt;D xsi:type="xsd:double"&gt;22.661001&lt;/D&gt;&lt;D xsi:type="xsd:double"&gt;21.573&lt;/D&gt;&lt;D xsi:type="xsd:double"&gt;21.992&lt;/D&gt;&lt;D xsi:type="xsd:double"&gt;22.399&lt;/D&gt;&lt;D xsi:type="xsd:double"&gt;22.410002&lt;/D&gt;&lt;D xsi:type="xsd:double"&gt;22.37&lt;/D&gt;&lt;D xsi:type="xsd:double"&gt;21.763&lt;/D&gt;&lt;D xsi:type="xsd:double"&gt;21.803&lt;/D&gt;&lt;D xsi:type="xsd:double"&gt;22.101&lt;/D&gt;&lt;D xsi:type="xsd:double"&gt;22.477001&lt;/D&gt;&lt;D xsi:type="xsd:double"&gt;22.210001&lt;/D&gt;&lt;D xsi:type="xsd:double"&gt;22.317999&lt;/D&gt;&lt;D xsi:type="xsd:double"&gt;22.216002&lt;/D&gt;&lt;D xsi:type="xsd:double"&gt;21.978&lt;/D&gt;&lt;D xsi:type="xsd:double"&gt;21.519001&lt;/D&gt;&lt;D xsi:type="xsd:double"&gt;21.97&lt;/D&gt;&lt;D xsi:type="xsd:double"&gt;21.865&lt;/D&gt;&lt;D xsi:type="xsd:double"&gt;22.033&lt;/D&gt;&lt;D xsi:type="xsd:double"&gt;21.85&lt;/D&gt;&lt;D xsi:type="xsd:double"&gt;22.008001&lt;/D&gt;&lt;D xsi:type="xsd:double"&gt;21.65&lt;/D&gt;&lt;D xsi:type="xsd:double"&gt;21.817999&lt;/D&gt;&lt;D xsi:type="xsd:double"&gt;21.754&lt;/D&gt;&lt;D xsi:type="xsd:double"&gt;21.673&lt;/D&gt;&lt;D xsi:type="xsd:double"&gt;21.577002&lt;/D&gt;&lt;D xsi:type="xsd:double"&gt;21.49&lt;/D&gt;&lt;D xsi:type="xsd:double"&gt;21.539999&lt;/D&gt;&lt;D xsi:type="xsd:double"&gt;21.300001&lt;/D&gt;&lt;/FQL&gt;&lt;FQL&gt;&lt;Q&gt;543563-IN^P_PRICE(0,-200D)&lt;/Q&gt;&lt;R&gt;201&lt;/R&gt;&lt;C&gt;1&lt;/C&gt;&lt;D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xsi:type="xsd:double"&gt;25.14&lt;/D&gt;&lt;D xsi:type="xsd:double"&gt;25.05&lt;/D&gt;&lt;D xsi:type="xsd:double"&gt;24.46&lt;/D&gt;&lt;D xsi:type="xsd:double"&gt;23.35&lt;/D&gt;&lt;D xsi:type="xsd:double"&gt;24.42&lt;/D&gt;&lt;D xsi:type="xsd:double"&gt;24.7&lt;/D&gt;&lt;D xsi:type="xsd:double"&gt;24.23&lt;/D&gt;&lt;D xsi:type="xsd:double"&gt;24.49&lt;/D&gt;&lt;D xsi:type="xsd:double"&gt;24.07&lt;/D&gt;&lt;D xsi:type="xsd:double"&gt;24.53&lt;/D&gt;&lt;D xsi:type="xsd:double"&gt;24.14&lt;/D&gt;&lt;D xsi:type="xsd:double"&gt;24.14&lt;/D&gt;&lt;D xsi:type="xsd:double"&gt;22.53&lt;/D&gt;&lt;D xsi:type="xsd:double"&gt;22.53&lt;/D&gt;&lt;D xsi:type="xsd:double"&gt;23.93&lt;/D&gt;&lt;D xsi:type="xsd:double"&gt;23.73&lt;/D&gt;&lt;D xsi:type="xsd:double"&gt;22.23&lt;/D&gt;&lt;D xsi:type="xsd:double"&gt;23.55&lt;/D&gt;&lt;D xsi:type="xsd:double"&gt;23.4&lt;/D&gt;&lt;D xsi:type="xsd:double"&gt;22.95&lt;/D&gt;&lt;D xsi:type="xsd:double"&gt;23.19&lt;/D&gt;&lt;D xsi:type="xsd:double"&gt;22.56&lt;/D&gt;&lt;D xsi:type="xsd:double"&gt;23.11&lt;/D&gt;&lt;D xsi:type="xsd:double"&gt;23.11&lt;/D&gt;&lt;D xsi:type="xsd:double"&gt;23.11&lt;/D&gt;&lt;D xsi:type="xsd:double"&gt;23.26&lt;/D&gt;&lt;D xsi:type="xsd:double"&gt;23.08&lt;/D&gt;&lt;D xsi:type="xsd:double"&gt;23.2&lt;/D&gt;&lt;D xsi:type="xsd:double"&gt;23.47&lt;/D&gt;&lt;D xsi:type="xsd:double"&gt;23&lt;/D&gt;&lt;D xsi:type="xsd:double"&gt;23.33&lt;/D&gt;&lt;D xsi:type="xsd:double"&gt;23.32&lt;/D&gt;&lt;D xsi:type="xsd:double"&gt;22.7&lt;/D&gt;&lt;D xsi:type="xsd:double"&gt;23.21&lt;/D&gt;&lt;D xsi:type="xsd:double"&gt;22.72&lt;/D&gt;&lt;D xsi:type="xsd:double"&gt;23.05&lt;/D&gt;&lt;D xsi:type="xsd:double"&gt;22.84&lt;/D&gt;&lt;D xsi:type="xsd:double"&gt;22.67&lt;/D&gt;&lt;D xsi:type="xsd:double"&gt;22.6&lt;/D&gt;&lt;D xsi:type="xsd:double"&gt;22.8&lt;/D&gt;&lt;D xsi:type="xsd:double"&gt;22.96&lt;/D&gt;&lt;D xsi:type="xsd:double"&gt;22.96&lt;/D&gt;&lt;/FQL&gt;&lt;FQL&gt;&lt;Q&gt;543465-IN^P_PRICE(0,-200D)&lt;/Q&gt;&lt;R&gt;201&lt;/R&gt;&lt;C&gt;1&lt;/C&gt;&lt;D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xsi:type="xsd:double"&gt;42.73&lt;/D&gt;&lt;D xsi:type="xsd:double"&gt;42.27&lt;/D&gt;&lt;D xsi:type="xsd:double"&gt;42.55&lt;/D&gt;&lt;D xsi:type="xsd:double"&gt;42.49&lt;/D&gt;&lt;D xsi:type="xsd:double"&gt;42.14&lt;/D&gt;&lt;D xsi:type="xsd:double"&gt;41.89&lt;/D&gt;&lt;D xsi:type="xsd:double"&gt;41.87&lt;/D&gt;&lt;D xsi:type="xsd:double"&gt;42.22&lt;/D&gt;&lt;D xsi:type="xsd:double"&gt;41.82&lt;/D&gt;&lt;D xsi:type="xsd:double"&gt;41.51&lt;/D&gt;&lt;D xsi:type="xsd:double"&gt;41.2&lt;/D&gt;&lt;D xsi:type="xsd:double"&gt;41.01&lt;/D&gt;&lt;D xsi:type="xsd:double"&gt;41.18&lt;/D&gt;&lt;D xsi:type="xsd:double"&gt;41.17&lt;/D&gt;&lt;D xsi:type="xsd:double"&gt;40.91&lt;/D&gt;&lt;D xsi:type="xsd:double"&gt;40.57&lt;/D&gt;&lt;D xsi:type="xsd:double"&gt;40&lt;/D&gt;&lt;D xsi:type="xsd:double"&gt;40.32&lt;/D&gt;&lt;D xsi:type="xsd:double"&gt;39.69&lt;/D&gt;&lt;D xsi:type="xsd:double"&gt;39.66&lt;/D&gt;&lt;D xsi:type="xsd:double"&gt;39.77&lt;/D&gt;&lt;D xsi:type="xsd:double"&gt;39.91&lt;/D&gt;&lt;D xsi:type="xsd:double"&gt;39.9&lt;/D&gt;&lt;D xsi:type="xsd:double"&gt;39.97&lt;/D&gt;&lt;D xsi:type="xsd:double"&gt;39.99&lt;/D&gt;&lt;D xsi:type="xsd:double"&gt;39.64&lt;/D&gt;&lt;D xsi:type="xsd:double"&gt;39.98&lt;/D&gt;&lt;D xsi:type="xsd:double"&gt;39.3&lt;/D&gt;&lt;D xsi:type="xsd:double"&gt;39.28&lt;/D&gt;&lt;D xsi:type="xsd:double"&gt;39.49&lt;/D&gt;&lt;D xsi:type="xsd:double"&gt;39.13&lt;/D&gt;&lt;D xsi:type="xsd:double"&gt;39.29&lt;/D&gt;&lt;D xsi:type="xsd:double"&gt;39.17&lt;/D&gt;&lt;D xsi:type="xsd:double"&gt;39.2&lt;/D&gt;&lt;D xsi:type="xsd:double"&gt;38.78&lt;/D&gt;&lt;D xsi:type="xsd:double"&gt;38.1&lt;/D&gt;&lt;D xsi:type="xsd:double"&gt;38.1&lt;/D&gt;&lt;D xsi:type="xsd:double"&gt;38.24&lt;/D&gt;&lt;D xsi:type="xsd:double"&gt;37.79&lt;/D&gt;&lt;D xsi:type="xsd:double"&gt;37.55&lt;/D&gt;&lt;D xsi:type="xsd:double"&gt;37.71&lt;/D&gt;&lt;D xsi:type="xsd:double"&gt;37.6&lt;/D&gt;&lt;/FQL&gt;&lt;FQL&gt;&lt;Q&gt;543710-IN^P_PRICE(0,-200D)&lt;/Q&gt;&lt;R&gt;201&lt;/R&gt;&lt;C&gt;1&lt;/C&gt;&lt;D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xsi:type="xsd:double"&gt;61.08&lt;/D&gt;&lt;D xsi:type="xsd:double"&gt;60.71&lt;/D&gt;&lt;D xsi:type="xsd:double"&gt;60.44&lt;/D&gt;&lt;D xsi:type="xsd:double"&gt;60.14&lt;/D&gt;&lt;D xsi:type="xsd:double"&gt;58.43&lt;/D&gt;&lt;D xsi:type="xsd:double"&gt;59.51&lt;/D&gt;&lt;D xsi:type="xsd:double"&gt;59.75&lt;/D&gt;&lt;D xsi:type="xsd:double"&gt;59.83&lt;/D&gt;&lt;D xsi:type="xsd:double"&gt;58.95&lt;/D&gt;&lt;D xsi:type="xsd:double"&gt;58.92&lt;/D&gt;&lt;D xsi:type="xsd:double"&gt;58.8&lt;/D&gt;&lt;D xsi:type="xsd:double"&gt;57.65&lt;/D&gt;&lt;D xsi:type="xsd:double"&gt;59.18&lt;/D&gt;&lt;D xsi:type="xsd:double"&gt;59.2&lt;/D&gt;&lt;D xsi:type="xsd:double"&gt;58.9&lt;/D&gt;&lt;D xsi:type="xsd:double"&gt;58.69&lt;/D&gt;&lt;D xsi:type="xsd:double"&gt;57.75&lt;/D&gt;&lt;D xsi:type="xsd:double"&gt;58.19&lt;/D&gt;&lt;D xsi:type="xsd:double"&gt;58.45&lt;/D&gt;&lt;D xsi:type="xsd:double"&gt;57.91&lt;/D&gt;&lt;D xsi:type="xsd:double"&gt;56.96&lt;/D&gt;&lt;D xsi:type="xsd:double"&gt;57.24&lt;/D&gt;&lt;D xsi:type="xsd:double"&gt;57.64&lt;/D&gt;&lt;D xsi:type="xsd:double"&gt;58.12&lt;/D&gt;&lt;D xsi:type="xsd:double"&gt;57.95&lt;/D&gt;&lt;D xsi:type="xsd:double"&gt;58.13&lt;/D&gt;&lt;D xsi:type="xsd:double"&gt;58.85&lt;/D&gt;&lt;D xsi:type="xsd:double"&gt;58.5&lt;/D&gt;&lt;D xsi:type="xsd:double"&gt;58.77&lt;/D&gt;&lt;D xsi:type="xsd:double"&gt;58.68&lt;/D&gt;&lt;D xsi:type="xsd:double"&gt;58.15&lt;/D&gt;&lt;D xsi:type="xsd:double"&gt;58.11&lt;/D&gt;&lt;D xsi:type="xsd:double"&gt;58.25&lt;/D&gt;&lt;D xsi:type="xsd:double"&gt;58.52&lt;/D&gt;&lt;D xsi:type="xsd:double"&gt;57.9&lt;/D&gt;&lt;D xsi:type="xsd:double"&gt;57.06&lt;/D&gt;&lt;D xsi:type="xsd:double"&gt;56.66&lt;/D&gt;&lt;D xsi:type="xsd:double"&gt;56.91&lt;/D&gt;&lt;D xsi:type="xsd:double"&gt;56.7&lt;/D&gt;&lt;D xsi:type="xsd:double"&gt;56.46&lt;/D&gt;&lt;D xsi:type="xsd:double"&gt;56.61&lt;/D&gt;&lt;D xsi:type="xsd:double"&gt;56.71&lt;/D&gt;&lt;/FQL&gt;&lt;FQL&gt;&lt;Q&gt;543571-IN^P_PRICE(0,-200D)&lt;/Q&gt;&lt;R&gt;201&lt;/R&gt;&lt;C&gt;1&lt;/C&gt;&lt;D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</t>
        </r>
      </text>
    </comment>
    <comment ref="A3" authorId="0" shapeId="0" xr:uid="{CE4CBDDA-25A0-4002-8016-00E344E4D88D}">
      <text>
        <r>
          <rPr>
            <b/>
            <sz val="9"/>
            <color indexed="81"/>
            <rFont val="Tahoma"/>
            <charset val="1"/>
          </rPr>
          <t>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xsi:type="xsd:double"&gt;57.94&lt;/D&gt;&lt;D xsi:type="xsd:double"&gt;57.58&lt;/D&gt;&lt;D xsi:type="xsd:double"&gt;57.69&lt;/D&gt;&lt;D xsi:type="xsd:double"&gt;57.34&lt;/D&gt;&lt;D xsi:type="xsd:double"&gt;56.92&lt;/D&gt;&lt;D xsi:type="xsd:double"&gt;56.8&lt;/D&gt;&lt;D xsi:type="xsd:double"&gt;56.6&lt;/D&gt;&lt;D xsi:type="xsd:double"&gt;56.65&lt;/D&gt;&lt;D xsi:type="xsd:double"&gt;56.05&lt;/D&gt;&lt;D xsi:type="xsd:double"&gt;56&lt;/D&gt;&lt;D xsi:type="xsd:double"&gt;55.65&lt;/D&gt;&lt;D xsi:type="xsd:double"&gt;55.35&lt;/D&gt;&lt;D xsi:type="xsd:double"&gt;55.55&lt;/D&gt;&lt;D xsi:type="xsd:double"&gt;55.8&lt;/D&gt;&lt;D xsi:type="xsd:double"&gt;55.69&lt;/D&gt;&lt;D xsi:type="xsd:double"&gt;55.47&lt;/D&gt;&lt;D xsi:type="xsd:double"&gt;55.03&lt;/D&gt;&lt;D xsi:type="xsd:double"&gt;54.76&lt;/D&gt;&lt;D xsi:type="xsd:double"&gt;54.8&lt;/D&gt;&lt;D xsi:type="xsd:double"&gt;55.06&lt;/D&gt;&lt;D xsi:type="xsd:double"&gt;54.21&lt;/D&gt;&lt;D xsi:type="xsd:double"&gt;54.38&lt;/D&gt;&lt;D xsi:type="xsd:double"&gt;54.72&lt;/D&gt;&lt;D xsi:type="xsd:double"&gt;54.97&lt;/D&gt;&lt;D xsi:type="xsd:double"&gt;55.36&lt;/D&gt;&lt;D xsi:type="xsd:double"&gt;55&lt;/D&gt;&lt;D xsi:type="xsd:double"&gt;55.6&lt;/D&gt;&lt;D xsi:type="xsd:double"&gt;55.46&lt;/D&gt;&lt;D xsi:type="xsd:double"&gt;55.35&lt;/D&gt;&lt;D xsi:type="xsd:double"&gt;55.49&lt;/D&gt;&lt;D xsi:type="xsd:double"&gt;55.13&lt;/D&gt;&lt;D xsi:type="xsd:double"&gt;54.84&lt;/D&gt;&lt;D xsi:type="xsd:double"&gt;54.84&lt;/D&gt;&lt;D xsi:type="xsd:double"&gt;54.97&lt;/D&gt;&lt;D xsi:type="xsd:double"&gt;54.65&lt;/D&gt;&lt;D xsi:type="xsd:double"&gt;53.78&lt;/D&gt;&lt;D xsi:type="xsd:double"&gt;53.44&lt;/D&gt;&lt;D xsi:type="xsd:double"&gt;53.16&lt;/D&gt;&lt;D xsi:type="xsd:double"&gt;52.87&lt;/D&gt;&lt;D xsi:type="xsd:double"&gt;52.6&lt;/D&gt;&lt;D xsi:type="xsd:double"&gt;52.84&lt;/D&gt;&lt;D xsi:type="xsd:double"&gt;52.66&lt;/D&gt;&lt;/FQL&gt;&lt;FQL&gt;&lt;Q&gt;543348-IN^P_PRICE(0,-200D)&lt;/Q&gt;&lt;R&gt;201&lt;/R&gt;&lt;C&gt;1&lt;/C&gt;&lt;D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xsi:type="xsd:double"&gt;86.91&lt;/D&gt;&lt;D xsi:type="xsd:double"&gt;86.04&lt;/D&gt;&lt;D xsi:type="xsd:double"&gt;68.35&lt;/D&gt;&lt;D xsi:type="xsd:double"&gt;85.3&lt;/D&gt;&lt;D xsi:type="xsd:double"&gt;82.81&lt;/D&gt;&lt;D xsi:type="xsd:double"&gt;84.61&lt;/D&gt;&lt;D xsi:type="xsd:double"&gt;85.78&lt;/D&gt;&lt;D xsi:type="xsd:double"&gt;85.48&lt;/D&gt;&lt;D xsi:type="xsd:double"&gt;84.53&lt;/D&gt;&lt;D xsi:type="xsd:double"&gt;83.99&lt;/D&gt;&lt;D xsi:type="xsd:double"&gt;84.01&lt;/D&gt;&lt;D xsi:type="xsd:double"&gt;83.5&lt;/D&gt;&lt;D xsi:type="xsd:double"&gt;82.94&lt;/D&gt;&lt;D xsi:type="xsd:double"&gt;81.96&lt;/D&gt;&lt;D xsi:type="xsd:double"&gt;82.26&lt;/D&gt;&lt;D xsi:type="xsd:double"&gt;82.5&lt;/D&gt;&lt;D xsi:type="xsd:double"&gt;82.25&lt;/D&gt;&lt;D xsi:type="xsd:double"&gt;81.49&lt;/D&gt;&lt;D xsi:type="xsd:double"&gt;80.59&lt;/D&gt;&lt;D xsi:type="xsd:double"&gt;80.59&lt;/D&gt;&lt;D xsi:type="xsd:double"&gt;79.74&lt;/D&gt;&lt;D xsi:type="xsd:double"&gt;79.69&lt;/D&gt;&lt;D xsi:type="xsd:double"&gt;81.21&lt;/D&gt;&lt;D xsi:type="xsd:double"&gt;80.36&lt;/D&gt;&lt;D xsi:type="xsd:double"&gt;81&lt;/D&gt;&lt;D xsi:type="xsd:double"&gt;80.32&lt;/D&gt;&lt;D xsi:type="xsd:double"&gt;80.98&lt;/D&gt;&lt;D xsi:type="xsd:double"&gt;81.63&lt;/D&gt;&lt;D xsi:type="xsd:double"&gt;81.75&lt;/D&gt;&lt;D xsi:type="xsd:double"&gt;80.83&lt;/D&gt;&lt;D xsi:type="xsd:double"&gt;81.47&lt;/D&gt;&lt;D xsi:type="xsd:double"&gt;81.54&lt;/D&gt;&lt;D xsi:type="xsd:double"&gt;80.27&lt;/D&gt;&lt;D xsi:type="xsd:double"&gt;81&lt;/D&gt;&lt;D xsi:type="xsd:double"&gt;80.8&lt;/D&gt;&lt;D xsi:type="xsd:double"&gt;79.7&lt;/D&gt;&lt;D xsi:type="xsd:double"&gt;79.61&lt;/D&gt;&lt;D xsi:type="xsd:double"&gt;79.11&lt;/D&gt;&lt;D xsi:type="xsd:double"&gt;79.67&lt;/D&gt;&lt;D xsi:type="xsd:double"&gt;80.08&lt;/D&gt;&lt;D xsi:type="xsd:double"&gt;79.61&lt;/D&gt;&lt;D xsi:type="xsd:double"&gt;80.77&lt;/D&gt;&lt;/FQL&gt;&lt;FQL&gt;&lt;Q&gt;543608-IN^P_PRICE(0,-200D)&lt;/Q&gt;&lt;R&gt;201&lt;/R&gt;&lt;C&gt;1&lt;/C&gt;&lt;D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xsi:type="xsd:double"&gt;97.83&lt;/D&gt;&lt;D xsi:type="xsd:double"&gt;98.07&lt;/D&gt;&lt;D xsi:type="xsd:double"&gt;97.51&lt;/D&gt;&lt;D xsi:type="xsd:double"&gt;97.05&lt;/D&gt;&lt;D xsi:type="xsd:double"&gt;97.42&lt;/D&gt;&lt;D xsi:type="xsd:double"&gt;95.72&lt;/D&gt;&lt;D xsi:type="xsd:double"&gt;97.88&lt;/D&gt;&lt;D xsi:type="xsd:double"&gt;97.2&lt;/D&gt;&lt;D xsi:type="xsd:double"&gt;96.3&lt;/D&gt;&lt;D xsi:type="xsd:double"&gt;97.96&lt;/D&gt;&lt;D xsi:type="xsd:double"&gt;97.77&lt;/D&gt;&lt;D xsi:type="xsd:double"&gt;96.34&lt;/D&gt;&lt;D xsi:type="xsd:double"&gt;96.93&lt;/D&gt;&lt;D xsi:type="xsd:double"&gt;97.46&lt;/D&gt;&lt;D xsi:type="xsd:double"&gt;94.33&lt;/D&gt;&lt;D xsi:type="xsd:double"&gt;96.39&lt;/D&gt;&lt;D xsi:type="xsd:double"&gt;93.03&lt;/D&gt;&lt;D xsi:type="xsd:double"&gt;95.4&lt;/D&gt;&lt;D xsi:type="xsd:double"&gt;95&lt;/D&gt;&lt;D xsi:type="xsd:double"&gt;95.9&lt;/D&gt;&lt;D xsi:type="xsd:double"&gt;93.43&lt;/D&gt;&lt;D xsi:type="xsd:double"&gt;93.72&lt;/D&gt;&lt;D xsi:type="xsd:double"&gt;93.6&lt;/D&gt;&lt;D xsi:type="xsd:double"&gt;94.61&lt;/D&gt;&lt;D xsi:type="xsd:double"&gt;95.79&lt;/D&gt;&lt;D xsi:type="xsd:double"&gt;94.3&lt;/D&gt;&lt;D xsi:type="xsd:double"&gt;94.3&lt;/D&gt;&lt;D xsi:type="xsd:double"&gt;94.5&lt;/D&gt;&lt;D xsi:type="xsd:double"&gt;95.66&lt;/D&gt;&lt;D xsi:type="xsd:double"&gt;96&lt;/D&gt;&lt;D xsi:type="xsd:double"&gt;93.83&lt;/D&gt;&lt;D xsi:type="xsd:double"&gt;94.03&lt;/D&gt;&lt;D xsi:type="xsd:double"&gt;93.71&lt;/D&gt;&lt;D xsi:type="xsd:double"&gt;95&lt;/D&gt;&lt;D xsi:type="xsd:double"&gt;92.45&lt;/D&gt;&lt;D xsi:type="xsd:double"&gt;92.4&lt;/D&gt;&lt;D xsi:type="xsd:double"&gt;92.4&lt;/D&gt;&lt;D xsi:type="xsd:double"&gt;91.05&lt;/D&gt;&lt;D xsi:type="xsd:double"&gt;92.27&lt;/D&gt;&lt;D xsi:type="xsd:double"&gt;90.5&lt;/D&gt;&lt;D xsi:type="xsd:double"&gt;90.72&lt;/D&gt;&lt;D xsi:type="xsd:double"&gt;90.96&lt;/D&gt;&lt;/FQL&gt;&lt;FQL&gt;&lt;Q&gt;543956-IN^P_PRICE(0,-200D)&lt;/Q&gt;&lt;R&gt;201&lt;/R&gt;&lt;C&gt;1&lt;/C&gt;&lt;D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xsi:type="xsd:string"&gt;@NA&lt;/D&gt;&lt;/FQL&gt;&lt;FQL&gt;&lt;Q&gt;590107-IN^P_PRICE(0,-200D)&lt;/Q&gt;&lt;R&gt;201&lt;/R&gt;&lt;C&gt;1&lt;/C&gt;&lt;D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xsi:type="xsd:double"&gt;400.61&lt;/D&gt;&lt;D xsi:type="xsd:double"&gt;396.75&lt;/D&gt;&lt;D xsi:type="xsd:double"&gt;404.53&lt;/D&gt;&lt;D xsi:type="xsd:double"&gt;405.25&lt;/D&gt;&lt;D xsi:type="xsd:double"&gt;402.9&lt;/D&gt;&lt;D xsi:type="xsd:double"&gt;402.85&lt;/D&gt;&lt;D xsi:type="xsd:double"&gt;407.94&lt;/D&gt;&lt;D xsi:type="xsd:double"&gt;407.23&lt;/D&gt;&lt;D xsi:type="xsd:double"&gt;404.05&lt;/D&gt;&lt;D xsi:type="xsd:double"&gt;405.88&lt;/D&gt;&lt;D xsi:type="xsd:double"&gt;407.02&lt;/D&gt;&lt;D xsi:type="xsd:double"&gt;403.32&lt;/D&gt;&lt;D xsi:type="xsd:double"&gt;401.9&lt;/D&gt;&lt;D xsi:type="xsd:double"&gt;400.56&lt;/D&gt;&lt;D xsi:type="xsd:double"&gt;400.01&lt;/D&gt;&lt;D xsi:type="xsd:double"&gt;397.99&lt;/D&gt;&lt;D xsi:type="xsd:double"&gt;393.99&lt;/D&gt;&lt;D xsi:type="xsd:double"&gt;395.3&lt;/D&gt;&lt;D xsi:type="xsd:double"&gt;397.69&lt;/D&gt;&lt;D xsi:type="xsd:double"&gt;394.25&lt;/D&gt;&lt;D xsi:type="xsd:double"&gt;392.76&lt;/D&gt;&lt;D xsi:type="xsd:double"&gt;392.02&lt;/D&gt;&lt;D xsi:type="xsd:double"&gt;397.89&lt;/D&gt;&lt;D xsi:type="xsd:double"&gt;402.46&lt;/D&gt;&lt;D xsi:type="xsd:double"&gt;396.3&lt;/D&gt;&lt;D xsi:type="xsd:double"&gt;393&lt;/D&gt;&lt;D xsi:type="xsd:double"&gt;393.08&lt;/D&gt;&lt;D xsi:type="xsd:double"&gt;391.7&lt;/D&gt;&lt;D xsi:type="xsd:double"&gt;396.24&lt;/D&gt;&lt;D xsi:type="xsd:double"&gt;407.58&lt;/D&gt;&lt;D xsi:type="xsd:double"&gt;411.99&lt;/D&gt;&lt;D xsi:type="xsd:double"&gt;414.98&lt;/D&gt;&lt;D xsi:type="xsd:double"&gt;410.92&lt;/D&gt;&lt;D xsi:type="xsd:double"&gt;414.73&lt;/D&gt;&lt;D xsi:type="xsd:double"&gt;412.12&lt;/D&gt;&lt;D xsi:type="xsd:double"&gt;403.68&lt;/D&gt;&lt;D xsi:type="xsd:double"&gt;402.85&lt;/D&gt;&lt;D xsi:type="xsd:double"&gt;400.25&lt;/D&gt;&lt;D xsi:type="xsd:double"&gt;396.76&lt;/D&gt;&lt;D xsi:type="xsd:double"&gt;384.8&lt;/D&gt;&lt;D xsi:type="xsd:double"&gt;388.51&lt;/D&gt;&lt;D xsi:type="xsd:double"&gt;388.48&lt;/D&gt;&lt;/FQL&gt;&lt;FQL&gt;&lt;Q&gt;590107-IN^JULIAN(P_PRICE(0,-200D).DATES)&lt;/Q&gt;&lt;R&gt;201&lt;/R&gt;&lt;C&gt;1&lt;/C&gt;&lt;D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</t>
        </r>
      </text>
    </comment>
    <comment ref="A4" authorId="0" shapeId="0" xr:uid="{8A103BCC-E93D-4460-80D7-D91B5C61B11E}">
      <text>
        <r>
          <rPr>
            <b/>
            <sz val="9"/>
            <color indexed="81"/>
            <rFont val="Tahoma"/>
            <charset val="1"/>
          </rPr>
          <t>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xsi:type="xsd:long"&gt;45075&lt;/D&gt;&lt;D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xsi:type="xsd:long"&gt;45054&lt;/D&gt;&lt;D xsi:type="xsd:long"&gt;45051&lt;/D&gt;&lt;D xsi:type="xsd:long"&gt;45050&lt;/D&gt;&lt;D xsi:type="xsd:long"&gt;45049&lt;/D&gt;&lt;D xsi:type="xsd:long"&gt;45048&lt;/D&gt;&lt;D xsi:type="xsd:long"&gt;45044&lt;/D&gt;&lt;D xsi:type="xsd:long"&gt;45043&lt;/D&gt;&lt;D xsi:type="xsd:long"&gt;45042&lt;/D&gt;&lt;D xsi:type="xsd:long"&gt;45041&lt;/D&gt;&lt;D xsi:type="xsd:long"&gt;45040&lt;/D&gt;&lt;D xsi:type="xsd:long"&gt;45037&lt;/D&gt;&lt;D xsi:type="xsd:long"&gt;45036&lt;/D&gt;&lt;D xsi:type="xsd:long"&gt;45035&lt;/D&gt;&lt;/FQL&gt;&lt;FQL&gt;&lt;Q&gt;URTH^P_PRICE_RETURNS_PR('52W',2,-10AY,0,AM)&lt;/Q&gt;&lt;R&gt;121&lt;/R&gt;&lt;C&gt;1&lt;/C&gt;&lt;D xsi:type="xsd:double"&gt;16.705822&lt;/D&gt;&lt;D xsi:type="xsd:double"&gt;21.333445&lt;/D&gt;&lt;D xsi:type="xsd:double"&gt;18.695187&lt;/D&gt;&lt;D xsi:type="xsd:double"&gt;13.695061&lt;/D&gt;&lt;D xsi:type="xsd:double"&gt;19.988644&lt;/D&gt;&lt;D xsi:type="xsd:double"&gt;19.394184&lt;/D&gt;&lt;D xsi:type="xsd:double"&gt;8.478355&lt;/D&gt;&lt;D xsi:type="xsd:double"&gt;15.9094925&lt;/D&gt;&lt;D xsi:type="xsd:double"&gt;13.159407&lt;/D&gt;&lt;D xsi:type="xsd:double"&gt;8.408129&lt;/D&gt;&lt;D xsi:type="xsd:double"&gt;8.561897&lt;/D&gt;&lt;D xsi:type="xsd:double"&gt;4.7478676&lt;/D&gt;&lt;D xsi:type="xsd:double"&gt;9.028435&lt;/D&gt;&lt;D xsi:type="xsd:double"&gt;4.377806&lt;/D&gt;&lt;D xsi:type="xsd:double"&gt;7.673788&lt;/D&gt;&lt;D xsi:type="xsd:double"&gt;7.763839&lt;/D&gt;&lt;D xsi:type="xsd:double"&gt;2.6265383&lt;/D&gt;&lt;D xsi:type="xsd:double"&gt;-1.1120737&lt;/D&gt;&lt;D xsi:type="xsd:double"&gt;6.457865&lt;/D&gt;&lt;D xsi:type="xsd:double"&gt;-3.7418962&lt;/D&gt;&lt;D xsi:type="xsd:double"&gt;0.3830552&lt;/D&gt;&lt;D xsi:type="xsd:double"&gt;1.5996337&lt;/D&gt;&lt;D xsi:type="xsd:double"&gt;-0.7482648&lt;/D&gt;&lt;D xsi:type="xsd:double"&gt;-6.9941998&lt;/D&gt;&lt;D xsi:type="xsd:double"&gt;-11.101734&lt;/D&gt;&lt;D xsi:type="xsd:double"&gt;-6.4262333&lt;/D&gt;&lt;D xsi:type="xsd:double"&gt;-5.102539&lt;/D&gt;&lt;D xsi:type="xsd:double"&gt;-4.906148&lt;/D&gt;&lt;D xsi:type="xsd:double"&gt;-0.72897077&lt;/D&gt;&lt;D xsi:type="xsd:double"&gt;1.517868&lt;/D&gt;&lt;D xsi:type="xsd:double"&gt;0.6728053&lt;/D&gt;&lt;D xsi:type="xsd:double"&gt;8.908558&lt;/D&gt;&lt;D xsi:type="xsd:double"&gt;5.6195617&lt;/D&gt;&lt;D xsi:type="xsd:double"&gt;1.6505957&lt;/D&gt;&lt;D xsi:type="xsd:double"&gt;6.8953395&lt;/D&gt;&lt;D xsi:type="xsd:double"&gt;13.525057&lt;/D&gt;&lt;D xsi:type="xsd:double"&gt;23.670053&lt;/D&gt;&lt;D xsi:type="xsd:double"&gt;17.70221&lt;/D&gt;&lt;D xsi:type="xsd:double"&gt;16.49729&lt;/D&gt;&lt;D xsi:type="xsd:double"&gt;17.961002&lt;/D&gt;&lt;D xsi:type="xsd:double"&gt;15.652299&lt;/D&gt;&lt;D xsi:type="xsd:double"&gt;19.22077&lt;/D&gt;&lt;D xsi:type="xsd:double"&gt;16.399622&lt;/D&gt;&lt;D xsi:type="xsd:double"&gt;14.704502&lt;/D&gt;&lt;D xsi:type="xsd:double"&gt;19.709635&lt;/D&gt;&lt;D xsi:type="xsd:double"&gt;23.720419&lt;/D&gt;&lt;D xsi:type="xsd:double"&gt;20.727634&lt;/D&gt;&lt;D xsi:type="xsd:double"&gt;22.99826&lt;/D&gt;&lt;D xsi:type="xsd:double"&gt;14.827574&lt;/D&gt;&lt;D xsi:type="xsd:double"&gt;18.332745&lt;/D&gt;&lt;D xsi:type="xsd:double"&gt;13.191069&lt;/D&gt;&lt;D xsi:type="xsd:double"&gt;12.650347&lt;/D&gt;&lt;D xsi:type="xsd:double"&gt;13.220655&lt;/D&gt;&lt;D xsi:type="xsd:double"&gt;13.185156&lt;/D&gt;&lt;D xsi:type="xsd:double"&gt;12.527871&lt;/D&gt;&lt;D xsi:type="xsd:double"&gt;10.95438&lt;/D&gt;&lt;D xsi:type="xsd:double"&gt;8.639061&lt;/D&gt;&lt;D xsi:type="xsd:double"&gt;3.4406543&lt;/D&gt;&lt;D xsi:type="xsd:double"&gt;-2.8613448&lt;/D&gt;&lt;D xsi:type="xsd:double"&gt;-8.173286&lt;/D&gt;&lt;D xsi:type="xsd:double"&gt;1.7830849&lt;/D&gt;&lt;D xsi:type="xsd:double"&gt;-1.2897253&lt;/D&gt;&lt;D xsi:type="xsd:double"&gt;7.562065&lt;/D&gt;&lt;D xsi:type="xsd:double"&gt;4.07598&lt;/D&gt;&lt;D xsi:type="xsd:double"&gt;2.2235036&lt;/D&gt;&lt;D xsi:type="xsd:double"&gt;6.202233&lt;/D&gt;&lt;D xsi:type="xsd:double"&gt;1.8011212&lt;/D&gt;&lt;D xsi:type="xsd:double"&gt;3.9090395&lt;/D&gt;&lt;D xsi:type="xsd:double"&gt;1.558733&lt;/D&gt;&lt;D xsi:type="xsd:double"&gt;11.888599&lt;/D&gt;&lt;D xsi:type="xsd:double"&gt;17.701101&lt;/D&gt;&lt;D xsi:type="xsd:double"&gt;25.262619&lt;/D&gt;&lt;D xsi:type="xsd:double"&gt;21.408415&lt;/D&gt;&lt;D xsi:type="xsd:double"&gt;5.910516&lt;/D&gt;&lt;D xsi:type="xsd:double"&gt;-8.054268&lt;/D&gt;&lt;D xsi:type="xsd:double"&gt;-1.0451734&lt;/D&gt;&lt;D xsi:type="xsd:double"&gt;9.884941&lt;/D&gt;&lt;D xsi:type="xsd:double"&gt;4.955411&lt;/D&gt;&lt;D xsi:type="xsd:double"&gt;13.1432295&lt;/D&gt;&lt;D xsi:type="xsd:double"&gt;10.058665&lt;/D&gt;&lt;D xsi:type="xsd:double"&gt;16.391098&lt;/D&gt;&lt;D xsi:type="xsd:double"&gt;10.960901&lt;/D&gt;&lt;D xsi:type="xsd:double"&gt;16.931713&lt;/D&gt;&lt;D xsi:type="xsd:double"&gt;18.175877&lt;/D&gt;&lt;D xsi:type="xsd:double"&gt;18.398548&lt;/D&gt;&lt;D xsi:type="xsd:double"&gt;28.979801&lt;/D&gt;&lt;D xsi:type="xsd:double"&gt;52.275158&lt;/D&gt;&lt;D xsi:type="xsd:double"&gt;49.940468&lt;/D&gt;&lt;D xsi:type="xsd:double"&gt;33.12982&lt;/D&gt;&lt;D xsi:type="xsd:double"&gt;35.76052&lt;/D&gt;&lt;D xsi:type="xsd:double"&gt;33.145107&lt;/D&gt;&lt;D xsi:type="xsd:double"&gt;35.931896&lt;/D&gt;&lt;D xsi:type="xsd:double"&gt;27.45918&lt;/D&gt;&lt;D xsi:type="xsd:double"&gt;33.298637&lt;/D&gt;&lt;D xsi:type="xsd:double"&gt;23.023533&lt;/D&gt;&lt;D xsi:type="xsd:double"&gt;18.185377&lt;/D&gt;&lt;D xsi:type="xsd:double"&gt;11.869621&lt;/D&gt;&lt;D xsi:type="xsd:double"&gt;4.298198&lt;/D&gt;&lt;D xsi:type="xsd:double"&gt;5.5363774&lt;/D&gt;&lt;D xsi:type="xsd:double"&gt;-5.0907373&lt;/D&gt;&lt;D xsi:type="xsd:double"&gt;-5.9156237&lt;/D&gt;&lt;D xsi:type="xsd:double"&gt;-12.2083845&lt;/D&gt;&lt;D xsi:type="xsd:double"&gt;-9.627098&lt;/D&gt;&lt;D xsi:type="xsd:double"&gt;-14.884716&lt;/D&gt;&lt;D xsi:type="xsd:double"&gt;-19.553215&lt;/D&gt;&lt;D xsi:type="xsd:double"&gt;-19.752234&lt;/D&gt;&lt;D xsi:type="xsd:double"&gt;-14.888686&lt;/D&gt;&lt;D xsi:type="xsd:double"&gt;-15.177202&lt;/D&gt;&lt;D xsi:type="xsd:double"&gt;-7.401228&lt;/D&gt;&lt;D xsi:type="xsd:double"&gt;-0.88707805&lt;/D&gt;&lt;D xsi:type="xsd:double"&gt;-5.5474815&lt;/D&gt;&lt;D xsi:type="xsd:double"&gt;4.2927623&lt;/D&gt;&lt;D xsi:type="xsd:double"&gt;5.6668997&lt;/D&gt;&lt;D xsi:type="xsd:double"&gt;14.430642&lt;/D&gt;&lt;D xsi:type="xsd:double"&gt;10.551226&lt;/D&gt;&lt;D xsi:type="xsd:double"&gt;13.987422&lt;/D&gt;&lt;D xsi:type="xsd:double"&gt;17.386448&lt;/D&gt;&lt;D xsi:type="xsd:double"&gt;15.232288&lt;/D&gt;&lt;D xsi:type="xsd:double"&gt;16.058683&lt;/D&gt;&lt;D xsi:type="xsd:double"&gt;21.128035&lt;/D&gt;&lt;D xsi:type="xsd:double"&gt;18.8815&lt;/D&gt;&lt;/FQL&gt;&lt;FQL&gt;&lt;Q&gt;EWI^P_PRICE_RETURNS_PR('52W',2,-10AY,0,AM)&lt;/Q&gt;&lt;R&gt;121&lt;/R&gt;&lt;C&gt;1&lt;/C&gt;&lt;D xsi:type="xsd:double"&gt;24.19722&lt;/D&gt;&lt;D xsi:type="xsd:double"&gt;39.20281&lt;/D&gt;&lt;D xsi:type="xsd:double"&gt;53.67788&lt;/D&gt;&lt;D xsi:type="xsd:double"&gt;34.719147&lt;/D&gt;&lt;D xsi:type="xsd:double"&gt;42.216553&lt;/D&gt;&lt;D xsi:type="xsd:double"&gt;43.03378&lt;/D&gt;&lt;D xsi:type="xsd:double"&gt;15.791214&lt;/D&gt;&lt;D xsi:type="xsd:double"&gt;24.102365&lt;/D&gt;&lt;D xsi:type="xsd:double"&gt;4.547584&lt;/D&gt;&lt;D xsi:type="xsd:double"&gt;-2.5154948&lt;/D&gt;&lt;D xsi:type="xsd:double"&gt;1.3683081&lt;/D&gt;&lt;D xsi:type="xsd:double"&gt;-14.312517&lt;/D&gt;&lt;D xsi:type="xsd:double"&gt;-10.834753&lt;/D&gt;&lt;D xsi:type="xsd:double"&gt;-14.255309&lt;/D&gt;&lt;D xsi:type="xsd:double"&gt;-12.464571&lt;/D&gt;&lt;D xsi:type="xsd:double"&gt;-9.937453&lt;/D&gt;&lt;D xsi:type="xsd:double"&gt;-15.023351&lt;/D&gt;&lt;D xsi:type="xsd:double"&gt;-14.841181&lt;/D&gt;&lt;D xsi:type="xsd:double"&gt;5.6521177&lt;/D&gt;&lt;D xsi:type="xsd:double"&gt;-6.6631436&lt;/D&gt;&lt;D xsi:type="xsd:double"&gt;2.6723146&lt;/D&gt;&lt;D xsi:type="xsd:double"&gt;4.254186&lt;/D&gt;&lt;D xsi:type="xsd:double"&gt;-2.134776&lt;/D&gt;&lt;D xsi:type="xsd:double"&gt;0.51095486&lt;/D&gt;&lt;D xsi:type="xsd:double"&gt;-18.639362&lt;/D&gt;&lt;D xsi:type="xsd:double"&gt;-16.055834&lt;/D&gt;&lt;D xsi:type="xsd:double"&gt;-21.030611&lt;/D&gt;&lt;D xsi:type="xsd:double"&gt;-18.692852&lt;/D&gt;&lt;D xsi:type="xsd:double"&gt;-17.302513&lt;/D&gt;&lt;D xsi:type="xsd:double"&gt;-22.648357&lt;/D&gt;&lt;D xsi:type="xsd:double"&gt;-27.192879&lt;/D&gt;&lt;D xsi:type="xsd:double"&gt;-18.488323&lt;/D&gt;&lt;D xsi:type="xsd:double"&gt;-24.518782&lt;/D&gt;&lt;D xsi:type="xsd:double"&gt;-21.146233&lt;/D&gt;&lt;D xsi:type="xsd:double"&gt;-12.7956505&lt;/D&gt;&lt;D xsi:type="xsd:double"&gt;-1.8498957&lt;/D&gt;&lt;D xsi:type="xsd:double"&gt;11.131752&lt;/D&gt;&lt;D xsi:type="xsd:double"&gt;5.6438804&lt;/D&gt;&lt;D xsi:type="xsd:double"&gt;16.77296&lt;/D&gt;&lt;D xsi:type="xsd:double"&gt;18.461597&lt;/D&gt;&lt;D xsi:type="xsd:double"&gt;18.848085&lt;/D&gt;&lt;D xsi:type="xsd:double"&gt;43.06046&lt;/D&gt;&lt;D xsi:type="xsd:double"&gt;40.466095&lt;/D&gt;&lt;D xsi:type="xsd:double"&gt;34.482563&lt;/D&gt;&lt;D xsi:type="xsd:double"&gt;43.462444&lt;/D&gt;&lt;D xsi:type="xsd:double"&gt;42.491459999999996&lt;/D&gt;&lt;D xsi:type="xsd:double"&gt;35.814213&lt;/D&gt;&lt;D xsi:type="xsd:double"&gt;30.97459&lt;/D&gt;&lt;D xsi:type="xsd:double"&gt;36.379196&lt;/D&gt;&lt;D xsi:type="xsd:double"&gt;38.283623&lt;/D&gt;&lt;D xsi:type="xsd:double"&gt;30.973137&lt;/D&gt;&lt;D xsi:type="xsd:double"&gt;23.885345&lt;/D&gt;&lt;D xsi:type="xsd:double"&gt;6.8599105&lt;/D&gt;&lt;D xsi:type="xsd:double"&gt;8.556211&lt;/D&gt;&lt;D xsi:type="xsd:double"&gt;0.10685921&lt;/D&gt;&lt;D xsi:type="xsd:double"&gt;-8.557886&lt;/D&gt;&lt;D xsi:type="xsd:double"&gt;-10.874587&lt;/D&gt;&lt;D xsi:type="xsd:double"&gt;-14.265227&lt;/D&gt;&lt;D xsi:type="xsd:double"&gt;-17.337925&lt;/D&gt;&lt;D xsi:type="xsd:double"&gt;-17.434418&lt;/D&gt;&lt;D xsi:type="xsd:double"&gt;-15.391427&lt;/D&gt;&lt;D xsi:type="xsd:double"&gt;-14.065165&lt;/D&gt;&lt;D xsi:type="xsd:double"&gt;-9.310216&lt;/D&gt;&lt;D xsi:type="xsd:double"&gt;-14.794559&lt;/D&gt;&lt;D xsi:type="xsd:double"&gt;-5.197048&lt;/D&gt;&lt;D xsi:type="xsd:double"&gt;-0.3473401&lt;/D&gt;&lt;D xsi:type="xsd:double"&gt;-5.372405&lt;/D&gt;&lt;D xsi:type="xsd:double"&gt;5.2597165&lt;/D&gt;&lt;D xsi:type="xsd:double"&gt;5.4737806&lt;/D&gt;&lt;D xsi:type="xsd:double"&gt;20.438862&lt;/D&gt;&lt;D xsi:type="xsd:double"&gt;20.614338&lt;/D&gt;&lt;D xsi:type="xsd:double"&gt;22.510874&lt;/D&gt;&lt;D xsi:type="xsd:double"&gt;20.979427&lt;/D&gt;&lt;D xsi:type="xsd:double"&gt;0.08419752&lt;/D&gt;&lt;D xsi:type="xsd:double"&gt;-22.795498&lt;/D&gt;&lt;D xsi:type="xsd:double"&gt;-21.05227&lt;/D&gt;&lt;D xsi:type="xsd:double"&gt;-2.0485938&lt;/D&gt;&lt;D xsi:type="xsd:double"&gt;-8.983678&lt;/D&gt;&lt;D xsi:type="xsd:double"&gt;-2.1341622&lt;/D&gt;&lt;D xsi:type="xsd:double"&gt;-7.6108217&lt;/D&gt;&lt;D xsi:type="xsd:double"&gt;-4.0427804&lt;/D&gt;&lt;D xsi:type="xsd:double"&gt;-11.377043&lt;/D&gt;&lt;D xsi:type="xsd:double"&gt;2.5240064&lt;/D&gt;&lt;D xsi:type="xsd:double"&gt;4.4243574&lt;/D&gt;&lt;D xsi:type="xsd:double"&gt;4.9866915&lt;/D&gt;&lt;D xsi:type="xsd:double"&gt;18.641054&lt;/D&gt;&lt;D xsi:type="xsd:double"&gt;54.1783&lt;/D&gt;&lt;D xsi:type="xsd:double"&gt;64.18307&lt;/D&gt;&lt;D xsi:type="xsd:double"&gt;37.32972&lt;/D&gt;&lt;D xsi:type="xsd:double"&gt;28.565264&lt;/D&gt;&lt;D xsi:type="xsd:double"&gt;31.749905&lt;/D&gt;&lt;D xsi:type="xsd:double"&gt;32.99346&lt;/D&gt;&lt;D xsi:type="xsd:double"&gt;30.912853&lt;/D&gt;&lt;D xsi:type="xsd:double"&gt;37.166786&lt;/D&gt;&lt;D xsi:type="xsd:double"&gt;14.737749&lt;/D&gt;&lt;D xsi:type="xsd:double"&gt;12.073064&lt;/D&gt;&lt;D xsi:type="xsd:double"&gt;7.9003572&lt;/D&gt;&lt;D xsi:type="xsd:double"&gt;-10.23078&lt;/D&gt;&lt;D xsi:type="xsd:double"&gt;-5.9240875&lt;/D&gt;&lt;D xsi:type="xsd:double"&gt;-14.343816&lt;/D&gt;&lt;D xsi:type="xsd:double"&gt;-15.731317&lt;/D&gt;&lt;D xsi:type="xsd:double"&gt;-21.646791&lt;/D&gt;&lt;D xsi:type="xsd:double"&gt;-21.842628&lt;/D&gt;&lt;D xsi:type="xsd:double"&gt;-26.020903&lt;/D&gt;&lt;D xsi:type="xsd:double"&gt;-29.15724&lt;/D&gt;&lt;D xsi:type="xsd:double"&gt;-21.978165&lt;/D&gt;&lt;D xsi:type="xsd:double"&gt;-12.188869&lt;/D&gt;&lt;D xsi:type="xsd:double"&gt;-10.4612465&lt;/D&gt;&lt;D xsi:type="xsd:double"&gt;-2.1115541&lt;/D&gt;&lt;D xsi:type="xsd:double"&gt;19.212795&lt;/D&gt;&lt;D xsi:type="xsd:double"&gt;11.941921&lt;/D&gt;&lt;D xsi:type="xsd:double"&gt;23.87699&lt;/D&gt;&lt;D xsi:type="xsd:double"&gt;15.376055&lt;/D&gt;&lt;D xsi:type="xsd:double"&gt;38.086475&lt;/D&gt;&lt;D xsi:type="xsd:double"&gt;33.953785&lt;/D&gt;&lt;D xsi:type="xsd:double"&gt;39.978504&lt;/D&gt;&lt;D xsi:type="xsd:double"&gt;41.49431&lt;/D&gt;&lt;D xsi:type="xsd:double"&gt;26.011871&lt;/D&gt;&lt;D xsi:type="xsd:double"&gt;26.146496&lt;/D&gt;&lt;D xsi:type="xsd:double"&gt;24.138033&lt;/D&gt;&lt;D xsi:type="xsd:double"&gt;15.9557705&lt;/D&gt;&lt;/FQL&gt;&lt;FQL&gt;&lt;Q&gt;EWD^P_PRICE_RETURNS_PR('52W',2,-10AY,0,AM)&lt;/Q&gt;&lt;R&gt;121&lt;/R&gt;&lt;C&gt;1&lt;/C&gt;&lt;D xsi:type="xsd:double"&gt;13.978291&lt;/D&gt;&lt;D xsi:type="xsd:double"&gt;14.218807&lt;/D&gt;&lt;D xsi:type="xsd:double"&gt;17.446625&lt;/D&gt;&lt;D xsi:type="xsd:double"&gt;12.7491&lt;/D&gt;&lt;D xsi:type="xsd:double"&gt;19.102049&lt;/D&gt;&lt;D xsi:type="xsd:double"&gt;18.221378&lt;/D&gt;&lt;D xsi:type="xsd:double"&gt;2.5545359&lt;/D&gt;&lt;D xsi:type="xsd:double"&gt;4.7293067&lt;/D&gt;&lt;D xsi:type="xsd:double"&gt;-0.5259454&lt;/D&gt;&lt;D xsi:type="xsd:double"&gt;0.5862117&lt;/D&gt;&lt;D xsi:type="xsd:double"&gt;1.2209773&lt;/D&gt;&lt;D xsi:type="xsd:double"&gt;-8.222699&lt;/D&gt;&lt;D xsi:type="xsd:double"&gt;-3.0664861&lt;/D&gt;&lt;D xsi:type="xsd:double"&gt;-6.0333967&lt;/D&gt;&lt;D xsi:type="xsd:double"&gt;-3.827399&lt;/D&gt;&lt;D xsi:type="xsd:double"&gt;-2.3932338&lt;/D&gt;&lt;D xsi:type="xsd:double"&gt;-5.9479237&lt;/D&gt;&lt;D xsi:type="xsd:double"&gt;-8.072561&lt;/D&gt;&lt;D xsi:type="xsd:double"&gt;-0.6837368&lt;/D&gt;&lt;D xsi:type="xsd:double"&gt;-5.0757227&lt;/D&gt;&lt;D xsi:type="xsd:double"&gt;0.11656284&lt;/D&gt;&lt;D xsi:type="xsd:double"&gt;-3.6618888&lt;/D&gt;&lt;D xsi:type="xsd:double"&gt;-7.370716&lt;/D&gt;&lt;D xsi:type="xsd:double"&gt;-8.713836&lt;/D&gt;&lt;D xsi:type="xsd:double"&gt;-16.486526&lt;/D&gt;&lt;D xsi:type="xsd:double"&gt;-12.724805&lt;/D&gt;&lt;D xsi:type="xsd:double"&gt;-9.555304&lt;/D&gt;&lt;D xsi:type="xsd:double"&gt;-10.804778&lt;/D&gt;&lt;D xsi:type="xsd:double"&gt;-7.1735086&lt;/D&gt;&lt;D xsi:type="xsd:double"&gt;-8.942324&lt;/D&gt;&lt;D xsi:type="xsd:double"&gt;-7.6058865&lt;/D&gt;&lt;D xsi:type="xsd:double"&gt;0.32668114&lt;/D&gt;&lt;D xsi:type="xsd:double"&gt;-0.71697235&lt;/D&gt;&lt;D xsi:type="xsd:double"&gt;-5.4204044&lt;/D&gt;&lt;D xsi:type="xsd:double"&gt;0.8416176&lt;/D&gt;&lt;D xsi:type="xsd:double"&gt;9.540272&lt;/D&gt;&lt;D xsi:type="xsd:double"&gt;21.41217&lt;/D&gt;&lt;D xsi:type="xsd:double"&gt;11.975014&lt;/D&gt;&lt;D xsi:type="xsd:double"&gt;12.216878&lt;/D&gt;&lt;D xsi:type="xsd:double"&gt;20.52996&lt;/D&gt;&lt;D xsi:type="xsd:double"&gt;17.32564&lt;/D&gt;&lt;D xsi:type="xsd:double"&gt;32.81962&lt;/D&gt;&lt;D xsi:type="xsd:double"&gt;25.679325&lt;/D&gt;&lt;D xsi:type="xsd:double"&gt;21.659327&lt;/D&gt;&lt;D xsi:type="xsd:double"&gt;25.92585&lt;/D&gt;&lt;D xsi:type="xsd:double"&gt;31.939638&lt;/D&gt;&lt;D xsi:type="xsd:double"&gt;21.465492&lt;/D&gt;&lt;D xsi:type="xsd:double"&gt;23.854614&lt;/D&gt;&lt;D xsi:type="xsd:double"&gt;12.147772&lt;/D&gt;&lt;D xsi:type="xsd:double"&gt;16.011238&lt;/D&gt;&lt;D xsi:type="xsd:double"&gt;8.761287&lt;/D&gt;&lt;D xsi:type="xsd:double"&gt;2.5579453&lt;/D&gt;&lt;D xsi:type="xsd:double"&gt;-0.2399087&lt;/D&gt;&lt;D xsi:type="xsd:double"&gt;-3.8911045&lt;/D&gt;&lt;D xsi:type="xsd:double"&gt;-1.6317189&lt;/D&gt;&lt;D xsi:type="xsd:double"&gt;-5.545175&lt;/D&gt;&lt;D xsi:type="xsd:double"&gt;-8.018208&lt;/D&gt;&lt;D xsi:type="xsd:double"&gt;-10.67698&lt;/D&gt;&lt;D xsi:type="xsd:double"&gt;-11.595928&lt;/D&gt;&lt;D xsi:type="xsd:double"&gt;-12.961239&lt;/D&gt;&lt;D xsi:type="xsd:double"&gt;-7.2045383&lt;/D&gt;&lt;D xsi:type="xsd:double"&gt;-9.733838&lt;/D&gt;&lt;D xsi:type="xsd:double"&gt;2.251017&lt;/D&gt;&lt;D xsi:type="xsd:double"&gt;-3.6179066&lt;/D&gt;&lt;D xsi:type="xsd:double"&gt;-2.7100682&lt;/D&gt;&lt;D xsi:type="xsd:double"&gt;2.3620605&lt;/D&gt;&lt;D xsi:type="xsd:double"&gt;-7.7429056&lt;/D&gt;&lt;D xsi:type="xsd:double"&gt;-4.685158&lt;/D&gt;&lt;D xsi:type="xsd:double"&gt;-7.184678&lt;/D&gt;&lt;D xsi:type="xsd:double"&gt;11.129546&lt;/D&gt;&lt;D xsi:type="xsd:double"&gt;16.95435&lt;/D&gt;&lt;D xsi:type="xsd:double"&gt;19.284296&lt;/D&gt;&lt;D xsi:type="xsd:double"&gt;18.325985&lt;/D&gt;&lt;D xsi:type="xsd:double"&gt;5.0171614&lt;/D&gt;&lt;D xsi:type="xsd:double"&gt;-14.65897&lt;/D&gt;&lt;D xsi:type="xsd:double"&gt;-5.6687713&lt;/D&gt;&lt;D xsi:type="xsd:double"&gt;12.238121&lt;/D&gt;&lt;D xsi:type="xsd:double"&gt;8.294762&lt;/D&gt;&lt;D xsi:type="xsd:double"&gt;25.693846&lt;/D&gt;&lt;D xsi:type="xsd:double"&gt;21.788656&lt;/D&gt;&lt;D xsi:type="xsd:double"&gt;30.551338&lt;/D&gt;&lt;D xsi:type="xsd:double"&gt;17.407835&lt;/D&gt;&lt;D xsi:type="xsd:double"&gt;25.667274&lt;/D&gt;&lt;D xsi:type="xsd:double"&gt;27.832962&lt;/D&gt;&lt;D xsi:type="xsd:double"&gt;27.455091&lt;/D&gt;&lt;D xsi:type="xsd:double"&gt;43.996094&lt;/D&gt;&lt;D xsi:type="xsd:double"&gt;81.505585&lt;/D&gt;&lt;D xsi:type="xsd:double"&gt;81.3261&lt;/D&gt;&lt;D xsi:type="xsd:double"&gt;52.36901&lt;/D&gt;&lt;D xsi:type="xsd:double"&gt;47.232864&lt;/D&gt;&lt;D xsi:type="xsd:double"&gt;41.927696&lt;/D&gt;&lt;D xsi:type="xsd:double"&gt;40.567364&lt;/D&gt;&lt;D xsi:type="xsd:double"&gt;27.569199&lt;/D&gt;&lt;D xsi:type="xsd:double"&gt;36.022484&lt;/D&gt;&lt;D xsi:type="xsd:double"&gt;20.487701&lt;/D&gt;&lt;D xsi:type="xsd:double"&gt;16.171492&lt;/D&gt;&lt;D xsi:type="xsd:double"&gt;6.828594&lt;/D&gt;&lt;D xsi:type="xsd:double"&gt;-16.05407&lt;/D&gt;&lt;D xsi:type="xsd:double"&gt;-11.348539&lt;/D&gt;&lt;D xsi:type="xsd:double"&gt;-24.60363&lt;/D&gt;&lt;D xsi:type="xsd:double"&gt;-22.106625&lt;/D&gt;&lt;D xsi:type="xsd:double"&gt;-29.345364&lt;/D&gt;&lt;D xsi:type="xsd:double"&gt;-26.711607&lt;/D&gt;&lt;D xsi:type="xsd:double"&gt;-33.568703&lt;/D&gt;&lt;D xsi:type="xsd:double"&gt;-36.15728&lt;/D&gt;&lt;D xsi:type="xsd:double"&gt;-32.060516&lt;/D&gt;&lt;D xsi:type="xsd:double"&gt;-23.420244&lt;/D&gt;&lt;D xsi:type="xsd:double"&gt;-23.729342&lt;/D&gt;&lt;D xsi:type="xsd:double"&gt;-14.129734&lt;/D&gt;&lt;D xsi:type="xsd:double"&gt;5.328548&lt;/D&gt;&lt;D xsi:type="xsd:double"&gt;-6.363809&lt;/D&gt;&lt;D xsi:type="xsd:double"&gt;13.050997&lt;/D&gt;&lt;D xsi:type="xsd:double"&gt;0.58698654&lt;/D&gt;&lt;D xsi:type="xsd:double"&gt;11.684954&lt;/D&gt;&lt;D xsi:type="xsd:double"&gt;3.678739&lt;/D&gt;&lt;D xsi:type="xsd:double"&gt;10.318589&lt;/D&gt;&lt;D xsi:type="xsd:double"&gt;18.756378&lt;/D&gt;&lt;D xsi:type="xsd:double"&gt;4.9723268&lt;/D&gt;&lt;D xsi:type="xsd:double"&gt;11.825943&lt;/D&gt;&lt;D xsi:type="xsd:double"&gt;15.5545&lt;/D&gt;&lt;D xsi:type="xsd:double"&gt;9.097242&lt;/D&gt;&lt;/FQL&gt;&lt;FQL&gt;&lt;Q&gt;EWJ^P_PRICE_RETURNS_PR('52W',2,-10AY,0,AM)&lt;/Q&gt;&lt;R&gt;121&lt;/R&gt;&lt;C&gt;1&lt;/C&gt;&lt;D xsi:type="xsd:double"&gt;14.816177&lt;/D&gt;&lt;D xsi:type="xsd:double"&gt;13.022411&lt;/D&gt;&lt;D xsi:type="xsd:double"&gt;0.5269885&lt;/D&gt;&lt;D xsi:type="xsd:double"&gt;-5.663109&lt;/D&gt;&lt;D xsi:type="xsd:double"&gt;12.821424499999999&lt;/D&gt;&lt;D xsi:type="xsd:double"&gt;6.0949564&lt;/D&gt;&lt;D xsi:type="xsd:double"&gt;3.7708998&lt;/D&gt;&lt;D xsi:type="xsd:double"&gt;5.998206&lt;/D&gt;&lt;D xsi:type="xsd:double"&gt;1.3401985&lt;/D&gt;&lt;D xsi:type="xsd:double"&gt;0.9052634&lt;/D&gt;&lt;D xsi:type="xsd:double"&gt;-1.799494&lt;/D&gt;&lt;D xsi:type="xsd:double"&gt;-5.410385&lt;/D&gt;&lt;D xsi:type="xsd:double"&gt;4.784739&lt;/D&gt;&lt;D xsi:type="xsd:double"&gt;6.3753366&lt;/D&gt;&lt;D xsi:type="xsd:double"&gt;18.95435&lt;/D&gt;&lt;D xsi:type="xsd:double"&gt;20.43246&lt;/D&gt;&lt;D xsi:type="xsd:double"&gt;10.538483&lt;/D&gt;&lt;D xsi:type="xsd:double"&gt;3.2772899&lt;/D&gt;&lt;D xsi:type="xsd:double"&gt;11.619604&lt;/D&gt;&lt;D xsi:type="xsd:double"&gt;0.4977703&lt;/D&gt;&lt;D xsi:type="xsd:double"&gt;6.384325&lt;/D&gt;&lt;D xsi:type="xsd:double"&gt;7.975018&lt;/D&gt;&lt;D xsi:type="xsd:double"&gt;6.9553256&lt;/D&gt;&lt;D xsi:type="xsd:double"&gt;2.991736&lt;/D&gt;&lt;D xsi:type="xsd:double"&gt;-5.0204573&lt;/D&gt;&lt;D xsi:type="xsd:double"&gt;-7.152188&lt;/D&gt;&lt;D xsi:type="xsd:double"&gt;-11.222434&lt;/D&gt;&lt;D xsi:type="xsd:double"&gt;-8.871627&lt;/D&gt;&lt;D xsi:type="xsd:double"&gt;-5.7537374&lt;/D&gt;&lt;D xsi:type="xsd:double"&gt;-4.575908&lt;/D&gt;&lt;D xsi:type="xsd:double"&gt;-4.671055&lt;/D&gt;&lt;D xsi:type="xsd:double"&gt;8.174908&lt;/D&gt;&lt;D xsi:type="xsd:double"&gt;5.0718665&lt;/D&gt;&lt;D xsi:type="xsd:double"&gt;1.9571424&lt;/D&gt;&lt;D xsi:type="xsd:double"&gt;6.051588&lt;/D&gt;&lt;D xsi:type="xsd:double"&gt;8.376015&lt;/D&gt;&lt;D xsi:type="xsd:double"&gt;19.166004&lt;/D&gt;&lt;D xsi:type="xsd:double"&gt;15.095234&lt;/D&gt;&lt;D xsi:type="xsd:double"&gt;18.253815&lt;/D&gt;&lt;D xsi:type="xsd:double"&gt;16.622532&lt;/D&gt;&lt;D xsi:type="xsd:double"&gt;15.954852&lt;/D&gt;&lt;D xsi:type="xsd:double"&gt;17.377472&lt;/D&gt;&lt;D xsi:type="xsd:double"&gt;15.359343&lt;/D&gt;&lt;D xsi:type="xsd:double"&gt;11.677969&lt;/D&gt;&lt;D xsi:type="xsd:double"&gt;14.481139&lt;/D&gt;&lt;D xsi:type="xsd:double"&gt;22.696518&lt;/D&gt;&lt;D xsi:type="xsd:double"&gt;18.762184&lt;/D&gt;&lt;D xsi:type="xsd:double"&gt;25.29285&lt;/D&gt;&lt;D xsi:type="xsd:double"&gt;15.973949&lt;/D&gt;&lt;D xsi:type="xsd:double"&gt;20.20272&lt;/D&gt;&lt;D xsi:type="xsd:double"&gt;18.53634&lt;/D&gt;&lt;D xsi:type="xsd:double"&gt;17.056608&lt;/D&gt;&lt;D xsi:type="xsd:double"&gt;12.939178&lt;/D&gt;&lt;D xsi:type="xsd:double"&gt;9.47789&lt;/D&gt;&lt;D xsi:type="xsd:double"&gt;7.9078555&lt;/D&gt;&lt;D xsi:type="xsd:double"&gt;4.9206257&lt;/D&gt;&lt;D xsi:type="xsd:double"&gt;7.6920033&lt;/D&gt;&lt;D xsi:type="xsd:double"&gt;-5.9117436&lt;/D&gt;&lt;D xsi:type="xsd:double"&gt;-8.427418&lt;/D&gt;&lt;D xsi:type="xsd:double"&gt;-13.97916&lt;/D&gt;&lt;D xsi:type="xsd:double"&gt;-8.421463&lt;/D&gt;&lt;D xsi:type="xsd:double"&gt;-10.393876&lt;/D&gt;&lt;D xsi:type="xsd:double"&gt;-5.8966756&lt;/D&gt;&lt;D xsi:type="xsd:double"&gt;-9.992165&lt;/D&gt;&lt;D xsi:type="xsd:double"&gt;-8.9499655&lt;/D&gt;&lt;D xsi:type="xsd:double"&gt;-1.9894958&lt;/D&gt;&lt;D xsi:type="xsd:double"&gt;-5.9848547&lt;/D&gt;&lt;D xsi:type="xsd:double"&gt;-2.2151232&lt;/D&gt;&lt;D xsi:type="xsd:double"&gt;-4.1271687&lt;/D&gt;&lt;D xsi:type="xsd:double"&gt;9.491837&lt;/D&gt;&lt;D xsi:type="xsd:double"&gt;14.359474&lt;/D&gt;&lt;D xsi:type="xsd:double"&gt;14.99275&lt;/D&gt;&lt;D xsi:type="xsd:double"&gt;14.140248&lt;/D&gt;&lt;D xsi:type="xsd:double"&gt;-0.68802834&lt;/D&gt;&lt;D xsi:type="xsd:double"&gt;-8.078456&lt;/D&gt;&lt;D xsi:type="xsd:double"&gt;-1.124078&lt;/D&gt;&lt;D xsi:type="xsd:double"&gt;8.715606&lt;/D&gt;&lt;D xsi:type="xsd:double"&gt;2.3873568&lt;/D&gt;&lt;D xsi:type="xsd:double"&gt;6.248784&lt;/D&gt;&lt;D xsi:type="xsd:double"&gt;7.0959687&lt;/D&gt;&lt;D xsi:type="xsd:double"&gt;8.261108&lt;/D&gt;&lt;D xsi:type="xsd:double"&gt;5.267024&lt;/D&gt;&lt;D xsi:type="xsd:double"&gt;9.700012&lt;/D&gt;&lt;D xsi:type="xsd:double"&gt;17.807806&lt;/D&gt;&lt;D xsi:type="xsd:double"&gt;19.948828&lt;/D&gt;&lt;D xsi:type="xsd:double"&gt;29.670322&lt;/D&gt;&lt;D xsi:type="xsd:double"&gt;40.796314&lt;/D&gt;&lt;D xsi:type="xsd:double"&gt;35.807323&lt;/D&gt;&lt;D xsi:type="xsd:double"&gt;21.436071&lt;/D&gt;&lt;D xsi:type="xsd:double"&gt;21.778452&lt;/D&gt;&lt;D xsi:type="xsd:double"&gt;22.517883&lt;/D&gt;&lt;D xsi:type="xsd:double"&gt;26.915955&lt;/D&gt;&lt;D xsi:type="xsd:double"&gt;15.395951&lt;/D&gt;&lt;D xsi:type="xsd:double"&gt;15.413666&lt;/D&gt;&lt;D xsi:type="xsd:double"&gt;6.7866325&lt;/D&gt;&lt;D xsi:type="xsd:double"&gt;0.016283989&lt;/D&gt;&lt;D xsi:type="xsd:double"&gt;-6.413931&lt;/D&gt;&lt;D xsi:type="xsd:double"&gt;-11.891389&lt;/D&gt;&lt;D xsi:type="xsd:double"&gt;-12.326789&lt;/D&gt;&lt;D xsi:type="xsd:double"&gt;-15.7969475&lt;/D&gt;&lt;D xsi:type="xsd:double"&gt;-16.62985&lt;/D&gt;&lt;D xsi:type="xsd:double"&gt;-17.518312&lt;/D&gt;&lt;D xsi:type="xsd:double"&gt;-16.584772&lt;/D&gt;&lt;D xsi:type="xsd:double"&gt;-26.231146&lt;/D&gt;&lt;D xsi:type="xsd:double"&gt;-25.238192&lt;/D&gt;&lt;D xsi:type="xsd:double"&gt;-24.364626&lt;/D&gt;&lt;D xsi:type="xsd:double"&gt;-18.177431&lt;/D&gt;&lt;D xsi:type="xsd:double"&gt;-17.393827&lt;/D&gt;&lt;D xsi:type="xsd:double"&gt;-9.60182&lt;/D&gt;&lt;D xsi:type="xsd:double"&gt;0.1416564&lt;/D&gt;&lt;D xsi:type="xsd:double"&gt;-2.3120582&lt;/D&gt;&lt;D xsi:type="xsd:double"&gt;6.040621&lt;/D&gt;&lt;D xsi:type="xsd:double"&gt;10.483646&lt;/D&gt;&lt;D xsi:type="xsd:double"&gt;16.394997&lt;/D&gt;&lt;D xsi:type="xsd:double"&gt;12.722278&lt;/D&gt;&lt;D xsi:type="xsd:double"&gt;19.375778&lt;/D&gt;&lt;D xsi:type="xsd:double"&gt;19.101965&lt;/D&gt;&lt;D xsi:type="xsd:double"&gt;15.981746&lt;/D&gt;&lt;D xsi:type="xsd:double"&gt;15.0185585&lt;/D&gt;&lt;D xsi:type="xsd:double"&gt;20.193624&lt;/D&gt;&lt;D xsi:type="xsd:double"&gt;17.44511&lt;/D&gt;&lt;/FQL&gt;&lt;FQL&gt;&lt;Q&gt;EMXC^P_PRICE_RETURNS_PR('52W',2,-10AY,0,AM)&lt;/Q&gt;&lt;R&gt;121&lt;/R&gt;&lt;C&gt;1&lt;/C&gt;&lt;D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xsi:type="xsd:double"&gt;1.8855691&lt;/D&gt;&lt;D xsi:type="xsd:double"&gt;-5.3155065&lt;/D&gt;&lt;D xsi:type="xsd:double"&gt;-6.084621&lt;/D&gt;&lt;D xsi:type="xsd:double"&gt;-8.267069&lt;/D&gt;&lt;D xsi:type="xsd:double"&gt;-8.896417&lt;/D&gt;&lt;D xsi:type="xsd:double"&gt;-13.904738&lt;/D&gt;&lt;D xsi:type="xsd:double"&gt;-6.0367465&lt;/D&gt;&lt;D xsi:type="xsd:double"&gt;-11.721211&lt;/D&gt;&lt;D xsi:type="xsd:double"&gt;-4.9093485&lt;/D&gt;&lt;D xsi:type="xsd:double"&gt;-4.085249&lt;/D&gt;&lt;D xsi:type="xsd:double"&gt;-3.4312367&lt;/D&gt;&lt;D xsi:type="xsd:double"&gt;4.2393208&lt;/D&gt;&lt;D xsi:type="xsd:double"&gt;-5.6569757&lt;/D&gt;&lt;D xsi:type="xsd:double"&gt;0.13341904&lt;/D&gt;&lt;D xsi:type="xsd:double"&gt;0.99180937&lt;/D&gt;&lt;D xsi:type="xsd:double"&gt;8.047318&lt;/D&gt;&lt;D xsi:type="xsd:double"&gt;9.11448&lt;/D&gt;&lt;D xsi:type="xsd:double"&gt;13.400328&lt;/D&gt;&lt;D xsi:type="xsd:double"&gt;4.1095614&lt;/D&gt;&lt;D xsi:type="xsd:double"&gt;-6.2417326&lt;/D&gt;&lt;D xsi:type="xsd:double"&gt;-22.229069&lt;/D&gt;&lt;D xsi:type="xsd:double"&gt;-17.435848&lt;/D&gt;&lt;D xsi:type="xsd:double"&gt;-3.5521924&lt;/D&gt;&lt;D xsi:type="xsd:double"&gt;-6.3981953&lt;/D&gt;&lt;D xsi:type="xsd:double"&gt;4.2678833&lt;/D&gt;&lt;D xsi:type="xsd:double"&gt;0.9114146&lt;/D&gt;&lt;D xsi:type="xsd:double"&gt;5.005753&lt;/D&gt;&lt;D xsi:type="xsd:double"&gt;0.32019615&lt;/D&gt;&lt;D xsi:type="xsd:double"&gt;15.481687&lt;/D&gt;&lt;D xsi:type="xsd:double"&gt;19.793224&lt;/D&gt;&lt;D xsi:type="xsd:double"&gt;24.486315&lt;/D&gt;&lt;D xsi:type="xsd:double"&gt;33.46367&lt;/D&gt;&lt;D xsi:type="xsd:double"&gt;62.63063&lt;/D&gt;&lt;D xsi:type="xsd:double"&gt;64.69078&lt;/D&gt;&lt;D xsi:type="xsd:double"&gt;42.475067&lt;/D&gt;&lt;D xsi:type="xsd:double"&gt;37.883114&lt;/D&gt;&lt;D xsi:type="xsd:double"&gt;33.285534&lt;/D&gt;&lt;D xsi:type="xsd:double"&gt;36.96339&lt;/D&gt;&lt;D xsi:type="xsd:double"&gt;29.048586&lt;/D&gt;&lt;D xsi:type="xsd:double"&gt;28.416359&lt;/D&gt;&lt;D xsi:type="xsd:double"&gt;12.0492935&lt;/D&gt;&lt;D xsi:type="xsd:double"&gt;5.295372&lt;/D&gt;&lt;D xsi:type="xsd:double"&gt;3.0902743&lt;/D&gt;&lt;D xsi:type="xsd:double"&gt;-3.6394298&lt;/D&gt;&lt;D xsi:type="xsd:double"&gt;-2.6138365&lt;/D&gt;&lt;D xsi:type="xsd:double"&gt;-11.482037&lt;/D&gt;&lt;D xsi:type="xsd:double"&gt;-14.610314&lt;/D&gt;&lt;D xsi:type="xsd:double"&gt;-20.03507&lt;/D&gt;&lt;D xsi:type="xsd:double"&gt;-16.379559&lt;/D&gt;&lt;D xsi:type="xsd:double"&gt;-20.264673&lt;/D&gt;&lt;D xsi:type="xsd:double"&gt;-23.279154&lt;/D&gt;&lt;D xsi:type="xsd:double"&gt;-20.624702&lt;/D&gt;&lt;D xsi:type="xsd:double"&gt;-17.907703&lt;/D&gt;&lt;D xsi:type="xsd:double"&gt;-16.632288&lt;/D&gt;&lt;D xsi:type="xsd:double"&gt;-15.575373&lt;/D&gt;&lt;D xsi:type="xsd:double"&gt;-7.7751756&lt;/D&gt;&lt;D xsi:type="xsd:double"&gt;-12.468708&lt;/D&gt;&lt;D xsi:type="xsd:double"&gt;-3.0010402&lt;/D&gt;&lt;D xsi:type="xsd:double"&gt;1.2283325&lt;/D&gt;&lt;D xsi:type="xsd:double"&gt;11.661148&lt;/D&gt;&lt;D xsi:type="xsd:double"&gt;5.178845&lt;/D&gt;&lt;D xsi:type="xsd:double"&gt;7.6626897&lt;/D&gt;&lt;D xsi:type="xsd:double"&gt;9.848642&lt;/D&gt;&lt;D xsi:type="xsd:double"&gt;7.6682806&lt;/D&gt;&lt;D xsi:type="xsd:double"&gt;10.425198&lt;/D&gt;&lt;D xsi:type="xsd:double"&gt;13.972961&lt;/D&gt;&lt;D xsi:type="xsd:double"&gt;13.071203&lt;/D&gt;&lt;/FQL&gt;&lt;FQL&gt;&lt;Q&gt;VGK^P_PRICE_RETURNS_PR('52W',2,-10AY,0,AM)&lt;/Q&gt;&lt;R&gt;121&lt;/R&gt;&lt;C&gt;1&lt;/C&gt;&lt;D xsi:type="xsd:double"&gt;19.857395&lt;/D&gt;&lt;D xsi:type="xsd:double"&gt;23.587215&lt;/D&gt;&lt;D xsi:type="xsd:double"&gt;25.750362&lt;/D&gt;&lt;D xsi:type="xsd:double"&gt;19.859146&lt;/D&gt;&lt;D xsi:type="xsd:double"&gt;25.544048&lt;/D&gt;&lt;D xsi:type="xsd:double"&gt;25.95713&lt;/D&gt;&lt;D xsi:type="xsd:double"&gt;10.52928&lt;/D&gt;&lt;D xsi:type="xsd:double"&gt;13.619339&lt;/D&gt;&lt;D xsi:type="xsd:double"&gt;4.755974&lt;/D&gt;&lt;D xsi:type="xsd:double"&gt;-0.2619803&lt;/D&gt;&lt;D xsi:type="xsd:double"&gt;0.9119868&lt;/D&gt;&lt;D xsi:type="xsd:double"&gt;-7.76363&lt;/D&gt;&lt;D xsi:type="xsd:double"&gt;-1.6857147&lt;/D&gt;&lt;D xsi:type="xsd:double"&gt;-6.2456846&lt;/D&gt;&lt;D xsi:type="xsd:double"&gt;-2.4249017&lt;/D&gt;&lt;D xsi:type="xsd:double"&gt;-1.7700136&lt;/D&gt;&lt;D xsi:type="xsd:double"&gt;-6.707394&lt;/D&gt;&lt;D xsi:type="xsd:double"&gt;-9.154338&lt;/D&gt;&lt;D xsi:type="xsd:double"&gt;2.481842&lt;/D&gt;&lt;D xsi:type="xsd:double"&gt;-7.4709654&lt;/D&gt;&lt;D xsi:type="xsd:double"&gt;-0.53430796&lt;/D&gt;&lt;D xsi:type="xsd:double"&gt;-0.26450753&lt;/D&gt;&lt;D xsi:type="xsd:double"&gt;-5.1140547&lt;/D&gt;&lt;D xsi:type="xsd:double"&gt;-6.108558&lt;/D&gt;&lt;D xsi:type="xsd:double"&gt;-14.452278&lt;/D&gt;&lt;D xsi:type="xsd:double"&gt;-10.8099575&lt;/D&gt;&lt;D xsi:type="xsd:double"&gt;-11.315304&lt;/D&gt;&lt;D xsi:type="xsd:double"&gt;-11.1789465&lt;/D&gt;&lt;D xsi:type="xsd:double"&gt;-6.5800247&lt;/D&gt;&lt;D xsi:type="xsd:double"&gt;-9.466982&lt;/D&gt;&lt;D xsi:type="xsd:double"&gt;-10.471588&lt;/D&gt;&lt;D xsi:type="xsd:double"&gt;0.6970048&lt;/D&gt;&lt;D xsi:type="xsd:double"&gt;-3.5657585&lt;/D&gt;&lt;D xsi:type="xsd:double"&gt;-6.05846&lt;/D&gt;&lt;D xsi:type="xsd:double"&gt;-2.445817&lt;/D&gt;&lt;D xsi:type="xsd:double"&gt;5.0688267&lt;/D&gt;&lt;D xsi:type="xsd:double"&gt;14.619101&lt;/D&gt;&lt;D xsi:type="xsd:double"&gt;9.343791&lt;/D&gt;&lt;D xsi:type="xsd:double"&gt;12.584662&lt;/D&gt;&lt;D xsi:type="xsd:double"&gt;17.083443&lt;/D&gt;&lt;D xsi:type="xsd:double"&gt;15.199507&lt;/D&gt;&lt;D xsi:type="xsd:double"&gt;26.317478&lt;/D&gt;&lt;D xsi:type="xsd:double"&gt;22.317993&lt;/D&gt;&lt;D xsi:type="xsd:double"&gt;18.553185&lt;/D&gt;&lt;D xsi:type="xsd:double"&gt;23.329926&lt;/D&gt;&lt;D xsi:type="xsd:double"&gt;27.642632&lt;/D&gt;&lt;D xsi:type="xsd:double"&gt;26.586664&lt;/D&gt;&lt;D xsi:type="xsd:double"&gt;28.257011&lt;/D&gt;&lt;D xsi:type="xsd:double"&gt;20.31157&lt;/D&gt;&lt;D xsi:type="xsd:double"&gt;22.4913&lt;/D&gt;&lt;D xsi:type="xsd:double"&gt;16.788006&lt;/D&gt;&lt;D xsi:type="xsd:double"&gt;11.276603&lt;/D&gt;&lt;D xsi:type="xsd:double"&gt;7.465577&lt;/D&gt;&lt;D xsi:type="xsd:double"&gt;7.25857&lt;/D&gt;&lt;D xsi:type="xsd:double"&gt;4.144609&lt;/D&gt;&lt;D xsi:type="xsd:double"&gt;-1.2226462&lt;/D&gt;&lt;D xsi:type="xsd:double"&gt;-3.2793581&lt;/D&gt;&lt;D xsi:type="xsd:double"&gt;-6.150329&lt;/D&gt;&lt;D xsi:type="xsd:double"&gt;-11.599398&lt;/D&gt;&lt;D xsi:type="xsd:double"&gt;-14.628828&lt;/D&gt;&lt;D xsi:type="xsd:double"&gt;-7.7087345&lt;/D&gt;&lt;D xsi:type="xsd:double"&gt;-7.560158&lt;/D&gt;&lt;D xsi:type="xsd:double"&gt;-1.9855082&lt;/D&gt;&lt;D xsi:type="xsd:double"&gt;-5.2537146&lt;/D&gt;&lt;D xsi:type="xsd:double"&gt;-3.6080062&lt;/D&gt;&lt;D xsi:type="xsd:double"&gt;-0.4575014&lt;/D&gt;&lt;D xsi:type="xsd:double"&gt;-5.0551233&lt;/D&gt;&lt;D xsi:type="xsd:double"&gt;0.32367706&lt;/D&gt;&lt;D xsi:type="xsd:double"&gt;-1.0619819&lt;/D&gt;&lt;D xsi:type="xsd:double"&gt;10.455763&lt;/D&gt;&lt;D xsi:type="xsd:double"&gt;17.350864&lt;/D&gt;&lt;D xsi:type="xsd:double"&gt;20.934809&lt;/D&gt;&lt;D xsi:type="xsd:double"&gt;16.267967&lt;/D&gt;&lt;D xsi:type="xsd:double"&gt;0.3453493&lt;/D&gt;&lt;D xsi:type="xsd:double"&gt;-16.734594&lt;/D&gt;&lt;D xsi:type="xsd:double"&gt;-11.900913&lt;/D&gt;&lt;D xsi:type="xsd:double"&gt;1.4204979&lt;/D&gt;&lt;D xsi:type="xsd:double"&gt;-2.8116941&lt;/D&gt;&lt;D xsi:type="xsd:double"&gt;5.2521706&lt;/D&gt;&lt;D xsi:type="xsd:double"&gt;1.6396642&lt;/D&gt;&lt;D xsi:type="xsd:double"&gt;6.623161&lt;/D&gt;&lt;D xsi:type="xsd:double"&gt;-1.5880883&lt;/D&gt;&lt;D xsi:type="xsd:double"&gt;7.8246474&lt;/D&gt;&lt;D xsi:type="xsd:double"&gt;10.2196455&lt;/D&gt;&lt;D xsi:type="xsd:double"&gt;9.549046&lt;/D&gt;&lt;D xsi:type="xsd:double"&gt;21.874798&lt;/D&gt;&lt;D xsi:type="xsd:double"&gt;50.59097&lt;/D&gt;&lt;D xsi:type="xsd:double"&gt;53.697002&lt;/D&gt;&lt;D xsi:type="xsd:double"&gt;34.177338&lt;/D&gt;&lt;D xsi:type="xsd:double"&gt;32.445396&lt;/D&gt;&lt;D xsi:type="xsd:double"&gt;32.319748&lt;/D&gt;&lt;D xsi:type="xsd:double"&gt;33.98068&lt;/D&gt;&lt;D xsi:type="xsd:double"&gt;25.848246&lt;/D&gt;&lt;D xsi:type="xsd:double"&gt;33.336258&lt;/D&gt;&lt;D xsi:type="xsd:double"&gt;16.613663&lt;/D&gt;&lt;D xsi:type="xsd:double"&gt;13.020647&lt;/D&gt;&lt;D xsi:type="xsd:double"&gt;10.4592085&lt;/D&gt;&lt;D xsi:type="xsd:double"&gt;-5.1621437&lt;/D&gt;&lt;D xsi:type="xsd:double"&gt;-1.8227577&lt;/D&gt;&lt;D xsi:type="xsd:double"&gt;-13.060933&lt;/D&gt;&lt;D xsi:type="xsd:double"&gt;-13.130421&lt;/D&gt;&lt;D xsi:type="xsd:double"&gt;-18.896687&lt;/D&gt;&lt;D xsi:type="xsd:double"&gt;-17.367046&lt;/D&gt;&lt;D xsi:type="xsd:double"&gt;-</t>
        </r>
      </text>
    </comment>
    <comment ref="A5" authorId="0" shapeId="0" xr:uid="{C2173E7F-BE98-4EDF-9240-A64D00B125CB}">
      <text>
        <r>
          <rPr>
            <b/>
            <sz val="9"/>
            <color indexed="81"/>
            <rFont val="Tahoma"/>
            <charset val="1"/>
          </rPr>
          <t>23.747004&lt;/D&gt;&lt;D xsi:type="xsd:double"&gt;-26.732986&lt;/D&gt;&lt;D xsi:type="xsd:double"&gt;-22.849005&lt;/D&gt;&lt;D xsi:type="xsd:double"&gt;-13.209838&lt;/D&gt;&lt;D xsi:type="xsd:double"&gt;-11.656279&lt;/D&gt;&lt;D xsi:type="xsd:double"&gt;-5.5051684&lt;/D&gt;&lt;D xsi:type="xsd:double"&gt;8.817291&lt;/D&gt;&lt;D xsi:type="xsd:double"&gt;3.2988071&lt;/D&gt;&lt;D xsi:type="xsd:double"&gt;16.016853&lt;/D&gt;&lt;D xsi:type="xsd:double"&gt;8.532357&lt;/D&gt;&lt;D xsi:type="xsd:double"&gt;18.736076&lt;/D&gt;&lt;D xsi:type="xsd:double"&gt;16.029274&lt;/D&gt;&lt;D xsi:type="xsd:double"&gt;20.968128&lt;/D&gt;&lt;D xsi:type="xsd:double"&gt;25.34691&lt;/D&gt;&lt;D xsi:type="xsd:double"&gt;15.219963&lt;/D&gt;&lt;D xsi:type="xsd:double"&gt;13.728464&lt;/D&gt;&lt;D xsi:type="xsd:double"&gt;13.815176&lt;/D&gt;&lt;D xsi:type="xsd:double"&gt;8.756411&lt;/D&gt;&lt;/FQL&gt;&lt;FQL&gt;&lt;Q&gt;TLT^P_PRICE_RETURNS_PR('52W',2,-10AY,0,AM)&lt;/Q&gt;&lt;R&gt;121&lt;/R&gt;&lt;C&gt;1&lt;/C&gt;&lt;D xsi:type="xsd:double"&gt;-5.642891&lt;/D&gt;&lt;D xsi:type="xsd:double"&gt;-5.838972&lt;/D&gt;&lt;D xsi:type="xsd:double"&gt;-7.4275312&lt;/D&gt;&lt;D xsi:type="xsd:double"&gt;-4.3102503&lt;/D&gt;&lt;D xsi:type="xsd:double"&gt;-0.03836155&lt;/D&gt;&lt;D xsi:type="xsd:double"&gt;8.49092&lt;/D&gt;&lt;D xsi:type="xsd:double"&gt;11.379826&lt;/D&gt;&lt;D xsi:type="xsd:double"&gt;15.965759&lt;/D&gt;&lt;D xsi:type="xsd:double"&gt;16.046894&lt;/D&gt;&lt;D xsi:type="xsd:double"&gt;16.595722&lt;/D&gt;&lt;D xsi:type="xsd:double"&gt;22.777807&lt;/D&gt;&lt;D xsi:type="xsd:double"&gt;30.148338&lt;/D&gt;&lt;D xsi:type="xsd:double"&gt;26.325285&lt;/D&gt;&lt;D xsi:type="xsd:double"&gt;19.234896&lt;/D&gt;&lt;D xsi:type="xsd:double"&gt;23.28341&lt;/D&gt;&lt;D xsi:type="xsd:double"&gt;12.841368&lt;/D&gt;&lt;D xsi:type="xsd:double"&gt;8.163619&lt;/D&gt;&lt;D xsi:type="xsd:double"&gt;9.590376&lt;/D&gt;&lt;D xsi:type="xsd:double"&gt;10.265505&lt;/D&gt;&lt;D xsi:type="xsd:double"&gt;7.160938&lt;/D&gt;&lt;D xsi:type="xsd:double"&gt;4.818356&lt;/D&gt;&lt;D xsi:type="xsd:double"&gt;3.1123638&lt;/D&gt;&lt;D xsi:type="xsd:double"&gt;1.9286394&lt;/D&gt;&lt;D xsi:type="xsd:double"&gt;-2.4135947&lt;/D&gt;&lt;D xsi:type="xsd:double"&gt;2.964294&lt;/D&gt;&lt;D xsi:type="xsd:double"&gt;7.9242945&lt;/D&gt;&lt;D xsi:type="xsd:double"&gt;3.2322407&lt;/D&gt;&lt;D xsi:type="xsd:double"&gt;10.95109&lt;/D&gt;&lt;D xsi:type="xsd:double"&gt;16.315735&lt;/D&gt;&lt;D xsi:type="xsd:double"&gt;22.342396&lt;/D&gt;&lt;D xsi:type="xsd:double"&gt;13.920045&lt;/D&gt;&lt;D xsi:type="xsd:double"&gt;16.753208&lt;/D&gt;&lt;D xsi:type="xsd:double"&gt;11.488724&lt;/D&gt;&lt;D xsi:type="xsd:double"&gt;11.900318&lt;/D&gt;&lt;D xsi:type="xsd:double"&gt;-0.021594763&lt;/D&gt;&lt;D xsi:type="xsd:double"&gt;0.9657502&lt;/D&gt;&lt;D xsi:type="xsd:double"&gt;-4.767418&lt;/D&gt;&lt;D xsi:type="xsd:double"&gt;-7.17389&lt;/D&gt;&lt;D xsi:type="xsd:double"&gt;-6.9177446&lt;/D&gt;&lt;D xsi:type="xsd:double"&gt;-5.2615347&lt;/D&gt;&lt;D xsi:type="xsd:double"&gt;-4.215378&lt;/D&gt;&lt;D xsi:type="xsd:double"&gt;-11.772596&lt;/D&gt;&lt;D xsi:type="xsd:double"&gt;-7.5982275&lt;/D&gt;&lt;D xsi:type="xsd:double"&gt;-4.000038&lt;/D&gt;&lt;D xsi:type="xsd:double"&gt;-5.283344&lt;/D&gt;&lt;D xsi:type="xsd:double"&gt;-0.35634637&lt;/D&gt;&lt;D xsi:type="xsd:double"&gt;9.229183&lt;/D&gt;&lt;D xsi:type="xsd:double"&gt;6.5751076&lt;/D&gt;&lt;D xsi:type="xsd:double"&gt;-0.45562387&lt;/D&gt;&lt;D xsi:type="xsd:double"&gt;3.3185124&lt;/D&gt;&lt;D xsi:type="xsd:double"&gt;2.4463296&lt;/D&gt;&lt;D xsi:type="xsd:double"&gt;0.89297295&lt;/D&gt;&lt;D xsi:type="xsd:double"&gt;-1.6013801&lt;/D&gt;&lt;D xsi:type="xsd:double"&gt;1.9941449&lt;/D&gt;&lt;D xsi:type="xsd:double"&gt;-2.2055566&lt;/D&gt;&lt;D xsi:type="xsd:double"&gt;-5.442256&lt;/D&gt;&lt;D xsi:type="xsd:double"&gt;-6.440693&lt;/D&gt;&lt;D xsi:type="xsd:double"&gt;-8.58491&lt;/D&gt;&lt;D xsi:type="xsd:double"&gt;-4.00638&lt;/D&gt;&lt;D xsi:type="xsd:double"&gt;-0.70979&lt;/D&gt;&lt;D xsi:type="xsd:double"&gt;5.9093714&lt;/D&gt;&lt;D xsi:type="xsd:double"&gt;5.24801&lt;/D&gt;&lt;D xsi:type="xsd:double"&gt;4.877925&lt;/D&gt;&lt;D xsi:type="xsd:double"&gt;7.7041507&lt;/D&gt;&lt;D xsi:type="xsd:double"&gt;12.874758&lt;/D&gt;&lt;D xsi:type="xsd:double"&gt;10.93986&lt;/D&gt;&lt;D xsi:type="xsd:double"&gt;21.275484&lt;/D&gt;&lt;D xsi:type="xsd:double"&gt;24.505627&lt;/D&gt;&lt;D xsi:type="xsd:double"&gt;32.152496&lt;/D&gt;&lt;D xsi:type="xsd:double"&gt;22.893501&lt;/D&gt;&lt;D xsi:type="xsd:double"&gt;19.90297&lt;/D&gt;&lt;D xsi:type="xsd:double"&gt;15.2578945&lt;/D&gt;&lt;D xsi:type="xsd:double"&gt;21.266258&lt;/D&gt;&lt;D xsi:type="xsd:double"&gt;41.736458&lt;/D&gt;&lt;D xsi:type="xsd:double"&gt;36.440254&lt;/D&gt;&lt;D xsi:type="xsd:double"&gt;34.521843&lt;/D&gt;&lt;D xsi:type="xsd:double"&gt;21.315277&lt;/D&gt;&lt;D xsi:type="xsd:double"&gt;26.448463&lt;/D&gt;&lt;D xsi:type="xsd:double"&gt;23.524189&lt;/D&gt;&lt;D xsi:type="xsd:double"&gt;14.2814045&lt;/D&gt;&lt;D xsi:type="xsd:double"&gt;12.152481&lt;/D&gt;&lt;D xsi:type="xsd:double"&gt;17.393803&lt;/D&gt;&lt;D xsi:type="xsd:double"&gt;15.478289&lt;/D&gt;&lt;D xsi:type="xsd:double"&gt;12.305999&lt;/D&gt;&lt;D xsi:type="xsd:double"&gt;4.4185877&lt;/D&gt;&lt;D xsi:type="xsd:double"&gt;-16.190994&lt;/D&gt;&lt;D xsi:type="xsd:double"&gt;-15.234274&lt;/D&gt;&lt;D xsi:type="xsd:double"&gt;-15.010243&lt;/D&gt;&lt;D xsi:type="xsd:double"&gt;-9.093165&lt;/D&gt;&lt;D xsi:type="xsd:double"&gt;-8.37661&lt;/D&gt;&lt;D xsi:type="xsd:double"&gt;-12.333507&lt;/D&gt;&lt;D xsi:type="xsd:double"&gt;-8.328617&lt;/D&gt;&lt;D xsi:type="xsd:double"&gt;-10.069823&lt;/D&gt;&lt;D xsi:type="xsd:double"&gt;-5.1029325&lt;/D&gt;&lt;D xsi:type="xsd:double"&gt;-4.244268&lt;/D&gt;&lt;D xsi:type="xsd:double"&gt;-4.848492&lt;/D&gt;&lt;D xsi:type="xsd:double"&gt;-5.6157947&lt;/D&gt;&lt;D xsi:type="xsd:double"&gt;1.5285015&lt;/D&gt;&lt;D xsi:type="xsd:double"&gt;-7.897687&lt;/D&gt;&lt;D xsi:type="xsd:double"&gt;-17.446339&lt;/D&gt;&lt;D xsi:type="xsd:double"&gt;-17.418474&lt;/D&gt;&lt;D xsi:type="xsd:double"&gt;-23.00191&lt;/D&gt;&lt;D xsi:type="xsd:double"&gt;-18.491322&lt;/D&gt;&lt;D xsi:type="xsd:double"&gt;-25.581158&lt;/D&gt;&lt;D xsi:type="xsd:double"&gt;-27.920115&lt;/D&gt;&lt;D xsi:type="xsd:double"&gt;-35.394024&lt;/D&gt;&lt;D xsi:type="xsd:double"&gt;-24.80632&lt;/D&gt;&lt;D xsi:type="xsd:double"&gt;-24.879652&lt;/D&gt;&lt;D xsi:type="xsd:double"&gt;-21.724874&lt;/D&gt;&lt;D xsi:type="xsd:double"&gt;-24.189646&lt;/D&gt;&lt;D xsi:type="xsd:double"&gt;-12.563586&lt;/D&gt;&lt;D xsi:type="xsd:double"&gt;-6.499052&lt;/D&gt;&lt;D xsi:type="xsd:double"&gt;-7.9971733&lt;/D&gt;&lt;D xsi:type="xsd:double"&gt;-10.348516&lt;/D&gt;&lt;D xsi:type="xsd:double"&gt;-15.817701&lt;/D&gt;&lt;D xsi:type="xsd:double"&gt;-9.942282&lt;/D&gt;&lt;D xsi:type="xsd:double"&gt;-14.17802&lt;/D&gt;&lt;D xsi:type="xsd:double"&gt;-1.8763602&lt;/D&gt;&lt;D xsi:type="xsd:double"&gt;-10.457552&lt;/D&gt;&lt;D xsi:type="xsd:double"&gt;-4.337311&lt;/D&gt;&lt;D xsi:type="xsd:double"&gt;-7.762331&lt;/D&gt;&lt;/FQL&gt;&lt;FQL&gt;&lt;Q&gt;OIL^P_PRICE_RETURNS_PR('52W',2,-10AY,0,AM)&lt;/Q&gt;&lt;R&gt;121&lt;/R&gt;&lt;C&gt;1&lt;/C&gt;&lt;D xsi:type="xsd:double"&gt;5.0410748&lt;/D&gt;&lt;D xsi:type="xsd:double"&gt;14.284468&lt;/D&gt;&lt;D xsi:type="xsd:double"&gt;14.33835&lt;/D&gt;&lt;D xsi:type="xsd:double"&gt;10.005093&lt;/D&gt;&lt;D xsi:type="xsd:double"&gt;14.521921&lt;/D&gt;&lt;D xsi:type="xsd:double"&gt;10.735559&lt;/D&gt;&lt;D xsi:type="xsd:double"&gt;4.382372&lt;/D&gt;&lt;D xsi:type="xsd:double"&gt;-5.641365&lt;/D&gt;&lt;D xsi:type="xsd:double"&gt;-10.497743&lt;/D&gt;&lt;D xsi:type="xsd:double"&gt;-11.95693&lt;/D&gt;&lt;D xsi:type="xsd:double"&gt;-30.984901&lt;/D&gt;&lt;D xsi:type="xsd:double"&gt;-41.838734&lt;/D&gt;&lt;D xsi:type="xsd:double"&gt;-40.27711&lt;/D&gt;&lt;D xsi:type="xsd:double"&gt;-44.69364&lt;/D&gt;&lt;D xsi:type="xsd:double"&gt;-47.387726&lt;/D&gt;&lt;D xsi:type="xsd:double"&gt;-40.173107&lt;/D&gt;&lt;D xsi:type="xsd:double"&gt;-44.152206&lt;/D&gt;&lt;D xsi:type="xsd:double"&gt;-51.976284&lt;/D&gt;&lt;D xsi:type="xsd:double"&gt;-56.562756&lt;/D&gt;&lt;D xsi:type="xsd:double"&gt;-53.97414&lt;/D&gt;&lt;D xsi:type="xsd:double"&gt;-47.160255&lt;/D&gt;&lt;D xsi:type="xsd:double"&gt;-47.670734&lt;/D&gt;&lt;D xsi:type="xsd:double"&gt;-45.416664&lt;/D&gt;&lt;D xsi:type="xsd:double"&gt;-41.47879&lt;/D&gt;&lt;D xsi:type="xsd:double"&gt;-49.12245&lt;/D&gt;&lt;D xsi:type="xsd:double"&gt;-39.96656&lt;/D&gt;&lt;D xsi:type="xsd:double"&gt;-36.187317&lt;/D&gt;&lt;D xsi:type="xsd:double"&gt;-39.848774&lt;/D&gt;&lt;D xsi:type="xsd:double"&gt;-27.62726&lt;/D&gt;&lt;D xsi:type="xsd:double"&gt;-26.703709&lt;/D&gt;&lt;D xsi:type="xsd:double"&gt;-21.031248&lt;/D&gt;&lt;D xsi:type="xsd:double"&gt;-17.417616&lt;/D&gt;&lt;D xsi:type="xsd:double"&gt;-17.281162&lt;/D&gt;&lt;D xsi:type="xsd:double"&gt;-19.31607&lt;/D&gt;&lt;D xsi:type="xsd:double"&gt;6.107497&lt;/D&gt;&lt;D xsi:type="xsd:double"&gt;22.175133&lt;/D&gt;&lt;D xsi:type="xsd:double"&gt;30.293428&lt;/D&gt;&lt;D xsi:type="xsd:double"&gt;9.610033&lt;/D&gt;&lt;D xsi:type="xsd:double"&gt;16.140259&lt;/D&gt;&lt;D xsi:type="xsd:double"&gt;-10.213703&lt;/D&gt;&lt;D xsi:type="xsd:double"&gt;-23.18768&lt;/D&gt;&lt;D xsi:type="xsd:double"&gt;-16.233461&lt;/D&gt;&lt;D xsi:type="xsd:double"&gt;-1.3032138&lt;/D&gt;&lt;D xsi:type="xsd:double"&gt;-9.524441&lt;/D&gt;&lt;D xsi:type="xsd:double"&gt;-11.4140215&lt;/D&gt;&lt;D xsi:type="xsd:double"&gt;12.967205&lt;/D&gt;&lt;D xsi:type="xsd:double"&gt;1.5281677&lt;/D&gt;&lt;D xsi:type="xsd:double"&gt;5.173409&lt;/D&gt;&lt;D xsi:type="xsd:double"&gt;7.608032&lt;/D&gt;&lt;D xsi:type="xsd:double"&gt;14.548922&lt;/D&gt;&lt;D xsi:type="xsd:double"&gt;16.63605&lt;/D&gt;&lt;D xsi:type="xsd:double"&gt;44.1071&lt;/D&gt;&lt;D xsi:type="xsd:double"&gt;43.72747&lt;/D&gt;&lt;D xsi:type="xsd:double"&gt;50.26523&lt;/D&gt;&lt;D xsi:type="xsd:double"&gt;38.158344&lt;/D&gt;&lt;D xsi:type="xsd:double"&gt;41.313137&lt;/D&gt;&lt;D xsi:type="xsd:double"&gt;55.81535&lt;/D&gt;&lt;D xsi:type="xsd:double"&gt;13.711966&lt;/D&gt;&lt;D xsi:type="xsd:double"&gt;-1.1355817&lt;/D&gt;&lt;D xsi:type="xsd:double"&gt;-13.504809&lt;/D&gt;&lt;D xsi:type="xsd:double"&gt;-6.131792&lt;/D&gt;&lt;D xsi:type="xsd:double"&gt;-3.053248&lt;/D&gt;&lt;D xsi:type="xsd:double"&gt;4.0810585&lt;/D&gt;&lt;D xsi:type="xsd:double"&gt;-8.702153&lt;/D&gt;&lt;D xsi:type="xsd:double"&gt;-17.462725&lt;/D&gt;&lt;D xsi:type="xsd:double"&gt;-16.61101&lt;/D&gt;&lt;D xsi:type="xsd:double"&gt;-21.3876&lt;/D&gt;&lt;D xsi:type="xsd:double"&gt;-18.202192&lt;/D&gt;&lt;D xsi:type="xsd:double"&gt;-30.156744&lt;/D&gt;&lt;D xsi:type="xsd:double"&gt;-7.2883964&lt;/D&gt;&lt;D xsi:type="xsd:double"&gt;14.6702175&lt;/D&gt;&lt;D xsi:type="xsd:double"&gt;19.65332&lt;/D&gt;&lt;D xsi:type="xsd:double"&gt;-2.1629333&lt;/D&gt;&lt;D xsi:type="xsd:double"&gt;-23.607159&lt;/D&gt;&lt;D xsi:type="xsd:double"&gt;-46.04813&lt;/D&gt;&lt;D xsi:type="xsd:double"&gt;-51.075592&lt;/D&gt;&lt;D xsi:type="xsd:double"&gt;-28.19652&lt;/D&gt;&lt;D xsi:type="xsd:double"&gt;-28.117847&lt;/D&gt;&lt;D xsi:type="xsd:double"&gt;-19.74747&lt;/D&gt;&lt;D xsi:type="xsd:double"&gt;-33.36442&lt;/D&gt;&lt;D xsi:type="xsd:double"&gt;-22.498447&lt;/D&gt;&lt;D xsi:type="xsd:double"&gt;-35.391033&lt;/D&gt;&lt;D xsi:type="xsd:double"&gt;-26.407469&lt;/D&gt;&lt;D xsi:type="xsd:double"&gt;-19.64972&lt;/D&gt;&lt;D xsi:type="xsd:double"&gt;2.765286&lt;/D&gt;&lt;D xsi:type="xsd:double"&gt;39.3697&lt;/D&gt;&lt;D xsi:type="xsd:double"&gt;69.73249&lt;/D&gt;&lt;D xsi:type="xsd:double"&gt;123.94316&lt;/D&gt;&lt;D xsi:type="xsd:double"&gt;75.149826&lt;/D&gt;&lt;D xsi:type="xsd:double"&gt;69.35934&lt;/D&gt;&lt;D xsi:type="xsd:double"&gt;58.615387&lt;/D&gt;&lt;D xsi:type="xsd:double"&gt;83.72703&lt;/D&gt;&lt;D xsi:type="xsd:double"&gt;93.5044&lt;/D&gt;&lt;D xsi:type="xsd:double"&gt;118.722244&lt;/D&gt;&lt;D xsi:type="xsd:double"&gt;67.682014&lt;/D&gt;&lt;D xsi:type="xsd:double"&gt;65.223274&lt;/D&gt;&lt;D xsi:type="xsd:double"&gt;64.28572&lt;/D&gt;&lt;D xsi:type="xsd:double"&gt;99.46465&lt;/D&gt;&lt;D xsi:type="xsd:double"&gt;81.3288&lt;/D&gt;&lt;D xsi:type="xsd:double"&gt;83.542&lt;/D&gt;&lt;D xsi:type="xsd:double"&gt;90.89156&lt;/D&gt;&lt;D xsi:type="xsd:double"&gt;56.71991&lt;/D&gt;&lt;D xsi:type="xsd:double"&gt;53.249264&lt;/D&gt;&lt;D xsi:type="xsd:double"&gt;40.666676&lt;/D&gt;&lt;D xsi:type="xsd:double"&gt;35.431362&lt;/D&gt;&lt;D xsi:type="xsd:double"&gt;31.48073&lt;/D&gt;&lt;D xsi:type="xsd:double"&gt;19.93797&lt;/D&gt;&lt;D xsi:type="xsd:double"&gt;14.367115&lt;/D&gt;&lt;D xsi:type="xsd:double"&gt;8.841801&lt;/D&gt;&lt;D xsi:type="xsd:double"&gt;-21.84648&lt;/D&gt;&lt;D xsi:type="xsd:double"&gt;-3.3807278&lt;/D&gt;&lt;D xsi:type="xsd:double"&gt;-20.832157&lt;/D&gt;&lt;D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xsi:type="xsd:string"&gt;@NA&lt;/D&gt;&lt;/FQL&gt;&lt;FQL&gt;&lt;Q&gt;DBA^P_PRICE_RETURNS_PR('52W',2,-10AY,0,AM)&lt;/Q&gt;&lt;R&gt;121&lt;/R&gt;&lt;C&gt;1&lt;/C&gt;&lt;D xsi:type="xsd:double"&gt;-7.245314&lt;/D&gt;&lt;D xsi:type="xsd:double"&gt;8.155489&lt;/D&gt;&lt;D xsi:type="xsd:double"&gt;11.059368&lt;/D&gt;&lt;D xsi:type="xsd:double"&gt;11.2480755&lt;/D&gt;&lt;D xsi:type="xsd:double"&gt;7.2120905&lt;/D&gt;&lt;D xsi:type="xsd:double"&gt;9.927058&lt;/D&gt;&lt;D xsi:type="xsd:double"&gt;5.443549&lt;/D&gt;&lt;D xsi:type="xsd:double"&gt;3.4796357&lt;/D&gt;&lt;D xsi:type="xsd:double"&gt;2.8838634&lt;/D&gt;&lt;D xsi:type="xsd:double"&gt;2.379036&lt;/D&gt;&lt;D xsi:type="xsd:double"&gt;2.5152206&lt;/D&gt;&lt;D xsi:type="xsd:double"&gt;2.3848653&lt;/D&gt;&lt;D xsi:type="xsd:double"&gt;-6.7729115&lt;/D&gt;&lt;D xsi:type="xsd:double"&gt;-20.233047&lt;/D&gt;&lt;D xsi:type="xsd:double"&gt;-21.34871&lt;/D&gt;&lt;D xsi:type="xsd:double"&gt;-22.576172&lt;/D&gt;&lt;D xsi:type="xsd:double"&gt;-18.770344&lt;/D&gt;&lt;D xsi:type="xsd:double"&gt;-15.481013&lt;/D&gt;&lt;D xsi:type="xsd:double"&gt;-18.837297&lt;/D&gt;&lt;D xsi:type="xsd:double"&gt;-20.022928&lt;/D&gt;&lt;D xsi:type="xsd:double"&gt;-19.507576&lt;/D&gt;&lt;D xsi:type="xsd:double"&gt;-17.944658&lt;/D&gt;&lt;D xsi:type="xsd:double"&gt;-18.915712&lt;/D&gt;&lt;D xsi:type="xsd:double"&gt;-19.15663&lt;/D&gt;&lt;D xsi:type="xsd:double"&gt;-15.470081&lt;/D&gt;&lt;D xsi:type="xsd:double"&gt;-9.65029&lt;/D&gt;&lt;D xsi:type="xsd:double"&gt;-9.86228&lt;/D&gt;&lt;D xsi:type="xsd:double"&gt;-5.903566&lt;/D&gt;&lt;D xsi:type="xsd:double"&gt;2.2261858&lt;/D&gt;&lt;D xsi:type="xsd:double"&gt;-6.5416455&lt;/D&gt;&lt;D xsi:type="xsd:double"&gt;-2.651161&lt;/D&gt;&lt;D xsi:type="xsd:double"&gt;-2.150029&lt;/D&gt;&lt;D xsi:type="xsd:double"&gt;-5.691445&lt;/D&gt;&lt;D xsi:type="xsd:double"&gt;-1.5895963&lt;/D&gt;&lt;D xsi:type="xsd:double"&gt;-3.269887&lt;/D&gt;&lt;D xsi:type="xsd:double"&gt;0.99304914&lt;/D&gt;&lt;D xsi:type="xsd:double"&gt;3.741157&lt;/D&gt;&lt;D xsi:type="xsd:double"&gt;-1.7638445&lt;/D&gt;&lt;D xsi:type="xsd:double"&gt;-2.3928165&lt;/D&gt;&lt;D xsi:type="xsd:double"&gt;-3.7356257&lt;/D&gt;&lt;D xsi:type="xsd:double"&gt;-12.587107&lt;/D&gt;&lt;D xsi:type="xsd:double"&gt;-5.099148&lt;/D&gt;&lt;D xsi:type="xsd:double"&gt;-6.2111855&lt;/D&gt;&lt;D xsi:type="xsd:double"&gt;-7.9589787&lt;/D&gt;&lt;D xsi:type="xsd:double"&gt;-4.7405243&lt;/D&gt;&lt;D xsi:type="xsd:double"&gt;-5.188447&lt;/D&gt;&lt;D xsi:type="xsd:double"&gt;-7.013112&lt;/D&gt;&lt;D xsi:type="xsd:double"&gt;-8.062929&lt;/D&gt;&lt;D xsi:type="xsd:double"&gt;-8.089667&lt;/D&gt;&lt;D xsi:type="xsd:double"&gt;-2.8428912&lt;/D&gt;&lt;D xsi:type="xsd:double"&gt;-4.294479&lt;/D&gt;&lt;D xsi:type="xsd:double"&gt;-4.52736&lt;/D&gt;&lt;D xsi:type="xsd:double"&gt;-6.4773264&lt;/D&gt;&lt;D xsi:type="xsd:double"&gt;-10.717845&lt;/D&gt;&lt;D xsi:type="xsd:double"&gt;-10.646963&lt;/D&gt;&lt;D xsi:type="xsd:double"&gt;-8.8&lt;/D&gt;&lt;D xsi:type="xsd:double"&gt;-8.590883&lt;/D&gt;&lt;D xsi:type="xsd:double"&gt;-9.654111&lt;/D&gt;&lt;D xsi:type="xsd:double"&gt;-5.790043&lt;/D&gt;&lt;D xsi:type="xsd:double"&gt;-6.612599&lt;/D&gt;&lt;D xsi:type="xsd:double"&gt;-9.816199&lt;/D&gt;&lt;D xsi:type="xsd:double"&gt;-15.436143&lt;/D&gt;&lt;D xsi:type="xsd:double"&gt;-9.033764&lt;/D&gt;&lt;D xsi:type="xsd:double"&gt;-17.423355&lt;/D&gt;&lt;D xsi:type="xsd:double"&gt;-10.469657&lt;/D&gt;&lt;D xsi:type="xsd:double"&gt;-6.3868284&lt;/D&gt;&lt;D xsi:type="xsd:double"&gt;-9.655314&lt;/D&gt;&lt;D xsi:type="xsd:double"&gt;-11.831039&lt;/D&gt;&lt;D xsi:type="xsd:double"&gt;-8.957696&lt;/D&gt;&lt;D xsi:type="xsd:double"&gt;-6.9078264&lt;/D&gt;&lt;D xsi:type="xsd:double"&gt;-4.738462&lt;/D&gt;&lt;D xsi:type="xsd:double"&gt;-4.1206&lt;/D&gt;&lt;D xsi:type="xsd:double"&gt;-5.0706387&lt;/D&gt;&lt;D xsi:type="xsd:double"&gt;-6.562334&lt;/D&gt;&lt;D xsi:type="xsd:double"&gt;-16.021847&lt;/D&gt;&lt;D xsi:type="xsd:double"&gt;-10.144329&lt;/D&gt;&lt;D xsi:type="xsd:double"&gt;-14.587509&lt;/D&gt;&lt;D xsi:type="xsd:double"&gt;-16.358965&lt;/D&gt;&lt;D xsi:type="xsd:double"&gt;-8.726603&lt;/D&gt;&lt;D xsi:type="xsd:double"&gt;0.41794777&lt;/D&gt;&lt;D xsi:type="xsd:double"&gt;-3.6525607&lt;/D&gt;&lt;D xsi:type="xsd:double"&gt;-6.1158776&lt;/D&gt;&lt;D xsi:type="xsd:double"&gt;-4.7906694&lt;/D&gt;&lt;D xsi:type="xsd:double"&gt;-1.0423064&lt;/D&gt;&lt;D xsi:type="xsd:double"&gt;5.744946&lt;/D&gt;&lt;D xsi:type="xsd:double"&gt;14.238191&lt;/D&gt;&lt;D xsi:type="xsd:double"&gt;24.120605&lt;/D&gt;&lt;D xsi:type="xsd:double"&gt;39.56678&lt;/D&gt;&lt;D xsi:type="xsd:double"&gt;37.861263&lt;/D&gt;&lt;D xsi:type="xsd:double"&gt;29.35579&lt;/D&gt;&lt;D xsi:type="xsd:double"&gt;33.521915&lt;/D&gt;&lt;D xsi:type="xsd:double"&gt;28.357197&lt;/D&gt;&lt;D xsi:type="xsd:double"&gt;30.181086&lt;/D&gt;&lt;D xsi:type="xsd:double"&gt;29.166662&lt;/D&gt;&lt;D xsi:type="xsd:double"&gt;29.855656&lt;/D&gt;&lt;D xsi:type="xsd:double"&gt;23.076916&lt;/D&gt;&lt;D xsi:type="xsd:double"&gt;24.358213&lt;/D&gt;&lt;D xsi:type="xsd:double"&gt;29.29529&lt;/D&gt;&lt;D xsi:type="xsd:double"&gt;29.265463&lt;/D&gt;&lt;D xsi:type="xsd:double"&gt;13.690794&lt;/D&gt;&lt;D xsi:type="xsd:double"&gt;16.24738&lt;/D&gt;&lt;D xsi:type="xsd:double"&gt;15.336728&lt;/D&gt;&lt;D xsi:type="xsd:double"&gt;6.3559413&lt;/D&gt;&lt;D xsi:type="xsd:double"&gt;7.753587&lt;/D&gt;&lt;D xsi:type="xsd:double"&gt;4.23553&lt;/D&gt;&lt;D xsi:type="xsd:double"&gt;4.370451&lt;/D&gt;&lt;D xsi:type="xsd:double"&gt;-0.6569028&lt;/D&gt;&lt;D xsi:type="xsd:double"&gt;-0.07173419&lt;/D&gt;&lt;D xsi:type="xsd:double"&gt;-2.9350102&lt;/D&gt;&lt;D xsi:type="xsd:double"&gt;-9.151393&lt;/D&gt;&lt;D xsi:type="xsd:double"&gt;-5.5043936&lt;/D&gt;&lt;D xsi:type="xsd:double"&gt;-3.7888825&lt;/D&gt;&lt;D xsi:type="xsd:double"&gt;-3.768593&lt;/D&gt;&lt;D xsi:type="xsd:double"&gt;6.265545&lt;/D&gt;&lt;D xsi:type="xsd:double"&gt;7.2463036&lt;/D&gt;&lt;D xsi:type="xsd:double"&gt;8.21644&lt;/D&gt;&lt;D xsi:type="xsd:double"&gt;7.621813&lt;/D&gt;&lt;D xsi:type="xsd:double"&gt;11.511111&lt;/D&gt;&lt;D xsi:type="xsd:double"&gt;11.530876&lt;/D&gt;&lt;D xsi:type="xsd:double"&gt;9.648001&lt;/D&gt;&lt;D xsi:type="xsd:double"&gt;14.65193&lt;/D&gt;&lt;/FQL&gt;&lt;FQL&gt;&lt;Q&gt;QQQ^P_PRICE_RETURNS_PR('52W',2,-10AY,0,AM)&lt;/Q&gt;&lt;R&gt;121&lt;/R&gt;&lt;C&gt;1&lt;/C&gt;&lt;D xsi:type="xsd:double"&gt;31.23666&lt;/D&gt;&lt;D xsi:type="xsd:double"&gt;33.888435&lt;/D&gt;&lt;D xsi:type="xsd:double"&gt;28.570116&lt;/D&gt;&lt;D xsi:type="xsd:double"&gt;20.826256&lt;/D&gt;&lt;D xsi:type="xsd:double"&gt;30.239498&lt;/D&gt;&lt;D xsi:type="xsd:double"&gt;31.740534&lt;/D&gt;&lt;D xsi:type="xsd:double"&gt;25.467896&lt;/D&gt;&lt;D xsi:type="xsd:double"&gt;32.092823&lt;/D&gt;&lt;D xsi:type="xsd:double"&gt;29.371965&lt;/D&gt;&lt;D xsi:type="xsd:double"&gt;26.59316&lt;/D&gt;&lt;D xsi:type="xsd:double"&gt;23.455965&lt;/D&gt;&lt;D xsi:type="xsd:double"&gt;20.124744&lt;/D&gt;&lt;D xsi:type="xsd:double"&gt;22.080326&lt;/D&gt;&lt;D xsi:type="xsd:double"&gt;19.373178&lt;/D&gt;&lt;D xsi:type="xsd:double"&gt;24.882996&lt;/D&gt;&lt;D xsi:type="xsd:double"&gt;27.077627&lt;/D&gt;&lt;D xsi:type="xsd:double"&gt;17.853033&lt;/D&gt;&lt;D xsi:type="xsd:double"&gt;13.75773&lt;/D&gt;&lt;D xsi:type="xsd:double"&gt;18.332947&lt;/D&gt;&lt;D xsi:type="xsd:double"&gt;6.081915&lt;/D&gt;&lt;D xsi:type="xsd:double"&gt;8.884931&lt;/D&gt;&lt;D xsi:type="xsd:double"&gt;14.103401&lt;/D&gt;&lt;D xsi:type="xsd:double"&gt;10.742628&lt;/D&gt;&lt;D xsi:type="xsd:double"&gt;1.7165661&lt;/D&gt;&lt;D xsi:type="xsd:double"&gt;-5.3547144&lt;/D&gt;&lt;D xsi:type="xsd:double"&gt;-2.043897&lt;/D&gt;&lt;D xsi:type="xsd:double"&gt;3.3273578&lt;/D&gt;&lt;D xsi:type="xsd:double"&gt;0.019693375&lt;/D&gt;&lt;D xsi:type="xsd:double"&gt;3.127122&lt;/D&gt;&lt;D xsi:type="xsd:double"&gt;5.1415205&lt;/D&gt;&lt;D xsi:type="xsd:double"&gt;6.9406986&lt;/D&gt;&lt;D xsi:type="xsd:double"&gt;12.8644705&lt;/D&gt;&lt;D xsi:type="xsd:double"&gt;13.425434&lt;/D&gt;&lt;D xsi:type="xsd:double"&gt;3.1761408&lt;/D&gt;&lt;D xsi:type="xsd:double"&gt;4.6082377&lt;/D&gt;&lt;D xsi:type="xsd:double"&gt;13.885212&lt;/D&gt;&lt;D xsi:type="xsd:double"&gt;32.38789&lt;/D&gt;&lt;D xsi:type="xsd:double"&gt;26.932823&lt;/D&gt;&lt;D xsi:type="xsd:double"&gt;22.229052&lt;/D&gt;&lt;D xsi:type="xsd:double"&gt;31.897938&lt;/D&gt;&lt;D xsi:type="xsd:double"&gt;31.418657&lt;/D&gt;&lt;D xsi:type="xsd:double"&gt;28.138077&lt;/D&gt;&lt;D xsi:type="xsd:double"&gt;24.99038&lt;/D&gt;&lt;D xsi:type="xsd:double"&gt;24.285793&lt;/D&gt;&lt;D xsi:type="xsd:double"&gt;25.612366&lt;/D&gt;&lt;D xsi:type="xsd:double"&gt;33.249176&lt;/D&gt;&lt;D xsi:type="xsd:double"&gt;31.77879&lt;/D&gt;&lt;D xsi:type="xsd:double"&gt;34.530365&lt;/D&gt;&lt;D xsi:type="xsd:double"&gt;22.410954&lt;/D&gt;&lt;D xsi:type="xsd:double"&gt;31.107199&lt;/D&gt;&lt;D xsi:type="xsd:double"&gt;19.65431&lt;/D&gt;&lt;D xsi:type="xsd:double"&gt;21.527588&lt;/D&gt;&lt;D xsi:type="xsd:double"&gt;22.55789&lt;/D&gt;&lt;D xsi:type="xsd:double"&gt;29.893135&lt;/D&gt;&lt;D xsi:type="xsd:double"&gt;27.15212&lt;/D&gt;&lt;D xsi:type="xsd:double"&gt;25.507568&lt;/D&gt;&lt;D xsi:type="xsd:double"&gt;22.19081&lt;/D&gt;&lt;D xsi:type="xsd:double"&gt;13.787472&lt;/D&gt;&lt;D xsi:type="xsd:double"&gt;5.584371&lt;/D&gt;&lt;D xsi:type="xsd:double"&gt;-1.0249972&lt;/D&gt;&lt;D xsi:type="xsd:double"&gt;10.786009&lt;/D&gt;&lt;D xsi:type="xsd:double"&gt;1.6327977&lt;/D&gt;&lt;D xsi:type="xsd:double"&gt;19.22555&lt;/D&gt;&lt;D xsi:type="xsd:double"&gt;12.837088&lt;/D&gt;&lt;D xsi:type="xsd:double"&gt;4.6937704&lt;/D&gt;&lt;D xsi:type="xsd:double"&gt;8.977449&lt;/D&gt;&lt;D xsi:type="xsd:double"&gt;4.336095&lt;/D&gt;&lt;D xsi:type="xsd:double"&gt;6.304276&lt;/D&gt;&lt;D xsi:type="xsd:double"&gt;4.489982&lt;/D&gt;&lt;D xsi:type="xsd:double"&gt;16.382921&lt;/D&gt;&lt;D xsi:type="xsd:double"&gt;23.941278&lt;/D&gt;&lt;D xsi:type="xsd:double"&gt;37.247147&lt;/D&gt;&lt;D xsi:type="xsd:double"&gt;37.36303&lt;/D&gt;&lt;D xsi:type="xsd:double"&gt;20.840954&lt;/D&gt;&lt;D xsi:type="xsd:double"&gt;9.265387&lt;/D&gt;&lt;D xsi:type="xsd:double"&gt;22.07594&lt;/D&gt;&lt;D xsi:type="xsd:double"&gt;34.563087&lt;/D&gt;&lt;D xsi:type="xsd:double"&gt;38.149025&lt;/D&gt;&lt;D xsi:type="xsd:double"&gt;48.523724&lt;/D&gt;&lt;D xsi:type="xsd:double"&gt;42.033875&lt;/D&gt;&lt;D xsi:type="xsd:double"&gt;52.90419&lt;/D&gt;&lt;D xsi:type="xsd:double"&gt;48.58513&lt;/D&gt;&lt;D xsi:type="xsd:double"&gt;51.51024&lt;/D&gt;&lt;D xsi:type="xsd:double"&gt;47.96505&lt;/D&gt;&lt;D xsi:type="xsd:double"&gt;46.57935&lt;/D&gt;&lt;D xsi:type="xsd:double"&gt;45.21675&lt;/D&gt;&lt;D xsi:type="xsd:double"&gt;68.10652&lt;/D&gt;&lt;D xsi:type="xsd:double"&gt;51.602997&lt;/D&gt;&lt;D xsi:type="xsd:double"&gt;40.286385&lt;/D&gt;&lt;D xsi:type="xsd:double"&gt;38.776375&lt;/D&gt;&lt;D xsi:type="xsd:double"&gt;34.7718&lt;/D&gt;&lt;D xsi:type="xsd:double"&gt;41.855705&lt;/D&gt;&lt;D xsi:type="xsd:double"&gt;29.026115&lt;/D&gt;&lt;D xsi:type="xsd:double"&gt;35.83715&lt;/D&gt;&lt;D xsi:type="xsd:double"&gt;30.315006&lt;/D&gt;&lt;D xsi:type="xsd:double"&gt;21.179699&lt;/D&gt;&lt;D xsi:type="xsd:double"&gt;8.175505&lt;/D&gt;&lt;D xsi:type="xsd:double"&gt;8.324778&lt;/D&gt;&lt;D xsi:type="xsd:double"&gt;4.701495&lt;/D&gt;&lt;D xsi:type="xsd:double"&gt;-6.2648654&lt;/D&gt;&lt;D xsi:type="xsd:double"&gt;-8.206564&lt;/D&gt;&lt;D xsi:type="xsd:double"&gt;-17.220234&lt;/D&gt;&lt;D xsi:type="xsd:double"&gt;-12.378836&lt;/D&gt;&lt;D xsi:type="xsd:double"&gt;-20.639837&lt;/D&gt;&lt;D xsi:type="xsd:double"&gt;-25.401848&lt;/D&gt;&lt;D xsi:type="xsd:double"&gt;-31.866634&lt;/D&gt;&lt;D xsi:type="xsd:double"&gt;-28.527706&lt;/D&gt;&lt;D xsi:type="xsd:double"&gt;-29.489428&lt;/D&gt;&lt;D xsi:type="xsd:double"&gt;-14.622956&lt;/D&gt;&lt;D xsi:type="xsd:double"&gt;-7.218832&lt;/D&gt;&lt;D xsi:type="xsd:double"&gt;-9.2781725&lt;/D&gt;&lt;D xsi:type="xsd:double"&gt;5.4703712&lt;/D&gt;&lt;D xsi:type="xsd:double"&gt;15.6717415&lt;/D&gt;&lt;D xsi:type="xsd:double"&gt;25.044918&lt;/D&gt;&lt;D xsi:type="xsd:double"&gt;16.821648&lt;/D&gt;&lt;D xsi:type="xsd:double"&gt;24.864506&lt;/D&gt;&lt;D xsi:type="xsd:double"&gt;31.249285&lt;/D&gt;&lt;D xsi:type="xsd:double"&gt;39.30366&lt;/D&gt;&lt;D xsi:type="xsd:double"&gt;39.10166&lt;/D&gt;&lt;D xsi:type="xsd:double"&gt;51.689053&lt;/D&gt;&lt;D xsi:type="xsd:double"&gt;43.171776&lt;/D&gt;&lt;/FQL&gt;&lt;FQL&gt;&lt;Q&gt;UUP^P_PRICE_RETURNS_PR('52W',2,-10AY,0,AM)&lt;/Q&gt;&lt;R&gt;121&lt;/R&gt;&lt;C&gt;1&lt;/C&gt;&lt;D xsi:type="xsd:double"&gt;-1.0963917&lt;/D&gt;&lt;D xsi:type="xsd:double"&gt;-4.555601&lt;/D&gt;&lt;D xsi:type="xsd:double"&gt;-5.1532626&lt;/D&gt;&lt;D xsi:type="xsd:double"&gt;-4.693466&lt;/D&gt;&lt;D xsi:type="xsd:double"&gt;-2.982378&lt;/D&gt;&lt;D xsi:type="xsd:double"&gt;-6.3485146&lt;/D&gt;&lt;D xsi:type="xsd:double"&gt;-0.95846057&lt;/D&gt;&lt;D xsi:type="xsd:double"&gt;1.036036&lt;/D&gt;&lt;D xsi:type="xsd:double"&gt;5.194807&lt;/D&gt;&lt;D xsi:type="xsd:double"&gt;6.8902135&lt;/D&gt;&lt;D xsi:type="xsd:double"&gt;9.638559&lt;/D&gt;&lt;D xsi:type="xsd:double"&gt;12.4426&lt;/D&gt;&lt;D xsi:type="xsd:double"&gt;15.377533&lt;/D&gt;&lt;D xsi:type="xsd:double"&gt;20.843088&lt;/D&gt;&lt;D xsi:type="xsd:double"&gt;21.030437&lt;/D&gt;&lt;D xsi:type="xsd:double"&gt;17.389261&lt;/D&gt;&lt;D xsi:type="xsd:double"&gt;16.488123&lt;/D&gt;&lt;D xsi:type="xsd:double"&gt;17.812073&lt;/D&gt;&lt;D xsi:type="xsd:double"&gt;17.33334&lt;/D&gt;&lt;D xsi:type="xsd:double"&gt;11.6362095&lt;/D&gt;&lt;D xsi:type="xsd:double"&gt;9.523809&lt;/D&gt;&lt;D xsi:type="xsd:double"&gt;10.33746&lt;/D&gt;&lt;D xsi:type="xsd:double"&gt;8.114958&lt;/D&gt;&lt;D xsi:type="xsd:double"&gt;4.3691278&lt;/D&gt;&lt;D xsi:type="xsd:double"&gt;0.19952059&lt;/D&gt;&lt;D xsi:type="xsd:double"&gt;-2.2868216&lt;/D&gt;&lt;D xsi:type="xsd:double"&gt;-5.4953575&lt;/D&gt;&lt;D xsi:type="xsd:double"&gt;-1.7373741&lt;/D&gt;&lt;D xsi:type="xsd:double"&gt;-3.1187534&lt;/D&gt;&lt;D xsi:type="xsd:double"&gt;-1.0714293&lt;/D&gt;&lt;D xsi:type="xsd:double"&gt;-2.4294674&lt;/D&gt;&lt;D xsi:type="xsd:double"&gt;-1.8770039&lt;/D&gt;&lt;D xsi:type="xsd:double"&gt;0.24095774&lt;/D&gt;&lt;D xsi:type="xsd:double"&gt;-1.8970191&lt;/D&gt;&lt;D xsi:type="xsd:double"&gt;2.1501184&lt;/D&gt;&lt;D xsi:type="xsd:double"&gt;2.483511&lt;/D&gt;&lt;D xsi:type="xsd:double"&gt;3.1461477&lt;/D&gt;&lt;D xsi:type="xsd:double"&gt;4.6410203&lt;/D&gt;&lt;D xsi:type="xsd:double"&gt;6.691146&lt;/D&gt;&lt;D xsi:type="xsd:double"&gt;5.2220464&lt;/D&gt;&lt;D xsi:type="xsd:double"&gt;3.466773&lt;/D&gt;&lt;D xsi:type="xsd:double"&gt;-0.32102466&lt;/D&gt;&lt;D xsi:type="xsd:double"&gt;-2.5702775&lt;/D&gt;&lt;D xsi:type="xsd:double"&gt;-3.5408974&lt;/D&gt;&lt;D xsi:type="xsd:double"&gt;-2.519995&lt;/D&gt;&lt;D xsi:type="xsd:double"&gt;-2.6835084&lt;/D&gt;&lt;D xsi:type="xsd:double"&gt;-6.467658&lt;/D&gt;&lt;D xsi:type="xsd:double"&gt;-8.774191&lt;/D&gt;&lt;D xsi:type="xsd:double"&gt;-8.794236&lt;/D&gt;&lt;D xsi:type="xsd:double"&gt;-10.529667&lt;/D&gt;&lt;D xsi:type="xsd:double"&gt;-9.134388&lt;/D&gt;&lt;D xsi:type="xsd:double"&gt;-4.2863903&lt;/D&gt;&lt;D xsi:type="xsd:double"&gt;-1.622355&lt;/D&gt;&lt;D xsi:type="xsd:double"&gt;0.17518997&lt;/D&gt;&lt;D xsi:type="xsd:double"&gt;3.7665129&lt;/D&gt;&lt;D xsi:type="xsd:double"&gt;6.4978123&lt;/D&gt;&lt;D xsi:type="xsd:double"&gt;4.4481874&lt;/D&gt;&lt;D xsi:type="xsd:double"&gt;4.4781566&lt;/D&gt;&lt;D xsi:type="xsd:double"&gt;5.8375835&lt;/D&gt;&lt;D xsi:type="xsd:double"&gt;6.7908883&lt;/D&gt;&lt;D xsi:type="xsd:double"&gt;10.159731&lt;/D&gt;&lt;D xsi:type="xsd:double"&gt;11.41057&lt;/D&gt;&lt;D xsi:type="xsd:double"&gt;11.089277&lt;/D&gt;&lt;D xsi:type="xsd:double"&gt;8.267212&lt;/D&gt;&lt;D xsi:type="xsd:double"&gt;6.8662286&lt;/D&gt;&lt;D xsi:type="xsd:double"&gt;7.229185&lt;/D&gt;&lt;D xsi:type="xsd:double"&gt;6.4652443&lt;/D&gt;&lt;D xsi:type="xsd:double"&gt;7.3746324&lt;/D&gt;&lt;D xsi:type="xsd:double"&gt;7.5188875&lt;/D&gt;&lt;D xsi:type="xsd:double"&gt;5.6349516&lt;/D&gt;&lt;D xsi:type="xsd:double"&gt;4.6352625&lt;/D&gt;&lt;D xsi:type="xsd:double"&gt;5.0519824&lt;/D&gt;&lt;D xsi:type="xsd:double"&gt;5.8549404&lt;/D&gt;&lt;D xsi:type="xsd:double"&gt;2.7140498&lt;/D&gt;&lt;D xsi:type="xsd:double"&gt;6.638241&lt;/D&gt;&lt;D xsi:type="xsd:double"&gt;5.1947594&lt;/D&gt;&lt;D xsi:type="xsd:double"&gt;2.3952127&lt;/D&gt;&lt;D xsi:type="xsd:double"&gt;0.95751286&lt;/D&gt;&lt;D xsi:type="xsd:double"&gt;-2.7749002&lt;/D&gt;&lt;D xsi:type="xsd:double"&gt;-3.9384544&lt;/D&gt;&lt;D xsi:type="xsd:double"&gt;-4.6333194&lt;/D&gt;&lt;D xsi:type="xsd:double"&gt;-5.195403&lt;/D&gt;&lt;D xsi:type="xsd:double"&gt;-6.5285263&lt;/D&gt;&lt;D xsi:type="xsd:double"&gt;-7.3310432&lt;/D&gt;&lt;D xsi:type="xsd:double"&gt;-8.027005&lt;/D&gt;&lt;D xsi:type="xsd:double"&gt;-4.265952&lt;/D&gt;&lt;D xsi:type="xsd:double"&gt;-8.692444&lt;/D&gt;&lt;D xsi:type="xsd:double"&gt;-10.244083&lt;/D&gt;&lt;D xsi:type="xsd:double"&gt;-7.3068085&lt;/D&gt;&lt;D xsi:type="xsd:double"&gt;-4.7198772&lt;/D&gt;&lt;D xsi:type="xsd:double"&gt;-0.5980849&lt;/D&gt;&lt;D xsi:type="xsd:double"&gt;-1.3084829&lt;/D&gt;&lt;D xsi:type="xsd:double"&gt;-0.07908344&lt;/D&gt;&lt;D xsi:type="xsd:double"&gt;1.3660073&lt;/D&gt;&lt;D xsi:type="xsd:double"&gt;4.72697&lt;/D&gt;&lt;D xsi:type="xsd:double"&gt;5.9017777&lt;/D&gt;&lt;D xsi:type="xsd:double"&gt;4.4045687&lt;/D&gt;&lt;D xsi:type="xsd:double"&gt;6.382978&lt;/D&gt;&lt;D xsi:type="xsd:double"&gt;7.5837016&lt;/D&gt;&lt;D xsi:type="xsd:double"&gt;13.333321&lt;/D&gt;&lt;D xsi:type="xsd:double"&gt;13.124228&lt;/D&gt;&lt;D xsi:type="xsd:double"&gt;15.0624275&lt;/D&gt;&lt;D xsi:type="xsd:double"&gt;14.159643&lt;/D&gt;&lt;D xsi:type="xsd:double"&gt;18.119728&lt;/D&gt;&lt;D xsi:type="xsd:double"&gt;19.8102&lt;/D&gt;&lt;D xsi:type="xsd:double"&gt;17.04321&lt;/D&gt;&lt;D xsi:type="xsd:double"&gt;10.11672&lt;/D&gt;&lt;D xsi:type="xsd:double"&gt;9.089565&lt;/D&gt;&lt;D xsi:type="xsd:double"&gt;10.060036&lt;/D&gt;&lt;D xsi:type="xsd:double"&gt;8.9107275&lt;/D&gt;&lt;D xsi:type="xsd:double"&gt;5.1228404&lt;/D&gt;&lt;D xsi:type="xsd:double"&gt;0.84211826&lt;/D&gt;&lt;D xsi:type="xsd:double"&gt;4.4852734&lt;/D&gt;&lt;D xsi:type="xsd:double"&gt;-0.3917277&lt;/D&gt;&lt;D xsi:type="xsd:double"&gt;0.807631&lt;/D&gt;&lt;D xsi:type="xsd:double"&gt;0.63833&lt;/D&gt;&lt;D xsi:type="xsd:double"&gt;-0.5922079&lt;/D&gt;&lt;D xsi:type="xsd:double"&gt;1.5617371&lt;/D&gt;&lt;D xsi:type="xsd:double"&gt;5.013466&lt;/D&gt;&lt;D xsi:type="xsd:double"&gt;4.3254733&lt;/D&gt;&lt;D xsi:type="xsd:double"&gt;6.6892385&lt;/D&gt;&lt;/FQL&gt;&lt;FQL&gt;&lt;Q&gt;GLD^P_PRICE_RETURNS_PR('52W',2,-10AY,0,AM)&lt;/Q&gt;&lt;R&gt;121&lt;/R&gt;&lt;C&gt;1&lt;/C&gt;&lt;D xsi:type="xsd:double"&gt;-24.511862&lt;/D&gt;&lt;D xsi:type="xsd:double"&gt;-15.456158&lt;/D&gt;&lt;D xsi:type="xsd:double"&gt;-17.133284&lt;/D&gt;&lt;D xsi:type="xsd:double"&gt;-12.838697&lt;/D&gt;&lt;D xsi:type="xsd:double"&gt;-11.660439&lt;/D&gt;&lt;D xsi:type="xsd:double"&gt;6.325829&lt;/D&gt;&lt;D xsi:type="xsd:double"&gt;-0.5281389&lt;/D&gt;&lt;D xsi:type="xsd:double"&gt;-10.003721&lt;/D&gt;&lt;D xsi:type="xsd:double"&gt;-7.794273&lt;/D&gt;&lt;D xsi:type="xsd:double"&gt;-10.454977&lt;/D&gt;&lt;D xsi:type="xsd:double"&gt;-2.3365676&lt;/D&gt;&lt;D xsi:type="xsd:double"&gt;-1.8455803&lt;/D&gt;&lt;D xsi:type="xsd:double"&gt;-2.1445036&lt;/D&gt;&lt;D xsi:type="xsd:double"&gt;-14.066219&lt;/D&gt;&lt;D xsi:type="xsd:double"&gt;-8.422554&lt;/D&gt;&lt;D xsi:type="xsd:double"&gt;-8.21454&lt;/D&gt;&lt;D xsi:type="xsd:double"&gt;-6.666112&lt;/D&gt;&lt;D xsi:type="xsd:double"&gt;-12.575746&lt;/D&gt;&lt;D xsi:type="xsd:double"&gt;-17.062927&lt;/D&gt;&lt;D xsi:type="xsd:double"&gt;-10.941773&lt;/D&gt;&lt;D xsi:type="xsd:double"&gt;-7.091254&lt;/D&gt;&lt;D xsi:type="xsd:double"&gt;-5.2602825&lt;/D&gt;&lt;D xsi:type="xsd:double"&gt;-11.176372&lt;/D&gt;&lt;D xsi:type="xsd:double"&gt;-8.849406&lt;/D&gt;&lt;D xsi:type="xsd:double"&gt;-4.0542784&lt;/D&gt;&lt;D xsi:type="xsd:double"&gt;7.795465&lt;/D&gt;&lt;D xsi:type="xsd:double"&gt;2.5634408&lt;/D&gt;&lt;D xsi:type="xsd:double"&gt;7.7124834&lt;/D&gt;&lt;D xsi:type="xsd:double"&gt;7.1155787&lt;/D&gt;&lt;D xsi:type="xsd:double"&gt;17.490328&lt;/D&gt;&lt;D xsi:type="xsd:double"&gt;21.777355&lt;/D&gt;&lt;D xsi:type="xsd:double"&gt;18.66629&lt;/D&gt;&lt;D xsi:type="xsd:double"&gt;9.152233&lt;/D&gt;&lt;D xsi:type="xsd:double"&gt;16.849184&lt;/D&gt;&lt;D xsi:type="xsd:double"&gt;8.488917&lt;/D&gt;&lt;D xsi:type="xsd:double"&gt;6.764114&lt;/D&gt;&lt;D xsi:type="xsd:double"&gt;3.830278&lt;/D&gt;&lt;D xsi:type="xsd:double"&gt;-4.577875&lt;/D&gt;&lt;D xsi:type="xsd:double"&gt;0.71663857&lt;/D&gt;&lt;D xsi:type="xsd:double"&gt;-5.220002&lt;/D&gt;&lt;D xsi:type="xsd:double"&gt;0.88738203&lt;/D&gt;&lt;D xsi:type="xsd:double"&gt;-11.145371&lt;/D&gt;&lt;D xsi:type="xsd:double"&gt;-5.9479&lt;/D&gt;&lt;D xsi:type="xsd:double"&gt;0.2978325&lt;/D&gt;&lt;D xsi:type="xsd:double"&gt;1.1950493&lt;/D&gt;&lt;D xsi:type="xsd:double"&gt;-0.008225441&lt;/D&gt;&lt;D xsi:type="xsd:double"&gt;6.1934233&lt;/D&gt;&lt;D xsi:type="xsd:double"&gt;12.13423&lt;/D&gt;&lt;D xsi:type="xsd:double"&gt;5.744982&lt;/D&gt;&lt;D xsi:type="xsd:double"&gt;9.003997&lt;/D&gt;&lt;D xsi:type="xsd:double"&gt;6.049669&lt;/D&gt;&lt;D xsi:type="xsd:double"&gt;6.7152023&lt;/D&gt;&lt;D xsi:type="xsd:double"&gt;1.1179566&lt;/D&gt;&lt;D xsi:type="xsd:double"&gt;2.052033&lt;/D&gt;&lt;D xsi:type="xsd:double"&gt;-4.129815&lt;/D&gt;&lt;D xsi:type="xsd:double"&gt;-11.628813&lt;/D&gt;&lt;D xsi:type="xsd:double"&gt;-7.0608616&lt;/D&gt;&lt;D xsi:type="xsd:double"&gt;-4.8096657&lt;/D&gt;&lt;D xsi:type="xsd:double"&gt;-0.33758283&lt;/D&gt;&lt;D xsi:type="xsd:double"&gt;-3.0165195&lt;/D&gt;&lt;D xsi:type="xsd:double"&gt;-0.6161034&lt;/D&gt;&lt;D xsi:type="xsd:double"&gt;-2.0570874&lt;/D&gt;&lt;D xsi:type="xsd:double"&gt;-3.0698597&lt;/D&gt;&lt;D xsi:type="xsd:double"&gt;-2.9536843&lt;/D&gt;&lt;D xsi:type="xsd:double"&gt;3.0359745&lt;/D&gt;&lt;D xsi:type="xsd:double"&gt;10.45767&lt;/D&gt;&lt;D xsi:type="xsd:double"&gt;23.339998&lt;/D&gt;&lt;D xsi:type="xsd:double"&gt;24.99559&lt;/D&gt;&lt;D xsi:type="xsd:double"&gt;26.106274&lt;/D&gt;&lt;D xsi:type="xsd:double"&gt;18.664705&lt;/D&gt;&lt;D xsi:type="xsd:double"&gt;17.483353&lt;/D&gt;&lt;D xsi:type="xsd:double"&gt;20.842588&lt;/D&gt;&lt;D xsi:type="xsd:double"&gt;19.435905&lt;/D&gt;&lt;D xsi:type="xsd:double"&gt;29.553497&lt;/D&gt;&lt;D xsi:type="xsd:double"&gt;26.23459&lt;/D&gt;&lt;D xsi:type="xsd:double"&gt;32.677197&lt;/D&gt;&lt;D xsi:type="xsd:double"&gt;26.171112&lt;/D&gt;&lt;D xsi:type="xsd:double"&gt;29.5529&lt;/D&gt;&lt;D xsi:type="xsd:double"&gt;35.307037&lt;/D&gt;&lt;D xsi:type="xsd:double"&gt;27.740978&lt;/D&gt;&lt;D xsi:type="xsd:double"&gt;25.317085&lt;/D&gt;&lt;D xsi:type="xsd:double"&gt;30.430758&lt;/D&gt;&lt;D xsi:type="xsd:double"&gt;27.52508&lt;/D&gt;&lt;D xsi:type="xsd:double"&gt;18.030775&lt;/D&gt;&lt;D xsi:type="xsd:double"&gt;16.056574&lt;/D&gt;&lt;D xsi:type="xsd:double"&gt;-0.038081408&lt;/D&gt;&lt;D xsi:type="xsd:double"&gt;6.3756824&lt;/D&gt;&lt;D xsi:type="xsd:double"&gt;6.320095&lt;/D&gt;&lt;D xsi:type="xsd:double"&gt;11.019289&lt;/D&gt;&lt;D xsi:type="xsd:double"&gt;-0.84661245&lt;/D&gt;&lt;D xsi:type="xsd:double"&gt;-15.085876&lt;/D&gt;&lt;D xsi:type="xsd:double"&gt;-7.722431&lt;/D&gt;&lt;D xsi:type="xsd:double"&gt;-7.658142&lt;/D&gt;&lt;D xsi:type="xsd:double"&gt;-6.9545326&lt;/D&gt;&lt;D xsi:type="xsd:double"&gt;-4.9002886&lt;/D&gt;&lt;D xsi:type="xsd:double"&gt;-6.535542&lt;/D&gt;&lt;D xsi:type="xsd:double"&gt;-0.51888824&lt;/D&gt;&lt;D xsi:type="xsd:double"&gt;21.601368&lt;/D&gt;&lt;D xsi:type="xsd:double"&gt;10.30941&lt;/D&gt;&lt;D xsi:type="xsd:double"&gt;3.151834&lt;/D&gt;&lt;D xsi:type="xsd:double"&gt;-2.5603473&lt;/D&gt;&lt;D xsi:type="xsd:double"&gt;-3.7651896&lt;/D&gt;&lt;D xsi:type="xsd:double"&gt;1.245141&lt;/D&gt;&lt;D xsi:type="xsd:double"&gt;-4.9674215&lt;/D&gt;&lt;D xsi:type="xsd:double"&gt;-3.8255334&lt;/D&gt;&lt;D xsi:type="xsd:double"&gt;-6.4535084&lt;/D&gt;&lt;D xsi:type="xsd:double"&gt;-0.25763512&lt;/D&gt;&lt;D xsi:type="xsd:double"&gt;4.0241957&lt;/D&gt;&lt;D xsi:type="xsd:double"&gt;2.215314&lt;/D&gt;&lt;D xsi:type="xsd:double"&gt;-11.994153&lt;/D&gt;&lt;D xsi:type="xsd:double"&gt;3.801632&lt;/D&gt;&lt;D xsi:type="xsd:double"&gt;6.994641&lt;/D&gt;&lt;D xsi:type="xsd:double"&gt;5.64301&lt;/D&gt;&lt;D xsi:type="xsd:double"&gt;10.115266&lt;/D&gt;&lt;D xsi:type="xsd:double"&gt;7.1689963&lt;/D&gt;&lt;D xsi:type="xsd:double"&gt;12.0140915&lt;/D&gt;&lt;D xsi:type="xsd:double"&gt;6.308329&lt;/D&gt;&lt;D xsi:type="xsd:double"&gt;13.370967&lt;/D&gt;&lt;D xsi:type="xsd:double"&gt;11.515581&lt;/D&gt;&lt;D xsi:type="xsd:double"&gt;8.151507&lt;/D&gt;&lt;D xsi:type="xsd:double"&gt;7.981193&lt;/D&gt;&lt;/FQL&gt;&lt;FQL&gt;&lt;Q&gt;SPY^P_PRICE_RETURNS_PR('52W',2,-10AY,0,AM)&lt;/Q&gt;&lt;R&gt;121&lt;/R&gt;&lt;C&gt;1&lt;/C&gt;&lt;D xsi:type="xsd:double"&gt;21.427418&lt;/D&gt;&lt;D xsi:type="xsd:double"&gt;24.089027&lt;/D&gt;&lt;D xsi:type="xsd:double"&gt;20.883358&lt;/D&gt;&lt;D xsi:type="xsd:double"&gt;17.214907&lt;/D&gt;&lt;D xsi:type="xsd:double"&gt;22.481464&lt;/D&gt;&lt;D xsi:type="xsd:double"&gt;22.051918&lt;/D&gt;&lt;D xsi:type="xsd:double"&gt;16.04184&lt;/D&gt;&lt;D xsi:type="xsd:double"&gt;23.183287&lt;/D&gt;&lt;D xsi:type="xsd:double"&gt;21.138645&lt;/D&gt;&lt;D xsi:type="xsd:double"&gt;18.49904&lt;/D&gt;&lt;D xsi:type="xsd:double"&gt;16.405392&lt;/D&gt;&lt;D xsi:type="xsd:double"&gt;14.385462&lt;/D&gt;&lt;D xsi:type="xsd:double"&gt;18.077194&lt;/D&gt;&lt;D xsi:type="xsd:double"&gt;12.419737&lt;/D&gt;&lt;D xsi:type="xsd:double"&gt;14.551425&lt;/D&gt;&lt;D xsi:type="xsd:double"&gt;14.959824&lt;/D&gt;&lt;D xsi:type="xsd:double"&gt;8.790552&lt;/D&gt;&lt;D xsi:type="xsd:double"&gt;6.270087&lt;/D&gt;&lt;D xsi:type="xsd:double"&gt;10.993838&lt;/D&gt;&lt;D xsi:type="xsd:double"&gt;0.35647154&lt;/D&gt;&lt;D xsi:type="xsd:double"&gt;4.3955326&lt;/D&gt;&lt;D xsi:type="xsd:double"&gt;5.4846883&lt;/D&gt;&lt;D xsi:type="xsd:double"&gt;2.1918416&lt;/D&gt;&lt;D xsi:type="xsd:double"&gt;-4.8481045&lt;/D&gt;&lt;D xsi:type="xsd:double"&gt;-7.9156456&lt;/D&gt;&lt;D xsi:type="xsd:double"&gt;-2.3953915&lt;/D&gt;&lt;D xsi:type="xsd:double"&gt;0.44652224&lt;/D&gt;&lt;D xsi:type="xsd:double"&gt;1.0145783&lt;/D&gt;&lt;D xsi:type="xsd:double"&gt;4.0598392&lt;/D&gt;&lt;D xsi:type="xsd:double"&gt;6.244838&lt;/D&gt;&lt;D xsi:type="xsd:double"&gt;7.151103&lt;/D&gt;&lt;D xsi:type="xsd:double"&gt;13.098717&lt;/D&gt;&lt;D xsi:type="xsd:double"&gt;10.173821&lt;/D&gt;&lt;D xsi:type="xsd:double"&gt;4.145634&lt;/D&gt;&lt;D xsi:type="xsd:double"&gt;11.15135&lt;/D&gt;&lt;D xsi:type="xsd:double"&gt;16.736853&lt;/D&gt;&lt;D xsi:type="xsd:double"&gt;26.291597&lt;/D&gt;&lt;D xsi:type="xsd:double"&gt;21.798038&lt;/D&gt;&lt;D xsi:type="xsd:double"&gt;17.711353&lt;/D&gt;&lt;D xsi:type="xsd:double"&gt;18.91148&lt;/D&gt;&lt;D xsi:type="xsd:double"&gt;17.168177&lt;/D&gt;&lt;D xsi:type="xsd:double"&gt;17.904413&lt;/D&gt;&lt;D xsi:type="xsd:double"&gt;15.70524&lt;/D&gt;&lt;D xsi:type="xsd:double"&gt;15.144121&lt;/D&gt;&lt;D xsi:type="xsd:double"&gt;20.270575&lt;/D&gt;&lt;D xsi:type="xsd:double"&gt;23.467278&lt;/D&gt;&lt;D xsi:type="xsd:double"&gt;20.31331&lt;/D&gt;&lt;D xsi:type="xsd:double"&gt;22.896767&lt;/D&gt;&lt;D xsi:type="xsd:double"&gt;14.564514&lt;/D&gt;&lt;D xsi:type="xsd:double"&gt;18.116856&lt;/D&gt;&lt;D xsi:type="xsd:double"&gt;12.412369&lt;/D&gt;&lt;D xsi:type="xsd:double"&gt;13.494432&lt;/D&gt;&lt;D xsi:type="xsd:double"&gt;16.287338&lt;/D&gt;&lt;D xsi:type="xsd:double"&gt;16.631054&lt;/D&gt;&lt;D xsi:type="xsd:double"&gt;17.602205&lt;/D&gt;&lt;D xsi:type="xsd:double"&gt;18.671036&lt;/D&gt;&lt;D xsi:type="xsd:double"&gt;15.211428&lt;/D&gt;&lt;D xsi:type="xsd:double"&gt;10.22731&lt;/D&gt;&lt;D xsi:type="xsd:double"&gt;1.6289473&lt;/D&gt;&lt;D xsi:type="xsd:double"&gt;-4.468477&lt;/D&gt;&lt;D xsi:type="xsd:double"&gt;6.9914103&lt;/D&gt;&lt;D xsi:type="xsd:double"&gt;2.0460606&lt;/D&gt;&lt;D xsi:type="xsd:double"&gt;13.36236&lt;/D&gt;&lt;D xsi:type="xsd:double"&gt;9.8232155&lt;/D&gt;&lt;D xsi:type="xsd:double"&gt;5.729699&lt;/D&gt;&lt;D xsi:type="xsd:double"&gt;9.913707&lt;/D&gt;&lt;D xsi:type="xsd:double"&gt;4.904616&lt;/D&gt;&lt;D xsi:type="xsd:double"&gt;5.4895997&lt;/D&gt;&lt;D xsi:type="xsd:double"&gt;2.2518873&lt;/D&gt;&lt;D xsi:type="xsd:double"&gt;12.342119&lt;/D&gt;&lt;D xsi:type="xsd:double"&gt;19.02175&lt;/D&gt;&lt;D xsi:type="xsd:double"&gt;28.74887&lt;/D&gt;&lt;D xsi:type="xsd:double"&gt;25.299847&lt;/D&gt;&lt;D xsi:type="xsd:double"&gt;9.287775&lt;/D&gt;&lt;D xsi:type="xsd:double"&gt;-3.1463385&lt;/D&gt;&lt;D xsi:type="xsd:double"&gt;3.8134575&lt;/D&gt;&lt;D xsi:type="xsd:double"&gt;14.685106&lt;/D&gt;&lt;D xsi:type="xsd:double"&gt;8.680058&lt;/D&gt;&lt;D xsi:type="xsd:double"&gt;18.535482&lt;/D&gt;&lt;D xsi:type="xsd:double"&gt;14.061093&lt;/D&gt;&lt;D xsi:type="xsd:double"&gt;21.49092&lt;/D&gt;&lt;D xsi:type="xsd:double"&gt;16.262829&lt;/D&gt;&lt;D xsi:type="xsd:double"&gt;19.873762&lt;/D&gt;&lt;D xsi:type="xsd:double"&gt;19.746172&lt;/D&gt;&lt;D xsi:type="xsd:double"&gt;19.79003&lt;/D&gt;&lt;D xsi:type="xsd:double"&gt;30.768919&lt;/D&gt;&lt;D xsi:type="xsd:double"&gt;51.48376&lt;/D&gt;&lt;D xsi:type="xsd:double"&gt;49.09984&lt;/D&gt;&lt;D xsi:type="xsd:double"&gt;32.76391&lt;/D&gt;&lt;D xsi:type="xsd:double"&gt;38.335205&lt;/D&gt;&lt;D xsi:type="xsd:double"&gt;34.337902&lt;/D&gt;&lt;D xsi:type="xsd:double"&gt;37.35429&lt;/D&gt;&lt;D xsi:type="xsd:double"&gt;29.17322&lt;/D&gt;&lt;D xsi:type="xsd:double"&gt;35.81861&lt;/D&gt;&lt;D xsi:type="xsd:double"&gt;28.638422&lt;/D&gt;&lt;D xsi:type="xsd:double"&gt;24.601078&lt;/D&gt;&lt;D xsi:type="xsd:double"&gt;17.028702&lt;/D&gt;&lt;D xsi:type="xsd:double"&gt;10.513449&lt;/D&gt;&lt;D xsi:type="xsd:double"&gt;11.010349&lt;/D&gt;&lt;D xsi:type="xsd:double"&gt;-0.54418445&lt;/D&gt;&lt;D xsi:type="xsd:double"&gt;-1.3289988&lt;/D&gt;&lt;D xsi:type="xsd:double"&gt;-8.519136&lt;/D&gt;&lt;D xsi:type="xsd:double"&gt;-5.3366303&lt;/D&gt;&lt;D xsi:type="xsd:double"&gt;-9.940738&lt;/D&gt;&lt;D xsi:type="xsd:double"&gt;-16.04148</t>
        </r>
      </text>
    </comment>
    <comment ref="A6" authorId="0" shapeId="0" xr:uid="{31CE6E78-6568-4CE2-A3BC-A3DC92662AD7}">
      <text>
        <r>
          <rPr>
            <b/>
            <sz val="9"/>
            <color indexed="81"/>
            <rFont val="Tahoma"/>
            <charset val="1"/>
          </rPr>
          <t>1&lt;/D&gt;&lt;D xsi:type="xsd:double"&gt;-17.302406&lt;/D&gt;&lt;D xsi:type="xsd:double"&gt;-14.327449&lt;/D&gt;&lt;D xsi:type="xsd:double"&gt;-15.717041&lt;/D&gt;&lt;D xsi:type="xsd:double"&gt;-7.453126&lt;/D&gt;&lt;D xsi:type="xsd:double"&gt;-2.6041865&lt;/D&gt;&lt;D xsi:type="xsd:double"&gt;-6.79605&lt;/D&gt;&lt;D xsi:type="xsd:double"&gt;2.0530105&lt;/D&gt;&lt;D xsi:type="xsd:double"&gt;6.1365247&lt;/D&gt;&lt;D xsi:type="xsd:double"&gt;14.598572&lt;/D&gt;&lt;D xsi:type="xsd:double"&gt;10.449433&lt;/D&gt;&lt;D xsi:type="xsd:double"&gt;13.108004&lt;/D&gt;&lt;D xsi:type="xsd:double"&gt;16.926788&lt;/D&gt;&lt;D xsi:type="xsd:double"&gt;16.283619&lt;/D&gt;&lt;D xsi:type="xsd:double"&gt;17.988693&lt;/D&gt;&lt;D xsi:type="xsd:double"&gt;24.166632&lt;/D&gt;&lt;D xsi:type="xsd:double"&gt;23.206879&lt;/D&gt;&lt;/FQL&gt;&lt;FQL&gt;&lt;Q&gt;VWO^P_PRICE_RETURNS_PR('52W',2,-10AY,0,AM)&lt;/Q&gt;&lt;R&gt;121&lt;/R&gt;&lt;C&gt;1&lt;/C&gt;&lt;D xsi:type="xsd:double"&gt;-10.337549&lt;/D&gt;&lt;D xsi:type="xsd:double"&gt;-8.934015&lt;/D&gt;&lt;D xsi:type="xsd:double"&gt;1.4355183&lt;/D&gt;&lt;D xsi:type="xsd:double"&gt;-4.8164787&lt;/D&gt;&lt;D xsi:type="xsd:double"&gt;8.218538&lt;/D&gt;&lt;D xsi:type="xsd:double"&gt;19.285524&lt;/D&gt;&lt;D xsi:type="xsd:double"&gt;13.98437&lt;/D&gt;&lt;D xsi:type="xsd:double"&gt;19.150507&lt;/D&gt;&lt;D xsi:type="xsd:double"&gt;7.205963&lt;/D&gt;&lt;D xsi:type="xsd:double"&gt;5.617726&lt;/D&gt;&lt;D xsi:type="xsd:double"&gt;1.6197324&lt;/D&gt;&lt;D xsi:type="xsd:double"&gt;5.1841974&lt;/D&gt;&lt;D xsi:type="xsd:double"&gt;9.70881&lt;/D&gt;&lt;D xsi:type="xsd:double"&gt;4.3952584&lt;/D&gt;&lt;D xsi:type="xsd:double"&gt;7.3981524&lt;/D&gt;&lt;D xsi:type="xsd:double"&gt;9.015406&lt;/D&gt;&lt;D xsi:type="xsd:double"&gt;-1.9767046&lt;/D&gt;&lt;D xsi:type="xsd:double"&gt;-11.51247&lt;/D&gt;&lt;D xsi:type="xsd:double"&gt;-11.047816&lt;/D&gt;&lt;D xsi:type="xsd:double"&gt;-24.35015&lt;/D&gt;&lt;D xsi:type="xsd:double"&gt;-12.780791&lt;/D&gt;&lt;D xsi:type="xsd:double"&gt;-12.290359&lt;/D&gt;&lt;D xsi:type="xsd:double"&gt;-16.685802&lt;/D&gt;&lt;D xsi:type="xsd:double"&gt;-23.321999&lt;/D&gt;&lt;D xsi:type="xsd:double"&gt;-24.441725&lt;/D&gt;&lt;D xsi:type="xsd:double"&gt;-15.933859&lt;/D&gt;&lt;D xsi:type="xsd:double"&gt;-19.486416&lt;/D&gt;&lt;D xsi:type="xsd:double"&gt;-20.45563&lt;/D&gt;&lt;D xsi:type="xsd:double"&gt;-11.723834&lt;/D&gt;&lt;D xsi:type="xsd:double"&gt;-3.9463282&lt;/D&gt;&lt;D xsi:type="xsd:double"&gt;3.2466173&lt;/D&gt;&lt;D xsi:type="xsd:double"&gt;17.12904&lt;/D&gt;&lt;D xsi:type="xsd:double"&gt;9.575855&lt;/D&gt;&lt;D xsi:type="xsd:double"&gt;10.09432&lt;/D&gt;&lt;D xsi:type="xsd:double"&gt;14.443779&lt;/D&gt;&lt;D xsi:type="xsd:double"&gt;20.45511&lt;/D&gt;&lt;D xsi:type="xsd:double"&gt;31.739021&lt;/D&gt;&lt;D xsi:type="xsd:double"&gt;21.05677&lt;/D&gt;&lt;D xsi:type="xsd:double"&gt;23.170303&lt;/D&gt;&lt;D xsi:type="xsd:double"&gt;22.477245&lt;/D&gt;&lt;D xsi:type="xsd:double"&gt;19.234955&lt;/D&gt;&lt;D xsi:type="xsd:double"&gt;20.216549&lt;/D&gt;&lt;D xsi:type="xsd:double"&gt;18.279993&lt;/D&gt;&lt;D xsi:type="xsd:double"&gt;18.205345&lt;/D&gt;&lt;D xsi:type="xsd:double"&gt;19.438911&lt;/D&gt;&lt;D xsi:type="xsd:double"&gt;21.232975&lt;/D&gt;&lt;D xsi:type="xsd:double"&gt;22.686981&lt;/D&gt;&lt;D xsi:type="xsd:double"&gt;33.5472&lt;/D&gt;&lt;D xsi:type="xsd:double"&gt;20.099163&lt;/D&gt;&lt;D xsi:type="xsd:double"&gt;26.111567&lt;/D&gt;&lt;D xsi:type="xsd:double"&gt;18.321001&lt;/D&gt;&lt;D xsi:type="xsd:double"&gt;16.20034&lt;/D&gt;&lt;D xsi:type="xsd:double"&gt;12.044716&lt;/D&gt;&lt;D xsi:type="xsd:double"&gt;6.924796&lt;/D&gt;&lt;D xsi:type="xsd:double"&gt;1.9307137&lt;/D&gt;&lt;D xsi:type="xsd:double"&gt;-7.474649&lt;/D&gt;&lt;D xsi:type="xsd:double"&gt;-9.258533&lt;/D&gt;&lt;D xsi:type="xsd:double"&gt;-10.777246&lt;/D&gt;&lt;D xsi:type="xsd:double"&gt;-9.313906&lt;/D&gt;&lt;D xsi:type="xsd:double"&gt;-15.984833&lt;/D&gt;&lt;D xsi:type="xsd:double"&gt;-6.389594&lt;/D&gt;&lt;D xsi:type="xsd:double"&gt;-11.242085&lt;/D&gt;&lt;D xsi:type="xsd:double"&gt;-2.497983&lt;/D&gt;&lt;D xsi:type="xsd:double"&gt;-4.9304667&lt;/D&gt;&lt;D xsi:type="xsd:double"&gt;-6.9864273&lt;/D&gt;&lt;D xsi:type="xsd:double"&gt;3.7520766&lt;/D&gt;&lt;D xsi:type="xsd:double"&gt;-3.8690627&lt;/D&gt;&lt;D xsi:type="xsd:double"&gt;4.3983817&lt;/D&gt;&lt;D xsi:type="xsd:double"&gt;4.24124&lt;/D&gt;&lt;D xsi:type="xsd:double"&gt;12.688971&lt;/D&gt;&lt;D xsi:type="xsd:double"&gt;11.33765&lt;/D&gt;&lt;D xsi:type="xsd:double"&gt;18.416035&lt;/D&gt;&lt;D xsi:type="xsd:double"&gt;8.014048&lt;/D&gt;&lt;D xsi:type="xsd:double"&gt;-1.4283717&lt;/D&gt;&lt;D xsi:type="xsd:double"&gt;-17.648924&lt;/D&gt;&lt;D xsi:type="xsd:double"&gt;-9.961218&lt;/D&gt;&lt;D xsi:type="xsd:double"&gt;2.749467&lt;/D&gt;&lt;D xsi:type="xsd:double"&gt;4.8574567&lt;/D&gt;&lt;D xsi:type="xsd:double"&gt;12.146759&lt;/D&gt;&lt;D xsi:type="xsd:double"&gt;8.13669&lt;/D&gt;&lt;D xsi:type="xsd:double"&gt;15.190911&lt;/D&gt;&lt;D xsi:type="xsd:double"&gt;12.279261&lt;/D&gt;&lt;D xsi:type="xsd:double"&gt;19.365395&lt;/D&gt;&lt;D xsi:type="xsd:double"&gt;19.652866&lt;/D&gt;&lt;D xsi:type="xsd:double"&gt;30.384373&lt;/D&gt;&lt;D xsi:type="xsd:double"&gt;30.568493&lt;/D&gt;&lt;D xsi:type="xsd:double"&gt;54.214443&lt;/D&gt;&lt;D xsi:type="xsd:double"&gt;53.104782&lt;/D&gt;&lt;D xsi:type="xsd:double"&gt;37.3278&lt;/D&gt;&lt;D xsi:type="xsd:double"&gt;22.741879&lt;/D&gt;&lt;D xsi:type="xsd:double"&gt;18.248499&lt;/D&gt;&lt;D xsi:type="xsd:double"&gt;24.174154&lt;/D&gt;&lt;D xsi:type="xsd:double"&gt;16.503466&lt;/D&gt;&lt;D xsi:type="xsd:double"&gt;12.160611&lt;/D&gt;&lt;D xsi:type="xsd:double"&gt;4.116106&lt;/D&gt;&lt;D xsi:type="xsd:double"&gt;-1.4031291&lt;/D&gt;&lt;D xsi:type="xsd:double"&gt;-6.4577637&lt;/D&gt;&lt;D xsi:type="xsd:double"&gt;-11.154085&lt;/D&gt;&lt;D xsi:type="xsd:double"&gt;-9.758955&lt;/D&gt;&lt;D xsi:type="xsd:double"&gt;-18.721474&lt;/D&gt;&lt;D xsi:type="xsd:double"&gt;-16.987658&lt;/D&gt;&lt;D xsi:type="xsd:double"&gt;-17.759388&lt;/D&gt;&lt;D xsi:type="xsd:double"&gt;-16.680944&lt;/D&gt;&lt;D xsi:type="xsd:double"&gt;-20.635908&lt;/D&gt;&lt;D xsi:type="xsd:double"&gt;-24.097502&lt;/D&gt;&lt;D xsi:type="xsd:double"&gt;-24.342602&lt;/D&gt;&lt;D xsi:type="xsd:double"&gt;-16.865253&lt;/D&gt;&lt;D xsi:type="xsd:double"&gt;-13.220233&lt;/D&gt;&lt;D xsi:type="xsd:double"&gt;-14.013213&lt;/D&gt;&lt;D xsi:type="xsd:double"&gt;-5.775428&lt;/D&gt;&lt;D xsi:type="xsd:double"&gt;-9.534001&lt;/D&gt;&lt;D xsi:type="xsd:double"&gt;0.18697977&lt;/D&gt;&lt;D xsi:type="xsd:double"&gt;-3.9729953&lt;/D&gt;&lt;D xsi:type="xsd:double"&gt;1.005137&lt;/D&gt;&lt;D xsi:type="xsd:double"&gt;3.1686544&lt;/D&gt;&lt;D xsi:type="xsd:double"&gt;2.9266238&lt;/D&gt;&lt;D xsi:type="xsd:double"&gt;6.3925505&lt;/D&gt;&lt;D xsi:type="xsd:double"&gt;8.142721&lt;/D&gt;&lt;D xsi:type="xsd:double"&gt;2.3365736&lt;/D&gt;&lt;D xsi:type="xsd:double"&gt;2.5424838&lt;/D&gt;&lt;D xsi:type="xsd:double"&gt;1.645422&lt;/D&gt;&lt;/FQL&gt;&lt;FQL&gt;&lt;Q&gt;VWO^JULIAN(P_PRICE_RETURNS_PR('52W',2,-10AY,0,AM).DATES)&lt;/Q&gt;&lt;R&gt;121&lt;/R&gt;&lt;C&gt;1&lt;/C&gt;&lt;D xsi:type="xsd:long"&gt;41677&lt;/D&gt;&lt;D xsi:type="xsd:long"&gt;41705&lt;/D&gt;&lt;D xsi:type="xsd:long"&gt;41737&lt;/D&gt;&lt;D xsi:type="xsd:long"&gt;41767&lt;/D&gt;&lt;D xsi:type="xsd:long"&gt;41796&lt;/D&gt;&lt;D xsi:type="xsd:long"&gt;41828&lt;/D&gt;&lt;D xsi:type="xsd:long"&gt;41859&lt;/D&gt;&lt;D xsi:type="xsd:long"&gt;41890&lt;/D&gt;&lt;D xsi:type="xsd:long"&gt;41920&lt;/D&gt;&lt;D xsi:type="xsd:long"&gt;41950&lt;/D&gt;&lt;D xsi:type="xsd:long"&gt;41981&lt;/D&gt;&lt;D xsi:type="xsd:long"&gt;42012&lt;/D&gt;&lt;D xsi:type="xsd:long"&gt;42041&lt;/D&gt;&lt;D xsi:type="xsd:long"&gt;42069&lt;/D&gt;&lt;D xsi:type="xsd:long"&gt;42102&lt;/D&gt;&lt;D xsi:type="xsd:long"&gt;42132&lt;/D&gt;&lt;D xsi:type="xsd:long"&gt;42163&lt;/D&gt;&lt;D xsi:type="xsd:long"&gt;42193&lt;/D&gt;&lt;D xsi:type="xsd:long"&gt;42223&lt;/D&gt;&lt;D xsi:type="xsd:long"&gt;42255&lt;/D&gt;&lt;D xsi:type="xsd:long"&gt;42285&lt;/D&gt;&lt;D xsi:type="xsd:long"&gt;42314&lt;/D&gt;&lt;D xsi:type="xsd:long"&gt;42346&lt;/D&gt;&lt;D xsi:type="xsd:long"&gt;42377&lt;/D&gt;&lt;D xsi:type="xsd:long"&gt;42408&lt;/D&gt;&lt;D xsi:type="xsd:long"&gt;42437&lt;/D&gt;&lt;D xsi:type="xsd:long"&gt;42468&lt;/D&gt;&lt;D xsi:type="xsd:long"&gt;42496&lt;/D&gt;&lt;D xsi:type="xsd:long"&gt;42529&lt;/D&gt;&lt;D xsi:type="xsd:long"&gt;42559&lt;/D&gt;&lt;D xsi:type="xsd:long"&gt;42590&lt;/D&gt;&lt;D xsi:type="xsd:long"&gt;42621&lt;/D&gt;&lt;D xsi:type="xsd:long"&gt;42650&lt;/D&gt;&lt;D xsi:type="xsd:long"&gt;42682&lt;/D&gt;&lt;D xsi:type="xsd:long"&gt;42712&lt;/D&gt;&lt;D xsi:type="xsd:long"&gt;42741&lt;/D&gt;&lt;D xsi:type="xsd:long"&gt;42774&lt;/D&gt;&lt;D xsi:type="xsd:long"&gt;42802&lt;/D&gt;&lt;D xsi:type="xsd:long"&gt;42832&lt;/D&gt;&lt;D xsi:type="xsd:long"&gt;42863&lt;/D&gt;&lt;D xsi:type="xsd:long"&gt;42894&lt;/D&gt;&lt;D xsi:type="xsd:long"&gt;42923&lt;/D&gt;&lt;D xsi:type="xsd:long"&gt;42955&lt;/D&gt;&lt;D xsi:type="xsd:long"&gt;42986&lt;/D&gt;&lt;D xsi:type="xsd:long"&gt;43014&lt;/D&gt;&lt;D xsi:type="xsd:long"&gt;43047&lt;/D&gt;&lt;D xsi:type="xsd:long"&gt;43077&lt;/D&gt;&lt;D xsi:type="xsd:long"&gt;43108&lt;/D&gt;&lt;D xsi:type="xsd:long"&gt;43139&lt;/D&gt;&lt;D xsi:type="xsd:long"&gt;43167&lt;/D&gt;&lt;D xsi:type="xsd:long"&gt;43196&lt;/D&gt;&lt;D xsi:type="xsd:long"&gt;43228&lt;/D&gt;&lt;D xsi:type="xsd:long"&gt;43259&lt;/D&gt;&lt;D xsi:type="xsd:long"&gt;43287&lt;/D&gt;&lt;D xsi:type="xsd:long"&gt;43320&lt;/D&gt;&lt;D xsi:type="xsd:long"&gt;43350&lt;/D&gt;&lt;D xsi:type="xsd:long"&gt;43381&lt;/D&gt;&lt;D xsi:type="xsd:long"&gt;43412&lt;/D&gt;&lt;D xsi:type="xsd:long"&gt;43441&lt;/D&gt;&lt;D xsi:type="xsd:long"&gt;43473&lt;/D&gt;&lt;D xsi:type="xsd:long"&gt;43504&lt;/D&gt;&lt;D xsi:type="xsd:long"&gt;43532&lt;/D&gt;&lt;D xsi:type="xsd:long"&gt;43563&lt;/D&gt;&lt;D xsi:type="xsd:long"&gt;43593&lt;/D&gt;&lt;D xsi:type="xsd:long"&gt;43623&lt;/D&gt;&lt;D xsi:type="xsd:long"&gt;43654&lt;/D&gt;&lt;D xsi:type="xsd:long"&gt;43685&lt;/D&gt;&lt;D xsi:type="xsd:long"&gt;43714&lt;/D&gt;&lt;D xsi:type="xsd:long"&gt;43746&lt;/D&gt;&lt;D xsi:type="xsd:long"&gt;43777&lt;/D&gt;&lt;D xsi:type="xsd:long"&gt;43805&lt;/D&gt;&lt;D xsi:type="xsd:long"&gt;43838&lt;/D&gt;&lt;D xsi:type="xsd:long"&gt;43868&lt;/D&gt;&lt;D xsi:type="xsd:long"&gt;43896&lt;/D&gt;&lt;D xsi:type="xsd:long"&gt;43929&lt;/D&gt;&lt;D xsi:type="xsd:long"&gt;43959&lt;/D&gt;&lt;D xsi:type="xsd:long"&gt;43990&lt;/D&gt;&lt;D xsi:type="xsd:long"&gt;44020&lt;/D&gt;&lt;D xsi:type="xsd:long"&gt;44050&lt;/D&gt;&lt;D xsi:type="xsd:long"&gt;44082&lt;/D&gt;&lt;D xsi:type="xsd:long"&gt;44112&lt;/D&gt;&lt;D xsi:type="xsd:long"&gt;44141&lt;/D&gt;&lt;D xsi:type="xsd:long"&gt;44173&lt;/D&gt;&lt;D xsi:type="xsd:long"&gt;44204&lt;/D&gt;&lt;D xsi:type="xsd:long"&gt;44235&lt;/D&gt;&lt;D xsi:type="xsd:long"&gt;44263&lt;/D&gt;&lt;D xsi:type="xsd:long"&gt;44294&lt;/D&gt;&lt;D xsi:type="xsd:long"&gt;44323&lt;/D&gt;&lt;D xsi:type="xsd:long"&gt;44355&lt;/D&gt;&lt;D xsi:type="xsd:long"&gt;44385&lt;/D&gt;&lt;D xsi:type="xsd:long"&gt;44414&lt;/D&gt;&lt;D xsi:type="xsd:long"&gt;44447&lt;/D&gt;&lt;D xsi:type="xsd:long"&gt;44477&lt;/D&gt;&lt;D xsi:type="xsd:long"&gt;44508&lt;/D&gt;&lt;D xsi:type="xsd:long"&gt;44538&lt;/D&gt;&lt;D xsi:type="xsd:long"&gt;44568&lt;/D&gt;&lt;D xsi:type="xsd:long"&gt;44600&lt;/D&gt;&lt;D xsi:type="xsd:long"&gt;44628&lt;/D&gt;&lt;D xsi:type="xsd:long"&gt;44659&lt;/D&gt;&lt;D xsi:type="xsd:long"&gt;44687&lt;/D&gt;&lt;D xsi:type="xsd:long"&gt;44720&lt;/D&gt;&lt;D xsi:type="xsd:long"&gt;44750&lt;/D&gt;&lt;D xsi:type="xsd:long"&gt;44781&lt;/D&gt;&lt;D xsi:type="xsd:long"&gt;44812&lt;/D&gt;&lt;D xsi:type="xsd:long"&gt;44841&lt;/D&gt;&lt;D xsi:type="xsd:long"&gt;44873&lt;/D&gt;&lt;D xsi:type="xsd:long"&gt;44903&lt;/D&gt;&lt;D xsi:type="xsd:long"&gt;44932&lt;/D&gt;&lt;D xsi:type="xsd:long"&gt;44965&lt;/D&gt;&lt;D xsi:type="xsd:long"&gt;44993&lt;/D&gt;&lt;D xsi:type="xsd:long"&gt;45022&lt;/D&gt;&lt;D xsi:type="xsd:long"&gt;45054&lt;/D&gt;&lt;D xsi:type="xsd:long"&gt;45085&lt;/D&gt;&lt;D xsi:type="xsd:long"&gt;45114&lt;/D&gt;&lt;D xsi:type="xsd:long"&gt;45146&lt;/D&gt;&lt;D xsi:type="xsd:long"&gt;45177&lt;/D&gt;&lt;D xsi:type="xsd:long"&gt;45205&lt;/D&gt;&lt;D xsi:type="xsd:long"&gt;45238&lt;/D&gt;&lt;D xsi:type="xsd:long"&gt;45268&lt;/D&gt;&lt;D xsi:type="xsd:long"&gt;45299&lt;/D&gt;&lt;D xsi:type="xsd:long"&gt;45330&lt;/D&gt;&lt;/FQL&gt;&lt;FQL&gt;&lt;Q&gt;URTH^FG_TOTAL_RETURNC(-10AY,0,AM)&lt;/Q&gt;&lt;R&gt;121&lt;/R&gt;&lt;C&gt;1&lt;/C&gt;&lt;D xsi:type="xsd:double"&gt;-2.1467388&lt;/D&gt;&lt;D xsi:type="xsd:double"&gt;4.915774&lt;/D&gt;&lt;D xsi:type="xsd:double"&gt;-1.1977613&lt;/D&gt;&lt;D xsi:type="xsd:double"&gt;1.9059062&lt;/D&gt;&lt;D xsi:type="xsd:double"&gt;2.8163671&lt;/D&gt;&lt;D xsi:type="xsd:double"&gt;-0.5491376&lt;/D&gt;&lt;D xsi:type="xsd:double"&gt;-2.3738086&lt;/D&gt;&lt;D xsi:type="xsd:double"&gt;3.1790137&lt;/D&gt;&lt;D xsi:type="xsd:double"&gt;-2.843088&lt;/D&gt;&lt;D xsi:type="xsd:double"&gt;1.5475512&lt;/D&gt;&lt;D xsi:type="xsd:double"&gt;1.0390639&lt;/D&gt;&lt;D xsi:type="xsd:double"&gt;-1.3034403&lt;/D&gt;&lt;D xsi:type="xsd:double"&gt;0.7462621&lt;/D&gt;&lt;D xsi:type="xsd:double"&gt;1.6708374&lt;/D&gt;&lt;D xsi:type="xsd:double"&gt;1.7940402&lt;/D&gt;&lt;D xsi:type="xsd:double"&gt;1.991117&lt;/D&gt;&lt;D xsi:type="xsd:double"&gt;-2.0850778&lt;/D&gt;&lt;D xsi:type="xsd:double"&gt;-4.172051&lt;/D&gt;&lt;D xsi:type="xsd:double"&gt;4.438758&lt;/D&gt;&lt;D xsi:type="xsd:double"&gt;-6.1163425&lt;/D&gt;&lt;D xsi:type="xsd:double"&gt;1.320374&lt;/D&gt;&lt;D xsi:type="xsd:double"&gt;2.7924895&lt;/D&gt;&lt;D xsi:type="xsd:double"&gt;-1.3095617&lt;/D&gt;&lt;D xsi:type="xsd:double"&gt;-7.514441&lt;/D&gt;&lt;D xsi:type="xsd:double"&gt;-3.7031293&lt;/D&gt;&lt;D xsi:type="xsd:double"&gt;7.018113&lt;/D&gt;&lt;D xsi:type="xsd:double"&gt;3.234017&lt;/D&gt;&lt;D xsi:type="xsd:double"&gt;0.44960976&lt;/D&gt;&lt;D xsi:type="xsd:double"&gt;3.999412&lt;/D&gt;&lt;D xsi:type="xsd:double"&gt;-2.0031393&lt;/D&gt;&lt;D xsi:type="xsd:double"&gt;3.5693765&lt;/D&gt;&lt;D xsi:type="xsd:double"&gt;1.564014&lt;/D&gt;&lt;D xsi:type="xsd:double"&gt;-1.8942475&lt;/D&gt;&lt;D xsi:type="xsd:double"&gt;-0.9141505&lt;/D&gt;&lt;D xsi:type="xsd:double"&gt;3.7824512&lt;/D&gt;&lt;D xsi:type="xsd:double"&gt;2.040708&lt;/D&gt;&lt;D xsi:type="xsd:double"&gt;0.9760618&lt;/D&gt;&lt;D xsi:type="xsd:double"&gt;1.8538117&lt;/D&gt;&lt;D xsi:type="xsd:double"&gt;0.9620428&lt;/D&gt;&lt;D xsi:type="xsd:double"&gt;2.9358745&lt;/D&gt;&lt;D xsi:type="xsd:double"&gt;1.963973&lt;/D&gt;&lt;D xsi:type="xsd:double"&gt;-0.51443577&lt;/D&gt;&lt;D xsi:type="xsd:double"&gt;2.6787996&lt;/D&gt;&lt;D xsi:type="xsd:double"&gt;0.08493662&lt;/D&gt;&lt;D xsi:type="xsd:double"&gt;2.7279377&lt;/D&gt;&lt;D xsi:type="xsd:double"&gt;2.0653844&lt;/D&gt;&lt;D xsi:type="xsd:double"&gt;1.2719631&lt;/D&gt;&lt;D xsi:type="xsd:double"&gt;3.9598823&lt;/D&gt;&lt;D xsi:type="xsd:double"&gt;-5.7317076&lt;/D&gt;&lt;D xsi:type="xsd:double"&gt;4.962957&lt;/D&gt;&lt;D xsi:type="xsd:double"&gt;-3.4621835&lt;/D&gt;&lt;D xsi:type="xsd:double"&gt;2.4837494&lt;/D&gt;&lt;D xsi:type="xsd:double"&gt;2.480173&lt;/D&gt;&lt;D xsi:type="xsd:double"&gt;-0.97932816&lt;/D&gt;&lt;D xsi:type="xsd:double"&gt;2.529645&lt;/D&gt;&lt;D xsi:type="xsd:double"&gt;-1.2188554&lt;/D&gt;&lt;D xsi:type="xsd:double"&gt;0.4868269&lt;/D&gt;&lt;D xsi:type="xsd:double"&gt;-2.8184652&lt;/D&gt;&lt;D xsi:type="xsd:double"&gt;-5.3322673&lt;/D&gt;&lt;D xsi:type="xsd:double"&gt;-1.2741685&lt;/D&gt;&lt;D xsi:type="xsd:double"&gt;4.489398&lt;/D&gt;&lt;D xsi:type="xsd:double"&gt;1.7941356&lt;/D&gt;&lt;D xsi:type="xsd:double"&gt;5.194807&lt;/D&gt;&lt;D xsi:type="xsd:double"&gt;-0.8377433&lt;/D&gt;&lt;D xsi:type="xsd:double"&gt;0.28902292&lt;/D&gt;&lt;D xsi:type="xsd:double"&gt;3.2512665&lt;/D&gt;&lt;D xsi:type="xsd:double"&gt;-1.7192602&lt;/D&gt;&lt;D xsi:type="xsd:double"&gt;1.3286114&lt;/D&gt;&lt;D xsi:type="xsd:double"&gt;-2.2727191&lt;/D&gt;&lt;D xsi:type="xsd:double"&gt;7.0661902&lt;/D&gt;&lt;D xsi:type="xsd:double"&gt;1.3993263&lt;/D&gt;&lt;D xsi:type="xsd:double"&gt;3.1889796&lt;/D&gt;&lt;D xsi:type="xsd:double"&gt;1.3700008&lt;/D&gt;&lt;D xsi:type="xsd:double"&gt;-10.265321&lt;/D&gt;&lt;D xsi:type="xsd:double"&gt;-9.712076&lt;/D&gt;&lt;D xsi:type="xsd:double"&gt;6.721461&lt;/D&gt;&lt;D xsi:type="xsd:double"&gt;11.36651&lt;/D&gt;&lt;D xsi:type="xsd:double"&gt;-1.3806701&lt;/D&gt;&lt;D xsi:type="xsd:double"&gt;4.481554&lt;/D&gt;&lt;D xsi:type="xsd:double"&gt;-0.05057454&lt;/D&gt;&lt;D xsi:type="xsd:double"&gt;3.3501983&lt;/D&gt;&lt;D xsi:type="xsd:double"&gt;1.7725945&lt;/D&gt;&lt;D xsi:type="xsd:double"&gt;7.1689844&lt;/D&gt;&lt;D xsi:type="xsd:double"&gt;4.286921&lt;/D&gt;&lt;D xsi:type="xsd:double"&gt;1.5610099&lt;/D&gt;&lt;D xsi:type="xsd:double"&gt;-2.245748&lt;/D&gt;&lt;D xsi:type="xsd:double"&gt;6.5950394&lt;/D&gt;&lt;D xsi:type="xsd:double"&gt;3.0320406&lt;/D&gt;&lt;D xsi:type="xsd:double"&gt;0.8510351&lt;/D&gt;&lt;D xsi:type="xsd:double"&gt;0.56807995&lt;/D&gt;&lt;D xsi:type="xsd:double"&gt;2.7900815&lt;/D&gt;&lt;D xsi:type="xsd:double"&gt;1.7224073&lt;/D&gt;&lt;D xsi:type="xsd:double"&gt;-3.091687&lt;/D&gt;&lt;D xsi:type="xsd:double"&gt;6.435263&lt;/D&gt;&lt;D xsi:type="xsd:double"&gt;-1.091969&lt;/D&gt;&lt;D xsi:type="xsd:double"&gt;-0.5442023&lt;/D&gt;&lt;D xsi:type="xsd:double"&gt;-3.1609058&lt;/D&gt;&lt;D xsi:type="xsd:double"&gt;-8.861834&lt;/D&gt;&lt;D xsi:type="xsd:double"&gt;7.8604817&lt;/D&gt;&lt;D xsi:type="xsd:double"&gt;-8.2419815&lt;/D&gt;&lt;D xsi:type="xsd:double"&gt;0.95410347&lt;/D&gt;&lt;D xsi:type="xsd:double"&gt;-6.158346&lt;/D&gt;&lt;D xsi:type="xsd:double"&gt;5.812359&lt;/D&gt;&lt;D xsi:type="xsd:double"&gt;-4.1954994&lt;/D&gt;&lt;D xsi:type="xsd:double"&gt;-8.306992&lt;/D&gt;&lt;D xsi:type="xsd:double"&gt;6.056118&lt;/D&gt;&lt;D xsi:type="xsd:double"&gt;4.902518&lt;/D&gt;&lt;D xsi:type="xsd:double"&gt;-0.6357491&lt;/D&gt;&lt;D xsi:type="xsd:double"&gt;5.455363&lt;/D&gt;&lt;D xsi:type="xsd:double"&gt;-2.4504364&lt;/D&gt;&lt;D xsi:type="xsd:double"&gt;2.6428223&lt;/D&gt;&lt;D xsi:type="xsd:double"&gt;1.4615893&lt;/D&gt;&lt;D xsi:type="xsd:double"&gt;2.2842526&lt;/D&gt;&lt;D xsi:type="xsd:double"&gt;1.5874386&lt;/D&gt;&lt;D xsi:type="xsd:double"&gt;2.2625566&lt;/D&gt;&lt;D xsi:type="xsd:double"&gt;-1.2176692&lt;/D&gt;&lt;D xsi:type="xsd:double"&gt;-3.1179547&lt;/D&gt;&lt;D xsi:type="xsd:double"&gt;1.4719248&lt;/D&gt;&lt;D xsi:type="xsd:double"&gt;5.654812&lt;/D&gt;&lt;D xsi:type="xsd:double"&gt;3.704393&lt;/D&gt;&lt;D xsi:type="xsd:double"&gt;3.499508&lt;/D&gt;&lt;/FQL&gt;&lt;FQL&gt;&lt;Q&gt;EWI^FG_TOTAL_RETURNC(-10AY,0,AM)&lt;/Q&gt;&lt;R&gt;121&lt;/R&gt;&lt;C&gt;1&lt;/C&gt;&lt;D xsi:type="xsd:double"&gt;2.9468298&lt;/D&gt;&lt;D xsi:type="xsd:double"&gt;6.347239&lt;/D&gt;&lt;D xsi:type="xsd:double"&gt;3.7448764&lt;/D&gt;&lt;D xsi:type="xsd:double"&gt;-0.056403875&lt;/D&gt;&lt;D xsi:type="xsd:double"&gt;3.6117435&lt;/D&gt;&lt;D xsi:type="xsd:double"&gt;-6.497031&lt;/D&gt;&lt;D xsi:type="xsd:double"&gt;-8.86001&lt;/D&gt;&lt;D xsi:type="xsd:double"&gt;5.4439425&lt;/D&gt;&lt;D xsi:type="xsd:double"&gt;-7.0682287&lt;/D&gt;&lt;D xsi:type="xsd:double"&gt;-5.555558&lt;/D&gt;&lt;D xsi:type="xsd:double"&gt;2.8711438&lt;/D&gt;&lt;D xsi:type="xsd:double"&gt;-10.203916&lt;/D&gt;&lt;D xsi:type="xsd:double"&gt;5.725193&lt;/D&gt;&lt;D xsi:type="xsd:double"&gt;3.6823034&lt;/D&gt;&lt;D xsi:type="xsd:double"&gt;5.849588&lt;/D&gt;&lt;D xsi:type="xsd:double"&gt;2.8289437&lt;/D&gt;&lt;D xsi:type="xsd:double"&gt;-2.239287&lt;/D&gt;&lt;D xsi:type="xsd:double"&gt;-6.296587&lt;/D&gt;&lt;D xsi:type="xsd:double"&gt;10.8742&lt;/D&gt;&lt;D xsi:type="xsd:double"&gt;-5.000007&lt;/D&gt;&lt;D xsi:type="xsd:double"&gt;2.2267222&lt;/D&gt;&lt;D xsi:type="xsd:double"&gt;-3.630358&lt;/D&gt;&lt;D xsi:type="xsd:double"&gt;-3.9041162&lt;/D&gt;&lt;D xsi:type="xsd:double"&gt;-7.7763376&lt;/D&gt;&lt;D xsi:type="xsd:double"&gt;-14.418602&lt;/D&gt;&lt;D xsi:type="xsd:double"&gt;6.9746375&lt;/D&gt;&lt;D xsi:type="xsd:double"&gt;-0.4233718&lt;/D&gt;&lt;D xsi:type="xsd:double"&gt;3.231299&lt;/D&gt;&lt;D xsi:type="xsd:double"&gt;1.9769311&lt;/D&gt;&lt;D xsi:type="xsd:double"&gt;-12.353897&lt;/D&gt;&lt;D xsi:type="xsd:double"&gt;4.360187&lt;/D&gt;&lt;D xsi:type="xsd:double"&gt;6.3578606&lt;/D&gt;&lt;D xsi:type="xsd:double"&gt;-6.148595&lt;/D&gt;&lt;D xsi:type="xsd:double"&gt;1.5468597&lt;/D&gt;&lt;D xsi:type="xsd:double"&gt;6.2723994&lt;/D&gt;&lt;D xsi:type="xsd:double"&gt;5.730593&lt;/D&gt;&lt;D xsi:type="xsd:double"&gt;-4.869217&lt;/D&gt;&lt;D xsi:type="xsd:double"&gt;1.6920567&lt;/D&gt;&lt;D xsi:type="xsd:double"&gt;5.5740356&lt;/D&gt;&lt;D xsi:type="xsd:double"&gt;9.180462&lt;/D&gt;&lt;D xsi:type="xsd:double"&gt;2.3096442&lt;/D&gt;&lt;D xsi:type="xsd:double"&gt;1.101768&lt;/D&gt;&lt;D xsi:type="xsd:double"&gt;6.9271803&lt;/D&gt;&lt;D xsi:type="xsd:double"&gt;1.82724&lt;/D&gt;&lt;D xsi:type="xsd:double"&gt;0.39151907&lt;/D&gt;&lt;D xsi:type="xsd:double"&gt;0.5849838&lt;/D&gt;&lt;D xsi:type="xsd:double"&gt;1.2924075&lt;/D&gt;&lt;D xsi:type="xsd:double"&gt;1.9629598&lt;/D&gt;&lt;D xsi:type="xsd:double"&gt;-0.9436965&lt;/D&gt;&lt;D xsi:type="xsd:double"&gt;3.1121016&lt;/D&gt;&lt;D xsi:type="xsd:double"&gt;0.3079772&lt;/D&gt;&lt;D xsi:type="xsd:double"&gt;2.9474974&lt;/D&gt;&lt;D xsi:type="xsd:double"&gt;-11.750669&lt;/D&gt;&lt;D xsi:type="xsd:double"&gt;2.5242448&lt;/D&gt;&lt;D xsi:type="xsd:double"&gt;-1.2199283&lt;/D&gt;&lt;D xsi:type="xsd:double"&gt;-6.8953695&lt;/D&gt;&lt;D xsi:type="xsd:double"&gt;-2.2476017&lt;/D&gt;&lt;D xsi:type="xsd:double"&gt;-3.2416165&lt;/D&gt;&lt;D xsi:type="xsd:double"&gt;-3.5839498&lt;/D&gt;&lt;D xsi:type="xsd:double"&gt;3.1601787&lt;/D&gt;&lt;D xsi:type="xsd:double"&gt;1.5073419&lt;/D&gt;&lt;D xsi:type="xsd:double"&gt;4.7284007&lt;/D&gt;&lt;D xsi:type="xsd:double"&gt;5.8582187&lt;/D&gt;&lt;D xsi:type="xsd:double"&gt;-3.2781124&lt;/D&gt;&lt;D xsi:type="xsd:double"&gt;-0.9475231&lt;/D&gt;&lt;D xsi:type="xsd:double"&gt;6.830251&lt;/D&gt;&lt;D xsi:type="xsd:double"&gt;-6.2009993&lt;/D&gt;&lt;D xsi:type="xsd:double"&gt;4.9012184&lt;/D&gt;&lt;D xsi:type="xsd:double"&gt;-3.2959044&lt;/D&gt;&lt;D xsi:type="xsd:double"&gt;10.486889&lt;/D&gt;&lt;D xsi:type="xsd:double"&gt;-1.9999981&lt;/D&gt;&lt;D xsi:type="xsd:double"&gt;3.2388806&lt;/D&gt;&lt;D xsi:type="xsd:double"&gt;0.7085085&lt;/D&gt;&lt;D xsi:type="xsd:double"&gt;-12.026798&lt;/D&gt;&lt;D xsi:type="xsd:double"&gt;-19.9543&lt;/D&gt;&lt;D xsi:type="xsd:double"&gt;-1.0941923&lt;/D&gt;&lt;D xsi:type="xsd:double"&gt;22.89561&lt;/D&gt;&lt;D xsi:type="xsd:double"&gt;-0.7334769&lt;/D&gt;&lt;D xsi:type="xsd:double"&gt;1.3944268&lt;/D&gt;&lt;D xsi:type="xsd:double"&gt;-1.4931262&lt;/D&gt;&lt;D xsi:type="xsd:double"&gt;0.43877363&lt;/D&gt;&lt;D xsi:type="xsd:double"&gt;1.3502836&lt;/D&gt;&lt;D xsi:type="xsd:double"&gt;14.145767&lt;/D&gt;&lt;D xsi:type="xsd:double"&gt;5.1524997&lt;/D&gt;&lt;D xsi:type="xsd:double"&gt;1.2508273&lt;/D&gt;&lt;D xsi:type="xsd:double"&gt;-0.58517456&lt;/D&gt;&lt;D xsi:type="xsd:double"&gt;4.0222406&lt;/D&gt;&lt;D xsi:type="xsd:double"&gt;2.8921723&lt;/D&gt;&lt;D xsi:type="xsd:double"&gt;5.2245617&lt;/D&gt;&lt;D xsi:type="xsd:double"&gt;-7.0687175&lt;/D&gt;&lt;D xsi:type="xsd:double"&gt;4.395938&lt;/D&gt;&lt;D xsi:type="xsd:double"&gt;-1.0299921&lt;/D&gt;&lt;D xsi:type="xsd:double"&gt;-1.1325359&lt;/D&gt;&lt;D xsi:type="xsd:double"&gt;6.191945&lt;/D&gt;&lt;D xsi:type="xsd:double"&gt;-4.51895&lt;/D&gt;&lt;D xsi:type="xsd:double"&gt;2.8794646&lt;/D&gt;&lt;D xsi:type="xsd:double"&gt;-2.6791096&lt;/D&gt;&lt;D xsi:type="xsd:double"&gt;-17.29045&lt;/D&gt;&lt;D xsi:type="xsd:double"&gt;9.012711&lt;/D&gt;&lt;D xsi:type="xsd:double"&gt;-7.37564&lt;/D&gt;&lt;D xsi:type="xsd:double"&gt;4.7037005&lt;/D&gt;&lt;D xsi:type="xsd:double"&gt;-13.592291&lt;/D&gt;&lt;D xsi:type="xsd:double"&gt;4.1350245&lt;/D&gt;&lt;D xsi:type="xsd:double"&gt;-6.3209057&lt;/D&gt;&lt;D xsi:type="xsd:double"&gt;-5.9688625&lt;/D&gt;&lt;D xsi:type="xsd:double"&gt;17.755295&lt;/D&gt;&lt;D xsi:type="xsd:double"&gt;7.46094&lt;/D&gt;&lt;D xsi:type="xsd:double"&gt;4.9351096&lt;/D&gt;&lt;D xsi:type="xsd:double"&gt;6.364274&lt;/D&gt;&lt;D xsi:type="xsd:double"&gt;0.72727203&lt;/D&gt;&lt;D xsi:type="xsd:double"&gt;1.3455868&lt;/D&gt;&lt;D xsi:type="xsd:double"&gt;3.529799&lt;/D&gt;&lt;D xsi:type="xsd:double"&gt;-2.4814904&lt;/D&gt;&lt;D xsi:type="xsd:double"&gt;3.0233383&lt;/D&gt;&lt;D xsi:type="xsd:double"&gt;1.4035106&lt;/D&gt;&lt;D xsi:type="xsd:double"&gt;-2.1075785&lt;/D&gt;&lt;D xsi:type="xsd:double"&gt;-3.2455027&lt;/D&gt;&lt;D xsi:type="xsd:double"&gt;3.0222535&lt;/D&gt;&lt;D xsi:type="xsd:double"&gt;7.5757504&lt;/D&gt;&lt;D xsi:type="xsd:double"&gt;3.2643914&lt;/D&gt;&lt;D xsi:type="xsd:double"&gt;-0.64647794&lt;/D&gt;&lt;/FQL&gt;&lt;FQL&gt;&lt;Q&gt;EWD^FG_TOTAL_RETURNC(-10AY,0,AM)&lt;/Q&gt;&lt;R&gt;121&lt;/R&gt;&lt;C&gt;1&lt;/C&gt;&lt;D xsi:type="xsd:double"&gt;0.74840784&lt;/D&gt;&lt;D xsi:type="xsd:double"&gt;4.9142838&lt;/D&gt;&lt;D xsi:type="xsd:double"&gt;-0.7080674&lt;/D&gt;&lt;D xsi:type="xsd:double"&gt;0.21942854&lt;/D&gt;&lt;D xsi:type="xsd:double"&gt;1.9704342&lt;/D&gt;&lt;D xsi:type="xsd:double"&gt;-4.2041183&lt;/D&gt;&lt;D xsi:type="xsd:double"&gt;-3.775221&lt;/D&gt;&lt;D xsi:type="xsd:double"&gt;0.18179417&lt;/D&gt;&lt;D xsi:type="xsd:double"&gt;-4.127562&lt;/D&gt;&lt;D xsi:type="xsd:double"&gt;2.0268202&lt;/D&gt;&lt;D xsi:type="xsd:double"&gt;1.4975429&lt;/D&gt;&lt;D xsi:type="xsd:double"&gt;-6.666809&lt;/D&gt;&lt;D xsi:type="xsd:double"&gt;5.5573583&lt;/D&gt;&lt;D xsi:type="xsd:double"&gt;3.10961&lt;/D&gt;&lt;D xsi:type="xsd:double"&gt;1.045084&lt;/D&gt;&lt;D xsi:type="xsd:double"&gt;1.7139435&lt;/D&gt;&lt;D xsi:type="xsd:double"&gt;-1.7431676&lt;/D&gt;&lt;D xsi:type="xsd:double"&gt;-6.368166&lt;/D&gt;&lt;D xsi:type="xsd:double"&gt;2.7136326&lt;/D&gt;&lt;D xsi:type="xsd:double"&gt;-3.0875087&lt;/D&gt;&lt;D xsi:type="xsd:double"&gt;1.1165857&lt;/D&gt;&lt;D xsi:type="xsd:double"&gt;-1.8837333&lt;/D&gt;&lt;D xsi:type="xsd:double"&gt;-2.3502111&lt;/D&gt;&lt;D xsi:type="xsd:double"&gt;-8.020139&lt;/D&gt;&lt;D xsi:type="xsd:double"&gt;-3.4304678&lt;/D&gt;&lt;D xsi:type="xsd:double"&gt;7.754004&lt;/D&gt;&lt;D xsi:type="xsd:double"&gt;4.714644&lt;/D&gt;&lt;D xsi:type="xsd:double"&gt;-1.7603278&lt;/D&gt;&lt;D xsi:type="xsd:double"&gt;4.4107437&lt;/D&gt;&lt;D xsi:type="xsd:double"&gt;-8.152324&lt;/D&gt;&lt;D xsi:type="xsd:double"&gt;4.2211413&lt;/D&gt;&lt;D xsi:type="xsd:double"&gt;5.232978&lt;/D&gt;&lt;D xsi:type="xsd:double"&gt;-0.7152617&lt;/D&gt;&lt;D xsi:type="xsd:double"&gt;-5.7976007&lt;/D&gt;&lt;D xsi:type="xsd:double"&gt;4.115081&lt;/D&gt;&lt;D xsi:type="xsd:double"&gt;1.9411325&lt;/D&gt;&lt;D xsi:type="xsd:double"&gt;4.907346&lt;/D&gt;&lt;D xsi:type="xsd:double"&gt;-0.62152743&lt;/D&gt;&lt;D xsi:type="xsd:double"&gt;2.2053957&lt;/D&gt;&lt;D xsi:type="xsd:double"&gt;8.341384&lt;/D&gt;&lt;D xsi:type="xsd:double"&gt;1.6349554&lt;/D&gt;&lt;D xsi:type="xsd:double"&gt;2.151525&lt;/D&gt;&lt;D xsi:type="xsd:double"&gt;0.38067102&lt;/D&gt;&lt;D xsi:type="xsd:double"&gt;1.8669724&lt;/D&gt;&lt;D xsi:type="xsd:double"&gt;3.4364343&lt;/D&gt;&lt;D xsi:type="xsd:double"&gt;-1.9379854&lt;/D&gt;&lt;D xsi:type="xsd:double"&gt;-4.150188&lt;/D&gt;&lt;D xsi:type="xsd:double"&gt;3.9462209&lt;/D&gt;&lt;D xsi:type="xsd:double"&gt;-5.008584&lt;/D&gt;&lt;D xsi:type="xsd:double"&gt;2.80205&lt;/D&gt;&lt;D xsi:type="xsd:double"&gt;-4.3669343&lt;/D&gt;&lt;D xsi:type="xsd:double"&gt;2.3597956&lt;/D&gt;&lt;D xsi:type="xsd:double"&gt;-1.1377275&lt;/D&gt;&lt;D xsi:type="xsd:double"&gt;-1.9330084&lt;/D&gt;&lt;D xsi:type="xsd:double"&gt;3.1027794&lt;/D&gt;&lt;D xsi:type="xsd:double"&gt;-1.8495321&lt;/D&gt;&lt;D xsi:type="xsd:double"&gt;0.3832698&lt;/D&gt;&lt;D xsi:type="xsd:double"&gt;-4.772508&lt;/D&gt;&lt;D xsi:type="xsd:double"&gt;-6.1142683&lt;/D&gt;&lt;D xsi:type="xsd:double"&gt;3.406942&lt;/D&gt;&lt;D xsi:type="xsd:double"&gt;1.274097&lt;/D&gt;&lt;D xsi:type="xsd:double"&gt;0&lt;/D&gt;&lt;D xsi:type="xsd:double"&gt;8.3305&lt;/D&gt;&lt;D xsi:type="xsd:double"&gt;-3.5153806&lt;/D&gt;&lt;D xsi:type="xsd:double"&gt;-0.78074336&lt;/D&gt;&lt;D xsi:type="xsd:double"&gt;3.7767768&lt;/D&gt;&lt;D xsi:type="xsd:double"&gt;-7.0753155&lt;/D&gt;&lt;D xsi:type="xsd:double"&gt;2.245617&lt;/D&gt;&lt;D xsi:type="xsd:double"&gt;-3.0542195&lt;/D&gt;&lt;D xsi:type="xsd:double"&gt;14.017701&lt;/D&gt;&lt;D xsi:type="xsd:double"&gt;0.24837255&lt;/D&gt;&lt;D xsi:type="xsd:double"&gt;3.950274&lt;/D&gt;&lt;D xsi:type="xsd:double"&gt;0.39215088&lt;/D&gt;&lt;D xsi:type="xsd:double"&gt;-9.3149&lt;/D&gt;&lt;D xsi:type="xsd:double"&gt;-13.783961&lt;/D&gt;&lt;D xsi:type="xsd:double"&gt;6.648731&lt;/D&gt;&lt;D xsi:type="xsd:double"&gt;18.054045&lt;/D&gt;&lt;D xsi:type="xsd:double"&gt;0.13070107&lt;/D&gt;&lt;D xsi:type="xsd:double"&gt;6.605506&lt;/D&gt;&lt;D xsi:type="xsd:double"&gt;0.22947788&lt;/D&gt;&lt;D xsi:type="xsd:double"&gt;3.92102&lt;/D&gt;&lt;D xsi:type="xsd:double"&gt;2.0930767&lt;/D&gt;&lt;D xsi:type="xsd:double"&gt;7.769084&lt;/D&gt;&lt;D xsi:type="xsd:double"&gt;5.7416916&lt;/D&gt;&lt;D xsi:type="xsd:double"&gt;0.095403194&lt;/D&gt;&lt;D xsi:type="xsd:double"&gt;2.454126&lt;/D&gt;&lt;D xsi:type="xsd:double"&gt;8.674419&lt;/D&gt;&lt;D xsi:type="xsd:double"&gt;3.702116&lt;/D&gt;&lt;D xsi:type="xsd:double"&gt;1.9191146&lt;/D&gt;&lt;D xsi:type="xsd:double"&gt;-3.244567&lt;/D&gt;&lt;D xsi:type="xsd:double"&gt;3.3832908&lt;/D&gt;&lt;D xsi:type="xsd:double"&gt;-1.3256013&lt;/D&gt;&lt;D xsi:type="xsd:double"&gt;-5.6884947&lt;/D&gt;&lt;D xsi:type="xsd:double"&gt;8.858228&lt;/D&gt;&lt;D xsi:type="xsd:double"&gt;-4.5389533&lt;/D&gt;&lt;D xsi:type="xsd:double"&gt;1.4431&lt;/D&gt;&lt;D xsi:type="xsd:double"&gt;-7.4912844&lt;/D&gt;&lt;D xsi:type="xsd:double"&gt;-19.491524&lt;/D&gt;&lt;D xsi:type="xsd:double"&gt;14.766085&lt;/D&gt;&lt;D xsi:type="xsd:double"&gt;-13.477707&lt;/D&gt;&lt;D xsi:type="xsd:double"&gt;7.332158&lt;/D&gt;&lt;D xsi:type="xsd:double"&gt;-12.236172&lt;/D&gt;&lt;D xsi:type="xsd:double"&gt;7.237053&lt;/D&gt;&lt;D xsi:type="xsd:double"&gt;-10.55789&lt;/D&gt;&lt;D xsi:type="xsd:double"&gt;-9.121394&lt;/D&gt;&lt;D xsi:type="xsd:double"&gt;15.535057&lt;/D&gt;&lt;D xsi:type="xsd:double"&gt;7.601404&lt;/D&gt;&lt;D xsi:type="xsd:double"&gt;0.98963976&lt;/D&gt;&lt;D xsi:type="xsd:double"&gt;4.1974545&lt;/D&gt;&lt;D xsi:type="xsd:double"&gt;-1.2482226&lt;/D&gt;&lt;D xsi:type="xsd:double"&gt;0.8043647&lt;/D&gt;&lt;D xsi:type="xsd:double"&gt;5.7281256&lt;/D&gt;&lt;D xsi:type="xsd:double"&gt;-4.501343&lt;/D&gt;&lt;D xsi:type="xsd:double"&gt;-2.9918194&lt;/D&gt;&lt;D xsi:type="xsd:double"&gt;0&lt;/D&gt;&lt;D xsi:type="xsd:double"&gt;-4.829794&lt;/D&gt;&lt;D xsi:type="xsd:double"&gt;1.2228727&lt;/D&gt;&lt;D xsi:type="xsd:double"&gt;-1.2987018&lt;/D&gt;&lt;D xsi:type="xsd:double"&gt;14.626682&lt;/D&gt;&lt;D xsi:type="xsd:double"&gt;4.356885&lt;/D&gt;&lt;D xsi:type="xsd:double"&gt;-1.6251683&lt;/D&gt;&lt;/FQL&gt;&lt;FQL&gt;&lt;Q&gt;EWJ^FG_TOTAL_RETURNC(-10AY,0,AM)&lt;/Q&gt;&lt;R&gt;121&lt;/R&gt;&lt;C&gt;1&lt;/C&gt;&lt;D xsi:type="xsd:double"&gt;-4.9833894&lt;/D&gt;&lt;D xsi:type="xsd:double"&gt;1.7482638&lt;/D&gt;&lt;D xsi:type="xsd:double"&gt;-5.4982843&lt;/D&gt;&lt;D xsi:type="xsd:double"&gt;0.45454502&lt;/D&gt;&lt;D xsi:type="xsd:double"&gt;6.8778276&lt;/D&gt;&lt;D xsi:type="xsd:double"&gt;2.7305007&lt;/D&gt;&lt;D xsi:type="xsd:double"&gt;-2.57262&lt;/D&gt;&lt;D xsi:type="xsd:double"&gt;0.7666111&lt;/D&gt;&lt;D xsi:type="xsd:double"&gt;-3.0431092&lt;/D&gt;&lt;D xsi:type="xsd:double"&gt;0.87183714&lt;/D&gt;&lt;D xsi:type="xsd:double"&gt;-0.086426735&lt;/D&gt;&lt;D xsi:type="xsd:double"&gt;-2.1524787&lt;/D&gt;&lt;D xsi:type="xsd:double"&gt;3.6015987&lt;/D&gt;&lt;D xsi:type="xsd:double"&gt;5.6652427&lt;/D&gt;&lt;D xsi:type="xsd:double"&gt;4.9553156&lt;/D&gt;&lt;D xsi:type="xsd:double"&gt;1.7027855&lt;/D&gt;&lt;D xsi:type="xsd:double"&gt;-1.9025862&lt;/D&gt;&lt;D xsi:type="xsd:double"&gt;-4.017794&lt;/D&gt;&lt;D xsi:type="xsd:double"&gt;5.117786&lt;/D&gt;&lt;D xsi:type="xsd:double"&gt;-9.119004&lt;/D&gt;&lt;D xsi:type="xsd:double"&gt;2.6360512&lt;/D&gt;&lt;D xsi:type="xsd:double"&gt;2.7340531&lt;/D&gt;&lt;D xsi:type="xsd:double"&gt;-1.3709664&lt;/D&gt;&lt;D xsi:type="xsd:double"&gt;-5.778557&lt;/D&gt;&lt;D xsi:type="xsd:double"&gt;-4.458034&lt;/D&gt;&lt;D xsi:type="xsd:double"&gt;3.2936811&lt;/D&gt;&lt;D xsi:type="xsd:double"&gt;0.35429&lt;/D&gt;&lt;D xsi:type="xsd:double"&gt;1.8534899&lt;/D&gt;&lt;D xsi:type="xsd:double"&gt;3.9861321&lt;/D&gt;&lt;D xsi:type="xsd:double"&gt;-2.8182626&lt;/D&gt;&lt;D xsi:type="xsd:double"&gt;5.012965&lt;/D&gt;&lt;D xsi:type="xsd:double"&gt;3.127575&lt;/D&gt;&lt;D xsi:type="xsd:double"&gt;-0.6384671&lt;/D&gt;&lt;D xsi:type="xsd:double"&gt;0.020086765&lt;/D&gt;&lt;D xsi:type="xsd:double"&gt;2.5898337&lt;/D&gt;&lt;D xsi:type="xsd:double"&gt;-0.094264746&lt;/D&gt;&lt;D xsi:type="xsd:double"&gt;1.2485147&lt;/D&gt;&lt;D xsi:type="xsd:double"&gt;-0.23487806&lt;/D&gt;&lt;D xsi:type="xsd:double"&gt;0.19619465&lt;/D&gt;&lt;D xsi:type="xsd:double"&gt;3.3679247&lt;/D&gt;&lt;D xsi:type="xsd:double"&gt;3.390801&lt;/D&gt;&lt;D xsi:type="xsd:double"&gt;-2.3061633&lt;/D&gt;&lt;D xsi:type="xsd:double"&gt;3.926015&lt;/D&gt;&lt;D xsi:type="xsd:double"&gt;-0.16345978&lt;/D&gt;&lt;D xsi:type="xsd:double"&gt;1.8555641&lt;/D&gt;&lt;D xsi:type="xsd:double"&gt;7.197714&lt;/D&gt;&lt;D xsi:type="xsd:double"&gt;-0.69977045&lt;/D&gt;&lt;D xsi:type="xsd:double"&gt;5.3995132&lt;/D&gt;&lt;D xsi:type="xsd:double"&gt;-6.2820554&lt;/D&gt;&lt;D xsi:type="xsd:double"&gt;3.4028769&lt;/D&gt;&lt;D xsi:type="xsd:double"&gt;-1.4056623&lt;/D&gt;&lt;D xsi:type="xsd:double"&gt;2.2978902&lt;/D&gt;&lt;D xsi:type="xsd:double"&gt;-0.24594665&lt;/D&gt;&lt;D xsi:type="xsd:double"&gt;-5.2466035&lt;/D&gt;&lt;D xsi:type="xsd:double"&gt;2.3776293&lt;/D&gt;&lt;D xsi:type="xsd:double"&gt;-3.2274663&lt;/D&gt;&lt;D xsi:type="xsd:double"&gt;4.8703074&lt;/D&gt;&lt;D xsi:type="xsd:double"&gt;-6.3435974&lt;/D&gt;&lt;D xsi:type="xsd:double"&gt;-3.8088381&lt;/D&gt;&lt;D xsi:type="xsd:double"&gt;-0.52316785&lt;/D&gt;&lt;D xsi:type="xsd:double"&gt;-0.22705793&lt;/D&gt;&lt;D xsi:type="xsd:double"&gt;1.175797&lt;/D&gt;&lt;D xsi:type="xsd:double"&gt;3.5426497&lt;/D&gt;&lt;D xsi:type="xsd:double"&gt;-2.154243&lt;/D&gt;&lt;D xsi:type="xsd:double"&gt;0.6105542&lt;/D&gt;&lt;D xsi:type="xsd:double"&gt;2.2996426&lt;/D&gt;&lt;D xsi:type="xsd:double"&gt;-1.7957568&lt;/D&gt;&lt;D xsi:type="xsd:double"&gt;1.2744784&lt;/D&gt;&lt;D xsi:type="xsd:double"&gt;2.1885753&lt;/D&gt;&lt;D xsi:type="xsd:double"&gt;6.960559&lt;/D&gt;&lt;D xsi:type="xsd:double"&gt;1.2180924&lt;/D&gt;&lt;D xsi:type="xsd:double"&gt;-0.7140696&lt;/D&gt;&lt;D xsi:type="xsd:double"&gt;-0.08400679&lt;/D&gt;&lt;D xsi:type="xsd:double"&gt;-11.552048&lt;/D&gt;&lt;D xsi:type="xsd:double"&gt;-5.456275&lt;/D&gt;&lt;D xsi:type="xsd:double"&gt;5.248344&lt;/D&gt;&lt;D xsi:type="xsd:double"&gt;10.622859&lt;/D&gt;&lt;D xsi:type="xsd:double"&gt;-3.6551356&lt;/D&gt;&lt;D xsi:type="xsd:double"&gt;1.1926293&lt;/D&gt;&lt;D xsi:type="xsd:double"&gt;2.803576&lt;/D&gt;&lt;D xsi:type="xsd:double"&gt;3.300333&lt;/D&gt;&lt;D xsi:type="xsd:double"&gt;3.4471154&lt;/D&gt;&lt;D xsi:type="xsd:double"&gt;6.046808&lt;/D&gt;&lt;D xsi:type="xsd:double"&gt;6.624043&lt;/D&gt;&lt;D xsi:type="xsd:double"&gt;1.7318487&lt;/D&gt;&lt;D xsi:type="xsd:double"&gt;-4.3835936&lt;/D&gt;&lt;D xsi:type="xsd:double"&gt;2.6557922&lt;/D&gt;&lt;D xsi:type="xsd:double"&gt;-0.18789768&lt;/D&gt;&lt;D xsi:type="xsd:double"&gt;0.60817003&lt;/D&gt;&lt;D xsi:type="xsd:double"&gt;-3.3834994&lt;/D&gt;&lt;D xsi:type="xsd:double"&gt;1.770711&lt;/D&gt;&lt;D xsi:type="xsd:double"&gt;6.5320015&lt;/D&gt;&lt;D xsi:type="xsd:double"&gt;-6.0761213&lt;/D&gt;&lt;D xsi:type="xsd:double"&gt;3.463006&lt;/D&gt;&lt;D xsi:type="xsd:double"&gt;-1.8800735&lt;/D&gt;&lt;D xsi:type="xsd:double"&gt;-1.9375682&lt;/D&gt;&lt;D xsi:type="xsd:double"&gt;-3.0598462&lt;/D&gt;&lt;D xsi:type="xsd:double"&gt;-9.979879&lt;/D&gt;&lt;D xsi:type="xsd:double"&gt;2.148509&lt;/D&gt;&lt;D xsi:type="xsd:double"&gt;-4.610467&lt;/D&gt;&lt;D xsi:type="xsd:double"&gt;0.10584593&lt;/D&gt;&lt;D xsi:type="xsd:double"&gt;-4.413122&lt;/D&gt;&lt;D xsi:type="xsd:double"&gt;2.9225588&lt;/D&gt;&lt;D xsi:type="xsd:double"&gt;-5.7876644&lt;/D&gt;&lt;D xsi:type="xsd:double"&gt;-4.377037&lt;/D&gt;&lt;D xsi:type="xsd:double"&gt;4.1959405&lt;/D&gt;&lt;D xsi:type="xsd:double"&gt;6.146431&lt;/D&gt;&lt;D xsi:type="xsd:double"&gt;-0.35990477&lt;/D&gt;&lt;D xsi:type="xsd:double"&gt;5.4044127&lt;/D&gt;&lt;D xsi:type="xsd:double"&gt;-0.27714968&lt;/D&gt;&lt;D xsi:type="xsd:double"&gt;0.4168868&lt;/D&gt;&lt;D xsi:type="xsd:double"&gt;2.7503848&lt;/D&gt;&lt;D xsi:type="xsd:double"&gt;4.300201&lt;/D&gt;&lt;D xsi:type="xsd:double"&gt;0.19506216&lt;/D&gt;&lt;D xsi:type="xsd:double"&gt;0.1784563&lt;/D&gt;&lt;D xsi:type="xsd:double"&gt;-0.22671819&lt;/D&gt;&lt;D xsi:type="xsd:double"&gt;-3.6195397&lt;/D&gt;&lt;D xsi:type="xsd:double"&gt;0.43785572&lt;/D&gt;&lt;D xsi:type="xsd:double"&gt;5.264926&lt;/D&gt;&lt;D xsi:type="xsd:double"&gt;4.1232347&lt;/D&gt;&lt;D xsi:type="xsd:double"&gt;2.9941082&lt;/D&gt;&lt;/FQL&gt;&lt;FQL&gt;&lt;Q&gt;EMXC^FG_TOTAL_RETURNC(-10AY,0,AM)&lt;/Q&gt;&lt;R&gt;121&lt;/R&gt;&lt;C&gt;1&lt;/C&gt;&lt;D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xsi:type="xsd:double"&gt;1.3642192&lt;/D&gt;&lt;D xsi:type="xsd:double"&gt;-0.0387311&lt;/D&gt;&lt;D xsi:type="xsd:double"&gt;2.5552154&lt;/D&gt;&lt;D xsi:type="xsd:double"&gt;-1.5848458&lt;/D&gt;&lt;D xsi:type="xsd:double"&gt;7.778609&lt;/D&gt;&lt;D xsi:type="xsd:double"&gt;-4.5246005&lt;/D&gt;&lt;D xsi:type="xsd:double"&gt;4.249108&lt;/D&gt;&lt;D xsi:type="xsd:double"&gt;-2.3949385&lt;/D&gt;&lt;D xsi:type="xsd:double"&gt;-3.4444451&lt;/D&gt;&lt;D xsi:type="xsd:double"&gt;-1.8923998&lt;/D&gt;&lt;D xsi:type="xsd:double"&gt;-4.080516&lt;/D&gt;&lt;D xsi:type="xsd:double"&gt;4.717946&lt;/D&gt;&lt;D xsi:type="xsd:double"&gt;-5.426055&lt;/D&gt;&lt;D xsi:type="xsd:double"&gt;-1.2427449&lt;/D&gt;&lt;D xsi:type="xsd:double"&gt;0.17198324&lt;/D&gt;&lt;D xsi:type="xsd:double"&gt;-2.9353917&lt;/D&gt;&lt;D xsi:type="xsd:double"&gt;2.5622606&lt;/D&gt;&lt;D xsi:type="xsd:double"&gt;4.2006135&lt;/D&gt;&lt;D xsi:type="xsd:double"&gt;-2.057612&lt;/D&gt;&lt;D xsi:type="xsd:double"&gt;5.1365495&lt;/D&gt;&lt;D xsi:type="xsd:double"&gt;-2.6076436&lt;/D&gt;&lt;D xsi:type="xsd:double"&gt;-0.8822322&lt;/D&gt;&lt;D xsi:type="xsd:double"&gt;3.1820297&lt;/D&gt;&lt;D xsi:type="xsd:double"&gt;-5.223787&lt;/D&gt;&lt;D xsi:type="xsd:double"&gt;0.5935073&lt;/D&gt;&lt;D xsi:type="xsd:double"&gt;-0.60902834&lt;/D&gt;&lt;D xsi:type="xsd:double"&gt;7.1702123&lt;/D&gt;&lt;D xsi:type="xsd:double"&gt;-1.2364507&lt;/D&gt;&lt;D xsi:type="xsd:double"&gt;5.791831&lt;/D&gt;&lt;D xsi:type="xsd:double"&gt;-4.041171&lt;/D&gt;&lt;D xsi:type="xsd:double"&gt;-10.386049&lt;/D&gt;&lt;D xsi:type="xsd:double"&gt;-14.4269285&lt;/D&gt;&lt;D xsi:type="xsd:double"&gt;3.3948898&lt;/D&gt;&lt;D xsi:type="xsd:double"&gt;15.785015&lt;/D&gt;&lt;D xsi:type="xsd:double"&gt;0.1373291&lt;/D&gt;&lt;D xsi:type="xsd:double"&gt;3.950107&lt;/D&gt;&lt;D xsi:type="xsd:double"&gt;-1.1218309&lt;/D&gt;&lt;D xsi:type="xsd:double"&gt;3.4236193&lt;/D&gt;&lt;D xsi:type="xsd:double"&gt;3.0588746&lt;/D&gt;&lt;D xsi:type="xsd:double"&gt;12.949789&lt;/D&gt;&lt;D xsi:type="xsd:double"&gt;9.741592&lt;/D&gt;&lt;D xsi:type="xsd:double"&gt;-0.28182864&lt;/D&gt;&lt;D xsi:type="xsd:double"&gt;-3.9235234&lt;/D&gt;&lt;D xsi:type="xsd:double"&gt;4.274094&lt;/D&gt;&lt;D xsi:type="xsd:double"&gt;3.1032205&lt;/D&gt;&lt;D xsi:type="xsd:double"&gt;1.7221928&lt;/D&gt;&lt;D xsi:type="xsd:double"&gt;-3.0901015&lt;/D&gt;&lt;D xsi:type="xsd:double"&gt;1.5901685&lt;/D&gt;&lt;D xsi:type="xsd:double"&gt;0.50023794&lt;/D&gt;&lt;D xsi:type="xsd:double"&gt;-2.5529861&lt;/D&gt;&lt;D xsi:type="xsd:double"&gt;2.5539637&lt;/D&gt;&lt;D xsi:type="xsd:double"&gt;-1.4460206&lt;/D&gt;&lt;D xsi:type="xsd:double"&gt;0.6990671&lt;/D&gt;&lt;D xsi:type="xsd:double"&gt;-0.01641512&lt;/D&gt;&lt;D xsi:type="xsd:double"&gt;-10.195369&lt;/D&gt;&lt;D xsi:type="xsd:double"&gt;5.3839087&lt;/D&gt;&lt;D xsi:type="xsd:double"&gt;-7.5375137&lt;/D&gt;&lt;D xsi:type="xsd:double"&gt;-0.5440891&lt;/D&gt;&lt;D xsi:type="xsd:double"&gt;-9.246731&lt;/D&gt;&lt;D xsi:type="xsd:double"&gt;6.2342644&lt;/D&gt;&lt;D xsi:type="xsd:double"&gt;-4.169136&lt;/D&gt;&lt;D xsi:type="xsd:double"&gt;-6.2061844&lt;/D&gt;&lt;D xsi:type="xsd:double"&gt;6.067264&lt;/D&gt;&lt;D xsi:type="xsd:double"&gt;1.9274592&lt;/D&gt;&lt;D xsi:type="xsd:double"&gt;1.7431855&lt;/D&gt;&lt;D xsi:type="xsd:double"&gt;1.7690063&lt;/D&gt;&lt;D xsi:type="xsd:double"&gt;-1.898104&lt;/D&gt;&lt;D xsi:type="xsd:double"&gt;0.54990053&lt;/D&gt;&lt;D xsi:type="xsd:double"&gt;1.9242525&lt;/D&gt;&lt;D xsi:type="xsd:double"&gt;3.7923932&lt;/D&gt;&lt;D xsi:type="xsd:double"&gt;-0.25071502&lt;/D&gt;&lt;D xsi:type="xsd:double"&gt;0.4253626&lt;/D&gt;&lt;D xsi:type="xsd:double"&gt;-1.9060433&lt;/D&gt;&lt;D xsi:type="xsd:double"&gt;-2.4926424&lt;/D&gt;&lt;D xsi:type="xsd:double"&gt;2.0330071&lt;/D&gt;&lt;D xsi:type="xsd:double"&gt;4.5373917&lt;/D&gt;&lt;D xsi:type="xsd:double"&gt;5.0120234&lt;/D&gt;&lt;D xsi:type="xsd:double"&gt;0.9638071&lt;/D&gt;&lt;/FQL&gt;&lt;FQL&gt;&lt;Q&gt;VGK^FG_TOTAL_RETURNC(-10AY,0,AM)&lt;/Q&gt;&lt;R&gt;121&lt;/R&gt;&lt;C&gt;1&lt;/C&gt;&lt;D xsi:type="xsd:double"&gt;-0.55201054&lt;/D&gt;&lt;D xsi:type="xsd:double"&gt;4.2324305&lt;/D&gt;&lt;D xsi:type="xsd:double"&gt;-0.34832954&lt;/D&gt;&lt;D xsi:type="xsd:double"&gt;2.5766969&lt;/D&gt;&lt;D xsi:type="xsd:double"&gt;1.9996762&lt;/D&gt;&lt;D xsi:type="xsd:double"&gt;-2.3611784&lt;/D&gt;&lt;D xsi:type="xsd:double"&gt;-5.0598</t>
        </r>
      </text>
    </comment>
    <comment ref="A7" authorId="0" shapeId="0" xr:uid="{DDAFAC7E-57FB-4C53-9EB6-06E8E7A14E1B}">
      <text>
        <r>
          <rPr>
            <b/>
            <sz val="9"/>
            <color indexed="81"/>
            <rFont val="Tahoma"/>
            <charset val="1"/>
          </rPr>
          <t>74&lt;/D&gt;&lt;D xsi:type="xsd:double"&gt;1.6699195&lt;/D&gt;&lt;D xsi:type="xsd:double"&gt;-5.0905886&lt;/D&gt;&lt;D xsi:type="xsd:double"&gt;-0.9618938&lt;/D&gt;&lt;D xsi:type="xsd:double"&gt;2.3720622&lt;/D&gt;&lt;D xsi:type="xsd:double"&gt;-5.894846&lt;/D&gt;&lt;D xsi:type="xsd:double"&gt;4.658866&lt;/D&gt;&lt;D xsi:type="xsd:double"&gt;1.3596535&lt;/D&gt;&lt;D xsi:type="xsd:double"&gt;3.0099392&lt;/D&gt;&lt;D xsi:type="xsd:double"&gt;3.2651544&lt;/D&gt;&lt;D xsi:type="xsd:double"&gt;-3.1271756&lt;/D&gt;&lt;D xsi:type="xsd:double"&gt;-4.9221277&lt;/D&gt;&lt;D xsi:type="xsd:double"&gt;6.149423&lt;/D&gt;&lt;D xsi:type="xsd:double"&gt;-7.381338&lt;/D&gt;&lt;D xsi:type="xsd:double"&gt;2.0245194&lt;/D&gt;&lt;D xsi:type="xsd:double"&gt;-0.7674575&lt;/D&gt;&lt;D xsi:type="xsd:double"&gt;-2.5328696&lt;/D&gt;&lt;D xsi:type="xsd:double"&gt;-6.8811655&lt;/D&gt;&lt;D xsi:type="xsd:double"&gt;-4.6417055&lt;/D&gt;&lt;D xsi:type="xsd:double"&gt;5.6751847&lt;/D&gt;&lt;D xsi:type="xsd:double"&gt;2.4262905&lt;/D&gt;&lt;D xsi:type="xsd:double"&gt;1.3755679&lt;/D&gt;&lt;D xsi:type="xsd:double"&gt;3.9473772&lt;/D&gt;&lt;D xsi:type="xsd:double"&gt;-7.860321&lt;/D&gt;&lt;D xsi:type="xsd:double"&gt;4.971528&lt;/D&gt;&lt;D xsi:type="xsd:double"&gt;4.1727543&lt;/D&gt;&lt;D xsi:type="xsd:double"&gt;-3.1942487&lt;/D&gt;&lt;D xsi:type="xsd:double"&gt;-2.4339437&lt;/D&gt;&lt;D xsi:type="xsd:double"&gt;1.2153506&lt;/D&gt;&lt;D xsi:type="xsd:double"&gt;3.080678&lt;/D&gt;&lt;D xsi:type="xsd:double"&gt;1.2115002&lt;/D&gt;&lt;D xsi:type="xsd:double"&gt;0.81151724&lt;/D&gt;&lt;D xsi:type="xsd:double"&gt;3.637743&lt;/D&gt;&lt;D xsi:type="xsd:double"&gt;7.282305&lt;/D&gt;&lt;D xsi:type="xsd:double"&gt;2.2747993&lt;/D&gt;&lt;D xsi:type="xsd:double"&gt;-0.6052792&lt;/D&gt;&lt;D xsi:type="xsd:double"&gt;3.3224344&lt;/D&gt;&lt;D xsi:type="xsd:double"&gt;0.96644163&lt;/D&gt;&lt;D xsi:type="xsd:double"&gt;1.5861511&lt;/D&gt;&lt;D xsi:type="xsd:double"&gt;0.10319948&lt;/D&gt;&lt;D xsi:type="xsd:double"&gt;0.37800074&lt;/D&gt;&lt;D xsi:type="xsd:double"&gt;4.440856&lt;/D&gt;&lt;D xsi:type="xsd:double"&gt;-5.058491&lt;/D&gt;&lt;D xsi:type="xsd:double"&gt;2.6379704&lt;/D&gt;&lt;D xsi:type="xsd:double"&gt;-1.0333776&lt;/D&gt;&lt;D xsi:type="xsd:double"&gt;2.0600915&lt;/D&gt;&lt;D xsi:type="xsd:double"&gt;-1.2279212&lt;/D&gt;&lt;D xsi:type="xsd:double"&gt;-1.0669172&lt;/D&gt;&lt;D xsi:type="xsd:double"&gt;0.5967021&lt;/D&gt;&lt;D xsi:type="xsd:double"&gt;-4.1870236&lt;/D&gt;&lt;D xsi:type="xsd:double"&gt;-0.5809605&lt;/D&gt;&lt;D xsi:type="xsd:double"&gt;-2.8681695&lt;/D&gt;&lt;D xsi:type="xsd:double"&gt;-6.0003815&lt;/D&gt;&lt;D xsi:type="xsd:double"&gt;1.4521718&lt;/D&gt;&lt;D xsi:type="xsd:double"&gt;2.6373625&lt;/D&gt;&lt;D xsi:type="xsd:double"&gt;2.8031945&lt;/D&gt;&lt;D xsi:type="xsd:double"&gt;4.934883&lt;/D&gt;&lt;D xsi:type="xsd:double"&gt;-1.3430059&lt;/D&gt;&lt;D xsi:type="xsd:double"&gt;0.36791563&lt;/D&gt;&lt;D xsi:type="xsd:double"&gt;2.2885919&lt;/D&gt;&lt;D xsi:type="xsd:double"&gt;-4.049617&lt;/D&gt;&lt;D xsi:type="xsd:double"&gt;2.0152092&lt;/D&gt;&lt;D xsi:type="xsd:double"&gt;-2.6982486&lt;/D&gt;&lt;D xsi:type="xsd:double"&gt;8.439302&lt;/D&gt;&lt;D xsi:type="xsd:double"&gt;0.85288286&lt;/D&gt;&lt;D xsi:type="xsd:double"&gt;3.5290122&lt;/D&gt;&lt;D xsi:type="xsd:double"&gt;-0.9584129&lt;/D&gt;&lt;D xsi:type="xsd:double"&gt;-10.22982&lt;/D&gt;&lt;D xsi:type="xsd:double"&gt;-14.25761&lt;/D&gt;&lt;D xsi:type="xsd:double"&gt;4.384172&lt;/D&gt;&lt;D xsi:type="xsd:double"&gt;15.544486&lt;/D&gt;&lt;D xsi:type="xsd:double"&gt;-1.9798279&lt;/D&gt;&lt;D xsi:type="xsd:double"&gt;2.9830575&lt;/D&gt;&lt;D xsi:type="xsd:double"&gt;-0.59801936&lt;/D&gt;&lt;D xsi:type="xsd:double"&gt;2.0725727&lt;/D&gt;&lt;D xsi:type="xsd:double"&gt;-0.018525124&lt;/D&gt;&lt;D xsi:type="xsd:double"&gt;10.617006&lt;/D&gt;&lt;D xsi:type="xsd:double"&gt;5.828595&lt;/D&gt;&lt;D xsi:type="xsd:double"&gt;-1.5610039&lt;/D&gt;&lt;D xsi:type="xsd:double"&gt;-0.12944937&lt;/D&gt;&lt;D xsi:type="xsd:double"&gt;5.945015&lt;/D&gt;&lt;D xsi:type="xsd:double"&gt;4.7611713&lt;/D&gt;&lt;D xsi:type="xsd:double"&gt;2.5802732&lt;/D&gt;&lt;D xsi:type="xsd:double"&gt;-3.2450616&lt;/D&gt;&lt;D xsi:type="xsd:double"&gt;3.40451&lt;/D&gt;&lt;D xsi:type="xsd:double"&gt;0.14439821&lt;/D&gt;&lt;D xsi:type="xsd:double"&gt;-4.12308&lt;/D&gt;&lt;D xsi:type="xsd:double"&gt;5.9304&lt;/D&gt;&lt;D xsi:type="xsd:double"&gt;-3.2562137&lt;/D&gt;&lt;D xsi:type="xsd:double"&gt;2.09409&lt;/D&gt;&lt;D xsi:type="xsd:double"&gt;-3.3454955&lt;/D&gt;&lt;D xsi:type="xsd:double"&gt;-14.25333&lt;/D&gt;&lt;D xsi:type="xsd:double"&gt;9.675514&lt;/D&gt;&lt;D xsi:type="xsd:double"&gt;-8.617914&lt;/D&gt;&lt;D xsi:type="xsd:double"&gt;4.054296&lt;/D&gt;&lt;D xsi:type="xsd:double"&gt;-9.667492&lt;/D&gt;&lt;D xsi:type="xsd:double"&gt;5.35475&lt;/D&gt;&lt;D xsi:type="xsd:double"&gt;-7.5875816&lt;/D&gt;&lt;D xsi:type="xsd:double"&gt;-7.9332647&lt;/D&gt;&lt;D xsi:type="xsd:double"&gt;11.613464&lt;/D&gt;&lt;D xsi:type="xsd:double"&gt;8.83087&lt;/D&gt;&lt;D xsi:type="xsd:double"&gt;3.4053922&lt;/D&gt;&lt;D xsi:type="xsd:double"&gt;3.9003491&lt;/D&gt;&lt;D xsi:type="xsd:double"&gt;-1.2568235&lt;/D&gt;&lt;D xsi:type="xsd:double"&gt;3.4929872&lt;/D&gt;&lt;D xsi:type="xsd:double"&gt;3.248334&lt;/D&gt;&lt;D xsi:type="xsd:double"&gt;-2.6584864&lt;/D&gt;&lt;D xsi:type="xsd:double"&gt;-1.2504399&lt;/D&gt;&lt;D xsi:type="xsd:double"&gt;3.031814&lt;/D&gt;&lt;D xsi:type="xsd:double"&gt;-3.6539972&lt;/D&gt;&lt;D xsi:type="xsd:double"&gt;-2.7813613&lt;/D&gt;&lt;D xsi:type="xsd:double"&gt;0.67614317&lt;/D&gt;&lt;D xsi:type="xsd:double"&gt;7.4220777&lt;/D&gt;&lt;D xsi:type="xsd:double"&gt;3.4842372&lt;/D&gt;&lt;D xsi:type="xsd:double"&gt;-0.7177353&lt;/D&gt;&lt;/FQL&gt;&lt;FQL&gt;&lt;Q&gt;TLT^FG_TOTAL_RETURNC(-10AY,0,AM)&lt;/Q&gt;&lt;R&gt;121&lt;/R&gt;&lt;C&gt;1&lt;/C&gt;&lt;D xsi:type="xsd:double"&gt;4.366529&lt;/D&gt;&lt;D xsi:type="xsd:double"&gt;-0.60334206&lt;/D&gt;&lt;D xsi:type="xsd:double"&gt;3.55469&lt;/D&gt;&lt;D xsi:type="xsd:double"&gt;2.2842646&lt;/D&gt;&lt;D xsi:type="xsd:double"&gt;0.2511382&lt;/D&gt;&lt;D xsi:type="xsd:double"&gt;1.2931228&lt;/D&gt;&lt;D xsi:type="xsd:double"&gt;2.7340055&lt;/D&gt;&lt;D xsi:type="xsd:double"&gt;0.45776367&lt;/D&gt;&lt;D xsi:type="xsd:double"&gt;3.3703685&lt;/D&gt;&lt;D xsi:type="xsd:double"&gt;0.5460501&lt;/D&gt;&lt;D xsi:type="xsd:double"&gt;2.5878787&lt;/D&gt;&lt;D xsi:type="xsd:double"&gt;5.999267&lt;/D&gt;&lt;D xsi:type="xsd:double"&gt;1.2154222&lt;/D&gt;&lt;D xsi:type="xsd:double"&gt;-5.509019&lt;/D&gt;&lt;D xsi:type="xsd:double"&gt;6.397581&lt;/D&gt;&lt;D xsi:type="xsd:double"&gt;-6.3791695&lt;/D&gt;&lt;D xsi:type="xsd:double"&gt;-3.9046884&lt;/D&gt;&lt;D xsi:type="xsd:double"&gt;2.6292682&lt;/D&gt;&lt;D xsi:type="xsd:double"&gt;3.5905957&lt;/D&gt;&lt;D xsi:type="xsd:double"&gt;-2.5814831&lt;/D&gt;&lt;D xsi:type="xsd:double"&gt;1.1106372&lt;/D&gt;&lt;D xsi:type="xsd:double"&gt;-2.2137225&lt;/D&gt;&lt;D xsi:type="xsd:double"&gt;2.5751114&lt;/D&gt;&lt;D xsi:type="xsd:double"&gt;1.483643&lt;/D&gt;&lt;D xsi:type="xsd:double"&gt;6.7932963&lt;/D&gt;&lt;D xsi:type="xsd:double"&gt;-0.95718503&lt;/D&gt;&lt;D xsi:type="xsd:double"&gt;1.7718911&lt;/D&gt;&lt;D xsi:type="xsd:double"&gt;-0.98057985&lt;/D&gt;&lt;D xsi:type="xsd:double"&gt;2.3711085&lt;/D&gt;&lt;D xsi:type="xsd:double"&gt;7.9467893&lt;/D&gt;&lt;D xsi:type="xsd:double"&gt;-3.5408437&lt;/D&gt;&lt;D xsi:type="xsd:double"&gt;-0.15871525&lt;/D&gt;&lt;D xsi:type="xsd:double"&gt;-2.6331007&lt;/D&gt;&lt;D xsi:type="xsd:double"&gt;-2.6746511&lt;/D&gt;&lt;D xsi:type="xsd:double"&gt;-8.353292&lt;/D&gt;&lt;D xsi:type="xsd:double"&gt;1.8461466&lt;/D&gt;&lt;D xsi:type="xsd:double"&gt;1.3619065&lt;/D&gt;&lt;D xsi:type="xsd:double"&gt;-3.4599423&lt;/D&gt;&lt;D xsi:type="xsd:double"&gt;2.702117&lt;/D&gt;&lt;D xsi:type="xsd:double"&gt;0.14402866&lt;/D&gt;&lt;D xsi:type="xsd:double"&gt;3.5015464&lt;/D&gt;&lt;D xsi:type="xsd:double"&gt;-1.2970209&lt;/D&gt;&lt;D xsi:type="xsd:double"&gt;1.7671227&lt;/D&gt;&lt;D xsi:type="xsd:double"&gt;3.7291765&lt;/D&gt;&lt;D xsi:type="xsd:double"&gt;-3.9992392&lt;/D&gt;&lt;D xsi:type="xsd:double"&gt;2.4569035&lt;/D&gt;&lt;D xsi:type="xsd:double"&gt;0.46294928&lt;/D&gt;&lt;D xsi:type="xsd:double"&gt;-0.628531&lt;/D&gt;&lt;D xsi:type="xsd:double"&gt;-5.3249063&lt;/D&gt;&lt;D xsi:type="xsd:double"&gt;0.20028353&lt;/D&gt;&lt;D xsi:type="xsd:double"&gt;2.2485137&lt;/D&gt;&lt;D xsi:type="xsd:double"&gt;-1.7731547&lt;/D&gt;&lt;D xsi:type="xsd:double"&gt;0.94269514&lt;/D&gt;&lt;D xsi:type="xsd:double"&gt;2.9265404&lt;/D&gt;&lt;D xsi:type="xsd:double"&gt;-3.0080974&lt;/D&gt;&lt;D xsi:type="xsd:double"&gt;0.5137563&lt;/D&gt;&lt;D xsi:type="xsd:double"&gt;-5.218637&lt;/D&gt;&lt;D xsi:type="xsd:double"&gt;0.108754635&lt;/D&gt;&lt;D xsi:type="xsd:double"&gt;5.4863214&lt;/D&gt;&lt;D xsi:type="xsd:double"&gt;2.7921677&lt;/D&gt;&lt;D xsi:type="xsd:double"&gt;0.9865761&lt;/D&gt;&lt;D xsi:type="xsd:double"&gt;-0.42541623&lt;/D&gt;&lt;D xsi:type="xsd:double"&gt;1.8889904&lt;/D&gt;&lt;D xsi:type="xsd:double"&gt;0.87383986&lt;/D&gt;&lt;D xsi:type="xsd:double"&gt;6.1073184&lt;/D&gt;&lt;D xsi:type="xsd:double"&gt;0.8584261&lt;/D&gt;&lt;D xsi:type="xsd:double"&gt;6.028092&lt;/D&gt;&lt;D xsi:type="xsd:double"&gt;4.0744424&lt;/D&gt;&lt;D xsi:type="xsd:double"&gt;-0.25143027&lt;/D&gt;&lt;D xsi:type="xsd:double"&gt;-6.9051623&lt;/D&gt;&lt;D xsi:type="xsd:double"&gt;2.728176&lt;/D&gt;&lt;D xsi:type="xsd:double"&gt;-1.0061085&lt;/D&gt;&lt;D xsi:type="xsd:double"&gt;5.799401&lt;/D&gt;&lt;D xsi:type="xsd:double"&gt;15.639663&lt;/D&gt;&lt;D xsi:type="xsd:double"&gt;-0.86631775&lt;/D&gt;&lt;D xsi:type="xsd:double"&gt;-0.54450035&lt;/D&gt;&lt;D xsi:type="xsd:double"&gt;-4.309678&lt;/D&gt;&lt;D xsi:type="xsd:double"&gt;5.1260114&lt;/D&gt;&lt;D xsi:type="xsd:double"&gt;3.3546448&lt;/D&gt;&lt;D xsi:type="xsd:double"&gt;-3.50672&lt;/D&gt;&lt;D xsi:type="xsd:double"&gt;-2.109623&lt;/D&gt;&lt;D xsi:type="xsd:double"&gt;-0.3370285&lt;/D&gt;&lt;D xsi:type="xsd:double"&gt;-1.1963964&lt;/D&gt;&lt;D xsi:type="xsd:double"&gt;-3.7255585&lt;/D&gt;&lt;D xsi:type="xsd:double"&gt;-1.6310394&lt;/D&gt;&lt;D xsi:type="xsd:double"&gt;-7.1846905&lt;/D&gt;&lt;D xsi:type="xsd:double"&gt;0.26534796&lt;/D&gt;&lt;D xsi:type="xsd:double"&gt;1.0318875&lt;/D&gt;&lt;D xsi:type="xsd:double"&gt;1.0216832&lt;/D&gt;&lt;D xsi:type="xsd:double"&gt;5.954623&lt;/D&gt;&lt;D xsi:type="xsd:double"&gt;-0.44527054&lt;/D&gt;&lt;D xsi:type="xsd:double"&gt;0.22879839&lt;/D&gt;&lt;D xsi:type="xsd:double"&gt;-3.968954&lt;/D&gt;&lt;D xsi:type="xsd:double"&gt;5.1674128&lt;/D&gt;&lt;D xsi:type="xsd:double"&gt;-0.30239224&lt;/D&gt;&lt;D xsi:type="xsd:double"&gt;-4.0232716&lt;/D&gt;&lt;D xsi:type="xsd:double"&gt;-2.7392209&lt;/D&gt;&lt;D xsi:type="xsd:double"&gt;-0.15913248&lt;/D&gt;&lt;D xsi:type="xsd:double"&gt;-9.043574&lt;/D&gt;&lt;D xsi:type="xsd:double"&gt;-8.993732&lt;/D&gt;&lt;D xsi:type="xsd:double"&gt;0.5574584&lt;/D&gt;&lt;D xsi:type="xsd:double"&gt;-1.2090862&lt;/D&gt;&lt;D xsi:type="xsd:double"&gt;5.3866982&lt;/D&gt;&lt;D xsi:type="xsd:double"&gt;-8.489359&lt;/D&gt;&lt;D xsi:type="xsd:double"&gt;-6.331605&lt;/D&gt;&lt;D xsi:type="xsd:double"&gt;-6.3970385&lt;/D&gt;&lt;D xsi:type="xsd:double"&gt;16.036177&lt;/D&gt;&lt;D xsi:type="xsd:double"&gt;-3.4226537&lt;/D&gt;&lt;D xsi:type="xsd:double"&gt;0.6168723&lt;/D&gt;&lt;D xsi:type="xsd:double"&gt;-3.3029795&lt;/D&gt;&lt;D xsi:type="xsd:double"&gt;6.85879&lt;/D&gt;&lt;D xsi:type="xsd:double"&gt;-4.460746&lt;/D&gt;&lt;D xsi:type="xsd:double"&gt;-1.0537207&lt;/D&gt;&lt;D xsi:type="xsd:double"&gt;-2.6557386&lt;/D&gt;&lt;D xsi:type="xsd:double"&gt;-2.1384597&lt;/D&gt;&lt;D xsi:type="xsd:double"&gt;-2.1024704&lt;/D&gt;&lt;D xsi:type="xsd:double"&gt;-9.862119&lt;/D&gt;&lt;D xsi:type="xsd:double"&gt;5.981004&lt;/D&gt;&lt;D xsi:type="xsd:double"&gt;5.888498&lt;/D&gt;&lt;D xsi:type="xsd:double"&gt;3.1784296&lt;/D&gt;&lt;D xsi:type="xsd:double"&gt;-2.985531&lt;/D&gt;&lt;/FQL&gt;&lt;FQL&gt;&lt;Q&gt;OIL^FG_TOTAL_RETURNC(-10AY,0,AM)&lt;/Q&gt;&lt;R&gt;121&lt;/R&gt;&lt;C&gt;1&lt;/C&gt;&lt;D xsi:type="xsd:double"&gt;5.990958&lt;/D&gt;&lt;D xsi:type="xsd:double"&gt;2.998221&lt;/D&gt;&lt;D xsi:type="xsd:double"&gt;0.6785631&lt;/D&gt;&lt;D xsi:type="xsd:double"&gt;-1.2455761&lt;/D&gt;&lt;D xsi:type="xsd:double"&gt;3.3904195&lt;/D&gt;&lt;D xsi:type="xsd:double"&gt;1.9362092&lt;/D&gt;&lt;D xsi:type="xsd:double"&gt;-4.8089623&lt;/D&gt;&lt;D xsi:type="xsd:double"&gt;-2.768159&lt;/D&gt;&lt;D xsi:type="xsd:double"&gt;-8.066434&lt;/D&gt;&lt;D xsi:type="xsd:double"&gt;-8.219361&lt;/D&gt;&lt;D xsi:type="xsd:double"&gt;-19.021511&lt;/D&gt;&lt;D xsi:type="xsd:double"&gt;-19.604164&lt;/D&gt;&lt;D xsi:type="xsd:double"&gt;7.0441365&lt;/D&gt;&lt;D xsi:type="xsd:double"&gt;-3.490013&lt;/D&gt;&lt;D xsi:type="xsd:double"&gt;-3.760451&lt;/D&gt;&lt;D xsi:type="xsd:double"&gt;12.296427&lt;/D&gt;&lt;D xsi:type="xsd:double"&gt;-3.4861028&lt;/D&gt;&lt;D xsi:type="xsd:double"&gt;-12.344688&lt;/D&gt;&lt;D xsi:type="xsd:double"&gt;-13.671702&lt;/D&gt;&lt;D xsi:type="xsd:double"&gt;2.7537107&lt;/D&gt;&lt;D xsi:type="xsd:double"&gt;5.54384&lt;/D&gt;&lt;D xsi:type="xsd:double"&gt;-9.80885&lt;/D&gt;&lt;D xsi:type="xsd:double"&gt;-14.875179&lt;/D&gt;&lt;D xsi:type="xsd:double"&gt;-13.804072&lt;/D&gt;&lt;D xsi:type="xsd:double"&gt;-6.937271&lt;/D&gt;&lt;D xsi:type="xsd:double"&gt;13.87788&lt;/D&gt;&lt;D xsi:type="xsd:double"&gt;2.2980452&lt;/D&gt;&lt;D xsi:type="xsd:double"&gt;8.304966&lt;/D&gt;&lt;D xsi:type="xsd:double"&gt;13.494658&lt;/D&gt;&lt;D xsi:type="xsd:double"&gt;-11.226118&lt;/D&gt;&lt;D xsi:type="xsd:double"&gt;-6.990683&lt;/D&gt;&lt;D xsi:type="xsd:double"&gt;7.4557543&lt;/D&gt;&lt;D xsi:type="xsd:double"&gt;2.9280424&lt;/D&gt;&lt;D xsi:type="xsd:double"&gt;-9.64281&lt;/D&gt;&lt;D xsi:type="xsd:double"&gt;11.947727&lt;/D&gt;&lt;D xsi:type="xsd:double"&gt;3.7163973&lt;/D&gt;&lt;D xsi:type="xsd:double"&gt;-5.0288973&lt;/D&gt;&lt;D xsi:type="xsd:double"&gt;-4.199636&lt;/D&gt;&lt;D xsi:type="xsd:double"&gt;1.5304923&lt;/D&gt;&lt;D xsi:type="xsd:double"&gt;-10.6120405&lt;/D&gt;&lt;D xsi:type="xsd:double"&gt;-2.9051423&lt;/D&gt;&lt;D xsi:type="xsd:double"&gt;-3.2487333&lt;/D&gt;&lt;D xsi:type="xsd:double"&gt;9.654676&lt;/D&gt;&lt;D xsi:type="xsd:double"&gt;-1.4950752&lt;/D&gt;&lt;D xsi:type="xsd:double"&gt;2.0006895&lt;/D&gt;&lt;D xsi:type="xsd:double"&gt;13.845121&lt;/D&gt;&lt;D xsi:type="xsd:double"&gt;0.6119251&lt;/D&gt;&lt;D xsi:type="xsd:double"&gt;7.4402094&lt;/D&gt;&lt;D xsi:type="xsd:double"&gt;-2.8304458&lt;/D&gt;&lt;D xsi:type="xsd:double"&gt;1.9796371&lt;/D&gt;&lt;D xsi:type="xsd:double"&gt;2.8247356&lt;/D&gt;&lt;D xsi:type="xsd:double"&gt;11.03816&lt;/D&gt;&lt;D xsi:type="xsd:double"&gt;-3.1609297&lt;/D&gt;&lt;D xsi:type="xsd:double"&gt;5.1517487&lt;/D&gt;&lt;D xsi:type="xsd:double"&gt;-3.0149817&lt;/D&gt;&lt;D xsi:type="xsd:double"&gt;3.2218456&lt;/D&gt;&lt;D xsi:type="xsd:double"&gt;9.779835&lt;/D&gt;&lt;D xsi:type="xsd:double"&gt;-16.917347&lt;/D&gt;&lt;D xsi:type="xsd:double"&gt;-13.713158&lt;/D&gt;&lt;D xsi:type="xsd:double"&gt;-4.70776&lt;/D&gt;&lt;D xsi:type="xsd:double"&gt;5.452478&lt;/D&gt;&lt;D xsi:type="xsd:double"&gt;5.3242087&lt;/D&gt;&lt;D xsi:type="xsd:double"&gt;10.391605&lt;/D&gt;&lt;D xsi:type="xsd:double"&gt;-2.5995195&lt;/D&gt;&lt;D xsi:type="xsd:double"&gt;-12.211675&lt;/D&gt;&lt;D xsi:type="xsd:double"&gt;5.944526&lt;/D&gt;&lt;D xsi:type="xsd:double"&gt;-8.570361&lt;/D&gt;&lt;D xsi:type="xsd:double"&gt;7.327664&lt;/D&gt;&lt;D xsi:type="xsd:double"&gt;-6.1971664&lt;/D&gt;&lt;D xsi:type="xsd:double"&gt;10.285891&lt;/D&gt;&lt;D xsi:type="xsd:double"&gt;3.070724&lt;/D&gt;&lt;D xsi:type="xsd:double"&gt;2.957368&lt;/D&gt;&lt;D xsi:type="xsd:double"&gt;-13.908588&lt;/D&gt;&lt;D xsi:type="xsd:double"&gt;-17.323912&lt;/D&gt;&lt;D xsi:type="xsd:double"&gt;-22.32825&lt;/D&gt;&lt;D xsi:type="xsd:double"&gt;-11.67571&lt;/D&gt;&lt;D xsi:type="xsd:double"&gt;28.84177&lt;/D&gt;&lt;D xsi:type="xsd:double"&gt;6.0606003&lt;/D&gt;&lt;D xsi:type="xsd:double"&gt;1.4739394&lt;/D&gt;&lt;D xsi:type="xsd:double"&gt;-10.354346&lt;/D&gt;&lt;D xsi:type="xsd:double"&gt;9.098864&lt;/D&gt;&lt;D xsi:type="xsd:double"&gt;-9.623093&lt;/D&gt;&lt;D xsi:type="xsd:double"&gt;19.432116&lt;/D&gt;&lt;D xsi:type="xsd:double"&gt;12.411594&lt;/D&gt;&lt;D xsi:type="xsd:double"&gt;10.107994&lt;/D&gt;&lt;D xsi:type="xsd:double"&gt;12.124848&lt;/D&gt;&lt;D xsi:type="xsd:double"&gt;-5.406851&lt;/D&gt;&lt;D xsi:type="xsd:double"&gt;8.828521&lt;/D&gt;&lt;D xsi:type="xsd:double"&gt;7.904315&lt;/D&gt;&lt;D xsi:type="xsd:double"&gt;2.554226&lt;/D&gt;&lt;D xsi:type="xsd:double"&gt;-3.1015038&lt;/D&gt;&lt;D xsi:type="xsd:double"&gt;1.8428683&lt;/D&gt;&lt;D xsi:type="xsd:double"&gt;14.904761&lt;/D&gt;&lt;D xsi:type="xsd:double"&gt;2.154994&lt;/D&gt;&lt;D xsi:type="xsd:double"&gt;-8.438134&lt;/D&gt;&lt;D xsi:type="xsd:double"&gt;8.196724&lt;/D&gt;&lt;D xsi:type="xsd:double"&gt;12.080264&lt;/D&gt;&lt;D xsi:type="xsd:double"&gt;36.134445&lt;/D&gt;&lt;D xsi:type="xsd:double"&gt;-14.007515&lt;/D&gt;&lt;D xsi:type="xsd:double"&gt;10.265673&lt;/D&gt;&lt;D xsi:type="xsd:double"&gt;12.114346&lt;/D&gt;&lt;D xsi:type="xsd:double"&gt;-15.804094&lt;/D&gt;&lt;D xsi:type="xsd:double"&gt;-5.2473726&lt;/D&gt;&lt;D xsi:type="xsd:double"&gt;-6.518984&lt;/D&gt;&lt;D xsi:type="xsd:double"&gt;10.21564&lt;/D&gt;&lt;D xsi:type="xsd:double"&gt;-0.45366287&lt;/D&gt;&lt;D xsi:type="xsd:double"&gt;-16.476398&lt;/D&gt;&lt;D xsi:type="xsd:double"&gt;3.8049579&lt;/D&gt;&lt;D xsi:type="xsd:double"&gt;6.01424&lt;/D&gt;&lt;D xsi:type="xsd:double"&gt;-2.24908&lt;/D&gt;&lt;D xsi:type="xsd:double"&gt;5.013728&lt;/D&gt;&lt;D xsi:type="xsd:double"&gt;-8.534992&lt;/D&gt;&lt;D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xsi:type="xsd:string"&gt;@NA&lt;/D&gt;&lt;/FQL&gt;&lt;FQL&gt;&lt;Q&gt;DBA^FG_TOTAL_RETURNC(-10AY,0,AM)&lt;/Q&gt;&lt;R&gt;121&lt;/R&gt;&lt;C&gt;1&lt;/C&gt;&lt;D xsi:type="xsd:double"&gt;3.7006617&lt;/D&gt;&lt;D xsi:type="xsd:double"&gt;12.529743&lt;/D&gt;&lt;D xsi:type="xsd:double"&gt;0.8456707&lt;/D&gt;&lt;D xsi:type="xsd:double"&gt;0.9084463&lt;/D&gt;&lt;D xsi:type="xsd:double"&gt;-4.259002&lt;/D&gt;&lt;D xsi:type="xsd:double"&gt;-1.8806517&lt;/D&gt;&lt;D xsi:type="xsd:double"&gt;-3.6122382&lt;/D&gt;&lt;D xsi:type="xsd:double"&gt;0.07648468&lt;/D&gt;&lt;D xsi:type="xsd:double"&gt;0.8788705&lt;/D&gt;&lt;D xsi:type="xsd:double"&gt;-3.82576&lt;/D&gt;&lt;D xsi:type="xsd:double"&gt;-0.4726231&lt;/D&gt;&lt;D xsi:type="xsd:double"&gt;-1.4641881&lt;/D&gt;&lt;D xsi:type="xsd:double"&gt;-6.0240984&lt;/D&gt;&lt;D xsi:type="xsd:double"&gt;-3.4615338&lt;/D&gt;&lt;D xsi:type="xsd:double"&gt;-0.354141&lt;/D&gt;&lt;D xsi:type="xsd:double"&gt;-0.666368&lt;/D&gt;&lt;D xsi:type="xsd:double"&gt;0.44722557&lt;/D&gt;&lt;D xsi:type="xsd:double"&gt;2.0926118&lt;/D&gt;&lt;D xsi:type="xsd:double"&gt;-6.2363744&lt;/D&gt;&lt;D xsi:type="xsd:double"&gt;-2.651161&lt;/D&gt;&lt;D xsi:type="xsd:double"&gt;1.5289068&lt;/D&gt;&lt;D xsi:type="xsd:double"&gt;-2.3058832&lt;/D&gt;&lt;D xsi:type="xsd:double"&gt;-1.3005793&lt;/D&gt;&lt;D xsi:type="xsd:double"&gt;-1.7569602&lt;/D&gt;&lt;D xsi:type="xsd:double"&gt;-1.7386913&lt;/D&gt;&lt;D xsi:type="xsd:double"&gt;3.1850338&lt;/D&gt;&lt;D xsi:type="xsd:double"&gt;-0.5879402&lt;/D&gt;&lt;D xsi:type="xsd:double"&gt;2.9078245&lt;/D&gt;&lt;D xsi:type="xsd:double"&gt;9.961689&lt;/D&gt;&lt;D xsi:type="xsd:double"&gt;-6.6637573&lt;/D&gt;&lt;D xsi:type="xsd:double"&gt;-2.3331761&lt;/D&gt;&lt;D xsi:type="xsd:double"&gt;-2.150029&lt;/D&gt;&lt;D xsi:type="xsd:double"&gt;-2.0996094&lt;/D&gt;&lt;D xsi:type="xsd:double"&gt;1.8952727&lt;/D&gt;&lt;D xsi:type="xsd:double"&gt;-2.9858053&lt;/D&gt;&lt;D xsi:type="xsd:double"&gt;2.6236176&lt;/D&gt;&lt;D xsi:type="xsd:double"&gt;0.8849621&lt;/D&gt;&lt;D xsi:type="xsd:double"&gt;-2.2904515&lt;/D&gt;&lt;D xsi:type="xsd:double"&gt;-2.3441374&lt;/D&gt;&lt;D xsi:type="xsd:double"&gt;2.6557684&lt;/D&gt;&lt;D xsi:type="xsd:double"&gt;-0.14925599&lt;/D&gt;&lt;D xsi:type="xsd:double"&gt;0.14947653&lt;/D&gt;&lt;D xsi:type="xsd:double"&gt;-2.338314&lt;/D&gt;&lt;D xsi:type="xsd:double"&gt;-3.973502&lt;/D&gt;&lt;D xsi:type="xsd:double"&gt;1.2732029&lt;/D&gt;&lt;D xsi:type="xsd:double"&gt;1.4667392&lt;/D&gt;&lt;D xsi:type="xsd:double"&gt;-4.852867&lt;/D&gt;&lt;D xsi:type="xsd:double"&gt;1.4650106&lt;/D&gt;&lt;D xsi:type="xsd:double"&gt;0.85561275&lt;/D&gt;&lt;D xsi:type="xsd:double"&gt;3.287375&lt;/D&gt;&lt;D xsi:type="xsd:double"&gt;-3.90144&lt;/D&gt;&lt;D xsi:type="xsd:double"&gt;2.5106907&lt;/D&gt;&lt;D xsi:type="xsd:double"&gt;-2.1886408&lt;/D&gt;&lt;D xsi:type="xsd:double"&gt;-4.581785&lt;/D&gt;&lt;D xsi:type="xsd:double"&gt;-2.065879&lt;/D&gt;&lt;D xsi:type="xsd:double"&gt;-2.5085568&lt;/D&gt;&lt;D xsi:type="xsd:double"&gt;2.0467877&lt;/D&gt;&lt;D xsi:type="xsd:double"&gt;0.28653145&lt;/D&gt;&lt;D xsi:type="xsd:double"&gt;-0.51428676&lt;/D&gt;&lt;D xsi:type="xsd:double"&gt;0.30697584&lt;/D&gt;&lt;D xsi:type="xsd:double"&gt;-2.6041687&lt;/D&gt;&lt;D xsi:type="xsd:double"&gt;-3.14914&lt;/D&gt;&lt;D xsi:type="xsd:double"&gt;3.3742428&lt;/D&gt;&lt;D xsi:type="xsd:double"&gt;-6.9436193&lt;/D&gt;&lt;D xsi:type="xsd:double"&gt;4.9744844&lt;/D&gt;&lt;D xsi:type="xsd:double"&gt;0.7897973&lt;/D&gt;&lt;D xsi:type="xsd:double"&gt;-5.4852304&lt;/D&gt;&lt;D xsi:type="xsd:double"&gt;-5.3571463&lt;/D&gt;&lt;D xsi:type="xsd:double"&gt;5.929923&lt;/D&gt;&lt;D xsi:type="xsd:double"&gt;2.5445342&lt;/D&gt;&lt;D xsi:type="xsd:double"&gt;0.86848736&lt;/D&gt;&lt;D xsi:type="xsd:double"&gt;1.8939734&lt;/D&gt;&lt;D xsi:type="xsd:double"&gt;-2.881664&lt;/D&gt;&lt;D xsi:type="xsd:double"&gt;-5.1136374&lt;/D&gt;&lt;D xsi:type="xsd:double"&gt;-7.318693&lt;/D&gt;&lt;D xsi:type="xsd:double"&gt;-0.430727&lt;/D&gt;&lt;D xsi:type="xsd:double"&gt;-0.21629333&lt;/D&gt;&lt;D xsi:type="xsd:double"&gt;-1.3005793&lt;/D&gt;&lt;D xsi:type="xsd:double"&gt;2.415812&lt;/D&gt;&lt;D xsi:type="xsd:double"&gt;4.8606157&lt;/D&gt;&lt;D xsi:type="xsd:double"&gt;1.6359925&lt;/D&gt;&lt;D xsi:type="xsd:double"&gt;-0.2012074&lt;/D&gt;&lt;D xsi:type="xsd:double"&gt;2.4193525&lt;/D&gt;&lt;D xsi:type="xsd:double"&gt;5.905509&lt;/D&gt;&lt;D xsi:type="xsd:double"&gt;3.7794352&lt;/D&gt;&lt;D xsi:type="xsd:double"&gt;2.50746&lt;/D&gt;&lt;D xsi:type="xsd:double"&gt;0.6989002&lt;/D&gt;&lt;D xsi:type="xsd:double"&gt;11.798716&lt;/D&gt;&lt;D xsi:type="xsd:double"&gt;-1.2933254&lt;/D&gt;&lt;D xsi:type="xsd:double"&gt;-7.389939&lt;/D&gt;&lt;D xsi:type="xsd:double"&gt;6.847763&lt;/D&gt;&lt;D xsi:type="xsd:double"&gt;-0.2648294&lt;/D&gt;&lt;D xsi:type="xsd:double"&gt;3.0801892&lt;/D&gt;&lt;D xsi:type="xsd:double"&gt;-0.9788811&lt;/D&gt;&lt;D xsi:type="xsd:double"&gt;2.9656649&lt;/D&gt;&lt;D xsi:type="xsd:double"&gt;0.25265217&lt;/D&gt;&lt;D xsi:type="xsd:double"&gt;4.989922&lt;/D&gt;&lt;D xsi:type="xsd:double"&gt;6.5770507&lt;/D&gt;&lt;D xsi:type="xsd:double"&gt;0.67567825&lt;/D&gt;&lt;D xsi:type="xsd:double"&gt;-2.2818804&lt;/D&gt;&lt;D xsi:type="xsd:double"&gt;1.556778&lt;/D&gt;&lt;D xsi:type="xsd:double"&gt;-8.115423&lt;/D&gt;&lt;D xsi:type="xsd:double"&gt;-1.4720261&lt;/D&gt;&lt;D xsi:type="xsd:double"&gt;1.0458231&lt;/D&gt;&lt;D xsi:type="xsd:double"&gt;-0.54214&lt;/D&gt;&lt;D xsi:type="xsd:double"&gt;-0.5946517&lt;/D&gt;&lt;D xsi:type="xsd:double"&gt;-1.9940138&lt;/D&gt;&lt;D xsi:type="xsd:double"&gt;-0.020903349&lt;/D&gt;&lt;D xsi:type="xsd:double"&gt;2.86299&lt;/D&gt;&lt;D xsi:type="xsd:double"&gt;-0.2485156&lt;/D&gt;&lt;D xsi:type="xsd:double"&gt;2.8898835&lt;/D&gt;&lt;D xsi:type="xsd:double"&gt;1.2590766&lt;/D&gt;&lt;D xsi:type="xsd:double"&gt;1.578188&lt;/D&gt;&lt;D xsi:type="xsd:double"&gt;-0.3766477&lt;/D&gt;&lt;D xsi:type="xsd:double"&gt;1.2759924&lt;/D&gt;&lt;D xsi:type="xsd:double"&gt;1.9598722&lt;/D&gt;&lt;D xsi:type="xsd:double"&gt;-1.2356997&lt;/D&gt;&lt;D xsi:type="xsd:double"&gt;3.151071&lt;/D&gt;&lt;D xsi:type="xsd:double"&gt;-1.976645&lt;/D&gt;&lt;D xsi:type="xsd:double"&gt;-1.7087638&lt;/D&gt;&lt;D xsi:type="xsd:double"&gt;7.557285&lt;/D&gt;&lt;/FQL&gt;&lt;FQL&gt;&lt;Q&gt;QQQ^FG_TOTAL_RETURNC(-10AY,0,AM)&lt;/Q&gt;&lt;R&gt;121&lt;/R&gt;&lt;C&gt;1&lt;/C&gt;&lt;D xsi:type="xsd:double"&gt;-0.011450052&lt;/D&gt;&lt;D xsi:type="xsd:double"&gt;4.127717&lt;/D&gt;&lt;D xsi:type="xsd:double"&gt;-4.4074893&lt;/D&gt;&lt;D xsi:type="xsd:double"&gt;0.1621604&lt;/D&gt;&lt;D xsi:type="xsd:double"&gt;7.3311687&lt;/D&gt;&lt;D xsi:type="xsd:double"&gt;1.824069&lt;/D&gt;&lt;D xsi:type="xsd:double"&gt;0.6789684&lt;/D&gt;&lt;D xsi:type="xsd:double"&gt;5.458379&lt;/D&gt;&lt;D xsi:type="xsd:double"&gt;-1.3947308&lt;/D&gt;&lt;D xsi:type="xsd:double"&gt;3.1996012&lt;/D&gt;&lt;D xsi:type="xsd:double"&gt;2.9822826&lt;/D&gt;&lt;D xsi:type="xsd:double"&gt;-0.90506077&lt;/D&gt;&lt;D xsi:type="xsd:double"&gt;-0.16457438&lt;/D&gt;&lt;D xsi:type="xsd:double"&gt;4.1501045&lt;/D&gt;&lt;D xsi:type="xsd:double"&gt;-0.4899621&lt;/D&gt;&lt;D xsi:type="xsd:double"&gt;1.9223571&lt;/D&gt;&lt;D xsi:type="xsd:double"&gt;-0.4600227&lt;/D&gt;&lt;D xsi:type="xsd:double"&gt;-1.7142355&lt;/D&gt;&lt;D xsi:type="xsd:double"&gt;3.9777517&lt;/D&gt;&lt;D xsi:type="xsd:double"&gt;-4.7774434&lt;/D&gt;&lt;D xsi:type="xsd:double"&gt;1.2107372&lt;/D&gt;&lt;D xsi:type="xsd:double"&gt;8.241391&lt;/D&gt;&lt;D xsi:type="xsd:double"&gt;-0.13938546&lt;/D&gt;&lt;D xsi:type="xsd:double"&gt;-8.9817705&lt;/D&gt;&lt;D xsi:type="xsd:double"&gt;-7.105088&lt;/D&gt;&lt;D xsi:type="xsd:double"&gt;7.7934146&lt;/D&gt;&lt;D xsi:type="xsd:double"&gt;4.9665093&lt;/D&gt;&lt;D xsi:type="xsd:double"&gt;-3.1376123&lt;/D&gt;&lt;D xsi:type="xsd:double"&gt;4.5368433&lt;/D&gt;&lt;D xsi:type="xsd:double"&gt;0.20558834&lt;/D&gt;&lt;D xsi:type="xsd:double"&gt;5.757022&lt;/D&gt;&lt;D xsi:type="xsd:double"&gt;0.49721003&lt;/D&gt;&lt;D xsi:type="xsd:double"&gt;1.3109446&lt;/D&gt;&lt;D xsi:type="xsd:double"&gt;-1.1479676&lt;/D&gt;&lt;D xsi:type="xsd:double"&gt;1.2466908&lt;/D&gt;&lt;D xsi:type="xsd:double"&gt;3.1389594&lt;/D&gt;&lt;D xsi:type="xsd:double"&gt;3.7480474&lt;/D&gt;&lt;D xsi:type="xsd:double"&gt;3.3517838&lt;/D&gt;&lt;D xsi:type="xsd:double"&gt;1.1509299&lt;/D&gt;&lt;D xsi:type="xsd:double"&gt;4.447973&lt;/D&gt;&lt;D xsi:type="xsd:double"&gt;4.1570067&lt;/D&gt;&lt;D xsi:type="xsd:double"&gt;-3.783983&lt;/D&gt;&lt;D xsi:type="xsd:double"&gt;4.7546506&lt;/D&gt;&lt;D xsi:type="xsd:double"&gt;-0.0692904&lt;/D&gt;&lt;D xsi:type="xsd:double"&gt;2.6170135&lt;/D&gt;&lt;D xsi:type="xsd:double"&gt;4.6322584&lt;/D&gt;&lt;D xsi:type="xsd:double"&gt;0.12944937&lt;/D&gt;&lt;D xsi:type="xsd:double"&gt;5.292523&lt;/D&gt;&lt;D xsi:type="xsd:double"&gt;-5.598283&lt;/D&gt;&lt;D xsi:type="xsd:double"&gt;10.694038&lt;/D&gt;&lt;D xsi:type="xsd:double"&gt;-7.63616&lt;/D&gt;&lt;D xsi:type="xsd:double"&gt;6.0269475&lt;/D&gt;&lt;D xsi:type="xsd:double"&gt;5.0400376&lt;/D&gt;&lt;D xsi:type="xsd:double"&gt;0.88653564&lt;/D&gt;&lt;D xsi:type="xsd:double"&gt;3.6501408&lt;/D&gt;&lt;D xsi:type="xsd:double"&gt;-0.49994588&lt;/D&gt;&lt;D xsi:type="xsd:double"&gt;-0.96015334&lt;/D&gt;&lt;D xsi:type="xsd:double"&gt;-2.5635302&lt;/D&gt;&lt;D xsi:type="xsd:double"&gt;-7.497424&lt;/D&gt;&lt;D xsi:type="xsd:double"&gt;-0.8628249&lt;/D&gt;&lt;D xsi:type="xsd:double"&gt;5.666995&lt;/D&gt;&lt;D xsi:type="xsd:double"&gt;1.5484095&lt;/D&gt;&lt;D xsi:type="xsd:double"&gt;8.352137&lt;/D&gt;&lt;D xsi:type="xsd:double"&gt;0.34570694&lt;/D&gt;&lt;D xsi:type="xsd:double"&gt;-2.5461674&lt;/D&gt;&lt;D xsi:type="xsd:double"&gt;5.0204515&lt;/D&gt;&lt;D xsi:type="xsd:double"&gt;-0.76432824&lt;/D&gt;&lt;D xsi:type="xsd:double"&gt;1.7688274&lt;/D&gt;&lt;D xsi:type="xsd:double"&gt;-3.0252576&lt;/D&gt;&lt;D xsi:type="xsd:double"&gt;8.5265875&lt;/D&gt;&lt;D xsi:type="xsd:double"&gt;1.8734813&lt;/D&gt;&lt;D xsi:type="xsd:double"&gt;6.1556935&lt;/D&gt;&lt;D xsi:type="xsd:double"&gt;5.5491567&lt;/D&gt;&lt;D xsi:type="xsd:double"&gt;-9.240836&lt;/D&gt;&lt;D xsi:type="xsd:double"&gt;-3.3762395&lt;/D&gt;&lt;D xsi:type="xsd:double"&gt;12.110483&lt;/D&gt;&lt;D xsi:type="xsd:double"&gt;7.4223995&lt;/D&gt;&lt;D xsi:type="xsd:double"&gt;7.819104&lt;/D&gt;&lt;D xsi:type="xsd:double"&gt;4.41556&lt;/D&gt;&lt;D xsi:type="xsd:double"&gt;-0.55990815&lt;/D&gt;&lt;D xsi:type="xsd:double"&gt;4.396522&lt;/D&gt;&lt;D xsi:type="xsd:double"&gt;4.690659&lt;/D&gt;&lt;D xsi:type="xsd:double"&gt;4.6434402&lt;/D&gt;&lt;D xsi:type="xsd:double"&gt;3.6717772&lt;/D&gt;&lt;D xsi:type="xsd:double"&gt;4.560697&lt;/D&gt;&lt;D xsi:type="xsd:double"&gt;-10.084534&lt;/D&gt;&lt;D xsi:type="xsd:double"&gt;11.854065&lt;/D&gt;&lt;D xsi:type="xsd:double"&gt;-0.26261806&lt;/D&gt;&lt;D xsi:type="xsd:double"&gt;0.76600313&lt;/D&gt;&lt;D xsi:type="xsd:double"&gt;6.658554&lt;/D&gt;&lt;D xsi:type="xsd:double"&gt;2.586615&lt;/D&gt;&lt;D xsi:type="xsd:double"&gt;3.458774&lt;/D&gt;&lt;D xsi:type="xsd:double"&gt;-5.045229&lt;/D&gt;&lt;D xsi:type="xsd:double"&gt;10.217071&lt;/D&gt;&lt;D xsi:type="xsd:double"&gt;0.38938522&lt;/D&gt;&lt;D xsi:type="xsd:double"&gt;-4.8196135&lt;/D&gt;&lt;D xsi:type="xsd:double"&gt;-5.4599047&lt;/D&gt;&lt;D xsi:type="xsd:double"&gt;-9.960455&lt;/D&gt;&lt;D xsi:type="xsd:double"&gt;8.1127405&lt;/D&gt;&lt;D xsi:type="xsd:double"&gt;-11.427754&lt;/D&gt;&lt;D xsi:type="xsd:double"&gt;-0.5206108&lt;/D&gt;&lt;D xsi:type="xsd:double"&gt;-3.8147986&lt;/D&gt;&lt;D xsi:type="xsd:double"&gt;8.586418&lt;/D&gt;&lt;D xsi:type="xsd:double"&gt;-6.295407&lt;/D&gt;&lt;D xsi:type="xsd:double"&gt;-10.295666&lt;/D&gt;&lt;D xsi:type="xsd:double"&gt;0.16350746&lt;/D&gt;&lt;D xsi:type="xsd:double"&gt;5.3090453&lt;/D&gt;&lt;D xsi:type="xsd:double"&gt;-5.072016&lt;/D&gt;&lt;D xsi:type="xsd:double"&gt;13.232887&lt;/D&gt;&lt;D xsi:type="xsd:double"&gt;-2.151984&lt;/D&gt;&lt;D xsi:type="xsd:double"&gt;6.957495&lt;/D&gt;&lt;D xsi:type="xsd:double"&gt;1.7733097&lt;/D&gt;&lt;D xsi:type="xsd:double"&gt;9.101295&lt;/D&gt;&lt;D xsi:type="xsd:double"&gt;3.8490891&lt;/D&gt;&lt;D xsi:type="xsd:double"&gt;1.5727401&lt;/D&gt;&lt;D xsi:type="xsd:double"&gt;0.15591383&lt;/D&gt;&lt;D xsi:type="xsd:double"&gt;-1.9735515&lt;/D&gt;&lt;D xsi:type="xsd:double"&gt;2.2593856&lt;/D&gt;&lt;D xsi:type="xsd:double"&gt;5.1563263&lt;/D&gt;&lt;D xsi:type="xsd:double"&gt;3.5180807&lt;/D&gt;&lt;D xsi:type="xsd:double"&gt;6.874919&lt;/D&gt;&lt;/FQL&gt;&lt;FQL&gt;&lt;Q&gt;UUP^FG_TOTAL_RETURNC(-10AY,0,AM)&lt;/Q&gt;&lt;R&gt;121&lt;/R&gt;&lt;C&gt;1&lt;/C&gt;&lt;D xsi:type="xsd:double"&gt;-0.5968809&lt;/D&gt;&lt;D xsi:type="xsd:double"&gt;-1.2932956&lt;/D&gt;&lt;D xsi:type="xsd:double"&gt;-0.09359121&lt;/D&gt;&lt;D xsi:type="xsd:double"&gt;-0.60890317&lt;/D&gt;&lt;D xsi:type="xsd:double"&gt;1.1781335&lt;/D&gt;&lt;D xsi:type="xsd:double"&gt;-0.37261248&lt;/D&gt;&lt;D xsi:type="xsd:double"&gt;1.4492869&lt;/D&gt;&lt;D xsi:type="xsd:double"&gt;3.3640504&lt;/D&gt;&lt;D xsi:type="xsd:double"&gt;1.114583&lt;/D&gt;&lt;D xsi:type="xsd:double"&gt;2.601409&lt;/D&gt;&lt;D xsi:type="xsd:double"&gt;1.6759753&lt;/D&gt;&lt;D xsi:type="xsd:double"&gt;3.5080314&lt;/D&gt;&lt;D xsi:type="xsd:double"&gt;2.327478&lt;/D&gt;&lt;D xsi:type="xsd:double"&gt;2.9529095&lt;/D&gt;&lt;D xsi:type="xsd:double"&gt;0.1550436&lt;/D&gt;&lt;D xsi:type="xsd:double"&gt;-3.5990715&lt;/D&gt;&lt;D xsi:type="xsd:double"&gt;0.4014492&lt;/D&gt;&lt;D xsi:type="xsd:double"&gt;0.75969696&lt;/D&gt;&lt;D xsi:type="xsd:double"&gt;1.2698412&lt;/D&gt;&lt;D xsi:type="xsd:double"&gt;-1.8808782&lt;/D&gt;&lt;D xsi:type="xsd:double"&gt;-0.7987261&lt;/D&gt;&lt;D xsi:type="xsd:double"&gt;3.9855123&lt;/D&gt;&lt;D xsi:type="xsd:double"&gt;-0.9678662&lt;/D&gt;&lt;D xsi:type="xsd:double"&gt;-0.07818937&lt;/D&gt;&lt;D xsi:type="xsd:double"&gt;-1.7605603&lt;/D&gt;&lt;D xsi:type="xsd:double"&gt;0.39824247&lt;/D&gt;&lt;D xsi:type="xsd:double"&gt;-3.1336725&lt;/D&gt;&lt;D xsi:type="xsd:double"&gt;-0.4095018&lt;/D&gt;&lt;D xsi:type="xsd:double"&gt;-0.37006736&lt;/D&gt;&lt;D xsi:type="xsd:double"&gt;2.8889894&lt;/D&gt;&lt;D xsi:type="xsd:double"&gt;-0.12034178&lt;/D&gt;&lt;D xsi:type="xsd:double"&gt;-1.3253033&lt;/D&gt;&lt;D xsi:type="xsd:double"&gt;1.5872955&lt;/D&gt;&lt;D xsi:type="xsd:double"&gt;1.5224457&lt;/D&gt;&lt;D xsi:type="xsd:double"&gt;3.117597&lt;/D&gt;&lt;D xsi:type="xsd:double"&gt;1.0715723&lt;/D&gt;&lt;D xsi:type="xsd:double"&gt;-1.9310892&lt;/D&gt;&lt;D xsi:type="xsd:double"&gt;1.8532753&lt;/D&gt;&lt;D xsi:type="xsd:double"&gt;-0.8718729&lt;/D&gt;&lt;D xsi:type="xsd:double"&gt;-2.1414876&lt;/D&gt;&lt;D xsi:type="xsd:double"&gt;-2.0320475&lt;/D&gt;&lt;D xsi:type="xsd:double"&gt;-0.91742873&lt;/D&gt;&lt;D xsi:type="xsd:double"&gt;-2.3349404&lt;/D&gt;&lt;D xsi:type="xsd:double"&gt;-2.308327&lt;/D&gt;&lt;D xsi:type="xsd:double"&gt;2.8270006&lt;/D&gt;&lt;D xsi:type="xsd:double"&gt;1.1899829&lt;/D&gt;&lt;D xsi:type="xsd:double"&gt;-0.8921325&lt;/D&gt;&lt;D xsi:type="xsd:double"&gt;-1.4208853&lt;/D&gt;&lt;D xsi:type="xsd:double"&gt;-1.9526362&lt;/D&gt;&lt;D xsi:type="xsd:double"&gt;-0.084745884&lt;/D&gt;&lt;D xsi:type="xsd:double"&gt;0.21203756&lt;/D&gt;&lt;D xsi:type="xsd:double"&gt;3.554809&lt;/D&gt;&lt;D xsi:type="xsd:double"&gt;0.6947279&lt;/D&gt;&lt;D xsi:type="xsd:double"&gt;0.73052645&lt;/D&gt;&lt;D xsi:type="xsd:double"&gt;1.329577&lt;/D&gt;&lt;D xsi:type="xsd:double"&gt;0.5169034&lt;/D&gt;&lt;D xsi:type="xsd:double"&gt;0.5933523&lt;/D&gt;&lt;D xsi:type="xsd:double"&gt;1.2190342&lt;/D&gt;&lt;D xsi:type="xsd:double"&gt;0.23310184&lt;/D&gt;&lt;D xsi:type="xsd:double"&gt;-0.36990047&lt;/D&gt;&lt;D xsi:type="xsd:double"&gt;1.1403799&lt;/D&gt;&lt;D xsi:type="xsd:double"&gt;1.0497689&lt;/D&gt;&lt;D xsi:type="xsd:double"&gt;-0.07695556&lt;/D&gt;&lt;D xsi:type="xsd:double"&gt;0.9241462&lt;/D&gt;&lt;D xsi:type="xsd:double"&gt;-0.64859986&lt;/D&gt;&lt;D xsi:type="xsd:double"&gt;1.1136651&lt;/D&gt;&lt;D xsi:type="xsd:double"&gt;0.60766935&lt;/D&gt;&lt;D xsi:type="xsd:double"&gt;1.0947585&lt;/D&gt;&lt;D xsi:type="xsd:double"&gt;1.0082126&lt;/D&gt;&lt;D xsi:type="xsd:double"&gt;-0.55452585&lt;/D&gt;&lt;D xsi:type="xsd:double"&gt;-0.44609308&lt;/D&gt;&lt;D xsi:type="xsd:double"&gt;-0.24377108&lt;/D&gt;&lt;D xsi:type="xsd:double"&gt;1.7945766&lt;/D&gt;&lt;D xsi:type="xsd:double"&gt;-2.400595&lt;/D&gt;&lt;D xsi:type="xsd:double"&gt;4.3428063&lt;/D&gt;&lt;D xsi:type="xsd:double"&gt;-0.44198632&lt;/D&gt;&lt;D xsi:type="xsd:double"&gt;-3.292644&lt;/D&gt;&lt;D xsi:type="xsd:double"&gt;-0.306046&lt;/D&gt;&lt;D xsi:type="xsd:double"&gt;-3.1849563&lt;/D&gt;&lt;D xsi:type="xsd:double"&gt;-0.03963709&lt;/D&gt;&lt;D xsi:type="xsd:double"&gt;0.2775669&lt;/D&gt;&lt;D xsi:type="xsd:double"&gt;-1.5816569&lt;/D&gt;&lt;D xsi:type="xsd:double"&gt;-1.4061809&lt;/D&gt;&lt;D xsi:type="xsd:double"&gt;-1.1002481&lt;/D&gt;&lt;D xsi:type="xsd:double"&gt;1.0300756&lt;/D&gt;&lt;D xsi:type="xsd:double"&gt;1.590538&lt;/D&gt;&lt;D xsi:type="xsd:double"&gt;-0.4817307&lt;/D&gt;&lt;D xsi:type="xsd:double"&gt;-2.0976245&lt;/D&gt;&lt;D xsi:type="xsd:double"&gt;-0.16481876&lt;/D&gt;&lt;D xsi:type="xsd:double"&gt;2.476275&lt;/D&gt;&lt;D xsi:type="xsd:double"&gt;0.40273666&lt;/D&gt;&lt;D xsi:type="xsd:double"&gt;-0.1604557&lt;/D&gt;&lt;D xsi:type="xsd:double"&gt;1.5267253&lt;/D&gt;&lt;D xsi:type="xsd:double"&gt;-0.15829206&lt;/D&gt;&lt;D xsi:type="xsd:double"&gt;1.8628716&lt;/D&gt;&lt;D xsi:type="xsd:double"&gt;-0.15564561&lt;/D&gt;&lt;D xsi:type="xsd:double"&gt;-0.23382306&lt;/D&gt;&lt;D xsi:type="xsd:double"&gt;3.515625&lt;/D&gt;&lt;D xsi:type="xsd:double"&gt;0.6415129&lt;/D&gt;&lt;D xsi:type="xsd:double"&gt;3.8995147&lt;/D&gt;&lt;D xsi:type="xsd:double"&gt;-1.0826409&lt;/D&gt;&lt;D xsi:type="xsd:double"&gt;4.232037&lt;/D&gt;&lt;D xsi:type="xsd:double"&gt;-0.38502216&lt;/D&gt;&lt;D xsi:type="xsd:double"&gt;3.302884&lt;/D&gt;&lt;D xsi:type="xsd:double"&gt;3.061223&lt;/D&gt;&lt;D xsi:type="xsd:double"&gt;-2.54125&lt;/D&gt;&lt;D xsi:type="xsd:double"&gt;-4.165262&lt;/D&gt;&lt;D xsi:type="xsd:double"&gt;-0.5473316&lt;/D&gt;&lt;D xsi:type="xsd:double"&gt;0.10752678&lt;/D&gt;&lt;D xsi:type="xsd:double"&gt;2.434659&lt;/D&gt;&lt;D xsi:type="xsd:double"&gt;-3.0408978&lt;/D&gt;&lt;D xsi:type="xsd:double"&gt;-0.1441896&lt;/D&gt;&lt;D xsi:type="xsd:double"&gt;2.4909735&lt;/D&gt;&lt;D xsi:type="xsd:double"&gt;-0.5635798&lt;/D&gt;&lt;D xsi:type="xsd:double"&gt;0.7438898&lt;/D&gt;&lt;D xsi:type="xsd:double"&gt;3.1293988&lt;/D&gt;&lt;D xsi:type="xsd:double"&gt;1.3978839&lt;/D&gt;&lt;D xsi:type="xsd:double"&gt;-0.03362298&lt;/D&gt;&lt;D xsi:type="xsd:double"&gt;-0.9081781&lt;/D&gt;&lt;D xsi:type="xsd:double"&gt;-1.1988819&lt;/D&gt;&lt;D xsi:type="xsd:double"&gt;2.3757339&lt;/D&gt;&lt;/FQL&gt;&lt;FQL&gt;&lt;Q&gt;GLD^FG_TOTAL_RETURNC(-10AY,0,AM)&lt;/Q&gt;&lt;R&gt;121&lt;/R&gt;&lt;C&gt;1&lt;/C&gt;&lt;D xsi:type="xsd:double"&gt;3.4287095&lt;/D&gt;&lt;D xsi:type="xsd:double"&gt;5.6642413&lt;/D&gt;&lt;D xsi:type="xsd:double"&gt;-2.3239613&lt;/D&gt;&lt;D xsi:type="xsd:double"&gt;-1.5227199&lt;/D&gt;&lt;D xsi:type="xsd:double"&gt;-2.867037&lt;/D&gt;&lt;D xsi:type="xsd:double"&gt;5.356109&lt;/D&gt;&lt;D xsi:type="xsd:double"&gt;-0.6925285&lt;/D&gt;&lt;D xsi:type="xsd:double"&gt;-4.3268085&lt;/D&gt;&lt;D xsi:type="xsd:double"&gt;-2.700162&lt;/D&gt;&lt;D xsi:type="xsd:double"&gt;-3.8308442&lt;/D&gt;&lt;D xsi:type="xsd:double"&gt;2.4873853&lt;/D&gt;&lt;D xsi:type="xsd:double"&gt;0.13819933&lt;/D&gt;&lt;D xsi:type="xsd:double"&gt;2.3287892&lt;/D&gt;&lt;D xsi:type="xsd:double"&gt;-5.7147684&lt;/D&gt;&lt;D xsi:type="xsd:double"&gt;3.2272458&lt;/D&gt;&lt;D xsi:type="xsd:double"&gt;-1.2990415&lt;/D&gt;&lt;D xsi:type="xsd:double"&gt;-1.2283921&lt;/D&gt;&lt;D xsi:type="xsd:double"&gt;-1.3147414&lt;/D&gt;&lt;D xsi:type="xsd:double"&gt;-5.7970943&lt;/D&gt;&lt;D xsi:type="xsd:double"&gt;2.7424693&lt;/D&gt;&lt;D xsi:type="xsd:double"&gt;1.5066981&lt;/D&gt;&lt;D xsi:type="xsd:double"&gt;-4.6179237&lt;/D&gt;&lt;D xsi:type="xsd:double"&gt;-1.2103796&lt;/D&gt;&lt;D xsi:type="xsd:double"&gt;2.7615786&lt;/D&gt;&lt;D xsi:type="xsd:double"&gt;7.711959&lt;/D&gt;&lt;D xsi:type="xsd:double"&gt;5.929899&lt;/D&gt;&lt;D xsi:type="xsd:double"&gt;-1.7830491&lt;/D&gt;&lt;D xsi:type="xsd:double"&gt;4.0108085&lt;/D&gt;&lt;D xsi:type="xsd:double"&gt;-2.1107316&lt;/D&gt;&lt;D xsi:type="xsd:double"&gt;8.243489&lt;/D&gt;&lt;D xsi:type="xsd:double"&gt;-2.3597956&lt;/D&gt;&lt;D xsi:type="xsd:double"&gt;0.11769533&lt;/D&gt;&lt;D xsi:type="xsd:double"&gt;-6.1525164&lt;/D&gt;&lt;D xsi:type="xsd:double"&gt;1.586771&lt;/D&gt;&lt;D xsi:type="xsd:double"&gt;-8.278524&lt;/D&gt;&lt;D xsi:type="xsd:double"&gt;0.16133785&lt;/D&gt;&lt;D xsi:type="xsd:double"&gt;5.762863&lt;/D&gt;&lt;D xsi:type="xsd:double"&gt;-2.648282&lt;/D&gt;&lt;D xsi:type="xsd:double"&gt;3.824091&lt;/D&gt;&lt;D xsi:type="xsd:double"&gt;-2.2685409&lt;/D&gt;&lt;D xsi:type="xsd:double"&gt;4.1970015&lt;/D&gt;&lt;D xsi:type="xsd:double"&gt;-5.236334&lt;/D&gt;&lt;D xsi:type="xsd:double"&gt;3.9729357&lt;/D&gt;&lt;D xsi:type="xsd:double"&gt;6.766224&lt;/D&gt;&lt;D xsi:type="xsd:double"&gt;-5.3762617&lt;/D&gt;&lt;D xsi:type="xsd:double"&gt;0.44595003&lt;/D&gt;&lt;D xsi:type="xsd:double"&gt;-2.5898159&lt;/D&gt;&lt;D xsi:type="xsd:double"&gt;5.764675&lt;/D&gt;&lt;D xsi:type="xsd:double"&gt;-0.26334524&lt;/D&gt;&lt;D xsi:type="xsd:double"&gt;0.35204887&lt;/D&gt;&lt;D xsi:type="xsd:double"&gt;0.773406&lt;/D&gt;&lt;D xsi:type="xsd:double"&gt;-1.4241636&lt;/D&gt;&lt;D xsi:type="xsd:double"&gt;-1.2681544&lt;/D&gt;&lt;D xsi:type="xsd:double"&gt;-3.3737123&lt;/D&gt;&lt;D xsi:type="xsd:double"&gt;-3.3232331&lt;/D&gt;&lt;D xsi:type="xsd:double"&gt;-1.4620125&lt;/D&gt;&lt;D xsi:type="xsd:double"&gt;-0.60938&lt;/D&gt;&lt;D xsi:type="xsd:double"&gt;2.8789759&lt;/D&gt;&lt;D xsi:type="xsd:double"&gt;1.9951582&lt;/D&gt;&lt;D xsi:type="xsd:double"&gt;2.913034&lt;/D&gt;&lt;D xsi:type="xsd:double"&gt;2.205217&lt;/D&gt;&lt;D xsi:type="xsd:double"&gt;-1.102972&lt;/D&gt;&lt;D xsi:type="xsd:double"&gt;-0.26863813&lt;/D&gt;&lt;D xsi:type="xsd:double"&gt;-1.3060153&lt;/D&gt;&lt;D xsi:type="xsd:double"&gt;4.6977043&lt;/D&gt;&lt;D xsi:type="xsd:double"&gt;3.7127733&lt;/D&gt;&lt;D xsi:type="xsd:double"&gt;7.9518676&lt;/D&gt;&lt;D xsi:type="xsd:double"&gt;0.13406277&lt;/D&gt;&lt;D xsi:type="xsd:double"&gt;0&lt;/D&gt;&lt;D xsi:type="xsd:double"&gt;-3.191936&lt;/D&gt;&lt;D xsi:type="xsd:double"&gt;0.1674056&lt;/D&gt;&lt;D xsi:type="xsd:double"&gt;6.7141414&lt;/D&gt;&lt;D xsi:type="xsd:double"&gt;0.63325167&lt;/D&gt;&lt;D xsi:type="xsd:double"&gt;6.603968&lt;/D&gt;&lt;D xsi:type="xsd:double"&gt;-1.8406928&lt;/D&gt;&lt;D xsi:type="xsd:double"&gt;3.7310123&lt;/D&gt;&lt;D xsi:type="xsd:double"&gt;-0.43635368&lt;/D&gt;&lt;D xsi:type="xsd:double"&gt;6.4926147&lt;/D&gt;&lt;D xsi:type="xsd:double"&gt;12.181783&lt;/D&gt;&lt;D xsi:type="xsd:double"&gt;-4.9892607&lt;/D&gt;&lt;D xsi:type="xsd:double"&gt;-1.8975079&lt;/D&gt;&lt;D xsi:type="xsd:double"&gt;3.0025244&lt;/D&gt;&lt;D xsi:type="xsd:double"&gt;-4.19783&lt;/D&gt;&lt;D xsi:type="xsd:double"&gt;-1.2307703&lt;/D&gt;&lt;D xsi:type="xsd:double"&gt;-1.0499537&lt;/D&gt;&lt;D xsi:type="xsd:double"&gt;-8.179802&lt;/D&gt;&lt;D xsi:type="xsd:double"&gt;4.457414&lt;/D&gt;&lt;D xsi:type="xsd:double"&gt;4.303694&lt;/D&gt;&lt;D xsi:type="xsd:double"&gt;3.3393621&lt;/D&gt;&lt;D xsi:type="xsd:double"&gt;-4.88947&lt;/D&gt;&lt;D xsi:type="xsd:double"&gt;-2.3777008&lt;/D&gt;&lt;D xsi:type="xsd:double"&gt;1.6095638&lt;/D&gt;&lt;D xsi:type="xsd:double"&gt;-1.8291593&lt;/D&gt;&lt;D xsi:type="xsd:double"&gt;3.7873745&lt;/D&gt;&lt;D xsi:type="xsd:double"&gt;-2.0827234&lt;/D&gt;&lt;D xsi:type="xsd:double"&gt;0.5092859&lt;/D&gt;&lt;D xsi:type="xsd:double"&gt;1.7168403&lt;/D&gt;&lt;D xsi:type="xsd:double"&gt;12.237&lt;/D&gt;&lt;D xsi:type="xsd:double"&gt;-5.242544&lt;/D&gt;&lt;D xsi:type="xsd:double"&gt;-3.3338845&lt;/D&gt;&lt;D xsi:type="xsd:double"&gt;-1.5049577&lt;/D&gt;&lt;D xsi:type="xsd:double"&gt;-6.0655117&lt;/D&gt;&lt;D xsi:type="xsd:double"&gt;2.7048707&lt;/D&gt;&lt;D xsi:type="xsd:double"&gt;-4.625356&lt;/D&gt;&lt;D xsi:type="xsd:double"&gt;-0.69190264&lt;/D&gt;&lt;D xsi:type="xsd:double"&gt;0.99442005&lt;/D&gt;&lt;D xsi:type="xsd:double"&gt;4.4026375&lt;/D&gt;&lt;D xsi:type="xsd:double"&gt;4.3491364&lt;/D&gt;&lt;D xsi:type="xsd:double"&gt;0.40296316&lt;/D&gt;&lt;D xsi:type="xsd:double"&gt;-3.3656359&lt;/D&gt;&lt;D xsi:type="xsd:double"&gt;10.650301&lt;/D&gt;&lt;D xsi:type="xsd:double"&gt;0.6434679&lt;/D&gt;&lt;D xsi:type="xsd:double"&gt;-2.7492166&lt;/D&gt;&lt;D xsi:type="xsd:double"&gt;-2.131158&lt;/D&gt;&lt;D xsi:type="xsd:double"&gt;0&lt;/D&gt;&lt;D xsi:type="xsd:double"&gt;-0.3134787&lt;/D&gt;&lt;D xsi:type="xsd:double"&gt;-4.705751&lt;/D&gt;&lt;D xsi:type="xsd:double"&gt;6.5232754&lt;/D&gt;&lt;D xsi:type="xsd:double"&gt;2.6940227&lt;/D&gt;&lt;D xsi:type="xsd:double"&gt;1.2012482&lt;/D&gt;&lt;D xsi:type="xsd:double"&gt;0.24485588&lt;/D&gt;&lt;/FQL&gt;&lt;FQL&gt;&lt;Q&gt;SPY^FG_TOTAL_RETURNC(-10AY,0,AM)&lt;/Q&gt;&lt;R&gt;121&lt;/R&gt;&lt;C&gt;1&lt;/C&gt;&lt;D xsi:type="xsd:double"&gt;-2.092421&lt;/D&gt;&lt;D xsi:type="xsd:double"&gt;4.7751546&lt;/D&gt;&lt;D xsi:type="xsd:double"&gt;-1.2430966&lt;/D&gt;&lt;D xsi:type="xsd:double"&gt;1.3911366&lt;/D&gt;&lt;D xsi:type="xsd:double"&gt;4.102838&lt;/D&gt;</t>
        </r>
      </text>
    </comment>
    <comment ref="A8" authorId="0" shapeId="0" xr:uid="{F310A887-6F81-420C-A3CC-AF4E6304096B}">
      <text>
        <r>
          <rPr>
            <b/>
            <sz val="9"/>
            <color indexed="81"/>
            <rFont val="Tahoma"/>
            <charset val="1"/>
          </rPr>
          <t>&lt;D xsi:type="xsd:double"&gt;0.9229064&lt;/D&gt;&lt;D xsi:type="xsd:double"&gt;-1.5287399&lt;/D&gt;&lt;D xsi:type="xsd:double"&gt;3.8035512&lt;/D&gt;&lt;D xsi:type="xsd:double"&gt;-1.5104473&lt;/D&gt;&lt;D xsi:type="xsd:double"&gt;3.40724&lt;/D&gt;&lt;D xsi:type="xsd:double"&gt;1.6081452&lt;/D&gt;&lt;D xsi:type="xsd:double"&gt;0.20401478&lt;/D&gt;&lt;D xsi:type="xsd:double"&gt;-0.16998053&lt;/D&gt;&lt;D xsi:type="xsd:double"&gt;0.9486675&lt;/D&gt;&lt;D xsi:type="xsd:double"&gt;0.67230463&lt;/D&gt;&lt;D xsi:type="xsd:double"&gt;1.752615&lt;/D&gt;&lt;D xsi:type="xsd:double"&gt;-1.4837921&lt;/D&gt;&lt;D xsi:type="xsd:double"&gt;-1.4153004&lt;/D&gt;&lt;D xsi:type="xsd:double"&gt;1.6721249&lt;/D&gt;&lt;D xsi:type="xsd:double"&gt;-5.0589085&lt;/D&gt;&lt;D xsi:type="xsd:double"&gt;2.4534702&lt;/D&gt;&lt;D xsi:type="xsd:double"&gt;4.3884397&lt;/D&gt;&lt;D xsi:type="xsd:double"&gt;-1.4716208&lt;/D&gt;&lt;D xsi:type="xsd:double"&gt;-6.6989956&lt;/D&gt;&lt;D xsi:type="xsd:double"&gt;-3.3883393&lt;/D&gt;&lt;D xsi:type="xsd:double"&gt;7.000327&lt;/D&gt;&lt;D xsi:type="xsd:double"&gt;3.6035538&lt;/D&gt;&lt;D xsi:type="xsd:double"&gt;0.59696436&lt;/D&gt;&lt;D xsi:type="xsd:double"&gt;3.2325506&lt;/D&gt;&lt;D xsi:type="xsd:double"&gt;0.6547332&lt;/D&gt;&lt;D xsi:type="xsd:double"&gt;2.5393844&lt;/D&gt;&lt;D xsi:type="xsd:double"&gt;0.21095276&lt;/D&gt;&lt;D xsi:type="xsd:double"&gt;-1.088947&lt;/D&gt;&lt;D xsi:type="xsd:double"&gt;-0.43247342&lt;/D&gt;&lt;D xsi:type="xsd:double"&gt;5.156219&lt;/D&gt;&lt;D xsi:type="xsd:double"&gt;1.5108943&lt;/D&gt;&lt;D xsi:type="xsd:double"&gt;0.8934498&lt;/D&gt;&lt;D xsi:type="xsd:double"&gt;3.193152&lt;/D&gt;&lt;D xsi:type="xsd:double"&gt;-0.14154911&lt;/D&gt;&lt;D xsi:type="xsd:double"&gt;1.8962622&lt;/D&gt;&lt;D xsi:type="xsd:double"&gt;1.7191052&lt;/D&gt;&lt;D xsi:type="xsd:double"&gt;-0.2007842&lt;/D&gt;&lt;D xsi:type="xsd:double"&gt;2.1271348&lt;/D&gt;&lt;D xsi:type="xsd:double"&gt;-0.27500987&lt;/D&gt;&lt;D xsi:type="xsd:double"&gt;3.670311&lt;/D&gt;&lt;D xsi:type="xsd:double"&gt;1.86342&lt;/D&gt;&lt;D xsi:type="xsd:double"&gt;2.4700046&lt;/D&gt;&lt;D xsi:type="xsd:double"&gt;3.6906004&lt;/D&gt;&lt;D xsi:type="xsd:double"&gt;-5.946994&lt;/D&gt;&lt;D xsi:type="xsd:double"&gt;6.3928843&lt;/D&gt;&lt;D xsi:type="xsd:double"&gt;-4.8672557&lt;/D&gt;&lt;D xsi:type="xsd:double"&gt;2.772224&lt;/D&gt;&lt;D xsi:type="xsd:double"&gt;4.222238&lt;/D&gt;&lt;D xsi:type="xsd:double"&gt;-0.55074096&lt;/D&gt;&lt;D xsi:type="xsd:double"&gt;3.6453366&lt;/D&gt;&lt;D xsi:type="xsd:double"&gt;0.74967146&lt;/D&gt;&lt;D xsi:type="xsd:double"&gt;0.52980185&lt;/D&gt;&lt;D xsi:type="xsd:double"&gt;-2.5432587&lt;/D&gt;&lt;D xsi:type="xsd:double"&gt;-6.03565&lt;/D&gt;&lt;D xsi:type="xsd:double"&gt;-1.9990027&lt;/D&gt;&lt;D xsi:type="xsd:double"&gt;5.3355217&lt;/D&gt;&lt;D xsi:type="xsd:double"&gt;1.475203&lt;/D&gt;&lt;D xsi:type="xsd:double"&gt;5.682397&lt;/D&gt;&lt;D xsi:type="xsd:double"&gt;-0.436306&lt;/D&gt;&lt;D xsi:type="xsd:double"&gt;0.041735172&lt;/D&gt;&lt;D xsi:type="xsd:double"&gt;3.690374&lt;/D&gt;&lt;D xsi:type="xsd:double"&gt;-1.078099&lt;/D&gt;&lt;D xsi:type="xsd:double"&gt;1.5087485&lt;/D&gt;&lt;D xsi:type="xsd:double"&gt;-2.7450383&lt;/D&gt;&lt;D xsi:type="xsd:double"&gt;7.073784&lt;/D&gt;&lt;D xsi:type="xsd:double"&gt;1.9194603&lt;/D&gt;&lt;D xsi:type="xsd:double"&gt;3.5469413&lt;/D&gt;&lt;D xsi:type="xsd:double"&gt;2.3886561&lt;/D&gt;&lt;D xsi:type="xsd:double"&gt;-10.457563&lt;/D&gt;&lt;D xsi:type="xsd:double"&gt;-7.310754&lt;/D&gt;&lt;D xsi:type="xsd:double"&gt;6.718242&lt;/D&gt;&lt;D xsi:type="xsd:double"&gt;10.518396&lt;/D&gt;&lt;D xsi:type="xsd:double"&gt;-1.7389834&lt;/D&gt;&lt;D xsi:type="xsd:double"&gt;5.8163166&lt;/D&gt;&lt;D xsi:type="xsd:double"&gt;-0.40649772&lt;/D&gt;&lt;D xsi:type="xsd:double"&gt;3.5900474&lt;/D&gt;&lt;D xsi:type="xsd:double"&gt;1.8558383&lt;/D&gt;&lt;D xsi:type="xsd:double"&gt;5.7145357&lt;/D&gt;&lt;D xsi:type="xsd:double"&gt;3.4367085&lt;/D&gt;&lt;D xsi:type="xsd:double"&gt;2.4261713&lt;/D&gt;&lt;D xsi:type="xsd:double"&gt;-2.2509038&lt;/D&gt;&lt;D xsi:type="xsd:double"&gt;7.371962&lt;/D&gt;&lt;D xsi:type="xsd:double"&gt;3.3290863&lt;/D&gt;&lt;D xsi:type="xsd:double"&gt;0.037908554&lt;/D&gt;&lt;D xsi:type="xsd:double"&gt;2.3844242&lt;/D&gt;&lt;D xsi:type="xsd:double"&gt;2.6849508&lt;/D&gt;&lt;D xsi:type="xsd:double"&gt;1.9028664&lt;/D&gt;&lt;D xsi:type="xsd:double"&gt;-2.5799751&lt;/D&gt;&lt;D xsi:type="xsd:double"&gt;7.0958734&lt;/D&gt;&lt;D xsi:type="xsd:double"&gt;0.12581348&lt;/D&gt;&lt;D xsi:type="xsd:double"&gt;-0.37727952&lt;/D&gt;&lt;D xsi:type="xsd:double"&gt;-3.250444&lt;/D&gt;&lt;D xsi:type="xsd:double"&gt;-7.6928196&lt;/D&gt;&lt;D xsi:type="xsd:double"&gt;7.854748&lt;/D&gt;&lt;D xsi:type="xsd:double"&gt;-8.094824&lt;/D&gt;&lt;D xsi:type="xsd:double"&gt;-0.029170513&lt;/D&gt;&lt;D xsi:type="xsd:double"&gt;-5.076313&lt;/D&gt;&lt;D xsi:type="xsd:double"&gt;6.257224&lt;/D&gt;&lt;D xsi:type="xsd:double"&gt;-3.0533373&lt;/D&gt;&lt;D xsi:type="xsd:double"&gt;-9.013409&lt;/D&gt;&lt;D xsi:type="xsd:double"&gt;5.295074&lt;/D&gt;&lt;D xsi:type="xsd:double"&gt;3.727746&lt;/D&gt;&lt;D xsi:type="xsd:double"&gt;-1.6041398&lt;/D&gt;&lt;D xsi:type="xsd:double"&gt;5.815816&lt;/D&gt;&lt;D xsi:type="xsd:double"&gt;-2.8564453&lt;/D&gt;&lt;D xsi:type="xsd:double"&gt;2.9706001&lt;/D&gt;&lt;D xsi:type="xsd:double"&gt;0.86756945&lt;/D&gt;&lt;D xsi:type="xsd:double"&gt;3.9710283&lt;/D&gt;&lt;D xsi:type="xsd:double"&gt;2.5761366&lt;/D&gt;&lt;D xsi:type="xsd:double"&gt;2.3258448&lt;/D&gt;&lt;D xsi:type="xsd:double"&gt;-0.71977973&lt;/D&gt;&lt;D xsi:type="xsd:double"&gt;-3.2425523&lt;/D&gt;&lt;D xsi:type="xsd:double"&gt;1.7949462&lt;/D&gt;&lt;D xsi:type="xsd:double"&gt;5.2487135&lt;/D&gt;&lt;D xsi:type="xsd:double"&gt;3.5479069&lt;/D&gt;&lt;D xsi:type="xsd:double"&gt;4.997897&lt;/D&gt;&lt;/FQL&gt;&lt;FQL&gt;&lt;Q&gt;VWO^FG_TOTAL_RETURNC(-10AY,0,AM)&lt;/Q&gt;&lt;R&gt;121&lt;/R&gt;&lt;C&gt;1&lt;/C&gt;&lt;D xsi:type="xsd:double"&gt;-2.7439058&lt;/D&gt;&lt;D xsi:type="xsd:double"&gt;1.7502666&lt;/D&gt;&lt;D xsi:type="xsd:double"&gt;6.5984726&lt;/D&gt;&lt;D xsi:type="xsd:double"&gt;-0.09659529&lt;/D&gt;&lt;D xsi:type="xsd:double"&gt;4.81025&lt;/D&gt;&lt;D xsi:type="xsd:double"&gt;2.254486&lt;/D&gt;&lt;D xsi:type="xsd:double"&gt;-0.29606223&lt;/D&gt;&lt;D xsi:type="xsd:double"&gt;4.956603&lt;/D&gt;&lt;D xsi:type="xsd:double"&gt;-6.620556&lt;/D&gt;&lt;D xsi:type="xsd:double"&gt;-1.5540361&lt;/D&gt;&lt;D xsi:type="xsd:double"&gt;-2.3200214&lt;/D&gt;&lt;D xsi:type="xsd:double"&gt;-0.8930981&lt;/D&gt;&lt;D xsi:type="xsd:double"&gt;1.0421872&lt;/D&gt;&lt;D xsi:type="xsd:double"&gt;-1.4243662&lt;/D&gt;&lt;D xsi:type="xsd:double"&gt;8.137751&lt;/D&gt;&lt;D xsi:type="xsd:double"&gt;1.4077902&lt;/D&gt;&lt;D xsi:type="xsd:double"&gt;-5.7578506&lt;/D&gt;&lt;D xsi:type="xsd:double"&gt;-7.6928973&lt;/D&gt;&lt;D xsi:type="xsd:double"&gt;-0.87139606&lt;/D&gt;&lt;D xsi:type="xsd:double"&gt;-9.749598&lt;/D&gt;&lt;D xsi:type="xsd:double"&gt;7.660246&lt;/D&gt;&lt;D xsi:type="xsd:double"&gt;-1.6398013&lt;/D&gt;&lt;D xsi:type="xsd:double"&gt;-6.6120386&lt;/D&gt;&lt;D xsi:type="xsd:double"&gt;-8.787209&lt;/D&gt;&lt;D xsi:type="xsd:double"&gt;-0.43333173&lt;/D&gt;&lt;D xsi:type="xsd:double"&gt;9.675253&lt;/D&gt;&lt;D xsi:type="xsd:double"&gt;3.5679579&lt;/D&gt;&lt;D xsi:type="xsd:double"&gt;-1.1809766&lt;/D&gt;&lt;D xsi:type="xsd:double"&gt;6.0352564&lt;/D&gt;&lt;D xsi:type="xsd:double"&gt;0.43975115&lt;/D&gt;&lt;D xsi:type="xsd:double"&gt;6.551826&lt;/D&gt;&lt;D xsi:type="xsd:double"&gt;2.385378&lt;/D&gt;&lt;D xsi:type="xsd:double"&gt;-0.5700052&lt;/D&gt;&lt;D xsi:type="xsd:double"&gt;0.105428696&lt;/D&gt;&lt;D xsi:type="xsd:double"&gt;-2.9225945&lt;/D&gt;&lt;D xsi:type="xsd:double"&gt;0.10005236&lt;/D&gt;&lt;D xsi:type="xsd:double"&gt;4.4377923&lt;/D&gt;&lt;D xsi:type="xsd:double"&gt;0.7820606&lt;/D&gt;&lt;D xsi:type="xsd:double"&gt;3.5716653&lt;/D&gt;&lt;D xsi:type="xsd:double"&gt;-0.02502203&lt;/D&gt;&lt;D xsi:type="xsd:double"&gt;3.2282352&lt;/D&gt;&lt;D xsi:type="xsd:double"&gt;-0.9354532&lt;/D&gt;&lt;D xsi:type="xsd:double"&gt;7.165718&lt;/D&gt;&lt;D xsi:type="xsd:double"&gt;2.3207664&lt;/D&gt;&lt;D xsi:type="xsd:double"&gt;0.81187487&lt;/D&gt;&lt;D xsi:type="xsd:double"&gt;1.2621164&lt;/D&gt;&lt;D xsi:type="xsd:double"&gt;-1.7582953&lt;/D&gt;&lt;D xsi:type="xsd:double"&gt;8.960867&lt;/D&gt;&lt;D xsi:type="xsd:double"&gt;-6.078964&lt;/D&gt;&lt;D xsi:type="xsd:double"&gt;5.827403&lt;/D&gt;&lt;D xsi:type="xsd:double"&gt;-2.8021872&lt;/D&gt;&lt;D xsi:type="xsd:double"&gt;-1.8414199&lt;/D&gt;&lt;D xsi:type="xsd:double"&gt;-0.46347976&lt;/D&gt;&lt;D xsi:type="xsd:double"&gt;-5.718321&lt;/D&gt;&lt;D xsi:type="xsd:double"&gt;2.4378657&lt;/D&gt;&lt;D xsi:type="xsd:double"&gt;-6.515712&lt;/D&gt;&lt;D xsi:type="xsd:double"&gt;-1.7714798&lt;/D&gt;&lt;D xsi:type="xsd:double"&gt;-0.432688&lt;/D&gt;&lt;D xsi:type="xsd:double"&gt;-1.2781203&lt;/D&gt;&lt;D xsi:type="xsd:double"&gt;2.1022081&lt;/D&gt;&lt;D xsi:type="xsd:double"&gt;4.6476007&lt;/D&gt;&lt;D xsi:type="xsd:double"&gt;0.34162998&lt;/D&gt;&lt;D xsi:type="xsd:double"&gt;6.7734003&lt;/D&gt;&lt;D xsi:type="xsd:double"&gt;-4.2902827&lt;/D&gt;&lt;D xsi:type="xsd:double"&gt;-2.5512636&lt;/D&gt;&lt;D xsi:type="xsd:double"&gt;5.096662&lt;/D&gt;&lt;D xsi:type="xsd:double"&gt;-5.086726&lt;/D&gt;&lt;D xsi:type="xsd:double"&gt;1.9757986&lt;/D&gt;&lt;D xsi:type="xsd:double"&gt;-2.3537576&lt;/D&gt;&lt;D xsi:type="xsd:double"&gt;7.636261&lt;/D&gt;&lt;D xsi:type="xsd:double"&gt;-0.46674013&lt;/D&gt;&lt;D xsi:type="xsd:double"&gt;6.416607&lt;/D&gt;&lt;D xsi:type="xsd:double"&gt;-4.1722417&lt;/D&gt;&lt;D xsi:type="xsd:double"&gt;-6.612343&lt;/D&gt;&lt;D xsi:type="xsd:double"&gt;-12.873268&lt;/D&gt;&lt;D xsi:type="xsd:double"&gt;4.6444893&lt;/D&gt;&lt;D xsi:type="xsd:double"&gt;11.2054825&lt;/D&gt;&lt;D xsi:type="xsd:double"&gt;7.2528005&lt;/D&gt;&lt;D xsi:type="xsd:double"&gt;0.2076149&lt;/D&gt;&lt;D xsi:type="xsd:double"&gt;-0.39134026&lt;/D&gt;&lt;D xsi:type="xsd:double"&gt;4.016125&lt;/D&gt;&lt;D xsi:type="xsd:double"&gt;5.160415&lt;/D&gt;&lt;D xsi:type="xsd:double"&gt;5.5685997&lt;/D&gt;&lt;D xsi:type="xsd:double"&gt;6.672895&lt;/D&gt;&lt;D xsi:type="xsd:double"&gt;4.4224143&lt;/D&gt;&lt;D xsi:type="xsd:double"&gt;-6.4804673&lt;/D&gt;&lt;D xsi:type="xsd:double"&gt;2.9053807&lt;/D&gt;&lt;D xsi:type="xsd:double"&gt;1.6144276&lt;/D&gt;&lt;D xsi:type="xsd:double"&gt;1.9813061&lt;/D&gt;&lt;D xsi:type="xsd:double"&gt;-4.138774&lt;/D&gt;&lt;D xsi:type="xsd:double"&gt;-1.4606953&lt;/D&gt;&lt;D xsi:type="xsd:double"&gt;2.4770856&lt;/D&gt;&lt;D xsi:type="xsd:double"&gt;-2.409327&lt;/D&gt;&lt;D xsi:type="xsd:double"&gt;1.2403965&lt;/D&gt;&lt;D xsi:type="xsd:double"&gt;-2.0031095&lt;/D&gt;&lt;D xsi:type="xsd:double"&gt;-0.9845197&lt;/D&gt;&lt;D xsi:type="xsd:double"&gt;1.0728717&lt;/D&gt;&lt;D xsi:type="xsd:double"&gt;-11.175651&lt;/D&gt;&lt;D xsi:type="xsd:double"&gt;4.5212865&lt;/D&gt;&lt;D xsi:type="xsd:double"&gt;-9.281701&lt;/D&gt;&lt;D xsi:type="xsd:double"&gt;5.079901&lt;/D&gt;&lt;D xsi:type="xsd:double"&gt;-5.0299587&lt;/D&gt;&lt;D xsi:type="xsd:double"&gt;-0.16851425&lt;/D&gt;&lt;D xsi:type="xsd:double"&gt;-2.3872733&lt;/D&gt;&lt;D xsi:type="xsd:double"&gt;-7.0150557&lt;/D&gt;&lt;D xsi:type="xsd:double"&gt;1.2924075&lt;/D&gt;&lt;D xsi:type="xsd:double"&gt;7.682085&lt;/D&gt;&lt;D xsi:type="xsd:double"&gt;2.833736&lt;/D&gt;&lt;D xsi:type="xsd:double"&gt;0.6586909&lt;/D&gt;&lt;D xsi:type="xsd:double"&gt;-2.6660144&lt;/D&gt;&lt;D xsi:type="xsd:double"&gt;0.894773&lt;/D&gt;&lt;D xsi:type="xsd:double"&gt;-0.074100494&lt;/D&gt;&lt;D xsi:type="xsd:double"&gt;0.7167578&lt;/D&gt;&lt;D xsi:type="xsd:double"&gt;0.13384819&lt;/D&gt;&lt;D xsi:type="xsd:double"&gt;1.7249823&lt;/D&gt;&lt;D xsi:type="xsd:double"&gt;-2.6162744&lt;/D&gt;&lt;D xsi:type="xsd:double"&gt;-1.9429564&lt;/D&gt;&lt;D xsi:type="xsd:double"&gt;0.92071295&lt;/D&gt;&lt;D xsi:type="xsd:double"&gt;1.900661&lt;/D&gt;&lt;D xsi:type="xsd:double"&gt;3.0406594&lt;/D&gt;&lt;D xsi:type="xsd:double"&gt;-0.22189617&lt;/D&gt;&lt;/FQL&gt;&lt;FQL&gt;&lt;Q&gt;VWO^JULIAN(FG_TOTAL_RETURNC(-10AY,0,AM).DATES)&lt;/Q&gt;&lt;R&gt;121&lt;/R&gt;&lt;C&gt;1&lt;/C&gt;&lt;D xsi:type="xsd:long"&gt;41677&lt;/D&gt;&lt;D xsi:type="xsd:long"&gt;41705&lt;/D&gt;&lt;D xsi:type="xsd:long"&gt;41737&lt;/D&gt;&lt;D xsi:type="xsd:long"&gt;41767&lt;/D&gt;&lt;D xsi:type="xsd:long"&gt;41796&lt;/D&gt;&lt;D xsi:type="xsd:long"&gt;41828&lt;/D&gt;&lt;D xsi:type="xsd:long"&gt;41859&lt;/D&gt;&lt;D xsi:type="xsd:long"&gt;41890&lt;/D&gt;&lt;D xsi:type="xsd:long"&gt;41920&lt;/D&gt;&lt;D xsi:type="xsd:long"&gt;41950&lt;/D&gt;&lt;D xsi:type="xsd:long"&gt;41981&lt;/D&gt;&lt;D xsi:type="xsd:long"&gt;42012&lt;/D&gt;&lt;D xsi:type="xsd:long"&gt;42041&lt;/D&gt;&lt;D xsi:type="xsd:long"&gt;42069&lt;/D&gt;&lt;D xsi:type="xsd:long"&gt;42102&lt;/D&gt;&lt;D xsi:type="xsd:long"&gt;42132&lt;/D&gt;&lt;D xsi:type="xsd:long"&gt;42163&lt;/D&gt;&lt;D xsi:type="xsd:long"&gt;42193&lt;/D&gt;&lt;D xsi:type="xsd:long"&gt;42223&lt;/D&gt;&lt;D xsi:type="xsd:long"&gt;42255&lt;/D&gt;&lt;D xsi:type="xsd:long"&gt;42285&lt;/D&gt;&lt;D xsi:type="xsd:long"&gt;42314&lt;/D&gt;&lt;D xsi:type="xsd:long"&gt;42346&lt;/D&gt;&lt;D xsi:type="xsd:long"&gt;42377&lt;/D&gt;&lt;D xsi:type="xsd:long"&gt;42408&lt;/D&gt;&lt;D xsi:type="xsd:long"&gt;42437&lt;/D&gt;&lt;D xsi:type="xsd:long"&gt;42468&lt;/D&gt;&lt;D xsi:type="xsd:long"&gt;42496&lt;/D&gt;&lt;D xsi:type="xsd:long"&gt;42529&lt;/D&gt;&lt;D xsi:type="xsd:long"&gt;42559&lt;/D&gt;&lt;D xsi:type="xsd:long"&gt;42590&lt;/D&gt;&lt;D xsi:type="xsd:long"&gt;42621&lt;/D&gt;&lt;D xsi:type="xsd:long"&gt;42650&lt;/D&gt;&lt;D xsi:type="xsd:long"&gt;42682&lt;/D&gt;&lt;D xsi:type="xsd:long"&gt;42712&lt;/D&gt;&lt;D xsi:type="xsd:long"&gt;42741&lt;/D&gt;&lt;D xsi:type="xsd:long"&gt;42774&lt;/D&gt;&lt;D xsi:type="xsd:long"&gt;42802&lt;/D&gt;&lt;D xsi:type="xsd:long"&gt;42832&lt;/D&gt;&lt;D xsi:type="xsd:long"&gt;42863&lt;/D&gt;&lt;D xsi:type="xsd:long"&gt;42894&lt;/D&gt;&lt;D xsi:type="xsd:long"&gt;42923&lt;/D&gt;&lt;D xsi:type="xsd:long"&gt;42955&lt;/D&gt;&lt;D xsi:type="xsd:long"&gt;42986&lt;/D&gt;&lt;D xsi:type="xsd:long"&gt;43014&lt;/D&gt;&lt;D xsi:type="xsd:long"&gt;43047&lt;/D&gt;&lt;D xsi:type="xsd:long"&gt;43077&lt;/D&gt;&lt;D xsi:type="xsd:long"&gt;43108&lt;/D&gt;&lt;D xsi:type="xsd:long"&gt;43139&lt;/D&gt;&lt;D xsi:type="xsd:long"&gt;43167&lt;/D&gt;&lt;D xsi:type="xsd:long"&gt;43196&lt;/D&gt;&lt;D xsi:type="xsd:long"&gt;43228&lt;/D&gt;&lt;D xsi:type="xsd:long"&gt;43259&lt;/D&gt;&lt;D xsi:type="xsd:long"&gt;43287&lt;/D&gt;&lt;D xsi:type="xsd:long"&gt;43320&lt;/D&gt;&lt;D xsi:type="xsd:long"&gt;43350&lt;/D&gt;&lt;D xsi:type="xsd:long"&gt;43381&lt;/D&gt;&lt;D xsi:type="xsd:long"&gt;43412&lt;/D&gt;&lt;D xsi:type="xsd:long"&gt;43441&lt;/D&gt;&lt;D xsi:type="xsd:long"&gt;43473&lt;/D&gt;&lt;D xsi:type="xsd:long"&gt;43504&lt;/D&gt;&lt;D xsi:type="xsd:long"&gt;43532&lt;/D&gt;&lt;D xsi:type="xsd:long"&gt;43563&lt;/D&gt;&lt;D xsi:type="xsd:long"&gt;43593&lt;/D&gt;&lt;D xsi:type="xsd:long"&gt;43623&lt;/D&gt;&lt;D xsi:type="xsd:long"&gt;43654&lt;/D&gt;&lt;D xsi:type="xsd:long"&gt;43685&lt;/D&gt;&lt;D xsi:type="xsd:long"&gt;43714&lt;/D&gt;&lt;D xsi:type="xsd:long"&gt;43746&lt;/D&gt;&lt;D xsi:type="xsd:long"&gt;43777&lt;/D&gt;&lt;D xsi:type="xsd:long"&gt;43805&lt;/D&gt;&lt;D xsi:type="xsd:long"&gt;43838&lt;/D&gt;&lt;D xsi:type="xsd:long"&gt;43868&lt;/D&gt;&lt;D xsi:type="xsd:long"&gt;43896&lt;/D&gt;&lt;D xsi:type="xsd:long"&gt;43929&lt;/D&gt;&lt;D xsi:type="xsd:long"&gt;43959&lt;/D&gt;&lt;D xsi:type="xsd:long"&gt;43990&lt;/D&gt;&lt;D xsi:type="xsd:long"&gt;44020&lt;/D&gt;&lt;D xsi:type="xsd:long"&gt;44050&lt;/D&gt;&lt;D xsi:type="xsd:long"&gt;44082&lt;/D&gt;&lt;D xsi:type="xsd:long"&gt;44112&lt;/D&gt;&lt;D xsi:type="xsd:long"&gt;44141&lt;/D&gt;&lt;D xsi:type="xsd:long"&gt;44173&lt;/D&gt;&lt;D xsi:type="xsd:long"&gt;44204&lt;/D&gt;&lt;D xsi:type="xsd:long"&gt;44235&lt;/D&gt;&lt;D xsi:type="xsd:long"&gt;44263&lt;/D&gt;&lt;D xsi:type="xsd:long"&gt;44294&lt;/D&gt;&lt;D xsi:type="xsd:long"&gt;44323&lt;/D&gt;&lt;D xsi:type="xsd:long"&gt;44355&lt;/D&gt;&lt;D xsi:type="xsd:long"&gt;44385&lt;/D&gt;&lt;D xsi:type="xsd:long"&gt;44414&lt;/D&gt;&lt;D xsi:type="xsd:long"&gt;44447&lt;/D&gt;&lt;D xsi:type="xsd:long"&gt;44477&lt;/D&gt;&lt;D xsi:type="xsd:long"&gt;44508&lt;/D&gt;&lt;D xsi:type="xsd:long"&gt;44538&lt;/D&gt;&lt;D xsi:type="xsd:long"&gt;44568&lt;/D&gt;&lt;D xsi:type="xsd:long"&gt;44600&lt;/D&gt;&lt;D xsi:type="xsd:long"&gt;44628&lt;/D&gt;&lt;D xsi:type="xsd:long"&gt;44659&lt;/D&gt;&lt;D xsi:type="xsd:long"&gt;44687&lt;/D&gt;&lt;D xsi:type="xsd:long"&gt;44720&lt;/D&gt;&lt;D xsi:type="xsd:long"&gt;44750&lt;/D&gt;&lt;D xsi:type="xsd:long"&gt;44781&lt;/D&gt;&lt;D xsi:type="xsd:long"&gt;44812&lt;/D&gt;&lt;D xsi:type="xsd:long"&gt;44841&lt;/D&gt;&lt;D xsi:type="xsd:long"&gt;44873&lt;/D&gt;&lt;D xsi:type="xsd:long"&gt;44903&lt;/D&gt;&lt;D xsi:type="xsd:long"&gt;44932&lt;/D&gt;&lt;D xsi:type="xsd:long"&gt;44965&lt;/D&gt;&lt;D xsi:type="xsd:long"&gt;44993&lt;/D&gt;&lt;D xsi:type="xsd:long"&gt;45022&lt;/D&gt;&lt;D xsi:type="xsd:long"&gt;45054&lt;/D&gt;&lt;D xsi:type="xsd:long"&gt;45085&lt;/D&gt;&lt;D xsi:type="xsd:long"&gt;45114&lt;/D&gt;&lt;D xsi:type="xsd:long"&gt;45146&lt;/D&gt;&lt;D xsi:type="xsd:long"&gt;45177&lt;/D&gt;&lt;D xsi:type="xsd:long"&gt;45205&lt;/D&gt;&lt;D xsi:type="xsd:long"&gt;45238&lt;/D&gt;&lt;D xsi:type="xsd:long"&gt;45268&lt;/D&gt;&lt;D xsi:type="xsd:long"&gt;45299&lt;/D&gt;&lt;D xsi:type="xsd:long"&gt;45330&lt;/D&gt;&lt;/FQL&gt;&lt;FQL&gt;&lt;Q&gt;CPALM-FDS^MAX(FG_PRICE(0,-5AY))&lt;/Q&gt;&lt;R&gt;1&lt;/R&gt;&lt;C&gt;1&lt;/C&gt;&lt;D xsi:type="xsd:double"&gt;8163&lt;/D&gt;&lt;/FQL&gt;&lt;FQL&gt;&lt;Q&gt;CPALM-FDS^FG_PRICE(0)/MAX(FG_PRICE(0,-1AY))&lt;/Q&gt;&lt;R&gt;1&lt;/R&gt;&lt;C&gt;1&lt;/C&gt;&lt;D xsi:type="xsd:double"&gt;0.905246128957707&lt;/D&gt;&lt;/FQL&gt;&lt;FQL&gt;&lt;Q&gt;CPALM-FDS^FG_PRICE_CHANGE(0,-1AY)&lt;/Q&gt;&lt;R&gt;1&lt;/R&gt;&lt;C&gt;1&lt;/C&gt;&lt;D xsi:type="xsd:double"&gt;2.53926701570681&lt;/D&gt;&lt;/FQL&gt;&lt;FQL&gt;&lt;Q&gt;CPALM-FDS^FG_PRICE_CHANGE(0,-6AM)&lt;/Q&gt;&lt;R&gt;1&lt;/R&gt;&lt;C&gt;1&lt;/C&gt;&lt;D xsi:type="xsd:double"&gt;6.55603917301415&lt;/D&gt;&lt;/FQL&gt;&lt;FQL&gt;&lt;Q&gt;CPALM-FDS^FG_PRICE_CHANGE(0,-3AM)&lt;/Q&gt;&lt;R&gt;1&lt;/R&gt;&lt;C&gt;1&lt;/C&gt;&lt;D xsi:type="xsd:double"&gt;7.55079626578803&lt;/D&gt;&lt;/FQL&gt;&lt;FQL&gt;&lt;Q&gt;CPALM-FDS^FG_PRICE_CHANGE(0,-1AM)&lt;/Q&gt;&lt;R&gt;1&lt;/R&gt;&lt;C&gt;1&lt;/C&gt;&lt;D xsi:type="xsd:double"&gt;6.44021739130434&lt;/D&gt;&lt;/FQL&gt;&lt;FQL&gt;&lt;Q&gt;CPALM-FDS^FG_PRICE_MAVG(0,,,,30)&lt;/Q&gt;&lt;R&gt;1&lt;/R&gt;&lt;C&gt;1&lt;/C&gt;&lt;D xsi:type="xsd:double"&gt;3819.2334&lt;/D&gt;&lt;/FQL&gt;&lt;FQL&gt;&lt;Q&gt;CPALM-FDS^FG_PRICE(0)&lt;/Q&gt;&lt;R&gt;1&lt;/R&gt;&lt;C&gt;1&lt;/C&gt;&lt;D xsi:type="xsd:double"&gt;3917&lt;/D&gt;&lt;/FQL&gt;&lt;FQL&gt;&lt;Q&gt;W-FDS^MAX(FG_PRICE(0,-5AY))&lt;/Q&gt;&lt;R&gt;1&lt;/R&gt;&lt;C&gt;1&lt;/C&gt;&lt;D xsi:type="xsd:double"&gt;14.2525&lt;/D&gt;&lt;/FQL&gt;&lt;FQL&gt;&lt;Q&gt;W-FDS^FG_PRICE(0)/MAX(FG_PRICE(0,-1AY))&lt;/Q&gt;&lt;R&gt;1&lt;/R&gt;&lt;C&gt;1&lt;/C&gt;&lt;D xsi:type="xsd:double"&gt;0.743055555555556&lt;/D&gt;&lt;/FQL&gt;&lt;FQL&gt;&lt;Q&gt;W-FDS^FG_PRICE_CHANGE(0,-1AY)&lt;/Q&gt;&lt;R&gt;1&lt;/R&gt;&lt;C&gt;1&lt;/C&gt;&lt;D xsi:type="xsd:double"&gt;-23.0467473030402&lt;/D&gt;&lt;/FQL&gt;&lt;FQL&gt;&lt;Q&gt;W-FDS^FG_PRICE_CHANGE(0,-6AM)&lt;/Q&gt;&lt;R&gt;1&lt;/R&gt;&lt;C&gt;1&lt;/C&gt;&lt;D xsi:type="xsd:double"&gt;-10.3238095238095&lt;/D&gt;&lt;/FQL&gt;&lt;FQL&gt;&lt;Q&gt;W-FDS^FG_PRICE_CHANGE(0,-3AM)&lt;/Q&gt;&lt;R&gt;1&lt;/R&gt;&lt;C&gt;1&lt;/C&gt;&lt;D xsi:type="xsd:double"&gt;-0.633178556352898&lt;/D&gt;&lt;/FQL&gt;&lt;FQL&gt;&lt;Q&gt;W-FDS^FG_PRICE_CHANGE(0,-1AM)&lt;/Q&gt;&lt;R&gt;1&lt;/R&gt;&lt;C&gt;1&lt;/C&gt;&lt;D xsi:type="xsd:double"&gt;-1.29979035639414&lt;/D&gt;&lt;/FQL&gt;&lt;FQL&gt;&lt;Q&gt;W-FDS^FG_PRICE_MAVG(0,,,,30)&lt;/Q&gt;&lt;R&gt;1&lt;/R&gt;&lt;C&gt;1&lt;/C&gt;&lt;D xsi:type="xsd:double"&gt;6.0221667&lt;/D&gt;&lt;/FQL&gt;&lt;FQL&gt;&lt;Q&gt;W-FDS^FG_PRICE(0)&lt;/Q&gt;&lt;R&gt;1&lt;/R&gt;&lt;C&gt;1&lt;/C&gt;&lt;D xsi:type="xsd:double"&gt;5.885&lt;/D&gt;&lt;/FQL&gt;&lt;FQL&gt;&lt;Q&gt;PASP-FDS^MAX(FG_PRICE(0,-5AY))&lt;/Q&gt;&lt;R&gt;1&lt;/R&gt;&lt;C&gt;1&lt;/C&gt;&lt;D xsi:type="xsd:double"&gt;3158.12&lt;/D&gt;&lt;/FQL&gt;&lt;FQL&gt;&lt;Q&gt;PASP-FDS^FG_PRICE(0)/MAX(FG_PRICE(0,-1AY))&lt;/Q&gt;&lt;R&gt;1&lt;/R&gt;&lt;C&gt;1&lt;/C&gt;&lt;D xsi:type="xsd:double"&gt;0.533731343283582&lt;/D&gt;&lt;/FQL&gt;&lt;FQL&gt;&lt;Q&gt;PASP-FDS^FG_PRICE_CHANGE(0,-1AY)&lt;/Q&gt;&lt;R&gt;1&lt;/R&gt;&lt;C&gt;1&lt;/C&gt;&lt;D xsi:type="xsd:double"&gt;-46.6268656716418&lt;/D&gt;&lt;/FQL&gt;&lt;FQL&gt;&lt;Q&gt;PASP-FDS^FG_PRICE_CHANGE(0,-6AM)&lt;/Q&gt;&lt;R&gt;1&lt;/R&gt;&lt;C&gt;1&lt;/C&gt;&lt;D xsi:type="xsd:double"&gt;-27.3170731707317&lt;/D&gt;&lt;/FQL&gt;&lt;FQL&gt;&lt;Q&gt;PASP-FDS^FG_PRICE_CHANGE(0,-3AM)&lt;/Q&gt;&lt;R&gt;1&lt;/R&gt;&lt;C&gt;1&lt;/C&gt;&lt;D xsi:type="xsd:double"&gt;-12.8654970760234&lt;/D&gt;&lt;/FQL&gt;&lt;FQL&gt;&lt;Q&gt;PASP-FDS^FG_PRICE_CHANGE(0,-1AM)&lt;/Q&gt;&lt;R&gt;1&lt;/R&gt;&lt;C&gt;1&lt;/C&gt;&lt;D xsi:type="xsd:double"&gt;-11.9211822660099&lt;/D&gt;&lt;/FQL&gt;&lt;FQL&gt;&lt;Q&gt;PASP-FDS^FG_PRICE_MAVG(0,,,,30)&lt;/Q&gt;&lt;R&gt;1&lt;/R&gt;&lt;C&gt;1&lt;/C&gt;&lt;D xsi:type="xsd:double"&gt;1000.8333&lt;/D&gt;&lt;/FQL&gt;&lt;FQL&gt;&lt;Q&gt;PASP-FDS^FG_PRICE(0)&lt;/Q&gt;&lt;R&gt;1&lt;/R&gt;&lt;C&gt;1&lt;/C&gt;&lt;D xsi:type="xsd:double"&gt;894&lt;/D&gt;&lt;/FQL&gt;&lt;FQL&gt;&lt;Q&gt;NI-FDS^MAX(FG_PRICE(0,-5AY))&lt;/Q&gt;&lt;R&gt;1&lt;/R&gt;&lt;C&gt;1&lt;/C&gt;&lt;D xsi:type="xsd:double"&gt;48241&lt;/D&gt;&lt;/FQL&gt;&lt;FQL&gt;&lt;Q&gt;NI-FDS^FG_PRICE(0)/MAX(FG_PRICE(0,-1AY))&lt;/Q&gt;&lt;R&gt;1&lt;/R&gt;&lt;C&gt;1&lt;/C&gt;&lt;D xsi:type="xsd:double"&gt;0.568567304222302&lt;/D&gt;&lt;/FQL&gt;&lt;FQL&gt;&lt;Q&gt;NI-FDS^FG_PRICE_CHANGE(0,-1AY)&lt;/Q&gt;&lt;R&gt;1&lt;/R&gt;&lt;C&gt;1&lt;/C&gt;&lt;D xsi:type="xsd:double"&gt;-42.2893772893773&lt;/D&gt;&lt;/FQL&gt;&lt;FQL&gt;&lt;Q&gt;NI-FDS^FG_PRICE_CHANGE(0,-6AM)&lt;/Q&gt;&lt;R&gt;1&lt;/R&gt;&lt;C&gt;1&lt;/C&gt;&lt;D xsi:type="xsd:double"&gt;-23.7046004842615&lt;/D&gt;&lt;/FQL&gt;&lt;FQL&gt;&lt;Q&gt;NI-FDS^FG_PRICE_CHANGE(0,-3AM)&lt;/Q&gt;&lt;R&gt;1&lt;/R&gt;&lt;C&gt;1&lt;/C&gt;&lt;D xsi:type="xsd:double"&gt;-11.8108032465715&lt;/D&gt;&lt;/FQL&gt;&lt;FQL&gt;&lt;Q&gt;NI-FDS^FG_PRICE_CHANGE(0,-1AM)&lt;/Q&gt;&lt;R&gt;1&lt;/R&gt;&lt;C&gt;1&lt;/C&gt;&lt;D xsi:type="xsd:double"&gt;-1.09855618330195&lt;/D&gt;&lt;/FQL&gt;&lt;FQL&gt;&lt;Q&gt;NI-FDS^FG_PRICE_MAVG(0,,,,30)&lt;/Q&gt;&lt;R&gt;1&lt;/R&gt;&lt;C&gt;1&lt;/C&gt;&lt;D xsi:type="xsd:double"&gt;16061.333&lt;/D&gt;&lt;/FQL&gt;&lt;FQL&gt;&lt;Q&gt;NI-FDS^FG_PRICE(0)&lt;/Q&gt;&lt;R&gt;1&lt;/R&gt;&lt;C&gt;1&lt;/C&gt;&lt;D xsi:type="xsd:double"&gt;15755&lt;/D&gt;&lt;/FQL&gt;&lt;FQL&gt;&lt;Q&gt;PLATI-FDS^MAX(FG_PRICE(0,-5AY))&lt;/Q&gt;&lt;R&gt;1&lt;/R&gt;&lt;C&gt;1&lt;/C&gt;&lt;D xsi:type="xsd:double"&gt;1272.59&lt;/D&gt;&lt;/FQL&gt;&lt;FQL&gt;&lt;Q&gt;PLATI-FDS^FG_PRICE(0)/MAX(FG_PRICE(0,-1AY))&lt;/Q&gt;&lt;R&gt;1&lt;/R&gt;&lt;C&gt;1&lt;/C&gt;&lt;D xsi:type="xsd:double"&gt;0.778854625550661&lt;/D&gt;&lt;/FQL&gt;&lt;FQL&gt;&lt;Q&gt;PLATI-FDS^FG_PRICE_CHANGE(0,-1AY)&lt;/Q&gt;&lt;R&gt;1&lt;/R&gt;&lt;C&gt;1&lt;/C&gt;&lt;D xsi:type="xsd:double"&gt;-11.1557788944724&lt;/D&gt;&lt;/FQL&gt;&lt;FQL&gt;&lt;Q&gt;PLATI-FDS^FG_PRICE_CHANGE(0,-6AM)&lt;/Q&gt;&lt;R&gt;1&lt;/R&gt;&lt;C&gt;1&lt;/C&gt;&lt;D xsi:type="xsd:double"&gt;-2.85714285714286&lt;/D&gt;&lt;/FQL&gt;&lt;FQL&gt;&lt;Q&gt;PLATI-FDS^FG_PRICE_CHANGE(0,-3AM)&lt;/Q&gt;&lt;R&gt;1&lt;/R&gt;&lt;C&gt;1&lt;/C&gt;&lt;D xsi:type="xsd:double"&gt;-0.11299435028248&lt;/D&gt;&lt;/FQL&gt;&lt;FQL&gt;&lt;Q&gt;PLATI-FDS^FG_PRICE_CHANGE(0,-1AM)&lt;/Q&gt;&lt;R&gt;1&lt;/R&gt;&lt;C&gt;1&lt;/C&gt;&lt;D xsi:type="xsd:double"&gt;-7.43455497382199&lt;/D&gt;&lt;/FQL&gt;&lt;FQL&gt;&lt;Q&gt;PLATI-FDS^FG_PRICE_MAVG(0,,,,30)&lt;/Q&gt;&lt;R&gt;1&lt;/R&gt;&lt;C&gt;1&lt;/C&gt;&lt;D xsi:type="xsd:double"&gt;932.8&lt;/D&gt;&lt;/FQL&gt;&lt;FQL&gt;&lt;Q&gt;PLATI-FDS^FG_PRICE(0)&lt;/Q&gt;&lt;R&gt;1&lt;/R&gt;&lt;C&gt;1&lt;/C&gt;&lt;D xsi:type="xsd:double"&gt;884&lt;/D&gt;&lt;/FQL&gt;&lt;FQL&gt;&lt;Q&gt;BRENT-FDS^MAX(FG_PRICE(0,-5AY))&lt;/Q&gt;&lt;R&gt;1&lt;/R&gt;&lt;C&gt;1&lt;/C&gt;&lt;D xsi:type="xsd:double"&gt;140.85&lt;/D&gt;&lt;/FQL&gt;&lt;FQL&gt;&lt;Q&gt;BRENT-FDS^FG_PRICE(0)/MAX(FG_PRICE(0,-1AY))&lt;/Q&gt;&lt;R&gt;1&lt;/R&gt;&lt;C&gt;1&lt;/C&gt;&lt;D xsi:type="xsd:double"&gt;0.870614479821537&lt;/D&gt;&lt;/FQL&gt;&lt;FQL&gt;&lt;Q&gt;BRENT-FDS^FG_PRICE_CHANGE(0,-1AY)&lt;/Q&gt;&lt;R&gt;1&lt;/R&gt;&lt;C&gt;1&lt;/C&gt;&lt;D xsi:type="xsd:double"&gt;0.952380952380949&lt;/D&gt;&lt;/FQL&gt;&lt;FQL&gt;&lt;Q&gt;BRENT-FDS^FG_PRICE_CHANGE(0,-6AM)&lt;/Q&gt;&lt;R&gt;1&lt;/R&gt;&lt;C&gt;1&lt;/C&gt;&lt;D xsi:type="xsd:double"&gt;-1.60440064176026&lt;/D&gt;&lt;/FQL&gt;&lt;FQL&gt;&lt;Q&gt;BRENT-FDS^FG_PRICE_CHANGE(0,-3AM)&lt;/Q&gt;&lt;R&gt;1&lt;/R&gt;&lt;C&gt;1&lt;/C&gt;&lt;D xsi:type="xsd:double"&gt;1.82637571157496&lt;/D&gt;&lt;/FQL&gt;&lt;FQL&gt;&lt;Q&gt;BRENT-FDS^FG_PRICE_CHANGE(0,-1AM)&lt;/Q&gt;&lt;R&gt;1&lt;/R&gt;&lt;C&gt;1&lt;/C&gt;&lt;D xsi:type="xsd:double"&gt;0&lt;/D&gt;&lt;/FQL&gt;&lt;FQL&gt;&lt;Q&gt;BRENT-FDS^FG_PRICE_MAVG(0,,,,30)&lt;/Q&gt;&lt;R&gt;1&lt;/R&gt;&lt;C&gt;1&lt;/C&gt;&lt;D xsi:type="xsd:double"&gt;85.86&lt;/D&gt;&lt;/FQL&gt;&lt;FQL&gt;&lt;Q&gt;BRENT-FDS^FG_PRICE(0)&lt;/Q&gt;&lt;R&gt;1&lt;/R&gt;&lt;C&gt;1&lt;/C&gt;&lt;D xsi:type="xsd:double"&gt;85.86&lt;/D&gt;&lt;/FQL&gt;&lt;FQL&gt;&lt;Q&gt;COPP-FDS^MAX(FG_PRICE(0,-5AY))&lt;/Q&gt;&lt;R&gt;1&lt;/R&gt;&lt;C&gt;1&lt;/C&gt;&lt;D xsi:type="xsd:double"&gt;4.929&lt;/D&gt;&lt;/FQL&gt;&lt;FQL&gt;&lt;Q&gt;COPP-FDS^FG_PRICE(0)/MAX(FG_PRICE(0,-1AY))&lt;/Q&gt;&lt;R&gt;1&lt;/R&gt;&lt;C&gt;1&lt;/C&gt;&lt;D xsi:type="xsd:double"&gt;0.875073798559452&lt;/D&gt;&lt;/FQL&gt;&lt;FQL&gt;&lt;Q&gt;COPP-FDS^FG_PRICE_CHANGE(0,-1AY)&lt;/Q&gt;&lt;R&gt;1&lt;/R&gt;&lt;C&gt;1&lt;/C&gt;&lt;D xsi:type="xsd:double"&gt;-8.35909484357611&lt;/D&gt;&lt;/FQL&gt;&lt;FQL&gt;&lt;Q&gt;COPP-FDS^FG_PRICE_CHANGE(0,-6AM)&lt;/Q&gt;&lt;R&gt;1&lt;/R&gt;&lt;C&gt;1&lt;/C&gt;&lt;D xsi:type="xsd:double"&gt;-1.13393810032019&lt;/D&gt;&lt;/FQL&gt;&lt;FQL&gt;&lt;Q&gt;COPP-FDS^FG_PRICE_CHANGE(0,-3AM)&lt;/Q&gt;&lt;R&gt;1&lt;/R&gt;&lt;C&gt;1&lt;/C&gt;&lt;D xsi:type="xsd:double"&gt;2.13616317530319&lt;/D&gt;&lt;/FQL&gt;&lt;FQL&gt;&lt;Q&gt;COPP-FDS^FG_PRICE_CHANGE(0,-1AM)&lt;/Q&gt;&lt;R&gt;1&lt;/R&gt;&lt;C&gt;1&lt;/C&gt;&lt;D xsi:type="xsd:double"&gt;-2.47400973812345&lt;/D&gt;&lt;/FQL&gt;&lt;FQL&gt;&lt;Q&gt;COPP-FDS^FG_PRICE_MAVG(0,,,,30)&lt;/Q&gt;&lt;R&gt;1&lt;/R&gt;&lt;C&gt;1&lt;/C&gt;&lt;D xsi:type="xsd:double"&gt;3.8154&lt;/D&gt;&lt;/FQL&gt;&lt;FQL&gt;&lt;Q&gt;COPP-FDS^FG_PRICE(0)&lt;/Q&gt;&lt;R&gt;1&lt;/R&gt;&lt;C&gt;1&lt;/C&gt;&lt;D xsi:type="xsd:double"&gt;3.7055&lt;/D&gt;&lt;/FQL&gt;&lt;FQL&gt;&lt;Q&gt;TIOS-FDS^MAX(FG_PRICE(0,-5AY))&lt;/Q&gt;&lt;R&gt;1&lt;/R&gt;&lt;C&gt;1&lt;/C&gt;&lt;D xsi:type="xsd:double"&gt;219.77&lt;/D&gt;&lt;/FQL&gt;&lt;FQL&gt;&lt;Q&gt;TIOS-FDS^FG_PRICE(0)/MAX(FG_PRICE(0,-1AY))&lt;/Q&gt;&lt;R&gt;1&lt;/R&gt;&lt;C&gt;1&lt;/C&gt;&lt;D xsi:type="xsd:double"&gt;0.895324639289678&lt;/D&gt;&lt;/FQL&gt;&lt;FQL&gt;&lt;Q&gt;TIOS-FDS^FG_PRICE_CHANGE(0,-1AY)&lt;/Q&gt;&lt;R&gt;1&lt;/R&gt;&lt;C&gt;1&lt;/C&gt;&lt;D xsi:type="xsd:double"&gt;4.75610745881017&lt;/D&gt;&lt;/FQL&gt;&lt;FQL&gt;&lt;Q&gt;TIOS-FDS^FG_PRICE_CHANGE(0,-6AM)&lt;/Q&gt;&lt;R&gt;1&lt;/R&gt;&lt;C&gt;1&lt;/C&gt;&lt;D xsi:type="xsd:double"&gt;23.6184273537017&lt;/D&gt;&lt;/FQL&gt;&lt;FQL&gt;&lt;Q&gt;TIOS-FDS^FG_PRICE_CHANGE(0,-3AM)&lt;/Q&gt;&lt;R&gt;1&lt;/R&gt;&lt;C&gt;1&lt;/C&gt;&lt;D xsi:type="xsd:double"&gt;1.42228508565141&lt;/D&gt;&lt;/FQL&gt;&lt;FQL&gt;&lt;Q&gt;TIOS-FDS^FG_PRICE_CHANGE(0,-1AM)&lt;/Q&gt;&lt;R&gt;1&lt;/R&gt;&lt;C&gt;1&lt;/C&gt;&lt;D xsi:type="xsd:double"&gt;-8.37651735642791&lt;/D&gt;&lt;/FQL&gt;&lt;FQL&gt;&lt;Q&gt;TIOS-FDS^FG_PRICE_MAVG(0,,,,30)&lt;/Q&gt;&lt;R&gt;1&lt;/R&gt;&lt;C&gt;1&lt;/C&gt;&lt;D xsi:type="xsd:double"&gt;135.705&lt;/D&gt;&lt;/FQL&gt;&lt;FQL&gt;&lt;Q&gt;TIOS-FDS^FG_PRICE(0)&lt;/Q&gt;&lt;R&gt;1&lt;/R&gt;&lt;C&gt;1&lt;/C&gt;&lt;D xsi:type="xsd:double"&gt;129.07&lt;/D&gt;&lt;/FQL&gt;&lt;FQL&gt;&lt;Q&gt;FC0000US^FG_PRICE(0)&lt;/Q&gt;&lt;R&gt;1&lt;/R&gt;&lt;C&gt;1&lt;/C&gt;&lt;D xsi:type="xsd:double"&gt;375.7224&lt;/D&gt;&lt;/FQL&gt;&lt;FQL&gt;&lt;Q&gt;FC0000GB^FG_PRICE(0)&lt;/Q&gt;&lt;R&gt;1&lt;/R&gt;&lt;C&gt;1&lt;/C&gt;&lt;D xsi:type="xsd:double"&gt;117.10338&lt;/D&gt;&lt;/FQL&gt;&lt;FQL&gt;&lt;Q&gt;FC0000CH^FG_PRICE(0)&lt;/Q&gt;&lt;R&gt;1&lt;/R&gt;&lt;C&gt;1&lt;/C&gt;&lt;D xsi:type="xsd:double"&gt;321.45227&lt;/D&gt;&lt;/FQL&gt;&lt;FQL&gt;&lt;Q&gt;FC0000JP^FG_PRICE(0)&lt;/Q&gt;&lt;R&gt;1&lt;/R&gt;&lt;C&gt;1&lt;/C&gt;&lt;D xsi:type="xsd:double"&gt;170.5309&lt;/D&gt;&lt;/FQL&gt;&lt;FQL&gt;&lt;Q&gt;FC0000GR^FG_PRICE(0)&lt;/Q&gt;&lt;R&gt;1&lt;/R&gt;&lt;C&gt;1&lt;/C&gt;&lt;D xsi:type="xsd:double"&gt;9.590806&lt;/D&gt;&lt;/FQL&gt;&lt;FQL&gt;&lt;Q&gt;FC0000CA^FG_PRICE(0)&lt;/Q&gt;&lt;R&gt;1&lt;/R&gt;&lt;C&gt;1&lt;/C&gt;&lt;D xsi:type="xsd:double"&gt;278.1959&lt;/D&gt;&lt;/FQL&gt;&lt;FQL&gt;&lt;Q&gt;FC0000AU^FG_PRICE(0)&lt;/Q&gt;&lt;R&gt;1&lt;/R&gt;&lt;C&gt;1&lt;/C&gt;&lt;D xsi:type="xsd:double"&gt;346.01096&lt;/D&gt;&lt;/FQL&gt;&lt;FQL&gt;&lt;Q&gt;FC0000NZ^FG_PRICE(0)&lt;/Q&gt;&lt;R&gt;1&lt;/R&gt;&lt;C&gt;1&lt;/C&gt;&lt;D xsi:type="xsd:double"&gt;392.69495&lt;/D&gt;&lt;/FQL&gt;&lt;FQL&gt;&lt;Q&gt;EWI^FG_PRICE_MAVG(0,,,,200)&lt;/Q&gt;&lt;R&gt;1&lt;/R&gt;&lt;C&gt;1&lt;/C&gt;&lt;D xsi:type="xsd:double"&gt;31.8579&lt;/D&gt;&lt;/FQL&gt;&lt;FQL&gt;&lt;Q&gt;EWI^FG_PRICE_MAVG(0,,,,60)&lt;/Q&gt;&lt;R&gt;1&lt;/R&gt;&lt;C&gt;1&lt;/C&gt;&lt;D xsi:type="xsd:double"&gt;33.335667&lt;/D&gt;&lt;/FQL&gt;&lt;FQL&gt;&lt;Q&gt;EWI^FG_PRICE_MAVG(0,,,,30)&lt;/Q&gt;&lt;R&gt;1&lt;/R&gt;&lt;C&gt;1&lt;/C&gt;&lt;D xsi:type="xsd:double"&gt;33.586&lt;/D&gt;&lt;/FQL&gt;&lt;FQL&gt;&lt;Q&gt;EWI^FG_PRICE(0)&lt;/Q&gt;&lt;R&gt;1&lt;/R&gt;&lt;C&gt;1&lt;/C&gt;&lt;D xsi:type="xsd:double"&gt;33.81&lt;/D&gt;&lt;/FQL&gt;&lt;FQL&gt;&lt;Q&gt;EWD^FG_PRICE_MAVG(0,,,,200)&lt;/Q&gt;&lt;R&gt;1&lt;/R&gt;&lt;C&gt;1&lt;/C&gt;&lt;D xsi:type="xsd:double"&gt;35.16415&lt;/D&gt;&lt;/FQL&gt;&lt;FQL&gt;&lt;Q&gt;EWD^FG_PRICE_MAVG(0,,,,60)&lt;/Q&gt;&lt;R&gt;1&lt;/R&gt;&lt;C&gt;1&lt;/C&gt;&lt;D xsi:type="xsd:double"&gt;37.323833&lt;/D&gt;&lt;/FQL&gt;&lt;FQL&gt;&lt;Q&gt;EWD^FG_PRICE_MAVG(0,,,,30)&lt;/Q&gt;&lt;R&gt;1&lt;/R&gt;&lt;C&gt;1&lt;/C&gt;&lt;D xsi:type="xsd:double"&gt;37.593&lt;/D&gt;&lt;/FQL&gt;&lt;FQL&gt;&lt;Q&gt;EWD^FG_PRICE(0)&lt;/Q&gt;&lt;R&gt;1&lt;/R&gt;&lt;C&gt;1&lt;/C&gt;&lt;D xsi:type="xsd:double"&gt;37.53&lt;/D&gt;&lt;/FQL&gt;&lt;FQL&gt;&lt;Q&gt;EWN^FG_PRICE_MAVG(0,,,,200)&lt;/Q&gt;&lt;R&gt;1&lt;/R&gt;&lt;C&gt;1&lt;/C&gt;&lt;D xsi:type="xsd:double"&gt;41.90558&lt;/D&gt;&lt;/FQL&gt;&lt;FQL&gt;&lt;Q&gt;EWN^FG_PRICE_MAVG(0,,,,60)&lt;/Q&gt;&lt;R&gt;1&lt;/R&gt;&lt;C&gt;1&lt;/C&gt;&lt;D xsi:type="xsd:double"&gt;43.712032&lt;/D&gt;&lt;/FQL&gt;&lt;FQL&gt;&lt;Q&gt;EWN^FG_PRICE_MAVG(0,,,,30)&lt;/Q&gt;&lt;R&gt;1&lt;/R&gt;&lt;C&gt;1&lt;/C&gt;&lt;D xsi:type="xsd:double"&gt;44.55&lt;/D&gt;&lt;/FQL&gt;&lt;FQL&gt;&lt;Q&gt;EWN^FG_PRICE(0)&lt;/Q&gt;&lt;R&gt;1&lt;/R&gt;&lt;C&gt;1&lt;/C&gt;&lt;D xsi:type="xsd:double"&gt;46.7&lt;/D&gt;&lt;/FQL&gt;&lt;FQL&gt;&lt;Q&gt;EWQ^FG_PRICE_MAVG(0,,,,200)&lt;/Q&gt;&lt;R&gt;1&lt;/R&gt;&lt;C&gt;1&lt;/C&gt;&lt;D xsi:type="xsd:double"&gt;37.545174&lt;/D&gt;&lt;/FQL&gt;&lt;FQL&gt;&lt;Q&gt;EWQ^FG_PRICE_MAVG(0,,,,60)&lt;/Q&gt;&lt;R&gt;1&lt;/R&gt;&lt;C&gt;1&lt;/C&gt;&lt;D xsi:type="xsd:double"&gt;38.212917&lt;/D&gt;&lt;/FQL&gt;&lt;FQL&gt;&lt;Q&gt;EWQ^FG_PRICE_MAVG(0,,,,30)&lt;/Q&gt;&lt;R&gt;1&lt;/R&gt;&lt;C&gt;1&lt;/C&gt;&lt;D xsi:type="xsd:double"&gt;38.446335&lt;/D&gt;&lt;/FQL&gt;&lt;FQL&gt;&lt;Q&gt;EWQ^FG_PRICE(0)&lt;/Q&gt;&lt;R&gt;1&lt;/R&gt;&lt;C&gt;1&lt;/C&gt;&lt;D xsi:type="xsd:double"&gt;38.66&lt;/D&gt;&lt;/FQL&gt;&lt;FQL&gt;&lt;Q&gt;SPY^FG_PRICE_MAVG(0,,,,200)&lt;/Q&gt;&lt;R&gt;1&lt;/R&gt;&lt;C&gt;1&lt;/C&gt;&lt;D xsi:type="xsd:double"&gt;444.7888&lt;/D&gt;&lt;/FQL&gt;&lt;FQL&gt;&lt;Q&gt;SPY^FG_PRICE_MAVG(0,,,,60)&lt;/Q&gt;&lt;R&gt;1&lt;/R&gt;&lt;C&gt;1&lt;/C&gt;&lt;D xsi:type="xsd:double"&gt;470.8085&lt;/D&gt;&lt;/FQL&gt;&lt;FQL&gt;&lt;Q&gt;SPY^FG_PRICE_MAVG(0,,,,30)&lt;/Q&gt;&lt;R&gt;1&lt;/R&gt;&lt;C&gt;1&lt;/C&gt;&lt;D xsi:type="xsd:double"&gt;481.668&lt;/D&gt;&lt;/FQL&gt;&lt;FQL&gt;&lt;Q&gt;SPY^FG_PRICE(0)&lt;/Q&gt;&lt;R&gt;1&lt;/R&gt;&lt;C&gt;1&lt;/C&gt;&lt;D xsi:type="xsd:double"&gt;498.32&lt;/D&gt;&lt;/FQL&gt;&lt;FQL&gt;&lt;Q&gt;QQQ^FG_PRICE_MAVG(0,,,,200)&lt;/Q&gt;&lt;R&gt;1&lt;/R&gt;&lt;C&gt;1&lt;/C&gt;&lt;D xsi:type="xsd:double"&gt;373.1693&lt;/D&gt;&lt;/FQL&gt;&lt;FQL&gt;&lt;Q&gt;QQQ^FG_PRICE_MAVG(0,,,,60)&lt;/Q&gt;&lt;R&gt;1&lt;/R&gt;&lt;C&gt;1&lt;/C&gt;&lt;D xsi:type="xsd:double"&gt;404.99582&lt;/D&gt;&lt;/FQL&gt;&lt;FQL&gt;&lt;Q&gt;QQQ^FG_PRICE_MAVG(0,,,,30)&lt;/Q&gt;&lt;R&gt;1&lt;/R&gt;&lt;C&gt;1&lt;/C&gt;&lt;D xsi:type="xsd:double"&gt;415.95367&lt;/D&gt;&lt;/FQL&gt;&lt;FQL&gt;&lt;Q&gt;QQQ^FG_PRICE(0)&lt;/Q&gt;&lt;R&gt;1&lt;/R&gt;&lt;C&gt;1&lt;/C&gt;&lt;D xsi:type="xsd:double"&gt;432.79&lt;/D&gt;&lt;/FQL&gt;&lt;FQL&gt;&lt;Q&gt;EWU^FG_PRICE_MAVG(0,,,,200)&lt;/Q&gt;&lt;R&gt;1&lt;/R&gt;&lt;C&gt;1&lt;/C&gt;&lt;D xsi:type="xsd:double"&gt;32.29355&lt;/D&gt;&lt;/FQL&gt;&lt;FQL&gt;&lt;Q&gt;EWU^FG_PRICE_MAVG(0,,,,60)&lt;/Q&gt;&lt;R&gt;1&lt;/R&gt;&lt;C&gt;1&lt;/C&gt;&lt;D xsi:type="xsd:double"&gt;32.512333&lt;/D&gt;&lt;/FQL&gt;&lt;FQL&gt;&lt;Q&gt;EWU^FG_PRICE_MAVG(0,,,,30)&lt;/Q&gt;&lt;R&gt;1&lt;/R&gt;&lt;C&gt;1&lt;/C&gt;&lt;D xsi:type="xsd:double"&gt;32.536335&lt;/D&gt;&lt;/FQL&gt;&lt;FQL&gt;&lt;Q&gt;EWU^FG_PRICE(0)&lt;/Q&gt;&lt;R&gt;1&lt;/R&gt;&lt;C&gt;1&lt;/C&gt;&lt;D xsi:type="xsd:double"&gt;32.32&lt;/D&gt;&lt;/FQL&gt;&lt;FQL&gt;&lt;Q&gt;EWL^FG_PRICE_MAVG(0,,,,200)&lt;/Q&gt;&lt;R&gt;1&lt;/R&gt;&lt;C&gt;1&lt;/C&gt;&lt;D xsi:type="xsd:double"&gt;45.96545&lt;/D&gt;&lt;/FQL&gt;&lt;FQL&gt;&lt;Q&gt;EWL^FG_PRICE_MAVG(0,,,,60)&lt;/Q&gt;&lt;R&gt;1&lt;/R&gt;&lt;C&gt;1&lt;/C&gt;&lt;D xsi:type="xsd:double"&gt;46.607166&lt;/D&gt;&lt;/FQL&gt;&lt;FQL&gt;&lt;Q&gt;EWL^FG_PRICE_MAVG(0,,,,30)&lt;/Q&gt;&lt;R&gt;1&lt;/R&gt;&lt;C&gt;1&lt;/C&gt;&lt;D xsi:type="xsd:double"&gt;47.496&lt;/D&gt;&lt;/FQL&gt;&lt;FQL&gt;&lt;Q&gt;EWL^FG_PRICE(0)&lt;/Q&gt;&lt;R&gt;1&lt;/R&gt;&lt;C&gt;1&lt;/C&gt;&lt;D xsi:type="xsd:double"&gt;46.49&lt;/D&gt;&lt;/FQL&gt;&lt;FQL&gt;&lt;Q&gt;EWJ^FG_PRICE_MAVG(0,,,,200)&lt;/Q&gt;&lt;R&gt;1&lt;/R&gt;&lt;C&gt;1&lt;/C&gt;&lt;D xsi:type="xsd:double"&gt;61.8365&lt;/D&gt;&lt;/FQL&gt;&lt;FQL&gt;&lt;Q&gt;EWJ^FG_PRICE_MAVG(0,,,,60)&lt;/Q&gt;&lt;R&gt;1&lt;/R&gt;&lt;C&gt;1&lt;/C&gt;&lt;D xsi:type="xsd:double"&gt;63.987167&lt;/D&gt;&lt;/FQL&gt;&lt;FQL&gt;&lt;Q&gt;EWJ^FG_PRICE_MAVG(0,,,,30)&lt;/Q&gt;&lt;R&gt;1&lt;/R&gt;&lt;C&gt;1&lt;/C&gt;&lt;D xsi:type="xsd:double"&gt;65.372665&lt;/D&gt;&lt;/FQL&gt;&lt;FQL&gt;&lt;Q&gt;EWJ^FG_PRICE(0)&lt;/Q&gt;&lt;R&gt;1&lt;/R&gt;&lt;C&gt;1&lt;/C&gt;&lt;D xsi:type="xsd:double"&gt;66.39&lt;/D&gt;&lt;/FQL&gt;&lt;FQL&gt;&lt;Q&gt;EWG^FG_PRICE_MAVG(0,,,,200)&lt;/Q&gt;&lt;R&gt;1&lt;/R&gt;&lt;C&gt;1&lt;/C&gt;&lt;D xsi:type="xsd:double"&gt;28.04485&lt;/D&gt;&lt;/FQL&gt;&lt;FQL&gt;&lt;Q&gt;EWG^FG_PRICE_MAVG(0,,,,60)&lt;/Q&gt;&lt;R&gt;1&lt;/R&gt;&lt;C&gt;1&lt;/C&gt;&lt;D xsi:type="xsd:double"&gt;28.903334&lt;/D&gt;&lt;/FQL&gt;&lt;FQL&gt;&lt;Q&gt;EWG^FG_PRICE_MAVG(0,,,,30)&lt;/Q&gt;&lt;R&gt;1&lt;/R&gt;&lt;C&gt;1&lt;/C&gt;&lt;D xsi:type="xsd:double"&gt;29.197&lt;/D&gt;&lt;/FQL&gt;&lt;FQL&gt;&lt;Q&gt;EWG^FG_PRICE(0)&lt;/Q&gt;&lt;R&gt;1&lt;/R&gt;&lt;C&gt;1&lt;/C&gt;&lt;D xsi:type="xsd:double"&gt;29.26&lt;/D&gt;&lt;/FQL&gt;&lt;FQL&gt;&lt;Q&gt;EWC^FG_PRICE_MAVG(0,,,,200)&lt;/Q&gt;&lt;R&gt;1&lt;/R&gt;&lt;C&gt;1&lt;/C&gt;&lt;D xsi:type="xsd:double"&gt;34.65715&lt;/D&gt;&lt;/FQL&gt;&lt;FQL&gt;&lt;Q&gt;EWC^FG_PRICE_MAVG(0,,,,60)&lt;/Q&gt;&lt;R&gt;1&lt;/R&gt;&lt;C&gt;1&lt;/C&gt;&lt;D xsi:type="xsd:double"&gt;35.711834&lt;/D&gt;&lt;/FQL&gt;&lt;FQL&gt;&lt;Q&gt;EWC^FG_PRICE_MAVG(0,,,,30)&lt;/Q&gt;&lt;R&gt;1&lt;/R&gt;&lt;C&gt;1&lt;/C&gt;&lt;D xsi:type="xsd:double"&gt;36.295666&lt;/D&gt;&lt;/FQL&gt;&lt;FQL&gt;&lt;Q&gt;EWC^FG_PRICE(0)&lt;/Q&gt;&lt;R&gt;1&lt;/R&gt;&lt;C&gt;1&lt;/C&gt;&lt;D xsi:type="xsd:double"&gt;36.2&lt;/D&gt;&lt;/FQL&gt;&lt;FQL&gt;&lt;Q&gt;EWA^FG_PRICE_MAVG(0,,,,200)&lt;/Q&gt;&lt;R&gt;1&lt;/R&gt;&lt;C&gt;1&lt;/C&gt;&lt;D xsi:type="xsd:double"&gt;22.5163&lt;/D&gt;&lt;/FQL&gt;&lt;FQL&gt;&lt;Q&gt;EWA^FG_PRICE_MAVG(0,,,,60)&lt;/Q&gt;&lt;R&gt;1&lt;/R&gt;&lt;C&gt;1&lt;/C&gt;&lt;D xsi:type="xsd:double"&gt;23.2925&lt;/D&gt;&lt;/FQL&gt;&lt;FQL&gt;&lt;Q&gt;EWA^FG_PRICE_MAVG(0,,,,30)&lt;/Q&gt;&lt;R&gt;1&lt;/R&gt;&lt;C&gt;1&lt;/C&gt;&lt;D xsi:type="xsd:double"&gt;23.678667&lt;/D&gt;&lt;/FQL&gt;&lt;FQL&gt;&lt;Q&gt;EWA^FG_PRICE(0)&lt;/Q&gt;&lt;R&gt;1&lt;/R&gt;&lt;C&gt;1&lt;/C&gt;&lt;D xsi:type="xsd:double"&gt;23.52&lt;/D&gt;&lt;/FQL&gt;&lt;FQL&gt;&lt;Q&gt;ENZL^FG_PRICE_MAVG(0,,,,200)&lt;/Q&gt;&lt;R&gt;1&lt;/R&gt;&lt;C&gt;1&lt;/C&gt;&lt;D xsi:type="xsd:double"&gt;46.798244&lt;/D&gt;&lt;/FQL&gt;&lt;FQL&gt;&lt;Q&gt;ENZL^FG_PRICE_MAVG(0,,,,60)&lt;/Q&gt;&lt;R&gt;1&lt;/R&gt;&lt;C&gt;1&lt;/C&gt;&lt;D xsi:type="xsd:double"&gt;46.669666&lt;/D&gt;&lt;/FQL&gt;&lt;FQL&gt;&lt;Q&gt;ENZL^FG_PRICE_MAVG(0,,,,30)&lt;/Q&gt;&lt;R&gt;1&lt;/R&gt;&lt;C&gt;1&lt;/C&gt;&lt;D xsi:type="xsd:double"&gt;47.107166&lt;/D&gt;&lt;/FQL&gt;&lt;FQL&gt;&lt;Q&gt;ENZL^FG_PRICE(0)&lt;/Q&gt;&lt;R&gt;1&lt;/R&gt;&lt;C&gt;1&lt;/C&gt;&lt;D xsi:type="xsd:double"&gt;46.18&lt;/D&gt;&lt;/FQL&gt;&lt;FQL&gt;&lt;Q&gt;EWI^FG_COMPANY_NAME&lt;/Q&gt;&lt;R&gt;1&lt;/R&gt;&lt;C&gt;1&lt;/C&gt;&lt;D xsi:type="xsd:string"&gt;iShares MSCI Italy ETF&lt;/D&gt;&lt;/FQL&gt;&lt;FQL&gt;&lt;Q&gt;EWD^FG_COMPANY_NAME&lt;/Q&gt;&lt;R&gt;1&lt;/R&gt;&lt;C&gt;1&lt;/C&gt;&lt;D xsi:type="xsd:string"&gt;iShares MSCI Sweden ETF&lt;/D&gt;&lt;/FQL&gt;&lt;FQL&gt;&lt;Q&gt;EWN^FG_COMPANY_NAME&lt;/Q&gt;&lt;R&gt;1&lt;/R&gt;&lt;C&gt;1&lt;/C&gt;&lt;D xsi:type="xsd:string"&gt;iShares MSCI Netherlands ETF&lt;/D&gt;&lt;/FQL&gt;&lt;FQL&gt;&lt;Q&gt;EWQ^FG_COMPANY_NAME&lt;/Q&gt;&lt;R&gt;1&lt;/R&gt;&lt;C&gt;1&lt;/C&gt;&lt;D xsi:type="xsd:string"&gt;iShares MSCI France ETF&lt;/D&gt;&lt;/FQL&gt;&lt;FQL&gt;&lt;Q&gt;SPY^FG_COMPANY_NAME&lt;/Q&gt;&lt;R&gt;1&lt;/R&gt;&lt;C&gt;1&lt;/C&gt;&lt;D xsi:type="xsd:string"&gt;SPDR S&amp;amp;P 500 ETF Trust&lt;/D&gt;&lt;/FQL&gt;&lt;FQL&gt;&lt;Q&gt;QQQ^FG_COMPANY_NAME&lt;/Q&gt;&lt;R&gt;1&lt;/R&gt;&lt;C&gt;1&lt;/C&gt;&lt;D xsi:type="xsd:string"&gt;Invesco QQQ Trust Series I&lt;/D&gt;&lt;/FQL&gt;&lt;FQL&gt;&lt;Q&gt;EWU^FG_COMPANY_NAME&lt;/Q&gt;&lt;R&gt;1&lt;/R&gt;&lt;C&gt;1&lt;/C&gt;&lt;D xsi:type="xsd:string"&gt;iShares MSCI United Kingdom ETF&lt;/D&gt;&lt;/FQL&gt;&lt;FQL&gt;&lt;Q&gt;EWL^FG_COMPANY_NAME&lt;/Q&gt;&lt;R&gt;1&lt;/R&gt;&lt;C&gt;1&lt;/C&gt;&lt;D xsi:type="xsd:string"&gt;iShares MSCI Switzerland ETF&lt;/D&gt;&lt;/FQL&gt;&lt;FQL&gt;&lt;Q&gt;EWJ^FG_COMPANY_NAME&lt;/Q&gt;&lt;R&gt;1&lt;/R&gt;&lt;C&gt;1&lt;/C&gt;&lt;D xsi:type="xsd:string"&gt;iShares MSCI Japan ETF&lt;/D&gt;&lt;/FQL&gt;&lt;FQL&gt;&lt;Q&gt;EWG^FG_COMPANY_NAME&lt;/Q&gt;&lt;R&gt;1&lt;/R&gt;&lt;C&gt;1&lt;/C&gt;&lt;D xsi:type="xsd:string"&gt;iShares MSCI Germany ETF&lt;/D&gt;&lt;/FQL&gt;&lt;FQL&gt;&lt;Q&gt;EWC^FG_COMPANY_NAME&lt;/Q&gt;&lt;R&gt;1&lt;/R&gt;&lt;C&gt;1&lt;/C&gt;&lt;D xsi:type="xsd:string"&gt;iShares MSCI Canada ETF&lt;/D&gt;&lt;/FQL&gt;&lt;FQL&gt;&lt;Q&gt;EWA^FG_COMPANY_NAME&lt;/Q&gt;&lt;R&gt;1&lt;/R&gt;&lt;C&gt;1&lt;/C&gt;&lt;D xsi:type="xsd:string"&gt;iShares MSCI Australia ETF&lt;/D&gt;&lt;/FQL&gt;&lt;FQL&gt;&lt;Q&gt;ENZL^FG_COMPANY_NAME&lt;/Q&gt;&lt;R&gt;1&lt;/R&gt;&lt;C&gt;1&lt;/C&gt;&lt;D xsi:type="xsd:string"&gt;iShares MSCI New Zealand ETF&lt;/D&gt;&lt;/FQL&gt;&lt;FQL&gt;&lt;Q&gt;540787-IN^P_PRICE(0)/P_PRICE_LOW_PR(0,,,,,,"PRICE","CLOSE","52W")&lt;/Q&gt;&lt;R&gt;1&lt;/R&gt;&lt;C&gt;1&lt;/C&gt;&lt;D xsi:type="xsd:double"&gt;1.7553229&lt;/D&gt;&lt;/FQL&gt;&lt;FQL&gt;&lt;Q&gt;540787-IN^P_PRICE(0)/P_PRICE_HIGH_PR(0,,,,,,"PRICE","CLOSE","52W")&lt;/Q&gt;&lt;R&gt;1&lt;/R&gt;&lt;C&gt;1&lt;/C&gt;&lt;D xsi:type="xsd:double"&gt;1&lt;/D&gt;&lt;/FQL&gt;&lt;FQL&gt;&lt;Q&gt;540787-IN^FG_TOTAL_RETURNC(0,-6AM)&lt;/Q&gt;&lt;R&gt;1&lt;/R&gt;&lt;C&gt;1&lt;/C&gt;&lt;D xsi:type="xsd:double"&gt;44.07679&lt;/D&gt;&lt;/FQL&gt;&lt;FQL&gt;&lt;Q&gt;540787-IN^FG_TOTAL_RETURNC(0,-3AM)&lt;/Q&gt;&lt;R&gt;1&lt;/R&gt;&lt;C&gt;1&lt;/C&gt;&lt;D xsi:type="xsd:double"&gt;31.942797&lt;/D&gt;&lt;/FQL&gt;&lt;FQL&gt;&lt;Q&gt;538057-IN^P_PRICE(0)/P_PRICE_LOW_PR(0,,,,,,"PRICE","CLOSE","52W")&lt;/Q&gt;&lt;R&gt;1&lt;/R&gt;&lt;C&gt;1&lt;/C&gt;&lt;D xsi:type="xsd:double"&gt;2.1144516&lt;/D&gt;&lt;/FQL&gt;&lt;FQL&gt;&lt;Q&gt;538057-IN^P_PRICE(0)/P_PRICE_HIGH_PR(0,,,,,,"PRICE","CLOSE","52W")&lt;/Q&gt;&lt;R&gt;1&lt;/R&gt;&lt;C&gt;1&lt;/C&gt;&lt;D xsi:type="xsd:double"&gt;1&lt;/D&gt;&lt;/FQL&gt;&lt;FQL&gt;&lt;Q&gt;538057-IN^FG_TOTAL_RETURNC(0,-6AM)&lt;/Q&gt;&lt;R&gt;1&lt;/R&gt;&lt;C&gt;1&lt;/C&gt;&lt;D xsi:type="xsd:double"&gt;71.3614&lt;/D&gt;&lt;/FQL&gt;&lt;FQL&gt;&lt;Q&gt;538057-IN^FG_TOTAL_RETURNC(0,-3AM)&lt;/Q&gt;&lt;R&gt;1&lt;/R&gt;&lt;C&gt;1&lt;/C&gt;&lt;D xsi:type="xsd:double"&gt;46.367287&lt;/D&gt;&lt;/FQL&gt;&lt;FQL&gt;&lt;Q&gt;543326-IN^P_PRICE(0)/P_PRICE_LOW_PR(0,,,,,,"PRICE","CLOSE","52W")&lt;/Q&gt;&lt;R&gt;1&lt;/R&gt;&lt;C&gt;1&lt;/C&gt;&lt;D xsi:type="xsd:double"&gt;1.2165079&lt;/D&gt;&lt;/FQL&gt;&lt;FQL&gt;&lt;Q&gt;543326-IN^P_PRICE(0)/P_PRICE_HIGH_PR(0,,,,,,"PRICE","CLOSE","52W")&lt;/Q&gt;&lt;R&gt;1&lt;/R&gt;&lt;C&gt;1&lt;/C&gt;&lt;D xsi:type="xsd:double"&gt;0.9344073&lt;/D&gt;&lt;/FQL&gt;&lt;FQL&gt;&lt;Q&gt;543326-IN^FG_TOTAL_RETURNC(0,-6AM)&lt;/Q&gt;&lt;R&gt;1&lt;/R&gt;&lt;C&gt;1&lt;/C&gt;&lt;D xsi:type="xsd:double"&gt;4.0307283&lt;/D&gt;&lt;/FQL&gt;&lt;FQL&gt;&lt;Q&gt;543326-IN^FG_TOTAL_RETURNC(0,-3AM)&lt;/Q&gt;&lt;R&gt;1&lt;/R&gt;&lt;C&gt;1&lt;/C&gt;&lt;D xsi:type="xsd:double"&gt;3.1556726&lt;/D&gt;&lt;/FQL&gt;&lt;FQL&gt;&lt;Q&gt;543627-IN^P_PRICE(0)/P_PRICE_LOW_PR(0,,,,,,"PRICE","CLOSE","52W")&lt;/Q&gt;&lt;R&gt;1&lt;/R&gt;&lt;C&gt;1&lt;/C&gt;&lt;D xsi:type="xsd:double"&gt;1.5244111&lt;/D&gt;&lt;/FQL&gt;&lt;FQL&gt;&lt;Q&gt;543627-IN^P_PRICE(0)/P_PRICE_HIGH_PR(0,,,,,,"PRICE","CLOSE","52W")&lt;/Q&gt;&lt;R&gt;1&lt;/R&gt;&lt;C&gt;1&lt;/C&gt;&lt;D xsi:type="xsd:double"&gt;0.99443215&lt;/D&gt;&lt;/FQL&gt;&lt;FQL&gt;&lt;Q&gt;543627-IN^FG_TOTAL_RETURNC(0,-6AM)&lt;/Q&gt;&lt;R&gt;1&lt;/R&gt;&lt;C&gt;1&lt;/C&gt;&lt;D xsi:type="xsd:double"&gt;18.987333&lt;/D&gt;&lt;/FQL&gt;&lt;FQL&gt;&lt;Q&gt;543627-IN^FG_TOTAL_RETURNC(0,-3AM)&lt;/Q&gt;&lt;R&gt;1&lt;/R&gt;&lt;C&gt;1&lt;/C&gt;&lt;D xsi:type="xsd:double"&gt;15.974033&lt;/D&gt;&lt;/FQL&gt;&lt;FQL&gt;&lt;Q&gt;543454-IN^P_PRICE(0)/P_PRICE_LOW_PR(0,,,,,,"PRICE","CLOSE","52W")&lt;/Q&gt;&lt;R&gt;1&lt;/R&gt;&lt;C&gt;1&lt;/C&gt;&lt;D xsi:type="xsd:double"&gt;1.4853764&lt;/D&gt;&lt;/FQL&gt;&lt;FQL&gt;&lt;Q&gt;543454-IN^P_PRICE(0)/P_PRICE_HIGH_PR(0,,,,,,"PRICE","CLOSE","52W")&lt;/Q&gt;&lt;R&gt;1&lt;/R&gt;&lt;C&gt;1&lt;/C&gt;&lt;D xsi:type="xsd:double"&gt;0.9957378&lt;/D&gt;&lt;/FQL&gt;&lt;FQL&gt;&lt;Q&gt;543454-IN^FG_TOTAL_RETURNC(0,-6AM)&lt;/Q&gt;&lt;R&gt;1&lt;/R&gt;&lt;C&gt;1&lt;/C&gt;&lt;D xsi:type="xsd:double"&gt;20.410263&lt;/D&gt;&lt;/FQL&gt;&lt;FQL&gt;&lt;Q&gt;543454-IN^FG_TOTAL_RETURNC(0,-3AM)&lt;/Q&gt;&lt;R&gt;1&lt;/R&gt;&lt;C&gt;1&lt;/C&gt;&lt;D xsi:type="xsd:double"&gt;18.588829&lt;/D&gt;&lt;/FQL&gt;&lt;FQL&gt;&lt;Q&gt;543666-IN^P_PRICE(0)/P_PRICE_LOW_PR(0,,,,,,"PRICE","CLOSE","52W")&lt;/Q&gt;&lt;R&gt;1&lt;/R&gt;&lt;C&gt;1&lt;/C&gt;&lt;D xsi:type="xsd:double"&gt;1.1601009&lt;/D&gt;&lt;/FQL&gt;&lt;FQL&gt;&lt;Q&gt;543666-IN^P_PRICE(0)/P_PRICE_HIGH_PR(0,,,,,,"PRICE","CLOSE","52W")&lt;/Q&gt;&lt;R&gt;1&lt;/R&gt;&lt;C&gt;1&lt;/C&gt;&lt;D xsi:type="xsd:double"&gt;0.9115079&lt;/D&gt;&lt;/FQL&gt;&lt;FQL&gt;&lt;Q&gt;543666-IN^FG_TOTAL_RETURNC(0,-6AM)&lt;/Q&gt;&lt;R&gt;1&lt;/R&gt;&lt;C&gt;1&lt;/C&gt;&lt;D xsi:type="xsd:double"&gt;-2.5332034&lt;/D&gt;&lt;/FQL&gt;&lt;FQL&gt;&lt;Q&gt;543666-IN^FG_TOTAL_RETURNC(0,-3AM)&lt;/Q&gt;&lt;R&gt;1&lt;/R&gt;&lt;C&gt;1&lt;/C&gt;&lt;D xsi:type="xsd:double"&gt;1.984632&lt;/D&gt;&lt;/FQL&gt;&lt;FQL&gt;&lt;Q&gt;543563-IN^P_PRICE(0)/P_PRICE_LOW_PR(0,,,,,,"PRICE","CLOSE","52W")&lt;/Q&gt;&lt;R&gt;1&lt;/R&gt;&lt;C&gt;1&lt;/C&gt;&lt;D xsi:type="xsd:double"&gt;1.683654&lt;/D&gt;&lt;/FQL&gt;&lt;FQL&gt;&lt;Q&gt;543563-IN^P_PRICE(0)/P_PRICE_HIGH_PR(0,,,,,,"PRICE","CLOSE","52W")&lt;/Q&gt;&lt;R&gt;1&lt;/R&gt;&lt;C&gt;1&lt;/C&gt;&lt;D xsi:type="xsd:double"&gt;0.9968687&lt;/D&gt;&lt;/FQL&gt;&lt;FQL&gt;&lt;Q&gt;543563-IN^FG_TOTAL_RETURNC(0,-6AM)&lt;/Q&gt;&lt;R&gt;1&lt;/R&gt;&lt;C&gt;1&lt;/C&gt;&lt;D xsi:type="xsd:double"&gt;22.490383&lt;/D&gt;&lt;/FQL&gt;&lt;FQL&gt;&lt;Q&gt;543563-IN^FG_TOTAL_RETURNC(0,-3AM)&lt;/Q&gt;&lt;R&gt;1&lt;/R&gt;&lt;C&gt;1&lt;/C&gt;&lt;D xsi:type="xsd:double"&gt;21.639454&lt;/D&gt;&lt;/FQL&gt;&lt;FQL&gt;&lt;Q&gt;543465-IN^P_PRICE(0)/P_PRICE_LOW_PR(0,,,,,,"PRICE","CLOSE","52W")&lt;/Q&gt;&lt;R&gt;1&lt;/R&gt;&lt;C&gt;1&lt;/C&gt;&lt;D xsi:type="xsd:double"&gt;1.6995239&lt;/D&gt;&lt;/FQL&gt;&lt;FQL&gt;&lt;Q&gt;543465-IN^P_PRICE(0)/P_PRICE_HIGH_PR(0,,,,,,"PRICE","CLOSE","52W")&lt;/Q&gt;&lt;R&gt;1&lt;/R&gt;&lt;C&gt;1&lt;/C&gt;&lt;D xsi:type="xsd:double"&gt;1&lt;/D&gt;&lt;/FQL&gt;&lt;FQL&gt;&lt;Q&gt;543465-IN^FG_TOTAL_RETURNC(0,-6AM)&lt;/Q&gt;&lt;R&gt;1&lt;/R&gt;&lt;C&gt;1&lt;/C&gt;&lt;D xsi:type="xsd:double"&gt;38.783443&lt;/D&gt;&lt;/FQL&gt;&lt;FQL&gt;&lt;Q&gt;543465-IN^FG_TOTAL_RETURNC(0,-3AM)&lt;/Q&gt;&lt;R&gt;1&lt;/R&gt;&lt;C&gt;1&lt;/C&gt;&lt;D xsi:type="xsd:double"&gt;28.798807&lt;/D&gt;&lt;/FQL&gt;&lt;FQL&gt;&lt;Q&gt;543710-IN^P_PRICE(0)/P_PRICE_LOW_PR(0,,,,,,"PRICE","CLOSE","52W")&lt;/Q&gt;&lt;R&gt;1&lt;/R&gt;&lt;C&gt;1&lt;/C&gt;&lt;D xsi:type="xsd:double"&gt;1.5556799&lt;/D&gt;&lt;/FQL&gt;&lt;FQL&gt;&lt;Q&gt;543710-IN^P_PRICE(0)/P_PRICE_HIGH_PR(0,,,,,,"PRICE","CLOSE","52W")&lt;/Q&gt;&lt;R&gt;1&lt;/R&gt;&lt;C&gt;1&lt;/C&gt;&lt;D xsi:type="xsd:double"&gt;1&lt;/D&gt;&lt;/FQL&gt;&lt;FQL&gt;&lt;Q&gt;543710-IN^FG_TOTAL_RETURNC(0,-6AM)&lt;/Q&gt;&lt;R&gt;1&lt;/R&gt;&lt;C&gt;1&lt;/C&gt;&lt;D xsi:type="xsd:double"&gt;33.120514&lt;/D&gt;&lt;/FQL&gt;&lt;FQL&gt;&lt;Q&gt;543710-IN^FG_TOTAL_RETURNC(0,-3AM)&lt;/Q&gt;&lt;R&gt;1&lt;/R&gt;&lt;C&gt;1&lt;/C&gt;&lt;D xsi:type="xsd:double"&gt;28.683853&lt;/D&gt;&lt;/FQL&gt;&lt;FQL&gt;&lt;Q&gt;543571-IN^P_PRICE(0)/P_PRICE_LOW_PR(0,,,,,,"PRICE","CLOSE","52W")&lt;/Q&gt;&lt;R&gt;1&lt;/R&gt;&lt;C&gt;1&lt;/C&gt;&lt;D xsi:type="xsd:double"&gt;1.6132597&lt;/D&gt;&lt;/FQL&gt;&lt;FQL&gt;&lt;Q&gt;543571-IN^P_PRICE(0)/P_PRICE_HIGH_PR(0,,,,,,"PRICE","CLOSE","52W")&lt;/Q&gt;&lt;R&gt;1&lt;/R&gt;&lt;C&gt;1&lt;/C&gt;&lt;D xsi:type="xsd:double"&gt;1&lt;/D&gt;&lt;/FQL&gt;&lt;FQL&gt;&lt;Q&gt;543571-IN^FG_TOTAL_RETURNC(0,-6AM)&lt;/Q&gt;&lt;R&gt;1&lt;/R&gt;&lt;C&gt;1&lt;/C&gt;&lt;D xsi:type="xsd:double"&gt;33.638443&lt;/D&gt;&lt;/FQL&gt;&lt;FQL&gt;&lt;Q&gt;543571-IN^FG_TOTAL_RETURNC(0,-3AM)&lt;/Q&gt;&lt;R&gt;1&lt;/R&gt;&lt;C&gt;1&lt;/C&gt;&lt;D xsi:type="xsd:double"&gt;27.630352&lt;/D&gt;&lt;/FQL&gt;&lt;FQL&gt;&lt;Q&gt;543348-IN^P_PRICE(0)/P_PRICE_LOW_PR(0,,,,,,"PRICE","CLOSE","52W")&lt;/Q&gt;&lt;R&gt;1&lt;/R&gt;&lt;C&gt;1&lt;/C&gt;&lt;D xsi:type="xsd:double"&gt;1.7528895&lt;/D&gt;&lt;/FQL&gt;&lt;FQL&gt;&lt;Q&gt;543348-IN^P_PRICE(0)/P_PRICE_HIGH_PR(0,,,,,,"PRICE","CLOSE","52W")&lt;/Q&gt;&lt;R&gt;1&lt;/R&gt;&lt;C&gt;1&lt;/C&gt;&lt;D xsi:type="xsd:double"&gt;1&lt;/D&gt;&lt;/FQL&gt;&lt;FQL&gt;&lt;Q&gt;543348-IN^FG_TOTAL_RETURNC(0,-6AM)&lt;/Q&gt;&lt;R&gt;1&lt;/R&gt;&lt;C&gt;1&lt;/C&gt;&lt;D xsi:type="xsd:double"&gt;20.898079&lt;/D&gt;&lt;/FQL&gt;&lt;FQL&gt;&lt;Q&gt;543348-IN^FG_TOTAL_RETURNC(0,-3AM)&lt;/Q&gt;&lt;R&gt;1&lt;/R&gt;&lt;C&gt;1&lt;/C&gt;&lt;D xsi:type="xsd:double"&gt;21.069122&lt;/D&gt;&lt;/FQL&gt;&lt;FQL&gt;&lt;Q&gt;543608-IN^P_PRICE(0)/P_PRICE_LOW_PR(0,,,,,,"PRICE","CLOSE","52W")&lt;/Q&gt;&lt;R&gt;1&lt;/R&gt;&lt;C&gt;1&lt;/C&gt;&lt;D xsi:type="xsd:double"&gt;1.3921918&lt;/D&gt;&lt;/FQL&gt;&lt;FQL&gt;&lt;Q&gt;543608-IN^P_PRICE(0)/P_PRICE_HIGH_PR(0,,,,,,"PRICE","CLOSE","52W")&lt;/Q&gt;&lt;R&gt;1&lt;/R&gt;&lt;C&gt;1&lt;/C&gt;&lt;D xsi:type="xsd:double"&gt;0.9992794&lt;/D&gt;&lt;/FQL&gt;&lt;FQL&gt;&lt;Q&gt;543608-IN^FG_TOTAL_RETURNC(0,-6AM)&lt;/Q&gt;&lt;R&gt;1&lt;/R&gt;&lt;C&gt;1&lt;/C&gt;&lt;D xsi:type="xsd:double"&gt;22.12329&lt;/D&gt;&lt;/FQL&gt;&lt;FQL&gt;&lt;Q&gt;543608-IN^FG_TOTAL_RETURNC(0,-3AM)&lt;/Q&gt;&lt;R&gt;1&lt;/R&gt;&lt;C&gt;1&lt;/C&gt;&lt;D xsi:type="xsd:double"&gt;19.241428&lt;/D&gt;&lt;/FQL&gt;&lt;FQL&gt;&lt;Q&gt;543956-IN^P_PRICE(0)/P_PR</t>
        </r>
      </text>
    </comment>
    <comment ref="A9" authorId="0" shapeId="0" xr:uid="{68C122A9-C916-45F5-833D-3A95AF2136BC}">
      <text>
        <r>
          <rPr>
            <b/>
            <sz val="9"/>
            <color indexed="81"/>
            <rFont val="Tahoma"/>
            <charset val="1"/>
          </rPr>
          <t>ICE_LOW_PR(0,,,,,,"PRICE","CLOSE","52W")&lt;/Q&gt;&lt;R&gt;1&lt;/R&gt;&lt;C&gt;1&lt;/C&gt;&lt;D xsi:type="xsd:double"&gt;1.3776976&lt;/D&gt;&lt;/FQL&gt;&lt;FQL&gt;&lt;Q&gt;543956-IN^P_PRICE(0)/P_PRICE_HIGH_PR(0,,,,,,"PRICE","CLOSE","52W")&lt;/Q&gt;&lt;R&gt;1&lt;/R&gt;&lt;C&gt;1&lt;/C&gt;&lt;D xsi:type="xsd:double"&gt;0.98868865&lt;/D&gt;&lt;/FQL&gt;&lt;FQL&gt;&lt;Q&gt;543956-IN^FG_TOTAL_RETURNC(0,-6AM)&lt;/Q&gt;&lt;R&gt;0&lt;/R&gt;&lt;C&gt;0&lt;/C&gt;&lt;/FQL&gt;&lt;FQL&gt;&lt;Q&gt;543956-IN^FG_TOTAL_RETURNC(0,-3AM)&lt;/Q&gt;&lt;R&gt;1&lt;/R&gt;&lt;C&gt;1&lt;/C&gt;&lt;D xsi:type="xsd:double"&gt;13.978434&lt;/D&gt;&lt;/FQL&gt;&lt;FQL&gt;&lt;Q&gt;590107-IN^P_PRICE(0)/P_PRICE_LOW_PR(0,,,,,,"PRICE","CLOSE","52W")&lt;/Q&gt;&lt;R&gt;1&lt;/R&gt;&lt;C&gt;1&lt;/C&gt;&lt;D xsi:type="xsd:double"&gt;1.9293337&lt;/D&gt;&lt;/FQL&gt;&lt;FQL&gt;&lt;Q&gt;590107-IN^P_PRICE(0)/P_PRICE_HIGH_PR(0,,,,,,"PRICE","CLOSE","52W")&lt;/Q&gt;&lt;R&gt;1&lt;/R&gt;&lt;C&gt;1&lt;/C&gt;&lt;D xsi:type="xsd:double"&gt;1&lt;/D&gt;&lt;/FQL&gt;&lt;FQL&gt;&lt;Q&gt;590107-IN^FG_TOTAL_RETURNC(0,-6AM)&lt;/Q&gt;&lt;R&gt;1&lt;/R&gt;&lt;C&gt;1&lt;/C&gt;&lt;D xsi:type="xsd:double"&gt;51.6006&lt;/D&gt;&lt;/FQL&gt;&lt;FQL&gt;&lt;Q&gt;590107-IN^FG_TOTAL_RETURNC(0,-3AM)&lt;/Q&gt;&lt;R&gt;1&lt;/R&gt;&lt;C&gt;1&lt;/C&gt;&lt;D xsi:type="xsd:double"&gt;36.983585&lt;/D&gt;&lt;/FQL&gt;&lt;FQL&gt;&lt;Q&gt;540787-IN^PERCENT_CHANGE(FMA_EPS(+1,0,,,,"PORTAGG","MEAN"),FMA_EPS(+1,-3AM,,,,"PORTAGG","MEAN"))&lt;/Q&gt;&lt;R&gt;1&lt;/R&gt;&lt;C&gt;1&lt;/C&gt;&lt;D xsi:type="xsd:double"&gt;2.07675883897502&lt;/D&gt;&lt;/FQL&gt;&lt;FQL&gt;&lt;Q&gt;540787-IN^PERCENT_CHANGE(FMA_EPS(+1,0,,,,"PORTAGG","MEAN"),FMA_EPS(+1,-1AM,,,,"PORTAGG","MEAN"))&lt;/Q&gt;&lt;R&gt;1&lt;/R&gt;&lt;C&gt;1&lt;/C&gt;&lt;D xsi:type="xsd:double"&gt;0&lt;/D&gt;&lt;/FQL&gt;&lt;FQL&gt;&lt;Q&gt;540787-IN^FMA_PCT_ABOVE_MAVG(200,0,,,,"PORTAGG")&lt;/Q&gt;&lt;R&gt;1&lt;/R&gt;&lt;C&gt;1&lt;/C&gt;&lt;D xsi:type="xsd:double"&gt;95.4545454545455&lt;/D&gt;&lt;/FQL&gt;&lt;FQL&gt;&lt;Q&gt;538057-IN^PERCENT_CHANGE(FMA_EPS(+1,0,,,,"PORTAGG","MEAN"),FMA_EPS(+1,-3AM,,,,"PORTAGG","MEAN"))&lt;/Q&gt;&lt;R&gt;1&lt;/R&gt;&lt;C&gt;1&lt;/C&gt;&lt;D xsi:type="xsd:double"&gt;4.02505970813344&lt;/D&gt;&lt;/FQL&gt;&lt;FQL&gt;&lt;Q&gt;538057-IN^PERCENT_CHANGE(FMA_EPS(+1,0,,,,"PORTAGG","MEAN"),FMA_EPS(+1,-1AM,,,,"PORTAGG","MEAN"))&lt;/Q&gt;&lt;R&gt;1&lt;/R&gt;&lt;C&gt;1&lt;/C&gt;&lt;D xsi:type="xsd:double"&gt;0&lt;/D&gt;&lt;/FQL&gt;&lt;FQL&gt;&lt;Q&gt;538057-IN^FMA_PCT_ABOVE_MAVG(200,0,,,,"PORTAGG")&lt;/Q&gt;&lt;R&gt;1&lt;/R&gt;&lt;C&gt;1&lt;/C&gt;&lt;D xsi:type="xsd:double"&gt;91.6666666666667&lt;/D&gt;&lt;/FQL&gt;&lt;FQL&gt;&lt;Q&gt;543326-IN^PERCENT_CHANGE(FMA_EPS(+1,0,,,,"PORTAGG","MEAN"),FMA_EPS(+1,-3AM,,,,"PORTAGG","MEAN"))&lt;/Q&gt;&lt;R&gt;1&lt;/R&gt;&lt;C&gt;1&lt;/C&gt;&lt;D xsi:type="xsd:double"&gt;-0.369740300765526&lt;/D&gt;&lt;/FQL&gt;&lt;FQL&gt;&lt;Q&gt;543326-IN^PERCENT_CHANGE(FMA_EPS(+1,0,,,,"PORTAGG","MEAN"),FMA_EPS(+1,-1AM,,,,"PORTAGG","MEAN"))&lt;/Q&gt;&lt;R&gt;1&lt;/R&gt;&lt;C&gt;1&lt;/C&gt;&lt;D xsi:type="xsd:double"&gt;0&lt;/D&gt;&lt;/FQL&gt;&lt;FQL&gt;&lt;Q&gt;543326-IN^FMA_PCT_ABOVE_MAVG(200,0,,,,"PORTAGG")&lt;/Q&gt;&lt;R&gt;1&lt;/R&gt;&lt;C&gt;1&lt;/C&gt;&lt;D xsi:type="xsd:double"&gt;81.25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543454-IN^PERCENT_CHANGE(FMA_EPS(+1,0,,,,"PORTAGG","MEAN"),FMA_EPS(+1,-3AM,,,,"PORTAGG","MEAN"))&lt;/Q&gt;&lt;R&gt;1&lt;/R&gt;&lt;C&gt;1&lt;/C&gt;&lt;D xsi:type="xsd:double"&gt;-0.488801403600348&lt;/D&gt;&lt;/FQL&gt;&lt;FQL&gt;&lt;Q&gt;543454-IN^PERCENT_CHANGE(FMA_EPS(+1,0,,,,"PORTAGG","MEAN"),FMA_EPS(+1,-1AM,,,,"PORTAGG","MEAN"))&lt;/Q&gt;&lt;R&gt;1&lt;/R&gt;&lt;C&gt;1&lt;/C&gt;&lt;D xsi:type="xsd:double"&gt;0&lt;/D&gt;&lt;/FQL&gt;&lt;FQL&gt;&lt;Q&gt;543454-IN^FMA_PCT_ABOVE_MAVG(200,0,,,,"PORTAGG")&lt;/Q&gt;&lt;R&gt;1&lt;/R&gt;&lt;C&gt;1&lt;/C&gt;&lt;D xsi:type="xsd:double"&gt;82.051282051282&lt;/D&gt;&lt;/FQL&gt;&lt;FQL&gt;&lt;Q&gt;543666-IN^PERCENT_CHANGE(FMA_EPS(+1,0,,,,"PORTAGG","MEAN"),FMA_EPS(+1,-3AM,,,,"PORTAGG","MEAN"))&lt;/Q&gt;&lt;R&gt;1&lt;/R&gt;&lt;C&gt;1&lt;/C&gt;&lt;D xsi:type="xsd:double"&gt;-1.21924369210144&lt;/D&gt;&lt;/FQL&gt;&lt;FQL&gt;&lt;Q&gt;543666-IN^PERCENT_CHANGE(FMA_EPS(+1,0,,,,"PORTAGG","MEAN"),FMA_EPS(+1,-1AM,,,,"PORTAGG","MEAN"))&lt;/Q&gt;&lt;R&gt;1&lt;/R&gt;&lt;C&gt;1&lt;/C&gt;&lt;D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xsi:type="xsd:double"&gt;63.6363636363636&lt;/D&gt;&lt;/FQL&gt;&lt;FQL&gt;&lt;Q&gt;543563-IN^PERCENT_CHANGE(FMA_EPS(+1,0,,,,"PORTAGG","MEAN"),FMA_EPS(+1,-3AM,,,,"PORTAGG","MEAN"))&lt;/Q&gt;&lt;R&gt;1&lt;/R&gt;&lt;C&gt;1&lt;/C&gt;&lt;D xsi:type="xsd:double"&gt;-2.5962019290746&lt;/D&gt;&lt;/FQL&gt;&lt;FQL&gt;&lt;Q&gt;543563-IN^PERCENT_CHANGE(FMA_EPS(+1,0,,,,"PORTAGG","MEAN"),FMA_EPS(+1,-1AM,,,,"PORTAGG","MEAN"))&lt;/Q&gt;&lt;R&gt;1&lt;/R&gt;&lt;C&gt;1&lt;/C&gt;&lt;D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xsi:type="xsd:double"&gt;89.4736842105263&lt;/D&gt;&lt;/FQL&gt;&lt;FQL&gt;&lt;Q&gt;543465-IN^PERCENT_CHANGE(FMA_EPS(+1,0,,,,"PORTAGG","MEAN"),FMA_EPS(+1,-3AM,,,,"PORTAGG","MEAN"))&lt;/Q&gt;&lt;R&gt;1&lt;/R&gt;&lt;C&gt;1&lt;/C&gt;&lt;D xsi:type="xsd:double"&gt;4.10906385000337&lt;/D&gt;&lt;/FQL&gt;&lt;FQL&gt;&lt;Q&gt;543465-IN^PERCENT_CHANGE(FMA_EPS(+1,0,,,,"PORTAGG","MEAN"),FMA_EPS(+1,-1AM,,,,"PORTAGG","MEAN"))&lt;/Q&gt;&lt;R&gt;1&lt;/R&gt;&lt;C&gt;1&lt;/C&gt;&lt;D xsi:type="xsd:double"&gt;0&lt;/D&gt;&lt;/FQL&gt;&lt;FQL&gt;&lt;Q&gt;543465-IN^FMA_PCT_ABOVE_MAVG(200,0,,,,"PORTAGG")&lt;/Q&gt;&lt;R&gt;1&lt;/R&gt;&lt;C&gt;1&lt;/C&gt;&lt;D xsi:type="xsd:double"&gt;90.3225806451613&lt;/D&gt;&lt;/FQL&gt;&lt;FQL&gt;&lt;Q&gt;543710-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xsi:type="xsd:double"&gt;1.4293278160413&lt;/D&gt;&lt;/FQL&gt;&lt;FQL&gt;&lt;Q&gt;543571-IN^PERCENT_CHANGE(FMA_EPS(+1,0,,,,"PORTAGG","MEAN"),FMA_EPS(+1,-1AM,,,,"PORTAGG","MEAN"))&lt;/Q&gt;&lt;R&gt;1&lt;/R&gt;&lt;C&gt;1&lt;/C&gt;&lt;D xsi:type="xsd:double"&gt;0&lt;/D&gt;&lt;/FQL&gt;&lt;FQL&gt;&lt;Q&gt;543571-IN^FMA_PCT_ABOVE_MAVG(200,0,,,,"PORTAGG")&lt;/Q&gt;&lt;R&gt;1&lt;/R&gt;&lt;C&gt;1&lt;/C&gt;&lt;D xsi:type="xsd:double"&gt;93.5483870967742&lt;/D&gt;&lt;/FQL&gt;&lt;FQL&gt;&lt;Q&gt;543348-IN^PERCENT_CHANGE(FMA_EPS(+1,0,,,,"PORTAGG","MEAN"),FMA_EPS(+1,-3AM,,,,"PORTAGG","MEAN"))&lt;/Q&gt;&lt;R&gt;1&lt;/R&gt;&lt;C&gt;1&lt;/C&gt;&lt;D xsi:type="xsd:double"&gt;-0.366481268582413&lt;/D&gt;&lt;/FQL&gt;&lt;FQL&gt;&lt;Q&gt;543348-IN^PERCENT_CHANGE(FMA_EPS(+1,0,,,,"PORTAGG","MEAN"),FMA_EPS(+1,-1AM,,,,"PORTAGG","MEAN"))&lt;/Q&gt;&lt;R&gt;1&lt;/R&gt;&lt;C&gt;1&lt;/C&gt;&lt;D xsi:type="xsd:double"&gt;0&lt;/D&gt;&lt;/FQL&gt;&lt;FQL&gt;&lt;Q&gt;543348-IN^FMA_PCT_ABOVE_MAVG(200,0,,,,"PORTAGG")&lt;/Q&gt;&lt;R&gt;1&lt;/R&gt;&lt;C&gt;1&lt;/C&gt;&lt;D xsi:type="xsd:double"&gt;90.4761904761905&lt;/D&gt;&lt;/FQL&gt;&lt;FQL&gt;&lt;Q&gt;543608-IN^PERCENT_CHANGE(FMA_EPS(+1,0,,,,"PORTAGG","MEAN"),FMA_EPS(+1,-3AM,,,,"PORTAGG","MEAN"))&lt;/Q&gt;&lt;R&gt;1&lt;/R&gt;&lt;C&gt;1&lt;/C&gt;&lt;D xsi:type="xsd:double"&gt;-1.59545414570808&lt;/D&gt;&lt;/FQL&gt;&lt;FQL&gt;&lt;Q&gt;543608-IN^PERCENT_CHANGE(FMA_EPS(+1,0,,,,"PORTAGG","MEAN"),FMA_EPS(+1,-1AM,,,,"PORTAGG","MEAN"))&lt;/Q&gt;&lt;R&gt;1&lt;/R&gt;&lt;C&gt;1&lt;/C&gt;&lt;D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85.7142857142857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543956-IN^FMA_PCT_ABOVE_MAVG(200,0,,,,"PORTAGG")&lt;/Q&gt;&lt;R&gt;0&lt;/R&gt;&lt;C&gt;0&lt;/C&gt;&lt;/FQL&gt;&lt;FQL&gt;&lt;Q&gt;590107-IN^PERCENT_CHANGE(FMA_EPS(+1,0,,,,"PORTAGG","MEAN"),FMA_EPS(+1,-3AM,,,,"PORTAGG","MEAN"))&lt;/Q&gt;&lt;R&gt;1&lt;/R&gt;&lt;C&gt;1&lt;/C&gt;&lt;D xsi:type="xsd:double"&gt;0.0322441002378927&lt;/D&gt;&lt;/FQL&gt;&lt;FQL&gt;&lt;Q&gt;590107-IN^PERCENT_CHANGE(FMA_EPS(+1,0,,,,"PORTAGG","MEAN"),FMA_EPS(+1,-1AM,,,,"PORTAGG","MEAN"))&lt;/Q&gt;&lt;R&gt;1&lt;/R&gt;&lt;C&gt;1&lt;/C&gt;&lt;D xsi:type="xsd:double"&gt;0&lt;/D&gt;&lt;/FQL&gt;&lt;FQL&gt;&lt;Q&gt;590107-IN^FMA_PCT_ABOVE_MAVG(200,0,,,,"PORTAGG")&lt;/Q&gt;&lt;R&gt;1&lt;/R&gt;&lt;C&gt;1&lt;/C&gt;&lt;D xsi:type="xsd:double"&gt;84.6153846153846&lt;/D&gt;&lt;/FQL&gt;&lt;FQL&gt;&lt;Q&gt;540787-IN^COUNT(OS_TOP_HLDG_NAME(ALL,0D,,MTD,,ALL,EQ))&lt;/Q&gt;&lt;R&gt;1&lt;/R&gt;&lt;C&gt;1&lt;/C&gt;&lt;D xsi:type="xsd:long"&gt;22&lt;/D&gt;&lt;/FQL&gt;&lt;FQL&gt;&lt;Q&gt;540787-IN^FMA_COS_DOWN("EPS","1M",+1,0,,,"PORTAGG","MEANR")&lt;/Q&gt;&lt;R&gt;1&lt;/R&gt;&lt;C&gt;1&lt;/C&gt;&lt;D xsi:type="xsd:double"&gt;7&lt;/D&gt;&lt;/FQL&gt;&lt;FQL&gt;&lt;Q&gt;540787-IN^FMA_COS_UP("EPS","1M",+1,0,,,"PORTAGG","MEANR")&lt;/Q&gt;&lt;R&gt;1&lt;/R&gt;&lt;C&gt;1&lt;/C&gt;&lt;D xsi:type="xsd:double"&gt;15&lt;/D&gt;&lt;/FQL&gt;&lt;FQL&gt;&lt;Q&gt;538057-IN^COUNT(OS_TOP_HLDG_NAME(ALL,0D,,MTD,,ALL,EQ))&lt;/Q&gt;&lt;R&gt;1&lt;/R&gt;&lt;C&gt;1&lt;/C&gt;&lt;D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xsi:type="xsd:long"&gt;12&lt;/D&gt;&lt;/FQL&gt;&lt;FQL&gt;&lt;Q&gt;538057-IN^FMA_COS_DOWN("EPS","1M",+1,0,,,"PORTAGG","MEANR")&lt;/Q&gt;&lt;R&gt;1&lt;/R&gt;&lt;C&gt;1&lt;/C&gt;&lt;D xsi:type="xsd:double"&gt;3&lt;/D&gt;&lt;/FQL&gt;&lt;FQL&gt;&lt;Q&gt;538057-IN^FMA_COS_UP("EPS","1M",+1,0,,,"PORTAGG","MEANR")&lt;/Q&gt;&lt;R&gt;1&lt;/R&gt;&lt;C&gt;1&lt;/C&gt;&lt;D xsi:type="xsd:double"&gt;8&lt;/D&gt;&lt;/FQL&gt;&lt;FQL&gt;&lt;Q&gt;543326-IN^COUNT(OS_TOP_HLDG_NAME(ALL,0D,,MTD,,ALL,EQ))&lt;/Q&gt;&lt;R&gt;1&lt;/R&gt;&lt;C&gt;1&lt;/C&gt;&lt;D xsi:type="xsd:long"&gt;16&lt;/D&gt;&lt;/FQL&gt;&lt;FQL&gt;&lt;Q&gt;543326-IN^FMA_COS_DOWN("EPS","1M",+1,0,,,"PORTAGG","MEANR")&lt;/Q&gt;&lt;R&gt;1&lt;/R&gt;&lt;C&gt;1&lt;/C&gt;&lt;D xsi:type="xsd:double"&gt;9&lt;/D&gt;&lt;/FQL&gt;&lt;FQL&gt;&lt;Q&gt;543326-IN^FMA_COS_UP("EPS","1M",+1,0,,,"PORTAGG","MEANR")&lt;/Q&gt;&lt;R&gt;1&lt;/R&gt;&lt;C&gt;1&lt;/C&gt;&lt;D xsi:type="xsd:double"&gt;3&lt;/D&gt;&lt;/FQL&gt;&lt;FQL&gt;&lt;Q&gt;543627-IN^COUNT(OS_TOP_HLDG_NAME(ALL,0D,,MTD,,ALL,EQ))&lt;/Q&gt;&lt;R&gt;1&lt;/R&gt;&lt;C&gt;1&lt;/C&gt;&lt;D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543454-IN^COUNT(OS_TOP_HLDG_NAME(ALL,0D,,MTD,,ALL,EQ))&lt;/Q&gt;&lt;R&gt;1&lt;/R&gt;&lt;C&gt;1&lt;/C&gt;&lt;D xsi:type="xsd:long"&gt;78&lt;/D&gt;&lt;/FQL&gt;&lt;FQL&gt;&lt;Q&gt;543454-IN^FMA_COS_DOWN("EPS","1M",+1,0,,,"PORTAGG","MEANR")&lt;/Q&gt;&lt;R&gt;1&lt;/R&gt;&lt;C&gt;1&lt;/C&gt;&lt;D xsi:type="xsd:double"&gt;38&lt;/D&gt;&lt;/FQL&gt;&lt;FQL&gt;&lt;Q&gt;543454-IN^FMA_COS_UP("EPS","1M",+1,0,,,"PORTAGG","MEANR")&lt;/Q&gt;&lt;R&gt;1&lt;/R&gt;&lt;C&gt;1&lt;/C&gt;&lt;D xsi:type="xsd:double"&gt;26&lt;/D&gt;&lt;/FQL&gt;&lt;FQL&gt;&lt;Q&gt;543666-IN^COUNT(OS_TOP_HLDG_NAME(ALL,0D,,MTD,,ALL,EQ))&lt;/Q&gt;&lt;R&gt;1&lt;/R&gt;&lt;C&gt;1&lt;/C&gt;&lt;D xsi:type="xsd:long"&gt;11&lt;/D&gt;&lt;/FQL&gt;&lt;FQL&gt;&lt;Q&gt;543666-IN^FMA_COS_DOWN("EPS","1M",+1,0,,,"PORTAGG","MEANR")&lt;/Q&gt;&lt;R&gt;1&lt;/R&gt;&lt;C&gt;1&lt;/C&gt;&lt;D xsi:type="xsd:double"&gt;4&lt;/D&gt;&lt;/FQL&gt;&lt;FQL&gt;&lt;Q&gt;543666-IN^FMA_COS_UP("EPS","1M",+1,0,,,"PORTAGG","MEANR")&lt;/Q&gt;&lt;R&gt;1&lt;/R&gt;&lt;C&gt;1&lt;/C&gt;&lt;D xsi:type="xsd:double"&gt;1&lt;/D&gt;&lt;/FQL&gt;&lt;FQL&gt;&lt;Q&gt;543563-IN^COUNT(OS_TOP_HLDG_NAME(ALL,0D,,MTD,,ALL,EQ))&lt;/Q&gt;&lt;R&gt;1&lt;/R&gt;&lt;C&gt;1&lt;/C&gt;&lt;D xsi:type="xsd:long"&gt;0&lt;/D&gt;&lt;/FQL&gt;&lt;FQL&gt;&lt;Q&gt;543563-IN^FMA_COS_DOWN("EPS","1M",+1,0,,,"PORTAGG","MEANR")&lt;/Q&gt;&lt;R&gt;1&lt;/R&gt;&lt;C&gt;1&lt;/C&gt;&lt;D xsi:type="xsd:double"&gt;27&lt;/D&gt;&lt;/FQL&gt;&lt;FQL&gt;&lt;Q&gt;543563-IN^FMA_COS_UP("EPS","1M",+1,0,,,"PORTAGG","MEANR")&lt;/Q&gt;&lt;R&gt;1&lt;/R&gt;&lt;C&gt;1&lt;/C&gt;&lt;D xsi:type="xsd:double"&gt;19&lt;/D&gt;&lt;/FQL&gt;&lt;FQL&gt;&lt;Q&gt;543465-IN^COUNT(OS_TOP_HLDG_NAME(ALL,0D,,MTD,,ALL,EQ))&lt;/Q&gt;&lt;R&gt;1&lt;/R&gt;&lt;C&gt;1&lt;/C&gt;&lt;D xsi:type="xsd:long"&gt;31&lt;/D&gt;&lt;/FQL&gt;&lt;FQL&gt;&lt;Q&gt;543465-IN^FMA_COS_DOWN("EPS","1M",+1,0,,,"PORTAGG","MEANR")&lt;/Q&gt;&lt;R&gt;1&lt;/R&gt;&lt;C&gt;1&lt;/C&gt;&lt;D xsi:type="xsd:double"&gt;6&lt;/D&gt;&lt;/FQL&gt;&lt;FQL&gt;&lt;Q&gt;543465-IN^FMA_COS_UP("EPS","1M",+1,0,,,"PORTAGG","MEANR")&lt;/Q&gt;&lt;R&gt;1&lt;/R&gt;&lt;C&gt;1&lt;/C&gt;&lt;D xsi:type="xsd:double"&gt;17&lt;/D&gt;&lt;/FQL&gt;&lt;FQL&gt;&lt;Q&gt;543710-IN^COUNT(OS_TOP_HLDG_NAME(ALL,0D,,MTD,,ALL,EQ))&lt;/Q&gt;&lt;R&gt;1&lt;/R&gt;&lt;C&gt;1&lt;/C&gt;&lt;D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543710-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xsi:type="xsd:double"&gt;6&lt;/D&gt;&lt;/FQL&gt;&lt;FQL&gt;&lt;Q&gt;543571-IN^FMA_COS_UP("EPS","1M",+1,0,,,"PORTAGG","MEANR")&lt;/Q&gt;&lt;R&gt;1&lt;/R&gt;&lt;C&gt;1&lt;/C&gt;&lt;D xsi:type="xsd:double"&gt;20&lt;/D&gt;&lt;/FQL&gt;&lt;FQL&gt;&lt;Q&gt;543348-IN^COUNT(OS_TOP_HLDG_NAME(ALL,0D,,MTD,,ALL,EQ))&lt;/Q&gt;&lt;R&gt;1&lt;/R&gt;&lt;C&gt;1&lt;/C&gt;&lt;D xsi:type="xsd:long"&gt;21&lt;/D&gt;&lt;/FQL&gt;&lt;FQL&gt;&lt;Q&gt;543348-IN^FMA_COS_DOWN("EPS","1M",+1,0,,,"PORTAGG","MEANR")&lt;/Q&gt;&lt;R&gt;1&lt;/R&gt;&lt;C&gt;1&lt;/C&gt;&lt;D xsi:type="xsd:double"&gt;9&lt;/D&gt;&lt;/FQL&gt;&lt;FQL&gt;&lt;Q&gt;543348-IN^FMA_COS_UP("EPS","1M",+1,0,,,"PORTAGG","MEANR")&lt;/Q&gt;&lt;R&gt;1&lt;/R&gt;&lt;C&gt;1&lt;/C&gt;&lt;D xsi:type="xsd:double"&gt;8&lt;/D&gt;&lt;/FQL&gt;&lt;FQL&gt;&lt;Q&gt;543608-IN^COUNT(OS_TOP_HLDG_NAME(ALL,0D,,MTD,,ALL,EQ))&lt;/Q&gt;&lt;R&gt;1&lt;/R&gt;&lt;C&gt;1&lt;/C&gt;&lt;D xsi:type="xsd:long"&gt;21&lt;/D&gt;&lt;/FQL&gt;&lt;FQL&gt;&lt;Q&gt;543608-IN^FMA_COS_DOWN("EPS","1M",+1,0,,,"PORTAGG","MEANR")&lt;/Q&gt;&lt;R&gt;1&lt;/R&gt;&lt;C&gt;1&lt;/C&gt;&lt;D xsi:type="xsd:double"&gt;8&lt;/D&gt;&lt;/FQL&gt;&lt;FQL&gt;&lt;Q&gt;543608-IN^FMA_COS_UP("EPS","1M",+1,0,,,"PORTAGG","MEANR")&lt;/Q&gt;&lt;R&gt;1&lt;/R&gt;&lt;C&gt;1&lt;/C&gt;&lt;D xsi:type="xsd:double"&gt;9&lt;/D&gt;&lt;/FQL&gt;&lt;FQL&gt;&lt;Q&gt;543956-IN^COUNT(OS_TOP_HLDG_NAME(ALL,0D,,MTD,,ALL,EQ))&lt;/Q&gt;&lt;R&gt;1&lt;/R&gt;&lt;C&gt;1&lt;/C&gt;&lt;D xsi:type="xsd:long"&gt;0&lt;/D&gt;&lt;/FQL&gt;&lt;FQL&gt;&lt;Q&gt;543956-IN^FMA_COS_DOWN("EPS","1M",+1,0,,,"PORTAGG","MEANR")&lt;/Q&gt;&lt;R&gt;0&lt;/R&gt;&lt;C&gt;0&lt;/C&gt;&lt;/FQL&gt;&lt;FQL&gt;&lt;Q&gt;543956-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xsi:type="xsd:double"&gt;2&lt;/D&gt;&lt;/FQL&gt;&lt;FQL&gt;&lt;Q&gt;590107-IN^FMA_COS_UP("EPS","1M",+1,0,,,"PORTAGG","MEANR")&lt;/Q&gt;&lt;R&gt;1&lt;/R&gt;&lt;C&gt;1&lt;/C&gt;&lt;D xsi:type="xsd:double"&gt;4&lt;/D&gt;&lt;/FQL&gt;&lt;FQL&gt;&lt;Q&gt;540787-IN^FG_COMPANY_NAME&lt;/Q&gt;&lt;R&gt;1&lt;/R&gt;&lt;C&gt;1&lt;/C&gt;&lt;D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Fund&lt;/D&gt;&lt;/FQL&gt;&lt;FQL&gt;&lt;Q&gt;543666-IN^FG_COMPANY_NAME&lt;/Q&gt;&lt;R&gt;1&lt;/R&gt;&lt;C&gt;1&lt;/C&gt;&lt;D xsi:type="xsd:string"&gt;HDFC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ETF&lt;/D&gt;&lt;/FQL&gt;&lt;FQL&gt;&lt;Q&gt;543465-IN^FG_COMPANY_NAME&lt;/Q&gt;&lt;R&gt;1&lt;/R&gt;&lt;C&gt;1&lt;/C&gt;&lt;D xsi:type="xsd:string"&gt;Motilal Oswal Nifty 200 Momentum 30 ETF Units Exchange Traded Fund&lt;/D&gt;&lt;/FQL&gt;&lt;FQL&gt;&lt;Q&gt;543710-IN^FG_COMPANY_NAME&lt;/Q&gt;&lt;R&gt;1&lt;/R&gt;&lt;C&gt;1&lt;/C&gt;&lt;D xsi:type="xsd:string"&gt;ICICI Prudential Nifty Commodities ETF&lt;/D&gt;&lt;/FQL&gt;&lt;FQL&gt;&lt;Q&gt;543571-IN^FG_COMPANY_NAME&lt;/Q&gt;&lt;R&gt;1&lt;/R&gt;&lt;C&gt;1&lt;/C&gt;&lt;D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ETF&lt;/D&gt;&lt;/FQL&gt;&lt;FQL&gt;&lt;Q&gt;540787-IN^FG_TOTAL_RETURNC(0,-1AM)&lt;/Q&gt;&lt;R&gt;1&lt;/R&gt;&lt;C&gt;1&lt;/C&gt;&lt;D xsi:type="xsd:double"&gt;9.349859&lt;/D&gt;&lt;/FQL&gt;&lt;FQL&gt;&lt;Q&gt;538057-IN^FG_TOTAL_RETURNC(0,-1AM)&lt;/Q&gt;&lt;R&gt;1&lt;/R&gt;&lt;C&gt;1&lt;/C&gt;&lt;D xsi:type="xsd:double"&gt;17.29082&lt;/D&gt;&lt;/FQL&gt;&lt;FQL&gt;&lt;Q&gt;543326-IN^FG_TOTAL_RETURNC(0,-1AM)&lt;/Q&gt;&lt;R&gt;1&lt;/R&gt;&lt;C&gt;1&lt;/C&gt;&lt;D xsi:type="xsd:double"&gt;-4.8512278&lt;/D&gt;&lt;/FQL&gt;&lt;FQL&gt;&lt;Q&gt;543627-IN^FG_TOTAL_RETURNC(0,-1AM)&lt;/Q&gt;&lt;R&gt;1&lt;/R&gt;&lt;C&gt;1&lt;/C&gt;&lt;D xsi:type="xsd:double"&gt;3.596294&lt;/D&gt;&lt;/FQL&gt;&lt;FQL&gt;&lt;Q&gt;543454-IN^FG_TOTAL_RETURNC(0,-1AM)&lt;/Q&gt;&lt;R&gt;1&lt;/R&gt;&lt;C&gt;1&lt;/C&gt;&lt;D xsi:type="xsd:double"&gt;5.2342296&lt;/D&gt;&lt;/FQL&gt;&lt;FQL&gt;&lt;Q&gt;543666-IN^FG_TOTAL_RETURNC(0,-1AM)&lt;/Q&gt;&lt;R&gt;1&lt;/R&gt;&lt;C&gt;1&lt;/C&gt;&lt;D xsi:type="xsd:double"&gt;-7.0341644&lt;/D&gt;&lt;/FQL&gt;&lt;FQL&gt;&lt;Q&gt;543563-IN^FG_TOTAL_RETURNC(0,-1AM)&lt;/Q&gt;&lt;R&gt;1&lt;/R&gt;&lt;C&gt;1&lt;/C&gt;&lt;D xsi:type="xsd:double"&gt;7.8866363&lt;/D&gt;&lt;/FQL&gt;&lt;FQL&gt;&lt;Q&gt;543465-IN^FG_TOTAL_RETURNC(0,-1AM)&lt;/Q&gt;&lt;R&gt;1&lt;/R&gt;&lt;C&gt;1&lt;/C&gt;&lt;D xsi:type="xsd:double"&gt;8.375001&lt;/D&gt;&lt;/FQL&gt;&lt;FQL&gt;&lt;Q&gt;543710-IN^FG_TOTAL_RETURNC(0,-1AM)&lt;/Q&gt;&lt;R&gt;1&lt;/R&gt;&lt;C&gt;1&lt;/C&gt;&lt;D xsi:type="xsd:double"&gt;8.650339&lt;/D&gt;&lt;/FQL&gt;&lt;FQL&gt;&lt;Q&gt;543571-IN^FG_TOTAL_RETURNC(0,-1AM)&lt;/Q&gt;&lt;R&gt;1&lt;/R&gt;&lt;C&gt;1&lt;/C&gt;&lt;D xsi:type="xsd:double"&gt;8.651161&lt;/D&gt;&lt;/FQL&gt;&lt;FQL&gt;&lt;Q&gt;543348-IN^FG_TOTAL_RETURNC(0,-1AM)&lt;/Q&gt;&lt;R&gt;1&lt;/R&gt;&lt;C&gt;1&lt;/C&gt;&lt;D xsi:type="xsd:double"&gt;9.665907&lt;/D&gt;&lt;/FQL&gt;&lt;FQL&gt;&lt;Q&gt;543608-IN^FG_TOTAL_RETURNC(0,-1AM)&lt;/Q&gt;&lt;R&gt;1&lt;/R&gt;&lt;C&gt;1&lt;/C&gt;&lt;D xsi:type="xsd:double"&gt;6.8487287&lt;/D&gt;&lt;/FQL&gt;&lt;FQL&gt;&lt;Q&gt;543956-IN^FG_TOTAL_RETURNC(0,-1AM)&lt;/Q&gt;&lt;R&gt;1&lt;/R&gt;&lt;C&gt;1&lt;/C&gt;&lt;D xsi:type="xsd:double"&gt;2.3249507&lt;/D&gt;&lt;/FQL&gt;&lt;FQL&gt;&lt;Q&gt;590107-IN^FG_TOTAL_RETURNC(0,-1AM)&lt;/Q&gt;&lt;R&gt;1&lt;/R&gt;&lt;C&gt;1&lt;/C&gt;&lt;D xsi:type="xsd:double"&gt;20.496178&lt;/D&gt;&lt;/FQL&gt;&lt;FQL&gt;&lt;Q&gt;CC_IT^FDS_ECON_RCPI_Q(0)&lt;/Q&gt;&lt;R&gt;1&lt;/R&gt;&lt;C&gt;1&lt;/C&gt;&lt;D xsi:type="xsd:double"&gt;0.9836987&lt;/D&gt;&lt;/FQL&gt;&lt;FQL&gt;&lt;Q&gt;CC_SE^FDS_ECON_RCPI_Q(0)&lt;/Q&gt;&lt;R&gt;1&lt;/R&gt;&lt;C&gt;1&lt;/C&gt;&lt;D xsi:type="xsd:double"&gt;5.5508466&lt;/D&gt;&lt;/FQL&gt;&lt;FQL&gt;&lt;Q&gt;CC_NL^FDS_ECON_RCPI_Q(0)&lt;/Q&gt;&lt;R&gt;1&lt;/R&gt;&lt;C&gt;1&lt;/C&gt;&lt;D xsi:type="xsd:double"&gt;0.8052127&lt;/D&gt;&lt;/FQL&gt;&lt;FQL&gt;&lt;Q&gt;CC_FR^FDS_ECON_RCPI_Q(0)&lt;/Q&gt;&lt;R&gt;1&lt;/R&gt;&lt;C&gt;1&lt;/C&gt;&lt;D xsi:type="xsd:double"&gt;3.833343&lt;/D&gt;&lt;/FQL&gt;&lt;FQL&gt;&lt;Q&gt;CC_US^FDS_ECON_RCPI_Q(0)&lt;/Q&gt;&lt;R&gt;1&lt;/R&gt;&lt;C&gt;1&lt;/C&gt;&lt;D xsi:type="xsd:double"&gt;3.2170393&lt;/D&gt;&lt;/FQL&gt;&lt;FQL&gt;&lt;Q&gt;CC_GB^FDS_ECON_RCPI_Q(0)&lt;/Q&gt;&lt;R&gt;1&lt;/R&gt;&lt;C&gt;1&lt;/C&gt;&lt;D xsi:type="xsd:double"&gt;4.1831098&lt;/D&gt;&lt;/FQL&gt;&lt;FQL&gt;&lt;Q&gt;CC_CH^FDS_ECON_RCPI_Q(0)&lt;/Q&gt;&lt;R&gt;1&lt;/R&gt;&lt;C&gt;1&lt;/C&gt;&lt;D xsi:type="xsd:double"&gt;1.6172597&lt;/D&gt;&lt;/FQL&gt;&lt;FQL&gt;&lt;Q&gt;CC_JP^FDS_ECON_RCPI_Q(0)&lt;/Q&gt;&lt;R&gt;1&lt;/R&gt;&lt;C&gt;1&lt;/C&gt;&lt;D xsi:type="xsd:double"&gt;2.919474&lt;/D&gt;&lt;/FQL&gt;&lt;FQL&gt;&lt;Q&gt;CC_DE^FDS_ECON_RCPI_Q(0)&lt;/Q&gt;&lt;R&gt;1&lt;/R&gt;&lt;C&gt;1&lt;/C&gt;&lt;D xsi:type="xsd:double"&gt;3.520094&lt;/D&gt;&lt;/FQL&gt;&lt;FQL&gt;&lt;Q&gt;CC_CA^FDS_ECON_RCPI_Q(0)&lt;/Q&gt;&lt;R&gt;1&lt;/R&gt;&lt;C&gt;1&lt;/C&gt;&lt;D xsi:type="xsd:double"&gt;3.1790657&lt;/D&gt;&lt;/FQL&gt;&lt;FQL&gt;&lt;Q&gt;CC_AU^FDS_ECON_RCPI_Q(0)&lt;/Q&gt;&lt;R&gt;1&lt;/R&gt;&lt;C&gt;1&lt;/C&gt;&lt;D xsi:type="xsd:double"&gt;4.0519876&lt;/D&gt;&lt;/FQL&gt;&lt;FQL&gt;&lt;Q&gt;CC_NZ^FDS_ECON_RCPI_Q(0)&lt;/Q&gt;&lt;R&gt;1&lt;/R&gt;&lt;C&gt;1&lt;/C&gt;&lt;D xsi:type="xsd:double"&gt;4.6770573&lt;/D&gt;&lt;/FQL&gt;&lt;FQL&gt;&lt;Q&gt;VWO^FMA_EVAL_EBIT(LTMA,NOW,NOW,M,"PORTAGG","MEANR")&lt;/Q&gt;&lt;R&gt;1&lt;/R&gt;&lt;C&gt;1&lt;/C&gt;&lt;D xsi:type="xsd:double"&gt;14.2303619212139&lt;/D&gt;&lt;/FQL&gt;&lt;FQL&gt;&lt;Q&gt;VWO^FMA_EVAL_EBITDA(NTMA,0,,,"PORTAGG","MEANR")&lt;/Q&gt;&lt;R&gt;1&lt;/R&gt;&lt;C&gt;1&lt;/C&gt;&lt;D xsi:type="xsd:double"&gt;7.47479849279756&lt;/D&gt;&lt;/FQL&gt;&lt;FQL&gt;&lt;Q&gt;VWO^FG_FCF_YIELD_NTM(0)&lt;/Q&gt;&lt;R&gt;1&lt;/R&gt;&lt;C&gt;1&lt;/C&gt;&lt;D xsi:type="xsd:double"&gt;6.68829450546872&lt;/D&gt;&lt;/FQL&gt;&lt;FQL&gt;&lt;Q&gt;VWO^FMA_DIV_YLD(NTMA,NOW,NOW,M,"PORTAGG","MEANR")&lt;/Q&gt;&lt;R&gt;1&lt;/R&gt;&lt;C&gt;1&lt;/C&gt;&lt;D xsi:type="xsd:double"&gt;3.05684177266455&lt;/D&gt;&lt;/FQL&gt;&lt;FQL&gt;&lt;Q&gt;VWO^FG_PE_NTM(0,,,90,0)&lt;/Q&gt;&lt;R&gt;1&lt;/R&gt;&lt;C&gt;1&lt;/C&gt;&lt;D xsi:type="xsd:double"&gt;10.6280196933627&lt;/D&gt;&lt;/FQL&gt;&lt;FQL&gt;&lt;Q&gt;VWO^FG_PE(0)&lt;/Q&gt;&lt;R&gt;1&lt;/R&gt;&lt;C&gt;1&lt;/C&gt;&lt;D xsi:type="xsd:double"&gt;13.3677679462916&lt;/D&gt;&lt;/FQL&gt;&lt;FQL&gt;&lt;Q&gt;VWO^JULIAN(FMA_DIV_YLD(NTMA,NOW,NOW,M,"PORTAGG","MEANR").DATES)&lt;/Q&gt;&lt;R&gt;1&lt;/R&gt;&lt;C&gt;1&lt;/C&gt;&lt;D xsi:type="xsd:long"&gt;45289&lt;/D&gt;&lt;/FQL&gt;&lt;FQL&gt;&lt;Q&gt;VGK^FMA_EVAL_EBIT(LTMA,NOW,NOW,M,"PORTAGG","MEANR")&lt;/Q&gt;&lt;R&gt;1&lt;/R&gt;&lt;C&gt;1&lt;/C&gt;&lt;D xsi:type="xsd:double"&gt;12.8155613940507&lt;/D&gt;&lt;/FQL&gt;&lt;FQL&gt;&lt;Q&gt;VGK^FMA_EVAL_EBITDA(NTMA,0,,,"PORTAGG","MEANR")&lt;/Q&gt;&lt;R&gt;1&lt;/R&gt;&lt;C&gt;1&lt;/C&gt;&lt;D xsi:type="xsd:double"&gt;8.08409421017031&lt;/D&gt;&lt;/FQL&gt;&lt;FQL&gt;&lt;Q&gt;VGK^FG_FCF_YIELD_NTM(0)&lt;/Q&gt;&lt;R&gt;1&lt;/R&gt;&lt;C&gt;1&lt;/C&gt;&lt;D xsi:type="xsd:double"&gt;6.34576296818727&lt;/D&gt;&lt;/FQL&gt;&lt;FQL&gt;&lt;Q&gt;VGK^FMA_DIV_YLD(NTMA,NOW,NOW,M,"PORTAGG","MEANR")&lt;/Q&gt;&lt;R&gt;1&lt;/R&gt;&lt;C&gt;1&lt;/C&gt;&lt;D xsi:type="xsd:double"&gt;3.62640435513378&lt;/D&gt;&lt;/FQL&gt;&lt;FQL&gt;&lt;Q&gt;VGK^FG_PE_NTM(0,,,90,0)&lt;/Q&gt;&lt;R&gt;1&lt;/R&gt;&lt;C&gt;1&lt;/C&gt;&lt;D xsi:type="xsd:double"&gt;11.6199463924&lt;/D&gt;&lt;/FQL&gt;&lt;FQL&gt;&lt;Q&gt;VGK^FG_PE(0)&lt;/Q&gt;&lt;R&gt;1&lt;/R&gt;&lt;C&gt;1&lt;/C&gt;&lt;D xsi:type="xsd:double"&gt;12.6272545129574&lt;/D&gt;&lt;/FQL&gt;&lt;FQL&gt;&lt;Q&gt;VGK^JULIAN(FMA_DIV_YLD(NTMA,NOW,NOW,M,"PORTAGG","MEANR").DATES)&lt;/Q&gt;&lt;R&gt;1&lt;/R&gt;&lt;C&gt;1&lt;/C&gt;&lt;D xsi:type="xsd:long"&gt;45289&lt;/D&gt;&lt;/FQL&gt;&lt;FQL&gt;&lt;Q&gt;EWI^FMA_EVAL_EBIT(LTMA,NOW,NOW,M,"PORTAGG","MEANR")&lt;/Q&gt;&lt;R&gt;1&lt;/R&gt;&lt;C&gt;1&lt;/C&gt;&lt;D xsi:type="xsd:double"&gt;11.09447148843&lt;/D&gt;&lt;/FQL&gt;&lt;FQL&gt;&lt;Q&gt;EWI^FMA_EVAL_EBITDA(NTMA,0,,,"PORTAGG","MEANR")&lt;/Q&gt;&lt;R&gt;1&lt;/R&gt;&lt;C&gt;1&lt;/C&gt;&lt;D xsi:type="xsd:double"&gt;7.24197247518943&lt;/D&gt;&lt;/FQL&gt;&lt;FQL&gt;&lt;Q&gt;EWI^FG_FCF_YIELD_NTM(0)&lt;/Q&gt;&lt;R&gt;1&lt;/R&gt;&lt;C&gt;1&lt;/C&gt;&lt;D xsi:type="xsd:double"&gt;6.60061951250588&lt;/D&gt;&lt;/FQL&gt;&lt;FQL&gt;&lt;Q&gt;EWI^FMA_DIV_YLD(NTMA,NOW,NOW,M,"PORTAGG","MEANR")&lt;/Q&gt;&lt;R&gt;1&lt;/R&gt;&lt;C&gt;1&lt;/C&gt;&lt;D xsi:type="xsd:double"&gt;5.3855755721274&lt;/D&gt;&lt;/FQL&gt;&lt;FQL&gt;&lt;Q&gt;EWI^FG_PE_NTM(0,,,90,0)&lt;/Q&gt;&lt;R&gt;1&lt;/R&gt;&lt;C&gt;1&lt;/C&gt;&lt;D xsi:type="xsd:double"&gt;8.98234939116906&lt;/D&gt;&lt;/FQL&gt;&lt;FQL&gt;&lt;Q&gt;EWI^FG_PE(0)&lt;/Q&gt;&lt;R&gt;1&lt;/R&gt;&lt;C&gt;1&lt;/C&gt;&lt;D xsi:type="xsd:double"&gt;9.47959373709375&lt;/D&gt;&lt;/FQL&gt;&lt;FQL&gt;&lt;Q&gt;EWI^JULIAN(FMA_DIV_YLD(NTMA,NOW,NOW,M,"PORTAGG","MEANR").DATES)&lt;/Q&gt;&lt;R&gt;1&lt;/R&gt;&lt;C&gt;1&lt;/C&gt;&lt;D xsi:type="xsd:long"&gt;45322&lt;/D&gt;&lt;/FQL&gt;&lt;FQL&gt;&lt;Q&gt;EWD^FMA_EVAL_EBIT(LTMA,NOW,NOW,M,"PORTAGG","MEANR")&lt;/Q&gt;&lt;R&gt;1&lt;/R&gt;&lt;C&gt;1&lt;/C&gt;&lt;D xsi:type="xsd:double"&gt;15.5221305566813&lt;/D&gt;&lt;/FQL&gt;&lt;FQL&gt;&lt;Q&gt;EWD^FMA_EVAL_EBITDA(NTMA,0,,,"PORTAGG","MEANR")&lt;/Q&gt;&lt;R&gt;1&lt;/R&gt;&lt;C&gt;1&lt;/C&gt;&lt;D xsi:type="xsd:double"&gt;10.8755149739356&lt;/D&gt;&lt;/FQL&gt;&lt;FQL&gt;&lt;Q&gt;EWD^FG_FCF_YIELD_NTM(0)&lt;/Q&gt;&lt;R&gt;1&lt;/R&gt;&lt;C&gt;1&lt;/C&gt;&lt;D xsi:type="xsd:double"&gt;5.54740254736217&lt;/D&gt;&lt;/FQL&gt;&lt;FQL&gt;&lt;Q&gt;EWD^FMA_DIV_YLD(NTMA,NOW,NOW,M,"PORTAGG","MEANR")&lt;/Q&gt;&lt;R&gt;1&lt;/R&gt;&lt;C&gt;1&lt;/C&gt;&lt;D xsi:type="xsd:double"&gt;3.3228123367483&lt;/D&gt;&lt;/FQL&gt;&lt;FQL&gt;&lt;Q&gt;EWD^FG_PE_NTM(0,,,90,0)&lt;/Q&gt;&lt;R&gt;1&lt;/R&gt;&lt;C&gt;1&lt;/C&gt;&lt;D xsi:type="xsd:double"&gt;15.4310816544702&lt;/D&gt;&lt;/FQL&gt;&lt;FQL&gt;&lt;Q&gt;EWD^FG_PE(0)&lt;/Q&gt;&lt;R&gt;1&lt;/R&gt;&lt;C&gt;1&lt;/C&gt;&lt;D xsi:type="xsd:double"&gt;14.3505093822343&lt;/D&gt;&lt;/FQL&gt;&lt;FQL&gt;&lt;Q&gt;EWD^JULIAN(FMA_DIV_YLD(NTMA,NOW,NOW,M,"PORTAGG","MEANR").DATES)&lt;/Q&gt;&lt;R&gt;1&lt;/R&gt;&lt;C&gt;1&lt;/C&gt;&lt;D xsi:type="xsd:long"&gt;45322&lt;/D&gt;&lt;/FQL&gt;&lt;FQL&gt;&lt;Q&gt;EWN^FMA_EVAL_EBIT(LTMA,NOW,NOW,M,"PORTAGG","MEANR")&lt;/Q&gt;&lt;R&gt;1&lt;/R&gt;&lt;C&gt;1&lt;/C&gt;&lt;D xsi:type="xsd:double"&gt;21.0931193380603&lt;/D&gt;&lt;/FQL&gt;&lt;FQL&gt;&lt;Q&gt;EWN^FMA_EVAL_EBITDA(NTMA,0,,,"PORTAGG","MEANR")&lt;/Q&gt;&lt;R&gt;1&lt;/R&gt;&lt;C&gt;1&lt;/C&gt;&lt;D xsi:type="xsd:double"&gt;13.1672228561325&lt;/D&gt;&lt;/FQL&gt;&lt;FQL&gt;&lt;Q&gt;EWN^FG_FCF_YIELD_NTM(0)&lt;/Q&gt;&lt;R&gt;1&lt;/R&gt;&lt;C&gt;1&lt;/C&gt;&lt;D xsi:type="xsd:double"&gt;3.77952170055201&lt;/D&gt;&lt;/FQL&gt;&lt;FQL&gt;&lt;Q&gt;EWN^FMA_DIV_YLD(NTMA,NOW,NOW,M,"PORTAGG","MEANR")&lt;/Q&gt;&lt;R&gt;1&lt;/R&gt;&lt;C&gt;1&lt;/C&gt;&lt;D xsi:type="xsd:double"&gt;2.58918114188534&lt;/D&gt;&lt;/FQL&gt;&lt;FQL&gt;&lt;Q&gt;EWN^FG_PE_NTM(0,,,90,0)&lt;/Q&gt;&lt;R&gt;1&lt;/R&gt;&lt;C&gt;1&lt;/C&gt;&lt;D xsi:type="xsd:double"&gt;15.8172924780685&lt;/D&gt;&lt;/FQL&gt;&lt;FQL&gt;&lt;Q&gt;EWN^FG_PE(0)&lt;/Q&gt;&lt;R&gt;1&lt;/R&gt;&lt;C&gt;1&lt;/C&gt;&lt;D xsi:type="xsd:double"&gt;18.0576712049974&lt;/D&gt;&lt;/FQL&gt;&lt;FQL&gt;&lt;Q&gt;EWN^JULIAN(FMA_DIV_YLD(NTMA,NOW,NOW,M,"PORTAGG","MEANR").DATES)&lt;/Q&gt;&lt;R&gt;1&lt;/R&gt;&lt;C&gt;1&lt;/C&gt;&lt;D xsi:type="xsd:long"&gt;45322&lt;/D&gt;&lt;/FQL&gt;&lt;FQL&gt;&lt;Q&gt;EWQ^FMA_EVAL_EBIT(LTMA,NOW,NOW,M,"PORTAGG","MEANR")&lt;/Q&gt;&lt;R&gt;1&lt;/R&gt;&lt;C&gt;1&lt;/C&gt;&lt;D xsi:type="xsd:double"&gt;12.9505059109502&lt;/D&gt;&lt;/FQL&gt;&lt;FQL&gt;&lt;Q&gt;EWQ^FMA_EVAL_EBITDA(NTMA,0,,,"PORTAGG","MEANR")&lt;/Q&gt;&lt;R&gt;1&lt;/R&gt;&lt;C&gt;1&lt;/C&gt;&lt;D xsi:type="xsd:double"&gt;9.03719437049855&lt;/D&gt;&lt;/FQL&gt;&lt;FQL&gt;&lt;Q&gt;EWQ^FG_FCF_YIELD_NTM(0)&lt;/Q&gt;&lt;R&gt;1&lt;/R&gt;&lt;C&gt;1&lt;/C&gt;&lt;D xsi:type="xsd:double"&gt;6.01907631080869&lt;/D&gt;&lt;/FQL&gt;&lt;FQL&gt;&lt;Q&gt;EWQ^FMA_DIV_YLD(NTMA,NOW,NOW,M,"PORTAGG","MEANR")&lt;/Q&gt;&lt;R&gt;1&lt;/R&gt;&lt;C&gt;1&lt;/C&gt;&lt;D xsi:type="xsd:double"&gt;3.17608453995287&lt;/D&gt;&lt;/FQL&gt;&lt;FQL&gt;&lt;Q&gt;EWQ^FG_PE_NTM(0,,,90,0)&lt;/Q&gt;&lt;R&gt;1&lt;/R&gt;&lt;C&gt;1&lt;/C&gt;&lt;D xsi:type="xsd:double"&gt;13.6127766591641&lt;/D&gt;&lt;/FQL&gt;&lt;FQL&gt;&lt;Q&gt;EWQ^FG_PE(0)&lt;/Q&gt;&lt;R&gt;1&lt;/R&gt;&lt;C&gt;1&lt;/C&gt;&lt;D xsi:type="xsd:double"&gt;14.8215188675139&lt;/D&gt;&lt;/FQL&gt;&lt;FQL&gt;&lt;Q&gt;EWQ^JULIAN(FMA_DIV_YLD(NTMA,NOW,NOW,M,"PORTAGG","MEANR").DATES)&lt;/Q&gt;&lt;R&gt;1&lt;/R&gt;&lt;C&gt;1&lt;/C&gt;&lt;D xsi:type="xsd:long"&gt;45322&lt;/D&gt;&lt;/FQL&gt;&lt;FQL&gt;&lt;Q&gt;SPY^FMA_EVAL_EBIT(LTMA,NOW,NOW,M,"PORTAGG","MEANR")&lt;/Q&gt;&lt;R&gt;1&lt;/R&gt;&lt;C&gt;1&lt;/C&gt;&lt;D xsi:type="xsd:double"&gt;19.9612658914726&lt;/D&gt;&lt;/FQL&gt;&lt;FQL&gt;&lt;Q&gt;SPY^FMA_EVAL_EBITDA(NTMA,0,,,"PORTAGG","MEANR")&lt;/Q&gt;&lt;R&gt;1&lt;/R&gt;&lt;C&gt;1&lt;/C&gt;&lt;D xsi:type="xsd:double"&gt;13.6634062049138&lt;/D&gt;&lt;/FQL&gt;&lt;FQL&gt;&lt;Q&gt;SPY^FG_FCF_YIELD_NTM(0)&lt;/Q&gt;&lt;R&gt;1&lt;/R&gt;&lt;C&gt;1&lt;/C&gt;&lt;D xsi:type="xsd:double"&gt;4.39480871011723&lt;/D&gt;&lt;/FQL&gt;&lt;FQL&gt;&lt;Q&gt;SPY^FMA_DIV_YLD(NTMA,NOW,NOW,M,"PORTAGG","MEANR")&lt;/Q&gt;&lt;R&gt;1&lt;/R&gt;&lt;C&gt;1&lt;/C&gt;&lt;D xsi:type="xsd:double"&gt;1.52658161988629&lt;/D&gt;&lt;/FQL&gt;&lt;FQL&gt;&lt;Q&gt;SPY^FG_PE_NTM(0,,,90,0)&lt;/Q&gt;&lt;R&gt;1&lt;/R&gt;&lt;C&gt;1&lt;/C&gt;&lt;D xsi:type="xsd:double"&gt;20.0023264418253&lt;/D&gt;&lt;/FQL&gt;&lt;FQL&gt;&lt;Q&gt;SPY^FG_PE(0)&lt;/Q&gt;&lt;R&gt;1&lt;/R&gt;&lt;C&gt;1&lt;/C&gt;&lt;D xsi:type="xsd:double"&gt;23.5250704294817&lt;/D&gt;&lt;/FQL&gt;&lt;FQL&gt;&lt;Q&gt;SPY^JULIAN(FMA_DIV_YLD(NTMA,NOW,NOW,M,"PORTAGG","MEANR").DATES)&lt;/Q&gt;&lt;R&gt;1&lt;/R&gt;&lt;C&gt;1&lt;/C&gt;&lt;D xsi:type="xsd:long"&gt;45322&lt;/D&gt;&lt;/FQL&gt;&lt;FQL&gt;&lt;Q&gt;QQQ^FMA_EVAL_EBIT(LTMA,NOW,NOW,M,"PORTAGG","MEANR")&lt;/Q&gt;&lt;R&gt;1&lt;/R&gt;&lt;C&gt;1&lt;/C&gt;&lt;D xsi:type="xsd:double"&gt;24.0668190717749&lt;/D&gt;&lt;/FQL&gt;&lt;FQL&gt;&lt;Q&gt;QQQ^FMA_EVAL_EBITDA(NTMA,0,,,"PORTAGG","MEANR")&lt;/Q&gt;&lt;R&gt;1&lt;/R&gt;&lt;C&gt;1&lt;/C&gt;&lt;D xsi:type="xsd:double"&gt;16.1643780760727&lt;/D&gt;&lt;/FQL&gt;&lt;FQL&gt;&lt;Q&gt;QQQ^FG_FCF_YIELD_NTM(0)&lt;/Q&gt;&lt;R&gt;1&lt;/R&gt;&lt;C&gt;1&lt;/C&gt;&lt;D xsi:type="xsd:double"&gt;3.70509824158142&lt;/D&gt;&lt;/FQL&gt;&lt;FQL&gt;&lt;Q&gt;QQQ^FMA_DIV_YLD(NTMA,NOW,NOW,M,"PORTAGG","MEANR")&lt;/Q&gt;&lt;R&gt;1&lt;/R&gt;&lt;C&gt;1&lt;/C&gt;&lt;D xsi:type="xsd:double"&gt;0.901267140807435&lt;/D&gt;&lt;/FQL&gt;&lt;FQL&gt;&lt;Q&gt;QQQ^FG_PE_NTM(0,,,90,0)&lt;/Q&gt;&lt;R&gt;1&lt;/R&gt;&lt;C&gt;1&lt;/C&gt;&lt;D xsi:type="xsd:double"&gt;26.1053421749574&lt;/D&gt;&lt;/FQL&gt;&lt;FQL&gt;&lt;Q&gt;QQQ^FG_PE(0)&lt;/Q&gt;&lt;R&gt;1&lt;/R&gt;&lt;C&gt;1&lt;/C&gt;&lt;D xsi:type="xsd:double"&gt;32.6975694363807&lt;/D&gt;&lt;/FQL&gt;&lt;FQL&gt;&lt;Q&gt;QQQ^JULIAN(FMA_DIV_YLD(NTMA,NOW,NOW,M,"PORTAGG","MEANR").DATES)&lt;/Q&gt;&lt;R&gt;1&lt;/R&gt;&lt;C&gt;1&lt;/C&gt;&lt;D xsi:type="xsd:long"&gt;45322&lt;/D&gt;&lt;/FQL&gt;&lt;FQL&gt;&lt;Q&gt;EWU^FMA_EVAL_EBIT(LTMA,NOW,NOW,M,"PORTAGG","MEANR")&lt;/Q&gt;&lt;R&gt;1&lt;/R&gt;&lt;C&gt;1&lt;/C&gt;&lt;D xsi:type="xsd:double"&gt;10.382831175187&lt;/D&gt;&lt;/FQL&gt;&lt;FQL&gt;&lt;Q&gt;EWU^FMA_EVAL_EBITDA(NTMA,0,,,"PORTAGG","MEANR")&lt;/Q&gt;&lt;R&gt;1&lt;/R&gt;&lt;C&gt;1&lt;/C&gt;&lt;D xsi:type="xsd:double"&gt;7.27722134800447&lt;/D&gt;&lt;/FQL&gt;&lt;FQL&gt;&lt;Q&gt;EWU^FG_FCF_YIELD_NTM(0)&lt;/Q&gt;&lt;R&gt;1&lt;/R&gt;&lt;C&gt;1&lt;/C&gt;&lt;D xsi:type="xsd:double"&gt;6.82043276203478&lt;/D&gt;&lt;/FQL&gt;&lt;FQL&gt;&lt;Q&gt;EWU^FMA_DIV_YLD(NTMA,NOW,NOW,M,"PORTAGG","MEANR")&lt;/Q&gt;&lt;R&gt;1&lt;/R&gt;&lt;C&gt;1&lt;/C&gt;&lt;D xsi:type="xsd:double"&gt;4.27625793148628&lt;/D&gt;&lt;/FQL&gt;&lt;FQL&gt;&lt;Q&gt;EWU^FG_PE_NTM(0,,,90,0)&lt;/Q&gt;&lt;R&gt;1&lt;/R&gt;&lt;C&gt;1&lt;/C&gt;&lt;D xsi:type="xsd:double"&gt;11.0059396649339&lt;/D&gt;&lt;/FQL&gt;&lt;FQL&gt;&lt;Q&gt;EWU^FG_PE(0)&lt;/Q&gt;&lt;R&gt;1&lt;/R&gt;&lt;C&gt;1&lt;/C&gt;&lt;D xsi:type="xsd:double"&gt;9.0632103372749&lt;/D&gt;&lt;/FQL&gt;&lt;FQL&gt;&lt;Q&gt;EWU^JULIAN(FMA_DIV_YLD(NTMA,NOW,NOW,M,"PORTAGG","MEANR").DATES)&lt;/Q&gt;&lt;R&gt;1&lt;/R&gt;&lt;C&gt;1&lt;/C&gt;&lt;D xsi:type="xsd:long"&gt;45322&lt;/D&gt;&lt;/FQL&gt;&lt;FQL&gt;&lt;Q&gt;EWL^FMA_EVAL_EBIT(LTMA,NOW,NOW,M,"PORTAGG","MEANR")&lt;/Q&gt;&lt;R&gt;1&lt;/R&gt;&lt;C&gt;1&lt;/C&gt;&lt;D xsi:type="xsd:double"&gt;16.7388987509017&lt;/D&gt;&lt;/FQL&gt;&lt;FQL&gt;&lt;Q&gt;EWL^FMA_EVAL_EBITDA(NTMA,0,,,"PORTAGG","MEANR")&lt;/Q&gt;&lt;R&gt;1&lt;/R&gt;&lt;C&gt;1&lt;/C&gt;&lt;D xsi:type="xsd:double"&gt;12.9833864837939&lt;/D&gt;&lt;/FQL&gt;&lt;FQL&gt;&lt;Q&gt;EWL^FG_FCF_YIELD_NTM(0)&lt;/Q&gt;&lt;R&gt;1&lt;/R&gt;&lt;C&gt;1&lt;/C&gt;&lt;D xsi:type="xsd:double"&gt;4.97973216543653&lt;/D&gt;&lt;/FQL&gt;&lt;FQL&gt;&lt;Q&gt;EWL^FMA_DIV_YLD(NTMA,NOW,NOW,M,"PORTAGG","MEANR")&lt;/Q&gt;&lt;R&gt;1&lt;/R&gt;&lt;C&gt;1&lt;/C&gt;&lt;D xsi:type="xsd:double"&gt;3.27877517216889&lt;/D&gt;&lt;/FQL&gt;&lt;FQL&gt;&lt;Q&gt;EWL^FG_PE_NTM(0,,,90,0)&lt;/Q&gt;&lt;R&gt;1&lt;/R&gt;&lt;C&gt;1&lt;/C&gt;&lt;D xsi:type="xsd:double"&gt;17.1317380033159&lt;/D&gt;&lt;/FQL&gt;&lt;FQL&gt;&lt;Q&gt;EWL^FG_PE(0)&lt;/Q&gt;&lt;R&gt;1&lt;/R&gt;&lt;C&gt;1&lt;/C&gt;&lt;D xsi:type="xsd:double"&gt;16.1241334886937&lt;/D&gt;&lt;/FQL&gt;&lt;FQL&gt;&lt;Q&gt;EWL^JULIAN(FMA_DIV_YLD(NTMA,NOW,NOW,M,"PORTAGG","MEANR").DATES)&lt;/Q&gt;&lt;R&gt;1&lt;/R&gt;&lt;C&gt;1&lt;/C&gt;&lt;D xsi:type="xsd:long"&gt;45322&lt;/D&gt;&lt;/FQL&gt;&lt;FQL&gt;&lt;Q&gt;EWJ^FMA_EVAL_EBIT(LTMA,NOW,NOW,M,"PORTAGG","MEANR")&lt;/Q&gt;&lt;R&gt;1&lt;/R&gt;&lt;C&gt;1&lt;/C&gt;&lt;D xsi:type="xsd:double"&gt;17.4345197221531&lt;/D&gt;&lt;/FQL&gt;&lt;FQL&gt;&lt;Q&gt;EWJ^FMA_EVAL_EBITDA(NTMA,0,,,"PORTAGG","MEANR")&lt;/Q&gt;&lt;R&gt;1&lt;/R&gt;&lt;C&gt;1&lt;/C&gt;&lt;D xsi:type="xsd:double"&gt;10.2930903426201&lt;/D&gt;&lt;/FQL&gt;&lt;FQL&gt;&lt;Q&gt;EWJ^FG_FCF_YIELD_NTM(0)&lt;/Q&gt;&lt;R&gt;1&lt;/R&gt;&lt;C&gt;1&lt;/C&gt;&lt;D xsi:type="xsd:double"&gt;4.15634123245514&lt;/D&gt;&lt;/FQL&gt;&lt;FQL&gt;&lt;Q&gt;EWJ^FMA_DIV_YLD(NTMA,NOW,NOW,M,"PORTAGG","MEANR")&lt;/Q&gt;&lt;R&gt;1&lt;/R&gt;&lt;C&gt;1&lt;/C&gt;&lt;D xsi:type="xsd:double"&gt;2.2636889371995&lt;/D&gt;&lt;/FQL&gt;&lt;FQL&gt;&lt;Q&gt;EWJ^FG_PE_NTM(0,,,90,0)&lt;/Q&gt;&lt;R&gt;1&lt;/R&gt;&lt;C&gt;1&lt;/C&gt;&lt;D xsi:type="xsd:double"&gt;15.0372353894853&lt;/D&gt;&lt;/FQL&gt;&lt;FQL&gt;&lt;Q&gt;EWJ^FG_PE(0)&lt;/Q&gt;&lt;R&gt;1&lt;/R&gt;&lt;C&gt;1&lt;/C&gt;&lt;D xsi:type="xsd:double"&gt;15.9798156252024&lt;/D&gt;&lt;/FQL&gt;&lt;FQL&gt;&lt;Q&gt;EWJ^JULIAN(FMA_DIV_YLD(NTMA,NOW,NOW,M,"PORTAGG","MEANR").DATES)&lt;/Q&gt;&lt;R&gt;1&lt;/R&gt;&lt;C&gt;1&lt;/C&gt;&lt;D xsi:type="xsd:long"&gt;45322&lt;/D&gt;&lt;/FQL&gt;&lt;FQL&gt;&lt;Q&gt;EWG^FMA_EVAL_EBIT(LTMA,NOW,NOW,M,"PORTAGG","MEANR")&lt;/Q&gt;&lt;R&gt;1&lt;/R&gt;&lt;C&gt;1&lt;/C&gt;&lt;D xsi:type="xsd:double"&gt;13.1122774859616&lt;/D&gt;&lt;/FQL&gt;&lt;FQL&gt;&lt;Q&gt;EWG^FMA_EVAL_EBITDA(NTMA,0,,,"PORTAGG","MEANR")&lt;/Q&gt;&lt;R&gt;1&lt;/R&gt;&lt;C&gt;1&lt;/C&gt;&lt;D xsi:type="xsd:double"&gt;8.33057503495433&lt;/D&gt;&lt;/FQL&gt;&lt;FQL&gt;&lt;Q&gt;EWG^FG_FCF_YIELD_NTM(0)&lt;/Q&gt;&lt;R&gt;1&lt;/R&gt;&lt;C&gt;1&lt;/C&gt;&lt;D xsi:type="xsd:double"&gt;6.60323825528402&lt;/D&gt;&lt;/FQL&gt;&lt;FQL&gt;&lt;Q&gt;EWG^FMA_DIV_YLD(NTMA,NOW,NOW,M,"PORTAGG","MEANR")&lt;/Q&gt;&lt;R&gt;1&lt;/R&gt;&lt;C&gt;1&lt;/C&gt;&lt;D xsi:type="xsd:double"&gt;3.56602095204389&lt;/D&gt;&lt;/FQL&gt;&lt;FQL&gt;&lt;Q&gt;EWG^FG_PE_NTM(0,,,90,0)&lt;/Q&gt;&lt;R&gt;1&lt;/R&gt;&lt;C&gt;1&lt;/C&gt;&lt;D xsi:type="xsd:double"&gt;11.509480905995&lt;/D&gt;&lt;/FQL&gt;&lt;FQL&gt;&lt;Q&gt;EWG^FG_PE(0)&lt;/Q&gt;&lt;R&gt;1&lt;/R&gt;&lt;C&gt;1&lt;/C&gt;&lt;D xsi:type="xsd:double"&gt;10.7000807221897&lt;/D&gt;&lt;/FQL&gt;&lt;FQL&gt;&lt;Q&gt;EWG^JULIAN(FMA_DIV_YLD(NTMA,NOW,NOW,M,"PORTAGG","MEANR").DATES)&lt;/Q&gt;&lt;R&gt;1&lt;/R&gt;&lt;C&gt;1&lt;/C&gt;&lt;D xsi:type="xsd:long"&gt;45322&lt;/D&gt;&lt;/FQL&gt;&lt;FQL&gt;&lt;Q&gt;EWC^FMA_EVAL_EBIT(LTMA,NOW,NOW,M,"PORTAGG","MEANR")&lt;/Q&gt;&lt;R&gt;1&lt;/R&gt;&lt;C&gt;1&lt;/C&gt;&lt;D xsi:type="xsd:double"&gt;15.7902851803177&lt;/D&gt;&lt;/FQL&gt;&lt;FQL&gt;&lt;Q&gt;EWC^FMA_EVAL_EBITDA(NTMA,0,,,"PORTAGG","MEANR")&lt;/Q&gt;&lt;R&gt;1&lt;/R&gt;&lt;C&gt;1&lt;/C&gt;&lt;D xsi:type="xsd:double"&gt;9.47419553116847&lt;/D&gt;&lt;/FQL&gt;&lt;FQL&gt;&lt;Q&gt;EWC^FG_FCF_YIELD_NTM(0)&lt;/Q&gt;&lt;R&gt;1&lt;/R&gt;&lt;C&gt;1&lt;/C&gt;&lt;D xsi:type="xsd:double"&gt;5.34625377456464&lt;/D&gt;&lt;/FQL&gt;&lt;FQL&gt;&lt;Q&gt;EWC^FMA_DIV_YLD(NTMA,NOW,NOW,M,"PORTAGG","MEANR")&lt;/Q&gt;&lt;R&gt;1&lt;/R&gt;&lt;C&gt;1&lt;/C&gt;&lt;D xsi:type="xsd:double"&gt;3.33446191962789&lt;/D&gt;&lt;/FQL&gt;&lt;FQL&gt;&lt;Q&gt;EWC^FG_PE_NTM(0,,,90,0)&lt;/Q&gt;&lt;R&gt;1&lt;/R&gt;&lt;C&gt;1&lt;/C&gt;&lt;D xsi:type="xsd:double"&gt;13.7392308489899&lt;/D&gt;&lt;/FQL&gt;&lt;FQL&gt;&lt;Q&gt;EWC^FG_PE(0)&lt;/Q&gt;&lt;R&gt;1&lt;/R&gt;&lt;C&gt;1&lt;/C&gt;&lt;D xsi:type="xsd:double"&gt;16.3393949448382&lt;/D&gt;&lt;/FQL&gt;&lt;FQL&gt;&lt;Q&gt;EWC^JULIAN(FMA_DIV_YLD(NTMA,NOW,NOW,M,"PORTAGG","MEANR").DATES)&lt;/Q&gt;&lt;R&gt;1&lt;/R&gt;&lt;C&gt;1&lt;/C&gt;&lt;D xsi:type="xsd:long"&gt;45322&lt;/D&gt;&lt;/FQL&gt;&lt;FQL&gt;&lt;Q&gt;EWA^FMA_EVAL_EBIT(LTMA,NOW,NOW,M,"PORTAGG","MEANR")&lt;/Q&gt;&lt;R&gt;1&lt;/R&gt;&lt;C&gt;1&lt;/C&gt;&lt;D xsi:type="xsd:double"&gt;12.5096391993811&lt;/D&gt;&lt;/FQL&gt;&lt;FQL&gt;&lt;Q&gt;EWA^FMA_EVAL_EBITDA(NTMA,0,,,"PORTAGG","MEANR")&lt;/Q&gt;&lt;R&gt;1&lt;/R&gt;&lt;C&gt;1&lt;/C&gt;&lt;D xsi:type="xsd:double"&gt;8.54715023255594&lt;/D&gt;&lt;/FQL&gt;&lt;FQL&gt;&lt;Q&gt;EWA^FG_FCF_YIELD_NTM(0)&lt;/Q&gt;&lt;R&gt;1&lt;/R&gt;&lt;C&gt;1&lt;/C&gt;&lt;D xsi:type="xsd:double"&gt;4.73011905104917&lt;/D&gt;&lt;/FQL&gt;&lt;FQL&gt;&lt;Q&gt;EWA^FMA_DIV_YLD(NTMA,NOW,NOW,M,"PORTAGG","MEANR")&lt;/Q&gt;&lt;R&gt;1&lt;/R&gt;&lt;C&gt;1&lt;/C&gt;&lt;D xsi:type="xsd:double"&gt;3.95317385597796&lt;/D&gt;&lt;/FQL&gt;&lt;FQL&gt;&lt;Q&gt;EWA^FG_PE_NTM(0,,,90,0)&lt;/Q&gt;&lt;R&gt;1&lt;/R&gt;&lt;C&gt;1&lt;/C&gt;&lt;D xsi:type="xsd:double"&gt;16.4003309178431&lt;/D&gt;&lt;/FQL&gt;&lt;FQL&gt;&lt;Q&gt;EWA^FG_PE(0)&lt;/Q&gt;&lt;R&gt;1&lt;/R&gt;&lt;C&gt;1&lt;/C&gt;&lt;D xsi:type="xsd:double"&gt;15.6715536589311&lt;/D&gt;&lt;/FQL&gt;&lt;FQL&gt;&lt;Q&gt;EWA^JULIAN(FMA_DIV_YLD(NTMA,NOW,NOW,M,"PORTAGG","MEANR").DATES)&lt;/Q&gt;&lt;R&gt;1&lt;/R&gt;&lt;C&gt;1&lt;/C&gt;&lt;D xsi:type="xsd:long"&gt;45322&lt;/D&gt;&lt;/FQL&gt;&lt;FQL&gt;&lt;Q&gt;ENZL^FMA_EVAL_EBIT(LTMA,NOW,NOW,M,"PORTAGG","MEANR")&lt;/Q&gt;&lt;R&gt;1&lt;/R&gt;&lt;C&gt;1&lt;/C&gt;&lt;D xsi:type="xsd:double"&gt;19.7872792381313&lt;/D&gt;&lt;/FQL&gt;&lt;FQL&gt;&lt;Q&gt;ENZL^FMA_EVAL_EBITDA(NTMA,0,,,"PORTAGG","MEANR")&lt;/Q&gt;&lt;R&gt;1&lt;/R&gt;&lt;C&gt;1&lt;/C&gt;&lt;D xsi:type="xsd:double"&gt;11.8053673469667&lt;/D&gt;&lt;/FQL&gt;&lt;FQL&gt;&lt;Q&gt;ENZL^FG_FCF_YIELD_NTM(0)&lt;/Q&gt;&lt;R&gt;1&lt;/R&gt;&lt;C&gt;1&lt;/C&gt;&lt;D xsi:type="xsd:double"&gt;1.0370373674465&lt;/D&gt;&lt;/FQL&gt;&lt;FQL&gt;&lt;Q&gt;ENZL^FMA_DIV_YLD(NTMA,NOW,NOW,M,"PORTAGG","MEANR")&lt;/Q&gt;&lt;R&gt;1&lt;/R&gt;&lt;C&gt;1&lt;/C&gt;&lt;D xsi:type="xsd:double"&gt;3.00519985198877&lt;/D&gt;&lt;/FQL&gt;&lt;FQL&gt;&lt;Q&gt;ENZL^FG_PE_NTM(0,,,90,0)&lt;/Q&gt;&lt;R&gt;1&lt;/R&gt;&lt;C&gt;1&lt;/C&gt;&lt;D xsi:type="xsd:double"&gt;22.6795792790736&lt;/D&gt;&lt;/FQL&gt;&lt;FQL&gt;&lt;Q&gt;ENZL^FG_PE(0)&lt;/Q&gt;&lt;R&gt;1&lt;/R&gt;&lt;C&gt;1&lt;/C&gt;&lt;D xsi:type="xsd:double"&gt;23.7225080070205&lt;/D&gt;&lt;/FQL&gt;&lt;FQL&gt;&lt;Q&gt;ENZL^JULIAN(FMA_DIV_YLD(NTMA,NOW,NOW,M,"PORTAGG","MEANR").DATES)&lt;/Q&gt;&lt;R&gt;1&lt;/R&gt;&lt;C&gt;1&lt;/C&gt;&lt;D xsi:type="xsd:long"&gt;45322&lt;/D&gt;&lt;/FQL&gt;&lt;FQL&gt;&lt;Q&gt;543956-IN^FG_TOTAL_RETURNC(0,-4AM)&lt;/Q&gt;&lt;R&gt;1&lt;/R&gt;&lt;C&gt;1&lt;/C&gt;&lt;D xsi:type="xsd:double"&gt;16.447735&lt;/D&gt;&lt;/FQL&gt;&lt;/Schema&gt;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<sst xmlns="http://schemas.openxmlformats.org/spreadsheetml/2006/main" count="553" uniqueCount="237">
  <si>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</si>
  <si>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</si>
  <si>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</si>
  <si>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</si>
  <si>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</si>
  <si>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</si>
  <si>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</si>
  <si>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</si>
  <si>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</si>
  <si>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</si>
  <si>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</si>
  <si>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</si>
  <si>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</si>
  <si>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</si>
  <si>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</si>
  <si>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</si>
  <si>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</si>
  <si>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</si>
  <si>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</si>
  <si>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</si>
  <si>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</si>
  <si>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</si>
  <si>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</si>
  <si>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</si>
  <si>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</si>
  <si>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</si>
  <si>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</si>
  <si>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</si>
  <si>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</si>
  <si>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12 month return -prentile</t>
  </si>
  <si>
    <t>1  month return percentile</t>
  </si>
  <si>
    <t>CC_CA</t>
  </si>
  <si>
    <t>CC_JP</t>
  </si>
  <si>
    <t>CC_GB</t>
  </si>
  <si>
    <t>CC_US</t>
  </si>
  <si>
    <t>CC_AU</t>
  </si>
  <si>
    <t>CC_NZ</t>
  </si>
  <si>
    <t>CC_SE</t>
  </si>
  <si>
    <t>CC_CH</t>
  </si>
  <si>
    <t>Rolling 12 month returns</t>
  </si>
  <si>
    <t xml:space="preserve"> 1 month revison</t>
  </si>
  <si>
    <t>3 month revsion</t>
  </si>
  <si>
    <t>Best</t>
  </si>
  <si>
    <t>median</t>
  </si>
  <si>
    <t>% drawdown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</si>
  <si>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</si>
  <si>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</si>
  <si>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</si>
  <si>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</si>
  <si>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</si>
  <si>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</si>
  <si>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</si>
  <si>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ENZL</t>
  </si>
  <si>
    <t>Oil</t>
  </si>
  <si>
    <t>Average last 3 months</t>
  </si>
  <si>
    <t>Prioce / 52 week low</t>
  </si>
  <si>
    <t>ETF Name</t>
  </si>
  <si>
    <t>Yearly Drawdwn</t>
  </si>
  <si>
    <t>Monthly  Drawdwin</t>
  </si>
  <si>
    <t>Overall Risk Score</t>
  </si>
  <si>
    <t>VGK</t>
  </si>
  <si>
    <t>COUNTRY</t>
  </si>
  <si>
    <t>CC_DE</t>
  </si>
  <si>
    <t>Australia</t>
  </si>
  <si>
    <t>Canada</t>
  </si>
  <si>
    <t>France</t>
  </si>
  <si>
    <t>Germany</t>
  </si>
  <si>
    <t>Italy</t>
  </si>
  <si>
    <t>Japan</t>
  </si>
  <si>
    <t>Netherlands</t>
  </si>
  <si>
    <t>New Zealand</t>
  </si>
  <si>
    <t>Sweden</t>
  </si>
  <si>
    <t>Switzerland</t>
  </si>
  <si>
    <t>United Kingdom</t>
  </si>
  <si>
    <t>United States</t>
  </si>
  <si>
    <t>Top down</t>
  </si>
  <si>
    <t>URTH</t>
  </si>
  <si>
    <t>max</t>
  </si>
  <si>
    <t>&gt;</t>
  </si>
  <si>
    <t>&lt;</t>
  </si>
  <si>
    <t>Monthly Return Percentile</t>
  </si>
  <si>
    <t>RISK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</si>
  <si>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</si>
  <si>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</si>
  <si>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</si>
  <si>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</si>
  <si>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</si>
  <si>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</si>
  <si>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</si>
  <si>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</si>
  <si>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</si>
  <si>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</si>
  <si>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</si>
  <si>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</si>
  <si>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</si>
  <si>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</si>
  <si>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</si>
  <si>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</si>
  <si>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</si>
  <si>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</si>
  <si>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</si>
  <si>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</si>
  <si>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</si>
  <si>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</si>
  <si>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</si>
  <si>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</si>
  <si>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30da MA index</t>
  </si>
  <si>
    <t>Index Level</t>
  </si>
  <si>
    <t xml:space="preserve">200D MA index </t>
  </si>
  <si>
    <t>ETF Ticker</t>
  </si>
  <si>
    <t>COUNTRY CODE</t>
  </si>
  <si>
    <t>STD_DEV</t>
  </si>
  <si>
    <t>Annualized Volatility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</si>
  <si>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</si>
  <si>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</si>
  <si>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</si>
  <si>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</si>
  <si>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</si>
  <si>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</si>
  <si>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</si>
  <si>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</si>
  <si>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</si>
  <si>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Mcap of Underlying</t>
  </si>
  <si>
    <t>No  comp. with upward revisions (1 month)</t>
  </si>
  <si>
    <t>EWD</t>
  </si>
  <si>
    <t>EWQ</t>
  </si>
  <si>
    <t>EWI</t>
  </si>
  <si>
    <t>EWN</t>
  </si>
  <si>
    <t>CC_IT</t>
  </si>
  <si>
    <t>CC_FR</t>
  </si>
  <si>
    <t>CC_NL</t>
  </si>
  <si>
    <t>GLD</t>
  </si>
  <si>
    <t>UUP</t>
  </si>
  <si>
    <t>DBA</t>
  </si>
  <si>
    <t>TLT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</si>
  <si>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</si>
  <si>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</si>
  <si>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</si>
  <si>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</si>
  <si>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</si>
  <si>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</si>
  <si>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 Score</t>
  </si>
  <si>
    <t>Sum</t>
  </si>
  <si>
    <t>EMXC</t>
  </si>
  <si>
    <t xml:space="preserve">Above 30 D </t>
  </si>
  <si>
    <t>Above 200D</t>
  </si>
  <si>
    <t>Above 30D</t>
  </si>
  <si>
    <t>Above 60 D</t>
  </si>
  <si>
    <t>Price / 5year high</t>
  </si>
  <si>
    <t>Gold</t>
  </si>
  <si>
    <t>30D MA</t>
  </si>
  <si>
    <t>60 D AM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</si>
  <si>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</si>
  <si>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</si>
  <si>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</si>
  <si>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</si>
  <si>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</si>
  <si>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</si>
  <si>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</si>
  <si>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</si>
  <si>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FCF</t>
  </si>
  <si>
    <t>Growth in E</t>
  </si>
  <si>
    <t xml:space="preserve"> Long term Retyrn</t>
  </si>
  <si>
    <t>rates</t>
  </si>
  <si>
    <t>Above rates</t>
  </si>
  <si>
    <t>COUNTRY NAME</t>
  </si>
  <si>
    <t>Country</t>
  </si>
  <si>
    <t>PE trailing</t>
  </si>
  <si>
    <t>PE forward</t>
  </si>
  <si>
    <t>DY</t>
  </si>
  <si>
    <t>FCF yield</t>
  </si>
  <si>
    <t>EV/EBITDA</t>
  </si>
  <si>
    <t>EV/ EBIT</t>
  </si>
  <si>
    <t>ROE</t>
  </si>
  <si>
    <t>CURRENT RATES</t>
  </si>
  <si>
    <t>INFLATION RATES</t>
  </si>
  <si>
    <t>GDP AVG 5 &amp; 10 YR CAGR</t>
  </si>
  <si>
    <t>DY - Current Rates</t>
  </si>
  <si>
    <t>FCF - Current Rates</t>
  </si>
  <si>
    <t>ROE - Current Rates</t>
  </si>
  <si>
    <t>ROE- Inflation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</si>
  <si>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</si>
  <si>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</si>
  <si>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</si>
  <si>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</si>
  <si>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</si>
  <si>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ROE - Inflation Rate Percentile</t>
  </si>
  <si>
    <t>GDP Percentile</t>
  </si>
  <si>
    <t>Overall Value Score</t>
  </si>
  <si>
    <t>Value Percentile</t>
  </si>
  <si>
    <t>Other data</t>
  </si>
  <si>
    <t>CC_EUZ</t>
  </si>
  <si>
    <t>Europe ETF</t>
  </si>
  <si>
    <t>EM ETF</t>
  </si>
  <si>
    <t>CODE</t>
  </si>
  <si>
    <t>INFLATION RATE</t>
  </si>
  <si>
    <t>EY</t>
  </si>
  <si>
    <t xml:space="preserve">Current </t>
  </si>
  <si>
    <t xml:space="preserve">History </t>
  </si>
  <si>
    <t>E To FCF Rough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</si>
  <si>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</si>
  <si>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</si>
  <si>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</si>
  <si>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</si>
  <si>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</si>
  <si>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</si>
  <si>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SBIETFIT-IN</t>
  </si>
  <si>
    <t>AUTOBEES-IN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</si>
  <si>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</si>
  <si>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</si>
  <si>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</si>
  <si>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</si>
  <si>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</si>
  <si>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</si>
  <si>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</si>
  <si>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</si>
  <si>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</si>
  <si>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</si>
  <si>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</si>
  <si>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KOTAKMNC-IN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</si>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</sst>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"/>
    <numFmt numFmtId="167" formatCode="0.0%_);\(0.0%\);0.0%_);@_)"/>
    <numFmt numFmtId="168" formatCode="0.0%"/>
    <numFmt numFmtId="169" formatCode="0.000"/>
    <numFmt numFmtId="170" formatCode="0.000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0" fontId="7" fillId="0" borderId="0"/>
    <xf numFmtId="0" fontId="11" fillId="0" borderId="0"/>
    <xf numFmtId="0" fontId="12" fillId="0" borderId="12"/>
    <xf numFmtId="0" fontId="13" fillId="0" borderId="12"/>
    <xf numFmtId="0" fontId="14" fillId="0" borderId="5"/>
    <xf numFmtId="0" fontId="14" fillId="0" borderId="0"/>
    <xf numFmtId="0" fontId="15" fillId="11" borderId="0"/>
    <xf numFmtId="0" fontId="16" fillId="12" borderId="0"/>
    <xf numFmtId="0" fontId="17" fillId="13" borderId="0"/>
    <xf numFmtId="0" fontId="18" fillId="9" borderId="11"/>
    <xf numFmtId="0" fontId="19" fillId="14" borderId="11"/>
    <xf numFmtId="0" fontId="20" fillId="14" borderId="11"/>
    <xf numFmtId="0" fontId="21" fillId="0" borderId="13"/>
    <xf numFmtId="0" fontId="8" fillId="15" borderId="14"/>
    <xf numFmtId="0" fontId="9" fillId="0" borderId="0"/>
    <xf numFmtId="0" fontId="6" fillId="10" borderId="11"/>
    <xf numFmtId="0" fontId="22" fillId="0" borderId="0"/>
    <xf numFmtId="0" fontId="5" fillId="0" borderId="15"/>
    <xf numFmtId="0" fontId="10" fillId="16" borderId="0"/>
    <xf numFmtId="0" fontId="6" fillId="17" borderId="0"/>
    <xf numFmtId="0" fontId="6" fillId="18" borderId="0"/>
    <xf numFmtId="0" fontId="10" fillId="19" borderId="0"/>
    <xf numFmtId="0" fontId="10" fillId="20" borderId="0"/>
    <xf numFmtId="0" fontId="6" fillId="6" borderId="0"/>
    <xf numFmtId="0" fontId="6" fillId="4" borderId="0"/>
    <xf numFmtId="0" fontId="10" fillId="21" borderId="0"/>
    <xf numFmtId="0" fontId="10" fillId="22" borderId="0"/>
    <xf numFmtId="0" fontId="6" fillId="23" borderId="0"/>
    <xf numFmtId="0" fontId="6" fillId="3" borderId="0"/>
    <xf numFmtId="0" fontId="10" fillId="24" borderId="0"/>
    <xf numFmtId="0" fontId="10" fillId="25" borderId="0"/>
    <xf numFmtId="0" fontId="6" fillId="26" borderId="0"/>
    <xf numFmtId="0" fontId="6" fillId="5" borderId="0"/>
    <xf numFmtId="0" fontId="10" fillId="27" borderId="0"/>
    <xf numFmtId="0" fontId="10" fillId="28" borderId="0"/>
    <xf numFmtId="0" fontId="6" fillId="7" borderId="0"/>
    <xf numFmtId="0" fontId="6" fillId="29" borderId="0"/>
    <xf numFmtId="0" fontId="10" fillId="30" borderId="0"/>
    <xf numFmtId="0" fontId="10" fillId="31" borderId="0"/>
    <xf numFmtId="0" fontId="6" fillId="32" borderId="0"/>
    <xf numFmtId="0" fontId="6" fillId="33" borderId="0"/>
    <xf numFmtId="0" fontId="10" fillId="8" borderId="0"/>
    <xf numFmtId="0" fontId="7" fillId="0" borderId="0"/>
    <xf numFmtId="0" fontId="7" fillId="0" borderId="0"/>
    <xf numFmtId="0" fontId="6" fillId="0" borderId="0"/>
    <xf numFmtId="0" fontId="4" fillId="0" borderId="0"/>
    <xf numFmtId="0" fontId="6" fillId="0" borderId="0" applyFill="0" applyProtection="0"/>
  </cellStyleXfs>
  <cellXfs count="8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7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5" xfId="0" applyNumberFormat="1" applyBorder="1"/>
    <xf numFmtId="0" fontId="0" fillId="3" borderId="7" xfId="0" applyFill="1" applyBorder="1"/>
    <xf numFmtId="0" fontId="0" fillId="3" borderId="8" xfId="0" applyFill="1" applyBorder="1"/>
    <xf numFmtId="168" fontId="0" fillId="0" borderId="0" xfId="0" applyNumberFormat="1"/>
    <xf numFmtId="164" fontId="0" fillId="0" borderId="0" xfId="1" applyFont="1"/>
    <xf numFmtId="2" fontId="0" fillId="2" borderId="0" xfId="0" applyNumberFormat="1" applyFill="1"/>
    <xf numFmtId="169" fontId="3" fillId="0" borderId="0" xfId="0" applyNumberFormat="1" applyFont="1"/>
    <xf numFmtId="165" fontId="3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wrapText="1"/>
    </xf>
    <xf numFmtId="10" fontId="0" fillId="0" borderId="0" xfId="0" applyNumberFormat="1"/>
    <xf numFmtId="0" fontId="0" fillId="0" borderId="9" xfId="0" applyBorder="1"/>
    <xf numFmtId="167" fontId="0" fillId="0" borderId="10" xfId="0" applyNumberFormat="1" applyBorder="1"/>
    <xf numFmtId="167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0" fontId="0" fillId="0" borderId="0" xfId="2" applyNumberFormat="1" applyFont="1"/>
    <xf numFmtId="0" fontId="6" fillId="10" borderId="11" xfId="19"/>
    <xf numFmtId="164" fontId="3" fillId="0" borderId="0" xfId="1" applyFont="1" applyFill="1" applyBorder="1" applyAlignment="1"/>
    <xf numFmtId="2" fontId="0" fillId="0" borderId="0" xfId="1" applyNumberFormat="1" applyFont="1" applyFill="1"/>
    <xf numFmtId="167" fontId="0" fillId="0" borderId="5" xfId="0" applyNumberFormat="1" applyBorder="1"/>
    <xf numFmtId="9" fontId="1" fillId="3" borderId="8" xfId="0" applyNumberFormat="1" applyFont="1" applyFill="1" applyBorder="1"/>
    <xf numFmtId="167" fontId="1" fillId="0" borderId="0" xfId="0" applyNumberFormat="1" applyFont="1"/>
    <xf numFmtId="0" fontId="0" fillId="0" borderId="11" xfId="0" applyBorder="1"/>
    <xf numFmtId="0" fontId="0" fillId="27" borderId="0" xfId="0" applyFill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3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70" fontId="0" fillId="0" borderId="0" xfId="0" applyNumberFormat="1"/>
    <xf numFmtId="0" fontId="24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8" fontId="0" fillId="0" borderId="0" xfId="2" applyNumberFormat="1" applyFont="1" applyBorder="1"/>
    <xf numFmtId="170" fontId="0" fillId="0" borderId="5" xfId="0" applyNumberFormat="1" applyBorder="1"/>
    <xf numFmtId="168" fontId="0" fillId="0" borderId="5" xfId="2" applyNumberFormat="1" applyFont="1" applyBorder="1"/>
    <xf numFmtId="167" fontId="0" fillId="0" borderId="11" xfId="0" applyNumberFormat="1" applyBorder="1"/>
    <xf numFmtId="9" fontId="0" fillId="0" borderId="11" xfId="0" applyNumberFormat="1" applyBorder="1"/>
    <xf numFmtId="165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5" fillId="0" borderId="2" xfId="0" applyFont="1" applyBorder="1"/>
    <xf numFmtId="0" fontId="26" fillId="2" borderId="2" xfId="0" applyFont="1" applyFill="1" applyBorder="1"/>
    <xf numFmtId="0" fontId="26" fillId="2" borderId="2" xfId="0" applyFont="1" applyFill="1" applyBorder="1" applyAlignment="1">
      <alignment wrapText="1"/>
    </xf>
    <xf numFmtId="0" fontId="26" fillId="2" borderId="3" xfId="0" applyFont="1" applyFill="1" applyBorder="1"/>
    <xf numFmtId="0" fontId="0" fillId="0" borderId="22" xfId="0" applyBorder="1" applyAlignment="1">
      <alignment horizontal="center"/>
    </xf>
    <xf numFmtId="167" fontId="0" fillId="0" borderId="18" xfId="0" applyNumberFormat="1" applyBorder="1"/>
    <xf numFmtId="165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6" fillId="2" borderId="1" xfId="0" applyFont="1" applyFill="1" applyBorder="1"/>
    <xf numFmtId="167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51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85f778331df612a/Desktop/factset/20230818%20ETF%20model%20developed.xlsx" TargetMode="External"/><Relationship Id="rId1" Type="http://schemas.openxmlformats.org/officeDocument/2006/relationships/externalLinkPath" Target="https://d.docs.live.net/685f778331df612a/Desktop/factset/20230818%20ETF%20model%20develop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Assumption"/>
      <sheetName val="Aset class Rankings"/>
      <sheetName val="Asset class"/>
      <sheetName val="OUTPUT_COUNTRY"/>
      <sheetName val="PORTFOLIO"/>
      <sheetName val="OUTPUT_PPT"/>
      <sheetName val="mnemonics"/>
      <sheetName val="Value -2 "/>
      <sheetName val="Sheet1"/>
      <sheetName val="LIQIDITY 2"/>
      <sheetName val="Quality - 2"/>
      <sheetName val="Momnetum ranking"/>
      <sheetName val="Risk"/>
      <sheetName val="Timing"/>
      <sheetName val="Leading Indicator"/>
      <sheetName val="t -PE"/>
      <sheetName val="Forwa Pe"/>
      <sheetName val="DY "/>
      <sheetName val="Monthly Returns"/>
      <sheetName val="Yearly returns"/>
      <sheetName val="Index earnings"/>
      <sheetName val="GDP_GROWTH"/>
      <sheetName val="Currency- 2"/>
      <sheetName val="Chart1"/>
      <sheetName val="CAD"/>
      <sheetName val="Country Int rates "/>
      <sheetName val="Index ROE"/>
      <sheetName val="Economic Momentum"/>
      <sheetName val="Market Capitalisation"/>
    </sheetNames>
    <sheetDataSet>
      <sheetData sheetId="0"/>
      <sheetData sheetId="1">
        <row r="39">
          <cell r="E39">
            <v>0.05</v>
          </cell>
          <cell r="F39">
            <v>0.25</v>
          </cell>
          <cell r="G39">
            <v>0.25</v>
          </cell>
          <cell r="H39">
            <v>0.25</v>
          </cell>
          <cell r="I39">
            <v>0.1</v>
          </cell>
          <cell r="J39">
            <v>0</v>
          </cell>
          <cell r="K39">
            <v>0.1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ENZL</v>
          </cell>
          <cell r="B3" t="str">
            <v>NZ</v>
          </cell>
          <cell r="C3" t="str">
            <v>TRYNZ10Y-FDS</v>
          </cell>
          <cell r="D3" t="str">
            <v>New Zealand Benchmark Bond - 10 Year</v>
          </cell>
          <cell r="E3">
            <v>4.6825999999999999</v>
          </cell>
        </row>
        <row r="4">
          <cell r="A4" t="str">
            <v>EWA</v>
          </cell>
          <cell r="B4" t="str">
            <v>AU</v>
          </cell>
          <cell r="C4" t="str">
            <v>TRYAU10Y-FDS</v>
          </cell>
          <cell r="D4" t="str">
            <v>Australia Benchmark Bond - 10 Year</v>
          </cell>
          <cell r="E4">
            <v>4.2389999999999999</v>
          </cell>
        </row>
        <row r="5">
          <cell r="A5" t="str">
            <v>EWC</v>
          </cell>
          <cell r="B5" t="str">
            <v>CA</v>
          </cell>
          <cell r="C5" t="str">
            <v>TRYCA10Y-FDS</v>
          </cell>
          <cell r="D5" t="str">
            <v>Canada Benchmark Bond - 10 Year</v>
          </cell>
          <cell r="E5">
            <v>3.5358000000000001</v>
          </cell>
        </row>
        <row r="6">
          <cell r="A6" t="str">
            <v>EWG</v>
          </cell>
          <cell r="B6" t="str">
            <v>DE</v>
          </cell>
          <cell r="C6" t="str">
            <v>TRYDE10Y-FDS</v>
          </cell>
          <cell r="D6" t="str">
            <v>Germany Benchmark Bond - 10 Year</v>
          </cell>
          <cell r="E6">
            <v>2.3090000000000002</v>
          </cell>
        </row>
        <row r="7">
          <cell r="A7" t="str">
            <v>EWJ</v>
          </cell>
          <cell r="B7" t="str">
            <v>JP</v>
          </cell>
          <cell r="C7" t="str">
            <v>TRYJP10Y-FDS</v>
          </cell>
          <cell r="D7" t="str">
            <v>Japan Benchmark Bond - 10 Year</v>
          </cell>
          <cell r="E7">
            <v>0.71050000000000002</v>
          </cell>
        </row>
        <row r="8">
          <cell r="A8" t="str">
            <v>EWL</v>
          </cell>
          <cell r="B8" t="str">
            <v>CH</v>
          </cell>
          <cell r="C8" t="str">
            <v>TRYCH10Y-FDS</v>
          </cell>
          <cell r="D8" t="str">
            <v>Treasury - Switzerland Benchmark Bond 10Y</v>
          </cell>
          <cell r="E8">
            <v>0.89900000000000002</v>
          </cell>
        </row>
        <row r="9">
          <cell r="A9" t="str">
            <v>EWU</v>
          </cell>
          <cell r="B9" t="str">
            <v>GB</v>
          </cell>
          <cell r="C9" t="str">
            <v>TRYGB10Y-FDS</v>
          </cell>
          <cell r="D9" t="str">
            <v>United Kingdom Benchmark Bond - 10 Year</v>
          </cell>
          <cell r="E9">
            <v>3.988</v>
          </cell>
        </row>
        <row r="10">
          <cell r="A10" t="str">
            <v>QQQ</v>
          </cell>
          <cell r="B10" t="str">
            <v>US</v>
          </cell>
          <cell r="C10" t="str">
            <v>TRYUS10Y-FDS</v>
          </cell>
          <cell r="D10" t="str">
            <v>US Benchmark Bond - 10 Year</v>
          </cell>
          <cell r="E10">
            <v>4.1470000000000002</v>
          </cell>
        </row>
        <row r="11">
          <cell r="A11" t="str">
            <v>SPY</v>
          </cell>
          <cell r="B11" t="str">
            <v>US</v>
          </cell>
          <cell r="C11" t="str">
            <v>TRYUS10Y-FDS</v>
          </cell>
          <cell r="D11" t="str">
            <v>US Benchmark Bond - 10 Year</v>
          </cell>
          <cell r="E11">
            <v>4.1470000000000002</v>
          </cell>
        </row>
        <row r="12">
          <cell r="A12" t="str">
            <v>EWQ</v>
          </cell>
          <cell r="B12" t="str">
            <v>FR</v>
          </cell>
          <cell r="C12" t="str">
            <v>TRYFR10Y-FDS</v>
          </cell>
          <cell r="D12" t="str">
            <v>France Benchmark Bond - 10 Year</v>
          </cell>
          <cell r="E12">
            <v>2.7959999999999998</v>
          </cell>
        </row>
        <row r="13">
          <cell r="A13" t="str">
            <v>EWN</v>
          </cell>
          <cell r="B13" t="str">
            <v>NL</v>
          </cell>
          <cell r="C13" t="str">
            <v>TRYNL10Y-FDS</v>
          </cell>
          <cell r="D13" t="str">
            <v>Netherlands Benchmark Bond - 10 Year</v>
          </cell>
          <cell r="E13">
            <v>2.5830000000000002</v>
          </cell>
        </row>
        <row r="14">
          <cell r="A14" t="str">
            <v>EWD</v>
          </cell>
          <cell r="B14" t="str">
            <v>SE</v>
          </cell>
          <cell r="C14" t="str">
            <v>TRYSE10Y-FDS</v>
          </cell>
          <cell r="D14" t="str">
            <v>Sweden Benchmark Bond - 10 Year</v>
          </cell>
          <cell r="E14">
            <v>2.3029999999999999</v>
          </cell>
        </row>
        <row r="15">
          <cell r="A15" t="str">
            <v>EWI</v>
          </cell>
          <cell r="B15" t="str">
            <v>IT</v>
          </cell>
          <cell r="C15" t="str">
            <v>TRYIT10Y-FDS</v>
          </cell>
          <cell r="D15" t="str">
            <v>Italy Benchmark Bond - 10 Year</v>
          </cell>
          <cell r="E15">
            <v>3.8340000000000001</v>
          </cell>
        </row>
        <row r="16">
          <cell r="D16"/>
          <cell r="E16"/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0">
          <cell r="B10" t="str">
            <v>Afghanistan</v>
          </cell>
          <cell r="C10">
            <v>-6.330015897488761</v>
          </cell>
          <cell r="D10">
            <v>-1.9803203632740796</v>
          </cell>
          <cell r="E10">
            <v>1.4438839505667156</v>
          </cell>
          <cell r="G10" t="str">
            <v>E</v>
          </cell>
          <cell r="H10">
            <v>34.781666666666666</v>
          </cell>
          <cell r="I10">
            <v>154</v>
          </cell>
          <cell r="J10">
            <v>32</v>
          </cell>
          <cell r="K10"/>
          <cell r="L10">
            <v>19.865459911417584</v>
          </cell>
          <cell r="M10">
            <v>9.8957883924851959</v>
          </cell>
          <cell r="N10">
            <v>6.5854081038949879</v>
          </cell>
          <cell r="O10">
            <v>0.98799999999999999</v>
          </cell>
          <cell r="P10">
            <v>2.1640000000000001</v>
          </cell>
          <cell r="Q10">
            <v>2.6469999999999998</v>
          </cell>
          <cell r="R10">
            <v>1.1890000000000001</v>
          </cell>
          <cell r="S10">
            <v>3.9119999999999999</v>
          </cell>
          <cell r="T10">
            <v>-2.351</v>
          </cell>
          <cell r="U10">
            <v>-2.4</v>
          </cell>
          <cell r="V10">
            <v>-5</v>
          </cell>
          <cell r="W10">
            <v>-0.26821820635368199</v>
          </cell>
        </row>
        <row r="11">
          <cell r="B11" t="str">
            <v>Albania</v>
          </cell>
          <cell r="C11">
            <v>2.8369230771995602</v>
          </cell>
          <cell r="D11">
            <v>2.527708680261509</v>
          </cell>
          <cell r="E11">
            <v>2.499335307066497</v>
          </cell>
          <cell r="G11" t="str">
            <v>C</v>
          </cell>
          <cell r="H11">
            <v>71.94876523650197</v>
          </cell>
          <cell r="I11">
            <v>80</v>
          </cell>
          <cell r="J11">
            <v>40</v>
          </cell>
          <cell r="K11"/>
          <cell r="L11">
            <v>1.4329514555018943</v>
          </cell>
          <cell r="M11">
            <v>1.0096624423848639</v>
          </cell>
          <cell r="N11">
            <v>1.7987489151280414</v>
          </cell>
          <cell r="O11">
            <v>2.2189999999999999</v>
          </cell>
          <cell r="P11">
            <v>3.3149999999999999</v>
          </cell>
          <cell r="Q11">
            <v>3.802</v>
          </cell>
          <cell r="R11">
            <v>4.0190000000000001</v>
          </cell>
          <cell r="S11">
            <v>2.0880000000000001</v>
          </cell>
          <cell r="T11">
            <v>-3.4820000000000002</v>
          </cell>
          <cell r="U11">
            <v>8.516</v>
          </cell>
          <cell r="V11">
            <v>3.74</v>
          </cell>
          <cell r="W11">
            <v>2.513521993664003</v>
          </cell>
        </row>
        <row r="12">
          <cell r="B12" t="str">
            <v>Algeria</v>
          </cell>
          <cell r="C12">
            <v>0.36545353196819619</v>
          </cell>
          <cell r="D12">
            <v>0.98216884294510809</v>
          </cell>
          <cell r="E12">
            <v>1.9643097765769557</v>
          </cell>
          <cell r="G12" t="str">
            <v>B</v>
          </cell>
          <cell r="H12">
            <v>77.429986450518911</v>
          </cell>
          <cell r="I12">
            <v>59</v>
          </cell>
          <cell r="J12">
            <v>2</v>
          </cell>
          <cell r="K12"/>
          <cell r="L12">
            <v>3.3999999982054412</v>
          </cell>
          <cell r="M12">
            <v>2.8000000002529002</v>
          </cell>
          <cell r="N12">
            <v>3.8000000007790273</v>
          </cell>
          <cell r="O12">
            <v>3.7</v>
          </cell>
          <cell r="P12">
            <v>3.2</v>
          </cell>
          <cell r="Q12">
            <v>1.4</v>
          </cell>
          <cell r="R12">
            <v>1.2</v>
          </cell>
          <cell r="S12">
            <v>1</v>
          </cell>
          <cell r="T12">
            <v>-5.0999999999999996</v>
          </cell>
          <cell r="U12">
            <v>3.4</v>
          </cell>
          <cell r="V12">
            <v>2.931</v>
          </cell>
          <cell r="W12">
            <v>1.4732393097610319</v>
          </cell>
        </row>
        <row r="13">
          <cell r="B13" t="str">
            <v>Angola</v>
          </cell>
          <cell r="C13">
            <v>-0.62057485054567429</v>
          </cell>
          <cell r="D13">
            <v>-0.7759815069387388</v>
          </cell>
          <cell r="E13">
            <v>0.38358743648301274</v>
          </cell>
          <cell r="G13" t="str">
            <v>E</v>
          </cell>
          <cell r="H13">
            <v>43.142397643089645</v>
          </cell>
          <cell r="I13">
            <v>147</v>
          </cell>
          <cell r="J13">
            <v>42</v>
          </cell>
          <cell r="K13"/>
          <cell r="L13">
            <v>8.5421473366219605</v>
          </cell>
          <cell r="M13">
            <v>4.9545904703972692</v>
          </cell>
          <cell r="N13">
            <v>4.8226255512268246</v>
          </cell>
          <cell r="O13">
            <v>0.94399999999999995</v>
          </cell>
          <cell r="P13">
            <v>-2.58</v>
          </cell>
          <cell r="Q13">
            <v>-0.15</v>
          </cell>
          <cell r="R13">
            <v>-1.3160000000000001</v>
          </cell>
          <cell r="S13">
            <v>-0.70199999999999996</v>
          </cell>
          <cell r="T13">
            <v>-5.6379999999999999</v>
          </cell>
          <cell r="U13">
            <v>1.0920000000000001</v>
          </cell>
          <cell r="V13">
            <v>2.8410000000000002</v>
          </cell>
          <cell r="W13">
            <v>-0.19619703522786303</v>
          </cell>
        </row>
        <row r="14">
          <cell r="B14" t="str">
            <v>Argentina</v>
          </cell>
          <cell r="C14">
            <v>1.5213184649000233</v>
          </cell>
          <cell r="D14">
            <v>2.4231703477095579E-4</v>
          </cell>
          <cell r="E14">
            <v>0.30638889849419204</v>
          </cell>
          <cell r="G14" t="str">
            <v>D</v>
          </cell>
          <cell r="H14">
            <v>63.902477118742887</v>
          </cell>
          <cell r="I14">
            <v>116</v>
          </cell>
          <cell r="J14">
            <v>16</v>
          </cell>
          <cell r="K14"/>
          <cell r="L14">
            <v>-1.0264204544320839</v>
          </cell>
          <cell r="M14">
            <v>2.4053237807943506</v>
          </cell>
          <cell r="N14">
            <v>-2.5126153208139428</v>
          </cell>
          <cell r="O14">
            <v>2.7309999999999999</v>
          </cell>
          <cell r="P14">
            <v>-2.08</v>
          </cell>
          <cell r="Q14">
            <v>2.819</v>
          </cell>
          <cell r="R14">
            <v>-2.617</v>
          </cell>
          <cell r="S14">
            <v>-2.0009999999999999</v>
          </cell>
          <cell r="T14">
            <v>-9.9429999999999996</v>
          </cell>
          <cell r="U14">
            <v>10.398</v>
          </cell>
          <cell r="V14">
            <v>5.2430000000000003</v>
          </cell>
          <cell r="W14">
            <v>0.1533156077644815</v>
          </cell>
        </row>
        <row r="15">
          <cell r="B15" t="str">
            <v>Armenia</v>
          </cell>
          <cell r="C15">
            <v>3.3694630969417716</v>
          </cell>
          <cell r="D15">
            <v>4.5685193344935815</v>
          </cell>
          <cell r="E15">
            <v>4.0499977792169295</v>
          </cell>
          <cell r="G15" t="str">
            <v>B</v>
          </cell>
          <cell r="H15">
            <v>81.866330149150926</v>
          </cell>
          <cell r="I15">
            <v>42</v>
          </cell>
          <cell r="J15">
            <v>28</v>
          </cell>
          <cell r="K15"/>
          <cell r="L15">
            <v>7.200000000964871</v>
          </cell>
          <cell r="M15">
            <v>3.2999999999999674</v>
          </cell>
          <cell r="N15">
            <v>3.6000000005899464</v>
          </cell>
          <cell r="O15">
            <v>3.254</v>
          </cell>
          <cell r="P15">
            <v>0.19500000000000001</v>
          </cell>
          <cell r="Q15">
            <v>7.5179999999999998</v>
          </cell>
          <cell r="R15">
            <v>5.2249999999999996</v>
          </cell>
          <cell r="S15">
            <v>7.6310000000000002</v>
          </cell>
          <cell r="T15">
            <v>-7.1509999999999998</v>
          </cell>
          <cell r="U15">
            <v>5.6840000000000002</v>
          </cell>
          <cell r="V15">
            <v>12.603999999999999</v>
          </cell>
          <cell r="W15">
            <v>4.3092585568552551</v>
          </cell>
        </row>
        <row r="16">
          <cell r="B16" t="str">
            <v>Australia</v>
          </cell>
          <cell r="C16">
            <v>1.9372779726990919</v>
          </cell>
          <cell r="D16">
            <v>1.9542949107595797</v>
          </cell>
          <cell r="E16">
            <v>2.221593328352145</v>
          </cell>
          <cell r="G16" t="str">
            <v>A</v>
          </cell>
          <cell r="H16">
            <v>96.36744549025839</v>
          </cell>
          <cell r="I16">
            <v>11</v>
          </cell>
          <cell r="J16">
            <v>3</v>
          </cell>
          <cell r="K16"/>
          <cell r="L16">
            <v>3.9181617722068416</v>
          </cell>
          <cell r="M16">
            <v>2.5848751108311681</v>
          </cell>
          <cell r="N16">
            <v>2.5331154467594699</v>
          </cell>
          <cell r="O16">
            <v>2.2829999999999999</v>
          </cell>
          <cell r="P16">
            <v>2.6909999999999998</v>
          </cell>
          <cell r="Q16">
            <v>2.383</v>
          </cell>
          <cell r="R16">
            <v>2.8149999999999999</v>
          </cell>
          <cell r="S16">
            <v>1.9430000000000001</v>
          </cell>
          <cell r="T16">
            <v>-1.8140000000000001</v>
          </cell>
          <cell r="U16">
            <v>5.1959999999999997</v>
          </cell>
          <cell r="V16">
            <v>3.661</v>
          </cell>
          <cell r="W16">
            <v>2.0879441195558623</v>
          </cell>
        </row>
        <row r="17">
          <cell r="B17" t="str">
            <v>Austria</v>
          </cell>
          <cell r="C17">
            <v>0.89080434606740866</v>
          </cell>
          <cell r="D17">
            <v>1.1485693717847134</v>
          </cell>
          <cell r="E17">
            <v>1.1982825816158282</v>
          </cell>
          <cell r="G17" t="str">
            <v>A</v>
          </cell>
          <cell r="H17">
            <v>95.913594407477049</v>
          </cell>
          <cell r="I17">
            <v>15</v>
          </cell>
          <cell r="J17">
            <v>10</v>
          </cell>
          <cell r="K17"/>
          <cell r="L17">
            <v>0.68044557681670037</v>
          </cell>
          <cell r="M17">
            <v>2.5504712197222973E-2</v>
          </cell>
          <cell r="N17">
            <v>0.66127284885259119</v>
          </cell>
          <cell r="O17">
            <v>1.0149999999999999</v>
          </cell>
          <cell r="P17">
            <v>1.9890000000000001</v>
          </cell>
          <cell r="Q17">
            <v>2.2589999999999999</v>
          </cell>
          <cell r="R17">
            <v>2.4249999999999998</v>
          </cell>
          <cell r="S17">
            <v>1.5169999999999999</v>
          </cell>
          <cell r="T17">
            <v>-6.4539999999999997</v>
          </cell>
          <cell r="U17">
            <v>4.5570000000000004</v>
          </cell>
          <cell r="V17">
            <v>4.9969999999999999</v>
          </cell>
          <cell r="W17">
            <v>1.1734259767002708</v>
          </cell>
        </row>
        <row r="18">
          <cell r="B18" t="str">
            <v>Azerbaijan</v>
          </cell>
          <cell r="C18">
            <v>1.8824891899037688</v>
          </cell>
          <cell r="D18">
            <v>1.9289874111129146</v>
          </cell>
          <cell r="E18">
            <v>1.6182050869221642</v>
          </cell>
          <cell r="G18" t="str">
            <v>D</v>
          </cell>
          <cell r="H18">
            <v>66.732349416312132</v>
          </cell>
          <cell r="I18">
            <v>106</v>
          </cell>
          <cell r="J18">
            <v>20</v>
          </cell>
          <cell r="K18"/>
          <cell r="L18">
            <v>2.1652394301296014</v>
          </cell>
          <cell r="M18">
            <v>5.8098009451315624</v>
          </cell>
          <cell r="N18">
            <v>2.7505070296654104</v>
          </cell>
          <cell r="O18">
            <v>1.05</v>
          </cell>
          <cell r="P18">
            <v>-3.0640000000000001</v>
          </cell>
          <cell r="Q18">
            <v>0.154</v>
          </cell>
          <cell r="R18">
            <v>1.5</v>
          </cell>
          <cell r="S18">
            <v>2.48</v>
          </cell>
          <cell r="T18">
            <v>-4.1989999999999998</v>
          </cell>
          <cell r="U18">
            <v>5.6</v>
          </cell>
          <cell r="V18">
            <v>4.6459999999999999</v>
          </cell>
          <cell r="W18">
            <v>1.7735962490175394</v>
          </cell>
        </row>
        <row r="19">
          <cell r="B19" t="str">
            <v>Bahamas, The</v>
          </cell>
          <cell r="C19">
            <v>-1.3025041762945944</v>
          </cell>
          <cell r="D19">
            <v>-5.1450420089638182E-2</v>
          </cell>
          <cell r="E19">
            <v>0.16369977541730307</v>
          </cell>
          <cell r="G19" t="str">
            <v>B</v>
          </cell>
          <cell r="H19">
            <v>79.378460082017611</v>
          </cell>
          <cell r="I19">
            <v>54</v>
          </cell>
          <cell r="J19">
            <v>8</v>
          </cell>
          <cell r="K19"/>
          <cell r="L19">
            <v>3.0868791768834938</v>
          </cell>
          <cell r="M19">
            <v>-3.5838746627962172</v>
          </cell>
          <cell r="N19">
            <v>2.2881473175630553</v>
          </cell>
          <cell r="O19">
            <v>0.997</v>
          </cell>
          <cell r="P19">
            <v>-0.85799999999999998</v>
          </cell>
          <cell r="Q19">
            <v>3.05</v>
          </cell>
          <cell r="R19">
            <v>1.831</v>
          </cell>
          <cell r="S19">
            <v>1.8959999999999999</v>
          </cell>
          <cell r="T19">
            <v>-23.823</v>
          </cell>
          <cell r="U19">
            <v>13.72</v>
          </cell>
          <cell r="V19">
            <v>10.983000000000001</v>
          </cell>
          <cell r="W19">
            <v>5.6124677663832445E-2</v>
          </cell>
        </row>
        <row r="20">
          <cell r="B20" t="str">
            <v>Bahrain</v>
          </cell>
          <cell r="C20">
            <v>0.41671802598486352</v>
          </cell>
          <cell r="D20">
            <v>1.1307360567982316</v>
          </cell>
          <cell r="E20">
            <v>2.5452347834856504</v>
          </cell>
          <cell r="G20" t="str">
            <v>B</v>
          </cell>
          <cell r="H20">
            <v>77.128033983685327</v>
          </cell>
          <cell r="I20">
            <v>60</v>
          </cell>
          <cell r="J20">
            <v>7</v>
          </cell>
          <cell r="K20"/>
          <cell r="L20">
            <v>3.7281084304601642</v>
          </cell>
          <cell r="M20">
            <v>5.41683981012069</v>
          </cell>
          <cell r="N20">
            <v>4.3503908525296939</v>
          </cell>
          <cell r="O20">
            <v>2.4849999999999999</v>
          </cell>
          <cell r="P20">
            <v>3.5579999999999998</v>
          </cell>
          <cell r="Q20">
            <v>4.2919999999999998</v>
          </cell>
          <cell r="R20">
            <v>2.11</v>
          </cell>
          <cell r="S20">
            <v>2.1669999999999998</v>
          </cell>
          <cell r="T20">
            <v>-4.6449999999999996</v>
          </cell>
          <cell r="U20">
            <v>2.67</v>
          </cell>
          <cell r="V20">
            <v>4.194</v>
          </cell>
          <cell r="W20">
            <v>1.837985420141941</v>
          </cell>
        </row>
        <row r="21">
          <cell r="B21" t="str">
            <v>Bangladesh</v>
          </cell>
          <cell r="C21">
            <v>8.4780836054535911</v>
          </cell>
          <cell r="D21">
            <v>9.4495577005361255</v>
          </cell>
          <cell r="E21">
            <v>9.0902336923363691</v>
          </cell>
          <cell r="G21" t="str">
            <v>D</v>
          </cell>
          <cell r="H21">
            <v>59.78425810407569</v>
          </cell>
          <cell r="I21">
            <v>125</v>
          </cell>
          <cell r="J21">
            <v>25</v>
          </cell>
          <cell r="K21"/>
          <cell r="L21">
            <v>15.458182784890836</v>
          </cell>
          <cell r="M21">
            <v>8.997951209804727</v>
          </cell>
          <cell r="N21">
            <v>9.1371359215878698</v>
          </cell>
          <cell r="O21">
            <v>6.5529999999999999</v>
          </cell>
          <cell r="P21">
            <v>7.1139999999999999</v>
          </cell>
          <cell r="Q21">
            <v>6.59</v>
          </cell>
          <cell r="R21">
            <v>7.319</v>
          </cell>
          <cell r="S21">
            <v>7.8819999999999997</v>
          </cell>
          <cell r="T21">
            <v>3.448</v>
          </cell>
          <cell r="U21">
            <v>6.9390000000000001</v>
          </cell>
          <cell r="V21">
            <v>7.1</v>
          </cell>
          <cell r="W21">
            <v>9.2698956964362473</v>
          </cell>
        </row>
        <row r="22">
          <cell r="B22" t="str">
            <v>Belarus</v>
          </cell>
          <cell r="C22">
            <v>-1.0891270418666776</v>
          </cell>
          <cell r="D22">
            <v>0.24141365794498881</v>
          </cell>
          <cell r="E22">
            <v>-4.7343951578571186E-3</v>
          </cell>
          <cell r="G22" t="str">
            <v>B</v>
          </cell>
          <cell r="H22">
            <v>78.939379492547943</v>
          </cell>
          <cell r="I22">
            <v>55</v>
          </cell>
          <cell r="J22">
            <v>34</v>
          </cell>
          <cell r="K22"/>
          <cell r="L22">
            <v>1.6871355364283958</v>
          </cell>
          <cell r="M22">
            <v>1.0034708408564619</v>
          </cell>
          <cell r="N22">
            <v>1.7263848541700804</v>
          </cell>
          <cell r="O22">
            <v>-3.83</v>
          </cell>
          <cell r="P22">
            <v>-2.536</v>
          </cell>
          <cell r="Q22">
            <v>2.5409999999999999</v>
          </cell>
          <cell r="R22">
            <v>3.1379999999999999</v>
          </cell>
          <cell r="S22">
            <v>1.446</v>
          </cell>
          <cell r="T22">
            <v>-0.67300000000000004</v>
          </cell>
          <cell r="U22">
            <v>2.2730000000000001</v>
          </cell>
          <cell r="V22">
            <v>-4.7409999999999997</v>
          </cell>
          <cell r="W22">
            <v>0.11833963139356585</v>
          </cell>
        </row>
        <row r="23">
          <cell r="B23" t="str">
            <v>Belgium</v>
          </cell>
          <cell r="C23">
            <v>1.1690569098094628</v>
          </cell>
          <cell r="D23">
            <v>1.3937649310878042</v>
          </cell>
          <cell r="E23">
            <v>1.4413818728578276</v>
          </cell>
          <cell r="G23" t="str">
            <v>A</v>
          </cell>
          <cell r="H23">
            <v>93.483251457156101</v>
          </cell>
          <cell r="I23">
            <v>21</v>
          </cell>
          <cell r="J23">
            <v>14</v>
          </cell>
          <cell r="K23"/>
          <cell r="L23">
            <v>0.73922990508162567</v>
          </cell>
          <cell r="M23">
            <v>0.45922805011605522</v>
          </cell>
          <cell r="N23">
            <v>1.578523229524472</v>
          </cell>
          <cell r="O23">
            <v>2.0409999999999999</v>
          </cell>
          <cell r="P23">
            <v>1.2669999999999999</v>
          </cell>
          <cell r="Q23">
            <v>1.62</v>
          </cell>
          <cell r="R23">
            <v>1.7929999999999999</v>
          </cell>
          <cell r="S23">
            <v>2.2410000000000001</v>
          </cell>
          <cell r="T23">
            <v>-5.3620000000000001</v>
          </cell>
          <cell r="U23">
            <v>6.1340000000000003</v>
          </cell>
          <cell r="V23">
            <v>3.0910000000000002</v>
          </cell>
          <cell r="W23">
            <v>1.4175734019728159</v>
          </cell>
        </row>
        <row r="24">
          <cell r="B24" t="str">
            <v>Benin</v>
          </cell>
          <cell r="C24">
            <v>5.666147255627263</v>
          </cell>
          <cell r="D24">
            <v>6.110859714036887</v>
          </cell>
          <cell r="E24">
            <v>5.477732246862832</v>
          </cell>
          <cell r="G24" t="str">
            <v>C</v>
          </cell>
          <cell r="H24">
            <v>73.01184037118577</v>
          </cell>
          <cell r="I24">
            <v>75</v>
          </cell>
          <cell r="J24">
            <v>7</v>
          </cell>
          <cell r="K24"/>
          <cell r="L24">
            <v>4.811223315687994</v>
          </cell>
          <cell r="M24">
            <v>7.1914337214494379</v>
          </cell>
          <cell r="N24">
            <v>6.3576790979193039</v>
          </cell>
          <cell r="O24">
            <v>1.778</v>
          </cell>
          <cell r="P24">
            <v>3.34</v>
          </cell>
          <cell r="Q24">
            <v>5.6719999999999997</v>
          </cell>
          <cell r="R24">
            <v>6.6970000000000001</v>
          </cell>
          <cell r="S24">
            <v>6.8659999999999997</v>
          </cell>
          <cell r="T24">
            <v>3.8490000000000002</v>
          </cell>
          <cell r="U24">
            <v>7.1550000000000002</v>
          </cell>
          <cell r="V24">
            <v>6.0209999999999999</v>
          </cell>
          <cell r="W24">
            <v>5.7942959804498599</v>
          </cell>
        </row>
        <row r="25">
          <cell r="B25" t="str">
            <v>Bhutan</v>
          </cell>
          <cell r="C25">
            <v>-0.76587225840651918</v>
          </cell>
          <cell r="D25">
            <v>1.2676841708430198</v>
          </cell>
          <cell r="E25">
            <v>3.3347663550896245</v>
          </cell>
          <cell r="G25" t="str">
            <v>E</v>
          </cell>
          <cell r="H25">
            <v>55.154482190816807</v>
          </cell>
          <cell r="I25">
            <v>132</v>
          </cell>
          <cell r="J25">
            <v>28</v>
          </cell>
          <cell r="K25"/>
          <cell r="L25">
            <v>5.1184008580053391</v>
          </cell>
          <cell r="M25">
            <v>2.1199726329821678</v>
          </cell>
          <cell r="N25">
            <v>5.7764956801372422</v>
          </cell>
          <cell r="O25">
            <v>6.2210000000000001</v>
          </cell>
          <cell r="P25">
            <v>7.4080000000000004</v>
          </cell>
          <cell r="Q25">
            <v>6.3220000000000001</v>
          </cell>
          <cell r="R25">
            <v>3.835</v>
          </cell>
          <cell r="S25">
            <v>4.4249999999999998</v>
          </cell>
          <cell r="T25">
            <v>-2.3479999999999999</v>
          </cell>
          <cell r="U25">
            <v>-3.3319999999999999</v>
          </cell>
          <cell r="V25">
            <v>4.3250000000000002</v>
          </cell>
          <cell r="W25">
            <v>2.3012252629663221</v>
          </cell>
        </row>
        <row r="26">
          <cell r="B26" t="str">
            <v>Bolivia</v>
          </cell>
          <cell r="C26">
            <v>-2.2304131763273283E-2</v>
          </cell>
          <cell r="D26">
            <v>1.2603639469641159</v>
          </cell>
          <cell r="E26">
            <v>3.1673454908146104</v>
          </cell>
          <cell r="G26" t="str">
            <v>E</v>
          </cell>
          <cell r="H26">
            <v>31.085526545532133</v>
          </cell>
          <cell r="I26">
            <v>155</v>
          </cell>
          <cell r="J26">
            <v>25</v>
          </cell>
          <cell r="K26"/>
          <cell r="L26">
            <v>5.122274660983769</v>
          </cell>
          <cell r="M26">
            <v>6.7960117055974338</v>
          </cell>
          <cell r="N26">
            <v>5.4605671536850453</v>
          </cell>
          <cell r="O26">
            <v>4.8570000000000002</v>
          </cell>
          <cell r="P26">
            <v>4.2640000000000002</v>
          </cell>
          <cell r="Q26">
            <v>4.1950000000000003</v>
          </cell>
          <cell r="R26">
            <v>4.2240000000000002</v>
          </cell>
          <cell r="S26">
            <v>2.2170000000000001</v>
          </cell>
          <cell r="T26">
            <v>-8.7379999999999995</v>
          </cell>
          <cell r="U26">
            <v>6.1059999999999999</v>
          </cell>
          <cell r="V26">
            <v>3.2</v>
          </cell>
          <cell r="W26">
            <v>2.2138547188893631</v>
          </cell>
        </row>
        <row r="27">
          <cell r="B27" t="str">
            <v>Bosnia and Herzegovina</v>
          </cell>
          <cell r="C27">
            <v>2.6460933550704002</v>
          </cell>
          <cell r="D27">
            <v>2.9046927076515017</v>
          </cell>
          <cell r="E27">
            <v>2.7421493700034771</v>
          </cell>
          <cell r="G27" t="str">
            <v>D</v>
          </cell>
          <cell r="H27">
            <v>66.414016463166035</v>
          </cell>
          <cell r="I27">
            <v>108</v>
          </cell>
          <cell r="J27">
            <v>41</v>
          </cell>
          <cell r="K27"/>
          <cell r="L27">
            <v>-0.82183647421687545</v>
          </cell>
          <cell r="M27">
            <v>2.3498566632458062</v>
          </cell>
          <cell r="N27">
            <v>1.1538510920040257</v>
          </cell>
          <cell r="O27">
            <v>4.3140000000000001</v>
          </cell>
          <cell r="P27">
            <v>3.242</v>
          </cell>
          <cell r="Q27">
            <v>3.2440000000000002</v>
          </cell>
          <cell r="R27">
            <v>3.8290000000000002</v>
          </cell>
          <cell r="S27">
            <v>2.8860000000000001</v>
          </cell>
          <cell r="T27">
            <v>-3.0150000000000001</v>
          </cell>
          <cell r="U27">
            <v>7.3920000000000003</v>
          </cell>
          <cell r="V27">
            <v>3.8</v>
          </cell>
          <cell r="W27">
            <v>2.8234210388274894</v>
          </cell>
        </row>
        <row r="28">
          <cell r="B28" t="str">
            <v>Botswana</v>
          </cell>
          <cell r="C28">
            <v>2.6588943634134665</v>
          </cell>
          <cell r="D28">
            <v>1.4503583241093798</v>
          </cell>
          <cell r="E28">
            <v>2.7752039527026096</v>
          </cell>
          <cell r="G28" t="str">
            <v>C</v>
          </cell>
          <cell r="H28">
            <v>74.531513757725932</v>
          </cell>
          <cell r="I28">
            <v>70</v>
          </cell>
          <cell r="J28">
            <v>6</v>
          </cell>
          <cell r="K28"/>
          <cell r="L28">
            <v>4.4561672130978769</v>
          </cell>
          <cell r="M28">
            <v>11.343424252775241</v>
          </cell>
          <cell r="N28">
            <v>4.149289893135184</v>
          </cell>
          <cell r="O28">
            <v>-4.851</v>
          </cell>
          <cell r="P28">
            <v>7.202</v>
          </cell>
          <cell r="Q28">
            <v>4.1130000000000004</v>
          </cell>
          <cell r="R28">
            <v>4.1900000000000004</v>
          </cell>
          <cell r="S28">
            <v>3.0329999999999999</v>
          </cell>
          <cell r="T28">
            <v>-8.7260000000000009</v>
          </cell>
          <cell r="U28">
            <v>11.84</v>
          </cell>
          <cell r="V28">
            <v>6.4329999999999998</v>
          </cell>
          <cell r="W28">
            <v>2.1127811384059947</v>
          </cell>
        </row>
        <row r="29">
          <cell r="B29" t="str">
            <v>Brazil</v>
          </cell>
          <cell r="C29">
            <v>1.146428167182445</v>
          </cell>
          <cell r="D29">
            <v>1.295085878975577</v>
          </cell>
          <cell r="E29">
            <v>0.42795301380476047</v>
          </cell>
          <cell r="G29" t="str">
            <v>B</v>
          </cell>
          <cell r="H29">
            <v>79.569249143394813</v>
          </cell>
          <cell r="I29">
            <v>51</v>
          </cell>
          <cell r="J29">
            <v>7</v>
          </cell>
          <cell r="K29"/>
          <cell r="L29">
            <v>1.9211503183629988</v>
          </cell>
          <cell r="M29">
            <v>3.0048463050570873</v>
          </cell>
          <cell r="N29">
            <v>0.50395574024224987</v>
          </cell>
          <cell r="O29">
            <v>-3.5459999999999998</v>
          </cell>
          <cell r="P29">
            <v>-3.2759999999999998</v>
          </cell>
          <cell r="Q29">
            <v>1.323</v>
          </cell>
          <cell r="R29">
            <v>1.784</v>
          </cell>
          <cell r="S29">
            <v>1.2210000000000001</v>
          </cell>
          <cell r="T29">
            <v>-3.2770000000000001</v>
          </cell>
          <cell r="U29">
            <v>4.9889999999999999</v>
          </cell>
          <cell r="V29">
            <v>2.9009999999999998</v>
          </cell>
          <cell r="W29">
            <v>0.86151944639016875</v>
          </cell>
        </row>
        <row r="30">
          <cell r="B30" t="str">
            <v>Brunei Darussalam</v>
          </cell>
          <cell r="C30">
            <v>-0.66374440025495085</v>
          </cell>
          <cell r="D30">
            <v>0.37078358077795581</v>
          </cell>
          <cell r="E30">
            <v>-0.44114896551331606</v>
          </cell>
          <cell r="G30" t="str">
            <v>E</v>
          </cell>
          <cell r="H30">
            <v>47.581995606084838</v>
          </cell>
          <cell r="I30">
            <v>142</v>
          </cell>
          <cell r="J30">
            <v>30</v>
          </cell>
          <cell r="K30"/>
          <cell r="L30">
            <v>0.91284167096442625</v>
          </cell>
          <cell r="M30">
            <v>-2.1260285174017546</v>
          </cell>
          <cell r="N30">
            <v>-2.5083525664456063</v>
          </cell>
          <cell r="O30">
            <v>-0.40500000000000003</v>
          </cell>
          <cell r="P30">
            <v>-2.4649999999999999</v>
          </cell>
          <cell r="Q30">
            <v>1.329</v>
          </cell>
          <cell r="R30">
            <v>5.1999999999999998E-2</v>
          </cell>
          <cell r="S30">
            <v>3.8690000000000002</v>
          </cell>
          <cell r="T30">
            <v>1.1339999999999999</v>
          </cell>
          <cell r="U30">
            <v>-1.591</v>
          </cell>
          <cell r="V30">
            <v>-1.51</v>
          </cell>
          <cell r="W30">
            <v>-3.5182692367680124E-2</v>
          </cell>
        </row>
        <row r="31">
          <cell r="B31" t="str">
            <v>Bulgaria</v>
          </cell>
          <cell r="C31">
            <v>2.2325090532704595</v>
          </cell>
          <cell r="D31">
            <v>2.7879873369299979</v>
          </cell>
          <cell r="E31">
            <v>2.7412414949005814</v>
          </cell>
          <cell r="G31" t="str">
            <v>B</v>
          </cell>
          <cell r="H31">
            <v>82.826908120877093</v>
          </cell>
          <cell r="I31">
            <v>40</v>
          </cell>
          <cell r="J31">
            <v>26</v>
          </cell>
          <cell r="K31"/>
          <cell r="L31">
            <v>0.36058318828756941</v>
          </cell>
          <cell r="M31">
            <v>0.31873576132258219</v>
          </cell>
          <cell r="N31">
            <v>1.8945471424192788</v>
          </cell>
          <cell r="O31">
            <v>3.4279999999999999</v>
          </cell>
          <cell r="P31">
            <v>3.04</v>
          </cell>
          <cell r="Q31">
            <v>2.762</v>
          </cell>
          <cell r="R31">
            <v>2.6850000000000001</v>
          </cell>
          <cell r="S31">
            <v>4.0380000000000003</v>
          </cell>
          <cell r="T31">
            <v>-3.9590000000000001</v>
          </cell>
          <cell r="U31">
            <v>7.6349999999999998</v>
          </cell>
          <cell r="V31">
            <v>3.3610000000000002</v>
          </cell>
          <cell r="W31">
            <v>2.7646144159152897</v>
          </cell>
        </row>
        <row r="32">
          <cell r="B32" t="str">
            <v>Burkina Faso</v>
          </cell>
          <cell r="C32">
            <v>3.7461786866062718</v>
          </cell>
          <cell r="D32">
            <v>4.6060819779328632</v>
          </cell>
          <cell r="E32">
            <v>4.9153359042722222</v>
          </cell>
          <cell r="G32" t="str">
            <v>C</v>
          </cell>
          <cell r="H32">
            <v>71.439342263551737</v>
          </cell>
          <cell r="I32">
            <v>81</v>
          </cell>
          <cell r="J32">
            <v>11</v>
          </cell>
          <cell r="K32"/>
          <cell r="L32">
            <v>6.4526723809054332</v>
          </cell>
          <cell r="M32">
            <v>5.7926055919056534</v>
          </cell>
          <cell r="N32">
            <v>4.3268456132150384</v>
          </cell>
          <cell r="O32">
            <v>3.9209999999999998</v>
          </cell>
          <cell r="P32">
            <v>5.9580000000000002</v>
          </cell>
          <cell r="Q32">
            <v>6.2030000000000003</v>
          </cell>
          <cell r="R32">
            <v>6.6029999999999998</v>
          </cell>
          <cell r="S32">
            <v>5.6890000000000001</v>
          </cell>
          <cell r="T32">
            <v>1.931</v>
          </cell>
          <cell r="U32">
            <v>6.9050000000000002</v>
          </cell>
          <cell r="V32">
            <v>2.4729999999999999</v>
          </cell>
          <cell r="W32">
            <v>4.7607089411025427</v>
          </cell>
        </row>
        <row r="33">
          <cell r="B33" t="str">
            <v>Burundi</v>
          </cell>
          <cell r="C33">
            <v>1.3140617594302739</v>
          </cell>
          <cell r="D33">
            <v>1.4727306023839093</v>
          </cell>
          <cell r="E33">
            <v>1.2263384025287261</v>
          </cell>
          <cell r="G33" t="str">
            <v>E</v>
          </cell>
          <cell r="H33">
            <v>45.872398734881529</v>
          </cell>
          <cell r="I33">
            <v>144</v>
          </cell>
          <cell r="J33">
            <v>40</v>
          </cell>
          <cell r="K33"/>
          <cell r="L33">
            <v>4.4467082221454284</v>
          </cell>
          <cell r="M33">
            <v>4.9241952612883146</v>
          </cell>
          <cell r="N33">
            <v>4.2406516436807848</v>
          </cell>
          <cell r="O33">
            <v>-3.9</v>
          </cell>
          <cell r="P33">
            <v>-0.6</v>
          </cell>
          <cell r="Q33">
            <v>0.5</v>
          </cell>
          <cell r="R33">
            <v>1.61</v>
          </cell>
          <cell r="S33">
            <v>1.8420000000000001</v>
          </cell>
          <cell r="T33">
            <v>0.33500000000000002</v>
          </cell>
          <cell r="U33">
            <v>3.1190000000000002</v>
          </cell>
          <cell r="V33">
            <v>1.827</v>
          </cell>
          <cell r="W33">
            <v>1.3495345024563177</v>
          </cell>
        </row>
        <row r="34">
          <cell r="B34" t="str">
            <v>Cabo Verde</v>
          </cell>
          <cell r="C34">
            <v>0.23646198785876038</v>
          </cell>
          <cell r="D34">
            <v>2.1534613712418604</v>
          </cell>
          <cell r="E34">
            <v>2.1525774639498785</v>
          </cell>
          <cell r="G34" t="str">
            <v>C</v>
          </cell>
          <cell r="H34">
            <v>72.784877013329833</v>
          </cell>
          <cell r="I34">
            <v>78</v>
          </cell>
          <cell r="J34">
            <v>9</v>
          </cell>
          <cell r="K34"/>
          <cell r="L34">
            <v>1.0819182787712764</v>
          </cell>
          <cell r="M34">
            <v>0.80279760057422567</v>
          </cell>
          <cell r="N34">
            <v>0.61121266620786829</v>
          </cell>
          <cell r="O34">
            <v>1.0069999999999999</v>
          </cell>
          <cell r="P34">
            <v>4.7060000000000004</v>
          </cell>
          <cell r="Q34">
            <v>3.702</v>
          </cell>
          <cell r="R34">
            <v>14.566000000000001</v>
          </cell>
          <cell r="S34">
            <v>5.6680000000000001</v>
          </cell>
          <cell r="T34">
            <v>-14.782999999999999</v>
          </cell>
          <cell r="U34">
            <v>7</v>
          </cell>
          <cell r="V34">
            <v>10.5</v>
          </cell>
          <cell r="W34">
            <v>2.1530194175958695</v>
          </cell>
        </row>
        <row r="35">
          <cell r="B35" t="str">
            <v>Cambodia</v>
          </cell>
          <cell r="C35">
            <v>1.5881444792890331</v>
          </cell>
          <cell r="D35">
            <v>3.8205347927408928</v>
          </cell>
          <cell r="E35">
            <v>5.437149341759695</v>
          </cell>
          <cell r="G35" t="str">
            <v>E</v>
          </cell>
          <cell r="H35">
            <v>41.696651110677628</v>
          </cell>
          <cell r="I35">
            <v>149</v>
          </cell>
          <cell r="J35">
            <v>31</v>
          </cell>
          <cell r="K35"/>
          <cell r="L35">
            <v>7.3133455053000533</v>
          </cell>
          <cell r="M35">
            <v>7.3566651488797472</v>
          </cell>
          <cell r="N35">
            <v>7.1425711007429467</v>
          </cell>
          <cell r="O35">
            <v>7.0359999999999996</v>
          </cell>
          <cell r="P35">
            <v>6.8630000000000004</v>
          </cell>
          <cell r="Q35">
            <v>6.9969999999999999</v>
          </cell>
          <cell r="R35">
            <v>7.4690000000000003</v>
          </cell>
          <cell r="S35">
            <v>7.0540000000000003</v>
          </cell>
          <cell r="T35">
            <v>-3.0960000000000001</v>
          </cell>
          <cell r="U35">
            <v>3.0259999999999998</v>
          </cell>
          <cell r="V35">
            <v>5.0119999999999996</v>
          </cell>
          <cell r="W35">
            <v>4.6288420672502939</v>
          </cell>
        </row>
        <row r="36">
          <cell r="B36" t="str">
            <v>Cameroon</v>
          </cell>
          <cell r="C36">
            <v>2.4193069652844734</v>
          </cell>
          <cell r="D36">
            <v>3.5683606479580687</v>
          </cell>
          <cell r="E36">
            <v>4.2936580650607903</v>
          </cell>
          <cell r="G36" t="str">
            <v>D</v>
          </cell>
          <cell r="H36">
            <v>66.487838229569903</v>
          </cell>
          <cell r="I36">
            <v>107</v>
          </cell>
          <cell r="J36">
            <v>24</v>
          </cell>
          <cell r="K36"/>
          <cell r="L36">
            <v>4.5432650156673571</v>
          </cell>
          <cell r="M36">
            <v>5.4042657097173343</v>
          </cell>
          <cell r="N36">
            <v>5.8840593266804415</v>
          </cell>
          <cell r="O36">
            <v>5.6</v>
          </cell>
          <cell r="P36">
            <v>4.4790000000000001</v>
          </cell>
          <cell r="Q36">
            <v>3.5409999999999999</v>
          </cell>
          <cell r="R36">
            <v>4.0220000000000002</v>
          </cell>
          <cell r="S36">
            <v>3.4220000000000002</v>
          </cell>
          <cell r="T36">
            <v>0.53900000000000003</v>
          </cell>
          <cell r="U36">
            <v>3.649</v>
          </cell>
          <cell r="V36">
            <v>3.383</v>
          </cell>
          <cell r="W36">
            <v>3.9310093565094295</v>
          </cell>
        </row>
        <row r="37">
          <cell r="B37" t="str">
            <v>Canada</v>
          </cell>
          <cell r="C37">
            <v>0.80505563787092171</v>
          </cell>
          <cell r="D37">
            <v>1.279888102037452</v>
          </cell>
          <cell r="E37">
            <v>1.6398804050051563</v>
          </cell>
          <cell r="G37" t="str">
            <v>A</v>
          </cell>
          <cell r="H37">
            <v>95.837528170961207</v>
          </cell>
          <cell r="I37">
            <v>17</v>
          </cell>
          <cell r="J37">
            <v>2</v>
          </cell>
          <cell r="K37"/>
          <cell r="L37">
            <v>1.762222549554276</v>
          </cell>
          <cell r="M37">
            <v>2.3291225223044822</v>
          </cell>
          <cell r="N37">
            <v>2.8700360387422155</v>
          </cell>
          <cell r="O37">
            <v>0.65900000000000003</v>
          </cell>
          <cell r="P37">
            <v>1.0009999999999999</v>
          </cell>
          <cell r="Q37">
            <v>3.04</v>
          </cell>
          <cell r="R37">
            <v>2.7770000000000001</v>
          </cell>
          <cell r="S37">
            <v>1.8879999999999999</v>
          </cell>
          <cell r="T37">
            <v>-5.0739999999999998</v>
          </cell>
          <cell r="U37">
            <v>5.0119999999999996</v>
          </cell>
          <cell r="V37">
            <v>3.3959999999999999</v>
          </cell>
          <cell r="W37">
            <v>1.4598842535213041</v>
          </cell>
        </row>
        <row r="38">
          <cell r="B38" t="str">
            <v>Central African Republic</v>
          </cell>
          <cell r="C38">
            <v>0.72569907638180275</v>
          </cell>
          <cell r="D38">
            <v>1.8043988935163791</v>
          </cell>
          <cell r="E38">
            <v>-2.2645674209426092</v>
          </cell>
          <cell r="G38" t="str">
            <v>E</v>
          </cell>
          <cell r="H38">
            <v>41.466247411534134</v>
          </cell>
          <cell r="I38">
            <v>150</v>
          </cell>
          <cell r="J38">
            <v>44</v>
          </cell>
          <cell r="K38"/>
          <cell r="L38">
            <v>5.053761253569192</v>
          </cell>
          <cell r="M38">
            <v>-36.391977098388679</v>
          </cell>
          <cell r="N38">
            <v>8.1070515326508011E-2</v>
          </cell>
          <cell r="O38">
            <v>4.3380000000000001</v>
          </cell>
          <cell r="P38">
            <v>4.75</v>
          </cell>
          <cell r="Q38">
            <v>4.5279999999999996</v>
          </cell>
          <cell r="R38">
            <v>3.82</v>
          </cell>
          <cell r="S38">
            <v>2.97</v>
          </cell>
          <cell r="T38">
            <v>0.95899999999999996</v>
          </cell>
          <cell r="U38">
            <v>0.98299999999999998</v>
          </cell>
          <cell r="V38">
            <v>0.378</v>
          </cell>
          <cell r="W38">
            <v>-0.23008426371311508</v>
          </cell>
        </row>
        <row r="39">
          <cell r="B39" t="str">
            <v>Chad</v>
          </cell>
          <cell r="C39">
            <v>-0.11885802228936981</v>
          </cell>
          <cell r="D39">
            <v>1.0424126086531427</v>
          </cell>
          <cell r="E39">
            <v>1.0693731739606749</v>
          </cell>
          <cell r="G39" t="str">
            <v>E</v>
          </cell>
          <cell r="H39">
            <v>46.134841898100355</v>
          </cell>
          <cell r="I39">
            <v>143</v>
          </cell>
          <cell r="J39">
            <v>39</v>
          </cell>
          <cell r="K39"/>
          <cell r="L39">
            <v>8.8825760717031557</v>
          </cell>
          <cell r="M39">
            <v>5.7000013628586537</v>
          </cell>
          <cell r="N39">
            <v>6.8999850453216673</v>
          </cell>
          <cell r="O39">
            <v>1.77</v>
          </cell>
          <cell r="P39">
            <v>-5.5579999999999998</v>
          </cell>
          <cell r="Q39">
            <v>-2.38</v>
          </cell>
          <cell r="R39">
            <v>2.355</v>
          </cell>
          <cell r="S39">
            <v>3.419</v>
          </cell>
          <cell r="T39">
            <v>-2.1419999999999999</v>
          </cell>
          <cell r="U39">
            <v>-1.1020000000000001</v>
          </cell>
          <cell r="V39">
            <v>2.4940000000000002</v>
          </cell>
          <cell r="W39">
            <v>1.0558928913069088</v>
          </cell>
        </row>
        <row r="40">
          <cell r="B40" t="str">
            <v>Chile</v>
          </cell>
          <cell r="C40">
            <v>2.4572143474803632</v>
          </cell>
          <cell r="D40">
            <v>3.0605383736418856</v>
          </cell>
          <cell r="E40">
            <v>2.6285168981251106</v>
          </cell>
          <cell r="G40" t="str">
            <v>A</v>
          </cell>
          <cell r="H40">
            <v>89.938976035792962</v>
          </cell>
          <cell r="I40">
            <v>28</v>
          </cell>
          <cell r="J40">
            <v>3</v>
          </cell>
          <cell r="K40"/>
          <cell r="L40">
            <v>5.3186280004141473</v>
          </cell>
          <cell r="M40">
            <v>4.0450042981489593</v>
          </cell>
          <cell r="N40">
            <v>1.7667397836386938</v>
          </cell>
          <cell r="O40">
            <v>2.1520000000000001</v>
          </cell>
          <cell r="P40">
            <v>1.7529999999999999</v>
          </cell>
          <cell r="Q40">
            <v>1.3580000000000001</v>
          </cell>
          <cell r="R40">
            <v>3.99</v>
          </cell>
          <cell r="S40">
            <v>0.74299999999999999</v>
          </cell>
          <cell r="T40">
            <v>-6.1449999999999996</v>
          </cell>
          <cell r="U40">
            <v>11.737</v>
          </cell>
          <cell r="V40">
            <v>2.44</v>
          </cell>
          <cell r="W40">
            <v>2.8445276358834981</v>
          </cell>
        </row>
        <row r="41">
          <cell r="B41" t="str">
            <v>China</v>
          </cell>
          <cell r="C41">
            <v>4.4136018906123953</v>
          </cell>
          <cell r="D41">
            <v>5.1836523723133077</v>
          </cell>
          <cell r="E41">
            <v>6.1897338385474399</v>
          </cell>
          <cell r="G41" t="str">
            <v>B</v>
          </cell>
          <cell r="H41">
            <v>79.714044846147502</v>
          </cell>
          <cell r="I41">
            <v>50</v>
          </cell>
          <cell r="J41">
            <v>7</v>
          </cell>
          <cell r="K41"/>
          <cell r="L41">
            <v>7.8596274932851555</v>
          </cell>
          <cell r="M41">
            <v>7.7686152841281606</v>
          </cell>
          <cell r="N41">
            <v>7.4245236561990726</v>
          </cell>
          <cell r="O41">
            <v>7.0179999999999998</v>
          </cell>
          <cell r="P41">
            <v>6.851</v>
          </cell>
          <cell r="Q41">
            <v>6.9470000000000001</v>
          </cell>
          <cell r="R41">
            <v>6.7510000000000003</v>
          </cell>
          <cell r="S41">
            <v>5.9509999999999996</v>
          </cell>
          <cell r="T41">
            <v>2.242</v>
          </cell>
          <cell r="U41">
            <v>8.4499999999999993</v>
          </cell>
          <cell r="V41">
            <v>2.988</v>
          </cell>
          <cell r="W41">
            <v>5.6866931054303738</v>
          </cell>
        </row>
        <row r="42">
          <cell r="B42" t="str">
            <v>Colombia</v>
          </cell>
          <cell r="C42">
            <v>3.4115994769119862</v>
          </cell>
          <cell r="D42">
            <v>2.9902381196408978</v>
          </cell>
          <cell r="E42">
            <v>3.0937390088282557</v>
          </cell>
          <cell r="G42" t="str">
            <v>B</v>
          </cell>
          <cell r="H42">
            <v>79.943455242802315</v>
          </cell>
          <cell r="I42">
            <v>48</v>
          </cell>
          <cell r="J42">
            <v>6</v>
          </cell>
          <cell r="K42"/>
          <cell r="L42">
            <v>3.9126357671611296</v>
          </cell>
          <cell r="M42">
            <v>5.1339935199566966</v>
          </cell>
          <cell r="N42">
            <v>4.4990300011097339</v>
          </cell>
          <cell r="O42">
            <v>2.956</v>
          </cell>
          <cell r="P42">
            <v>2.0880000000000001</v>
          </cell>
          <cell r="Q42">
            <v>1.359</v>
          </cell>
          <cell r="R42">
            <v>2.5640000000000001</v>
          </cell>
          <cell r="S42">
            <v>3.1869999999999998</v>
          </cell>
          <cell r="T42">
            <v>-7.2519999999999998</v>
          </cell>
          <cell r="U42">
            <v>11.016</v>
          </cell>
          <cell r="V42">
            <v>7.4960000000000004</v>
          </cell>
          <cell r="W42">
            <v>3.0419885642345768</v>
          </cell>
        </row>
        <row r="43">
          <cell r="B43" t="str">
            <v>Comoros</v>
          </cell>
          <cell r="C43">
            <v>1.4424277454801349</v>
          </cell>
          <cell r="D43">
            <v>1.9425285111170032</v>
          </cell>
          <cell r="E43">
            <v>2.451644301489786</v>
          </cell>
          <cell r="G43" t="str">
            <v>D</v>
          </cell>
          <cell r="H43">
            <v>68.943026951610364</v>
          </cell>
          <cell r="I43">
            <v>96</v>
          </cell>
          <cell r="J43">
            <v>17</v>
          </cell>
          <cell r="K43"/>
          <cell r="L43">
            <v>3.2002729031888046</v>
          </cell>
          <cell r="M43">
            <v>4.4998742153082745</v>
          </cell>
          <cell r="N43">
            <v>2.1000064383028905</v>
          </cell>
          <cell r="O43">
            <v>1.147</v>
          </cell>
          <cell r="P43">
            <v>3.32</v>
          </cell>
          <cell r="Q43">
            <v>3.8159999999999998</v>
          </cell>
          <cell r="R43">
            <v>3.6419999999999999</v>
          </cell>
          <cell r="S43">
            <v>1.7609999999999999</v>
          </cell>
          <cell r="T43">
            <v>-0.19600000000000001</v>
          </cell>
          <cell r="U43">
            <v>2.1120000000000001</v>
          </cell>
          <cell r="V43">
            <v>2.431</v>
          </cell>
          <cell r="W43">
            <v>2.1970864063033946</v>
          </cell>
        </row>
        <row r="44">
          <cell r="B44" t="str">
            <v>Congo, Dem. Rep</v>
          </cell>
          <cell r="C44">
            <v>4.8306254668632809</v>
          </cell>
          <cell r="D44">
            <v>4.9384402884992351</v>
          </cell>
          <cell r="E44">
            <v>5.5494362942043685</v>
          </cell>
          <cell r="G44" t="str">
            <v>E</v>
          </cell>
          <cell r="H44">
            <v>40.102703133666751</v>
          </cell>
          <cell r="I44">
            <v>151</v>
          </cell>
          <cell r="J44">
            <v>45</v>
          </cell>
          <cell r="K44"/>
          <cell r="L44">
            <v>7.0868989467193844</v>
          </cell>
          <cell r="M44">
            <v>8.4819566360875722</v>
          </cell>
          <cell r="N44">
            <v>9.4702880971408341</v>
          </cell>
          <cell r="O44">
            <v>6.36</v>
          </cell>
          <cell r="P44">
            <v>0.39400000000000002</v>
          </cell>
          <cell r="Q44">
            <v>3.6579999999999999</v>
          </cell>
          <cell r="R44">
            <v>4.8250000000000002</v>
          </cell>
          <cell r="S44">
            <v>4.4850000000000003</v>
          </cell>
          <cell r="T44">
            <v>1.671</v>
          </cell>
          <cell r="U44">
            <v>6.2290000000000001</v>
          </cell>
          <cell r="V44">
            <v>6.6269999999999998</v>
          </cell>
          <cell r="W44">
            <v>5.2439382913518013</v>
          </cell>
        </row>
        <row r="45">
          <cell r="B45" t="str">
            <v>Congo, Rep.</v>
          </cell>
          <cell r="C45">
            <v>-1.9540231466170455</v>
          </cell>
          <cell r="D45">
            <v>-2.1626068363397866</v>
          </cell>
          <cell r="E45">
            <v>-2.4351268953680449</v>
          </cell>
          <cell r="G45" t="str">
            <v>E</v>
          </cell>
          <cell r="H45">
            <v>42.318471362744162</v>
          </cell>
          <cell r="I45">
            <v>148</v>
          </cell>
          <cell r="J45">
            <v>43</v>
          </cell>
          <cell r="K45"/>
          <cell r="L45">
            <v>9.9471531425756439</v>
          </cell>
          <cell r="M45">
            <v>-0.71243445187648202</v>
          </cell>
          <cell r="N45">
            <v>6.7166793337864945</v>
          </cell>
          <cell r="O45">
            <v>-3.5510000000000002</v>
          </cell>
          <cell r="P45">
            <v>-10.782999999999999</v>
          </cell>
          <cell r="Q45">
            <v>-4.383</v>
          </cell>
          <cell r="R45">
            <v>-4.8049999999999997</v>
          </cell>
          <cell r="S45">
            <v>1.026</v>
          </cell>
          <cell r="T45">
            <v>-6.1980000000000004</v>
          </cell>
          <cell r="U45">
            <v>1.5</v>
          </cell>
          <cell r="V45">
            <v>2.7850000000000001</v>
          </cell>
          <cell r="W45">
            <v>-2.298866865853916</v>
          </cell>
        </row>
        <row r="46">
          <cell r="B46" t="str">
            <v>Costa Rica</v>
          </cell>
          <cell r="C46">
            <v>2.4986852323448439</v>
          </cell>
          <cell r="D46">
            <v>3.7972658363557565</v>
          </cell>
          <cell r="E46">
            <v>3.649680120396992</v>
          </cell>
          <cell r="G46" t="str">
            <v>B</v>
          </cell>
          <cell r="H46">
            <v>86.218051096846139</v>
          </cell>
          <cell r="I46">
            <v>34</v>
          </cell>
          <cell r="J46">
            <v>4</v>
          </cell>
          <cell r="K46"/>
          <cell r="L46">
            <v>4.7969199185815947</v>
          </cell>
          <cell r="M46">
            <v>2.2690274004615811</v>
          </cell>
          <cell r="N46">
            <v>3.5153385639114227</v>
          </cell>
          <cell r="O46">
            <v>3.6520000000000001</v>
          </cell>
          <cell r="P46">
            <v>4.2039999999999997</v>
          </cell>
          <cell r="Q46">
            <v>4.1580000000000004</v>
          </cell>
          <cell r="R46">
            <v>2.6160000000000001</v>
          </cell>
          <cell r="S46">
            <v>2.4180000000000001</v>
          </cell>
          <cell r="T46">
            <v>-4.2729999999999997</v>
          </cell>
          <cell r="U46">
            <v>7.7809999999999997</v>
          </cell>
          <cell r="V46">
            <v>4.3239999999999998</v>
          </cell>
          <cell r="W46">
            <v>3.7234729783763743</v>
          </cell>
        </row>
        <row r="47">
          <cell r="B47" t="str">
            <v>Cote d'Ivoire</v>
          </cell>
          <cell r="C47">
            <v>5.2133244785906863</v>
          </cell>
          <cell r="D47">
            <v>5.7501340546816326</v>
          </cell>
          <cell r="E47">
            <v>6.9731316213943906</v>
          </cell>
          <cell r="G47" t="str">
            <v>D</v>
          </cell>
          <cell r="H47">
            <v>69.121915522328067</v>
          </cell>
          <cell r="I47">
            <v>95</v>
          </cell>
          <cell r="J47">
            <v>16</v>
          </cell>
          <cell r="K47"/>
          <cell r="L47">
            <v>10.706504103485498</v>
          </cell>
          <cell r="M47">
            <v>8.8894213015542505</v>
          </cell>
          <cell r="N47">
            <v>8.7940773902773532</v>
          </cell>
          <cell r="O47">
            <v>8.843</v>
          </cell>
          <cell r="P47">
            <v>7.173</v>
          </cell>
          <cell r="Q47">
            <v>6.1429999999999998</v>
          </cell>
          <cell r="R47">
            <v>3.7509999999999999</v>
          </cell>
          <cell r="S47">
            <v>8.31</v>
          </cell>
          <cell r="T47">
            <v>1.7</v>
          </cell>
          <cell r="U47">
            <v>7</v>
          </cell>
          <cell r="V47">
            <v>6.7</v>
          </cell>
          <cell r="W47">
            <v>6.3616328380380116</v>
          </cell>
        </row>
        <row r="48">
          <cell r="B48" t="str">
            <v>Croatia</v>
          </cell>
          <cell r="C48">
            <v>3.2016110581527757</v>
          </cell>
          <cell r="D48">
            <v>3.6386983370098269</v>
          </cell>
          <cell r="E48">
            <v>2.6484109069949024</v>
          </cell>
          <cell r="G48" t="str">
            <v>B</v>
          </cell>
          <cell r="H48">
            <v>83.891853807505186</v>
          </cell>
          <cell r="I48">
            <v>39</v>
          </cell>
          <cell r="J48">
            <v>25</v>
          </cell>
          <cell r="K48"/>
          <cell r="L48">
            <v>-2.2376475412236791</v>
          </cell>
          <cell r="M48">
            <v>-0.54854848857064353</v>
          </cell>
          <cell r="N48">
            <v>-0.10392849719394197</v>
          </cell>
          <cell r="O48">
            <v>2.524</v>
          </cell>
          <cell r="P48">
            <v>3.56</v>
          </cell>
          <cell r="Q48">
            <v>3.4140000000000001</v>
          </cell>
          <cell r="R48">
            <v>2.7989999999999999</v>
          </cell>
          <cell r="S48">
            <v>3.42</v>
          </cell>
          <cell r="T48">
            <v>-8.58</v>
          </cell>
          <cell r="U48">
            <v>13.07</v>
          </cell>
          <cell r="V48">
            <v>6.3319999999999999</v>
          </cell>
          <cell r="W48">
            <v>3.1435546220023647</v>
          </cell>
        </row>
        <row r="49">
          <cell r="B49" t="str">
            <v>Cyprus</v>
          </cell>
          <cell r="C49">
            <v>2.5096449899315587</v>
          </cell>
          <cell r="D49">
            <v>3.8028194592395037</v>
          </cell>
          <cell r="E49">
            <v>2.5630103304818297</v>
          </cell>
          <cell r="G49" t="str">
            <v>B</v>
          </cell>
          <cell r="H49">
            <v>87.255396390154942</v>
          </cell>
          <cell r="I49">
            <v>32</v>
          </cell>
          <cell r="J49">
            <v>21</v>
          </cell>
          <cell r="K49"/>
          <cell r="L49">
            <v>-3.4468220858971224</v>
          </cell>
          <cell r="M49">
            <v>-6.5530782549911972</v>
          </cell>
          <cell r="N49">
            <v>-1.8293091092200273</v>
          </cell>
          <cell r="O49">
            <v>3.4180000000000001</v>
          </cell>
          <cell r="P49">
            <v>6.5739999999999998</v>
          </cell>
          <cell r="Q49">
            <v>5.7329999999999997</v>
          </cell>
          <cell r="R49">
            <v>5.649</v>
          </cell>
          <cell r="S49">
            <v>5.5289999999999999</v>
          </cell>
          <cell r="T49">
            <v>-4.3710000000000004</v>
          </cell>
          <cell r="U49">
            <v>6.6369999999999996</v>
          </cell>
          <cell r="V49">
            <v>5.6319999999999997</v>
          </cell>
          <cell r="W49">
            <v>3.1829148948606667</v>
          </cell>
        </row>
        <row r="50">
          <cell r="B50" t="str">
            <v>Czech Republic</v>
          </cell>
          <cell r="C50">
            <v>7.8479275411136307E-2</v>
          </cell>
          <cell r="D50">
            <v>1.4620184569118511</v>
          </cell>
          <cell r="E50">
            <v>2.1534461321011111</v>
          </cell>
          <cell r="G50" t="str">
            <v>A</v>
          </cell>
          <cell r="H50">
            <v>91.450544124021832</v>
          </cell>
          <cell r="I50">
            <v>23</v>
          </cell>
          <cell r="J50">
            <v>15</v>
          </cell>
          <cell r="K50"/>
          <cell r="L50">
            <v>-0.79984428098029747</v>
          </cell>
          <cell r="M50">
            <v>-0.48367104180935355</v>
          </cell>
          <cell r="N50">
            <v>2.7151161333034923</v>
          </cell>
          <cell r="O50">
            <v>5.3879999999999999</v>
          </cell>
          <cell r="P50">
            <v>2.5369999999999999</v>
          </cell>
          <cell r="Q50">
            <v>5.1689999999999996</v>
          </cell>
          <cell r="R50">
            <v>3.22</v>
          </cell>
          <cell r="S50">
            <v>3.03</v>
          </cell>
          <cell r="T50">
            <v>-5.5030000000000001</v>
          </cell>
          <cell r="U50">
            <v>3.5529999999999999</v>
          </cell>
          <cell r="V50">
            <v>2.4420000000000002</v>
          </cell>
          <cell r="W50">
            <v>1.8077322945064811</v>
          </cell>
        </row>
        <row r="51">
          <cell r="B51" t="str">
            <v>Denmark</v>
          </cell>
          <cell r="C51">
            <v>2.1173186821453305</v>
          </cell>
          <cell r="D51">
            <v>2.0745382872927598</v>
          </cell>
          <cell r="E51">
            <v>2.0535686786969709</v>
          </cell>
          <cell r="G51" t="str">
            <v>A</v>
          </cell>
          <cell r="H51">
            <v>97.848591628257381</v>
          </cell>
          <cell r="I51">
            <v>3</v>
          </cell>
          <cell r="J51">
            <v>2</v>
          </cell>
          <cell r="K51"/>
          <cell r="L51">
            <v>0.22649979701625131</v>
          </cell>
          <cell r="M51">
            <v>0.93334095705108477</v>
          </cell>
          <cell r="N51">
            <v>1.6193938166337245</v>
          </cell>
          <cell r="O51">
            <v>2.343</v>
          </cell>
          <cell r="P51">
            <v>3.2480000000000002</v>
          </cell>
          <cell r="Q51">
            <v>2.819</v>
          </cell>
          <cell r="R51">
            <v>1.9910000000000001</v>
          </cell>
          <cell r="S51">
            <v>1.4930000000000001</v>
          </cell>
          <cell r="T51">
            <v>-1.994</v>
          </cell>
          <cell r="U51">
            <v>4.8570000000000002</v>
          </cell>
          <cell r="V51">
            <v>3.6230000000000002</v>
          </cell>
          <cell r="W51">
            <v>2.0640534829948654</v>
          </cell>
        </row>
        <row r="52">
          <cell r="B52" t="str">
            <v>Dominican Republic</v>
          </cell>
          <cell r="C52">
            <v>3.1998461156594438</v>
          </cell>
          <cell r="D52">
            <v>4.316018962980106</v>
          </cell>
          <cell r="E52">
            <v>5.1698060844696858</v>
          </cell>
          <cell r="G52" t="str">
            <v>B</v>
          </cell>
          <cell r="H52">
            <v>76.661181476266762</v>
          </cell>
          <cell r="I52">
            <v>62</v>
          </cell>
          <cell r="J52">
            <v>9</v>
          </cell>
          <cell r="K52"/>
          <cell r="L52">
            <v>2.7173678967056243</v>
          </cell>
          <cell r="M52">
            <v>4.8752050933227107</v>
          </cell>
          <cell r="N52">
            <v>7.0504636896591117</v>
          </cell>
          <cell r="O52">
            <v>6.9269999999999996</v>
          </cell>
          <cell r="P52">
            <v>6.6589999999999998</v>
          </cell>
          <cell r="Q52">
            <v>4.6669999999999998</v>
          </cell>
          <cell r="R52">
            <v>6.9829999999999997</v>
          </cell>
          <cell r="S52">
            <v>5.0519999999999996</v>
          </cell>
          <cell r="T52">
            <v>-6.72</v>
          </cell>
          <cell r="U52">
            <v>12.272</v>
          </cell>
          <cell r="V52">
            <v>4.9489999999999998</v>
          </cell>
          <cell r="W52">
            <v>4.7429125237248959</v>
          </cell>
        </row>
        <row r="53">
          <cell r="B53" t="str">
            <v>Ecuador</v>
          </cell>
          <cell r="C53">
            <v>-0.32141867374969602</v>
          </cell>
          <cell r="D53">
            <v>6.5490773887200149E-2</v>
          </cell>
          <cell r="E53">
            <v>1.0130868701887064</v>
          </cell>
          <cell r="G53" t="str">
            <v>D</v>
          </cell>
          <cell r="H53">
            <v>61.323621492965962</v>
          </cell>
          <cell r="I53">
            <v>123</v>
          </cell>
          <cell r="J53">
            <v>20</v>
          </cell>
          <cell r="K53"/>
          <cell r="L53">
            <v>5.641962066711991</v>
          </cell>
          <cell r="M53">
            <v>4.9465112669062528</v>
          </cell>
          <cell r="N53">
            <v>3.7888685492083329</v>
          </cell>
          <cell r="O53">
            <v>9.9000000000000005E-2</v>
          </cell>
          <cell r="P53">
            <v>-1.226</v>
          </cell>
          <cell r="Q53">
            <v>2.3679999999999999</v>
          </cell>
          <cell r="R53">
            <v>1.2889999999999999</v>
          </cell>
          <cell r="S53">
            <v>1.2E-2</v>
          </cell>
          <cell r="T53">
            <v>-7.7880000000000003</v>
          </cell>
          <cell r="U53">
            <v>4.2350000000000003</v>
          </cell>
          <cell r="V53">
            <v>3.0390000000000001</v>
          </cell>
          <cell r="W53">
            <v>0.53928882203795325</v>
          </cell>
        </row>
        <row r="54">
          <cell r="B54" t="str">
            <v>Egypt</v>
          </cell>
          <cell r="C54">
            <v>4.4912036839904523</v>
          </cell>
          <cell r="D54">
            <v>4.8680352120142656</v>
          </cell>
          <cell r="E54">
            <v>4.2302867143853229</v>
          </cell>
          <cell r="G54" t="str">
            <v>D</v>
          </cell>
          <cell r="H54">
            <v>63.405428674671668</v>
          </cell>
          <cell r="I54">
            <v>119</v>
          </cell>
          <cell r="J54">
            <v>28</v>
          </cell>
          <cell r="K54"/>
          <cell r="L54">
            <v>2.2261997966213811</v>
          </cell>
          <cell r="M54">
            <v>2.1854660547123101</v>
          </cell>
          <cell r="N54">
            <v>2.9159118788358169</v>
          </cell>
          <cell r="O54">
            <v>4.4340000000000002</v>
          </cell>
          <cell r="P54">
            <v>4.5060000000000002</v>
          </cell>
          <cell r="Q54">
            <v>2.3690000000000002</v>
          </cell>
          <cell r="R54">
            <v>5.3310000000000004</v>
          </cell>
          <cell r="S54">
            <v>5.5339999999999998</v>
          </cell>
          <cell r="T54">
            <v>3.5139999999999998</v>
          </cell>
          <cell r="U54">
            <v>3.3069999999999999</v>
          </cell>
          <cell r="V54">
            <v>6.609</v>
          </cell>
          <cell r="W54">
            <v>4.5491609631997942</v>
          </cell>
        </row>
        <row r="55">
          <cell r="B55" t="str">
            <v>El Salvador</v>
          </cell>
          <cell r="C55">
            <v>1.3471265984384528</v>
          </cell>
          <cell r="D55">
            <v>1.776882859029727</v>
          </cell>
          <cell r="E55">
            <v>2.0016468394263187</v>
          </cell>
          <cell r="G55" t="str">
            <v>C</v>
          </cell>
          <cell r="H55">
            <v>69.210174273537845</v>
          </cell>
          <cell r="I55">
            <v>94</v>
          </cell>
          <cell r="J55">
            <v>13</v>
          </cell>
          <cell r="K55"/>
          <cell r="L55">
            <v>2.8155018217952783</v>
          </cell>
          <cell r="M55">
            <v>2.2337536818851604</v>
          </cell>
          <cell r="N55">
            <v>1.7112232058649222</v>
          </cell>
          <cell r="O55">
            <v>2.395</v>
          </cell>
          <cell r="P55">
            <v>2.5419999999999998</v>
          </cell>
          <cell r="Q55">
            <v>2.2530000000000001</v>
          </cell>
          <cell r="R55">
            <v>2.4119999999999999</v>
          </cell>
          <cell r="S55">
            <v>2.4350000000000001</v>
          </cell>
          <cell r="T55">
            <v>-8.1750000000000007</v>
          </cell>
          <cell r="U55">
            <v>10.269</v>
          </cell>
          <cell r="V55">
            <v>2.8</v>
          </cell>
          <cell r="W55">
            <v>1.8892648492280228</v>
          </cell>
        </row>
        <row r="56">
          <cell r="B56" t="str">
            <v>Estonia</v>
          </cell>
          <cell r="C56">
            <v>1.972770435214799</v>
          </cell>
          <cell r="D56">
            <v>2.6853264084946815</v>
          </cell>
          <cell r="E56">
            <v>2.7928430899179402</v>
          </cell>
          <cell r="G56" t="str">
            <v>B</v>
          </cell>
          <cell r="H56">
            <v>82.267245472231053</v>
          </cell>
          <cell r="I56">
            <v>41</v>
          </cell>
          <cell r="J56">
            <v>27</v>
          </cell>
          <cell r="K56"/>
          <cell r="L56">
            <v>3.1248431915696226</v>
          </cell>
          <cell r="M56">
            <v>1.346187835760732</v>
          </cell>
          <cell r="N56">
            <v>2.9873258188549392</v>
          </cell>
          <cell r="O56">
            <v>1.853</v>
          </cell>
          <cell r="P56">
            <v>3.1549999999999998</v>
          </cell>
          <cell r="Q56">
            <v>5.7919999999999998</v>
          </cell>
          <cell r="R56">
            <v>3.7839999999999998</v>
          </cell>
          <cell r="S56">
            <v>3.74</v>
          </cell>
          <cell r="T56">
            <v>-0.55100000000000005</v>
          </cell>
          <cell r="U56">
            <v>8.0129999999999999</v>
          </cell>
          <cell r="V56">
            <v>-1.2869999999999999</v>
          </cell>
          <cell r="W56">
            <v>2.7390847492063108</v>
          </cell>
        </row>
        <row r="57">
          <cell r="B57" t="str">
            <v>Eswatini</v>
          </cell>
          <cell r="C57">
            <v>2.1841699351578647</v>
          </cell>
          <cell r="D57">
            <v>2.1180367535848621</v>
          </cell>
          <cell r="E57">
            <v>2.094572895591984</v>
          </cell>
          <cell r="G57" t="str">
            <v>D</v>
          </cell>
          <cell r="H57">
            <v>63.876381030610304</v>
          </cell>
          <cell r="I57">
            <v>117</v>
          </cell>
          <cell r="J57">
            <v>27</v>
          </cell>
          <cell r="K57"/>
          <cell r="L57">
            <v>5.3913093065302364</v>
          </cell>
          <cell r="M57">
            <v>3.8622718821819677</v>
          </cell>
          <cell r="N57">
            <v>0.91319649477376841</v>
          </cell>
          <cell r="O57">
            <v>2.2269999999999999</v>
          </cell>
          <cell r="P57">
            <v>1.0629999999999999</v>
          </cell>
          <cell r="Q57">
            <v>2.0270000000000001</v>
          </cell>
          <cell r="R57">
            <v>2.3690000000000002</v>
          </cell>
          <cell r="S57">
            <v>2.7040000000000002</v>
          </cell>
          <cell r="T57">
            <v>-1.56</v>
          </cell>
          <cell r="U57">
            <v>7.883</v>
          </cell>
          <cell r="V57">
            <v>0.46700000000000003</v>
          </cell>
          <cell r="W57">
            <v>2.1063048245884231</v>
          </cell>
        </row>
        <row r="58">
          <cell r="B58" t="str">
            <v>Ethiopia</v>
          </cell>
          <cell r="C58">
            <v>6.0178655257344227</v>
          </cell>
          <cell r="D58">
            <v>6.6428861766961944</v>
          </cell>
          <cell r="E58">
            <v>8.3305963840047514</v>
          </cell>
          <cell r="G58" t="str">
            <v>E</v>
          </cell>
          <cell r="H58">
            <v>58.357971531116526</v>
          </cell>
          <cell r="I58">
            <v>128</v>
          </cell>
          <cell r="J58">
            <v>31</v>
          </cell>
          <cell r="K58"/>
          <cell r="L58">
            <v>8.6478116333741841</v>
          </cell>
          <cell r="M58">
            <v>10.582270048267214</v>
          </cell>
          <cell r="N58">
            <v>10.257492961005118</v>
          </cell>
          <cell r="O58">
            <v>10.4</v>
          </cell>
          <cell r="P58">
            <v>8</v>
          </cell>
          <cell r="Q58">
            <v>10.210000000000001</v>
          </cell>
          <cell r="R58">
            <v>7.7030000000000003</v>
          </cell>
          <cell r="S58">
            <v>9.0370000000000008</v>
          </cell>
          <cell r="T58">
            <v>6.0570000000000004</v>
          </cell>
          <cell r="U58">
            <v>6.2649999999999997</v>
          </cell>
          <cell r="V58">
            <v>6.3579999999999997</v>
          </cell>
          <cell r="W58">
            <v>7.4867412803504729</v>
          </cell>
        </row>
        <row r="59">
          <cell r="B59" t="str">
            <v>Finland</v>
          </cell>
          <cell r="C59">
            <v>0.92513707934396283</v>
          </cell>
          <cell r="D59">
            <v>1.065704979127502</v>
          </cell>
          <cell r="E59">
            <v>1.0351636365421246</v>
          </cell>
          <cell r="G59" t="str">
            <v>A</v>
          </cell>
          <cell r="H59">
            <v>97.443307672167862</v>
          </cell>
          <cell r="I59">
            <v>5</v>
          </cell>
          <cell r="J59">
            <v>3</v>
          </cell>
          <cell r="K59"/>
          <cell r="L59">
            <v>-1.3973545576374944</v>
          </cell>
          <cell r="M59">
            <v>-0.90201849743960727</v>
          </cell>
          <cell r="N59">
            <v>-0.36494028121428063</v>
          </cell>
          <cell r="O59">
            <v>0.54400000000000004</v>
          </cell>
          <cell r="P59">
            <v>2.8109999999999999</v>
          </cell>
          <cell r="Q59">
            <v>3.1920000000000002</v>
          </cell>
          <cell r="R59">
            <v>1.1399999999999999</v>
          </cell>
          <cell r="S59">
            <v>1.224</v>
          </cell>
          <cell r="T59">
            <v>-2.355</v>
          </cell>
          <cell r="U59">
            <v>3.0459999999999998</v>
          </cell>
          <cell r="V59">
            <v>2.0840000000000001</v>
          </cell>
          <cell r="W59">
            <v>1.0504343078348133</v>
          </cell>
        </row>
        <row r="60">
          <cell r="B60" t="str">
            <v>France</v>
          </cell>
          <cell r="C60">
            <v>0.35484098705607092</v>
          </cell>
          <cell r="D60">
            <v>0.85541697677951056</v>
          </cell>
          <cell r="E60">
            <v>1.0299722548507528</v>
          </cell>
          <cell r="G60" t="str">
            <v>A</v>
          </cell>
          <cell r="H60">
            <v>94.937245038342397</v>
          </cell>
          <cell r="I60">
            <v>20</v>
          </cell>
          <cell r="J60">
            <v>13</v>
          </cell>
          <cell r="K60"/>
          <cell r="L60">
            <v>0.31313474167845923</v>
          </cell>
          <cell r="M60">
            <v>0.5763266794418439</v>
          </cell>
          <cell r="N60">
            <v>0.95618304768384532</v>
          </cell>
          <cell r="O60">
            <v>1.0549999999999999</v>
          </cell>
          <cell r="P60">
            <v>0.98199999999999998</v>
          </cell>
          <cell r="Q60">
            <v>2.4489999999999998</v>
          </cell>
          <cell r="R60">
            <v>1.8240000000000001</v>
          </cell>
          <cell r="S60">
            <v>1.8839999999999999</v>
          </cell>
          <cell r="T60">
            <v>-7.907</v>
          </cell>
          <cell r="U60">
            <v>6.77</v>
          </cell>
          <cell r="V60">
            <v>2.6059999999999999</v>
          </cell>
          <cell r="W60">
            <v>0.9426946158151317</v>
          </cell>
        </row>
        <row r="61">
          <cell r="B61" t="str">
            <v>Gabon</v>
          </cell>
          <cell r="C61">
            <v>0.80490169914342324</v>
          </cell>
          <cell r="D61">
            <v>1.4271603442411074</v>
          </cell>
          <cell r="E61">
            <v>2.3419356903168431</v>
          </cell>
          <cell r="G61" t="str">
            <v>E</v>
          </cell>
          <cell r="H61">
            <v>37.219050826761183</v>
          </cell>
          <cell r="I61">
            <v>153</v>
          </cell>
          <cell r="J61">
            <v>46</v>
          </cell>
          <cell r="K61"/>
          <cell r="L61">
            <v>5.251076917504065</v>
          </cell>
          <cell r="M61">
            <v>5.6386990033869457</v>
          </cell>
          <cell r="N61">
            <v>4.3149644410747063</v>
          </cell>
          <cell r="O61">
            <v>3.879</v>
          </cell>
          <cell r="P61">
            <v>2.0910000000000002</v>
          </cell>
          <cell r="Q61">
            <v>0.47299999999999998</v>
          </cell>
          <cell r="R61">
            <v>0.84299999999999997</v>
          </cell>
          <cell r="S61">
            <v>3.915</v>
          </cell>
          <cell r="T61">
            <v>-1.8640000000000001</v>
          </cell>
          <cell r="U61">
            <v>1.484</v>
          </cell>
          <cell r="V61">
            <v>2.8479999999999999</v>
          </cell>
          <cell r="W61">
            <v>1.8845480172789753</v>
          </cell>
        </row>
        <row r="62">
          <cell r="B62" t="str">
            <v>Gambia</v>
          </cell>
          <cell r="C62">
            <v>3.0839257560593802</v>
          </cell>
          <cell r="D62">
            <v>4.5260960958580343</v>
          </cell>
          <cell r="E62">
            <v>3.4750911540431417</v>
          </cell>
          <cell r="G62" t="str">
            <v>D</v>
          </cell>
          <cell r="H62">
            <v>65.416670727464805</v>
          </cell>
          <cell r="I62">
            <v>114</v>
          </cell>
          <cell r="J62">
            <v>26</v>
          </cell>
          <cell r="K62"/>
          <cell r="L62">
            <v>5.2415692463074244</v>
          </cell>
          <cell r="M62">
            <v>2.8727687903269969</v>
          </cell>
          <cell r="N62">
            <v>-1.4073824951095362</v>
          </cell>
          <cell r="O62">
            <v>4.0579999999999998</v>
          </cell>
          <cell r="P62">
            <v>1.9430000000000001</v>
          </cell>
          <cell r="Q62">
            <v>4.8230000000000004</v>
          </cell>
          <cell r="R62">
            <v>7.2350000000000003</v>
          </cell>
          <cell r="S62">
            <v>6.2220000000000004</v>
          </cell>
          <cell r="T62">
            <v>0.59099999999999997</v>
          </cell>
          <cell r="U62">
            <v>4.2649999999999997</v>
          </cell>
          <cell r="V62">
            <v>4.4409999999999998</v>
          </cell>
          <cell r="W62">
            <v>4.0005936249505876</v>
          </cell>
        </row>
        <row r="63">
          <cell r="B63" t="str">
            <v>Georgia</v>
          </cell>
          <cell r="C63">
            <v>4.283743954922925</v>
          </cell>
          <cell r="D63">
            <v>4.5348375618438741</v>
          </cell>
          <cell r="E63">
            <v>4.1477466898679483</v>
          </cell>
          <cell r="G63" t="str">
            <v>B</v>
          </cell>
          <cell r="H63">
            <v>80.727500391697276</v>
          </cell>
          <cell r="I63">
            <v>46</v>
          </cell>
          <cell r="J63">
            <v>31</v>
          </cell>
          <cell r="K63"/>
          <cell r="L63">
            <v>6.3690083063386043</v>
          </cell>
          <cell r="M63">
            <v>3.6213053519627643</v>
          </cell>
          <cell r="N63">
            <v>4.4319248230907649</v>
          </cell>
          <cell r="O63">
            <v>3.0270000000000001</v>
          </cell>
          <cell r="P63">
            <v>2.9060000000000001</v>
          </cell>
          <cell r="Q63">
            <v>4.843</v>
          </cell>
          <cell r="R63">
            <v>4.843</v>
          </cell>
          <cell r="S63">
            <v>4.9820000000000002</v>
          </cell>
          <cell r="T63">
            <v>-6.76</v>
          </cell>
          <cell r="U63">
            <v>10.465999999999999</v>
          </cell>
          <cell r="V63">
            <v>10.109</v>
          </cell>
          <cell r="W63">
            <v>4.3412921258559116</v>
          </cell>
        </row>
        <row r="64">
          <cell r="B64" t="str">
            <v>Germany</v>
          </cell>
          <cell r="C64">
            <v>0.19639292345923209</v>
          </cell>
          <cell r="D64">
            <v>0.54722001304448042</v>
          </cell>
          <cell r="E64">
            <v>1.1791658469401556</v>
          </cell>
          <cell r="G64" t="str">
            <v>A</v>
          </cell>
          <cell r="H64">
            <v>96.79194200114037</v>
          </cell>
          <cell r="I64">
            <v>8</v>
          </cell>
          <cell r="J64">
            <v>6</v>
          </cell>
          <cell r="K64"/>
          <cell r="L64">
            <v>0.41955108005357267</v>
          </cell>
          <cell r="M64">
            <v>0.42824326167218907</v>
          </cell>
          <cell r="N64">
            <v>2.2256887491492803</v>
          </cell>
          <cell r="O64">
            <v>1.4870000000000001</v>
          </cell>
          <cell r="P64">
            <v>2.23</v>
          </cell>
          <cell r="Q64">
            <v>2.68</v>
          </cell>
          <cell r="R64">
            <v>0.98399999999999999</v>
          </cell>
          <cell r="S64">
            <v>1.054</v>
          </cell>
          <cell r="T64">
            <v>-3.6920000000000002</v>
          </cell>
          <cell r="U64">
            <v>2.625</v>
          </cell>
          <cell r="V64">
            <v>1.778</v>
          </cell>
          <cell r="W64">
            <v>0.863192929992318</v>
          </cell>
        </row>
        <row r="65">
          <cell r="B65" t="str">
            <v>Ghana</v>
          </cell>
          <cell r="C65">
            <v>3.0107142168638523</v>
          </cell>
          <cell r="D65">
            <v>4.8285507296226937</v>
          </cell>
          <cell r="E65">
            <v>4.7980640567336197</v>
          </cell>
          <cell r="G65" t="str">
            <v>C</v>
          </cell>
          <cell r="H65">
            <v>69.704517199471169</v>
          </cell>
          <cell r="I65">
            <v>89</v>
          </cell>
          <cell r="J65">
            <v>13</v>
          </cell>
          <cell r="K65"/>
          <cell r="L65">
            <v>9.2927894045967889</v>
          </cell>
          <cell r="M65">
            <v>7.3125250073312458</v>
          </cell>
          <cell r="N65">
            <v>2.8974388369154251</v>
          </cell>
          <cell r="O65">
            <v>2.121</v>
          </cell>
          <cell r="P65">
            <v>3.3730000000000002</v>
          </cell>
          <cell r="Q65">
            <v>8.1289999999999996</v>
          </cell>
          <cell r="R65">
            <v>6.2</v>
          </cell>
          <cell r="S65">
            <v>6.508</v>
          </cell>
          <cell r="T65">
            <v>0.51400000000000001</v>
          </cell>
          <cell r="U65">
            <v>5.3559999999999999</v>
          </cell>
          <cell r="V65">
            <v>3.2189999999999999</v>
          </cell>
          <cell r="W65">
            <v>4.8133073931781567</v>
          </cell>
        </row>
        <row r="66">
          <cell r="B66" t="str">
            <v>Greece</v>
          </cell>
          <cell r="C66">
            <v>1.4800990034344652</v>
          </cell>
          <cell r="D66">
            <v>1.2580147511245698</v>
          </cell>
          <cell r="E66">
            <v>0.45671215262543807</v>
          </cell>
          <cell r="G66" t="str">
            <v>A</v>
          </cell>
          <cell r="H66">
            <v>87.308557455608167</v>
          </cell>
          <cell r="I66">
            <v>31</v>
          </cell>
          <cell r="J66">
            <v>20</v>
          </cell>
          <cell r="K66"/>
          <cell r="L66">
            <v>-7.3004939606978656</v>
          </cell>
          <cell r="M66">
            <v>-3.2414250560129267</v>
          </cell>
          <cell r="N66">
            <v>0.73977713855774985</v>
          </cell>
          <cell r="O66">
            <v>-0.19600000000000001</v>
          </cell>
          <cell r="P66">
            <v>-0.48699999999999999</v>
          </cell>
          <cell r="Q66">
            <v>1.0920000000000001</v>
          </cell>
          <cell r="R66">
            <v>1.6679999999999999</v>
          </cell>
          <cell r="S66">
            <v>1.8839999999999999</v>
          </cell>
          <cell r="T66">
            <v>-9.0039999999999996</v>
          </cell>
          <cell r="U66">
            <v>8.4339999999999993</v>
          </cell>
          <cell r="V66">
            <v>5.9139999999999997</v>
          </cell>
          <cell r="W66">
            <v>0.85736345187500396</v>
          </cell>
        </row>
        <row r="67">
          <cell r="B67" t="str">
            <v>Guatemala</v>
          </cell>
          <cell r="C67">
            <v>3.3306625930319189</v>
          </cell>
          <cell r="D67">
            <v>3.4919746764532578</v>
          </cell>
          <cell r="E67">
            <v>3.5384372691175781</v>
          </cell>
          <cell r="G67" t="str">
            <v>C</v>
          </cell>
          <cell r="H67">
            <v>71.336652243067974</v>
          </cell>
          <cell r="I67">
            <v>82</v>
          </cell>
          <cell r="J67">
            <v>10</v>
          </cell>
          <cell r="K67"/>
          <cell r="L67">
            <v>2.9698574079878068</v>
          </cell>
          <cell r="M67">
            <v>3.6975861001947585</v>
          </cell>
          <cell r="N67">
            <v>4.4439780738522474</v>
          </cell>
          <cell r="O67">
            <v>4.0919999999999996</v>
          </cell>
          <cell r="P67">
            <v>2.6779999999999999</v>
          </cell>
          <cell r="Q67">
            <v>3.08</v>
          </cell>
          <cell r="R67">
            <v>3.407</v>
          </cell>
          <cell r="S67">
            <v>4.0019999999999998</v>
          </cell>
          <cell r="T67">
            <v>-1.764</v>
          </cell>
          <cell r="U67">
            <v>7.9809999999999999</v>
          </cell>
          <cell r="V67">
            <v>4.0090000000000003</v>
          </cell>
          <cell r="W67">
            <v>3.5152059727854179</v>
          </cell>
        </row>
        <row r="68">
          <cell r="B68" t="str">
            <v>Guinea</v>
          </cell>
          <cell r="C68">
            <v>4.3705772513408236</v>
          </cell>
          <cell r="D68">
            <v>4.9898667622307658</v>
          </cell>
          <cell r="E68">
            <v>5.729233966321412</v>
          </cell>
          <cell r="G68" t="str">
            <v>E</v>
          </cell>
          <cell r="H68">
            <v>50.297438492745087</v>
          </cell>
          <cell r="I68">
            <v>138</v>
          </cell>
          <cell r="J68">
            <v>36</v>
          </cell>
          <cell r="K68"/>
          <cell r="L68">
            <v>5.9152881384417997</v>
          </cell>
          <cell r="M68">
            <v>3.9456854305126305</v>
          </cell>
          <cell r="N68">
            <v>3.6965411823164165</v>
          </cell>
          <cell r="O68">
            <v>3.8260000000000001</v>
          </cell>
          <cell r="P68">
            <v>10.821</v>
          </cell>
          <cell r="Q68">
            <v>10.3</v>
          </cell>
          <cell r="R68">
            <v>6.3579999999999997</v>
          </cell>
          <cell r="S68">
            <v>5.617</v>
          </cell>
          <cell r="T68">
            <v>4.92</v>
          </cell>
          <cell r="U68">
            <v>4.2919999999999998</v>
          </cell>
          <cell r="V68">
            <v>4.2939999999999996</v>
          </cell>
          <cell r="W68">
            <v>5.3595503642760889</v>
          </cell>
        </row>
        <row r="69">
          <cell r="B69" t="str">
            <v>Guinea-Bissau</v>
          </cell>
          <cell r="C69">
            <v>1.5927018196488341</v>
          </cell>
          <cell r="D69">
            <v>2.1053991541019057</v>
          </cell>
          <cell r="E69">
            <v>3.2889383993762955</v>
          </cell>
          <cell r="G69" t="str">
            <v>E</v>
          </cell>
          <cell r="H69">
            <v>54.70982708603303</v>
          </cell>
          <cell r="I69">
            <v>134</v>
          </cell>
          <cell r="J69">
            <v>34</v>
          </cell>
          <cell r="K69"/>
          <cell r="L69">
            <v>-1.7126830118107121</v>
          </cell>
          <cell r="M69">
            <v>3.255904265176933</v>
          </cell>
          <cell r="N69">
            <v>0.96456075098132787</v>
          </cell>
          <cell r="O69">
            <v>6.1340000000000003</v>
          </cell>
          <cell r="P69">
            <v>5.3070000000000004</v>
          </cell>
          <cell r="Q69">
            <v>4.7889999999999997</v>
          </cell>
          <cell r="R69">
            <v>3.7610000000000001</v>
          </cell>
          <cell r="S69">
            <v>4.5</v>
          </cell>
          <cell r="T69">
            <v>1.5</v>
          </cell>
          <cell r="U69">
            <v>6.4</v>
          </cell>
          <cell r="V69">
            <v>3.5</v>
          </cell>
          <cell r="W69">
            <v>2.6971687767391006</v>
          </cell>
        </row>
        <row r="70">
          <cell r="B70" t="str">
            <v>Guyana</v>
          </cell>
          <cell r="C70">
            <v>40.872083180158647</v>
          </cell>
          <cell r="D70">
            <v>25.198248131969379</v>
          </cell>
          <cell r="E70">
            <v>13.395686805616647</v>
          </cell>
          <cell r="G70" t="str">
            <v>E</v>
          </cell>
          <cell r="H70">
            <v>56.740934863022261</v>
          </cell>
          <cell r="I70">
            <v>129</v>
          </cell>
          <cell r="J70">
            <v>21</v>
          </cell>
          <cell r="K70"/>
          <cell r="L70">
            <v>5.3836234687298372</v>
          </cell>
          <cell r="M70">
            <v>3.6535047680067998</v>
          </cell>
          <cell r="N70">
            <v>1.6860277321410588</v>
          </cell>
          <cell r="O70">
            <v>0.68700000000000006</v>
          </cell>
          <cell r="P70">
            <v>3.8069999999999999</v>
          </cell>
          <cell r="Q70">
            <v>3.734</v>
          </cell>
          <cell r="R70">
            <v>4.4409999999999998</v>
          </cell>
          <cell r="S70">
            <v>5.3529999999999998</v>
          </cell>
          <cell r="T70">
            <v>43.48</v>
          </cell>
          <cell r="U70">
            <v>20.059999999999999</v>
          </cell>
          <cell r="V70">
            <v>62.287999999999997</v>
          </cell>
          <cell r="W70">
            <v>19.296967468793014</v>
          </cell>
        </row>
        <row r="71">
          <cell r="B71" t="str">
            <v>Haiti</v>
          </cell>
          <cell r="C71">
            <v>-0.34574931867293879</v>
          </cell>
          <cell r="D71">
            <v>0.64565822904871784</v>
          </cell>
          <cell r="E71">
            <v>2.5156599586003026</v>
          </cell>
          <cell r="G71" t="str">
            <v>E</v>
          </cell>
          <cell r="H71">
            <v>54.401198784391461</v>
          </cell>
          <cell r="I71">
            <v>135</v>
          </cell>
          <cell r="J71">
            <v>22</v>
          </cell>
          <cell r="K71"/>
          <cell r="L71">
            <v>-7.4695954800602468E-2</v>
          </cell>
          <cell r="M71">
            <v>9.2111856449685803</v>
          </cell>
          <cell r="N71">
            <v>1.9148137793287729</v>
          </cell>
          <cell r="O71">
            <v>2.5630000000000002</v>
          </cell>
          <cell r="P71">
            <v>1.8120000000000001</v>
          </cell>
          <cell r="Q71">
            <v>2.5099999999999998</v>
          </cell>
          <cell r="R71">
            <v>1.6679999999999999</v>
          </cell>
          <cell r="S71">
            <v>-1.6850000000000001</v>
          </cell>
          <cell r="T71">
            <v>-3.343</v>
          </cell>
          <cell r="U71">
            <v>-1.798</v>
          </cell>
          <cell r="V71">
            <v>-1.6819999999999999</v>
          </cell>
          <cell r="W71">
            <v>1.5806590938245102</v>
          </cell>
        </row>
        <row r="72">
          <cell r="B72" t="str">
            <v>Honduras</v>
          </cell>
          <cell r="C72">
            <v>2.1352529558121391</v>
          </cell>
          <cell r="D72">
            <v>2.5786313755856494</v>
          </cell>
          <cell r="E72">
            <v>3.1291474397337593</v>
          </cell>
          <cell r="G72" t="str">
            <v>E</v>
          </cell>
          <cell r="H72">
            <v>39.565152370912173</v>
          </cell>
          <cell r="I72">
            <v>152</v>
          </cell>
          <cell r="J72">
            <v>24</v>
          </cell>
          <cell r="K72"/>
          <cell r="L72">
            <v>4.1286877486693667</v>
          </cell>
          <cell r="M72">
            <v>2.7915597574680358</v>
          </cell>
          <cell r="N72">
            <v>3.0580805621437066</v>
          </cell>
          <cell r="O72">
            <v>3.84</v>
          </cell>
          <cell r="P72">
            <v>3.8929999999999998</v>
          </cell>
          <cell r="Q72">
            <v>4.843</v>
          </cell>
          <cell r="R72">
            <v>3.8450000000000002</v>
          </cell>
          <cell r="S72">
            <v>2.653</v>
          </cell>
          <cell r="T72">
            <v>-8.9649999999999999</v>
          </cell>
          <cell r="U72">
            <v>12.534000000000001</v>
          </cell>
          <cell r="V72">
            <v>4</v>
          </cell>
          <cell r="W72">
            <v>2.8538894076597043</v>
          </cell>
        </row>
        <row r="73">
          <cell r="B73" t="str">
            <v>Hong Kong</v>
          </cell>
          <cell r="C73">
            <v>-1.3866109004180949</v>
          </cell>
          <cell r="D73">
            <v>-0.61127068207094126</v>
          </cell>
          <cell r="E73">
            <v>1.1000622223137801</v>
          </cell>
          <cell r="G73" t="str">
            <v>A</v>
          </cell>
          <cell r="H73">
            <v>95.561927385722356</v>
          </cell>
          <cell r="I73">
            <v>18</v>
          </cell>
          <cell r="J73">
            <v>5</v>
          </cell>
          <cell r="K73"/>
          <cell r="L73">
            <v>1.7002747714417163</v>
          </cell>
          <cell r="M73">
            <v>3.1015497799994041</v>
          </cell>
          <cell r="N73">
            <v>2.7623919976975242</v>
          </cell>
          <cell r="O73">
            <v>2.3879999999999999</v>
          </cell>
          <cell r="P73">
            <v>2.1749999999999998</v>
          </cell>
          <cell r="Q73">
            <v>3.7959999999999998</v>
          </cell>
          <cell r="R73">
            <v>2.847</v>
          </cell>
          <cell r="S73">
            <v>-1.6719999999999999</v>
          </cell>
          <cell r="T73">
            <v>-6.5449999999999999</v>
          </cell>
          <cell r="U73">
            <v>6.4480000000000004</v>
          </cell>
          <cell r="V73">
            <v>-3.5070000000000001</v>
          </cell>
          <cell r="W73">
            <v>0.24439577012141944</v>
          </cell>
        </row>
        <row r="74">
          <cell r="B74" t="str">
            <v>Hungary</v>
          </cell>
          <cell r="C74">
            <v>2.362570497371097</v>
          </cell>
          <cell r="D74">
            <v>3.4329643388785636</v>
          </cell>
          <cell r="E74">
            <v>3.366609258538622</v>
          </cell>
          <cell r="G74" t="str">
            <v>C</v>
          </cell>
          <cell r="H74">
            <v>75.842312832768172</v>
          </cell>
          <cell r="I74">
            <v>67</v>
          </cell>
          <cell r="J74">
            <v>37</v>
          </cell>
          <cell r="K74"/>
          <cell r="L74">
            <v>-1.4717888510830746</v>
          </cell>
          <cell r="M74">
            <v>1.9629840486290608</v>
          </cell>
          <cell r="N74">
            <v>4.1950824094780925</v>
          </cell>
          <cell r="O74">
            <v>3.7069999999999999</v>
          </cell>
          <cell r="P74">
            <v>2.2010000000000001</v>
          </cell>
          <cell r="Q74">
            <v>4.2720000000000002</v>
          </cell>
          <cell r="R74">
            <v>5.3620000000000001</v>
          </cell>
          <cell r="S74">
            <v>4.8579999999999997</v>
          </cell>
          <cell r="T74">
            <v>-4.5469999999999997</v>
          </cell>
          <cell r="U74">
            <v>7.117</v>
          </cell>
          <cell r="V74">
            <v>4.9000000000000004</v>
          </cell>
          <cell r="W74">
            <v>3.3997867987085928</v>
          </cell>
        </row>
        <row r="75">
          <cell r="B75" t="str">
            <v>Iceland</v>
          </cell>
          <cell r="C75">
            <v>1.1623871589995449</v>
          </cell>
          <cell r="D75">
            <v>2.1481166990517275</v>
          </cell>
          <cell r="E75">
            <v>3.1810733517810608</v>
          </cell>
          <cell r="G75" t="str">
            <v>A</v>
          </cell>
          <cell r="H75">
            <v>95.11269526919466</v>
          </cell>
          <cell r="I75">
            <v>19</v>
          </cell>
          <cell r="J75">
            <v>12</v>
          </cell>
          <cell r="K75"/>
          <cell r="L75">
            <v>1.0636366074376145</v>
          </cell>
          <cell r="M75">
            <v>4.5524603201510816</v>
          </cell>
          <cell r="N75">
            <v>1.687215017506406</v>
          </cell>
          <cell r="O75">
            <v>4.4370000000000003</v>
          </cell>
          <cell r="P75">
            <v>6.3040000000000003</v>
          </cell>
          <cell r="Q75">
            <v>4.1950000000000003</v>
          </cell>
          <cell r="R75">
            <v>4.8890000000000002</v>
          </cell>
          <cell r="S75">
            <v>1.8049999999999999</v>
          </cell>
          <cell r="T75">
            <v>-7.242</v>
          </cell>
          <cell r="U75">
            <v>4.3330000000000002</v>
          </cell>
          <cell r="V75">
            <v>6.4450000000000003</v>
          </cell>
          <cell r="W75">
            <v>2.6645950254163941</v>
          </cell>
        </row>
        <row r="76">
          <cell r="B76" t="str">
            <v>India</v>
          </cell>
          <cell r="C76">
            <v>2.7398620097403459</v>
          </cell>
          <cell r="D76">
            <v>3.6623835250989556</v>
          </cell>
          <cell r="E76">
            <v>5.5227254922200597</v>
          </cell>
          <cell r="G76" t="str">
            <v>D</v>
          </cell>
          <cell r="H76">
            <v>66.198052259063019</v>
          </cell>
          <cell r="I76">
            <v>109</v>
          </cell>
          <cell r="J76">
            <v>21</v>
          </cell>
          <cell r="K76"/>
          <cell r="L76">
            <v>5.4563589507228496</v>
          </cell>
          <cell r="M76">
            <v>6.3861064009482602</v>
          </cell>
          <cell r="N76">
            <v>7.410227605088517</v>
          </cell>
          <cell r="O76">
            <v>7.9960000000000004</v>
          </cell>
          <cell r="P76">
            <v>8.2560000000000002</v>
          </cell>
          <cell r="Q76">
            <v>6.7949999999999999</v>
          </cell>
          <cell r="R76">
            <v>6.4539999999999997</v>
          </cell>
          <cell r="S76">
            <v>3.871</v>
          </cell>
          <cell r="T76">
            <v>-5.8310000000000004</v>
          </cell>
          <cell r="U76">
            <v>9.0500000000000007</v>
          </cell>
          <cell r="V76">
            <v>6.8310000000000004</v>
          </cell>
          <cell r="W76">
            <v>4.5925545086595072</v>
          </cell>
        </row>
        <row r="77">
          <cell r="B77" t="str">
            <v>Indonesia</v>
          </cell>
          <cell r="C77">
            <v>2.2622053552423305</v>
          </cell>
          <cell r="D77">
            <v>3.3867361875690394</v>
          </cell>
          <cell r="E77">
            <v>4.2439953782461792</v>
          </cell>
          <cell r="G77" t="str">
            <v>C</v>
          </cell>
          <cell r="H77">
            <v>71.158529876167961</v>
          </cell>
          <cell r="I77">
            <v>83</v>
          </cell>
          <cell r="J77">
            <v>14</v>
          </cell>
          <cell r="K77"/>
          <cell r="L77">
            <v>6.0300506530561035</v>
          </cell>
          <cell r="M77">
            <v>5.5572636889101181</v>
          </cell>
          <cell r="N77">
            <v>5.0066684257549943</v>
          </cell>
          <cell r="O77">
            <v>4.8760000000000003</v>
          </cell>
          <cell r="P77">
            <v>5.0330000000000004</v>
          </cell>
          <cell r="Q77">
            <v>5.07</v>
          </cell>
          <cell r="R77">
            <v>5.1740000000000004</v>
          </cell>
          <cell r="S77">
            <v>5.0190000000000001</v>
          </cell>
          <cell r="T77">
            <v>-2.0659999999999998</v>
          </cell>
          <cell r="U77">
            <v>3.7029999999999998</v>
          </cell>
          <cell r="V77">
            <v>5.3090000000000002</v>
          </cell>
          <cell r="W77">
            <v>3.8153657829076093</v>
          </cell>
        </row>
        <row r="78">
          <cell r="B78" t="str">
            <v>Ireland</v>
          </cell>
          <cell r="C78">
            <v>10.534737934438866</v>
          </cell>
          <cell r="D78">
            <v>8.9900271540683807</v>
          </cell>
          <cell r="E78">
            <v>9.0332345891797274</v>
          </cell>
          <cell r="G78" t="str">
            <v>A</v>
          </cell>
          <cell r="H78">
            <v>96.106887509545572</v>
          </cell>
          <cell r="I78">
            <v>12</v>
          </cell>
          <cell r="J78">
            <v>9</v>
          </cell>
          <cell r="K78"/>
          <cell r="L78">
            <v>0.22571484300232808</v>
          </cell>
          <cell r="M78">
            <v>1.3516340039407124</v>
          </cell>
          <cell r="N78">
            <v>8.5566879851340367</v>
          </cell>
          <cell r="O78">
            <v>24.370999999999999</v>
          </cell>
          <cell r="P78">
            <v>2.0070000000000001</v>
          </cell>
          <cell r="Q78">
            <v>9.0050000000000008</v>
          </cell>
          <cell r="R78">
            <v>8.5280000000000005</v>
          </cell>
          <cell r="S78">
            <v>5.4409999999999998</v>
          </cell>
          <cell r="T78">
            <v>6.1840000000000002</v>
          </cell>
          <cell r="U78">
            <v>13.587999999999999</v>
          </cell>
          <cell r="V78">
            <v>11.97</v>
          </cell>
          <cell r="W78">
            <v>9.0116308716240532</v>
          </cell>
        </row>
        <row r="79">
          <cell r="B79" t="str">
            <v>Israel</v>
          </cell>
          <cell r="C79">
            <v>4.2964072248328211</v>
          </cell>
          <cell r="D79">
            <v>4.3056817639917977</v>
          </cell>
          <cell r="E79">
            <v>3.9225915638386066</v>
          </cell>
          <cell r="G79" t="str">
            <v>A</v>
          </cell>
          <cell r="H79">
            <v>91.08708937267636</v>
          </cell>
          <cell r="I79">
            <v>24</v>
          </cell>
          <cell r="J79">
            <v>2</v>
          </cell>
          <cell r="K79"/>
          <cell r="L79">
            <v>2.2572375479441442</v>
          </cell>
          <cell r="M79">
            <v>4.1480545517150818</v>
          </cell>
          <cell r="N79">
            <v>3.7582001903069706</v>
          </cell>
          <cell r="O79">
            <v>2.4860000000000002</v>
          </cell>
          <cell r="P79">
            <v>4.5220000000000002</v>
          </cell>
          <cell r="Q79">
            <v>4.2759999999999998</v>
          </cell>
          <cell r="R79">
            <v>4.07</v>
          </cell>
          <cell r="S79">
            <v>4.1559999999999997</v>
          </cell>
          <cell r="T79">
            <v>-1.857</v>
          </cell>
          <cell r="U79">
            <v>8.6120000000000001</v>
          </cell>
          <cell r="V79">
            <v>6.4320000000000004</v>
          </cell>
          <cell r="W79">
            <v>4.1141366639152022</v>
          </cell>
        </row>
        <row r="80">
          <cell r="B80" t="str">
            <v>Italy</v>
          </cell>
          <cell r="C80">
            <v>0.2182802501019987</v>
          </cell>
          <cell r="D80">
            <v>0.31439174572445161</v>
          </cell>
          <cell r="E80">
            <v>0.34271436280863821</v>
          </cell>
          <cell r="G80" t="str">
            <v>A</v>
          </cell>
          <cell r="H80">
            <v>88.947746010825512</v>
          </cell>
          <cell r="I80">
            <v>29</v>
          </cell>
          <cell r="J80">
            <v>18</v>
          </cell>
          <cell r="K80"/>
          <cell r="L80">
            <v>-2.9809057682377182</v>
          </cell>
          <cell r="M80">
            <v>-1.8410654508824811</v>
          </cell>
          <cell r="N80">
            <v>-4.5475423638333965E-3</v>
          </cell>
          <cell r="O80">
            <v>0.77800000000000002</v>
          </cell>
          <cell r="P80">
            <v>1.2929999999999999</v>
          </cell>
          <cell r="Q80">
            <v>1.6679999999999999</v>
          </cell>
          <cell r="R80">
            <v>0.92600000000000005</v>
          </cell>
          <cell r="S80">
            <v>0.48299999999999998</v>
          </cell>
          <cell r="T80">
            <v>-8.9789999999999992</v>
          </cell>
          <cell r="U80">
            <v>6.9870000000000001</v>
          </cell>
          <cell r="V80">
            <v>3.6749999999999998</v>
          </cell>
          <cell r="W80">
            <v>0.32855305426654491</v>
          </cell>
        </row>
        <row r="81">
          <cell r="B81" t="str">
            <v>Jamaica</v>
          </cell>
          <cell r="C81">
            <v>-0.70306474958997667</v>
          </cell>
          <cell r="D81">
            <v>0.12887839009743107</v>
          </cell>
          <cell r="E81">
            <v>0.51362317164571625</v>
          </cell>
          <cell r="G81" t="str">
            <v>E</v>
          </cell>
          <cell r="H81">
            <v>53.312824662633638</v>
          </cell>
          <cell r="I81">
            <v>137</v>
          </cell>
          <cell r="J81">
            <v>23</v>
          </cell>
          <cell r="K81"/>
          <cell r="L81">
            <v>-0.61363603986913318</v>
          </cell>
          <cell r="M81">
            <v>0.51768601280242099</v>
          </cell>
          <cell r="N81">
            <v>0.68982235737431619</v>
          </cell>
          <cell r="O81">
            <v>0.86899999999999999</v>
          </cell>
          <cell r="P81">
            <v>1.498</v>
          </cell>
          <cell r="Q81">
            <v>0.67900000000000005</v>
          </cell>
          <cell r="R81">
            <v>1.827</v>
          </cell>
          <cell r="S81">
            <v>0.97</v>
          </cell>
          <cell r="T81">
            <v>-9.92</v>
          </cell>
          <cell r="U81">
            <v>4.601</v>
          </cell>
          <cell r="V81">
            <v>4</v>
          </cell>
          <cell r="W81">
            <v>0.32125078087157366</v>
          </cell>
        </row>
        <row r="82">
          <cell r="B82" t="str">
            <v>Japan</v>
          </cell>
          <cell r="C82">
            <v>-0.63095756344230258</v>
          </cell>
          <cell r="D82">
            <v>2.4039609383130767E-3</v>
          </cell>
          <cell r="E82">
            <v>0.62673306790392846</v>
          </cell>
          <cell r="G82" t="str">
            <v>A</v>
          </cell>
          <cell r="H82">
            <v>96.063700314273362</v>
          </cell>
          <cell r="I82">
            <v>13</v>
          </cell>
          <cell r="J82">
            <v>4</v>
          </cell>
          <cell r="K82"/>
          <cell r="L82">
            <v>1.495089585949261</v>
          </cell>
          <cell r="M82">
            <v>2.0002678411015018</v>
          </cell>
          <cell r="N82">
            <v>0.3747194763313248</v>
          </cell>
          <cell r="O82">
            <v>1.5609999999999999</v>
          </cell>
          <cell r="P82">
            <v>0.754</v>
          </cell>
          <cell r="Q82">
            <v>1.675</v>
          </cell>
          <cell r="R82">
            <v>0.64300000000000002</v>
          </cell>
          <cell r="S82">
            <v>-0.40200000000000002</v>
          </cell>
          <cell r="T82">
            <v>-4.2789999999999999</v>
          </cell>
          <cell r="U82">
            <v>2.145</v>
          </cell>
          <cell r="V82">
            <v>1.075</v>
          </cell>
          <cell r="W82">
            <v>0.31456851442112077</v>
          </cell>
        </row>
        <row r="83">
          <cell r="B83" t="str">
            <v>Jordan</v>
          </cell>
          <cell r="C83">
            <v>1.1049470799269878</v>
          </cell>
          <cell r="D83">
            <v>1.8757952650954479</v>
          </cell>
          <cell r="E83">
            <v>2.1806440475090172</v>
          </cell>
          <cell r="G83" t="str">
            <v>B</v>
          </cell>
          <cell r="H83">
            <v>79.514216326138751</v>
          </cell>
          <cell r="I83">
            <v>53</v>
          </cell>
          <cell r="J83">
            <v>5</v>
          </cell>
          <cell r="K83"/>
          <cell r="L83">
            <v>2.6511707480297244</v>
          </cell>
          <cell r="M83">
            <v>2.8287666404585154</v>
          </cell>
          <cell r="N83">
            <v>3.0963303471105994</v>
          </cell>
          <cell r="O83">
            <v>2.496</v>
          </cell>
          <cell r="P83">
            <v>1.994</v>
          </cell>
          <cell r="Q83">
            <v>2.4740000000000002</v>
          </cell>
          <cell r="R83">
            <v>1.919</v>
          </cell>
          <cell r="S83">
            <v>1.927</v>
          </cell>
          <cell r="T83">
            <v>-1.57</v>
          </cell>
          <cell r="U83">
            <v>2.2280000000000002</v>
          </cell>
          <cell r="V83">
            <v>2.7109999999999999</v>
          </cell>
          <cell r="W83">
            <v>2.0282196563022326</v>
          </cell>
        </row>
        <row r="84">
          <cell r="B84" t="str">
            <v>Kazakhstan</v>
          </cell>
          <cell r="C84">
            <v>1.6270169093285825</v>
          </cell>
          <cell r="D84">
            <v>2.6878144462378906</v>
          </cell>
          <cell r="E84">
            <v>2.9947418753666133</v>
          </cell>
          <cell r="G84" t="str">
            <v>C</v>
          </cell>
          <cell r="H84">
            <v>70.400737065727981</v>
          </cell>
          <cell r="I84">
            <v>88</v>
          </cell>
          <cell r="J84">
            <v>16</v>
          </cell>
          <cell r="K84"/>
          <cell r="L84">
            <v>4.7999999999927256</v>
          </cell>
          <cell r="M84">
            <v>5.9999999992556203</v>
          </cell>
          <cell r="N84">
            <v>4.2000000006304088</v>
          </cell>
          <cell r="O84">
            <v>1</v>
          </cell>
          <cell r="P84">
            <v>0.9</v>
          </cell>
          <cell r="Q84">
            <v>3.9009999999999998</v>
          </cell>
          <cell r="R84">
            <v>4.0999999999999996</v>
          </cell>
          <cell r="S84">
            <v>4.5</v>
          </cell>
          <cell r="T84">
            <v>-2.6</v>
          </cell>
          <cell r="U84">
            <v>4.0999999999999996</v>
          </cell>
          <cell r="V84">
            <v>3.214</v>
          </cell>
          <cell r="W84">
            <v>2.8412781608022519</v>
          </cell>
        </row>
        <row r="85">
          <cell r="B85" t="str">
            <v>Kenya</v>
          </cell>
          <cell r="C85">
            <v>4.1600595320631983</v>
          </cell>
          <cell r="D85">
            <v>5.4481436952905637</v>
          </cell>
          <cell r="E85">
            <v>5.4875646773576481</v>
          </cell>
          <cell r="G85" t="str">
            <v>D</v>
          </cell>
          <cell r="H85">
            <v>68.853006787769303</v>
          </cell>
          <cell r="I85">
            <v>97</v>
          </cell>
          <cell r="J85">
            <v>18</v>
          </cell>
          <cell r="K85"/>
          <cell r="L85">
            <v>4.5632091307112006</v>
          </cell>
          <cell r="M85">
            <v>5.8786805667541637</v>
          </cell>
          <cell r="N85">
            <v>5.3571256444996713</v>
          </cell>
          <cell r="O85">
            <v>4.968</v>
          </cell>
          <cell r="P85">
            <v>4.2140000000000004</v>
          </cell>
          <cell r="Q85">
            <v>3.8159999999999998</v>
          </cell>
          <cell r="R85">
            <v>5.6710000000000003</v>
          </cell>
          <cell r="S85">
            <v>5.1139999999999999</v>
          </cell>
          <cell r="T85">
            <v>-0.25</v>
          </cell>
          <cell r="U85">
            <v>7.5170000000000003</v>
          </cell>
          <cell r="V85">
            <v>5.3689999999999998</v>
          </cell>
          <cell r="W85">
            <v>5.4678541863241055</v>
          </cell>
        </row>
        <row r="86">
          <cell r="B86" t="str">
            <v>Korea, Rep.</v>
          </cell>
          <cell r="C86">
            <v>1.9788311578699647</v>
          </cell>
          <cell r="D86">
            <v>2.1951704861675969</v>
          </cell>
          <cell r="E86">
            <v>2.6249033043728831</v>
          </cell>
          <cell r="G86" t="str">
            <v>A</v>
          </cell>
          <cell r="H86">
            <v>90.58627012288828</v>
          </cell>
          <cell r="I86">
            <v>26</v>
          </cell>
          <cell r="J86">
            <v>6</v>
          </cell>
          <cell r="K86"/>
          <cell r="L86">
            <v>2.4025309924618736</v>
          </cell>
          <cell r="M86">
            <v>3.1647086364718322</v>
          </cell>
          <cell r="N86">
            <v>3.2024537945736018</v>
          </cell>
          <cell r="O86">
            <v>2.8090000000000002</v>
          </cell>
          <cell r="P86">
            <v>2.9470000000000001</v>
          </cell>
          <cell r="Q86">
            <v>3.16</v>
          </cell>
          <cell r="R86">
            <v>2.907</v>
          </cell>
          <cell r="S86">
            <v>2.2440000000000002</v>
          </cell>
          <cell r="T86">
            <v>-0.70899999999999996</v>
          </cell>
          <cell r="U86">
            <v>4.1449999999999996</v>
          </cell>
          <cell r="V86">
            <v>2.5609999999999999</v>
          </cell>
          <cell r="W86">
            <v>2.41003689527024</v>
          </cell>
        </row>
        <row r="87">
          <cell r="B87" t="str">
            <v>Kuwait</v>
          </cell>
          <cell r="C87">
            <v>2.9560258753336122E-2</v>
          </cell>
          <cell r="D87">
            <v>0.3483533742255629</v>
          </cell>
          <cell r="E87">
            <v>0.20315822263521355</v>
          </cell>
          <cell r="G87" t="str">
            <v>D</v>
          </cell>
          <cell r="H87">
            <v>67.205820265011681</v>
          </cell>
          <cell r="I87">
            <v>105</v>
          </cell>
          <cell r="J87">
            <v>10</v>
          </cell>
          <cell r="K87"/>
          <cell r="L87">
            <v>6.6258183001417628</v>
          </cell>
          <cell r="M87">
            <v>1.1493004370652051</v>
          </cell>
          <cell r="N87">
            <v>0.5008769821586383</v>
          </cell>
          <cell r="O87">
            <v>0.59299999999999997</v>
          </cell>
          <cell r="P87">
            <v>2.9260000000000002</v>
          </cell>
          <cell r="Q87">
            <v>-4.7140000000000004</v>
          </cell>
          <cell r="R87">
            <v>2.4369999999999998</v>
          </cell>
          <cell r="S87">
            <v>-0.55200000000000005</v>
          </cell>
          <cell r="T87">
            <v>-8.8550000000000004</v>
          </cell>
          <cell r="U87">
            <v>1.3080000000000001</v>
          </cell>
          <cell r="V87">
            <v>8.1769999999999996</v>
          </cell>
          <cell r="W87">
            <v>0.27575579843038822</v>
          </cell>
        </row>
        <row r="88">
          <cell r="B88" t="str">
            <v>Kyrgyzstan</v>
          </cell>
          <cell r="C88">
            <v>0.51489333561212103</v>
          </cell>
          <cell r="D88">
            <v>1.9645834232370651</v>
          </cell>
          <cell r="E88">
            <v>3.7392958747352045</v>
          </cell>
          <cell r="G88" t="str">
            <v>C</v>
          </cell>
          <cell r="H88">
            <v>70.898067394091115</v>
          </cell>
          <cell r="I88">
            <v>86</v>
          </cell>
          <cell r="J88">
            <v>15</v>
          </cell>
          <cell r="K88"/>
          <cell r="L88">
            <v>-8.8150201010635656E-2</v>
          </cell>
          <cell r="M88">
            <v>10.915469454314421</v>
          </cell>
          <cell r="N88">
            <v>4.024038625768628</v>
          </cell>
          <cell r="O88">
            <v>3.8759999999999999</v>
          </cell>
          <cell r="P88">
            <v>4.3360000000000003</v>
          </cell>
          <cell r="Q88">
            <v>4.74</v>
          </cell>
          <cell r="R88">
            <v>3.4590000000000001</v>
          </cell>
          <cell r="S88">
            <v>4.601</v>
          </cell>
          <cell r="T88">
            <v>-8.6170000000000009</v>
          </cell>
          <cell r="U88">
            <v>3.742</v>
          </cell>
          <cell r="V88">
            <v>7</v>
          </cell>
          <cell r="W88">
            <v>2.8519396489861348</v>
          </cell>
        </row>
        <row r="89">
          <cell r="B89" t="str">
            <v>Laos</v>
          </cell>
          <cell r="C89">
            <v>1.7571611332634074</v>
          </cell>
          <cell r="D89">
            <v>3.3757795121775569</v>
          </cell>
          <cell r="E89">
            <v>5.3509947789500245</v>
          </cell>
          <cell r="G89" t="str">
            <v>E</v>
          </cell>
          <cell r="H89">
            <v>58.394766440551741</v>
          </cell>
          <cell r="I89">
            <v>127</v>
          </cell>
          <cell r="J89">
            <v>26</v>
          </cell>
          <cell r="K89"/>
          <cell r="L89">
            <v>8.0260984340408665</v>
          </cell>
          <cell r="M89">
            <v>8.0263002263775007</v>
          </cell>
          <cell r="N89">
            <v>7.6119634407438159</v>
          </cell>
          <cell r="O89">
            <v>7.27</v>
          </cell>
          <cell r="P89">
            <v>7.0229999999999997</v>
          </cell>
          <cell r="Q89">
            <v>6.851</v>
          </cell>
          <cell r="R89">
            <v>6.2889999999999997</v>
          </cell>
          <cell r="S89">
            <v>4.6520000000000001</v>
          </cell>
          <cell r="T89">
            <v>-0.435</v>
          </cell>
          <cell r="U89">
            <v>2.0609999999999999</v>
          </cell>
          <cell r="V89">
            <v>2.2519999999999998</v>
          </cell>
          <cell r="W89">
            <v>4.3633871455637907</v>
          </cell>
        </row>
        <row r="90">
          <cell r="B90" t="str">
            <v>Latvia</v>
          </cell>
          <cell r="C90">
            <v>1.2465800540070626</v>
          </cell>
          <cell r="D90">
            <v>2.186383184955365</v>
          </cell>
          <cell r="E90">
            <v>2.3979634558628948</v>
          </cell>
          <cell r="G90" t="str">
            <v>B</v>
          </cell>
          <cell r="H90">
            <v>81.044610107182237</v>
          </cell>
          <cell r="I90">
            <v>44</v>
          </cell>
          <cell r="J90">
            <v>29</v>
          </cell>
          <cell r="K90"/>
          <cell r="L90">
            <v>4.1342316499835752</v>
          </cell>
          <cell r="M90">
            <v>2.3280042634440163</v>
          </cell>
          <cell r="N90">
            <v>1.9151903779433241</v>
          </cell>
          <cell r="O90">
            <v>3.8849999999999998</v>
          </cell>
          <cell r="P90">
            <v>2.3690000000000002</v>
          </cell>
          <cell r="Q90">
            <v>3.3119999999999998</v>
          </cell>
          <cell r="R90">
            <v>3.992</v>
          </cell>
          <cell r="S90">
            <v>2.57</v>
          </cell>
          <cell r="T90">
            <v>-2.2029999999999998</v>
          </cell>
          <cell r="U90">
            <v>4.0640000000000001</v>
          </cell>
          <cell r="V90">
            <v>1.976</v>
          </cell>
          <cell r="W90">
            <v>2.2921733204091299</v>
          </cell>
        </row>
        <row r="91">
          <cell r="B91" t="str">
            <v>Lebanon</v>
          </cell>
          <cell r="C91">
            <v>-11.570507599610414</v>
          </cell>
          <cell r="D91">
            <v>-8.8972805759156888</v>
          </cell>
          <cell r="E91">
            <v>-3.6804003540223951</v>
          </cell>
          <cell r="G91" t="str">
            <v>C</v>
          </cell>
          <cell r="H91">
            <v>70.925074776605015</v>
          </cell>
          <cell r="I91">
            <v>85</v>
          </cell>
          <cell r="J91">
            <v>9</v>
          </cell>
          <cell r="K91"/>
          <cell r="L91">
            <v>2.5405417890992656</v>
          </cell>
          <cell r="M91">
            <v>3.8110224147865268</v>
          </cell>
          <cell r="N91">
            <v>2.4536595719223264</v>
          </cell>
          <cell r="O91">
            <v>0.46100000000000002</v>
          </cell>
          <cell r="P91">
            <v>1.556</v>
          </cell>
          <cell r="Q91">
            <v>0.90300000000000002</v>
          </cell>
          <cell r="R91">
            <v>-1.885</v>
          </cell>
          <cell r="S91">
            <v>-6.915</v>
          </cell>
          <cell r="T91">
            <v>-25.907</v>
          </cell>
          <cell r="U91">
            <v>-5.4</v>
          </cell>
          <cell r="V91">
            <v>-5.4</v>
          </cell>
          <cell r="W91">
            <v>-6.2888404649690415</v>
          </cell>
        </row>
        <row r="92">
          <cell r="B92" t="str">
            <v>Lesotho</v>
          </cell>
          <cell r="C92">
            <v>-1.7564836758548363</v>
          </cell>
          <cell r="D92">
            <v>-1.6866052500791207</v>
          </cell>
          <cell r="E92">
            <v>0.46596555472186996</v>
          </cell>
          <cell r="G92" t="str">
            <v>D</v>
          </cell>
          <cell r="H92">
            <v>68.290636352612694</v>
          </cell>
          <cell r="I92">
            <v>100</v>
          </cell>
          <cell r="J92">
            <v>20</v>
          </cell>
          <cell r="K92"/>
          <cell r="L92">
            <v>6.7436269408569842</v>
          </cell>
          <cell r="M92">
            <v>4.1869122037746749</v>
          </cell>
          <cell r="N92">
            <v>2.8839688442816156</v>
          </cell>
          <cell r="O92">
            <v>3.2480000000000002</v>
          </cell>
          <cell r="P92">
            <v>1.877</v>
          </cell>
          <cell r="Q92">
            <v>-2.734</v>
          </cell>
          <cell r="R92">
            <v>-1.304</v>
          </cell>
          <cell r="S92">
            <v>-1.9710000000000001</v>
          </cell>
          <cell r="T92">
            <v>-3.9020000000000001</v>
          </cell>
          <cell r="U92">
            <v>2.1019999999999999</v>
          </cell>
          <cell r="V92">
            <v>2.093</v>
          </cell>
          <cell r="W92">
            <v>-0.61031984767862535</v>
          </cell>
        </row>
        <row r="93">
          <cell r="B93" t="str">
            <v>Liberia</v>
          </cell>
          <cell r="C93">
            <v>2.2030305181955034</v>
          </cell>
          <cell r="D93">
            <v>1.043410797540445</v>
          </cell>
          <cell r="E93">
            <v>1.5173155129903693</v>
          </cell>
          <cell r="G93" t="str">
            <v>E</v>
          </cell>
          <cell r="H93">
            <v>56.232966845120316</v>
          </cell>
          <cell r="I93">
            <v>130</v>
          </cell>
          <cell r="J93">
            <v>32</v>
          </cell>
          <cell r="K93"/>
          <cell r="L93">
            <v>7.9938156931364137</v>
          </cell>
          <cell r="M93">
            <v>8.6872878163968235</v>
          </cell>
          <cell r="N93">
            <v>0.70139310028752089</v>
          </cell>
          <cell r="O93">
            <v>7.0000000000000001E-3</v>
          </cell>
          <cell r="P93">
            <v>-1.63</v>
          </cell>
          <cell r="Q93">
            <v>2.4689999999999999</v>
          </cell>
          <cell r="R93">
            <v>1.242</v>
          </cell>
          <cell r="S93">
            <v>-2.516</v>
          </cell>
          <cell r="T93">
            <v>-2.9670000000000001</v>
          </cell>
          <cell r="U93">
            <v>5.0110000000000001</v>
          </cell>
          <cell r="V93">
            <v>4.8109999999999999</v>
          </cell>
          <cell r="W93">
            <v>1.2803631552654071</v>
          </cell>
        </row>
        <row r="94">
          <cell r="B94" t="str">
            <v>Libya</v>
          </cell>
          <cell r="C94">
            <v>5.1304452243001952</v>
          </cell>
          <cell r="D94">
            <v>3.4484900722276279</v>
          </cell>
          <cell r="E94">
            <v>1.2335060569262035</v>
          </cell>
          <cell r="G94" t="str">
            <v>E</v>
          </cell>
          <cell r="H94">
            <v>48.008478383672035</v>
          </cell>
          <cell r="I94">
            <v>140</v>
          </cell>
          <cell r="J94">
            <v>38</v>
          </cell>
          <cell r="K94"/>
          <cell r="L94">
            <v>274.10446739057375</v>
          </cell>
          <cell r="M94">
            <v>-13.994834968637873</v>
          </cell>
          <cell r="N94">
            <v>-10.842440326997824</v>
          </cell>
          <cell r="O94">
            <v>-0.84299999999999997</v>
          </cell>
          <cell r="P94">
            <v>-1.4910000000000001</v>
          </cell>
          <cell r="Q94">
            <v>32.491999999999997</v>
          </cell>
          <cell r="R94">
            <v>7.9409999999999998</v>
          </cell>
          <cell r="S94">
            <v>-11.196</v>
          </cell>
          <cell r="T94">
            <v>-29.456</v>
          </cell>
          <cell r="U94">
            <v>28.335000000000001</v>
          </cell>
          <cell r="V94">
            <v>-12.813000000000001</v>
          </cell>
          <cell r="W94">
            <v>2.3409980645769157</v>
          </cell>
        </row>
        <row r="95">
          <cell r="B95" t="str">
            <v>Lithuania</v>
          </cell>
          <cell r="C95">
            <v>2.5853990379055336</v>
          </cell>
          <cell r="D95">
            <v>3.2350334175799356</v>
          </cell>
          <cell r="E95">
            <v>3.2063173772679532</v>
          </cell>
          <cell r="G95" t="str">
            <v>B</v>
          </cell>
          <cell r="H95">
            <v>80.769738018881156</v>
          </cell>
          <cell r="I95">
            <v>45</v>
          </cell>
          <cell r="J95">
            <v>30</v>
          </cell>
          <cell r="K95"/>
          <cell r="L95">
            <v>3.8333027642866848</v>
          </cell>
          <cell r="M95">
            <v>3.5584246313476826</v>
          </cell>
          <cell r="N95">
            <v>3.5079712171273361</v>
          </cell>
          <cell r="O95">
            <v>2.024</v>
          </cell>
          <cell r="P95">
            <v>2.5190000000000001</v>
          </cell>
          <cell r="Q95">
            <v>4.282</v>
          </cell>
          <cell r="R95">
            <v>3.9929999999999999</v>
          </cell>
          <cell r="S95">
            <v>4.625</v>
          </cell>
          <cell r="T95">
            <v>-2.1999999999999999E-2</v>
          </cell>
          <cell r="U95">
            <v>5.9809999999999999</v>
          </cell>
          <cell r="V95">
            <v>1.8879999999999999</v>
          </cell>
          <cell r="W95">
            <v>3.2206753974239444</v>
          </cell>
        </row>
        <row r="96">
          <cell r="B96" t="str">
            <v>Luxembourg</v>
          </cell>
          <cell r="C96">
            <v>1.9225945961039326</v>
          </cell>
          <cell r="D96">
            <v>1.8607829332780268</v>
          </cell>
          <cell r="E96">
            <v>2.36159954003623</v>
          </cell>
          <cell r="G96" t="str">
            <v>A</v>
          </cell>
          <cell r="H96">
            <v>96.778306193425522</v>
          </cell>
          <cell r="I96">
            <v>9</v>
          </cell>
          <cell r="J96">
            <v>7</v>
          </cell>
          <cell r="K96"/>
          <cell r="L96">
            <v>1.6499020297865346</v>
          </cell>
          <cell r="M96">
            <v>3.1717904991600552</v>
          </cell>
          <cell r="N96">
            <v>2.6230860157719222</v>
          </cell>
          <cell r="O96">
            <v>2.2679999999999998</v>
          </cell>
          <cell r="P96">
            <v>4.9779999999999998</v>
          </cell>
          <cell r="Q96">
            <v>1.3169999999999999</v>
          </cell>
          <cell r="R96">
            <v>1.2190000000000001</v>
          </cell>
          <cell r="S96">
            <v>2.3199999999999998</v>
          </cell>
          <cell r="T96">
            <v>-0.79700000000000004</v>
          </cell>
          <cell r="U96">
            <v>5.1029999999999998</v>
          </cell>
          <cell r="V96">
            <v>1.5489999999999999</v>
          </cell>
          <cell r="W96">
            <v>2.1111912366571284</v>
          </cell>
        </row>
        <row r="97">
          <cell r="B97" t="str">
            <v>Madagascar</v>
          </cell>
          <cell r="C97">
            <v>0.34284241084634459</v>
          </cell>
          <cell r="D97">
            <v>1.7120658983774018</v>
          </cell>
          <cell r="E97">
            <v>2.5217225637742979</v>
          </cell>
          <cell r="G97" t="str">
            <v>E</v>
          </cell>
          <cell r="H97">
            <v>48.940679032016362</v>
          </cell>
          <cell r="I97">
            <v>139</v>
          </cell>
          <cell r="J97">
            <v>37</v>
          </cell>
          <cell r="K97"/>
          <cell r="L97">
            <v>3.0111464075530683</v>
          </cell>
          <cell r="M97">
            <v>2.3003869344771051</v>
          </cell>
          <cell r="N97">
            <v>3.3392022440733014</v>
          </cell>
          <cell r="O97">
            <v>3.1320000000000001</v>
          </cell>
          <cell r="P97">
            <v>3.9929999999999999</v>
          </cell>
          <cell r="Q97">
            <v>3.9329999999999998</v>
          </cell>
          <cell r="R97">
            <v>3.194</v>
          </cell>
          <cell r="S97">
            <v>4.4109999999999996</v>
          </cell>
          <cell r="T97">
            <v>-7.1379999999999999</v>
          </cell>
          <cell r="U97">
            <v>5.74</v>
          </cell>
          <cell r="V97">
            <v>4.21</v>
          </cell>
          <cell r="W97">
            <v>2.1168942310758498</v>
          </cell>
        </row>
        <row r="98">
          <cell r="B98" t="str">
            <v>Malawi</v>
          </cell>
          <cell r="C98">
            <v>1.446318587345985</v>
          </cell>
          <cell r="D98">
            <v>2.8212259957555386</v>
          </cell>
          <cell r="E98">
            <v>3.4233840163588436</v>
          </cell>
          <cell r="G98" t="str">
            <v>C</v>
          </cell>
          <cell r="H98">
            <v>72.879134631330203</v>
          </cell>
          <cell r="I98">
            <v>77</v>
          </cell>
          <cell r="J98">
            <v>8</v>
          </cell>
          <cell r="K98"/>
          <cell r="L98">
            <v>1.8857995075156477</v>
          </cell>
          <cell r="M98">
            <v>5.1999999956050429</v>
          </cell>
          <cell r="N98">
            <v>5.7000000050572197</v>
          </cell>
          <cell r="O98">
            <v>2.95</v>
          </cell>
          <cell r="P98">
            <v>2.27</v>
          </cell>
          <cell r="Q98">
            <v>4</v>
          </cell>
          <cell r="R98">
            <v>4.3920000000000003</v>
          </cell>
          <cell r="S98">
            <v>5.4480000000000004</v>
          </cell>
          <cell r="T98">
            <v>0.91300000000000003</v>
          </cell>
          <cell r="U98">
            <v>4.5670000000000002</v>
          </cell>
          <cell r="V98">
            <v>0.8</v>
          </cell>
          <cell r="W98">
            <v>3.1223050060571911</v>
          </cell>
        </row>
        <row r="99">
          <cell r="B99" t="str">
            <v>Malaysia</v>
          </cell>
          <cell r="C99">
            <v>1.9142421361718398</v>
          </cell>
          <cell r="D99">
            <v>3.0011020126644361</v>
          </cell>
          <cell r="E99">
            <v>4.0922822936961589</v>
          </cell>
          <cell r="G99" t="str">
            <v>C</v>
          </cell>
          <cell r="H99">
            <v>76.114633172938127</v>
          </cell>
          <cell r="I99">
            <v>66</v>
          </cell>
          <cell r="J99">
            <v>9</v>
          </cell>
          <cell r="K99"/>
          <cell r="L99">
            <v>5.4734541925385383</v>
          </cell>
          <cell r="M99">
            <v>4.6937225255789317</v>
          </cell>
          <cell r="N99">
            <v>6.0067219455820462</v>
          </cell>
          <cell r="O99">
            <v>5.0069999999999997</v>
          </cell>
          <cell r="P99">
            <v>4.45</v>
          </cell>
          <cell r="Q99">
            <v>5.8129999999999997</v>
          </cell>
          <cell r="R99">
            <v>4.843</v>
          </cell>
          <cell r="S99">
            <v>4.4130000000000003</v>
          </cell>
          <cell r="T99">
            <v>-5.5339999999999998</v>
          </cell>
          <cell r="U99">
            <v>3.0920000000000001</v>
          </cell>
          <cell r="V99">
            <v>8.6940000000000008</v>
          </cell>
          <cell r="W99">
            <v>3.5466921531802975</v>
          </cell>
        </row>
        <row r="100">
          <cell r="B100" t="str">
            <v>Mali</v>
          </cell>
          <cell r="C100">
            <v>1.8165870919236937</v>
          </cell>
          <cell r="D100">
            <v>2.9671130334121942</v>
          </cell>
          <cell r="E100">
            <v>4.1460050619633648</v>
          </cell>
          <cell r="G100" t="str">
            <v>E</v>
          </cell>
          <cell r="H100">
            <v>43.633236095724527</v>
          </cell>
          <cell r="I100">
            <v>146</v>
          </cell>
          <cell r="J100">
            <v>41</v>
          </cell>
          <cell r="K100"/>
          <cell r="L100">
            <v>-0.83662749707312833</v>
          </cell>
          <cell r="M100">
            <v>2.3037669581925009</v>
          </cell>
          <cell r="N100">
            <v>7.1014223480749816</v>
          </cell>
          <cell r="O100">
            <v>6.1719999999999997</v>
          </cell>
          <cell r="P100">
            <v>5.8520000000000003</v>
          </cell>
          <cell r="Q100">
            <v>5.3049999999999997</v>
          </cell>
          <cell r="R100">
            <v>4.7460000000000004</v>
          </cell>
          <cell r="S100">
            <v>4.7649999999999997</v>
          </cell>
          <cell r="T100">
            <v>-1.244</v>
          </cell>
          <cell r="U100">
            <v>3.0550000000000002</v>
          </cell>
          <cell r="V100">
            <v>3.7040000000000002</v>
          </cell>
          <cell r="W100">
            <v>3.5565590476877795</v>
          </cell>
        </row>
        <row r="101">
          <cell r="B101" t="str">
            <v>Malta</v>
          </cell>
          <cell r="C101">
            <v>2.6124059576447589</v>
          </cell>
          <cell r="D101">
            <v>4.3931536419201889</v>
          </cell>
          <cell r="E101">
            <v>5.6722564665051767</v>
          </cell>
          <cell r="G101" t="str">
            <v>B</v>
          </cell>
          <cell r="H101">
            <v>86.894246999173433</v>
          </cell>
          <cell r="I101">
            <v>33</v>
          </cell>
          <cell r="J101">
            <v>22</v>
          </cell>
          <cell r="K101"/>
          <cell r="L101">
            <v>4.1177072993516513</v>
          </cell>
          <cell r="M101">
            <v>5.4733556954527041</v>
          </cell>
          <cell r="N101">
            <v>7.6335381123007346</v>
          </cell>
          <cell r="O101">
            <v>9.6080000000000005</v>
          </cell>
          <cell r="P101">
            <v>3.3809999999999998</v>
          </cell>
          <cell r="Q101">
            <v>10.869</v>
          </cell>
          <cell r="R101">
            <v>6.1929999999999996</v>
          </cell>
          <cell r="S101">
            <v>7.0090000000000003</v>
          </cell>
          <cell r="T101">
            <v>-8.6120000000000001</v>
          </cell>
          <cell r="U101">
            <v>11.805999999999999</v>
          </cell>
          <cell r="V101">
            <v>6.851</v>
          </cell>
          <cell r="W101">
            <v>5.0327050542126823</v>
          </cell>
        </row>
        <row r="102">
          <cell r="B102" t="str">
            <v>Mauritania</v>
          </cell>
          <cell r="C102">
            <v>10.380851809157976</v>
          </cell>
          <cell r="D102">
            <v>8.3436024853472226</v>
          </cell>
          <cell r="E102">
            <v>5.9978829377542953</v>
          </cell>
          <cell r="G102" t="str">
            <v>D</v>
          </cell>
          <cell r="H102">
            <v>67.535233245846925</v>
          </cell>
          <cell r="I102">
            <v>103</v>
          </cell>
          <cell r="J102">
            <v>23</v>
          </cell>
          <cell r="K102"/>
          <cell r="L102">
            <v>4.4700131823368974</v>
          </cell>
          <cell r="M102">
            <v>4.150813186271721</v>
          </cell>
          <cell r="N102">
            <v>4.2748232713028473</v>
          </cell>
          <cell r="O102">
            <v>5.3760000000000003</v>
          </cell>
          <cell r="P102">
            <v>1.2609999999999999</v>
          </cell>
          <cell r="Q102">
            <v>6.2709999999999999</v>
          </cell>
          <cell r="R102">
            <v>4.7729999999999997</v>
          </cell>
          <cell r="S102">
            <v>5.4290000000000003</v>
          </cell>
          <cell r="T102">
            <v>-0.93799999999999994</v>
          </cell>
          <cell r="U102">
            <v>2.4449999999999998</v>
          </cell>
          <cell r="V102">
            <v>4.96</v>
          </cell>
          <cell r="W102">
            <v>7.1707427115507585</v>
          </cell>
        </row>
        <row r="103">
          <cell r="B103" t="str">
            <v>Mauritius</v>
          </cell>
          <cell r="C103">
            <v>-1.3801179259189</v>
          </cell>
          <cell r="D103">
            <v>1.2027047615812192</v>
          </cell>
          <cell r="E103">
            <v>2.4249070445692134</v>
          </cell>
          <cell r="G103" t="str">
            <v>B</v>
          </cell>
          <cell r="H103">
            <v>86.159393229935986</v>
          </cell>
          <cell r="I103">
            <v>35</v>
          </cell>
          <cell r="J103">
            <v>1</v>
          </cell>
          <cell r="K103"/>
          <cell r="L103">
            <v>3.4961183375797935</v>
          </cell>
          <cell r="M103">
            <v>3.3604061030308432</v>
          </cell>
          <cell r="N103">
            <v>3.7445757725785316</v>
          </cell>
          <cell r="O103">
            <v>3.6909999999999998</v>
          </cell>
          <cell r="P103">
            <v>3.8620000000000001</v>
          </cell>
          <cell r="Q103">
            <v>3.9380000000000002</v>
          </cell>
          <cell r="R103">
            <v>4.0069999999999997</v>
          </cell>
          <cell r="S103">
            <v>2.891</v>
          </cell>
          <cell r="T103">
            <v>-14.598000000000001</v>
          </cell>
          <cell r="U103">
            <v>3.4990000000000001</v>
          </cell>
          <cell r="V103">
            <v>8.3000000000000007</v>
          </cell>
          <cell r="W103">
            <v>1.8138059030752163</v>
          </cell>
        </row>
        <row r="104">
          <cell r="B104" t="str">
            <v>Mexico</v>
          </cell>
          <cell r="C104">
            <v>-0.23058449292154837</v>
          </cell>
          <cell r="D104">
            <v>0.18053445950247937</v>
          </cell>
          <cell r="E104">
            <v>1.3300326593307599</v>
          </cell>
          <cell r="G104" t="str">
            <v>C</v>
          </cell>
          <cell r="H104">
            <v>70.665681404041052</v>
          </cell>
          <cell r="I104">
            <v>87</v>
          </cell>
          <cell r="J104">
            <v>11</v>
          </cell>
          <cell r="K104"/>
          <cell r="L104">
            <v>3.6423226794134638</v>
          </cell>
          <cell r="M104">
            <v>1.3540919615167941</v>
          </cell>
          <cell r="N104">
            <v>2.8043401283809737</v>
          </cell>
          <cell r="O104">
            <v>3.2930000000000001</v>
          </cell>
          <cell r="P104">
            <v>2.6309999999999998</v>
          </cell>
          <cell r="Q104">
            <v>2.113</v>
          </cell>
          <cell r="R104">
            <v>2.1949999999999998</v>
          </cell>
          <cell r="S104">
            <v>-0.19900000000000001</v>
          </cell>
          <cell r="T104">
            <v>-7.9880000000000004</v>
          </cell>
          <cell r="U104">
            <v>4.7210000000000001</v>
          </cell>
          <cell r="V104">
            <v>3.0659999999999998</v>
          </cell>
          <cell r="W104">
            <v>0.75528355941661962</v>
          </cell>
        </row>
        <row r="105">
          <cell r="B105" t="str">
            <v>Moldova</v>
          </cell>
          <cell r="C105">
            <v>-0.11659435485397163</v>
          </cell>
          <cell r="D105">
            <v>1.5069892590011902</v>
          </cell>
          <cell r="E105">
            <v>3.001683990106474</v>
          </cell>
          <cell r="G105" t="str">
            <v>B</v>
          </cell>
          <cell r="H105">
            <v>79.52270940766131</v>
          </cell>
          <cell r="I105">
            <v>52</v>
          </cell>
          <cell r="J105">
            <v>33</v>
          </cell>
          <cell r="K105"/>
          <cell r="L105">
            <v>-0.58973412591981322</v>
          </cell>
          <cell r="M105">
            <v>9.0438654824314977</v>
          </cell>
          <cell r="N105">
            <v>4.9996256689180685</v>
          </cell>
          <cell r="O105">
            <v>-0.33800000000000002</v>
          </cell>
          <cell r="P105">
            <v>4.4089999999999998</v>
          </cell>
          <cell r="Q105">
            <v>4.2</v>
          </cell>
          <cell r="R105">
            <v>4.0999999999999996</v>
          </cell>
          <cell r="S105">
            <v>3.6</v>
          </cell>
          <cell r="T105">
            <v>-8.3000000000000007</v>
          </cell>
          <cell r="U105">
            <v>13.945</v>
          </cell>
          <cell r="V105">
            <v>-5.5759999999999996</v>
          </cell>
          <cell r="W105">
            <v>2.2543366245538321</v>
          </cell>
        </row>
        <row r="106">
          <cell r="B106" t="str">
            <v>Mongolia</v>
          </cell>
          <cell r="C106">
            <v>0.5652165458427838</v>
          </cell>
          <cell r="D106">
            <v>3.0624452280082259</v>
          </cell>
          <cell r="E106">
            <v>4.33160969781623</v>
          </cell>
          <cell r="G106" t="str">
            <v>B</v>
          </cell>
          <cell r="H106">
            <v>78.890549447741549</v>
          </cell>
          <cell r="I106">
            <v>56</v>
          </cell>
          <cell r="J106">
            <v>8</v>
          </cell>
          <cell r="K106"/>
          <cell r="L106">
            <v>12.319819848483753</v>
          </cell>
          <cell r="M106">
            <v>11.648916189886327</v>
          </cell>
          <cell r="N106">
            <v>7.8852254815193961</v>
          </cell>
          <cell r="O106">
            <v>2.41</v>
          </cell>
          <cell r="P106">
            <v>1.49</v>
          </cell>
          <cell r="Q106">
            <v>5.6369999999999996</v>
          </cell>
          <cell r="R106">
            <v>7.7450000000000001</v>
          </cell>
          <cell r="S106">
            <v>5.6020000000000003</v>
          </cell>
          <cell r="T106">
            <v>-4.5579999999999998</v>
          </cell>
          <cell r="U106">
            <v>1.637</v>
          </cell>
          <cell r="V106">
            <v>4.8460000000000001</v>
          </cell>
          <cell r="W106">
            <v>3.6970274629122279</v>
          </cell>
        </row>
        <row r="107">
          <cell r="B107" t="str">
            <v>Morocco</v>
          </cell>
          <cell r="C107">
            <v>2.7484311837486786</v>
          </cell>
          <cell r="D107">
            <v>3.8040844105169391</v>
          </cell>
          <cell r="E107">
            <v>4.437166103247403</v>
          </cell>
          <cell r="G107" t="str">
            <v>C</v>
          </cell>
          <cell r="H107">
            <v>76.129604349240608</v>
          </cell>
          <cell r="I107">
            <v>65</v>
          </cell>
          <cell r="J107">
            <v>4</v>
          </cell>
          <cell r="K107"/>
          <cell r="L107">
            <v>1.2735415748875247</v>
          </cell>
          <cell r="M107">
            <v>4.8919045547561728</v>
          </cell>
          <cell r="N107">
            <v>5.1501913509219497</v>
          </cell>
          <cell r="O107">
            <v>4.3449999999999998</v>
          </cell>
          <cell r="P107">
            <v>0.52100000000000002</v>
          </cell>
          <cell r="Q107">
            <v>5.0579999999999998</v>
          </cell>
          <cell r="R107">
            <v>3.0659999999999998</v>
          </cell>
          <cell r="S107">
            <v>2.891</v>
          </cell>
          <cell r="T107">
            <v>-7.1870000000000003</v>
          </cell>
          <cell r="U107">
            <v>7.93</v>
          </cell>
          <cell r="V107">
            <v>1.135</v>
          </cell>
          <cell r="W107">
            <v>4.1206252568821711</v>
          </cell>
        </row>
        <row r="108">
          <cell r="B108" t="str">
            <v>Mozambique</v>
          </cell>
          <cell r="C108">
            <v>1.7345974801987962</v>
          </cell>
          <cell r="D108">
            <v>2.1902907307407293</v>
          </cell>
          <cell r="E108">
            <v>3.9391606371984134</v>
          </cell>
          <cell r="G108" t="str">
            <v>D</v>
          </cell>
          <cell r="H108">
            <v>66.134592515292979</v>
          </cell>
          <cell r="I108">
            <v>110</v>
          </cell>
          <cell r="J108">
            <v>25</v>
          </cell>
          <cell r="K108"/>
          <cell r="L108">
            <v>7.2584392525877934</v>
          </cell>
          <cell r="M108">
            <v>6.9636071348707169</v>
          </cell>
          <cell r="N108">
            <v>7.3985127971386246</v>
          </cell>
          <cell r="O108">
            <v>6.7229999999999999</v>
          </cell>
          <cell r="P108">
            <v>3.8239999999999998</v>
          </cell>
          <cell r="Q108">
            <v>3.7410000000000001</v>
          </cell>
          <cell r="R108">
            <v>3.444</v>
          </cell>
          <cell r="S108">
            <v>2.3149999999999999</v>
          </cell>
          <cell r="T108">
            <v>-1.1990000000000001</v>
          </cell>
          <cell r="U108">
            <v>2.3279999999999998</v>
          </cell>
          <cell r="V108">
            <v>4.1479999999999997</v>
          </cell>
          <cell r="W108">
            <v>3.0647256839695713</v>
          </cell>
        </row>
        <row r="109">
          <cell r="B109" t="str">
            <v>Myanmar</v>
          </cell>
          <cell r="C109">
            <v>-4.7700497073887238</v>
          </cell>
          <cell r="D109">
            <v>-0.38368451177455132</v>
          </cell>
          <cell r="E109">
            <v>3.2897594501001937</v>
          </cell>
          <cell r="G109" t="str">
            <v>D</v>
          </cell>
          <cell r="H109">
            <v>65.606474585171327</v>
          </cell>
          <cell r="I109">
            <v>111</v>
          </cell>
          <cell r="J109">
            <v>22</v>
          </cell>
          <cell r="K109"/>
          <cell r="L109">
            <v>6.4857540044064299</v>
          </cell>
          <cell r="M109">
            <v>7.8986694782381086</v>
          </cell>
          <cell r="N109">
            <v>8.1996637504261933</v>
          </cell>
          <cell r="O109">
            <v>7.4729999999999999</v>
          </cell>
          <cell r="P109">
            <v>6.4080000000000004</v>
          </cell>
          <cell r="Q109">
            <v>5.75</v>
          </cell>
          <cell r="R109">
            <v>6.4050000000000002</v>
          </cell>
          <cell r="S109">
            <v>6.75</v>
          </cell>
          <cell r="T109">
            <v>3.1890000000000001</v>
          </cell>
          <cell r="U109">
            <v>-17.937999999999999</v>
          </cell>
          <cell r="V109">
            <v>1.9710000000000001</v>
          </cell>
          <cell r="W109">
            <v>1.4530374691628212</v>
          </cell>
        </row>
        <row r="110">
          <cell r="B110" t="str">
            <v>Namibia</v>
          </cell>
          <cell r="C110">
            <v>5.9000128031017951</v>
          </cell>
          <cell r="D110">
            <v>3.7913046668829331</v>
          </cell>
          <cell r="E110">
            <v>3.4125855123770643</v>
          </cell>
          <cell r="G110" t="str">
            <v>C</v>
          </cell>
          <cell r="H110">
            <v>72.202169838266542</v>
          </cell>
          <cell r="I110">
            <v>79</v>
          </cell>
          <cell r="J110">
            <v>10</v>
          </cell>
          <cell r="K110"/>
          <cell r="L110">
            <v>5.061682013267613</v>
          </cell>
          <cell r="M110">
            <v>5.6147197006409399</v>
          </cell>
          <cell r="N110">
            <v>5.7577888470497651</v>
          </cell>
          <cell r="O110">
            <v>4.2640000000000002</v>
          </cell>
          <cell r="P110">
            <v>3.4000000000000002E-2</v>
          </cell>
          <cell r="Q110">
            <v>-1.0269999999999999</v>
          </cell>
          <cell r="R110">
            <v>1.06</v>
          </cell>
          <cell r="S110">
            <v>-0.83899999999999997</v>
          </cell>
          <cell r="T110">
            <v>-8.0359999999999996</v>
          </cell>
          <cell r="U110">
            <v>2.6560000000000001</v>
          </cell>
          <cell r="V110">
            <v>3.8420000000000001</v>
          </cell>
          <cell r="W110">
            <v>3.6019450896299987</v>
          </cell>
        </row>
        <row r="111">
          <cell r="B111" t="str">
            <v>Nepal</v>
          </cell>
          <cell r="C111">
            <v>2.509308980392877</v>
          </cell>
          <cell r="D111">
            <v>4.3365366697670549</v>
          </cell>
          <cell r="E111">
            <v>4.4414058742941132</v>
          </cell>
          <cell r="G111" t="str">
            <v>E</v>
          </cell>
          <cell r="H111">
            <v>47.880656607147813</v>
          </cell>
          <cell r="I111">
            <v>141</v>
          </cell>
          <cell r="J111">
            <v>29</v>
          </cell>
          <cell r="K111"/>
          <cell r="L111">
            <v>4.6701221485020756</v>
          </cell>
          <cell r="M111">
            <v>3.525153173819251</v>
          </cell>
          <cell r="N111">
            <v>6.0114828408077567</v>
          </cell>
          <cell r="O111">
            <v>3.976</v>
          </cell>
          <cell r="P111">
            <v>0.433</v>
          </cell>
          <cell r="Q111">
            <v>8.9770000000000003</v>
          </cell>
          <cell r="R111">
            <v>7.6219999999999999</v>
          </cell>
          <cell r="S111">
            <v>6.657</v>
          </cell>
          <cell r="T111">
            <v>-2.37</v>
          </cell>
          <cell r="U111">
            <v>4.2469999999999999</v>
          </cell>
          <cell r="V111">
            <v>5.8380000000000001</v>
          </cell>
          <cell r="W111">
            <v>4.3889712720305845</v>
          </cell>
        </row>
        <row r="112">
          <cell r="B112" t="str">
            <v>Netherlands</v>
          </cell>
          <cell r="C112">
            <v>1.7497887812736312</v>
          </cell>
          <cell r="D112">
            <v>1.8172353151896914</v>
          </cell>
          <cell r="E112">
            <v>1.7415218308118652</v>
          </cell>
          <cell r="G112" t="str">
            <v>A</v>
          </cell>
          <cell r="H112">
            <v>97.320188246923195</v>
          </cell>
          <cell r="I112">
            <v>6</v>
          </cell>
          <cell r="J112">
            <v>4</v>
          </cell>
          <cell r="K112"/>
          <cell r="L112">
            <v>-1.0303540066027346</v>
          </cell>
          <cell r="M112">
            <v>-0.13017522863902575</v>
          </cell>
          <cell r="N112">
            <v>1.4233954098743582</v>
          </cell>
          <cell r="O112">
            <v>1.958</v>
          </cell>
          <cell r="P112">
            <v>2.1920000000000002</v>
          </cell>
          <cell r="Q112">
            <v>2.911</v>
          </cell>
          <cell r="R112">
            <v>2.3610000000000002</v>
          </cell>
          <cell r="S112">
            <v>1.956</v>
          </cell>
          <cell r="T112">
            <v>-3.9129999999999998</v>
          </cell>
          <cell r="U112">
            <v>4.883</v>
          </cell>
          <cell r="V112">
            <v>4.5179999999999998</v>
          </cell>
          <cell r="W112">
            <v>1.7793785730007783</v>
          </cell>
        </row>
        <row r="113">
          <cell r="B113" t="str">
            <v>New Zealand</v>
          </cell>
          <cell r="C113">
            <v>1.6101427265492019</v>
          </cell>
          <cell r="D113">
            <v>2.5126996765094445</v>
          </cell>
          <cell r="E113">
            <v>2.926527233523446</v>
          </cell>
          <cell r="G113" t="str">
            <v>A</v>
          </cell>
          <cell r="H113">
            <v>98.673978139326721</v>
          </cell>
          <cell r="I113">
            <v>1</v>
          </cell>
          <cell r="J113">
            <v>1</v>
          </cell>
          <cell r="K113"/>
          <cell r="L113">
            <v>2.2395634845413639</v>
          </cell>
          <cell r="M113">
            <v>2.6288005896782796</v>
          </cell>
          <cell r="N113">
            <v>3.6255957672075687</v>
          </cell>
          <cell r="O113">
            <v>3.6909999999999998</v>
          </cell>
          <cell r="P113">
            <v>3.8839999999999999</v>
          </cell>
          <cell r="Q113">
            <v>3.46</v>
          </cell>
          <cell r="R113">
            <v>3.524</v>
          </cell>
          <cell r="S113">
            <v>3.0750000000000002</v>
          </cell>
          <cell r="T113">
            <v>-1.4770000000000001</v>
          </cell>
          <cell r="U113">
            <v>6.0880000000000001</v>
          </cell>
          <cell r="V113">
            <v>2.4350000000000001</v>
          </cell>
          <cell r="W113">
            <v>2.7196134550164452</v>
          </cell>
        </row>
        <row r="114">
          <cell r="B114" t="str">
            <v>Nicaragua</v>
          </cell>
          <cell r="C114">
            <v>4.0750139508862748</v>
          </cell>
          <cell r="D114">
            <v>0.946067021483743</v>
          </cell>
          <cell r="E114">
            <v>2.8253976939387693</v>
          </cell>
          <cell r="G114" t="str">
            <v>D</v>
          </cell>
          <cell r="H114">
            <v>64.641996561099731</v>
          </cell>
          <cell r="I114">
            <v>115</v>
          </cell>
          <cell r="J114">
            <v>15</v>
          </cell>
          <cell r="K114"/>
          <cell r="L114">
            <v>6.4967472990321502</v>
          </cell>
          <cell r="M114">
            <v>4.9267922688301464</v>
          </cell>
          <cell r="N114">
            <v>4.7858161704434874</v>
          </cell>
          <cell r="O114">
            <v>4.7919999999999998</v>
          </cell>
          <cell r="P114">
            <v>4.5629999999999997</v>
          </cell>
          <cell r="Q114">
            <v>4.6310000000000002</v>
          </cell>
          <cell r="R114">
            <v>-3.363</v>
          </cell>
          <cell r="S114">
            <v>-3.78</v>
          </cell>
          <cell r="T114">
            <v>-1.7889999999999999</v>
          </cell>
          <cell r="U114">
            <v>10.345000000000001</v>
          </cell>
          <cell r="V114">
            <v>4.024</v>
          </cell>
          <cell r="W114">
            <v>1.8857323577112561</v>
          </cell>
        </row>
        <row r="115">
          <cell r="B115" t="str">
            <v>Niger</v>
          </cell>
          <cell r="C115">
            <v>5.2681473931170952</v>
          </cell>
          <cell r="D115">
            <v>5.8171216819006277</v>
          </cell>
          <cell r="E115">
            <v>5.6255556295670361</v>
          </cell>
          <cell r="G115" t="str">
            <v>D</v>
          </cell>
          <cell r="H115">
            <v>68.812447501404833</v>
          </cell>
          <cell r="I115">
            <v>98</v>
          </cell>
          <cell r="J115">
            <v>19</v>
          </cell>
          <cell r="K115"/>
          <cell r="L115">
            <v>10.599907397446637</v>
          </cell>
          <cell r="M115">
            <v>5.5657295960540178</v>
          </cell>
          <cell r="N115">
            <v>6.5644262265084619</v>
          </cell>
          <cell r="O115">
            <v>4.3929999999999998</v>
          </cell>
          <cell r="P115">
            <v>5.7409999999999997</v>
          </cell>
          <cell r="Q115">
            <v>5.0010000000000003</v>
          </cell>
          <cell r="R115">
            <v>7.0069999999999997</v>
          </cell>
          <cell r="S115">
            <v>6.1429999999999998</v>
          </cell>
          <cell r="T115">
            <v>3.55</v>
          </cell>
          <cell r="U115">
            <v>1.399</v>
          </cell>
          <cell r="V115">
            <v>11.111000000000001</v>
          </cell>
          <cell r="W115">
            <v>5.7213386557338319</v>
          </cell>
        </row>
        <row r="116">
          <cell r="B116" t="str">
            <v>Nigeria</v>
          </cell>
          <cell r="C116">
            <v>1.6711254984559387</v>
          </cell>
          <cell r="D116">
            <v>1.8286894595159531</v>
          </cell>
          <cell r="E116">
            <v>2.3705025942777347</v>
          </cell>
          <cell r="G116" t="str">
            <v>E</v>
          </cell>
          <cell r="H116">
            <v>54.117482987279544</v>
          </cell>
          <cell r="I116">
            <v>136</v>
          </cell>
          <cell r="J116">
            <v>35</v>
          </cell>
          <cell r="K116"/>
          <cell r="L116">
            <v>4.2300611751055515</v>
          </cell>
          <cell r="M116">
            <v>6.6713353928837664</v>
          </cell>
          <cell r="N116">
            <v>6.3097186557238203</v>
          </cell>
          <cell r="O116">
            <v>2.653</v>
          </cell>
          <cell r="P116">
            <v>-1.617</v>
          </cell>
          <cell r="Q116">
            <v>0.80600000000000005</v>
          </cell>
          <cell r="R116">
            <v>1.923</v>
          </cell>
          <cell r="S116">
            <v>2.2080000000000002</v>
          </cell>
          <cell r="T116">
            <v>-1.794</v>
          </cell>
          <cell r="U116">
            <v>3.6469999999999998</v>
          </cell>
          <cell r="V116">
            <v>3.2519999999999998</v>
          </cell>
          <cell r="W116">
            <v>2.0995960268968439</v>
          </cell>
        </row>
        <row r="117">
          <cell r="B117" t="str">
            <v>North Macedonia</v>
          </cell>
          <cell r="C117">
            <v>-7.5001429328758196E-2</v>
          </cell>
          <cell r="D117">
            <v>1.3021650287798892</v>
          </cell>
          <cell r="E117">
            <v>2.0797979747829265</v>
          </cell>
          <cell r="G117" t="str">
            <v>B</v>
          </cell>
          <cell r="H117">
            <v>78.35616814320835</v>
          </cell>
          <cell r="I117">
            <v>58</v>
          </cell>
          <cell r="J117">
            <v>35</v>
          </cell>
          <cell r="K117"/>
          <cell r="L117">
            <v>-0.45618322360793873</v>
          </cell>
          <cell r="M117">
            <v>2.9252576645048585</v>
          </cell>
          <cell r="N117">
            <v>3.6291235127637393</v>
          </cell>
          <cell r="O117">
            <v>3.8559999999999999</v>
          </cell>
          <cell r="P117">
            <v>2.8479999999999999</v>
          </cell>
          <cell r="Q117">
            <v>1.0820000000000001</v>
          </cell>
          <cell r="R117">
            <v>2.8809999999999998</v>
          </cell>
          <cell r="S117">
            <v>3.91</v>
          </cell>
          <cell r="T117">
            <v>-4.6879999999999997</v>
          </cell>
          <cell r="U117">
            <v>3.931</v>
          </cell>
          <cell r="V117">
            <v>2.2170000000000001</v>
          </cell>
          <cell r="W117">
            <v>1.6909815017814078</v>
          </cell>
        </row>
        <row r="118">
          <cell r="B118" t="str">
            <v>Norway</v>
          </cell>
          <cell r="C118">
            <v>2.1276786032802697</v>
          </cell>
          <cell r="D118">
            <v>2.0038500872442633</v>
          </cell>
          <cell r="E118">
            <v>1.8376731142071945</v>
          </cell>
          <cell r="G118" t="str">
            <v>A</v>
          </cell>
          <cell r="H118">
            <v>96.569623372049904</v>
          </cell>
          <cell r="I118">
            <v>10</v>
          </cell>
          <cell r="J118">
            <v>8</v>
          </cell>
          <cell r="K118"/>
          <cell r="L118">
            <v>2.7030738548426481</v>
          </cell>
          <cell r="M118">
            <v>1.0340729135363009</v>
          </cell>
          <cell r="N118">
            <v>1.9695443007938924</v>
          </cell>
          <cell r="O118">
            <v>1.857</v>
          </cell>
          <cell r="P118">
            <v>1.165</v>
          </cell>
          <cell r="Q118">
            <v>2.464</v>
          </cell>
          <cell r="R118">
            <v>0.82899999999999996</v>
          </cell>
          <cell r="S118">
            <v>1.1240000000000001</v>
          </cell>
          <cell r="T118">
            <v>-1.278</v>
          </cell>
          <cell r="U118">
            <v>3.8980000000000001</v>
          </cell>
          <cell r="V118">
            <v>3.2810000000000001</v>
          </cell>
          <cell r="W118">
            <v>1.9207616007257289</v>
          </cell>
        </row>
        <row r="119">
          <cell r="B119" t="str">
            <v>Oman</v>
          </cell>
          <cell r="C119">
            <v>1.2841572452507943</v>
          </cell>
          <cell r="D119">
            <v>3.5695383112497314</v>
          </cell>
          <cell r="E119">
            <v>3.4884405409466579</v>
          </cell>
          <cell r="G119" t="str">
            <v>B</v>
          </cell>
          <cell r="H119">
            <v>83.929015692724803</v>
          </cell>
          <cell r="I119">
            <v>38</v>
          </cell>
          <cell r="J119">
            <v>3</v>
          </cell>
          <cell r="K119"/>
          <cell r="L119">
            <v>9.3317368265983944</v>
          </cell>
          <cell r="M119">
            <v>4.373453291056836</v>
          </cell>
          <cell r="N119">
            <v>2.7522002596044053</v>
          </cell>
          <cell r="O119">
            <v>5.0170000000000003</v>
          </cell>
          <cell r="P119">
            <v>5.0460000000000003</v>
          </cell>
          <cell r="Q119">
            <v>0.30399999999999999</v>
          </cell>
          <cell r="R119">
            <v>1.2869999999999999</v>
          </cell>
          <cell r="S119">
            <v>-1.1299999999999999</v>
          </cell>
          <cell r="T119">
            <v>-3.2</v>
          </cell>
          <cell r="U119">
            <v>2.9020000000000001</v>
          </cell>
          <cell r="V119">
            <v>4.3109999999999999</v>
          </cell>
          <cell r="W119">
            <v>3.5289894260981947</v>
          </cell>
        </row>
        <row r="120">
          <cell r="B120" t="str">
            <v>Pakistan</v>
          </cell>
          <cell r="C120">
            <v>-2.8988961286927073</v>
          </cell>
          <cell r="D120">
            <v>0.9425802646799708</v>
          </cell>
          <cell r="E120">
            <v>2.8446311877570185</v>
          </cell>
          <cell r="G120" t="str">
            <v>C</v>
          </cell>
          <cell r="H120">
            <v>69.599146780385112</v>
          </cell>
          <cell r="I120">
            <v>90</v>
          </cell>
          <cell r="J120">
            <v>17</v>
          </cell>
          <cell r="K120"/>
          <cell r="L120">
            <v>2.8731257161786412</v>
          </cell>
          <cell r="M120">
            <v>4.4745926000517917</v>
          </cell>
          <cell r="N120">
            <v>5.7909341243793389</v>
          </cell>
          <cell r="O120">
            <v>4.0579999999999998</v>
          </cell>
          <cell r="P120">
            <v>4.5629999999999997</v>
          </cell>
          <cell r="Q120">
            <v>4.609</v>
          </cell>
          <cell r="R120">
            <v>6.0960000000000001</v>
          </cell>
          <cell r="S120">
            <v>3.12</v>
          </cell>
          <cell r="T120">
            <v>-0.94299999999999995</v>
          </cell>
          <cell r="U120">
            <v>5.742</v>
          </cell>
          <cell r="V120">
            <v>5.9669999999999996</v>
          </cell>
          <cell r="W120">
            <v>1.8936057262184947</v>
          </cell>
        </row>
        <row r="121">
          <cell r="B121" t="str">
            <v>Panama</v>
          </cell>
          <cell r="C121">
            <v>1.349334889011633</v>
          </cell>
          <cell r="D121">
            <v>2.1324418529624634</v>
          </cell>
          <cell r="E121">
            <v>3.875737232948695</v>
          </cell>
          <cell r="G121" t="str">
            <v>D</v>
          </cell>
          <cell r="H121">
            <v>61.957917699729606</v>
          </cell>
          <cell r="I121">
            <v>122</v>
          </cell>
          <cell r="J121">
            <v>19</v>
          </cell>
          <cell r="K121"/>
          <cell r="L121">
            <v>9.7789039456094482</v>
          </cell>
          <cell r="M121">
            <v>6.9032725658169563</v>
          </cell>
          <cell r="N121">
            <v>5.0667432180278205</v>
          </cell>
          <cell r="O121">
            <v>5.7329999999999997</v>
          </cell>
          <cell r="P121">
            <v>4.9530000000000003</v>
          </cell>
          <cell r="Q121">
            <v>5.5910000000000002</v>
          </cell>
          <cell r="R121">
            <v>3.6850000000000001</v>
          </cell>
          <cell r="S121">
            <v>2.98</v>
          </cell>
          <cell r="T121">
            <v>-17.945</v>
          </cell>
          <cell r="U121">
            <v>15.336</v>
          </cell>
          <cell r="V121">
            <v>10</v>
          </cell>
          <cell r="W121">
            <v>3.0040895429555792</v>
          </cell>
        </row>
        <row r="122">
          <cell r="B122" t="str">
            <v>Papua New Guinea</v>
          </cell>
          <cell r="C122">
            <v>0.50696592980361554</v>
          </cell>
          <cell r="D122">
            <v>1.127965129390196</v>
          </cell>
          <cell r="E122">
            <v>3.7955054005958777</v>
          </cell>
          <cell r="G122" t="str">
            <v>E</v>
          </cell>
          <cell r="H122">
            <v>55.401075093758223</v>
          </cell>
          <cell r="I122">
            <v>131</v>
          </cell>
          <cell r="J122">
            <v>27</v>
          </cell>
          <cell r="K122"/>
          <cell r="L122">
            <v>4.6571195968623904</v>
          </cell>
          <cell r="M122">
            <v>3.8249463280067437</v>
          </cell>
          <cell r="N122">
            <v>13.543770621654581</v>
          </cell>
          <cell r="O122">
            <v>6.5759999999999996</v>
          </cell>
          <cell r="P122">
            <v>5.492</v>
          </cell>
          <cell r="Q122">
            <v>3.5350000000000001</v>
          </cell>
          <cell r="R122">
            <v>-0.27900000000000003</v>
          </cell>
          <cell r="S122">
            <v>4.4800000000000004</v>
          </cell>
          <cell r="T122">
            <v>-3.1669999999999998</v>
          </cell>
          <cell r="U122">
            <v>7.0000000000000007E-2</v>
          </cell>
          <cell r="V122">
            <v>4.5359999999999996</v>
          </cell>
          <cell r="W122">
            <v>2.4617352649930369</v>
          </cell>
        </row>
        <row r="123">
          <cell r="B123" t="str">
            <v>Paraguay</v>
          </cell>
          <cell r="C123">
            <v>1.1388134852348575</v>
          </cell>
          <cell r="D123">
            <v>1.2311721995777125</v>
          </cell>
          <cell r="E123">
            <v>3.152890592174673</v>
          </cell>
          <cell r="G123" t="str">
            <v>D</v>
          </cell>
          <cell r="H123">
            <v>63.814130726333779</v>
          </cell>
          <cell r="I123">
            <v>118</v>
          </cell>
          <cell r="J123">
            <v>17</v>
          </cell>
          <cell r="K123"/>
          <cell r="L123">
            <v>-0.53851294250305837</v>
          </cell>
          <cell r="M123">
            <v>8.4174952847030529</v>
          </cell>
          <cell r="N123">
            <v>4.8608903705532152</v>
          </cell>
          <cell r="O123">
            <v>2.9569999999999999</v>
          </cell>
          <cell r="P123">
            <v>4.2679999999999998</v>
          </cell>
          <cell r="Q123">
            <v>4.8099999999999996</v>
          </cell>
          <cell r="R123">
            <v>3.2040000000000002</v>
          </cell>
          <cell r="S123">
            <v>-0.40200000000000002</v>
          </cell>
          <cell r="T123">
            <v>-0.82</v>
          </cell>
          <cell r="U123">
            <v>4.0170000000000003</v>
          </cell>
          <cell r="V123">
            <v>0.2</v>
          </cell>
          <cell r="W123">
            <v>2.1920313958761928</v>
          </cell>
        </row>
        <row r="124">
          <cell r="B124" t="str">
            <v>Peru</v>
          </cell>
          <cell r="C124">
            <v>1.205712245399182</v>
          </cell>
          <cell r="D124">
            <v>1.959755918859285</v>
          </cell>
          <cell r="E124">
            <v>2.7687545080362863</v>
          </cell>
          <cell r="G124" t="str">
            <v>D</v>
          </cell>
          <cell r="H124">
            <v>62.494421901152251</v>
          </cell>
          <cell r="I124">
            <v>121</v>
          </cell>
          <cell r="J124">
            <v>18</v>
          </cell>
          <cell r="K124"/>
          <cell r="L124">
            <v>6.1397247056043467</v>
          </cell>
          <cell r="M124">
            <v>5.8525182108492944</v>
          </cell>
          <cell r="N124">
            <v>2.3821573718054045</v>
          </cell>
          <cell r="O124">
            <v>3.2519999999999998</v>
          </cell>
          <cell r="P124">
            <v>3.9529999999999998</v>
          </cell>
          <cell r="Q124">
            <v>2.5190000000000001</v>
          </cell>
          <cell r="R124">
            <v>3.9769999999999999</v>
          </cell>
          <cell r="S124">
            <v>2.2330000000000001</v>
          </cell>
          <cell r="T124">
            <v>-11.013999999999999</v>
          </cell>
          <cell r="U124">
            <v>13.551</v>
          </cell>
          <cell r="V124">
            <v>2.7010000000000001</v>
          </cell>
          <cell r="W124">
            <v>2.3642552134477857</v>
          </cell>
        </row>
        <row r="125">
          <cell r="B125" t="str">
            <v>Philippines</v>
          </cell>
          <cell r="C125">
            <v>0.96069279950485864</v>
          </cell>
          <cell r="D125">
            <v>3.0362820733681239</v>
          </cell>
          <cell r="E125">
            <v>4.8545875775876546</v>
          </cell>
          <cell r="G125" t="str">
            <v>C</v>
          </cell>
          <cell r="H125">
            <v>74.806556985260698</v>
          </cell>
          <cell r="I125">
            <v>69</v>
          </cell>
          <cell r="J125">
            <v>10</v>
          </cell>
          <cell r="K125"/>
          <cell r="L125">
            <v>6.8969517105747951</v>
          </cell>
          <cell r="M125">
            <v>6.7505313017782687</v>
          </cell>
          <cell r="N125">
            <v>6.3479874825028357</v>
          </cell>
          <cell r="O125">
            <v>6.3479999999999999</v>
          </cell>
          <cell r="P125">
            <v>7.149</v>
          </cell>
          <cell r="Q125">
            <v>6.931</v>
          </cell>
          <cell r="R125">
            <v>6.3410000000000002</v>
          </cell>
          <cell r="S125">
            <v>6.1189999999999998</v>
          </cell>
          <cell r="T125">
            <v>-9.5180000000000007</v>
          </cell>
          <cell r="U125">
            <v>5.7030000000000003</v>
          </cell>
          <cell r="V125">
            <v>7.5990000000000002</v>
          </cell>
          <cell r="W125">
            <v>3.9454348254778893</v>
          </cell>
        </row>
        <row r="126">
          <cell r="B126" t="str">
            <v>Poland</v>
          </cell>
          <cell r="C126">
            <v>3.162865203018228</v>
          </cell>
          <cell r="D126">
            <v>3.8363783613865499</v>
          </cell>
          <cell r="E126">
            <v>3.5697088266716248</v>
          </cell>
          <cell r="G126" t="str">
            <v>B</v>
          </cell>
          <cell r="H126">
            <v>85.420553644487129</v>
          </cell>
          <cell r="I126">
            <v>36</v>
          </cell>
          <cell r="J126">
            <v>23</v>
          </cell>
          <cell r="K126"/>
          <cell r="L126">
            <v>1.6079066445646626</v>
          </cell>
          <cell r="M126">
            <v>1.3918923212492256</v>
          </cell>
          <cell r="N126">
            <v>3.3184475370007722</v>
          </cell>
          <cell r="O126">
            <v>4.383</v>
          </cell>
          <cell r="P126">
            <v>2.9540000000000002</v>
          </cell>
          <cell r="Q126">
            <v>5.14</v>
          </cell>
          <cell r="R126">
            <v>5.9450000000000003</v>
          </cell>
          <cell r="S126">
            <v>4.45</v>
          </cell>
          <cell r="T126">
            <v>-2.02</v>
          </cell>
          <cell r="U126">
            <v>6.8479999999999999</v>
          </cell>
          <cell r="V126">
            <v>4.8739999999999997</v>
          </cell>
          <cell r="W126">
            <v>3.7030435940290873</v>
          </cell>
        </row>
        <row r="127">
          <cell r="B127" t="str">
            <v>Portugal</v>
          </cell>
          <cell r="C127">
            <v>1.0661443105445922</v>
          </cell>
          <cell r="D127">
            <v>1.7172276328006886</v>
          </cell>
          <cell r="E127">
            <v>1.5719478894561822</v>
          </cell>
          <cell r="G127" t="str">
            <v>A</v>
          </cell>
          <cell r="H127">
            <v>91.026987497789847</v>
          </cell>
          <cell r="I127">
            <v>25</v>
          </cell>
          <cell r="J127">
            <v>16</v>
          </cell>
          <cell r="K127"/>
          <cell r="L127">
            <v>-4.0572943594235547</v>
          </cell>
          <cell r="M127">
            <v>-0.92264378725787455</v>
          </cell>
          <cell r="N127">
            <v>0.79219053837650444</v>
          </cell>
          <cell r="O127">
            <v>1.792</v>
          </cell>
          <cell r="P127">
            <v>2.0190000000000001</v>
          </cell>
          <cell r="Q127">
            <v>3.5059999999999998</v>
          </cell>
          <cell r="R127">
            <v>2.8490000000000002</v>
          </cell>
          <cell r="S127">
            <v>2.6829999999999998</v>
          </cell>
          <cell r="T127">
            <v>-8.3010000000000002</v>
          </cell>
          <cell r="U127">
            <v>5.5030000000000001</v>
          </cell>
          <cell r="V127">
            <v>6.726</v>
          </cell>
          <cell r="W127">
            <v>1.6445877611284354</v>
          </cell>
        </row>
        <row r="128">
          <cell r="B128" t="str">
            <v>Qatar</v>
          </cell>
          <cell r="C128">
            <v>0.67674745765720079</v>
          </cell>
          <cell r="D128">
            <v>0.80775193577011795</v>
          </cell>
          <cell r="E128">
            <v>2.0997114519337501</v>
          </cell>
          <cell r="G128" t="str">
            <v>B</v>
          </cell>
          <cell r="H128">
            <v>78.783055534449289</v>
          </cell>
          <cell r="I128">
            <v>57</v>
          </cell>
          <cell r="J128">
            <v>6</v>
          </cell>
          <cell r="K128"/>
          <cell r="L128">
            <v>4.730011843607838</v>
          </cell>
          <cell r="M128">
            <v>5.5560406430660754</v>
          </cell>
          <cell r="N128">
            <v>5.3343232919645871</v>
          </cell>
          <cell r="O128">
            <v>4.7530000000000001</v>
          </cell>
          <cell r="P128">
            <v>3.0640000000000001</v>
          </cell>
          <cell r="Q128">
            <v>-1.498</v>
          </cell>
          <cell r="R128">
            <v>1.2350000000000001</v>
          </cell>
          <cell r="S128">
            <v>0.68799999999999994</v>
          </cell>
          <cell r="T128">
            <v>-3.5579999999999998</v>
          </cell>
          <cell r="U128">
            <v>1.589</v>
          </cell>
          <cell r="V128">
            <v>4.2409999999999997</v>
          </cell>
          <cell r="W128">
            <v>1.453731693851934</v>
          </cell>
        </row>
        <row r="129">
          <cell r="B129" t="str">
            <v>Romania</v>
          </cell>
          <cell r="C129">
            <v>1.9886029006319417</v>
          </cell>
          <cell r="D129">
            <v>2.9733514596169686</v>
          </cell>
          <cell r="E129">
            <v>3.7501787507027151</v>
          </cell>
          <cell r="G129" t="str">
            <v>B</v>
          </cell>
          <cell r="H129">
            <v>84.261081453729389</v>
          </cell>
          <cell r="I129">
            <v>37</v>
          </cell>
          <cell r="J129">
            <v>24</v>
          </cell>
          <cell r="K129"/>
          <cell r="L129">
            <v>2.0771650065377472</v>
          </cell>
          <cell r="M129">
            <v>3.5145518040847694</v>
          </cell>
          <cell r="N129">
            <v>3.4108091001793088</v>
          </cell>
          <cell r="O129">
            <v>3.1629999999999998</v>
          </cell>
          <cell r="P129">
            <v>2.8530000000000002</v>
          </cell>
          <cell r="Q129">
            <v>8.2129999999999992</v>
          </cell>
          <cell r="R129">
            <v>6.03</v>
          </cell>
          <cell r="S129">
            <v>3.8439999999999999</v>
          </cell>
          <cell r="T129">
            <v>-3.6920000000000002</v>
          </cell>
          <cell r="U129">
            <v>5.8739999999999997</v>
          </cell>
          <cell r="V129">
            <v>4.7910000000000004</v>
          </cell>
          <cell r="W129">
            <v>3.3617651051598418</v>
          </cell>
        </row>
        <row r="130">
          <cell r="B130" t="str">
            <v>Russia</v>
          </cell>
          <cell r="C130">
            <v>0.31321455831558875</v>
          </cell>
          <cell r="D130">
            <v>1.1211784185926943</v>
          </cell>
          <cell r="E130">
            <v>0.80914098391451361</v>
          </cell>
          <cell r="G130" t="str">
            <v>C</v>
          </cell>
          <cell r="H130">
            <v>76.528749373407479</v>
          </cell>
          <cell r="I130">
            <v>64</v>
          </cell>
          <cell r="J130">
            <v>36</v>
          </cell>
          <cell r="K130"/>
          <cell r="L130">
            <v>4.0240861571797915</v>
          </cell>
          <cell r="M130">
            <v>1.7554221491628001</v>
          </cell>
          <cell r="N130">
            <v>0.736267221403759</v>
          </cell>
          <cell r="O130">
            <v>-1.9730000000000001</v>
          </cell>
          <cell r="P130">
            <v>0.19400000000000001</v>
          </cell>
          <cell r="Q130">
            <v>1.8260000000000001</v>
          </cell>
          <cell r="R130">
            <v>2.8069999999999999</v>
          </cell>
          <cell r="S130">
            <v>2.198</v>
          </cell>
          <cell r="T130">
            <v>-2.6539999999999999</v>
          </cell>
          <cell r="U130">
            <v>5.6239999999999997</v>
          </cell>
          <cell r="V130">
            <v>-2.0510000000000002</v>
          </cell>
          <cell r="W130">
            <v>0.96515970125360395</v>
          </cell>
        </row>
        <row r="131">
          <cell r="B131" t="str">
            <v>Rwanda</v>
          </cell>
          <cell r="C131">
            <v>4.5886571318858538</v>
          </cell>
          <cell r="D131">
            <v>6.3388189685080754</v>
          </cell>
          <cell r="E131">
            <v>6.1347836953729917</v>
          </cell>
          <cell r="G131" t="str">
            <v>C</v>
          </cell>
          <cell r="H131">
            <v>76.577775011818801</v>
          </cell>
          <cell r="I131">
            <v>63</v>
          </cell>
          <cell r="J131">
            <v>3</v>
          </cell>
          <cell r="K131"/>
          <cell r="L131">
            <v>8.6415388651712988</v>
          </cell>
          <cell r="M131">
            <v>4.7198554996618309</v>
          </cell>
          <cell r="N131">
            <v>6.1642772027561934</v>
          </cell>
          <cell r="O131">
            <v>8.8539999999999992</v>
          </cell>
          <cell r="P131">
            <v>5.9720000000000004</v>
          </cell>
          <cell r="Q131">
            <v>3.9729999999999999</v>
          </cell>
          <cell r="R131">
            <v>8.5779999999999994</v>
          </cell>
          <cell r="S131">
            <v>9.4689999999999994</v>
          </cell>
          <cell r="T131">
            <v>-3.3570000000000002</v>
          </cell>
          <cell r="U131">
            <v>10.874000000000001</v>
          </cell>
          <cell r="V131">
            <v>6.7629999999999999</v>
          </cell>
          <cell r="W131">
            <v>6.2368013319405335</v>
          </cell>
        </row>
        <row r="132">
          <cell r="B132" t="str">
            <v>Saudi Arabia</v>
          </cell>
          <cell r="C132">
            <v>2.4790435166051283</v>
          </cell>
          <cell r="D132">
            <v>2.0533451948943071</v>
          </cell>
          <cell r="E132">
            <v>2.158001329255721</v>
          </cell>
          <cell r="G132" t="str">
            <v>B</v>
          </cell>
          <cell r="H132">
            <v>76.963439522680929</v>
          </cell>
          <cell r="I132">
            <v>61</v>
          </cell>
          <cell r="J132">
            <v>8</v>
          </cell>
          <cell r="K132"/>
          <cell r="L132">
            <v>5.4114449021643543</v>
          </cell>
          <cell r="M132">
            <v>2.6992547225567329</v>
          </cell>
          <cell r="N132">
            <v>3.6524816975790095</v>
          </cell>
          <cell r="O132">
            <v>4.6900000000000004</v>
          </cell>
          <cell r="P132">
            <v>2.363</v>
          </cell>
          <cell r="Q132">
            <v>-7.0000000000000007E-2</v>
          </cell>
          <cell r="R132">
            <v>2.762</v>
          </cell>
          <cell r="S132">
            <v>0.83199999999999996</v>
          </cell>
          <cell r="T132">
            <v>-4.3410000000000002</v>
          </cell>
          <cell r="U132">
            <v>3.9220000000000002</v>
          </cell>
          <cell r="V132">
            <v>8.7439999999999998</v>
          </cell>
          <cell r="W132">
            <v>2.105673262075014</v>
          </cell>
        </row>
        <row r="133">
          <cell r="B133" t="str">
            <v>Senegal</v>
          </cell>
          <cell r="C133">
            <v>4.0137946463164598</v>
          </cell>
          <cell r="D133">
            <v>4.5694149693751296</v>
          </cell>
          <cell r="E133">
            <v>5.2331571951220512</v>
          </cell>
          <cell r="G133" t="str">
            <v>C</v>
          </cell>
          <cell r="H133">
            <v>69.313365081609845</v>
          </cell>
          <cell r="I133">
            <v>93</v>
          </cell>
          <cell r="J133">
            <v>15</v>
          </cell>
          <cell r="K133"/>
          <cell r="L133">
            <v>5.1173942367478444</v>
          </cell>
          <cell r="M133">
            <v>2.8221056497235883</v>
          </cell>
          <cell r="N133">
            <v>6.6135001033739647</v>
          </cell>
          <cell r="O133">
            <v>6.367</v>
          </cell>
          <cell r="P133">
            <v>6.3559999999999999</v>
          </cell>
          <cell r="Q133">
            <v>7.407</v>
          </cell>
          <cell r="R133">
            <v>6.2089999999999996</v>
          </cell>
          <cell r="S133">
            <v>4.6139999999999999</v>
          </cell>
          <cell r="T133">
            <v>1.3260000000000001</v>
          </cell>
          <cell r="U133">
            <v>6.0670000000000002</v>
          </cell>
          <cell r="V133">
            <v>4.7089999999999996</v>
          </cell>
          <cell r="W133">
            <v>4.9012860822485909</v>
          </cell>
        </row>
        <row r="134">
          <cell r="B134" t="str">
            <v>Serbia</v>
          </cell>
          <cell r="C134">
            <v>2.9071913241700997</v>
          </cell>
          <cell r="D134">
            <v>3.5107747978878168</v>
          </cell>
          <cell r="E134">
            <v>2.5987412011468258</v>
          </cell>
          <cell r="G134" t="str">
            <v>C</v>
          </cell>
          <cell r="H134">
            <v>74.50245157918026</v>
          </cell>
          <cell r="I134">
            <v>71</v>
          </cell>
          <cell r="J134">
            <v>38</v>
          </cell>
          <cell r="K134"/>
          <cell r="L134">
            <v>-0.68154236933475798</v>
          </cell>
          <cell r="M134">
            <v>2.892636733558092</v>
          </cell>
          <cell r="N134">
            <v>-1.5895103199025831</v>
          </cell>
          <cell r="O134">
            <v>1.776</v>
          </cell>
          <cell r="P134">
            <v>3.339</v>
          </cell>
          <cell r="Q134">
            <v>2.101</v>
          </cell>
          <cell r="R134">
            <v>4.4950000000000001</v>
          </cell>
          <cell r="S134">
            <v>4.3319999999999999</v>
          </cell>
          <cell r="T134">
            <v>-0.90300000000000002</v>
          </cell>
          <cell r="U134">
            <v>7.55</v>
          </cell>
          <cell r="V134">
            <v>2.2509999999999999</v>
          </cell>
          <cell r="W134">
            <v>3.0547579995173213</v>
          </cell>
        </row>
        <row r="135">
          <cell r="B135" t="str">
            <v>Sierra Leone</v>
          </cell>
          <cell r="C135">
            <v>1.6001817079933423</v>
          </cell>
          <cell r="D135">
            <v>2.5822705421283176</v>
          </cell>
          <cell r="E135">
            <v>2.323464181185142</v>
          </cell>
          <cell r="G135" t="str">
            <v>E</v>
          </cell>
          <cell r="H135">
            <v>58.993492167204309</v>
          </cell>
          <cell r="I135">
            <v>126</v>
          </cell>
          <cell r="J135">
            <v>30</v>
          </cell>
          <cell r="K135"/>
          <cell r="L135">
            <v>15.18176908302255</v>
          </cell>
          <cell r="M135">
            <v>20.715768285872748</v>
          </cell>
          <cell r="N135">
            <v>4.5567723661529431</v>
          </cell>
          <cell r="O135">
            <v>-20.492999999999999</v>
          </cell>
          <cell r="P135">
            <v>6.3540000000000001</v>
          </cell>
          <cell r="Q135">
            <v>3.7650000000000001</v>
          </cell>
          <cell r="R135">
            <v>3.4649999999999999</v>
          </cell>
          <cell r="S135">
            <v>5.2539999999999996</v>
          </cell>
          <cell r="T135">
            <v>-1.9690000000000001</v>
          </cell>
          <cell r="U135">
            <v>4.1050000000000004</v>
          </cell>
          <cell r="V135">
            <v>2.766</v>
          </cell>
          <cell r="W135">
            <v>2.4528673616567298</v>
          </cell>
        </row>
        <row r="136">
          <cell r="B136" t="str">
            <v>Singapore</v>
          </cell>
          <cell r="C136">
            <v>2.254611894692915</v>
          </cell>
          <cell r="D136">
            <v>2.3804077568891469</v>
          </cell>
          <cell r="E136">
            <v>3.1207966515608421</v>
          </cell>
          <cell r="G136" t="str">
            <v>A</v>
          </cell>
          <cell r="H136">
            <v>97.805585083414968</v>
          </cell>
          <cell r="I136">
            <v>4</v>
          </cell>
          <cell r="J136">
            <v>2</v>
          </cell>
          <cell r="K136"/>
          <cell r="L136">
            <v>4.461608951013317</v>
          </cell>
          <cell r="M136">
            <v>4.8372986457609866</v>
          </cell>
          <cell r="N136">
            <v>3.9380027286605586</v>
          </cell>
          <cell r="O136">
            <v>2.9769999999999999</v>
          </cell>
          <cell r="P136">
            <v>3.6019999999999999</v>
          </cell>
          <cell r="Q136">
            <v>4.5449999999999999</v>
          </cell>
          <cell r="R136">
            <v>3.5750000000000002</v>
          </cell>
          <cell r="S136">
            <v>1.331</v>
          </cell>
          <cell r="T136">
            <v>-3.9009999999999998</v>
          </cell>
          <cell r="U136">
            <v>8.8819999999999997</v>
          </cell>
          <cell r="V136">
            <v>3.6469999999999998</v>
          </cell>
          <cell r="W136">
            <v>2.7506022042249945</v>
          </cell>
        </row>
        <row r="137">
          <cell r="B137" t="str">
            <v>Slovak Republic</v>
          </cell>
          <cell r="C137">
            <v>0.39781205843958389</v>
          </cell>
          <cell r="D137">
            <v>0.97590941056187042</v>
          </cell>
          <cell r="E137">
            <v>1.8214852479931931</v>
          </cell>
          <cell r="G137" t="str">
            <v>B</v>
          </cell>
          <cell r="H137">
            <v>80.276897229698847</v>
          </cell>
          <cell r="I137">
            <v>47</v>
          </cell>
          <cell r="J137">
            <v>32</v>
          </cell>
          <cell r="K137"/>
          <cell r="L137">
            <v>1.8958108123027844</v>
          </cell>
          <cell r="M137">
            <v>0.67084458223160615</v>
          </cell>
          <cell r="N137">
            <v>2.7524343314004627</v>
          </cell>
          <cell r="O137">
            <v>5.1669999999999998</v>
          </cell>
          <cell r="P137">
            <v>1.944</v>
          </cell>
          <cell r="Q137">
            <v>2.9380000000000002</v>
          </cell>
          <cell r="R137">
            <v>4.0309999999999997</v>
          </cell>
          <cell r="S137">
            <v>2.5190000000000001</v>
          </cell>
          <cell r="T137">
            <v>-3.375</v>
          </cell>
          <cell r="U137">
            <v>3.0139999999999998</v>
          </cell>
          <cell r="V137">
            <v>1.6679999999999999</v>
          </cell>
          <cell r="W137">
            <v>1.3986973292775318</v>
          </cell>
        </row>
        <row r="138">
          <cell r="B138" t="str">
            <v>Slovenia</v>
          </cell>
          <cell r="C138">
            <v>2.9453399614758569</v>
          </cell>
          <cell r="D138">
            <v>3.265722456681952</v>
          </cell>
          <cell r="E138">
            <v>2.8132202997918521</v>
          </cell>
          <cell r="G138" t="str">
            <v>A</v>
          </cell>
          <cell r="H138">
            <v>88.920325519387234</v>
          </cell>
          <cell r="I138">
            <v>30</v>
          </cell>
          <cell r="J138">
            <v>19</v>
          </cell>
          <cell r="K138"/>
          <cell r="L138">
            <v>-2.6394387292630763</v>
          </cell>
          <cell r="M138">
            <v>-1.029283831306939</v>
          </cell>
          <cell r="N138">
            <v>2.7681580195902979</v>
          </cell>
          <cell r="O138">
            <v>2.21</v>
          </cell>
          <cell r="P138">
            <v>3.1920000000000002</v>
          </cell>
          <cell r="Q138">
            <v>4.8159999999999998</v>
          </cell>
          <cell r="R138">
            <v>4.4550000000000001</v>
          </cell>
          <cell r="S138">
            <v>3.4510000000000001</v>
          </cell>
          <cell r="T138">
            <v>-4.3209999999999997</v>
          </cell>
          <cell r="U138">
            <v>8.2110000000000003</v>
          </cell>
          <cell r="V138">
            <v>5.3739999999999997</v>
          </cell>
          <cell r="W138">
            <v>3.0394713782369021</v>
          </cell>
        </row>
        <row r="139">
          <cell r="B139" t="str">
            <v>South Africa</v>
          </cell>
          <cell r="C139">
            <v>8.8409433265779214E-2</v>
          </cell>
          <cell r="D139">
            <v>2.1857023030043443</v>
          </cell>
          <cell r="E139">
            <v>1.8249844059199605</v>
          </cell>
          <cell r="G139" t="str">
            <v>C</v>
          </cell>
          <cell r="H139">
            <v>75.182844770260857</v>
          </cell>
          <cell r="I139">
            <v>68</v>
          </cell>
          <cell r="J139">
            <v>5</v>
          </cell>
          <cell r="K139"/>
          <cell r="L139">
            <v>2.2133548084844037</v>
          </cell>
          <cell r="M139">
            <v>2.4852005003105813</v>
          </cell>
          <cell r="N139">
            <v>1.8469916036571876</v>
          </cell>
          <cell r="O139">
            <v>1.3220000000000001</v>
          </cell>
          <cell r="P139">
            <v>0.66500000000000004</v>
          </cell>
          <cell r="Q139">
            <v>1.1579999999999999</v>
          </cell>
          <cell r="R139">
            <v>1.522</v>
          </cell>
          <cell r="S139">
            <v>0.30299999999999999</v>
          </cell>
          <cell r="T139">
            <v>-6.3419999999999996</v>
          </cell>
          <cell r="U139">
            <v>4.9130000000000003</v>
          </cell>
          <cell r="V139">
            <v>2.0419999999999998</v>
          </cell>
          <cell r="W139">
            <v>2.0053433544621524</v>
          </cell>
        </row>
        <row r="140">
          <cell r="B140" t="str">
            <v>Spain</v>
          </cell>
          <cell r="C140">
            <v>-0.43793400391870518</v>
          </cell>
          <cell r="D140">
            <v>0.55931383652465527</v>
          </cell>
          <cell r="E140">
            <v>1.23940470018431</v>
          </cell>
          <cell r="G140" t="str">
            <v>A</v>
          </cell>
          <cell r="H140">
            <v>90.367632171249966</v>
          </cell>
          <cell r="I140">
            <v>27</v>
          </cell>
          <cell r="J140">
            <v>17</v>
          </cell>
          <cell r="K140"/>
          <cell r="L140">
            <v>-2.9594413017355699</v>
          </cell>
          <cell r="M140">
            <v>-1.4353942591932869</v>
          </cell>
          <cell r="N140">
            <v>1.3839079426702983</v>
          </cell>
          <cell r="O140">
            <v>3.8370000000000002</v>
          </cell>
          <cell r="P140">
            <v>3.0379999999999998</v>
          </cell>
          <cell r="Q140">
            <v>2.9769999999999999</v>
          </cell>
          <cell r="R140">
            <v>2.2829999999999999</v>
          </cell>
          <cell r="S140">
            <v>1.9830000000000001</v>
          </cell>
          <cell r="T140">
            <v>-11.324999999999999</v>
          </cell>
          <cell r="U140">
            <v>5.5220000000000002</v>
          </cell>
          <cell r="V140">
            <v>5.4749999999999996</v>
          </cell>
          <cell r="W140">
            <v>0.89935926835448265</v>
          </cell>
        </row>
        <row r="141">
          <cell r="B141" t="str">
            <v>Sri Lanka</v>
          </cell>
          <cell r="C141">
            <v>-3.0583991155611168</v>
          </cell>
          <cell r="D141">
            <v>7.8407546755454582E-2</v>
          </cell>
          <cell r="E141">
            <v>2.1593525209882225</v>
          </cell>
          <cell r="G141" t="str">
            <v>C</v>
          </cell>
          <cell r="H141">
            <v>73.00518117550061</v>
          </cell>
          <cell r="I141">
            <v>76</v>
          </cell>
          <cell r="J141">
            <v>13</v>
          </cell>
          <cell r="K141"/>
          <cell r="L141">
            <v>9.1445722464256534</v>
          </cell>
          <cell r="M141">
            <v>3.3957326498342781</v>
          </cell>
          <cell r="N141">
            <v>4.960700591697301</v>
          </cell>
          <cell r="O141">
            <v>4.2060000000000004</v>
          </cell>
          <cell r="P141">
            <v>5.0540000000000003</v>
          </cell>
          <cell r="Q141">
            <v>6.4610000000000003</v>
          </cell>
          <cell r="R141">
            <v>2.31</v>
          </cell>
          <cell r="S141">
            <v>-0.22</v>
          </cell>
          <cell r="T141">
            <v>-3.472</v>
          </cell>
          <cell r="U141">
            <v>3.327</v>
          </cell>
          <cell r="V141">
            <v>-8.6590000000000007</v>
          </cell>
          <cell r="W141">
            <v>1.1188800338718385</v>
          </cell>
        </row>
        <row r="142">
          <cell r="B142" t="str">
            <v>Sudan</v>
          </cell>
          <cell r="C142">
            <v>-2.6688383810210325</v>
          </cell>
          <cell r="D142">
            <v>-1.5401833642449736</v>
          </cell>
          <cell r="E142">
            <v>1.2842213840550842</v>
          </cell>
          <cell r="G142" t="str">
            <v>E</v>
          </cell>
          <cell r="H142">
            <v>29.302112762792021</v>
          </cell>
          <cell r="I142">
            <v>156</v>
          </cell>
          <cell r="J142">
            <v>47</v>
          </cell>
          <cell r="K142"/>
          <cell r="L142">
            <v>-1.4398357186292348</v>
          </cell>
          <cell r="M142">
            <v>4.3946958327458523</v>
          </cell>
          <cell r="N142">
            <v>2.6794256681504725</v>
          </cell>
          <cell r="O142">
            <v>4.9059999999999997</v>
          </cell>
          <cell r="P142">
            <v>4.7</v>
          </cell>
          <cell r="Q142">
            <v>0.76800000000000002</v>
          </cell>
          <cell r="R142">
            <v>-2.29</v>
          </cell>
          <cell r="S142">
            <v>-2.5</v>
          </cell>
          <cell r="T142">
            <v>-3.63</v>
          </cell>
          <cell r="U142">
            <v>0.5</v>
          </cell>
          <cell r="V142">
            <v>-2.5</v>
          </cell>
          <cell r="W142">
            <v>-0.12798099009494468</v>
          </cell>
        </row>
        <row r="143">
          <cell r="B143" t="str">
            <v>Suriname</v>
          </cell>
          <cell r="C143">
            <v>-6.0912921553037958</v>
          </cell>
          <cell r="D143">
            <v>-2.539464764773447</v>
          </cell>
          <cell r="E143">
            <v>-1.6533032843941364</v>
          </cell>
          <cell r="G143" t="str">
            <v>C</v>
          </cell>
          <cell r="H143">
            <v>69.385821977853183</v>
          </cell>
          <cell r="I143">
            <v>92</v>
          </cell>
          <cell r="J143">
            <v>12</v>
          </cell>
          <cell r="K143"/>
          <cell r="L143">
            <v>2.6903497466884523</v>
          </cell>
          <cell r="M143">
            <v>2.9334416518612043</v>
          </cell>
          <cell r="N143">
            <v>0.25550303164546423</v>
          </cell>
          <cell r="O143">
            <v>-3.4140000000000001</v>
          </cell>
          <cell r="P143">
            <v>-4.9119999999999999</v>
          </cell>
          <cell r="Q143">
            <v>1.5660000000000001</v>
          </cell>
          <cell r="R143">
            <v>4.9480000000000004</v>
          </cell>
          <cell r="S143">
            <v>1.0980000000000001</v>
          </cell>
          <cell r="T143">
            <v>-15.906000000000001</v>
          </cell>
          <cell r="U143">
            <v>-2.742</v>
          </cell>
          <cell r="V143">
            <v>1.3280000000000001</v>
          </cell>
          <cell r="W143">
            <v>-2.0963840245837915</v>
          </cell>
        </row>
        <row r="144">
          <cell r="B144" t="str">
            <v>Sweden</v>
          </cell>
          <cell r="C144">
            <v>1.8041121232050594</v>
          </cell>
          <cell r="D144">
            <v>1.5622302939160004</v>
          </cell>
          <cell r="E144">
            <v>2.0743232215396867</v>
          </cell>
          <cell r="G144" t="str">
            <v>A</v>
          </cell>
          <cell r="H144">
            <v>96.904206369440487</v>
          </cell>
          <cell r="I144">
            <v>7</v>
          </cell>
          <cell r="J144">
            <v>5</v>
          </cell>
          <cell r="K144"/>
          <cell r="L144">
            <v>-0.58830456899072281</v>
          </cell>
          <cell r="M144">
            <v>1.1877757159060018</v>
          </cell>
          <cell r="N144">
            <v>2.6577982753164227</v>
          </cell>
          <cell r="O144">
            <v>4.4889999999999999</v>
          </cell>
          <cell r="P144">
            <v>2.0710000000000002</v>
          </cell>
          <cell r="Q144">
            <v>2.5680000000000001</v>
          </cell>
          <cell r="R144">
            <v>1.95</v>
          </cell>
          <cell r="S144">
            <v>1.986</v>
          </cell>
          <cell r="T144">
            <v>-2.17</v>
          </cell>
          <cell r="U144">
            <v>5.3860000000000001</v>
          </cell>
          <cell r="V144">
            <v>2.6419999999999999</v>
          </cell>
          <cell r="W144">
            <v>1.8182767577278436</v>
          </cell>
        </row>
        <row r="145">
          <cell r="B145" t="str">
            <v>Switzerland</v>
          </cell>
          <cell r="C145">
            <v>1.2890197152698013</v>
          </cell>
          <cell r="D145">
            <v>2.1594279609995271</v>
          </cell>
          <cell r="E145">
            <v>1.9949438623463989</v>
          </cell>
          <cell r="G145" t="str">
            <v>A</v>
          </cell>
          <cell r="H145">
            <v>98.385388118004073</v>
          </cell>
          <cell r="I145">
            <v>2</v>
          </cell>
          <cell r="J145">
            <v>1</v>
          </cell>
          <cell r="K145"/>
          <cell r="L145">
            <v>1.0060240943135659</v>
          </cell>
          <cell r="M145">
            <v>1.852039766494749</v>
          </cell>
          <cell r="N145">
            <v>2.4492180871562819</v>
          </cell>
          <cell r="O145">
            <v>1.59</v>
          </cell>
          <cell r="P145">
            <v>2.073</v>
          </cell>
          <cell r="Q145">
            <v>1.427</v>
          </cell>
          <cell r="R145">
            <v>2.867</v>
          </cell>
          <cell r="S145">
            <v>1.161</v>
          </cell>
          <cell r="T145">
            <v>-2.5070000000000001</v>
          </cell>
          <cell r="U145">
            <v>4.2210000000000001</v>
          </cell>
          <cell r="V145">
            <v>2.1339999999999999</v>
          </cell>
          <cell r="W145">
            <v>2.077185911672963</v>
          </cell>
        </row>
        <row r="146">
          <cell r="B146" t="str">
            <v>Taiwan</v>
          </cell>
          <cell r="C146">
            <v>4.1942484708972883</v>
          </cell>
          <cell r="D146">
            <v>3.7202264352869774</v>
          </cell>
          <cell r="E146">
            <v>3.3189477234561782</v>
          </cell>
          <cell r="G146" t="str">
            <v>C</v>
          </cell>
          <cell r="H146">
            <v>74.109663332036064</v>
          </cell>
          <cell r="I146">
            <v>72</v>
          </cell>
          <cell r="J146">
            <v>11</v>
          </cell>
          <cell r="K146"/>
          <cell r="L146">
            <v>2.2704029453876053</v>
          </cell>
          <cell r="M146">
            <v>2.5430680885972134</v>
          </cell>
          <cell r="N146">
            <v>4.9538203190596066</v>
          </cell>
          <cell r="O146">
            <v>1.466</v>
          </cell>
          <cell r="P146">
            <v>2.165</v>
          </cell>
          <cell r="Q146">
            <v>3.3109999999999999</v>
          </cell>
          <cell r="R146">
            <v>2.7869999999999999</v>
          </cell>
          <cell r="S146">
            <v>3.0640000000000001</v>
          </cell>
          <cell r="T146">
            <v>3.387</v>
          </cell>
          <cell r="U146">
            <v>6.5279999999999996</v>
          </cell>
          <cell r="V146">
            <v>2.452</v>
          </cell>
          <cell r="W146">
            <v>3.5195870793715778</v>
          </cell>
        </row>
        <row r="147">
          <cell r="B147" t="str">
            <v>Tajikistan</v>
          </cell>
          <cell r="C147">
            <v>7.1805428191797027</v>
          </cell>
          <cell r="D147">
            <v>7.3081795758255463</v>
          </cell>
          <cell r="E147">
            <v>7.0632908095879854</v>
          </cell>
          <cell r="G147" t="str">
            <v>D</v>
          </cell>
          <cell r="H147">
            <v>65.502149613905985</v>
          </cell>
          <cell r="I147">
            <v>113</v>
          </cell>
          <cell r="J147">
            <v>23</v>
          </cell>
          <cell r="K147"/>
          <cell r="L147">
            <v>7.4999994632152305</v>
          </cell>
          <cell r="M147">
            <v>7.3999997470037826</v>
          </cell>
          <cell r="N147">
            <v>6.7000006901625362</v>
          </cell>
          <cell r="O147">
            <v>6</v>
          </cell>
          <cell r="P147">
            <v>6.9</v>
          </cell>
          <cell r="Q147">
            <v>7.1</v>
          </cell>
          <cell r="R147">
            <v>7.6</v>
          </cell>
          <cell r="S147">
            <v>7.4</v>
          </cell>
          <cell r="T147">
            <v>4.3899999999999997</v>
          </cell>
          <cell r="U147">
            <v>9.4</v>
          </cell>
          <cell r="V147">
            <v>8</v>
          </cell>
          <cell r="W147">
            <v>7.1857351927067654</v>
          </cell>
        </row>
        <row r="148">
          <cell r="B148" t="str">
            <v>Tanzania</v>
          </cell>
          <cell r="C148">
            <v>3.6476767570704727</v>
          </cell>
          <cell r="D148">
            <v>4.4330707554891102</v>
          </cell>
          <cell r="E148">
            <v>5.5432278987954442</v>
          </cell>
          <cell r="G148" t="str">
            <v>D</v>
          </cell>
          <cell r="H148">
            <v>68.134404341049418</v>
          </cell>
          <cell r="I148">
            <v>101</v>
          </cell>
          <cell r="J148">
            <v>21</v>
          </cell>
          <cell r="K148"/>
          <cell r="L148">
            <v>4.500153559821273</v>
          </cell>
          <cell r="M148">
            <v>6.7815856006531599</v>
          </cell>
          <cell r="N148">
            <v>6.732461868324811</v>
          </cell>
          <cell r="O148">
            <v>6.1609999999999996</v>
          </cell>
          <cell r="P148">
            <v>6.867</v>
          </cell>
          <cell r="Q148">
            <v>6.7729999999999997</v>
          </cell>
          <cell r="R148">
            <v>6.9589999999999996</v>
          </cell>
          <cell r="S148">
            <v>6.9889999999999999</v>
          </cell>
          <cell r="T148">
            <v>4.8159999999999998</v>
          </cell>
          <cell r="U148">
            <v>4.9470000000000001</v>
          </cell>
          <cell r="V148">
            <v>4.6879999999999997</v>
          </cell>
          <cell r="W148">
            <v>4.9881493271422777</v>
          </cell>
        </row>
        <row r="149">
          <cell r="B149" t="str">
            <v>Thailand</v>
          </cell>
          <cell r="C149">
            <v>-0.75178730142027028</v>
          </cell>
          <cell r="D149">
            <v>0.80617945124625834</v>
          </cell>
          <cell r="E149">
            <v>1.8254251122560072</v>
          </cell>
          <cell r="G149" t="str">
            <v>D</v>
          </cell>
          <cell r="H149">
            <v>67.301316099527455</v>
          </cell>
          <cell r="I149">
            <v>104</v>
          </cell>
          <cell r="J149">
            <v>19</v>
          </cell>
          <cell r="K149"/>
          <cell r="L149">
            <v>7.2427962024964359</v>
          </cell>
          <cell r="M149">
            <v>2.6874955632055553</v>
          </cell>
          <cell r="N149">
            <v>0.98442510993386245</v>
          </cell>
          <cell r="O149">
            <v>3.1339999999999999</v>
          </cell>
          <cell r="P149">
            <v>3.4350000000000001</v>
          </cell>
          <cell r="Q149">
            <v>4.1779999999999999</v>
          </cell>
          <cell r="R149">
            <v>4.2229999999999999</v>
          </cell>
          <cell r="S149">
            <v>2.1150000000000002</v>
          </cell>
          <cell r="T149">
            <v>-6.1609999999999996</v>
          </cell>
          <cell r="U149">
            <v>1.5629999999999999</v>
          </cell>
          <cell r="V149">
            <v>2.6440000000000001</v>
          </cell>
          <cell r="W149">
            <v>1.3158022817511328</v>
          </cell>
        </row>
        <row r="150">
          <cell r="B150" t="str">
            <v>Togo</v>
          </cell>
          <cell r="C150">
            <v>4.1237007551626403</v>
          </cell>
          <cell r="D150">
            <v>4.5599643087248731</v>
          </cell>
          <cell r="E150">
            <v>5.0461931715429786</v>
          </cell>
          <cell r="G150" t="str">
            <v>C</v>
          </cell>
          <cell r="H150">
            <v>71.06383353175876</v>
          </cell>
          <cell r="I150">
            <v>84</v>
          </cell>
          <cell r="J150">
            <v>12</v>
          </cell>
          <cell r="K150"/>
          <cell r="L150">
            <v>6.543507029266066</v>
          </cell>
          <cell r="M150">
            <v>6.1123430766482372</v>
          </cell>
          <cell r="N150">
            <v>5.9205885732303445</v>
          </cell>
          <cell r="O150">
            <v>5.74</v>
          </cell>
          <cell r="P150">
            <v>5.6</v>
          </cell>
          <cell r="Q150">
            <v>4.3479999999999999</v>
          </cell>
          <cell r="R150">
            <v>4.9669999999999996</v>
          </cell>
          <cell r="S150">
            <v>5.4640000000000004</v>
          </cell>
          <cell r="T150">
            <v>1.758</v>
          </cell>
          <cell r="U150">
            <v>5.2590000000000003</v>
          </cell>
          <cell r="V150">
            <v>5.399</v>
          </cell>
          <cell r="W150">
            <v>4.8030787401339259</v>
          </cell>
        </row>
        <row r="151">
          <cell r="B151" t="str">
            <v>Trinidad and Tobago</v>
          </cell>
          <cell r="C151">
            <v>-2.1662761553291388</v>
          </cell>
          <cell r="D151">
            <v>-0.32249691451342599</v>
          </cell>
          <cell r="E151">
            <v>-0.73360970360328848</v>
          </cell>
          <cell r="G151" t="str">
            <v>D</v>
          </cell>
          <cell r="H151">
            <v>65.576173252463747</v>
          </cell>
          <cell r="I151">
            <v>112</v>
          </cell>
          <cell r="J151">
            <v>14</v>
          </cell>
          <cell r="K151"/>
          <cell r="L151">
            <v>1.2699643652024184</v>
          </cell>
          <cell r="M151">
            <v>2.2290748047658071</v>
          </cell>
          <cell r="N151">
            <v>-0.91254496880826241</v>
          </cell>
          <cell r="O151">
            <v>-0.75600000000000001</v>
          </cell>
          <cell r="P151">
            <v>-6.7640000000000002</v>
          </cell>
          <cell r="Q151">
            <v>-4.7069999999999999</v>
          </cell>
          <cell r="R151">
            <v>-0.871</v>
          </cell>
          <cell r="S151">
            <v>0.11</v>
          </cell>
          <cell r="T151">
            <v>-7.6779999999999999</v>
          </cell>
          <cell r="U151">
            <v>-1.0269999999999999</v>
          </cell>
          <cell r="V151">
            <v>2.4809999999999999</v>
          </cell>
          <cell r="W151">
            <v>-0.52805330905835723</v>
          </cell>
        </row>
        <row r="152">
          <cell r="B152" t="str">
            <v>Tunisia</v>
          </cell>
          <cell r="C152">
            <v>-0.76139414796470017</v>
          </cell>
          <cell r="D152">
            <v>1.515468696628397</v>
          </cell>
          <cell r="E152">
            <v>1.7677168413122724</v>
          </cell>
          <cell r="G152" t="str">
            <v>D</v>
          </cell>
          <cell r="H152">
            <v>68.074683718311135</v>
          </cell>
          <cell r="I152">
            <v>102</v>
          </cell>
          <cell r="J152">
            <v>22</v>
          </cell>
          <cell r="K152"/>
          <cell r="L152">
            <v>3.9976740023093633</v>
          </cell>
          <cell r="M152">
            <v>2.8755238423073424</v>
          </cell>
          <cell r="N152">
            <v>2.9713983451090038</v>
          </cell>
          <cell r="O152">
            <v>0.96799999999999997</v>
          </cell>
          <cell r="P152">
            <v>1.117</v>
          </cell>
          <cell r="Q152">
            <v>2.238</v>
          </cell>
          <cell r="R152">
            <v>2.625</v>
          </cell>
          <cell r="S152">
            <v>1.5880000000000001</v>
          </cell>
          <cell r="T152">
            <v>-8.8179999999999996</v>
          </cell>
          <cell r="U152">
            <v>4.4050000000000002</v>
          </cell>
          <cell r="V152">
            <v>2.5219999999999998</v>
          </cell>
          <cell r="W152">
            <v>1.6415927689703347</v>
          </cell>
        </row>
        <row r="153">
          <cell r="B153" t="str">
            <v>Turkey</v>
          </cell>
          <cell r="C153">
            <v>6.2162334826369348</v>
          </cell>
          <cell r="D153">
            <v>4.4468380199269797</v>
          </cell>
          <cell r="E153">
            <v>5.2521474880545149</v>
          </cell>
          <cell r="G153" t="str">
            <v>B</v>
          </cell>
          <cell r="H153">
            <v>79.725975588542326</v>
          </cell>
          <cell r="I153">
            <v>49</v>
          </cell>
          <cell r="J153">
            <v>4</v>
          </cell>
          <cell r="K153"/>
          <cell r="L153">
            <v>4.7899402070344061</v>
          </cell>
          <cell r="M153">
            <v>8.4913093926863557</v>
          </cell>
          <cell r="N153">
            <v>5.1666907030455222</v>
          </cell>
          <cell r="O153">
            <v>6.0839999999999996</v>
          </cell>
          <cell r="P153">
            <v>3.323</v>
          </cell>
          <cell r="Q153">
            <v>7.5019999999999998</v>
          </cell>
          <cell r="R153">
            <v>2.98</v>
          </cell>
          <cell r="S153">
            <v>0.78400000000000003</v>
          </cell>
          <cell r="T153">
            <v>1.94</v>
          </cell>
          <cell r="U153">
            <v>11.353</v>
          </cell>
          <cell r="V153">
            <v>5.5659999999999998</v>
          </cell>
          <cell r="W153">
            <v>4.8494927539907469</v>
          </cell>
        </row>
        <row r="154">
          <cell r="B154" t="str">
            <v>Turkmenistan</v>
          </cell>
          <cell r="C154">
            <v>5.7825311290508274</v>
          </cell>
          <cell r="D154">
            <v>5.9692666570670072</v>
          </cell>
          <cell r="E154">
            <v>6.9419375690879193</v>
          </cell>
          <cell r="G154" t="str">
            <v>C</v>
          </cell>
          <cell r="H154">
            <v>73.971445285212496</v>
          </cell>
          <cell r="I154">
            <v>74</v>
          </cell>
          <cell r="J154">
            <v>12</v>
          </cell>
          <cell r="K154"/>
          <cell r="L154">
            <v>11.099999961554488</v>
          </cell>
          <cell r="M154">
            <v>10.200000101398992</v>
          </cell>
          <cell r="N154">
            <v>10.299999970545908</v>
          </cell>
          <cell r="O154">
            <v>2.9860000000000002</v>
          </cell>
          <cell r="P154">
            <v>-0.97699999999999998</v>
          </cell>
          <cell r="Q154">
            <v>4.7069999999999999</v>
          </cell>
          <cell r="R154">
            <v>0.88200000000000001</v>
          </cell>
          <cell r="S154">
            <v>-3.3889999999999998</v>
          </cell>
          <cell r="T154">
            <v>-2.9369999999999998</v>
          </cell>
          <cell r="U154">
            <v>4.62</v>
          </cell>
          <cell r="V154">
            <v>1.7889999999999999</v>
          </cell>
          <cell r="W154">
            <v>6.4556021130774628</v>
          </cell>
        </row>
        <row r="155">
          <cell r="B155" t="str">
            <v>Uganda</v>
          </cell>
          <cell r="C155">
            <v>3.8036415692147996</v>
          </cell>
          <cell r="D155">
            <v>4.8231874950755982</v>
          </cell>
          <cell r="E155">
            <v>4.6664450945707259</v>
          </cell>
          <cell r="G155" t="str">
            <v>C</v>
          </cell>
          <cell r="H155">
            <v>69.556086736265442</v>
          </cell>
          <cell r="I155">
            <v>91</v>
          </cell>
          <cell r="J155">
            <v>14</v>
          </cell>
          <cell r="K155"/>
          <cell r="L155">
            <v>3.8374556059033003</v>
          </cell>
          <cell r="M155">
            <v>3.586905826320109</v>
          </cell>
          <cell r="N155">
            <v>5.1063073243118193</v>
          </cell>
          <cell r="O155">
            <v>8.0060000000000002</v>
          </cell>
          <cell r="P155">
            <v>0.159</v>
          </cell>
          <cell r="Q155">
            <v>6.83</v>
          </cell>
          <cell r="R155">
            <v>5.5019999999999998</v>
          </cell>
          <cell r="S155">
            <v>7.782</v>
          </cell>
          <cell r="T155">
            <v>-1.3009999999999999</v>
          </cell>
          <cell r="U155">
            <v>6.0039999999999996</v>
          </cell>
          <cell r="V155">
            <v>4.9329999999999998</v>
          </cell>
          <cell r="W155">
            <v>4.7448162948231616</v>
          </cell>
        </row>
        <row r="156">
          <cell r="B156" t="str">
            <v>Ukraine</v>
          </cell>
          <cell r="C156">
            <v>-11.461901799668306</v>
          </cell>
          <cell r="D156">
            <v>-5.8295559101049328</v>
          </cell>
          <cell r="E156">
            <v>-4.15839598326132</v>
          </cell>
          <cell r="G156" t="str">
            <v>C</v>
          </cell>
          <cell r="H156">
            <v>74.079326507080765</v>
          </cell>
          <cell r="I156">
            <v>73</v>
          </cell>
          <cell r="J156">
            <v>39</v>
          </cell>
          <cell r="K156"/>
          <cell r="L156">
            <v>0.23868172076808841</v>
          </cell>
          <cell r="M156">
            <v>-2.66978900718703E-2</v>
          </cell>
          <cell r="N156">
            <v>-6.5526312936576572</v>
          </cell>
          <cell r="O156">
            <v>-9.7880000000000003</v>
          </cell>
          <cell r="P156">
            <v>2.4169999999999998</v>
          </cell>
          <cell r="Q156">
            <v>2.36</v>
          </cell>
          <cell r="R156">
            <v>3.488</v>
          </cell>
          <cell r="S156">
            <v>3.1989999999999998</v>
          </cell>
          <cell r="T156">
            <v>-3.7530000000000001</v>
          </cell>
          <cell r="U156">
            <v>3.3530000000000002</v>
          </cell>
          <cell r="V156">
            <v>-30.26</v>
          </cell>
          <cell r="W156">
            <v>-4.9939759466831264</v>
          </cell>
        </row>
        <row r="157">
          <cell r="B157" t="str">
            <v>United Arab Emirates</v>
          </cell>
          <cell r="C157">
            <v>1.9883983839421138</v>
          </cell>
          <cell r="D157">
            <v>1.9344501122165347</v>
          </cell>
          <cell r="E157">
            <v>2.9471413005852209</v>
          </cell>
          <cell r="G157" t="str">
            <v>A</v>
          </cell>
          <cell r="H157">
            <v>91.971735408895199</v>
          </cell>
          <cell r="I157">
            <v>22</v>
          </cell>
          <cell r="J157">
            <v>1</v>
          </cell>
          <cell r="K157"/>
          <cell r="L157">
            <v>4.4846260849086921</v>
          </cell>
          <cell r="M157">
            <v>5.0533458252665762</v>
          </cell>
          <cell r="N157">
            <v>4.2843036857947956</v>
          </cell>
          <cell r="O157">
            <v>6.7869999999999999</v>
          </cell>
          <cell r="P157">
            <v>5.5609999999999999</v>
          </cell>
          <cell r="Q157">
            <v>0.73499999999999999</v>
          </cell>
          <cell r="R157">
            <v>1.3140000000000001</v>
          </cell>
          <cell r="S157">
            <v>1.1080000000000001</v>
          </cell>
          <cell r="T157">
            <v>-4.9569999999999999</v>
          </cell>
          <cell r="U157">
            <v>3.9159999999999999</v>
          </cell>
          <cell r="V157">
            <v>7.4109999999999996</v>
          </cell>
          <cell r="W157">
            <v>2.4407957064008778</v>
          </cell>
        </row>
        <row r="158">
          <cell r="B158" t="str">
            <v>United Kingdom</v>
          </cell>
          <cell r="C158">
            <v>-0.15570963242206304</v>
          </cell>
          <cell r="D158">
            <v>0.73784192060712961</v>
          </cell>
          <cell r="E158">
            <v>1.4574433295258649</v>
          </cell>
          <cell r="G158" t="str">
            <v>A</v>
          </cell>
          <cell r="H158">
            <v>95.869504572225566</v>
          </cell>
          <cell r="I158">
            <v>16</v>
          </cell>
          <cell r="J158">
            <v>11</v>
          </cell>
          <cell r="K158"/>
          <cell r="L158">
            <v>1.4789239471568232</v>
          </cell>
          <cell r="M158">
            <v>2.1394857010831609</v>
          </cell>
          <cell r="N158">
            <v>2.6074759063105102</v>
          </cell>
          <cell r="O158">
            <v>2.3929999999999998</v>
          </cell>
          <cell r="P158">
            <v>2.165</v>
          </cell>
          <cell r="Q158">
            <v>2.444</v>
          </cell>
          <cell r="R158">
            <v>1.7050000000000001</v>
          </cell>
          <cell r="S158">
            <v>1.6040000000000001</v>
          </cell>
          <cell r="T158">
            <v>-11.031000000000001</v>
          </cell>
          <cell r="U158">
            <v>7.5970000000000004</v>
          </cell>
          <cell r="V158">
            <v>4.0449999999999999</v>
          </cell>
          <cell r="W158">
            <v>1.0976426250664972</v>
          </cell>
        </row>
        <row r="159">
          <cell r="B159" t="str">
            <v>United States</v>
          </cell>
          <cell r="C159">
            <v>1.6858959431595322</v>
          </cell>
          <cell r="D159">
            <v>2.0522235488571683</v>
          </cell>
          <cell r="E159">
            <v>2.1214909700318696</v>
          </cell>
          <cell r="G159" t="str">
            <v>A</v>
          </cell>
          <cell r="H159">
            <v>95.916666666666671</v>
          </cell>
          <cell r="I159">
            <v>14</v>
          </cell>
          <cell r="J159">
            <v>1</v>
          </cell>
          <cell r="K159"/>
          <cell r="L159">
            <v>2.249545852369943</v>
          </cell>
          <cell r="M159">
            <v>1.8420810710110016</v>
          </cell>
          <cell r="N159">
            <v>2.4519730353603584</v>
          </cell>
          <cell r="O159">
            <v>2.7069999999999999</v>
          </cell>
          <cell r="P159">
            <v>1.6679999999999999</v>
          </cell>
          <cell r="Q159">
            <v>2.242</v>
          </cell>
          <cell r="R159">
            <v>2.9449999999999998</v>
          </cell>
          <cell r="S159">
            <v>2.2949999999999999</v>
          </cell>
          <cell r="T159">
            <v>-2.7679999999999998</v>
          </cell>
          <cell r="U159">
            <v>5.9470000000000001</v>
          </cell>
          <cell r="V159">
            <v>2.0680000000000001</v>
          </cell>
          <cell r="W159">
            <v>2.0868572594445189</v>
          </cell>
        </row>
        <row r="160">
          <cell r="B160" t="str">
            <v>Uruguay</v>
          </cell>
          <cell r="C160">
            <v>0.91343850289404838</v>
          </cell>
          <cell r="D160">
            <v>2.2569945604846264</v>
          </cell>
          <cell r="E160">
            <v>2.3762166744240032</v>
          </cell>
          <cell r="G160" t="str">
            <v>B</v>
          </cell>
          <cell r="H160">
            <v>81.172173305315454</v>
          </cell>
          <cell r="I160">
            <v>43</v>
          </cell>
          <cell r="J160">
            <v>5</v>
          </cell>
          <cell r="K160"/>
          <cell r="L160">
            <v>3.5381787068568795</v>
          </cell>
          <cell r="M160">
            <v>4.6375386431141186</v>
          </cell>
          <cell r="N160">
            <v>3.2387912162160193</v>
          </cell>
          <cell r="O160">
            <v>0.371</v>
          </cell>
          <cell r="P160">
            <v>1.69</v>
          </cell>
          <cell r="Q160">
            <v>1.6279999999999999</v>
          </cell>
          <cell r="R160">
            <v>0.47799999999999998</v>
          </cell>
          <cell r="S160">
            <v>0.35</v>
          </cell>
          <cell r="T160">
            <v>-6.1150000000000002</v>
          </cell>
          <cell r="U160">
            <v>4.4020000000000001</v>
          </cell>
          <cell r="V160">
            <v>4.8860000000000001</v>
          </cell>
          <cell r="W160">
            <v>2.3166056174543148</v>
          </cell>
        </row>
        <row r="161">
          <cell r="B161" t="str">
            <v>Uzbekistan</v>
          </cell>
          <cell r="C161">
            <v>4.966226080132774</v>
          </cell>
          <cell r="D161">
            <v>5.1922367720162121</v>
          </cell>
          <cell r="E161">
            <v>5.7634254597189516</v>
          </cell>
          <cell r="G161" t="str">
            <v>D</v>
          </cell>
          <cell r="H161">
            <v>68.759088115548678</v>
          </cell>
          <cell r="I161">
            <v>99</v>
          </cell>
          <cell r="J161">
            <v>18</v>
          </cell>
          <cell r="K161"/>
          <cell r="L161">
            <v>7.1024448870695505</v>
          </cell>
          <cell r="M161">
            <v>7.2965503696402285</v>
          </cell>
          <cell r="N161">
            <v>6.8738384408295845</v>
          </cell>
          <cell r="O161">
            <v>7.2190000000000003</v>
          </cell>
          <cell r="P161">
            <v>5.9320000000000004</v>
          </cell>
          <cell r="Q161">
            <v>4.3949999999999996</v>
          </cell>
          <cell r="R161">
            <v>5.88</v>
          </cell>
          <cell r="S161">
            <v>5.9820000000000002</v>
          </cell>
          <cell r="T161">
            <v>1.996</v>
          </cell>
          <cell r="U161">
            <v>7.4029999999999996</v>
          </cell>
          <cell r="V161">
            <v>5.6689999999999996</v>
          </cell>
          <cell r="W161">
            <v>5.4778311158675823</v>
          </cell>
        </row>
        <row r="162">
          <cell r="B162" t="str">
            <v>Vietnam</v>
          </cell>
          <cell r="C162">
            <v>6.367284609117374</v>
          </cell>
          <cell r="D162">
            <v>8.0753375154714711</v>
          </cell>
          <cell r="E162">
            <v>8.6445538917790046</v>
          </cell>
          <cell r="G162" t="str">
            <v>D</v>
          </cell>
          <cell r="H162">
            <v>62.623537935388953</v>
          </cell>
          <cell r="I162">
            <v>120</v>
          </cell>
          <cell r="J162">
            <v>24</v>
          </cell>
          <cell r="K162"/>
          <cell r="L162">
            <v>12.410056463111571</v>
          </cell>
          <cell r="M162">
            <v>7.2891294784445284</v>
          </cell>
          <cell r="N162">
            <v>9.6841913021478785</v>
          </cell>
          <cell r="O162">
            <v>6.9870000000000001</v>
          </cell>
          <cell r="P162">
            <v>6.69</v>
          </cell>
          <cell r="Q162">
            <v>6.94</v>
          </cell>
          <cell r="R162">
            <v>7.4649999999999999</v>
          </cell>
          <cell r="S162">
            <v>7.359</v>
          </cell>
          <cell r="T162">
            <v>2.867</v>
          </cell>
          <cell r="U162">
            <v>2.5619999999999998</v>
          </cell>
          <cell r="V162">
            <v>8.0180000000000007</v>
          </cell>
          <cell r="W162">
            <v>8.3599457036252378</v>
          </cell>
        </row>
        <row r="163">
          <cell r="B163" t="str">
            <v>Yemen, Rep.</v>
          </cell>
          <cell r="C163">
            <v>-1.1017371120758623</v>
          </cell>
          <cell r="D163">
            <v>-1.4008554823266794</v>
          </cell>
          <cell r="E163">
            <v>0.43888765074564517</v>
          </cell>
          <cell r="G163" t="str">
            <v>E</v>
          </cell>
          <cell r="H163">
            <v>44.737558430285063</v>
          </cell>
          <cell r="I163">
            <v>145</v>
          </cell>
          <cell r="J163">
            <v>11</v>
          </cell>
          <cell r="K163"/>
          <cell r="L163">
            <v>16.665428768467855</v>
          </cell>
          <cell r="M163">
            <v>1.9894927620720551</v>
          </cell>
          <cell r="N163">
            <v>2.3769293269800476</v>
          </cell>
          <cell r="O163">
            <v>-27.995000000000001</v>
          </cell>
          <cell r="P163">
            <v>-9.375</v>
          </cell>
          <cell r="Q163">
            <v>-5.0720000000000001</v>
          </cell>
          <cell r="R163">
            <v>0.752</v>
          </cell>
          <cell r="S163">
            <v>1.4</v>
          </cell>
          <cell r="T163">
            <v>-8.5</v>
          </cell>
          <cell r="U163">
            <v>-1</v>
          </cell>
          <cell r="V163">
            <v>1.5</v>
          </cell>
          <cell r="W163">
            <v>-0.48098391579051714</v>
          </cell>
        </row>
        <row r="164">
          <cell r="B164" t="str">
            <v>Zambia</v>
          </cell>
          <cell r="C164">
            <v>1.6991659105087376</v>
          </cell>
          <cell r="D164">
            <v>2.110140268966143</v>
          </cell>
          <cell r="E164">
            <v>3.0449788505192199</v>
          </cell>
          <cell r="G164" t="str">
            <v>D</v>
          </cell>
          <cell r="H164">
            <v>61.004320674622747</v>
          </cell>
          <cell r="I164">
            <v>124</v>
          </cell>
          <cell r="J164">
            <v>29</v>
          </cell>
          <cell r="K164"/>
          <cell r="L164">
            <v>7.5975932105319126</v>
          </cell>
          <cell r="M164">
            <v>5.0572317397973361</v>
          </cell>
          <cell r="N164">
            <v>4.6979923625298614</v>
          </cell>
          <cell r="O164">
            <v>2.92</v>
          </cell>
          <cell r="P164">
            <v>3.7770000000000001</v>
          </cell>
          <cell r="Q164">
            <v>3.504</v>
          </cell>
          <cell r="R164">
            <v>4.0350000000000001</v>
          </cell>
          <cell r="S164">
            <v>1.4410000000000001</v>
          </cell>
          <cell r="T164">
            <v>-2.7850000000000001</v>
          </cell>
          <cell r="U164">
            <v>4.5990000000000002</v>
          </cell>
          <cell r="V164">
            <v>3.4409999999999998</v>
          </cell>
          <cell r="W164">
            <v>2.5775595597426815</v>
          </cell>
        </row>
        <row r="165">
          <cell r="B165" t="str">
            <v>Zimbabwe</v>
          </cell>
          <cell r="C165">
            <v>3.5464749905308901</v>
          </cell>
          <cell r="D165">
            <v>2.7818952866475843</v>
          </cell>
          <cell r="E165">
            <v>2.7261309103552733</v>
          </cell>
          <cell r="G165" t="str">
            <v>E</v>
          </cell>
          <cell r="H165">
            <v>55.033873809516088</v>
          </cell>
          <cell r="I165">
            <v>133</v>
          </cell>
          <cell r="J165">
            <v>33</v>
          </cell>
          <cell r="K165"/>
          <cell r="L165">
            <v>17.615397198362849</v>
          </cell>
          <cell r="M165">
            <v>10.75800212279124</v>
          </cell>
          <cell r="N165">
            <v>3.9762602630956336</v>
          </cell>
          <cell r="O165">
            <v>1.794</v>
          </cell>
          <cell r="P165">
            <v>0.47799999999999998</v>
          </cell>
          <cell r="Q165">
            <v>4.9829999999999997</v>
          </cell>
          <cell r="R165">
            <v>4.7320000000000002</v>
          </cell>
          <cell r="S165">
            <v>-6.1219999999999999</v>
          </cell>
          <cell r="T165">
            <v>-7.8250000000000002</v>
          </cell>
          <cell r="U165">
            <v>8.4619999999999997</v>
          </cell>
          <cell r="V165">
            <v>3.0289999999999999</v>
          </cell>
          <cell r="W165">
            <v>2.7540130985014288</v>
          </cell>
        </row>
      </sheetData>
      <sheetData sheetId="23"/>
      <sheetData sheetId="24" refreshError="1"/>
      <sheetData sheetId="25"/>
      <sheetData sheetId="26"/>
      <sheetData sheetId="27">
        <row r="1">
          <cell r="B1" t="str">
            <v>ENZL</v>
          </cell>
          <cell r="C1" t="str">
            <v>EWA</v>
          </cell>
          <cell r="D1" t="str">
            <v>EWC</v>
          </cell>
          <cell r="E1" t="str">
            <v>EWG</v>
          </cell>
          <cell r="F1" t="str">
            <v>EWJ</v>
          </cell>
          <cell r="G1" t="str">
            <v>EWL</v>
          </cell>
          <cell r="H1" t="str">
            <v>EWU</v>
          </cell>
          <cell r="I1" t="str">
            <v>QQQ</v>
          </cell>
          <cell r="J1" t="str">
            <v>SPY</v>
          </cell>
          <cell r="K1" t="str">
            <v>EWQ</v>
          </cell>
          <cell r="L1" t="str">
            <v>EWN</v>
          </cell>
          <cell r="M1" t="str">
            <v>EWD</v>
          </cell>
          <cell r="N1" t="str">
            <v>EWI</v>
          </cell>
        </row>
        <row r="2">
          <cell r="A2">
            <v>38352</v>
          </cell>
          <cell r="B2" t="str">
            <v/>
          </cell>
          <cell r="C2">
            <v>15.4970825561621</v>
          </cell>
          <cell r="D2">
            <v>14.6738571923606</v>
          </cell>
          <cell r="E2">
            <v>11.827555059993299</v>
          </cell>
          <cell r="F2">
            <v>9.4722639547096605</v>
          </cell>
          <cell r="G2">
            <v>15.9587717941353</v>
          </cell>
          <cell r="H2">
            <v>17.001374333558701</v>
          </cell>
          <cell r="I2">
            <v>14.817843581598</v>
          </cell>
          <cell r="J2">
            <v>15.586179020045901</v>
          </cell>
          <cell r="K2">
            <v>15.378510988127299</v>
          </cell>
          <cell r="L2">
            <v>20.502702273176801</v>
          </cell>
          <cell r="M2">
            <v>16.226109086479301</v>
          </cell>
          <cell r="N2">
            <v>12.7201174133668</v>
          </cell>
        </row>
        <row r="3">
          <cell r="A3">
            <v>38716</v>
          </cell>
          <cell r="B3" t="str">
            <v/>
          </cell>
          <cell r="C3">
            <v>16.532509518013999</v>
          </cell>
          <cell r="D3">
            <v>15.7709471724654</v>
          </cell>
          <cell r="E3">
            <v>12.5810872006639</v>
          </cell>
          <cell r="F3">
            <v>9.7108092859513899</v>
          </cell>
          <cell r="G3">
            <v>16.670944245646201</v>
          </cell>
          <cell r="H3">
            <v>17.4840740170497</v>
          </cell>
          <cell r="I3">
            <v>15.486694777592099</v>
          </cell>
          <cell r="J3">
            <v>16.732203856681899</v>
          </cell>
          <cell r="K3">
            <v>16.630213142081299</v>
          </cell>
          <cell r="L3">
            <v>18.438843283905701</v>
          </cell>
          <cell r="M3">
            <v>17.2247287220762</v>
          </cell>
          <cell r="N3">
            <v>14.3538872460945</v>
          </cell>
        </row>
        <row r="4">
          <cell r="A4">
            <v>39080</v>
          </cell>
          <cell r="B4" t="str">
            <v/>
          </cell>
          <cell r="C4">
            <v>17.019399648616702</v>
          </cell>
          <cell r="D4">
            <v>15.854713654361101</v>
          </cell>
          <cell r="E4">
            <v>13.372977849048</v>
          </cell>
          <cell r="F4">
            <v>9.9459490206900902</v>
          </cell>
          <cell r="G4">
            <v>17.319056104251299</v>
          </cell>
          <cell r="H4">
            <v>19.442574250405301</v>
          </cell>
          <cell r="I4">
            <v>16.833970499812899</v>
          </cell>
          <cell r="J4">
            <v>17.387356208818399</v>
          </cell>
          <cell r="K4">
            <v>15.408967362426599</v>
          </cell>
          <cell r="L4">
            <v>17.2963282197402</v>
          </cell>
          <cell r="M4">
            <v>18.210010684159698</v>
          </cell>
          <cell r="N4">
            <v>15.068908602684299</v>
          </cell>
        </row>
        <row r="5">
          <cell r="A5">
            <v>39447</v>
          </cell>
          <cell r="B5" t="str">
            <v/>
          </cell>
          <cell r="C5">
            <v>15.560991405865201</v>
          </cell>
          <cell r="D5">
            <v>16.5705490516163</v>
          </cell>
          <cell r="E5">
            <v>14.712722857709</v>
          </cell>
          <cell r="F5">
            <v>9.9106258464836792</v>
          </cell>
          <cell r="G5">
            <v>18.194046530628999</v>
          </cell>
          <cell r="H5">
            <v>18.922548163306399</v>
          </cell>
          <cell r="I5">
            <v>17.9560593685279</v>
          </cell>
          <cell r="J5">
            <v>17.7935626477889</v>
          </cell>
          <cell r="K5">
            <v>15.0205314626708</v>
          </cell>
          <cell r="L5">
            <v>16.622012430445402</v>
          </cell>
          <cell r="M5">
            <v>18.887175762553799</v>
          </cell>
          <cell r="N5">
            <v>13.812143044596301</v>
          </cell>
        </row>
        <row r="6">
          <cell r="A6">
            <v>39813</v>
          </cell>
          <cell r="B6" t="str">
            <v/>
          </cell>
          <cell r="C6">
            <v>13.5690116283254</v>
          </cell>
          <cell r="D6">
            <v>13.8099900139916</v>
          </cell>
          <cell r="E6">
            <v>11.5210886767193</v>
          </cell>
          <cell r="F6">
            <v>6.3264501132521804</v>
          </cell>
          <cell r="G6">
            <v>15.513687428345399</v>
          </cell>
          <cell r="H6">
            <v>14.973545163604699</v>
          </cell>
          <cell r="I6">
            <v>16.5654843697708</v>
          </cell>
          <cell r="J6">
            <v>13.938459770768899</v>
          </cell>
          <cell r="K6">
            <v>11.8797489821456</v>
          </cell>
          <cell r="L6">
            <v>13.982183103512799</v>
          </cell>
          <cell r="M6">
            <v>13.942889841066</v>
          </cell>
          <cell r="N6">
            <v>10.789750222635099</v>
          </cell>
        </row>
        <row r="7">
          <cell r="A7">
            <v>40178</v>
          </cell>
          <cell r="B7" t="str">
            <v/>
          </cell>
          <cell r="C7">
            <v>12.8492110125335</v>
          </cell>
          <cell r="D7">
            <v>11.8327104416904</v>
          </cell>
          <cell r="E7">
            <v>11.009433764833901</v>
          </cell>
          <cell r="F7">
            <v>5.7137456034125096</v>
          </cell>
          <cell r="G7">
            <v>17.2258858021045</v>
          </cell>
          <cell r="H7">
            <v>14.6457818658238</v>
          </cell>
          <cell r="I7">
            <v>17.596574126271399</v>
          </cell>
          <cell r="J7">
            <v>14.004346429543</v>
          </cell>
          <cell r="K7">
            <v>10.993409183456601</v>
          </cell>
          <cell r="L7">
            <v>13.3304023919735</v>
          </cell>
          <cell r="M7">
            <v>10.346174503291101</v>
          </cell>
          <cell r="N7">
            <v>8.0585564947070996</v>
          </cell>
        </row>
        <row r="8">
          <cell r="A8">
            <v>40543</v>
          </cell>
          <cell r="B8">
            <v>10.853226729587799</v>
          </cell>
          <cell r="C8">
            <v>14.2386354612725</v>
          </cell>
          <cell r="D8">
            <v>12.6984457284378</v>
          </cell>
          <cell r="E8">
            <v>13.0475804034897</v>
          </cell>
          <cell r="F8">
            <v>7.7760884645659401</v>
          </cell>
          <cell r="G8">
            <v>16.663378494351999</v>
          </cell>
          <cell r="H8">
            <v>16.154296497439798</v>
          </cell>
          <cell r="I8">
            <v>20.000374237164401</v>
          </cell>
          <cell r="J8">
            <v>15.039943345393599</v>
          </cell>
          <cell r="K8">
            <v>12.025937598748101</v>
          </cell>
          <cell r="L8">
            <v>14.659480994909201</v>
          </cell>
          <cell r="M8">
            <v>15.818215992178599</v>
          </cell>
          <cell r="N8">
            <v>8.8199042369870302</v>
          </cell>
        </row>
        <row r="9">
          <cell r="A9">
            <v>40907</v>
          </cell>
          <cell r="B9">
            <v>10.904873441364501</v>
          </cell>
          <cell r="C9">
            <v>14.168071267681</v>
          </cell>
          <cell r="D9">
            <v>13.509284892423301</v>
          </cell>
          <cell r="E9">
            <v>12.3546044213534</v>
          </cell>
          <cell r="F9">
            <v>7.2930951173439702</v>
          </cell>
          <cell r="G9">
            <v>15.1353221205521</v>
          </cell>
          <cell r="H9">
            <v>15.199607837615799</v>
          </cell>
          <cell r="I9">
            <v>20.959156893823899</v>
          </cell>
          <cell r="J9">
            <v>15.5262408812809</v>
          </cell>
          <cell r="K9">
            <v>10.817665506629901</v>
          </cell>
          <cell r="L9">
            <v>13.0989988533626</v>
          </cell>
          <cell r="M9">
            <v>15.7255547384444</v>
          </cell>
          <cell r="N9">
            <v>8.1166013658542493</v>
          </cell>
        </row>
        <row r="10">
          <cell r="A10">
            <v>41274</v>
          </cell>
          <cell r="B10">
            <v>11.45876758647</v>
          </cell>
          <cell r="C10">
            <v>12.692165288154101</v>
          </cell>
          <cell r="D10">
            <v>12.804929450575001</v>
          </cell>
          <cell r="E10">
            <v>12.103787649179401</v>
          </cell>
          <cell r="F10">
            <v>7.6046390639022201</v>
          </cell>
          <cell r="G10">
            <v>15.5882414428409</v>
          </cell>
          <cell r="H10">
            <v>14.4781479669762</v>
          </cell>
          <cell r="I10">
            <v>20.792196377515399</v>
          </cell>
          <cell r="J10">
            <v>15.3796547722071</v>
          </cell>
          <cell r="K10">
            <v>10.4079638226552</v>
          </cell>
          <cell r="L10">
            <v>12.002383507737299</v>
          </cell>
          <cell r="M10">
            <v>14.800794930168999</v>
          </cell>
          <cell r="N10">
            <v>7.8393954249384699</v>
          </cell>
        </row>
        <row r="11">
          <cell r="A11">
            <v>41639</v>
          </cell>
          <cell r="B11">
            <v>11.083258915241499</v>
          </cell>
          <cell r="C11">
            <v>13.1922555858139</v>
          </cell>
          <cell r="D11">
            <v>12.2925364029644</v>
          </cell>
          <cell r="E11">
            <v>12.1465108243325</v>
          </cell>
          <cell r="F11">
            <v>8.9088475830290008</v>
          </cell>
          <cell r="G11">
            <v>15.248395144965301</v>
          </cell>
          <cell r="H11">
            <v>13.364031588609899</v>
          </cell>
          <cell r="I11">
            <v>20.047298915306001</v>
          </cell>
          <cell r="J11">
            <v>15.870243784691599</v>
          </cell>
          <cell r="K11">
            <v>10.3975296667646</v>
          </cell>
          <cell r="L11">
            <v>12.148614557293399</v>
          </cell>
          <cell r="M11">
            <v>14.1943515647563</v>
          </cell>
          <cell r="N11">
            <v>7.3457599670942102</v>
          </cell>
        </row>
        <row r="12">
          <cell r="A12">
            <v>42004</v>
          </cell>
          <cell r="B12">
            <v>9.9451743168813902</v>
          </cell>
          <cell r="C12">
            <v>12.5644042089263</v>
          </cell>
          <cell r="D12">
            <v>11.8034021278505</v>
          </cell>
          <cell r="E12">
            <v>11.887358161661499</v>
          </cell>
          <cell r="F12">
            <v>9.0803886544970194</v>
          </cell>
          <cell r="G12">
            <v>14.502800920484599</v>
          </cell>
          <cell r="H12">
            <v>12.232650330571399</v>
          </cell>
          <cell r="I12">
            <v>22.0568276514703</v>
          </cell>
          <cell r="J12">
            <v>15.810673900759699</v>
          </cell>
          <cell r="K12">
            <v>9.8706002317655095</v>
          </cell>
          <cell r="L12">
            <v>12.219782956479699</v>
          </cell>
          <cell r="M12">
            <v>13.790896513923</v>
          </cell>
          <cell r="N12">
            <v>7.2987048712399796</v>
          </cell>
        </row>
        <row r="13">
          <cell r="A13">
            <v>42369</v>
          </cell>
          <cell r="B13">
            <v>9.9024265265903395</v>
          </cell>
          <cell r="C13">
            <v>10.732136523471301</v>
          </cell>
          <cell r="D13">
            <v>10.9923508764539</v>
          </cell>
          <cell r="E13">
            <v>12.028464941777401</v>
          </cell>
          <cell r="F13">
            <v>8.7788981831763504</v>
          </cell>
          <cell r="G13">
            <v>13.2798091113486</v>
          </cell>
          <cell r="H13">
            <v>11.1900784012713</v>
          </cell>
          <cell r="I13">
            <v>21.8504635786249</v>
          </cell>
          <cell r="J13">
            <v>15.858031312821501</v>
          </cell>
          <cell r="K13">
            <v>9.8254824560818506</v>
          </cell>
          <cell r="L13">
            <v>12.4442703427853</v>
          </cell>
          <cell r="M13">
            <v>13.0367586478869</v>
          </cell>
          <cell r="N13">
            <v>7.2893784265994803</v>
          </cell>
        </row>
        <row r="14">
          <cell r="A14">
            <v>42734</v>
          </cell>
          <cell r="B14">
            <v>9.7998658290307095</v>
          </cell>
          <cell r="C14">
            <v>11.5035211675747</v>
          </cell>
          <cell r="D14">
            <v>11.4792366602027</v>
          </cell>
          <cell r="E14">
            <v>11.8967042128795</v>
          </cell>
          <cell r="F14">
            <v>8.62096827520989</v>
          </cell>
          <cell r="G14">
            <v>13.3994953105419</v>
          </cell>
          <cell r="H14">
            <v>12.1967915012023</v>
          </cell>
          <cell r="I14">
            <v>21.114607645969102</v>
          </cell>
          <cell r="J14">
            <v>16.049912492851799</v>
          </cell>
          <cell r="K14">
            <v>9.8831539131807205</v>
          </cell>
          <cell r="L14">
            <v>11.8415876112609</v>
          </cell>
          <cell r="M14">
            <v>12.322553154201101</v>
          </cell>
          <cell r="N14">
            <v>7.6448050780743202</v>
          </cell>
        </row>
        <row r="15">
          <cell r="A15">
            <v>43098</v>
          </cell>
          <cell r="B15">
            <v>9.8479289685659399</v>
          </cell>
          <cell r="C15">
            <v>11.907299006987801</v>
          </cell>
          <cell r="D15">
            <v>11.3979128674428</v>
          </cell>
          <cell r="E15">
            <v>12.246920794364801</v>
          </cell>
          <cell r="F15">
            <v>9.2398651910043395</v>
          </cell>
          <cell r="G15">
            <v>13.9322208239423</v>
          </cell>
          <cell r="H15">
            <v>12.7329318595365</v>
          </cell>
          <cell r="I15">
            <v>22.078426350894102</v>
          </cell>
          <cell r="J15">
            <v>16.907948658911</v>
          </cell>
          <cell r="K15">
            <v>10.4363064842242</v>
          </cell>
          <cell r="L15">
            <v>13.007558022754999</v>
          </cell>
          <cell r="M15">
            <v>13.8549633296522</v>
          </cell>
          <cell r="N15">
            <v>9.0538496506424107</v>
          </cell>
        </row>
        <row r="16">
          <cell r="A16">
            <v>43465</v>
          </cell>
          <cell r="B16">
            <v>9.5217714261901296</v>
          </cell>
          <cell r="C16">
            <v>12.400931175281199</v>
          </cell>
          <cell r="D16">
            <v>12.499008182247699</v>
          </cell>
          <cell r="E16">
            <v>11.651015241557801</v>
          </cell>
          <cell r="F16">
            <v>9.4957067852596193</v>
          </cell>
          <cell r="G16">
            <v>14.645799683639201</v>
          </cell>
          <cell r="H16">
            <v>13.1887832891224</v>
          </cell>
          <cell r="I16">
            <v>26.490229336787198</v>
          </cell>
          <cell r="J16">
            <v>18.8923615036562</v>
          </cell>
          <cell r="K16">
            <v>11.328389580600501</v>
          </cell>
          <cell r="L16">
            <v>13.222867771113201</v>
          </cell>
          <cell r="M16">
            <v>13.3193557094803</v>
          </cell>
          <cell r="N16">
            <v>10.3909656073461</v>
          </cell>
        </row>
        <row r="17">
          <cell r="A17">
            <v>43830</v>
          </cell>
          <cell r="B17">
            <v>9.0038870875203099</v>
          </cell>
          <cell r="C17">
            <v>11.727245318431001</v>
          </cell>
          <cell r="D17">
            <v>11.978678387174501</v>
          </cell>
          <cell r="E17">
            <v>10.4475672104334</v>
          </cell>
          <cell r="F17">
            <v>8.3559628457147905</v>
          </cell>
          <cell r="G17">
            <v>14.538819869127099</v>
          </cell>
          <cell r="H17">
            <v>12.8737052164039</v>
          </cell>
          <cell r="I17">
            <v>25.011729164223802</v>
          </cell>
          <cell r="J17">
            <v>18.2929292668566</v>
          </cell>
          <cell r="K17">
            <v>10.914009651423299</v>
          </cell>
          <cell r="L17">
            <v>13.091763608270099</v>
          </cell>
          <cell r="M17">
            <v>13.411796816833499</v>
          </cell>
          <cell r="N17">
            <v>10.235305372573199</v>
          </cell>
        </row>
        <row r="18">
          <cell r="A18">
            <v>44196</v>
          </cell>
          <cell r="B18">
            <v>7.5322638919869096</v>
          </cell>
          <cell r="C18">
            <v>11.050859206460901</v>
          </cell>
          <cell r="D18">
            <v>11.192208682288101</v>
          </cell>
          <cell r="E18">
            <v>9.7140774229622799</v>
          </cell>
          <cell r="F18">
            <v>7.4385993978341904</v>
          </cell>
          <cell r="G18">
            <v>14.667779480083301</v>
          </cell>
          <cell r="H18">
            <v>11.205027047904499</v>
          </cell>
          <cell r="I18">
            <v>24.534442851527501</v>
          </cell>
          <cell r="J18">
            <v>17.229753184220598</v>
          </cell>
          <cell r="K18">
            <v>8.9424512398593592</v>
          </cell>
          <cell r="L18">
            <v>9.7785656554204401</v>
          </cell>
          <cell r="M18">
            <v>11.9070326803871</v>
          </cell>
          <cell r="N18">
            <v>8.27578853786002</v>
          </cell>
        </row>
        <row r="19">
          <cell r="A19">
            <v>44561</v>
          </cell>
          <cell r="B19">
            <v>6.44400181202057</v>
          </cell>
          <cell r="C19">
            <v>12.8471719199911</v>
          </cell>
          <cell r="D19">
            <v>14.1061782856045</v>
          </cell>
          <cell r="E19">
            <v>12.204735115631699</v>
          </cell>
          <cell r="F19">
            <v>9.2207657581018498</v>
          </cell>
          <cell r="G19">
            <v>16.3837417700753</v>
          </cell>
          <cell r="H19">
            <v>13.923468905247599</v>
          </cell>
          <cell r="I19">
            <v>26.6357645357499</v>
          </cell>
          <cell r="J19">
            <v>20.6860775499071</v>
          </cell>
          <cell r="K19">
            <v>12.254057827059899</v>
          </cell>
          <cell r="L19">
            <v>10.899145963703001</v>
          </cell>
          <cell r="M19">
            <v>15.3602779550365</v>
          </cell>
          <cell r="N19">
            <v>11.7277999998841</v>
          </cell>
        </row>
        <row r="20">
          <cell r="A20">
            <v>44925</v>
          </cell>
          <cell r="B20">
            <v>7.7689690341126996</v>
          </cell>
          <cell r="C20">
            <v>14.6580605840091</v>
          </cell>
          <cell r="D20">
            <v>14.0030454181917</v>
          </cell>
          <cell r="E20">
            <v>11.818809347067701</v>
          </cell>
          <cell r="F20">
            <v>9.2254456309335797</v>
          </cell>
          <cell r="G20">
            <v>16.690651729349099</v>
          </cell>
          <cell r="H20">
            <v>15.8610243525508</v>
          </cell>
          <cell r="I20">
            <v>24.048244147569601</v>
          </cell>
          <cell r="J20">
            <v>20.5984076408633</v>
          </cell>
          <cell r="K20">
            <v>13.147585254514</v>
          </cell>
          <cell r="L20">
            <v>12.015889172957699</v>
          </cell>
          <cell r="M20">
            <v>14.691294534808801</v>
          </cell>
          <cell r="N20">
            <v>13.320279015852901</v>
          </cell>
        </row>
        <row r="21">
          <cell r="A21">
            <v>45289</v>
          </cell>
          <cell r="B21">
            <v>6.5791075391831502</v>
          </cell>
          <cell r="C21">
            <v>13.2282302133121</v>
          </cell>
          <cell r="D21">
            <v>13.143831982753101</v>
          </cell>
          <cell r="E21">
            <v>11.933166723455001</v>
          </cell>
          <cell r="F21">
            <v>9.2978000426810592</v>
          </cell>
          <cell r="G21">
            <v>19.2850533603957</v>
          </cell>
          <cell r="H21">
            <v>14.7571642289371</v>
          </cell>
          <cell r="I21">
            <v>25.292825542801602</v>
          </cell>
          <cell r="J21">
            <v>20.335837808045401</v>
          </cell>
          <cell r="K21">
            <v>13.2206625586117</v>
          </cell>
          <cell r="L21">
            <v>12.7454576665132</v>
          </cell>
          <cell r="M21">
            <v>15.368047405644401</v>
          </cell>
          <cell r="N21">
            <v>13.358439707112201</v>
          </cell>
        </row>
        <row r="23">
          <cell r="A23" t="str">
            <v>Min</v>
          </cell>
          <cell r="B23">
            <v>6.44400181202057</v>
          </cell>
          <cell r="C23">
            <v>10.732136523471301</v>
          </cell>
          <cell r="D23">
            <v>10.9923508764539</v>
          </cell>
          <cell r="E23">
            <v>9.7140774229622799</v>
          </cell>
          <cell r="F23">
            <v>5.7137456034125096</v>
          </cell>
          <cell r="G23">
            <v>13.2798091113486</v>
          </cell>
          <cell r="H23">
            <v>11.1900784012713</v>
          </cell>
          <cell r="I23">
            <v>14.817843581598</v>
          </cell>
          <cell r="J23">
            <v>13.938459770768899</v>
          </cell>
          <cell r="K23">
            <v>8.9424512398593592</v>
          </cell>
          <cell r="L23">
            <v>9.7785656554204401</v>
          </cell>
          <cell r="M23">
            <v>10.346174503291101</v>
          </cell>
          <cell r="N23">
            <v>7.2893784265994803</v>
          </cell>
        </row>
        <row r="24">
          <cell r="A24" t="str">
            <v>median</v>
          </cell>
          <cell r="B24">
            <v>9.8238973987983247</v>
          </cell>
          <cell r="C24">
            <v>13.020733299173699</v>
          </cell>
          <cell r="D24">
            <v>12.7516875895064</v>
          </cell>
          <cell r="E24">
            <v>11.980815832616202</v>
          </cell>
          <cell r="F24">
            <v>8.994618118763011</v>
          </cell>
          <cell r="G24">
            <v>15.55096443559315</v>
          </cell>
          <cell r="H24">
            <v>14.561964916400001</v>
          </cell>
          <cell r="I24">
            <v>21.036882269896502</v>
          </cell>
          <cell r="J24">
            <v>16.391058174766847</v>
          </cell>
          <cell r="K24">
            <v>11.16089938202855</v>
          </cell>
          <cell r="L24">
            <v>13.049660815512549</v>
          </cell>
          <cell r="M24">
            <v>14.44282304978255</v>
          </cell>
          <cell r="N24">
            <v>9.644577511607805</v>
          </cell>
        </row>
        <row r="25">
          <cell r="A25" t="str">
            <v>Current</v>
          </cell>
          <cell r="B25">
            <v>6.5791075391831502</v>
          </cell>
          <cell r="C25">
            <v>13.2282302133121</v>
          </cell>
          <cell r="D25">
            <v>13.143831982753101</v>
          </cell>
          <cell r="E25">
            <v>11.933166723455001</v>
          </cell>
          <cell r="F25">
            <v>9.2978000426810592</v>
          </cell>
          <cell r="G25">
            <v>19.2850533603957</v>
          </cell>
          <cell r="H25">
            <v>14.7571642289371</v>
          </cell>
          <cell r="I25">
            <v>25.292825542801602</v>
          </cell>
          <cell r="J25">
            <v>20.335837808045401</v>
          </cell>
          <cell r="K25">
            <v>13.2206625586117</v>
          </cell>
          <cell r="L25">
            <v>12.7454576665132</v>
          </cell>
          <cell r="M25">
            <v>15.368047405644401</v>
          </cell>
          <cell r="N25">
            <v>13.358439707112201</v>
          </cell>
        </row>
      </sheetData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12" sqref="L1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46" t="s">
        <v>202</v>
      </c>
    </row>
    <row r="4" spans="4:10" x14ac:dyDescent="0.35">
      <c r="E4" t="s">
        <v>139</v>
      </c>
      <c r="F4" t="s">
        <v>2</v>
      </c>
      <c r="G4" t="s">
        <v>20</v>
      </c>
    </row>
    <row r="5" spans="4:10" x14ac:dyDescent="0.35">
      <c r="E5" s="61">
        <v>0.33</v>
      </c>
      <c r="F5" s="61">
        <v>0.33</v>
      </c>
      <c r="G5" s="61">
        <v>0.33</v>
      </c>
    </row>
    <row r="6" spans="4:10" ht="15" thickBot="1" x14ac:dyDescent="0.4">
      <c r="H6" s="1" t="s">
        <v>144</v>
      </c>
      <c r="I6" s="1" t="s">
        <v>147</v>
      </c>
      <c r="J6" s="1" t="s">
        <v>145</v>
      </c>
    </row>
    <row r="7" spans="4:10" x14ac:dyDescent="0.35">
      <c r="D7" s="62" t="s">
        <v>205</v>
      </c>
      <c r="E7" s="63" t="s">
        <v>222</v>
      </c>
      <c r="F7" s="66">
        <f>'Asset class'!S3</f>
        <v>1</v>
      </c>
      <c r="G7" s="63">
        <f t="shared" ref="G7:G20" si="0">F7</f>
        <v>1</v>
      </c>
      <c r="H7" s="9" t="str">
        <f>IF(HLOOKUP($D7,'Factset Price Data'!$C$208:$P$215,6,FALSE)&gt;=1,"INVESTED","CASH")</f>
        <v>INVESTED</v>
      </c>
      <c r="I7" s="9" t="str">
        <f>IF(HLOOKUP($D7,'Factset Price Data'!$C$208:$P$215,7,FALSE)&gt;=1,"INVESTED","CASH")</f>
        <v>INVESTED</v>
      </c>
      <c r="J7" s="10" t="str">
        <f>IF(HLOOKUP($D7,'Factset Price Data'!$C$208:$P$215,8,FALSE)&gt;=1,"INVESTED","CASH")</f>
        <v>INVESTED</v>
      </c>
    </row>
    <row r="8" spans="4:10" x14ac:dyDescent="0.35">
      <c r="D8" s="40" t="s">
        <v>208</v>
      </c>
      <c r="E8" s="64" t="s">
        <v>223</v>
      </c>
      <c r="F8" s="67">
        <f>'Asset class'!S4</f>
        <v>11</v>
      </c>
      <c r="G8" s="64">
        <f t="shared" si="0"/>
        <v>11</v>
      </c>
      <c r="H8" t="str">
        <f>IF(HLOOKUP($D8,'Factset Price Data'!$C$208:$P$215,6,FALSE)&gt;=1,"INVESTED","CASH")</f>
        <v>INVESTED</v>
      </c>
      <c r="I8" t="str">
        <f>IF(HLOOKUP($D8,'Factset Price Data'!$C$208:$P$215,7,FALSE)&gt;=1,"INVESTED","CASH")</f>
        <v>INVESTED</v>
      </c>
      <c r="J8" s="47" t="e">
        <f>IF(HLOOKUP($D8,'Factset Price Data'!$C$208:$P$215,8,FALSE)&gt;=1,"INVESTED","CASH")</f>
        <v>#N/A</v>
      </c>
    </row>
    <row r="9" spans="4:10" x14ac:dyDescent="0.35">
      <c r="D9" s="40" t="s">
        <v>209</v>
      </c>
      <c r="E9" s="64" t="s">
        <v>224</v>
      </c>
      <c r="F9" s="67">
        <f>'Asset class'!S5</f>
        <v>8</v>
      </c>
      <c r="G9" s="64">
        <f t="shared" si="0"/>
        <v>8</v>
      </c>
      <c r="H9" t="str">
        <f>IF(HLOOKUP($D9,'Factset Price Data'!$C$208:$P$215,6,FALSE)&gt;=1,"INVESTED","CASH")</f>
        <v>INVESTED</v>
      </c>
      <c r="I9" t="str">
        <f>IF(HLOOKUP($D9,'Factset Price Data'!$C$208:$P$215,7,FALSE)&gt;=1,"INVESTED","CASH")</f>
        <v>INVESTED</v>
      </c>
      <c r="J9" s="47" t="str">
        <f>IF(HLOOKUP($D9,'Factset Price Data'!$C$208:$P$215,8,FALSE)&gt;=1,"INVESTED","CASH")</f>
        <v>INVESTED</v>
      </c>
    </row>
    <row r="10" spans="4:10" x14ac:dyDescent="0.35">
      <c r="D10" s="40" t="s">
        <v>210</v>
      </c>
      <c r="E10" s="64" t="s">
        <v>225</v>
      </c>
      <c r="F10" s="67">
        <f>'Asset class'!S6</f>
        <v>6</v>
      </c>
      <c r="G10" s="64">
        <f t="shared" si="0"/>
        <v>6</v>
      </c>
      <c r="H10" t="str">
        <f>IF(HLOOKUP($D10,'Factset Price Data'!$C$208:$P$215,6,FALSE)&gt;=1,"INVESTED","CASH")</f>
        <v>INVESTED</v>
      </c>
      <c r="I10" t="str">
        <f>IF(HLOOKUP($D10,'Factset Price Data'!$C$208:$P$215,7,FALSE)&gt;=1,"INVESTED","CASH")</f>
        <v>INVESTED</v>
      </c>
      <c r="J10" s="47" t="str">
        <f>IF(HLOOKUP($D10,'Factset Price Data'!$C$208:$P$215,8,FALSE)&gt;=1,"INVESTED","CASH")</f>
        <v>INVESTED</v>
      </c>
    </row>
    <row r="11" spans="4:10" x14ac:dyDescent="0.35">
      <c r="D11" s="40" t="s">
        <v>211</v>
      </c>
      <c r="E11" s="64" t="s">
        <v>226</v>
      </c>
      <c r="F11" s="67">
        <f>'Asset class'!S7</f>
        <v>5</v>
      </c>
      <c r="G11" s="64">
        <f t="shared" si="0"/>
        <v>5</v>
      </c>
      <c r="H11" t="str">
        <f>IF(HLOOKUP($D11,'Factset Price Data'!$C$208:$P$215,6,FALSE)&gt;=1,"INVESTED","CASH")</f>
        <v>INVESTED</v>
      </c>
      <c r="I11" t="str">
        <f>IF(HLOOKUP($D11,'Factset Price Data'!$C$208:$P$215,7,FALSE)&gt;=1,"INVESTED","CASH")</f>
        <v>INVESTED</v>
      </c>
      <c r="J11" s="47" t="str">
        <f>IF(HLOOKUP($D11,'Factset Price Data'!$C$208:$P$215,8,FALSE)&gt;=1,"INVESTED","CASH")</f>
        <v>INVESTED</v>
      </c>
    </row>
    <row r="12" spans="4:10" x14ac:dyDescent="0.35">
      <c r="D12" s="40" t="s">
        <v>212</v>
      </c>
      <c r="E12" s="64" t="s">
        <v>227</v>
      </c>
      <c r="F12" s="67">
        <f>'Asset class'!S8</f>
        <v>5</v>
      </c>
      <c r="G12" s="64">
        <f t="shared" si="0"/>
        <v>5</v>
      </c>
      <c r="H12" t="str">
        <f>IF(HLOOKUP($D12,'Factset Price Data'!$C$208:$P$215,6,FALSE)&gt;=1,"INVESTED","CASH")</f>
        <v>INVESTED</v>
      </c>
      <c r="I12" t="str">
        <f>IF(HLOOKUP($D12,'Factset Price Data'!$C$208:$P$215,7,FALSE)&gt;=1,"INVESTED","CASH")</f>
        <v>INVESTED</v>
      </c>
      <c r="J12" s="47" t="str">
        <f>IF(HLOOKUP($D12,'Factset Price Data'!$C$208:$P$215,8,FALSE)&gt;=1,"INVESTED","CASH")</f>
        <v>INVESTED</v>
      </c>
    </row>
    <row r="13" spans="4:10" x14ac:dyDescent="0.35">
      <c r="D13" s="40" t="s">
        <v>213</v>
      </c>
      <c r="E13" s="64" t="s">
        <v>228</v>
      </c>
      <c r="F13" s="67">
        <f>'Asset class'!S9</f>
        <v>3</v>
      </c>
      <c r="G13" s="64">
        <f t="shared" si="0"/>
        <v>3</v>
      </c>
      <c r="H13" t="str">
        <f>IF(HLOOKUP($D13,'Factset Price Data'!$C$208:$P$215,6,FALSE)&gt;=1,"INVESTED","CASH")</f>
        <v>INVESTED</v>
      </c>
      <c r="I13" t="str">
        <f>IF(HLOOKUP($D13,'Factset Price Data'!$C$208:$P$215,7,FALSE)&gt;=1,"INVESTED","CASH")</f>
        <v>INVESTED</v>
      </c>
      <c r="J13" s="47" t="str">
        <f>IF(HLOOKUP($D13,'Factset Price Data'!$C$208:$P$215,8,FALSE)&gt;=1,"INVESTED","CASH")</f>
        <v>INVESTED</v>
      </c>
    </row>
    <row r="14" spans="4:10" x14ac:dyDescent="0.35">
      <c r="D14" s="40" t="s">
        <v>214</v>
      </c>
      <c r="E14" s="64" t="s">
        <v>229</v>
      </c>
      <c r="F14" s="67">
        <f>'Asset class'!S10</f>
        <v>7</v>
      </c>
      <c r="G14" s="64">
        <f t="shared" si="0"/>
        <v>7</v>
      </c>
      <c r="H14" t="str">
        <f>IF(HLOOKUP($D14,'Factset Price Data'!$C$208:$P$215,6,FALSE)&gt;=1,"INVESTED","CASH")</f>
        <v>INVESTED</v>
      </c>
      <c r="I14" t="str">
        <f>IF(HLOOKUP($D14,'Factset Price Data'!$C$208:$P$215,7,FALSE)&gt;=1,"INVESTED","CASH")</f>
        <v>INVESTED</v>
      </c>
      <c r="J14" s="47" t="str">
        <f>IF(HLOOKUP($D14,'Factset Price Data'!$C$208:$P$215,8,FALSE)&gt;=1,"INVESTED","CASH")</f>
        <v>INVESTED</v>
      </c>
    </row>
    <row r="15" spans="4:10" x14ac:dyDescent="0.35">
      <c r="D15" s="40" t="s">
        <v>215</v>
      </c>
      <c r="E15" s="64" t="s">
        <v>230</v>
      </c>
      <c r="F15" s="67">
        <f>'Asset class'!S11</f>
        <v>13</v>
      </c>
      <c r="G15" s="64">
        <f t="shared" si="0"/>
        <v>13</v>
      </c>
      <c r="H15" t="str">
        <f>IF(HLOOKUP($D15,'Factset Price Data'!$C$208:$P$215,6,FALSE)&gt;=1,"INVESTED","CASH")</f>
        <v>CASH</v>
      </c>
      <c r="I15" t="str">
        <f>IF(HLOOKUP($D15,'Factset Price Data'!$C$208:$P$215,7,FALSE)&gt;=1,"INVESTED","CASH")</f>
        <v>INVESTED</v>
      </c>
      <c r="J15" s="47" t="str">
        <f>IF(HLOOKUP($D15,'Factset Price Data'!$C$208:$P$215,8,FALSE)&gt;=1,"INVESTED","CASH")</f>
        <v>INVESTED</v>
      </c>
    </row>
    <row r="16" spans="4:10" x14ac:dyDescent="0.35">
      <c r="D16" s="40" t="s">
        <v>216</v>
      </c>
      <c r="E16" s="64" t="s">
        <v>231</v>
      </c>
      <c r="F16" s="67">
        <f>'Asset class'!S12</f>
        <v>9</v>
      </c>
      <c r="G16" s="64">
        <f t="shared" si="0"/>
        <v>9</v>
      </c>
      <c r="H16" t="str">
        <f>IF(HLOOKUP($D16,'Factset Price Data'!$C$208:$P$215,6,FALSE)&gt;=1,"INVESTED","CASH")</f>
        <v>INVESTED</v>
      </c>
      <c r="I16" t="str">
        <f>IF(HLOOKUP($D16,'Factset Price Data'!$C$208:$P$215,7,FALSE)&gt;=1,"INVESTED","CASH")</f>
        <v>INVESTED</v>
      </c>
      <c r="J16" s="47" t="str">
        <f>IF(HLOOKUP($D16,'Factset Price Data'!$C$208:$P$215,8,FALSE)&gt;=1,"INVESTED","CASH")</f>
        <v>INVESTED</v>
      </c>
    </row>
    <row r="17" spans="4:16" x14ac:dyDescent="0.35">
      <c r="D17" s="40" t="s">
        <v>217</v>
      </c>
      <c r="E17" s="64" t="s">
        <v>232</v>
      </c>
      <c r="F17" s="67">
        <f>'Asset class'!S13</f>
        <v>10</v>
      </c>
      <c r="G17" s="64">
        <f t="shared" si="0"/>
        <v>10</v>
      </c>
      <c r="H17" t="str">
        <f>IF(HLOOKUP($D17,'Factset Price Data'!$C$208:$P$215,6,FALSE)&gt;=1,"INVESTED","CASH")</f>
        <v>INVESTED</v>
      </c>
      <c r="I17" t="str">
        <f>IF(HLOOKUP($D17,'Factset Price Data'!$C$208:$P$215,7,FALSE)&gt;=1,"INVESTED","CASH")</f>
        <v>INVESTED</v>
      </c>
      <c r="J17" s="47" t="str">
        <f>IF(HLOOKUP($D17,'Factset Price Data'!$C$208:$P$215,8,FALSE)&gt;=1,"INVESTED","CASH")</f>
        <v>INVESTED</v>
      </c>
    </row>
    <row r="18" spans="4:16" x14ac:dyDescent="0.35">
      <c r="D18" s="40" t="s">
        <v>218</v>
      </c>
      <c r="E18" s="64" t="s">
        <v>233</v>
      </c>
      <c r="F18" s="67">
        <f>'Asset class'!S14</f>
        <v>12</v>
      </c>
      <c r="G18" s="64">
        <f t="shared" si="0"/>
        <v>12</v>
      </c>
      <c r="H18" t="str">
        <f>IF(HLOOKUP($D18,'Factset Price Data'!$C$208:$P$215,6,FALSE)&gt;=1,"INVESTED","CASH")</f>
        <v>CASH</v>
      </c>
      <c r="I18" t="str">
        <f>IF(HLOOKUP($D18,'Factset Price Data'!$C$208:$P$215,7,FALSE)&gt;=1,"INVESTED","CASH")</f>
        <v>INVESTED</v>
      </c>
      <c r="J18" s="47" t="str">
        <f>IF(HLOOKUP($D18,'Factset Price Data'!$C$208:$P$215,8,FALSE)&gt;=1,"INVESTED","CASH")</f>
        <v>INVESTED</v>
      </c>
    </row>
    <row r="19" spans="4:16" x14ac:dyDescent="0.35">
      <c r="D19" s="40" t="s">
        <v>220</v>
      </c>
      <c r="E19" s="64" t="s">
        <v>234</v>
      </c>
      <c r="F19" s="67">
        <f>'Asset class'!S15</f>
        <v>0</v>
      </c>
      <c r="G19" s="64">
        <f t="shared" si="0"/>
        <v>0</v>
      </c>
      <c r="H19" t="str">
        <f>IF(HLOOKUP($D19,'Factset Price Data'!$C$208:$P$215,6,FALSE)&gt;=1,"INVESTED","CASH")</f>
        <v>INVESTED</v>
      </c>
      <c r="I19" t="str">
        <f>IF(HLOOKUP($D19,'Factset Price Data'!$C$208:$P$215,7,FALSE)&gt;=1,"INVESTED","CASH")</f>
        <v>INVESTED</v>
      </c>
      <c r="J19" s="47" t="str">
        <f>IF(HLOOKUP($D19,'Factset Price Data'!$C$208:$P$215,8,FALSE)&gt;=1,"INVESTED","CASH")</f>
        <v>INVESTED</v>
      </c>
    </row>
    <row r="20" spans="4:16" ht="15" thickBot="1" x14ac:dyDescent="0.4">
      <c r="D20" s="41" t="s">
        <v>221</v>
      </c>
      <c r="E20" s="65" t="s">
        <v>235</v>
      </c>
      <c r="F20" s="68">
        <f>'Asset class'!S16</f>
        <v>2</v>
      </c>
      <c r="G20" s="65">
        <f t="shared" si="0"/>
        <v>2</v>
      </c>
      <c r="H20" s="12" t="str">
        <f>IF(HLOOKUP($D20,'Factset Price Data'!$C$208:$P$215,6,FALSE)&gt;=1,"INVESTED","CASH")</f>
        <v>INVESTED</v>
      </c>
      <c r="I20" s="12" t="str">
        <f>IF(HLOOKUP($D20,'Factset Price Data'!$C$208:$P$215,7,FALSE)&gt;=1,"INVESTED","CASH")</f>
        <v>INVESTED</v>
      </c>
      <c r="J20" s="48" t="str">
        <f>IF(HLOOKUP($D20,'Factset Price Data'!$C$208:$P$215,8,FALSE)&gt;=1,"INVESTED","CASH")</f>
        <v>INVESTED</v>
      </c>
    </row>
    <row r="23" spans="4:16" ht="15" thickBot="1" x14ac:dyDescent="0.4">
      <c r="E23" s="46" t="s">
        <v>201</v>
      </c>
    </row>
    <row r="24" spans="4:16" ht="29.5" thickBot="1" x14ac:dyDescent="0.4">
      <c r="D24" s="29"/>
      <c r="E24" s="70"/>
      <c r="F24" s="81" t="s">
        <v>21</v>
      </c>
      <c r="G24" s="71" t="s">
        <v>19</v>
      </c>
      <c r="H24" s="72" t="s">
        <v>139</v>
      </c>
      <c r="I24" s="71" t="s">
        <v>2</v>
      </c>
      <c r="J24" s="71"/>
      <c r="K24" s="71" t="s">
        <v>21</v>
      </c>
      <c r="L24" s="71" t="s">
        <v>19</v>
      </c>
      <c r="M24" s="72" t="s">
        <v>137</v>
      </c>
      <c r="N24" s="71" t="s">
        <v>2</v>
      </c>
      <c r="O24" s="71" t="s">
        <v>43</v>
      </c>
      <c r="P24" s="73" t="s">
        <v>200</v>
      </c>
    </row>
    <row r="25" spans="4:16" x14ac:dyDescent="0.35">
      <c r="D25" s="62" t="s">
        <v>205</v>
      </c>
      <c r="E25" s="78" t="s">
        <v>222</v>
      </c>
      <c r="F25" s="82">
        <f>IFERROR('Momnetum ranking'!J5,0)</f>
        <v>0.15384615384615385</v>
      </c>
      <c r="G25" s="59">
        <f>IFERROR('Momnetum ranking'!K5,0)</f>
        <v>0.84615384615384603</v>
      </c>
      <c r="H25" s="58">
        <f>'Momnetum ranking'!Q5</f>
        <v>1</v>
      </c>
      <c r="I25" s="60">
        <f>'Momnetum ranking'!O5</f>
        <v>36.983584999999998</v>
      </c>
      <c r="J25" s="38"/>
      <c r="K25" s="38">
        <f t="shared" ref="K25:K38" si="1">_xlfn.RANK.EQ(F25,$F$25:$F$38)</f>
        <v>5</v>
      </c>
      <c r="L25" s="38">
        <f>_xlfn.RANK.EQ(G25,$G$25:$G$38)</f>
        <v>8</v>
      </c>
      <c r="M25" s="38">
        <f>_xlfn.RANK.EQ(H25,$H$25:$H$38)</f>
        <v>1</v>
      </c>
      <c r="N25" s="38">
        <f>_xlfn.RANK.EQ(I25,$I$25:$I$38)</f>
        <v>2</v>
      </c>
      <c r="O25" s="38">
        <f>MEDIAN(K25:N25)</f>
        <v>3.5</v>
      </c>
      <c r="P25" s="74">
        <f>O25-$O$28</f>
        <v>-2.5</v>
      </c>
    </row>
    <row r="26" spans="4:16" x14ac:dyDescent="0.35">
      <c r="D26" s="40" t="s">
        <v>208</v>
      </c>
      <c r="E26" s="79" t="s">
        <v>223</v>
      </c>
      <c r="F26" s="82">
        <f>IFERROR('Momnetum ranking'!J6,0)</f>
        <v>0</v>
      </c>
      <c r="G26" s="59">
        <f>IFERROR('Momnetum ranking'!K6,0)</f>
        <v>0</v>
      </c>
      <c r="H26" s="58">
        <f>'Momnetum ranking'!Q6</f>
        <v>0.98868864999999995</v>
      </c>
      <c r="I26" s="60">
        <f>'Momnetum ranking'!O6</f>
        <v>13.978434</v>
      </c>
      <c r="J26" s="38"/>
      <c r="K26" s="38">
        <f t="shared" si="1"/>
        <v>7</v>
      </c>
      <c r="L26" s="38">
        <f t="shared" ref="L26:L38" si="2">_xlfn.RANK.EQ(G26,$G$25:$G$38)</f>
        <v>12</v>
      </c>
      <c r="M26" s="38">
        <f t="shared" ref="M26:M38" si="3">_xlfn.RANK.EQ(H26,$H$25:$H$38)</f>
        <v>12</v>
      </c>
      <c r="N26" s="38">
        <f t="shared" ref="N26:N38" si="4">_xlfn.RANK.EQ(I26,$I$25:$I$38)</f>
        <v>12</v>
      </c>
      <c r="O26" s="38">
        <f t="shared" ref="O26:O38" si="5">MEDIAN(K26:N26)</f>
        <v>12</v>
      </c>
      <c r="P26" s="74">
        <f t="shared" ref="P26:P38" si="6">O26-$O$28</f>
        <v>6</v>
      </c>
    </row>
    <row r="27" spans="4:16" x14ac:dyDescent="0.35">
      <c r="D27" s="40" t="s">
        <v>209</v>
      </c>
      <c r="E27" s="79" t="s">
        <v>224</v>
      </c>
      <c r="F27" s="82">
        <f>IFERROR('Momnetum ranking'!J7,0)</f>
        <v>4.7619047619047616E-2</v>
      </c>
      <c r="G27" s="59">
        <f>IFERROR('Momnetum ranking'!K7,0)</f>
        <v>0.85714285714285698</v>
      </c>
      <c r="H27" s="58">
        <f>'Momnetum ranking'!Q7</f>
        <v>0.99927940000000004</v>
      </c>
      <c r="I27" s="60">
        <f>'Momnetum ranking'!O7</f>
        <v>19.241427999999999</v>
      </c>
      <c r="J27" s="38"/>
      <c r="K27" s="38">
        <f t="shared" si="1"/>
        <v>6</v>
      </c>
      <c r="L27" s="38">
        <f t="shared" si="2"/>
        <v>7</v>
      </c>
      <c r="M27" s="38">
        <f t="shared" si="3"/>
        <v>8</v>
      </c>
      <c r="N27" s="38">
        <f t="shared" si="4"/>
        <v>9</v>
      </c>
      <c r="O27" s="38">
        <f t="shared" si="5"/>
        <v>7.5</v>
      </c>
      <c r="P27" s="74">
        <f t="shared" si="6"/>
        <v>1.5</v>
      </c>
    </row>
    <row r="28" spans="4:16" x14ac:dyDescent="0.35">
      <c r="D28" s="40" t="s">
        <v>210</v>
      </c>
      <c r="E28" s="79" t="s">
        <v>225</v>
      </c>
      <c r="F28" s="82">
        <f>IFERROR('Momnetum ranking'!J8,0)</f>
        <v>-4.7619047619047616E-2</v>
      </c>
      <c r="G28" s="59">
        <f>IFERROR('Momnetum ranking'!K8,0)</f>
        <v>0.90476190476190499</v>
      </c>
      <c r="H28" s="58">
        <f>'Momnetum ranking'!Q8</f>
        <v>1</v>
      </c>
      <c r="I28" s="60">
        <f>'Momnetum ranking'!O8</f>
        <v>21.069122</v>
      </c>
      <c r="J28" s="38"/>
      <c r="K28" s="38">
        <f t="shared" si="1"/>
        <v>11</v>
      </c>
      <c r="L28" s="38">
        <f t="shared" si="2"/>
        <v>4</v>
      </c>
      <c r="M28" s="38">
        <f t="shared" si="3"/>
        <v>1</v>
      </c>
      <c r="N28" s="38">
        <f t="shared" si="4"/>
        <v>8</v>
      </c>
      <c r="O28" s="38">
        <f t="shared" si="5"/>
        <v>6</v>
      </c>
      <c r="P28" s="74">
        <f t="shared" si="6"/>
        <v>0</v>
      </c>
    </row>
    <row r="29" spans="4:16" x14ac:dyDescent="0.35">
      <c r="D29" s="40" t="s">
        <v>211</v>
      </c>
      <c r="E29" s="79" t="s">
        <v>226</v>
      </c>
      <c r="F29" s="82">
        <f>IFERROR('Momnetum ranking'!J9,0)</f>
        <v>0.45161290322580644</v>
      </c>
      <c r="G29" s="59">
        <f>IFERROR('Momnetum ranking'!K9,0)</f>
        <v>0.9354838709677421</v>
      </c>
      <c r="H29" s="58">
        <f>'Momnetum ranking'!Q9</f>
        <v>1</v>
      </c>
      <c r="I29" s="60">
        <f>'Momnetum ranking'!O9</f>
        <v>27.630351999999998</v>
      </c>
      <c r="J29" s="38"/>
      <c r="K29" s="38">
        <f t="shared" si="1"/>
        <v>1</v>
      </c>
      <c r="L29" s="38">
        <f t="shared" si="2"/>
        <v>2</v>
      </c>
      <c r="M29" s="38">
        <f t="shared" si="3"/>
        <v>1</v>
      </c>
      <c r="N29" s="38">
        <f t="shared" si="4"/>
        <v>6</v>
      </c>
      <c r="O29" s="38">
        <f t="shared" si="5"/>
        <v>1.5</v>
      </c>
      <c r="P29" s="74">
        <f t="shared" si="6"/>
        <v>-4.5</v>
      </c>
    </row>
    <row r="30" spans="4:16" x14ac:dyDescent="0.35">
      <c r="D30" s="40" t="s">
        <v>212</v>
      </c>
      <c r="E30" s="79" t="s">
        <v>227</v>
      </c>
      <c r="F30" s="82">
        <f>IFERROR('Momnetum ranking'!J10,0)</f>
        <v>0</v>
      </c>
      <c r="G30" s="59">
        <f>IFERROR('Momnetum ranking'!K10,0)</f>
        <v>0</v>
      </c>
      <c r="H30" s="58">
        <f>'Momnetum ranking'!Q10</f>
        <v>1</v>
      </c>
      <c r="I30" s="60">
        <f>'Momnetum ranking'!O10</f>
        <v>28.683852999999999</v>
      </c>
      <c r="J30" s="38"/>
      <c r="K30" s="38">
        <f t="shared" si="1"/>
        <v>7</v>
      </c>
      <c r="L30" s="38">
        <f t="shared" si="2"/>
        <v>12</v>
      </c>
      <c r="M30" s="38">
        <f t="shared" si="3"/>
        <v>1</v>
      </c>
      <c r="N30" s="38">
        <f t="shared" si="4"/>
        <v>5</v>
      </c>
      <c r="O30" s="38">
        <f t="shared" si="5"/>
        <v>6</v>
      </c>
      <c r="P30" s="74">
        <f t="shared" si="6"/>
        <v>0</v>
      </c>
    </row>
    <row r="31" spans="4:16" x14ac:dyDescent="0.35">
      <c r="D31" s="40" t="s">
        <v>213</v>
      </c>
      <c r="E31" s="79" t="s">
        <v>228</v>
      </c>
      <c r="F31" s="82">
        <f>IFERROR('Momnetum ranking'!J11,0)</f>
        <v>0.35483870967741932</v>
      </c>
      <c r="G31" s="59">
        <f>IFERROR('Momnetum ranking'!K11,0)</f>
        <v>0.90322580645161299</v>
      </c>
      <c r="H31" s="58">
        <f>'Momnetum ranking'!Q11</f>
        <v>1</v>
      </c>
      <c r="I31" s="60">
        <f>'Momnetum ranking'!O11</f>
        <v>28.798807</v>
      </c>
      <c r="J31" s="38"/>
      <c r="K31" s="38">
        <f t="shared" si="1"/>
        <v>4</v>
      </c>
      <c r="L31" s="38">
        <f t="shared" si="2"/>
        <v>5</v>
      </c>
      <c r="M31" s="38">
        <f t="shared" si="3"/>
        <v>1</v>
      </c>
      <c r="N31" s="38">
        <f t="shared" si="4"/>
        <v>4</v>
      </c>
      <c r="O31" s="38">
        <f t="shared" si="5"/>
        <v>4</v>
      </c>
      <c r="P31" s="74">
        <f t="shared" si="6"/>
        <v>-2</v>
      </c>
    </row>
    <row r="32" spans="4:16" x14ac:dyDescent="0.35">
      <c r="D32" s="40" t="s">
        <v>214</v>
      </c>
      <c r="E32" s="79" t="s">
        <v>229</v>
      </c>
      <c r="F32" s="82">
        <f>IFERROR('Momnetum ranking'!J12,0)</f>
        <v>0</v>
      </c>
      <c r="G32" s="59">
        <f>IFERROR('Momnetum ranking'!K12,0)</f>
        <v>0.89473684210526305</v>
      </c>
      <c r="H32" s="58">
        <f>'Momnetum ranking'!Q12</f>
        <v>0.99686870000000005</v>
      </c>
      <c r="I32" s="60">
        <f>'Momnetum ranking'!O12</f>
        <v>21.639454000000001</v>
      </c>
      <c r="J32" s="38"/>
      <c r="K32" s="38">
        <f t="shared" si="1"/>
        <v>7</v>
      </c>
      <c r="L32" s="38">
        <f t="shared" si="2"/>
        <v>6</v>
      </c>
      <c r="M32" s="38">
        <f t="shared" si="3"/>
        <v>9</v>
      </c>
      <c r="N32" s="38">
        <f t="shared" si="4"/>
        <v>7</v>
      </c>
      <c r="O32" s="38">
        <f t="shared" si="5"/>
        <v>7</v>
      </c>
      <c r="P32" s="74">
        <f t="shared" si="6"/>
        <v>1</v>
      </c>
    </row>
    <row r="33" spans="4:16" x14ac:dyDescent="0.35">
      <c r="D33" s="40" t="s">
        <v>215</v>
      </c>
      <c r="E33" s="79" t="s">
        <v>230</v>
      </c>
      <c r="F33" s="82">
        <f>IFERROR('Momnetum ranking'!J13,0)</f>
        <v>-0.27272727272727271</v>
      </c>
      <c r="G33" s="59">
        <f>IFERROR('Momnetum ranking'!K13,0)</f>
        <v>0.63636363636363602</v>
      </c>
      <c r="H33" s="58">
        <f>'Momnetum ranking'!Q13</f>
        <v>0.91150790000000004</v>
      </c>
      <c r="I33" s="60">
        <f>'Momnetum ranking'!O13</f>
        <v>1.984632</v>
      </c>
      <c r="J33" s="38"/>
      <c r="K33" s="38">
        <f t="shared" si="1"/>
        <v>13</v>
      </c>
      <c r="L33" s="38">
        <f t="shared" si="2"/>
        <v>11</v>
      </c>
      <c r="M33" s="38">
        <f t="shared" si="3"/>
        <v>14</v>
      </c>
      <c r="N33" s="38">
        <f t="shared" si="4"/>
        <v>14</v>
      </c>
      <c r="O33" s="38">
        <f t="shared" si="5"/>
        <v>13.5</v>
      </c>
      <c r="P33" s="74">
        <f t="shared" si="6"/>
        <v>7.5</v>
      </c>
    </row>
    <row r="34" spans="4:16" x14ac:dyDescent="0.35">
      <c r="D34" s="40" t="s">
        <v>216</v>
      </c>
      <c r="E34" s="79" t="s">
        <v>231</v>
      </c>
      <c r="F34" s="82">
        <f>IFERROR('Momnetum ranking'!J14,0)</f>
        <v>-0.15384615384615385</v>
      </c>
      <c r="G34" s="59">
        <f>IFERROR('Momnetum ranking'!K14,0)</f>
        <v>0.82051282051282004</v>
      </c>
      <c r="H34" s="58">
        <f>'Momnetum ranking'!Q14</f>
        <v>0.99573780000000001</v>
      </c>
      <c r="I34" s="60">
        <f>'Momnetum ranking'!O14</f>
        <v>18.588829</v>
      </c>
      <c r="J34" s="38"/>
      <c r="K34" s="38">
        <f t="shared" si="1"/>
        <v>12</v>
      </c>
      <c r="L34" s="38">
        <f t="shared" si="2"/>
        <v>9</v>
      </c>
      <c r="M34" s="38">
        <f t="shared" si="3"/>
        <v>10</v>
      </c>
      <c r="N34" s="38">
        <f t="shared" si="4"/>
        <v>10</v>
      </c>
      <c r="O34" s="38">
        <f t="shared" si="5"/>
        <v>10</v>
      </c>
      <c r="P34" s="74">
        <f t="shared" si="6"/>
        <v>4</v>
      </c>
    </row>
    <row r="35" spans="4:16" x14ac:dyDescent="0.35">
      <c r="D35" s="40" t="s">
        <v>217</v>
      </c>
      <c r="E35" s="79" t="s">
        <v>232</v>
      </c>
      <c r="F35" s="82">
        <f>IFERROR('Momnetum ranking'!J15,0)</f>
        <v>0</v>
      </c>
      <c r="G35" s="59">
        <f>IFERROR('Momnetum ranking'!K15,0)</f>
        <v>0</v>
      </c>
      <c r="H35" s="58">
        <f>'Momnetum ranking'!Q15</f>
        <v>0.99443214999999996</v>
      </c>
      <c r="I35" s="60">
        <f>'Momnetum ranking'!O15</f>
        <v>15.974033</v>
      </c>
      <c r="J35" s="38"/>
      <c r="K35" s="38">
        <f t="shared" si="1"/>
        <v>7</v>
      </c>
      <c r="L35" s="38">
        <f t="shared" si="2"/>
        <v>12</v>
      </c>
      <c r="M35" s="38">
        <f t="shared" si="3"/>
        <v>11</v>
      </c>
      <c r="N35" s="38">
        <f t="shared" si="4"/>
        <v>11</v>
      </c>
      <c r="O35" s="38">
        <f t="shared" si="5"/>
        <v>11</v>
      </c>
      <c r="P35" s="74">
        <f t="shared" si="6"/>
        <v>5</v>
      </c>
    </row>
    <row r="36" spans="4:16" x14ac:dyDescent="0.35">
      <c r="D36" s="40" t="s">
        <v>218</v>
      </c>
      <c r="E36" s="79" t="s">
        <v>233</v>
      </c>
      <c r="F36" s="82">
        <f>IFERROR('Momnetum ranking'!J16,0)</f>
        <v>-0.375</v>
      </c>
      <c r="G36" s="59">
        <f>IFERROR('Momnetum ranking'!K16,0)</f>
        <v>0.8125</v>
      </c>
      <c r="H36" s="58">
        <f>'Momnetum ranking'!Q16</f>
        <v>0.93440730000000005</v>
      </c>
      <c r="I36" s="60">
        <f>'Momnetum ranking'!O16</f>
        <v>3.1556725999999999</v>
      </c>
      <c r="J36" s="38"/>
      <c r="K36" s="38">
        <f t="shared" si="1"/>
        <v>14</v>
      </c>
      <c r="L36" s="38">
        <f t="shared" si="2"/>
        <v>10</v>
      </c>
      <c r="M36" s="38">
        <f t="shared" si="3"/>
        <v>13</v>
      </c>
      <c r="N36" s="38">
        <f t="shared" si="4"/>
        <v>13</v>
      </c>
      <c r="O36" s="38">
        <f t="shared" si="5"/>
        <v>13</v>
      </c>
      <c r="P36" s="74">
        <f t="shared" si="6"/>
        <v>7</v>
      </c>
    </row>
    <row r="37" spans="4:16" x14ac:dyDescent="0.35">
      <c r="D37" s="40" t="s">
        <v>220</v>
      </c>
      <c r="E37" s="79" t="s">
        <v>234</v>
      </c>
      <c r="F37" s="82">
        <f>IFERROR('Momnetum ranking'!J17,0)</f>
        <v>0.41666666666666663</v>
      </c>
      <c r="G37" s="59">
        <f>IFERROR('Momnetum ranking'!K17,0)</f>
        <v>0.91666666666666696</v>
      </c>
      <c r="H37" s="58">
        <f>'Momnetum ranking'!Q17</f>
        <v>1</v>
      </c>
      <c r="I37" s="60">
        <f>'Momnetum ranking'!O17</f>
        <v>46.367286999999997</v>
      </c>
      <c r="J37" s="38"/>
      <c r="K37" s="38">
        <f t="shared" si="1"/>
        <v>2</v>
      </c>
      <c r="L37" s="38">
        <f t="shared" si="2"/>
        <v>3</v>
      </c>
      <c r="M37" s="38">
        <f t="shared" si="3"/>
        <v>1</v>
      </c>
      <c r="N37" s="38">
        <f t="shared" si="4"/>
        <v>1</v>
      </c>
      <c r="O37" s="38">
        <f t="shared" si="5"/>
        <v>1.5</v>
      </c>
      <c r="P37" s="74">
        <f t="shared" si="6"/>
        <v>-4.5</v>
      </c>
    </row>
    <row r="38" spans="4:16" ht="15" thickBot="1" x14ac:dyDescent="0.4">
      <c r="D38" s="41" t="s">
        <v>221</v>
      </c>
      <c r="E38" s="80" t="s">
        <v>235</v>
      </c>
      <c r="F38" s="82">
        <f>IFERROR('Momnetum ranking'!J18,0)</f>
        <v>0.36363636363636359</v>
      </c>
      <c r="G38" s="59">
        <f>IFERROR('Momnetum ranking'!K18,0)</f>
        <v>0.95454545454545492</v>
      </c>
      <c r="H38" s="75">
        <f>'Momnetum ranking'!Q18</f>
        <v>1</v>
      </c>
      <c r="I38" s="76">
        <f>'Momnetum ranking'!O18</f>
        <v>31.942796999999999</v>
      </c>
      <c r="J38" s="42"/>
      <c r="K38" s="42">
        <f t="shared" si="1"/>
        <v>3</v>
      </c>
      <c r="L38" s="42">
        <f t="shared" si="2"/>
        <v>1</v>
      </c>
      <c r="M38" s="42">
        <f t="shared" si="3"/>
        <v>1</v>
      </c>
      <c r="N38" s="42">
        <f t="shared" si="4"/>
        <v>3</v>
      </c>
      <c r="O38" s="42">
        <f t="shared" si="5"/>
        <v>2</v>
      </c>
      <c r="P38" s="77">
        <f t="shared" si="6"/>
        <v>-4</v>
      </c>
    </row>
    <row r="39" spans="4:16" x14ac:dyDescent="0.35">
      <c r="F39" s="8"/>
      <c r="G39" s="5"/>
      <c r="H39" s="8"/>
      <c r="I39" s="3"/>
      <c r="P39" s="69"/>
    </row>
    <row r="40" spans="4:16" x14ac:dyDescent="0.35">
      <c r="F40" s="8"/>
      <c r="G40" s="5"/>
      <c r="H40" s="8"/>
      <c r="I40" s="3"/>
      <c r="P40" s="69"/>
    </row>
    <row r="42" spans="4:16" ht="15" thickBot="1" x14ac:dyDescent="0.4">
      <c r="E42" s="46" t="s">
        <v>203</v>
      </c>
      <c r="K42" s="46" t="s">
        <v>204</v>
      </c>
    </row>
    <row r="43" spans="4:16" ht="15" thickBot="1" x14ac:dyDescent="0.4">
      <c r="D43" s="85" t="s">
        <v>236</v>
      </c>
      <c r="E43" s="83" t="s">
        <v>159</v>
      </c>
      <c r="F43" s="9"/>
      <c r="G43" s="83" t="s">
        <v>146</v>
      </c>
      <c r="H43" s="83" t="s">
        <v>147</v>
      </c>
      <c r="I43" s="84" t="s">
        <v>145</v>
      </c>
      <c r="K43" s="43" t="s">
        <v>236</v>
      </c>
      <c r="L43" s="45" t="s">
        <v>159</v>
      </c>
      <c r="M43" s="44" t="s">
        <v>135</v>
      </c>
      <c r="N43" s="45" t="s">
        <v>136</v>
      </c>
    </row>
    <row r="44" spans="4:16" x14ac:dyDescent="0.35">
      <c r="D44" s="26" t="s">
        <v>205</v>
      </c>
      <c r="E44" t="s">
        <v>222</v>
      </c>
      <c r="F44" s="1"/>
      <c r="G44" t="str">
        <f>IF(HLOOKUP($D44,'Factset Price Data'!$C$208:$P$215,6,FALSE)&gt;=1,"INVESTED","CASH")</f>
        <v>INVESTED</v>
      </c>
      <c r="H44" t="str">
        <f>IF(HLOOKUP($D44,'Factset Price Data'!$C$208:$P$215,7,FALSE)&gt;=1,"INVESTED","CASH")</f>
        <v>INVESTED</v>
      </c>
      <c r="I44" s="47" t="str">
        <f>IF(HLOOKUP($D44,'Factset Price Data'!$C$208:$P$215,8,FALSE)&gt;=1,"INVESTED","CASH")</f>
        <v>INVESTED</v>
      </c>
      <c r="K44" s="26" t="s">
        <v>205</v>
      </c>
      <c r="L44" s="47" t="s">
        <v>222</v>
      </c>
      <c r="M44" s="8">
        <f>'Momnetum ranking'!H5</f>
        <v>0.30769230769230771</v>
      </c>
      <c r="N44" s="27">
        <f>'Momnetum ranking'!I5</f>
        <v>0.15384615384615385</v>
      </c>
    </row>
    <row r="45" spans="4:16" x14ac:dyDescent="0.35">
      <c r="D45" s="26" t="s">
        <v>208</v>
      </c>
      <c r="E45" t="s">
        <v>223</v>
      </c>
      <c r="F45" s="1"/>
      <c r="G45" t="str">
        <f>IF(HLOOKUP($D45,'Factset Price Data'!$C$208:$P$215,6,FALSE)&gt;=1,"INVESTED","CASH")</f>
        <v>INVESTED</v>
      </c>
      <c r="H45" t="str">
        <f>IF(HLOOKUP($D45,'Factset Price Data'!$C$208:$P$215,7,FALSE)&gt;=1,"INVESTED","CASH")</f>
        <v>INVESTED</v>
      </c>
      <c r="I45" s="47" t="e">
        <f>IF(HLOOKUP($D45,'Factset Price Data'!$C$208:$P$215,8,FALSE)&gt;=1,"INVESTED","CASH")</f>
        <v>#N/A</v>
      </c>
      <c r="K45" s="26" t="s">
        <v>208</v>
      </c>
      <c r="L45" s="47" t="s">
        <v>223</v>
      </c>
      <c r="M45" s="8" t="e">
        <f>'Momnetum ranking'!H6</f>
        <v>#N/A</v>
      </c>
      <c r="N45" s="27" t="e">
        <f>'Momnetum ranking'!I6</f>
        <v>#N/A</v>
      </c>
    </row>
    <row r="46" spans="4:16" x14ac:dyDescent="0.35">
      <c r="D46" s="26" t="s">
        <v>209</v>
      </c>
      <c r="E46" t="s">
        <v>224</v>
      </c>
      <c r="F46" s="1"/>
      <c r="G46" t="str">
        <f>IF(HLOOKUP($D46,'Factset Price Data'!$C$208:$P$215,6,FALSE)&gt;=1,"INVESTED","CASH")</f>
        <v>INVESTED</v>
      </c>
      <c r="H46" t="str">
        <f>IF(HLOOKUP($D46,'Factset Price Data'!$C$208:$P$215,7,FALSE)&gt;=1,"INVESTED","CASH")</f>
        <v>INVESTED</v>
      </c>
      <c r="I46" s="47" t="str">
        <f>IF(HLOOKUP($D46,'Factset Price Data'!$C$208:$P$215,8,FALSE)&gt;=1,"INVESTED","CASH")</f>
        <v>INVESTED</v>
      </c>
      <c r="K46" s="26" t="s">
        <v>209</v>
      </c>
      <c r="L46" s="47" t="s">
        <v>224</v>
      </c>
      <c r="M46" s="8">
        <f>'Momnetum ranking'!H7</f>
        <v>0.42857142857142855</v>
      </c>
      <c r="N46" s="27">
        <f>'Momnetum ranking'!I7</f>
        <v>0.38095238095238093</v>
      </c>
    </row>
    <row r="47" spans="4:16" x14ac:dyDescent="0.35">
      <c r="D47" s="26" t="s">
        <v>210</v>
      </c>
      <c r="E47" t="s">
        <v>225</v>
      </c>
      <c r="F47" s="1"/>
      <c r="G47" t="str">
        <f>IF(HLOOKUP($D47,'Factset Price Data'!$C$208:$P$215,6,FALSE)&gt;=1,"INVESTED","CASH")</f>
        <v>INVESTED</v>
      </c>
      <c r="H47" t="str">
        <f>IF(HLOOKUP($D47,'Factset Price Data'!$C$208:$P$215,7,FALSE)&gt;=1,"INVESTED","CASH")</f>
        <v>INVESTED</v>
      </c>
      <c r="I47" s="47" t="str">
        <f>IF(HLOOKUP($D47,'Factset Price Data'!$C$208:$P$215,8,FALSE)&gt;=1,"INVESTED","CASH")</f>
        <v>INVESTED</v>
      </c>
      <c r="K47" s="26" t="s">
        <v>210</v>
      </c>
      <c r="L47" s="47" t="s">
        <v>225</v>
      </c>
      <c r="M47" s="8">
        <f>'Momnetum ranking'!H8</f>
        <v>0.38095238095238093</v>
      </c>
      <c r="N47" s="27">
        <f>'Momnetum ranking'!I8</f>
        <v>0.42857142857142855</v>
      </c>
    </row>
    <row r="48" spans="4:16" x14ac:dyDescent="0.35">
      <c r="D48" s="26" t="s">
        <v>211</v>
      </c>
      <c r="E48" t="s">
        <v>226</v>
      </c>
      <c r="F48" s="1"/>
      <c r="G48" t="str">
        <f>IF(HLOOKUP($D48,'Factset Price Data'!$C$208:$P$215,6,FALSE)&gt;=1,"INVESTED","CASH")</f>
        <v>INVESTED</v>
      </c>
      <c r="H48" t="str">
        <f>IF(HLOOKUP($D48,'Factset Price Data'!$C$208:$P$215,7,FALSE)&gt;=1,"INVESTED","CASH")</f>
        <v>INVESTED</v>
      </c>
      <c r="I48" s="47" t="str">
        <f>IF(HLOOKUP($D48,'Factset Price Data'!$C$208:$P$215,8,FALSE)&gt;=1,"INVESTED","CASH")</f>
        <v>INVESTED</v>
      </c>
      <c r="K48" s="26" t="s">
        <v>211</v>
      </c>
      <c r="L48" s="47" t="s">
        <v>226</v>
      </c>
      <c r="M48" s="8">
        <f>'Momnetum ranking'!H9</f>
        <v>0.64516129032258063</v>
      </c>
      <c r="N48" s="27">
        <f>'Momnetum ranking'!I9</f>
        <v>0.19354838709677419</v>
      </c>
    </row>
    <row r="49" spans="4:14" x14ac:dyDescent="0.35">
      <c r="D49" s="26" t="s">
        <v>212</v>
      </c>
      <c r="E49" t="s">
        <v>227</v>
      </c>
      <c r="F49" s="1"/>
      <c r="G49" t="str">
        <f>IF(HLOOKUP($D49,'Factset Price Data'!$C$208:$P$215,6,FALSE)&gt;=1,"INVESTED","CASH")</f>
        <v>INVESTED</v>
      </c>
      <c r="H49" t="str">
        <f>IF(HLOOKUP($D49,'Factset Price Data'!$C$208:$P$215,7,FALSE)&gt;=1,"INVESTED","CASH")</f>
        <v>INVESTED</v>
      </c>
      <c r="I49" s="47" t="str">
        <f>IF(HLOOKUP($D49,'Factset Price Data'!$C$208:$P$215,8,FALSE)&gt;=1,"INVESTED","CASH")</f>
        <v>INVESTED</v>
      </c>
      <c r="K49" s="26" t="s">
        <v>212</v>
      </c>
      <c r="L49" s="47" t="s">
        <v>227</v>
      </c>
      <c r="M49" s="8" t="e">
        <f>'Momnetum ranking'!H10</f>
        <v>#N/A</v>
      </c>
      <c r="N49" s="27" t="e">
        <f>'Momnetum ranking'!I10</f>
        <v>#N/A</v>
      </c>
    </row>
    <row r="50" spans="4:14" x14ac:dyDescent="0.35">
      <c r="D50" s="26" t="s">
        <v>213</v>
      </c>
      <c r="E50" t="s">
        <v>228</v>
      </c>
      <c r="F50" s="1"/>
      <c r="G50" t="str">
        <f>IF(HLOOKUP($D50,'Factset Price Data'!$C$208:$P$215,6,FALSE)&gt;=1,"INVESTED","CASH")</f>
        <v>INVESTED</v>
      </c>
      <c r="H50" t="str">
        <f>IF(HLOOKUP($D50,'Factset Price Data'!$C$208:$P$215,7,FALSE)&gt;=1,"INVESTED","CASH")</f>
        <v>INVESTED</v>
      </c>
      <c r="I50" s="47" t="str">
        <f>IF(HLOOKUP($D50,'Factset Price Data'!$C$208:$P$215,8,FALSE)&gt;=1,"INVESTED","CASH")</f>
        <v>INVESTED</v>
      </c>
      <c r="K50" s="26" t="s">
        <v>213</v>
      </c>
      <c r="L50" s="47" t="s">
        <v>228</v>
      </c>
      <c r="M50" s="8">
        <f>'Momnetum ranking'!H11</f>
        <v>0.54838709677419351</v>
      </c>
      <c r="N50" s="27">
        <f>'Momnetum ranking'!I11</f>
        <v>0.19354838709677419</v>
      </c>
    </row>
    <row r="51" spans="4:14" x14ac:dyDescent="0.35">
      <c r="D51" s="26" t="s">
        <v>214</v>
      </c>
      <c r="E51" t="s">
        <v>229</v>
      </c>
      <c r="F51" s="1"/>
      <c r="G51" t="str">
        <f>IF(HLOOKUP($D51,'Factset Price Data'!$C$208:$P$215,6,FALSE)&gt;=1,"INVESTED","CASH")</f>
        <v>INVESTED</v>
      </c>
      <c r="H51" t="str">
        <f>IF(HLOOKUP($D51,'Factset Price Data'!$C$208:$P$215,7,FALSE)&gt;=1,"INVESTED","CASH")</f>
        <v>INVESTED</v>
      </c>
      <c r="I51" s="47" t="str">
        <f>IF(HLOOKUP($D51,'Factset Price Data'!$C$208:$P$215,8,FALSE)&gt;=1,"INVESTED","CASH")</f>
        <v>INVESTED</v>
      </c>
      <c r="K51" s="26" t="s">
        <v>214</v>
      </c>
      <c r="L51" s="47" t="s">
        <v>229</v>
      </c>
      <c r="M51" s="8" t="e">
        <f>'Momnetum ranking'!H12</f>
        <v>#DIV/0!</v>
      </c>
      <c r="N51" s="27" t="e">
        <f>'Momnetum ranking'!I12</f>
        <v>#DIV/0!</v>
      </c>
    </row>
    <row r="52" spans="4:14" x14ac:dyDescent="0.35">
      <c r="D52" s="26" t="s">
        <v>215</v>
      </c>
      <c r="E52" t="s">
        <v>230</v>
      </c>
      <c r="F52" s="1"/>
      <c r="G52" t="str">
        <f>IF(HLOOKUP($D52,'Factset Price Data'!$C$208:$P$215,6,FALSE)&gt;=1,"INVESTED","CASH")</f>
        <v>CASH</v>
      </c>
      <c r="H52" t="str">
        <f>IF(HLOOKUP($D52,'Factset Price Data'!$C$208:$P$215,7,FALSE)&gt;=1,"INVESTED","CASH")</f>
        <v>INVESTED</v>
      </c>
      <c r="I52" s="47" t="str">
        <f>IF(HLOOKUP($D52,'Factset Price Data'!$C$208:$P$215,8,FALSE)&gt;=1,"INVESTED","CASH")</f>
        <v>INVESTED</v>
      </c>
      <c r="K52" s="26" t="s">
        <v>215</v>
      </c>
      <c r="L52" s="47" t="s">
        <v>230</v>
      </c>
      <c r="M52" s="8">
        <f>'Momnetum ranking'!H13</f>
        <v>9.0909090909090912E-2</v>
      </c>
      <c r="N52" s="27">
        <f>'Momnetum ranking'!I13</f>
        <v>0.36363636363636365</v>
      </c>
    </row>
    <row r="53" spans="4:14" x14ac:dyDescent="0.35">
      <c r="D53" s="26" t="s">
        <v>216</v>
      </c>
      <c r="E53" t="s">
        <v>231</v>
      </c>
      <c r="F53" s="1"/>
      <c r="G53" t="str">
        <f>IF(HLOOKUP($D53,'Factset Price Data'!$C$208:$P$215,6,FALSE)&gt;=1,"INVESTED","CASH")</f>
        <v>INVESTED</v>
      </c>
      <c r="H53" t="str">
        <f>IF(HLOOKUP($D53,'Factset Price Data'!$C$208:$P$215,7,FALSE)&gt;=1,"INVESTED","CASH")</f>
        <v>INVESTED</v>
      </c>
      <c r="I53" s="47" t="str">
        <f>IF(HLOOKUP($D53,'Factset Price Data'!$C$208:$P$215,8,FALSE)&gt;=1,"INVESTED","CASH")</f>
        <v>INVESTED</v>
      </c>
      <c r="K53" s="26" t="s">
        <v>216</v>
      </c>
      <c r="L53" s="47" t="s">
        <v>231</v>
      </c>
      <c r="M53" s="8">
        <f>'Momnetum ranking'!H14</f>
        <v>0.33333333333333331</v>
      </c>
      <c r="N53" s="27">
        <f>'Momnetum ranking'!I14</f>
        <v>0.48717948717948717</v>
      </c>
    </row>
    <row r="54" spans="4:14" x14ac:dyDescent="0.35">
      <c r="D54" s="26" t="s">
        <v>217</v>
      </c>
      <c r="E54" t="s">
        <v>232</v>
      </c>
      <c r="F54" s="1"/>
      <c r="G54" t="str">
        <f>IF(HLOOKUP($D54,'Factset Price Data'!$C$208:$P$215,6,FALSE)&gt;=1,"INVESTED","CASH")</f>
        <v>INVESTED</v>
      </c>
      <c r="H54" t="str">
        <f>IF(HLOOKUP($D54,'Factset Price Data'!$C$208:$P$215,7,FALSE)&gt;=1,"INVESTED","CASH")</f>
        <v>INVESTED</v>
      </c>
      <c r="I54" s="47" t="str">
        <f>IF(HLOOKUP($D54,'Factset Price Data'!$C$208:$P$215,8,FALSE)&gt;=1,"INVESTED","CASH")</f>
        <v>INVESTED</v>
      </c>
      <c r="K54" s="26" t="s">
        <v>217</v>
      </c>
      <c r="L54" s="47" t="s">
        <v>232</v>
      </c>
      <c r="M54" s="8" t="e">
        <f>'Momnetum ranking'!H15</f>
        <v>#N/A</v>
      </c>
      <c r="N54" s="27" t="e">
        <f>'Momnetum ranking'!I15</f>
        <v>#N/A</v>
      </c>
    </row>
    <row r="55" spans="4:14" x14ac:dyDescent="0.35">
      <c r="D55" s="26" t="s">
        <v>218</v>
      </c>
      <c r="E55" t="s">
        <v>233</v>
      </c>
      <c r="F55" s="1"/>
      <c r="G55" t="str">
        <f>IF(HLOOKUP($D55,'Factset Price Data'!$C$208:$P$215,6,FALSE)&gt;=1,"INVESTED","CASH")</f>
        <v>CASH</v>
      </c>
      <c r="H55" t="str">
        <f>IF(HLOOKUP($D55,'Factset Price Data'!$C$208:$P$215,7,FALSE)&gt;=1,"INVESTED","CASH")</f>
        <v>INVESTED</v>
      </c>
      <c r="I55" s="47" t="str">
        <f>IF(HLOOKUP($D55,'Factset Price Data'!$C$208:$P$215,8,FALSE)&gt;=1,"INVESTED","CASH")</f>
        <v>INVESTED</v>
      </c>
      <c r="K55" s="26" t="s">
        <v>218</v>
      </c>
      <c r="L55" s="47" t="s">
        <v>233</v>
      </c>
      <c r="M55" s="8">
        <f>'Momnetum ranking'!H16</f>
        <v>0.1875</v>
      </c>
      <c r="N55" s="27">
        <f>'Momnetum ranking'!I16</f>
        <v>0.5625</v>
      </c>
    </row>
    <row r="56" spans="4:14" x14ac:dyDescent="0.35">
      <c r="D56" s="26" t="s">
        <v>220</v>
      </c>
      <c r="E56" t="s">
        <v>234</v>
      </c>
      <c r="F56" s="1"/>
      <c r="G56" t="str">
        <f>IF(HLOOKUP($D56,'Factset Price Data'!$C$208:$P$215,6,FALSE)&gt;=1,"INVESTED","CASH")</f>
        <v>INVESTED</v>
      </c>
      <c r="H56" t="str">
        <f>IF(HLOOKUP($D56,'Factset Price Data'!$C$208:$P$215,7,FALSE)&gt;=1,"INVESTED","CASH")</f>
        <v>INVESTED</v>
      </c>
      <c r="I56" s="47" t="str">
        <f>IF(HLOOKUP($D56,'Factset Price Data'!$C$208:$P$215,8,FALSE)&gt;=1,"INVESTED","CASH")</f>
        <v>INVESTED</v>
      </c>
      <c r="K56" s="26" t="s">
        <v>220</v>
      </c>
      <c r="L56" s="47" t="s">
        <v>234</v>
      </c>
      <c r="M56" s="8">
        <f>'Momnetum ranking'!H17</f>
        <v>0.66666666666666663</v>
      </c>
      <c r="N56" s="27">
        <f>'Momnetum ranking'!I17</f>
        <v>0.25</v>
      </c>
    </row>
    <row r="57" spans="4:14" ht="15" thickBot="1" x14ac:dyDescent="0.4">
      <c r="D57" s="11" t="s">
        <v>221</v>
      </c>
      <c r="E57" s="12" t="s">
        <v>235</v>
      </c>
      <c r="F57" s="49"/>
      <c r="G57" s="12" t="str">
        <f>IF(HLOOKUP($D57,'Factset Price Data'!$C$208:$P$215,6,FALSE)&gt;=1,"INVESTED","CASH")</f>
        <v>INVESTED</v>
      </c>
      <c r="H57" s="12" t="str">
        <f>IF(HLOOKUP($D57,'Factset Price Data'!$C$208:$P$215,7,FALSE)&gt;=1,"INVESTED","CASH")</f>
        <v>INVESTED</v>
      </c>
      <c r="I57" s="48" t="str">
        <f>IF(HLOOKUP($D57,'Factset Price Data'!$C$208:$P$215,8,FALSE)&gt;=1,"INVESTED","CASH")</f>
        <v>INVESTED</v>
      </c>
      <c r="K57" s="11" t="s">
        <v>221</v>
      </c>
      <c r="L57" s="48" t="s">
        <v>235</v>
      </c>
      <c r="M57" s="35">
        <f>'Momnetum ranking'!H18</f>
        <v>0.68181818181818177</v>
      </c>
      <c r="N57" s="28">
        <f>'Momnetum ranking'!I18</f>
        <v>0.31818181818181818</v>
      </c>
    </row>
    <row r="59" spans="4:14" x14ac:dyDescent="0.35">
      <c r="F59" s="8"/>
      <c r="J59" s="8"/>
    </row>
    <row r="60" spans="4:14" x14ac:dyDescent="0.35">
      <c r="F60" s="8"/>
      <c r="J60" s="8"/>
    </row>
    <row r="61" spans="4:14" x14ac:dyDescent="0.35">
      <c r="F61" s="8"/>
      <c r="J61" s="8"/>
    </row>
    <row r="62" spans="4:14" x14ac:dyDescent="0.35">
      <c r="F62" s="8"/>
      <c r="J62" s="8"/>
    </row>
    <row r="63" spans="4:14" x14ac:dyDescent="0.35">
      <c r="F63" s="8"/>
      <c r="J63" s="8"/>
    </row>
    <row r="64" spans="4:14" x14ac:dyDescent="0.35">
      <c r="F64" s="8"/>
      <c r="J64" s="8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0BC4-EDDC-41AC-B8E4-472ECEF31537}">
  <dimension ref="A2:AC52"/>
  <sheetViews>
    <sheetView workbookViewId="0">
      <selection activeCell="F32" sqref="F32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bestFit="1" customWidth="1"/>
    <col min="6" max="6" width="12.7265625" customWidth="1"/>
    <col min="7" max="7" width="17.1796875" customWidth="1"/>
    <col min="8" max="8" width="16.26953125" customWidth="1"/>
    <col min="9" max="9" width="12.1796875" customWidth="1"/>
    <col min="10" max="10" width="14.7265625" customWidth="1"/>
    <col min="11" max="11" width="13" customWidth="1"/>
    <col min="12" max="12" width="8.7265625" customWidth="1"/>
    <col min="14" max="15" width="10.54296875" customWidth="1"/>
    <col min="16" max="16" width="15" customWidth="1"/>
    <col min="17" max="17" width="12.453125" customWidth="1"/>
    <col min="18" max="20" width="13.26953125" customWidth="1"/>
    <col min="21" max="21" width="14" customWidth="1"/>
    <col min="22" max="22" width="16.26953125" customWidth="1"/>
    <col min="23" max="23" width="14.7265625" customWidth="1"/>
    <col min="24" max="24" width="14.26953125" customWidth="1"/>
    <col min="25" max="25" width="11.7265625" customWidth="1"/>
    <col min="26" max="26" width="14.7265625" customWidth="1"/>
    <col min="27" max="28" width="11.7265625" customWidth="1"/>
  </cols>
  <sheetData>
    <row r="2" spans="1:29" ht="43.5" x14ac:dyDescent="0.35">
      <c r="B2" t="s">
        <v>165</v>
      </c>
      <c r="D2" s="30" t="s">
        <v>0</v>
      </c>
      <c r="E2" s="30" t="s">
        <v>166</v>
      </c>
      <c r="F2" s="30"/>
      <c r="G2" s="30" t="s">
        <v>167</v>
      </c>
      <c r="H2" s="30" t="s">
        <v>168</v>
      </c>
      <c r="I2" s="30" t="s">
        <v>169</v>
      </c>
      <c r="J2" s="30" t="s">
        <v>170</v>
      </c>
      <c r="K2" s="30" t="s">
        <v>171</v>
      </c>
      <c r="L2" s="30" t="s">
        <v>172</v>
      </c>
      <c r="M2" s="30" t="s">
        <v>173</v>
      </c>
      <c r="N2" s="30" t="s">
        <v>174</v>
      </c>
      <c r="O2" s="30" t="s">
        <v>175</v>
      </c>
      <c r="P2" s="30" t="s">
        <v>176</v>
      </c>
      <c r="Q2" s="30" t="s">
        <v>177</v>
      </c>
      <c r="R2" s="30" t="s">
        <v>178</v>
      </c>
      <c r="S2" s="30" t="s">
        <v>179</v>
      </c>
      <c r="T2" s="30" t="s">
        <v>180</v>
      </c>
      <c r="U2" s="30" t="s">
        <v>181</v>
      </c>
      <c r="V2" s="30" t="s">
        <v>182</v>
      </c>
      <c r="W2" s="30" t="s">
        <v>183</v>
      </c>
      <c r="X2" s="30" t="s">
        <v>184</v>
      </c>
      <c r="Y2" s="30" t="s">
        <v>185</v>
      </c>
      <c r="Z2" s="30" t="s">
        <v>186</v>
      </c>
      <c r="AA2" s="51" t="s">
        <v>187</v>
      </c>
      <c r="AB2" s="30" t="s">
        <v>188</v>
      </c>
      <c r="AC2" s="30" t="s">
        <v>189</v>
      </c>
    </row>
    <row r="3" spans="1:29" x14ac:dyDescent="0.35">
      <c r="A3" t="s">
        <v>52</v>
      </c>
      <c r="B3" t="s">
        <v>36</v>
      </c>
      <c r="C3" t="str" cm="1">
        <f t="array" ref="C3">_xll.FDS(A3,"FG_COMPANY_NAME")</f>
        <v>iShares MSCI New Zealand ETF</v>
      </c>
      <c r="D3" t="s">
        <v>52</v>
      </c>
      <c r="E3" t="s">
        <v>70</v>
      </c>
      <c r="F3" s="2" cm="1">
        <f t="array" ref="F3">_xll.FDS(D3,"JULIAN(FMA_DIV_YLD(NTMA,NOW,NOW,M,""PORTAGG"",""MEANR"").dates)")</f>
        <v>45322</v>
      </c>
      <c r="G3" s="4" cm="1">
        <f t="array" ref="G3">_xll.FDS(D3,"FG_PE(0)")</f>
        <v>23.722508007020501</v>
      </c>
      <c r="H3" s="4" cm="1">
        <f t="array" ref="H3">_xll.FDS(D3,"FG_PE_NTM(0,,,90,0)")</f>
        <v>22.6795792790736</v>
      </c>
      <c r="I3" cm="1">
        <f t="array" ref="I3">_xll.FDS(D3,"FMA_DIV_YLD(NTMA,NOW,NOW,M,""PORTAGG"",""MEANR"")")</f>
        <v>3.0051998519887699</v>
      </c>
      <c r="J3" s="50" cm="1">
        <f t="array" ref="J3">IFERROR(_xll.FDS(D3,"FG_FCF_YIELD_NTM(0)"),(1/G3*100))</f>
        <v>1.0370373674465001</v>
      </c>
      <c r="K3" s="3" cm="1">
        <f t="array" ref="K3">_xll.FDS(D3,"FMA_EVAL_EBITDA(NTMA,0,,,""PORTAGG"",""MEANR"")")</f>
        <v>11.805367346966699</v>
      </c>
      <c r="L3" cm="1">
        <f t="array" ref="L3">_xll.FDS(D3,"FMA_EVAL_EBIT(LTMA,NOW,NOW,M,""PORTAGG"",""MEANR"")")</f>
        <v>19.787279238131301</v>
      </c>
      <c r="M3">
        <f>HLOOKUP(D3,'[1]Index ROE'!$A$1:$N$25,25,FALSE)</f>
        <v>6.5791075391831502</v>
      </c>
      <c r="N3">
        <f>VLOOKUP(A3,'[1]LIQIDITY 2'!$A$3:$E$16,5,FALSE)</f>
        <v>4.6825999999999999</v>
      </c>
      <c r="O3" cm="1">
        <f t="array" ref="O3">IFERROR(_xll.FDS(B3,"FDS_ECON_RCPI_Q(0)"),$D$23)</f>
        <v>4.6770573000000004</v>
      </c>
      <c r="P3">
        <f>VLOOKUP(E3,[1]GDP_GROWTH!$B$10:$W$165,22,FALSE)</f>
        <v>2.7196134550164452</v>
      </c>
      <c r="Q3">
        <f t="shared" ref="Q3:Q15" si="0">I3-N3</f>
        <v>-1.6774001480112299</v>
      </c>
      <c r="R3" s="50">
        <f t="shared" ref="R3:R15" si="1">J3-N3</f>
        <v>-3.6455626325534998</v>
      </c>
      <c r="S3">
        <f t="shared" ref="S3:S15" si="2">M3-N3</f>
        <v>1.8965075391831503</v>
      </c>
      <c r="T3">
        <f t="shared" ref="T3:T15" si="3">M3-O3</f>
        <v>1.9020502391831497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U3*[1]Assumption!$E$39 + V3*[1]Assumption!$F$39 + X3*[1]Assumption!$G$39 + Y3*[1]Assumption!$H$39 + W3*[1]Assumption!$I$39 +Z3* [1]Assumption!$K$39 + AA3* [1]Assumption!$J$39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10</v>
      </c>
      <c r="B4" t="s">
        <v>35</v>
      </c>
      <c r="C4" t="str" cm="1">
        <f t="array" ref="C4">_xll.FDS(A4,"FG_COMPANY_NAME")</f>
        <v>iShares MSCI Australia ETF</v>
      </c>
      <c r="D4" t="s">
        <v>10</v>
      </c>
      <c r="E4" t="s">
        <v>63</v>
      </c>
      <c r="F4" s="2" cm="1">
        <f t="array" ref="F4">_xll.FDS(D4,"JULIAN(FMA_DIV_YLD(NTMA,NOW,NOW,M,""PORTAGG"",""MEANR"").dates)")</f>
        <v>45322</v>
      </c>
      <c r="G4" s="4" cm="1">
        <f t="array" ref="G4">_xll.FDS(D4,"FG_PE(0)")</f>
        <v>15.671553658931099</v>
      </c>
      <c r="H4" s="4" cm="1">
        <f t="array" ref="H4">_xll.FDS(D4,"FG_PE_NTM(0,,,90,0)")</f>
        <v>16.4003309178431</v>
      </c>
      <c r="I4" cm="1">
        <f t="array" ref="I4">_xll.FDS(D4,"FMA_DIV_YLD(NTMA,NOW,NOW,M,""PORTAGG"",""MEANR"")")</f>
        <v>3.9531738559779601</v>
      </c>
      <c r="J4" s="50" cm="1">
        <f t="array" ref="J4">IFERROR(_xll.FDS(D4,"FG_FCF_YIELD_NTM(0)"),(1/G4*100))</f>
        <v>4.7301190510491704</v>
      </c>
      <c r="K4" s="3" cm="1">
        <f t="array" ref="K4">_xll.FDS(D4,"FMA_EVAL_EBITDA(NTMA,0,,,""PORTAGG"",""MEANR"")")</f>
        <v>8.5471502325559392</v>
      </c>
      <c r="L4" cm="1">
        <f t="array" ref="L4">_xll.FDS(D4,"FMA_EVAL_EBIT(LTMA,NOW,NOW,M,""PORTAGG"",""MEANR"")")</f>
        <v>12.5096391993811</v>
      </c>
      <c r="M4">
        <f>HLOOKUP(D4,'[1]Index ROE'!$A$1:$N$25,25,FALSE)</f>
        <v>13.2282302133121</v>
      </c>
      <c r="N4">
        <f>VLOOKUP(A4,'[1]LIQIDITY 2'!$A$3:$E$16,5,FALSE)</f>
        <v>4.2389999999999999</v>
      </c>
      <c r="O4" cm="1">
        <f t="array" ref="O4">IFERROR(_xll.FDS(B4,"FDS_ECON_RCPI_Q(0)"),$D$23)</f>
        <v>4.0519876000000004</v>
      </c>
      <c r="P4">
        <f>VLOOKUP(E4,[1]GDP_GROWTH!$B$10:$W$165,22,FALSE)</f>
        <v>2.0879441195558623</v>
      </c>
      <c r="Q4">
        <f t="shared" si="0"/>
        <v>-0.28582614402203976</v>
      </c>
      <c r="R4" s="50">
        <f t="shared" si="1"/>
        <v>0.49111905104917053</v>
      </c>
      <c r="S4">
        <f t="shared" si="2"/>
        <v>8.9892302133121014</v>
      </c>
      <c r="T4">
        <f t="shared" si="3"/>
        <v>9.1762426133121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57.2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U4*[1]Assumption!$E$39 + V4*[1]Assumption!$F$39 + X4*[1]Assumption!$G$39 + Y4*[1]Assumption!$H$39 + W4*[1]Assumption!$I$39 +Z4* [1]Assumption!$K$39 + AA4* [1]Assumption!$J$39</f>
        <v>36.79</v>
      </c>
      <c r="AC4" cm="1">
        <f t="array" ref="AC4">_xlfn.PERCENTRANK.EXC(_xlfn._xlws.FILTER(AB$3:AB$15, ISNUMBER(AB$3:AB$15)),AB4)*100</f>
        <v>28.499999999999996</v>
      </c>
    </row>
    <row r="5" spans="1:29" x14ac:dyDescent="0.35">
      <c r="A5" t="s">
        <v>13</v>
      </c>
      <c r="B5" t="s">
        <v>31</v>
      </c>
      <c r="C5" t="str" cm="1">
        <f t="array" ref="C5">_xll.FDS(A5,"FG_COMPANY_NAME")</f>
        <v>iShares MSCI Canada ETF</v>
      </c>
      <c r="D5" t="s">
        <v>13</v>
      </c>
      <c r="E5" t="s">
        <v>64</v>
      </c>
      <c r="F5" s="2" cm="1">
        <f t="array" ref="F5">_xll.FDS(D5,"JULIAN(FMA_DIV_YLD(NTMA,NOW,NOW,M,""PORTAGG"",""MEANR"").dates)")</f>
        <v>45322</v>
      </c>
      <c r="G5" s="4" cm="1">
        <f t="array" ref="G5">_xll.FDS(D5,"FG_PE(0)")</f>
        <v>16.339394944838201</v>
      </c>
      <c r="H5" s="4" cm="1">
        <f t="array" ref="H5">_xll.FDS(D5,"FG_PE_NTM(0,,,90,0)")</f>
        <v>13.7392308489899</v>
      </c>
      <c r="I5" cm="1">
        <f t="array" ref="I5">_xll.FDS(D5,"FMA_DIV_YLD(NTMA,NOW,NOW,M,""PORTAGG"",""MEANR"")")</f>
        <v>3.33446191962789</v>
      </c>
      <c r="J5" s="50" cm="1">
        <f t="array" ref="J5">IFERROR(_xll.FDS(D5,"FG_FCF_YIELD_NTM(0)"),(1/G5*100))</f>
        <v>5.3462537745646399</v>
      </c>
      <c r="K5" s="3" cm="1">
        <f t="array" ref="K5">_xll.FDS(D5,"FMA_EVAL_EBITDA(NTMA,0,,,""PORTAGG"",""MEANR"")")</f>
        <v>9.4741955311684691</v>
      </c>
      <c r="L5" cm="1">
        <f t="array" ref="L5">_xll.FDS(D5,"FMA_EVAL_EBIT(LTMA,NOW,NOW,M,""PORTAGG"",""MEANR"")")</f>
        <v>15.790285180317699</v>
      </c>
      <c r="M5">
        <f>HLOOKUP(D5,'[1]Index ROE'!$A$1:$N$25,25,FALSE)</f>
        <v>13.143831982753101</v>
      </c>
      <c r="N5">
        <f>VLOOKUP(A5,'[1]LIQIDITY 2'!$A$3:$E$16,5,FALSE)</f>
        <v>3.5358000000000001</v>
      </c>
      <c r="O5" cm="1">
        <f t="array" ref="O5">IFERROR(_xll.FDS(B5,"FDS_ECON_RCPI_Q(0)"),$D$23)</f>
        <v>3.1790657000000002</v>
      </c>
      <c r="P5">
        <f>VLOOKUP(E5,[1]GDP_GROWTH!$B$10:$W$165,22,FALSE)</f>
        <v>1.4598842535213041</v>
      </c>
      <c r="Q5">
        <f t="shared" si="0"/>
        <v>-0.2013380803721101</v>
      </c>
      <c r="R5" s="50">
        <f t="shared" si="1"/>
        <v>1.8104537745646399</v>
      </c>
      <c r="S5">
        <f t="shared" si="2"/>
        <v>9.6080319827531007</v>
      </c>
      <c r="T5">
        <f t="shared" si="3"/>
        <v>9.9647662827531001</v>
      </c>
      <c r="U5" cm="1">
        <f t="array" ref="U5">_xlfn.PERCENTRANK.EXC(_xlfn._xlws.FILTER(Q$3:Q$15, ISNUMBER(Q$3:Q$15)),Q5)*100</f>
        <v>35.699999999999996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35.799999999999997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50</v>
      </c>
      <c r="AA5" cm="1">
        <f t="array" ref="AA5">_xlfn.PERCENTRANK.EXC(_xlfn._xlws.FILTER(P$3:P$15, ISNUMBER(P$3:P$15)),P5)*100</f>
        <v>42.8</v>
      </c>
      <c r="AB5">
        <f>U5*[1]Assumption!$E$39 + V5*[1]Assumption!$F$39 + X5*[1]Assumption!$G$39 + Y5*[1]Assumption!$H$39 + W5*[1]Assumption!$I$39 +Z5* [1]Assumption!$K$39 + AA5* [1]Assumption!$J$39</f>
        <v>46.08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6</v>
      </c>
      <c r="B6" t="s">
        <v>62</v>
      </c>
      <c r="C6" t="str" cm="1">
        <f t="array" ref="C6">_xll.FDS(A6,"FG_COMPANY_NAME")</f>
        <v>iShares MSCI Germany ETF</v>
      </c>
      <c r="D6" t="s">
        <v>6</v>
      </c>
      <c r="E6" t="s">
        <v>66</v>
      </c>
      <c r="F6" s="2" cm="1">
        <f t="array" ref="F6">_xll.FDS(D6,"JULIAN(FMA_DIV_YLD(NTMA,NOW,NOW,M,""PORTAGG"",""MEANR"").dates)")</f>
        <v>45322</v>
      </c>
      <c r="G6" s="4" cm="1">
        <f t="array" ref="G6">_xll.FDS(D6,"FG_PE(0)")</f>
        <v>10.7000807221897</v>
      </c>
      <c r="H6" s="4" cm="1">
        <f t="array" ref="H6">_xll.FDS(D6,"FG_PE_NTM(0,,,90,0)")</f>
        <v>11.509480905995</v>
      </c>
      <c r="I6" cm="1">
        <f t="array" ref="I6">_xll.FDS(D6,"FMA_DIV_YLD(NTMA,NOW,NOW,M,""PORTAGG"",""MEANR"")")</f>
        <v>3.5660209520438899</v>
      </c>
      <c r="J6" s="50" cm="1">
        <f t="array" ref="J6">IFERROR(_xll.FDS(D6,"FG_FCF_YIELD_NTM(0)"),(1/G6*100))</f>
        <v>6.6032382552840199</v>
      </c>
      <c r="K6" s="3" cm="1">
        <f t="array" ref="K6">_xll.FDS(D6,"FMA_EVAL_EBITDA(NTMA,0,,,""PORTAGG"",""MEANR"")")</f>
        <v>8.3305750349543306</v>
      </c>
      <c r="L6" cm="1">
        <f t="array" ref="L6">_xll.FDS(D6,"FMA_EVAL_EBIT(LTMA,NOW,NOW,M,""PORTAGG"",""MEANR"")")</f>
        <v>13.1122774859616</v>
      </c>
      <c r="M6">
        <f>HLOOKUP(D6,'[1]Index ROE'!$A$1:$N$25,25,FALSE)</f>
        <v>11.933166723455001</v>
      </c>
      <c r="N6">
        <f>VLOOKUP(A6,'[1]LIQIDITY 2'!$A$3:$E$16,5,FALSE)</f>
        <v>2.3090000000000002</v>
      </c>
      <c r="O6" cm="1">
        <f t="array" ref="O6">IFERROR(_xll.FDS(B6,"FDS_ECON_RCPI_Q(0)"),$D$23)</f>
        <v>3.5200939999999998</v>
      </c>
      <c r="P6">
        <f>VLOOKUP(E6,[1]GDP_GROWTH!$B$10:$W$165,22,FALSE)</f>
        <v>0.863192929992318</v>
      </c>
      <c r="Q6">
        <f t="shared" si="0"/>
        <v>1.2570209520438897</v>
      </c>
      <c r="R6" s="50">
        <f t="shared" si="1"/>
        <v>4.2942382552840197</v>
      </c>
      <c r="S6">
        <f t="shared" si="2"/>
        <v>9.6241667234550015</v>
      </c>
      <c r="T6">
        <f t="shared" si="3"/>
        <v>8.4130727234550005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92.800000000000011</v>
      </c>
      <c r="W6" cm="1">
        <f t="array" ref="W6">_xlfn.PERCENTRANK.EXC(_xlfn._xlws.FILTER(S$3:S$15, ISNUMBER(S$3:S$15)),S6)*100</f>
        <v>42.8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U6*[1]Assumption!$E$39 + V6*[1]Assumption!$F$39 + X6*[1]Assumption!$G$39 + Y6*[1]Assumption!$H$39 + W6*[1]Assumption!$I$39 +Z6* [1]Assumption!$K$39 + AA6* [1]Assumption!$J$39</f>
        <v>72.490000000000009</v>
      </c>
      <c r="AC6" cm="1">
        <f t="array" ref="AC6">_xlfn.PERCENTRANK.EXC(_xlfn._xlws.FILTER(AB$3:AB$15, ISNUMBER(AB$3:AB$15)),AB6)*100</f>
        <v>85.7</v>
      </c>
    </row>
    <row r="7" spans="1:29" x14ac:dyDescent="0.35">
      <c r="A7" t="s">
        <v>11</v>
      </c>
      <c r="B7" t="s">
        <v>32</v>
      </c>
      <c r="C7" t="str" cm="1">
        <f t="array" ref="C7">_xll.FDS(A7,"FG_COMPANY_NAME")</f>
        <v>iShares MSCI Japan ETF</v>
      </c>
      <c r="D7" t="s">
        <v>11</v>
      </c>
      <c r="E7" t="s">
        <v>68</v>
      </c>
      <c r="F7" s="2" cm="1">
        <f t="array" ref="F7">_xll.FDS(D7,"JULIAN(FMA_DIV_YLD(NTMA,NOW,NOW,M,""PORTAGG"",""MEANR"").dates)")</f>
        <v>45322</v>
      </c>
      <c r="G7" s="4" cm="1">
        <f t="array" ref="G7">_xll.FDS(D7,"FG_PE(0)")</f>
        <v>15.9798156252024</v>
      </c>
      <c r="H7" s="4" cm="1">
        <f t="array" ref="H7">_xll.FDS(D7,"FG_PE_NTM(0,,,90,0)")</f>
        <v>15.0372353894853</v>
      </c>
      <c r="I7" cm="1">
        <f t="array" ref="I7">_xll.FDS(D7,"FMA_DIV_YLD(NTMA,NOW,NOW,M,""PORTAGG"",""MEANR"")")</f>
        <v>2.2636889371994999</v>
      </c>
      <c r="J7" s="50" cm="1">
        <f t="array" ref="J7">IFERROR(_xll.FDS(D7,"FG_FCF_YIELD_NTM(0)"),(1/G7*100))</f>
        <v>4.1563412324551399</v>
      </c>
      <c r="K7" s="3" cm="1">
        <f t="array" ref="K7">_xll.FDS(D7,"FMA_EVAL_EBITDA(NTMA,0,,,""PORTAGG"",""MEANR"")")</f>
        <v>10.293090342620101</v>
      </c>
      <c r="L7" cm="1">
        <f t="array" ref="L7">_xll.FDS(D7,"FMA_EVAL_EBIT(LTMA,NOW,NOW,M,""PORTAGG"",""MEANR"")")</f>
        <v>17.434519722153102</v>
      </c>
      <c r="M7">
        <f>HLOOKUP(D7,'[1]Index ROE'!$A$1:$N$25,25,FALSE)</f>
        <v>9.2978000426810592</v>
      </c>
      <c r="N7">
        <f>VLOOKUP(A7,'[1]LIQIDITY 2'!$A$3:$E$16,5,FALSE)</f>
        <v>0.71050000000000002</v>
      </c>
      <c r="O7" cm="1">
        <f t="array" ref="O7">IFERROR(_xll.FDS(B7,"FDS_ECON_RCPI_Q(0)"),$D$23)</f>
        <v>2.9194740000000001</v>
      </c>
      <c r="P7">
        <f>VLOOKUP(E7,[1]GDP_GROWTH!$B$10:$W$165,22,FALSE)</f>
        <v>0.31456851442112077</v>
      </c>
      <c r="Q7">
        <f t="shared" si="0"/>
        <v>1.5531889371994998</v>
      </c>
      <c r="R7" s="50">
        <f t="shared" si="1"/>
        <v>3.4458412324551397</v>
      </c>
      <c r="S7">
        <f t="shared" si="2"/>
        <v>8.5873000426810595</v>
      </c>
      <c r="T7">
        <f t="shared" si="3"/>
        <v>6.3783260426810591</v>
      </c>
      <c r="U7" cm="1">
        <f t="array" ref="U7">_xlfn.PERCENTRANK.EXC(_xlfn._xlws.FILTER(Q$3:Q$15, ISNUMBER(Q$3:Q$15)),Q7)*100</f>
        <v>85.7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50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U7*[1]Assumption!$E$39 + V7*[1]Assumption!$F$39 + X7*[1]Assumption!$G$39 + Y7*[1]Assumption!$H$39 + W7*[1]Assumption!$I$39 +Z7* [1]Assumption!$K$39 + AA7* [1]Assumption!$J$39</f>
        <v>53.55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9</v>
      </c>
      <c r="B8" t="s">
        <v>38</v>
      </c>
      <c r="C8" t="str" cm="1">
        <f t="array" ref="C8">_xll.FDS(A8,"FG_COMPANY_NAME")</f>
        <v>iShares MSCI Switzerland ETF</v>
      </c>
      <c r="D8" t="s">
        <v>9</v>
      </c>
      <c r="E8" t="s">
        <v>72</v>
      </c>
      <c r="F8" s="2" cm="1">
        <f t="array" ref="F8">_xll.FDS(D8,"JULIAN(FMA_DIV_YLD(NTMA,NOW,NOW,M,""PORTAGG"",""MEANR"").dates)")</f>
        <v>45322</v>
      </c>
      <c r="G8" s="4" cm="1">
        <f t="array" ref="G8">_xll.FDS(D8,"FG_PE(0)")</f>
        <v>16.124133488693701</v>
      </c>
      <c r="H8" s="4" cm="1">
        <f t="array" ref="H8">_xll.FDS(D8,"FG_PE_NTM(0,,,90,0)")</f>
        <v>17.131738003315899</v>
      </c>
      <c r="I8" cm="1">
        <f t="array" ref="I8">_xll.FDS(D8,"FMA_DIV_YLD(NTMA,NOW,NOW,M,""PORTAGG"",""MEANR"")")</f>
        <v>3.2787751721688898</v>
      </c>
      <c r="J8" s="50" cm="1">
        <f t="array" ref="J8">IFERROR(_xll.FDS(D8,"FG_FCF_YIELD_NTM(0)"),(1/G8*100))</f>
        <v>4.9797321654365296</v>
      </c>
      <c r="K8" s="3" cm="1">
        <f t="array" ref="K8">_xll.FDS(D8,"FMA_EVAL_EBITDA(NTMA,0,,,""PORTAGG"",""MEANR"")")</f>
        <v>12.9833864837939</v>
      </c>
      <c r="L8" cm="1">
        <f t="array" ref="L8">_xll.FDS(D8,"FMA_EVAL_EBIT(LTMA,NOW,NOW,M,""PORTAGG"",""MEANR"")")</f>
        <v>16.738898750901701</v>
      </c>
      <c r="M8">
        <f>HLOOKUP(D8,'[1]Index ROE'!$A$1:$N$25,25,FALSE)</f>
        <v>19.2850533603957</v>
      </c>
      <c r="N8">
        <f>VLOOKUP(A8,'[1]LIQIDITY 2'!$A$3:$E$16,5,FALSE)</f>
        <v>0.89900000000000002</v>
      </c>
      <c r="O8" cm="1">
        <f t="array" ref="O8">IFERROR(_xll.FDS(B8,"FDS_ECON_RCPI_Q(0)"),$D$23)</f>
        <v>1.6172597</v>
      </c>
      <c r="P8">
        <f>VLOOKUP(E8,[1]GDP_GROWTH!$B$10:$W$165,22,FALSE)</f>
        <v>2.077185911672963</v>
      </c>
      <c r="Q8">
        <f t="shared" si="0"/>
        <v>2.3797751721688898</v>
      </c>
      <c r="R8" s="50">
        <f t="shared" si="1"/>
        <v>4.0807321654365296</v>
      </c>
      <c r="S8">
        <f t="shared" si="2"/>
        <v>18.386053360395699</v>
      </c>
      <c r="T8">
        <f t="shared" si="3"/>
        <v>17.667793660395702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85.7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42.900000000000006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U8*[1]Assumption!$E$39 + V8*[1]Assumption!$F$39 + X8*[1]Assumption!$G$39 + Y8*[1]Assumption!$H$39 + W8*[1]Assumption!$I$39 +Z8* [1]Assumption!$K$39 + AA8* [1]Assumption!$J$39</f>
        <v>61.080000000000005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12</v>
      </c>
      <c r="B9" t="s">
        <v>33</v>
      </c>
      <c r="C9" t="str" cm="1">
        <f t="array" ref="C9">_xll.FDS(A9,"FG_COMPANY_NAME")</f>
        <v>iShares MSCI United Kingdom ETF</v>
      </c>
      <c r="D9" t="s">
        <v>12</v>
      </c>
      <c r="E9" t="s">
        <v>73</v>
      </c>
      <c r="F9" s="2" cm="1">
        <f t="array" ref="F9">_xll.FDS(D9,"JULIAN(FMA_DIV_YLD(NTMA,NOW,NOW,M,""PORTAGG"",""MEANR"").dates)")</f>
        <v>45322</v>
      </c>
      <c r="G9" s="4" cm="1">
        <f t="array" ref="G9">_xll.FDS(D9,"FG_PE(0)")</f>
        <v>9.0632103372748993</v>
      </c>
      <c r="H9" s="4" cm="1">
        <f t="array" ref="H9">_xll.FDS(D9,"FG_PE_NTM(0,,,90,0)")</f>
        <v>11.0059396649339</v>
      </c>
      <c r="I9" cm="1">
        <f t="array" ref="I9">_xll.FDS(D9,"FMA_DIV_YLD(NTMA,NOW,NOW,M,""PORTAGG"",""MEANR"")")</f>
        <v>4.2762579314862803</v>
      </c>
      <c r="J9" s="50" cm="1">
        <f t="array" ref="J9">IFERROR(_xll.FDS(D9,"FG_FCF_YIELD_NTM(0)"),(1/G9*100))</f>
        <v>6.8204327620347804</v>
      </c>
      <c r="K9" s="3" cm="1">
        <f t="array" ref="K9">_xll.FDS(D9,"FMA_EVAL_EBITDA(NTMA,0,,,""PORTAGG"",""MEANR"")")</f>
        <v>7.2772213480044696</v>
      </c>
      <c r="L9" cm="1">
        <f t="array" ref="L9">_xll.FDS(D9,"FMA_EVAL_EBIT(LTMA,NOW,NOW,M,""PORTAGG"",""MEANR"")")</f>
        <v>10.382831175187</v>
      </c>
      <c r="M9">
        <f>HLOOKUP(D9,'[1]Index ROE'!$A$1:$N$25,25,FALSE)</f>
        <v>14.7571642289371</v>
      </c>
      <c r="N9">
        <f>VLOOKUP(A9,'[1]LIQIDITY 2'!$A$3:$E$16,5,FALSE)</f>
        <v>3.988</v>
      </c>
      <c r="O9" cm="1">
        <f t="array" ref="O9">IFERROR(_xll.FDS(B9,"FDS_ECON_RCPI_Q(0)"),$D$23)</f>
        <v>4.1831098000000004</v>
      </c>
      <c r="P9">
        <f>VLOOKUP(E9,[1]GDP_GROWTH!$B$10:$W$165,22,FALSE)</f>
        <v>1.0976426250664972</v>
      </c>
      <c r="Q9">
        <f t="shared" si="0"/>
        <v>0.28825793148628032</v>
      </c>
      <c r="R9" s="50">
        <f t="shared" si="1"/>
        <v>2.8324327620347804</v>
      </c>
      <c r="S9">
        <f t="shared" si="2"/>
        <v>10.7691642289371</v>
      </c>
      <c r="T9">
        <f t="shared" si="3"/>
        <v>10.574054428937099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57.099999999999994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92.9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U9*[1]Assumption!$E$39 + V9*[1]Assumption!$F$39 + X9*[1]Assumption!$G$39 + Y9*[1]Assumption!$H$39 + W9*[1]Assumption!$I$39 +Z9* [1]Assumption!$K$39 + AA9* [1]Assumption!$J$39</f>
        <v>73.58</v>
      </c>
      <c r="AC9" cm="1">
        <f t="array" ref="AC9">_xlfn.PERCENTRANK.EXC(_xlfn._xlws.FILTER(AB$3:AB$15, ISNUMBER(AB$3:AB$15)),AB9)*100</f>
        <v>92.800000000000011</v>
      </c>
    </row>
    <row r="10" spans="1:29" x14ac:dyDescent="0.35">
      <c r="A10" t="s">
        <v>14</v>
      </c>
      <c r="B10" t="s">
        <v>34</v>
      </c>
      <c r="C10" t="str" cm="1">
        <f t="array" ref="C10">_xll.FDS(A10,"FG_COMPANY_NAME")</f>
        <v>Invesco QQQ Trust Series I</v>
      </c>
      <c r="D10" t="s">
        <v>14</v>
      </c>
      <c r="E10" t="s">
        <v>74</v>
      </c>
      <c r="F10" s="2" cm="1">
        <f t="array" ref="F10">_xll.FDS(D10,"JULIAN(FMA_DIV_YLD(NTMA,NOW,NOW,M,""PORTAGG"",""MEANR"").dates)")</f>
        <v>45322</v>
      </c>
      <c r="G10" s="4" cm="1">
        <f t="array" ref="G10">_xll.FDS(D10,"FG_PE(0)")</f>
        <v>32.697569436380697</v>
      </c>
      <c r="H10" s="4" cm="1">
        <f t="array" ref="H10">_xll.FDS(D10,"FG_PE_NTM(0,,,90,0)")</f>
        <v>26.1053421749574</v>
      </c>
      <c r="I10" cm="1">
        <f t="array" ref="I10">_xll.FDS(D10,"FMA_DIV_YLD(NTMA,NOW,NOW,M,""PORTAGG"",""MEANR"")")</f>
        <v>0.90126714080743497</v>
      </c>
      <c r="J10" s="50" cm="1">
        <f t="array" ref="J10">IFERROR(_xll.FDS(D10,"FG_FCF_YIELD_NTM(0)"),(1/G10*100))</f>
        <v>3.7050982415814202</v>
      </c>
      <c r="K10" s="3" cm="1">
        <f t="array" ref="K10">_xll.FDS(D10,"FMA_EVAL_EBITDA(NTMA,0,,,""PORTAGG"",""MEANR"")")</f>
        <v>16.164378076072701</v>
      </c>
      <c r="L10" cm="1">
        <f t="array" ref="L10">_xll.FDS(D10,"FMA_EVAL_EBIT(LTMA,NOW,NOW,M,""PORTAGG"",""MEANR"")")</f>
        <v>24.066819071774901</v>
      </c>
      <c r="M10">
        <f>HLOOKUP(D10,'[1]Index ROE'!$A$1:$N$25,25,FALSE)</f>
        <v>25.292825542801602</v>
      </c>
      <c r="N10">
        <f>VLOOKUP(A10,'[1]LIQIDITY 2'!$A$3:$E$16,5,FALSE)</f>
        <v>4.1470000000000002</v>
      </c>
      <c r="O10" cm="1">
        <f t="array" ref="O10">IFERROR(_xll.FDS(B10,"FDS_ECON_RCPI_Q(0)"),$D$23)</f>
        <v>3.2170393000000002</v>
      </c>
      <c r="P10">
        <f>VLOOKUP(E10,[1]GDP_GROWTH!$B$10:$W$165,22,FALSE)</f>
        <v>2.0868572594445189</v>
      </c>
      <c r="Q10">
        <f t="shared" si="0"/>
        <v>-3.2457328591925654</v>
      </c>
      <c r="R10" s="50">
        <f t="shared" si="1"/>
        <v>-0.44190175841858004</v>
      </c>
      <c r="S10">
        <f t="shared" si="2"/>
        <v>21.145825542801603</v>
      </c>
      <c r="T10">
        <f t="shared" si="3"/>
        <v>22.075786242801602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U10*[1]Assumption!$E$39 + V10*[1]Assumption!$F$39 + X10*[1]Assumption!$G$39 + Y10*[1]Assumption!$H$39 + W10*[1]Assumption!$I$39 +Z10* [1]Assumption!$K$39 + AA10* [1]Assumption!$J$39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34</v>
      </c>
      <c r="C11" t="str" cm="1">
        <f t="array" ref="C11">_xll.FDS(A11,"FG_COMPANY_NAME")</f>
        <v>SPDR S&amp;P 500 ETF Trust</v>
      </c>
      <c r="D11" t="s">
        <v>1</v>
      </c>
      <c r="E11" t="s">
        <v>74</v>
      </c>
      <c r="F11" s="2" cm="1">
        <f t="array" ref="F11">_xll.FDS(D11,"JULIAN(FMA_DIV_YLD(NTMA,NOW,NOW,M,""PORTAGG"",""MEANR"").dates)")</f>
        <v>45322</v>
      </c>
      <c r="G11" s="4" cm="1">
        <f t="array" ref="G11">_xll.FDS(D11,"FG_PE(0)")</f>
        <v>23.525070429481701</v>
      </c>
      <c r="H11" s="4" cm="1">
        <f t="array" ref="H11">_xll.FDS(D11,"FG_PE_NTM(0,,,90,0)")</f>
        <v>20.0023264418253</v>
      </c>
      <c r="I11" cm="1">
        <f t="array" ref="I11">_xll.FDS(D11,"FMA_DIV_YLD(NTMA,NOW,NOW,M,""PORTAGG"",""MEANR"")")</f>
        <v>1.52658161988629</v>
      </c>
      <c r="J11" s="50" cm="1">
        <f t="array" ref="J11">IFERROR(_xll.FDS(D11,"FG_FCF_YIELD_NTM(0)"),(1/G11*100))</f>
        <v>4.3948087101172302</v>
      </c>
      <c r="K11" s="3" cm="1">
        <f t="array" ref="K11">_xll.FDS(D11,"FMA_EVAL_EBITDA(NTMA,0,,,""PORTAGG"",""MEANR"")")</f>
        <v>13.6634062049138</v>
      </c>
      <c r="L11" cm="1">
        <f t="array" ref="L11">_xll.FDS(D11,"FMA_EVAL_EBIT(LTMA,NOW,NOW,M,""PORTAGG"",""MEANR"")")</f>
        <v>19.9612658914726</v>
      </c>
      <c r="M11">
        <f>HLOOKUP(D11,'[1]Index ROE'!$A$1:$N$25,25,FALSE)</f>
        <v>20.335837808045401</v>
      </c>
      <c r="N11">
        <f>VLOOKUP(A11,'[1]LIQIDITY 2'!$A$3:$E$16,5,FALSE)</f>
        <v>4.1470000000000002</v>
      </c>
      <c r="O11" cm="1">
        <f t="array" ref="O11">IFERROR(_xll.FDS(B11,"FDS_ECON_RCPI_Q(0)"),$D$23)</f>
        <v>3.2170393000000002</v>
      </c>
      <c r="P11">
        <f>VLOOKUP(E11,[1]GDP_GROWTH!$B$10:$W$165,22,FALSE)</f>
        <v>2.0868572594445189</v>
      </c>
      <c r="Q11">
        <f t="shared" si="0"/>
        <v>-2.6204183801137102</v>
      </c>
      <c r="R11" s="50">
        <f t="shared" si="1"/>
        <v>0.24780871011722994</v>
      </c>
      <c r="S11">
        <f t="shared" si="2"/>
        <v>16.188837808045399</v>
      </c>
      <c r="T11">
        <f t="shared" si="3"/>
        <v>17.118798508045401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U11*[1]Assumption!$E$39 + V11*[1]Assumption!$F$39 + X11*[1]Assumption!$G$39 + Y11*[1]Assumption!$H$39 + W11*[1]Assumption!$I$39 +Z11* [1]Assumption!$K$39 + AA11* [1]Assumption!$J$39</f>
        <v>32.51</v>
      </c>
      <c r="AC11" cm="1">
        <f t="array" ref="AC11">_xlfn.PERCENTRANK.EXC(_xlfn._xlws.FILTER(AB$3:AB$15, ISNUMBER(AB$3:AB$15)),AB11)*100</f>
        <v>21.4</v>
      </c>
    </row>
    <row r="12" spans="1:29" x14ac:dyDescent="0.35">
      <c r="A12" t="s">
        <v>125</v>
      </c>
      <c r="B12" t="s">
        <v>129</v>
      </c>
      <c r="C12" t="str" cm="1">
        <f t="array" ref="C12">_xll.FDS(A12,"FG_COMPANY_NAME")</f>
        <v>iShares MSCI France ETF</v>
      </c>
      <c r="D12" t="s">
        <v>125</v>
      </c>
      <c r="E12" t="s">
        <v>65</v>
      </c>
      <c r="F12" s="2" cm="1">
        <f t="array" ref="F12">_xll.FDS(D12,"JULIAN(FMA_DIV_YLD(NTMA,NOW,NOW,M,""PORTAGG"",""MEANR"").dates)")</f>
        <v>45322</v>
      </c>
      <c r="G12" s="4" cm="1">
        <f t="array" ref="G12">_xll.FDS(D12,"FG_PE(0)")</f>
        <v>14.8215188675139</v>
      </c>
      <c r="H12" s="4" cm="1">
        <f t="array" ref="H12">_xll.FDS(D12,"FG_PE_NTM(0,,,90,0)")</f>
        <v>13.6127766591641</v>
      </c>
      <c r="I12" cm="1">
        <f t="array" ref="I12">_xll.FDS(D12,"FMA_DIV_YLD(NTMA,NOW,NOW,M,""PORTAGG"",""MEANR"")")</f>
        <v>3.1760845399528699</v>
      </c>
      <c r="J12" s="50" cm="1">
        <f t="array" ref="J12">IFERROR(_xll.FDS(D12,"FG_FCF_YIELD_NTM(0)"),(1/G12*100))</f>
        <v>6.01907631080869</v>
      </c>
      <c r="K12" s="3" cm="1">
        <f t="array" ref="K12">_xll.FDS(D12,"FMA_EVAL_EBITDA(NTMA,0,,,""PORTAGG"",""MEANR"")")</f>
        <v>9.0371943704985505</v>
      </c>
      <c r="L12" cm="1">
        <f t="array" ref="L12">_xll.FDS(D12,"FMA_EVAL_EBIT(LTMA,NOW,NOW,M,""PORTAGG"",""MEANR"")")</f>
        <v>12.9505059109502</v>
      </c>
      <c r="M12">
        <f>HLOOKUP(D12,'[1]Index ROE'!$A$1:$N$25,25,FALSE)</f>
        <v>13.2206625586117</v>
      </c>
      <c r="N12">
        <f>VLOOKUP(A12,'[1]LIQIDITY 2'!$A$3:$E$16,5,FALSE)</f>
        <v>2.7959999999999998</v>
      </c>
      <c r="O12" cm="1">
        <f t="array" ref="O12">IFERROR(_xll.FDS(B12,"FDS_ECON_RCPI_Q(0)"),$D$23)</f>
        <v>3.8333430000000002</v>
      </c>
      <c r="P12">
        <f>VLOOKUP(E12,[1]GDP_GROWTH!$B$10:$W$165,22,FALSE)</f>
        <v>0.9426946158151317</v>
      </c>
      <c r="Q12">
        <f t="shared" si="0"/>
        <v>0.38008453995287006</v>
      </c>
      <c r="R12" s="50">
        <f t="shared" si="1"/>
        <v>3.2230763108086902</v>
      </c>
      <c r="S12">
        <f t="shared" si="2"/>
        <v>10.424662558611701</v>
      </c>
      <c r="T12">
        <f t="shared" si="3"/>
        <v>9.3873195586117006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35.699999999999996</v>
      </c>
      <c r="AA12" cm="1">
        <f t="array" ref="AA12">_xlfn.PERCENTRANK.EXC(_xlfn._xlws.FILTER(P$3:P$15, ISNUMBER(P$3:P$15)),P12)*100</f>
        <v>28.499999999999996</v>
      </c>
      <c r="AB12">
        <f>U12*[1]Assumption!$E$39 + V12*[1]Assumption!$F$39 + X12*[1]Assumption!$G$39 + Y12*[1]Assumption!$H$39 + W12*[1]Assumption!$I$39 +Z12* [1]Assumption!$K$39 + AA12* [1]Assumption!$J$39</f>
        <v>62.135000000000005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127</v>
      </c>
      <c r="B13" t="s">
        <v>130</v>
      </c>
      <c r="C13" t="str" cm="1">
        <f t="array" ref="C13">_xll.FDS(A13,"FG_COMPANY_NAME")</f>
        <v>iShares MSCI Netherlands ETF</v>
      </c>
      <c r="D13" t="s">
        <v>127</v>
      </c>
      <c r="E13" t="s">
        <v>69</v>
      </c>
      <c r="F13" s="2" cm="1">
        <f t="array" ref="F13">_xll.FDS(D13,"JULIAN(FMA_DIV_YLD(NTMA,NOW,NOW,M,""PORTAGG"",""MEANR"").dates)")</f>
        <v>45322</v>
      </c>
      <c r="G13" s="4" cm="1">
        <f t="array" ref="G13">_xll.FDS(D13,"FG_PE(0)")</f>
        <v>18.057671204997401</v>
      </c>
      <c r="H13" s="4" cm="1">
        <f t="array" ref="H13">_xll.FDS(D13,"FG_PE_NTM(0,,,90,0)")</f>
        <v>15.8172924780685</v>
      </c>
      <c r="I13" cm="1">
        <f t="array" ref="I13">_xll.FDS(D13,"FMA_DIV_YLD(NTMA,NOW,NOW,M,""PORTAGG"",""MEANR"")")</f>
        <v>2.5891811418853399</v>
      </c>
      <c r="J13" s="50" cm="1">
        <f t="array" ref="J13">IFERROR(_xll.FDS(D13,"FG_FCF_YIELD_NTM(0)"),(1/G13*100))</f>
        <v>3.7795217005520101</v>
      </c>
      <c r="K13" s="3" cm="1">
        <f t="array" ref="K13">_xll.FDS(D13,"FMA_EVAL_EBITDA(NTMA,0,,,""PORTAGG"",""MEANR"")")</f>
        <v>13.167222856132501</v>
      </c>
      <c r="L13" cm="1">
        <f t="array" ref="L13">_xll.FDS(D13,"FMA_EVAL_EBIT(LTMA,NOW,NOW,M,""PORTAGG"",""MEANR"")")</f>
        <v>21.093119338060301</v>
      </c>
      <c r="M13">
        <f>HLOOKUP(D13,'[1]Index ROE'!$A$1:$N$25,25,FALSE)</f>
        <v>12.7454576665132</v>
      </c>
      <c r="N13">
        <f>VLOOKUP(A13,'[1]LIQIDITY 2'!$A$3:$E$16,5,FALSE)</f>
        <v>2.5830000000000002</v>
      </c>
      <c r="O13" cm="1">
        <f t="array" ref="O13">IFERROR(_xll.FDS(B13,"FDS_ECON_RCPI_Q(0)"),$D$23)</f>
        <v>0.8052127</v>
      </c>
      <c r="P13">
        <f>VLOOKUP(E13,[1]GDP_GROWTH!$B$10:$W$165,22,FALSE)</f>
        <v>1.7793785730007783</v>
      </c>
      <c r="Q13">
        <f t="shared" si="0"/>
        <v>6.1811418853396916E-3</v>
      </c>
      <c r="R13" s="50">
        <f t="shared" si="1"/>
        <v>1.1965217005520099</v>
      </c>
      <c r="S13">
        <f t="shared" si="2"/>
        <v>10.1624576665132</v>
      </c>
      <c r="T13">
        <f t="shared" si="3"/>
        <v>11.9402449665132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42.900000000000006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U13*[1]Assumption!$E$39 + V13*[1]Assumption!$F$39 + X13*[1]Assumption!$G$39 + Y13*[1]Assumption!$H$39 + W13*[1]Assumption!$I$39 +Z13* [1]Assumption!$K$39 + AA13* [1]Assumption!$J$39</f>
        <v>40.36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124</v>
      </c>
      <c r="B14" t="s">
        <v>37</v>
      </c>
      <c r="C14" t="str" cm="1">
        <f t="array" ref="C14">_xll.FDS(A14,"FG_COMPANY_NAME")</f>
        <v>iShares MSCI Sweden ETF</v>
      </c>
      <c r="D14" t="s">
        <v>124</v>
      </c>
      <c r="E14" t="s">
        <v>71</v>
      </c>
      <c r="F14" s="2" cm="1">
        <f t="array" ref="F14">_xll.FDS(D14,"JULIAN(FMA_DIV_YLD(NTMA,NOW,NOW,M,""PORTAGG"",""MEANR"").dates)")</f>
        <v>45322</v>
      </c>
      <c r="G14" s="4" cm="1">
        <f t="array" ref="G14">_xll.FDS(D14,"FG_PE(0)")</f>
        <v>14.3505093822343</v>
      </c>
      <c r="H14" s="4" cm="1">
        <f t="array" ref="H14">_xll.FDS(D14,"FG_PE_NTM(0,,,90,0)")</f>
        <v>15.4310816544702</v>
      </c>
      <c r="I14" cm="1">
        <f t="array" ref="I14">_xll.FDS(D14,"FMA_DIV_YLD(NTMA,NOW,NOW,M,""PORTAGG"",""MEANR"")")</f>
        <v>3.3228123367482998</v>
      </c>
      <c r="J14" s="50" cm="1">
        <f t="array" ref="J14">IFERROR(_xll.FDS(D14,"FG_FCF_YIELD_NTM(0)"),(1/G14*100))</f>
        <v>5.5474025473621698</v>
      </c>
      <c r="K14" s="3" cm="1">
        <f t="array" ref="K14">_xll.FDS(D14,"FMA_EVAL_EBITDA(NTMA,0,,,""PORTAGG"",""MEANR"")")</f>
        <v>10.8755149739356</v>
      </c>
      <c r="L14" cm="1">
        <f t="array" ref="L14">_xll.FDS(D14,"FMA_EVAL_EBIT(LTMA,NOW,NOW,M,""PORTAGG"",""MEANR"")")</f>
        <v>15.522130556681301</v>
      </c>
      <c r="M14">
        <f>HLOOKUP(D14,'[1]Index ROE'!$A$1:$N$25,25,FALSE)</f>
        <v>15.368047405644401</v>
      </c>
      <c r="N14">
        <f>VLOOKUP(A14,'[1]LIQIDITY 2'!$A$3:$E$16,5,FALSE)</f>
        <v>2.3029999999999999</v>
      </c>
      <c r="O14" cm="1">
        <f t="array" ref="O14">IFERROR(_xll.FDS(B14,"FDS_ECON_RCPI_Q(0)"),$D$23)</f>
        <v>5.5508465999999999</v>
      </c>
      <c r="P14">
        <f>VLOOKUP(E14,[1]GDP_GROWTH!$B$10:$W$165,22,FALSE)</f>
        <v>1.8182767577278436</v>
      </c>
      <c r="Q14">
        <f t="shared" si="0"/>
        <v>1.0198123367482999</v>
      </c>
      <c r="R14" s="50">
        <f t="shared" si="1"/>
        <v>3.2444025473621698</v>
      </c>
      <c r="S14">
        <f t="shared" si="2"/>
        <v>13.0650474056444</v>
      </c>
      <c r="T14">
        <f t="shared" si="3"/>
        <v>9.8172008056444007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71.500000000000014</v>
      </c>
      <c r="Y14" cm="1">
        <f t="array" ref="Y14">(1-_xlfn.PERCENTRANK.EXC(_xlfn._xlws.FILTER(H$3:H$15, ISNUMBER(H$3:H$15)),H14))*100</f>
        <v>50</v>
      </c>
      <c r="Z14" cm="1">
        <f t="array" ref="Z14">_xlfn.PERCENTRANK.EXC(_xlfn._xlws.FILTER(T$3:T$15, ISNUMBER(T$3:T$15)),T14)*100</f>
        <v>42.8</v>
      </c>
      <c r="AA14" cm="1">
        <f t="array" ref="AA14">_xlfn.PERCENTRANK.EXC(_xlfn._xlws.FILTER(P$3:P$15, ISNUMBER(P$3:P$15)),P14)*100</f>
        <v>57.099999999999994</v>
      </c>
      <c r="AB14">
        <f>U14*[1]Assumption!$E$39 + V14*[1]Assumption!$F$39 + X14*[1]Assumption!$G$39 + Y14*[1]Assumption!$H$39 + W14*[1]Assumption!$I$39 +Z14* [1]Assumption!$K$39 + AA14* [1]Assumption!$J$39</f>
        <v>62.855000000000004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126</v>
      </c>
      <c r="B15" t="s">
        <v>128</v>
      </c>
      <c r="C15" t="str" cm="1">
        <f t="array" ref="C15">_xll.FDS(A15,"FG_COMPANY_NAME")</f>
        <v>iShares MSCI Italy ETF</v>
      </c>
      <c r="D15" t="s">
        <v>126</v>
      </c>
      <c r="E15" t="s">
        <v>67</v>
      </c>
      <c r="F15" s="2" cm="1">
        <f t="array" ref="F15">_xll.FDS(D15,"JULIAN(FMA_DIV_YLD(NTMA,NOW,NOW,M,""PORTAGG"",""MEANR"").dates)")</f>
        <v>45322</v>
      </c>
      <c r="G15" s="4" cm="1">
        <f t="array" ref="G15">_xll.FDS(D15,"FG_PE(0)")</f>
        <v>9.4795937370937509</v>
      </c>
      <c r="H15" s="4" cm="1">
        <f t="array" ref="H15">_xll.FDS(D15,"FG_PE_NTM(0,,,90,0)")</f>
        <v>8.9823493911690608</v>
      </c>
      <c r="I15" cm="1">
        <f t="array" ref="I15">_xll.FDS(D15,"FMA_DIV_YLD(NTMA,NOW,NOW,M,""PORTAGG"",""MEANR"")")</f>
        <v>5.3855755721273999</v>
      </c>
      <c r="J15" s="50" cm="1">
        <f t="array" ref="J15">IFERROR(_xll.FDS(D15,"FG_FCF_YIELD_NTM(0)"),(1/G15*100))</f>
        <v>6.6006195125058804</v>
      </c>
      <c r="K15" s="3" cm="1">
        <f t="array" ref="K15">_xll.FDS(D15,"FMA_EVAL_EBITDA(NTMA,0,,,""PORTAGG"",""MEANR"")")</f>
        <v>7.2419724751894297</v>
      </c>
      <c r="L15" cm="1">
        <f t="array" ref="L15">_xll.FDS(D15,"FMA_EVAL_EBIT(LTMA,NOW,NOW,M,""PORTAGG"",""MEANR"")")</f>
        <v>11.094471488430001</v>
      </c>
      <c r="M15">
        <f>HLOOKUP(D15,'[1]Index ROE'!$A$1:$N$25,25,FALSE)</f>
        <v>13.358439707112201</v>
      </c>
      <c r="N15">
        <f>VLOOKUP(A15,'[1]LIQIDITY 2'!$A$3:$E$16,5,FALSE)</f>
        <v>3.8340000000000001</v>
      </c>
      <c r="O15" cm="1">
        <f t="array" ref="O15">IFERROR(_xll.FDS(B15,"FDS_ECON_RCPI_Q(0)"),$D$23)</f>
        <v>0.98369870000000004</v>
      </c>
      <c r="P15">
        <f>VLOOKUP(E15,[1]GDP_GROWTH!$B$10:$W$165,22,FALSE)</f>
        <v>0.32855305426654491</v>
      </c>
      <c r="Q15">
        <f t="shared" si="0"/>
        <v>1.5515755721273998</v>
      </c>
      <c r="R15" s="50">
        <f t="shared" si="1"/>
        <v>2.7666195125058803</v>
      </c>
      <c r="S15">
        <f t="shared" si="2"/>
        <v>9.5244397071122009</v>
      </c>
      <c r="T15">
        <f t="shared" si="3"/>
        <v>12.374741007112201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50</v>
      </c>
      <c r="W15" cm="1">
        <f t="array" ref="W15">_xlfn.PERCENTRANK.EXC(_xlfn._xlws.FILTER(S$3:S$15, ISNUMBER(S$3:S$15)),S15)*100</f>
        <v>28.499999999999996</v>
      </c>
      <c r="X15" cm="1">
        <f t="array" ref="X15">(1-_xlfn.PERCENTRANK.EXC(_xlfn._xlws.FILTER(G$3:G$15, ISNUMBER(G$3:G$15)),G15))*100</f>
        <v>85.8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U15*[1]Assumption!$E$39 + V15*[1]Assumption!$F$39 + X15*[1]Assumption!$G$39 + Y15*[1]Assumption!$H$39 + W15*[1]Assumption!$I$39 +Z15* [1]Assumption!$K$39 + AA15* [1]Assumption!$J$39</f>
        <v>71.09</v>
      </c>
      <c r="AC15" cm="1">
        <f t="array" ref="AC15">_xlfn.PERCENTRANK.EXC(_xlfn._xlws.FILTER(AB$3:AB$15, ISNUMBER(AB$3:AB$15)),AB15)*100</f>
        <v>78.5</v>
      </c>
    </row>
    <row r="16" spans="1:29" x14ac:dyDescent="0.35">
      <c r="F16" s="2"/>
      <c r="G16" s="4"/>
      <c r="H16" s="4"/>
      <c r="J16" s="50"/>
      <c r="K16" s="3"/>
    </row>
    <row r="17" spans="1:15" x14ac:dyDescent="0.35">
      <c r="F17" s="2"/>
      <c r="G17" s="4"/>
      <c r="H17" s="4"/>
      <c r="J17" s="50"/>
      <c r="K17" s="3"/>
    </row>
    <row r="18" spans="1:15" x14ac:dyDescent="0.35">
      <c r="A18" t="s">
        <v>190</v>
      </c>
      <c r="F18" s="2"/>
      <c r="G18" s="4"/>
      <c r="H18" s="4"/>
      <c r="J18" s="50"/>
      <c r="K18" s="3"/>
    </row>
    <row r="19" spans="1:15" x14ac:dyDescent="0.35">
      <c r="A19" t="s">
        <v>60</v>
      </c>
      <c r="B19" t="s">
        <v>191</v>
      </c>
      <c r="C19" t="s">
        <v>192</v>
      </c>
      <c r="D19" t="str">
        <f>A19</f>
        <v>VGK</v>
      </c>
      <c r="F19" s="2" cm="1">
        <f t="array" ref="F19">_xll.FDS(D19,"JULIAN(FMA_DIV_YLD(NTMA,NOW,NOW,M,""PORTAGG"",""MEANR"").dates)")</f>
        <v>45289</v>
      </c>
      <c r="G19" s="4" cm="1">
        <f t="array" ref="G19">_xll.FDS(D19,"FG_PE(0)")</f>
        <v>12.6272545129574</v>
      </c>
      <c r="H19" s="4" cm="1">
        <f t="array" ref="H19">_xll.FDS(D19,"FG_PE_NTM(0,,,90,0)")</f>
        <v>11.619946392399999</v>
      </c>
      <c r="I19" cm="1">
        <f t="array" ref="I19">_xll.FDS(D19,"FMA_DIV_YLD(NTMA,NOW,NOW,M,""PORTAGG"",""MEANR"")")</f>
        <v>3.6264043551337801</v>
      </c>
      <c r="J19" s="50" cm="1">
        <f t="array" ref="J19">_xll.FDS(D19,"FG_FCF_YIELD_NTM(0)")</f>
        <v>6.3457629681872696</v>
      </c>
      <c r="K19" s="3" cm="1">
        <f t="array" ref="K19">_xll.FDS(D19,"FMA_EVAL_EBITDA(NTMA,0,,,""PORTAGG"",""MEANR"")")</f>
        <v>8.0840942101703099</v>
      </c>
      <c r="L19" cm="1">
        <f t="array" ref="L19">_xll.FDS(D19,"FMA_EVAL_EBIT(LTMA,NOW,NOW,M,""PORTAGG"",""MEANR"")")</f>
        <v>12.8155613940507</v>
      </c>
    </row>
    <row r="20" spans="1:15" x14ac:dyDescent="0.35">
      <c r="A20" t="s">
        <v>4</v>
      </c>
      <c r="C20" t="s">
        <v>193</v>
      </c>
      <c r="D20" t="str">
        <f>A20</f>
        <v>VWO</v>
      </c>
      <c r="F20" s="2" cm="1">
        <f t="array" ref="F20">_xll.FDS(D20,"JULIAN(FMA_DIV_YLD(NTMA,NOW,NOW,M,""PORTAGG"",""MEANR"").dates)")</f>
        <v>45289</v>
      </c>
      <c r="G20" s="4" cm="1">
        <f t="array" ref="G20">_xll.FDS(D20,"FG_PE(0)")</f>
        <v>13.3677679462916</v>
      </c>
      <c r="H20" s="4" cm="1">
        <f t="array" ref="H20">_xll.FDS(D20,"FG_PE_NTM(0,,,90,0)")</f>
        <v>10.628019693362701</v>
      </c>
      <c r="I20" cm="1">
        <f t="array" ref="I20">_xll.FDS(D20,"FMA_DIV_YLD(NTMA,NOW,NOW,M,""PORTAGG"",""MEANR"")")</f>
        <v>3.05684177266455</v>
      </c>
      <c r="J20" s="50" cm="1">
        <f t="array" ref="J20">_xll.FDS(D20,"FG_FCF_YIELD_NTM(0)")</f>
        <v>6.6882945054687202</v>
      </c>
      <c r="K20" s="3" cm="1">
        <f t="array" ref="K20">_xll.FDS(D20,"FMA_EVAL_EBITDA(NTMA,0,,,""PORTAGG"",""MEANR"")")</f>
        <v>7.4747984927975599</v>
      </c>
      <c r="L20" cm="1">
        <f t="array" ref="L20">_xll.FDS(D20,"FMA_EVAL_EBIT(LTMA,NOW,NOW,M,""PORTAGG"",""MEANR"")")</f>
        <v>14.2303619212139</v>
      </c>
    </row>
    <row r="21" spans="1:15" x14ac:dyDescent="0.35">
      <c r="F21" s="2"/>
      <c r="G21" s="4"/>
      <c r="H21" s="4"/>
      <c r="J21" s="50"/>
      <c r="K21" s="3"/>
      <c r="O21" s="8">
        <f>1/H10</f>
        <v>3.8306335664862121E-2</v>
      </c>
    </row>
    <row r="22" spans="1:15" x14ac:dyDescent="0.35">
      <c r="B22" t="s">
        <v>194</v>
      </c>
      <c r="C22" t="s">
        <v>61</v>
      </c>
      <c r="D22" t="s">
        <v>195</v>
      </c>
      <c r="F22" s="2"/>
      <c r="G22" s="4"/>
      <c r="H22" s="4"/>
      <c r="J22" s="50"/>
      <c r="K22" s="3"/>
    </row>
    <row r="23" spans="1:15" x14ac:dyDescent="0.35">
      <c r="B23" t="s">
        <v>34</v>
      </c>
      <c r="C23" t="s">
        <v>74</v>
      </c>
      <c r="D23">
        <v>3</v>
      </c>
    </row>
    <row r="27" spans="1:15" ht="15" thickBot="1" x14ac:dyDescent="0.4"/>
    <row r="28" spans="1:15" x14ac:dyDescent="0.35">
      <c r="D28" s="52"/>
      <c r="E28" s="53" t="s">
        <v>160</v>
      </c>
      <c r="F28" s="53" t="s">
        <v>161</v>
      </c>
      <c r="G28" s="53" t="s">
        <v>199</v>
      </c>
      <c r="H28" s="53" t="s">
        <v>162</v>
      </c>
      <c r="I28" s="53" t="s">
        <v>163</v>
      </c>
      <c r="J28" s="53"/>
      <c r="K28" s="54" t="s">
        <v>164</v>
      </c>
    </row>
    <row r="29" spans="1:15" x14ac:dyDescent="0.35">
      <c r="D29" s="26" t="s">
        <v>52</v>
      </c>
      <c r="E29" s="50">
        <f>J3</f>
        <v>1.0370373674465001</v>
      </c>
      <c r="F29" s="55">
        <v>-9.3828148339384354E-3</v>
      </c>
      <c r="G29" s="5">
        <v>0.5</v>
      </c>
      <c r="H29" s="8">
        <f>E29/100+F29*G29</f>
        <v>5.6789662574957839E-3</v>
      </c>
      <c r="I29">
        <f t="shared" ref="I29:I41" si="4">N3</f>
        <v>4.6825999999999999</v>
      </c>
      <c r="K29" s="27">
        <f>H29-I29/100</f>
        <v>-4.1147033742504217E-2</v>
      </c>
    </row>
    <row r="30" spans="1:15" x14ac:dyDescent="0.35">
      <c r="D30" s="26" t="s">
        <v>10</v>
      </c>
      <c r="E30" s="50">
        <f t="shared" ref="E30:E41" si="5">J4</f>
        <v>4.7301190510491704</v>
      </c>
      <c r="F30" s="55">
        <v>1.118183823985186E-2</v>
      </c>
      <c r="G30" s="5">
        <v>0.5</v>
      </c>
      <c r="H30" s="8">
        <f t="shared" ref="H30:H41" si="6">E30/100+F30*G30</f>
        <v>5.2892109630417634E-2</v>
      </c>
      <c r="I30">
        <f t="shared" si="4"/>
        <v>4.2389999999999999</v>
      </c>
      <c r="K30" s="27">
        <f t="shared" ref="K30:K41" si="7">H30-I30/100</f>
        <v>1.0502109630417637E-2</v>
      </c>
    </row>
    <row r="31" spans="1:15" x14ac:dyDescent="0.35">
      <c r="D31" s="26" t="s">
        <v>13</v>
      </c>
      <c r="E31" s="50">
        <f t="shared" si="5"/>
        <v>5.3462537745646399</v>
      </c>
      <c r="F31" s="55">
        <v>4.0913730819901684E-2</v>
      </c>
      <c r="G31" s="5">
        <v>0.5</v>
      </c>
      <c r="H31" s="8">
        <f t="shared" si="6"/>
        <v>7.3919403155597238E-2</v>
      </c>
      <c r="I31">
        <f t="shared" si="4"/>
        <v>3.5358000000000001</v>
      </c>
      <c r="K31" s="27">
        <f t="shared" si="7"/>
        <v>3.8561403155597238E-2</v>
      </c>
    </row>
    <row r="32" spans="1:15" x14ac:dyDescent="0.35">
      <c r="D32" s="26" t="s">
        <v>6</v>
      </c>
      <c r="E32" s="50">
        <f t="shared" si="5"/>
        <v>6.6032382552840199</v>
      </c>
      <c r="F32" s="55">
        <v>2.8248150063170385E-2</v>
      </c>
      <c r="G32" s="5">
        <v>0.5</v>
      </c>
      <c r="H32" s="8">
        <f t="shared" si="6"/>
        <v>8.0156457584425397E-2</v>
      </c>
      <c r="I32">
        <f t="shared" si="4"/>
        <v>2.3090000000000002</v>
      </c>
      <c r="K32" s="27">
        <f t="shared" si="7"/>
        <v>5.7066457584425398E-2</v>
      </c>
    </row>
    <row r="33" spans="4:16" x14ac:dyDescent="0.35">
      <c r="D33" s="26" t="s">
        <v>11</v>
      </c>
      <c r="E33" s="50">
        <f t="shared" si="5"/>
        <v>4.1563412324551399</v>
      </c>
      <c r="F33" s="55">
        <v>2.4091746036149608E-2</v>
      </c>
      <c r="G33" s="5">
        <v>0.5</v>
      </c>
      <c r="H33" s="8">
        <f t="shared" si="6"/>
        <v>5.3609285342626205E-2</v>
      </c>
      <c r="I33">
        <f t="shared" si="4"/>
        <v>0.71050000000000002</v>
      </c>
      <c r="K33" s="27">
        <f t="shared" si="7"/>
        <v>4.6504285342626205E-2</v>
      </c>
    </row>
    <row r="34" spans="4:16" x14ac:dyDescent="0.35">
      <c r="D34" s="26" t="s">
        <v>9</v>
      </c>
      <c r="E34" s="50">
        <f t="shared" si="5"/>
        <v>4.9797321654365296</v>
      </c>
      <c r="F34" s="55">
        <v>4.6568940112279522E-2</v>
      </c>
      <c r="G34" s="5">
        <v>0.5</v>
      </c>
      <c r="H34" s="8">
        <f t="shared" si="6"/>
        <v>7.3081791710505051E-2</v>
      </c>
      <c r="I34">
        <f t="shared" si="4"/>
        <v>0.89900000000000002</v>
      </c>
      <c r="K34" s="27">
        <f t="shared" si="7"/>
        <v>6.4091791710505053E-2</v>
      </c>
    </row>
    <row r="35" spans="4:16" x14ac:dyDescent="0.35">
      <c r="D35" s="26" t="s">
        <v>12</v>
      </c>
      <c r="E35" s="50">
        <f t="shared" si="5"/>
        <v>6.8204327620347804</v>
      </c>
      <c r="F35" s="55">
        <v>3.8222003323122866E-3</v>
      </c>
      <c r="G35" s="5">
        <v>0.5</v>
      </c>
      <c r="H35" s="8">
        <f t="shared" si="6"/>
        <v>7.0115427786503953E-2</v>
      </c>
      <c r="I35">
        <f t="shared" si="4"/>
        <v>3.988</v>
      </c>
      <c r="K35" s="27">
        <f t="shared" si="7"/>
        <v>3.0235427786503954E-2</v>
      </c>
    </row>
    <row r="36" spans="4:16" x14ac:dyDescent="0.35">
      <c r="D36" s="26" t="s">
        <v>14</v>
      </c>
      <c r="E36" s="50">
        <f t="shared" si="5"/>
        <v>3.7050982415814202</v>
      </c>
      <c r="F36" s="55">
        <v>0.12987102312694576</v>
      </c>
      <c r="G36" s="5">
        <v>0.5</v>
      </c>
      <c r="H36" s="8">
        <f t="shared" si="6"/>
        <v>0.10198649397928708</v>
      </c>
      <c r="I36">
        <f t="shared" si="4"/>
        <v>4.1470000000000002</v>
      </c>
      <c r="K36" s="27">
        <f t="shared" si="7"/>
        <v>6.051649397928708E-2</v>
      </c>
    </row>
    <row r="37" spans="4:16" x14ac:dyDescent="0.35">
      <c r="D37" s="26" t="s">
        <v>1</v>
      </c>
      <c r="E37" s="50">
        <f t="shared" si="5"/>
        <v>4.3948087101172302</v>
      </c>
      <c r="F37" s="55">
        <v>5.9880207152647857E-2</v>
      </c>
      <c r="G37" s="5">
        <v>0.5</v>
      </c>
      <c r="H37" s="8">
        <f t="shared" si="6"/>
        <v>7.3888190677496232E-2</v>
      </c>
      <c r="I37">
        <f t="shared" si="4"/>
        <v>4.1470000000000002</v>
      </c>
      <c r="K37" s="27">
        <f t="shared" si="7"/>
        <v>3.2418190677496232E-2</v>
      </c>
    </row>
    <row r="38" spans="4:16" x14ac:dyDescent="0.35">
      <c r="D38" s="26" t="s">
        <v>125</v>
      </c>
      <c r="E38" s="50">
        <f t="shared" si="5"/>
        <v>6.01907631080869</v>
      </c>
      <c r="F38" s="55">
        <v>1.8532039012292278E-2</v>
      </c>
      <c r="G38" s="5">
        <v>0.5</v>
      </c>
      <c r="H38" s="8">
        <f t="shared" si="6"/>
        <v>6.9456782614233048E-2</v>
      </c>
      <c r="I38">
        <f t="shared" si="4"/>
        <v>2.7959999999999998</v>
      </c>
      <c r="K38" s="27">
        <f t="shared" si="7"/>
        <v>4.1496782614233049E-2</v>
      </c>
    </row>
    <row r="39" spans="4:16" x14ac:dyDescent="0.35">
      <c r="D39" s="26" t="s">
        <v>127</v>
      </c>
      <c r="E39" s="50">
        <f t="shared" si="5"/>
        <v>3.7795217005520101</v>
      </c>
      <c r="F39" s="55">
        <v>3.4784346207782146E-2</v>
      </c>
      <c r="G39" s="5">
        <v>0.5</v>
      </c>
      <c r="H39" s="8">
        <f t="shared" si="6"/>
        <v>5.5187390109411177E-2</v>
      </c>
      <c r="I39">
        <f t="shared" si="4"/>
        <v>2.5830000000000002</v>
      </c>
      <c r="K39" s="27">
        <f t="shared" si="7"/>
        <v>2.9357390109411175E-2</v>
      </c>
    </row>
    <row r="40" spans="4:16" x14ac:dyDescent="0.35">
      <c r="D40" s="26" t="s">
        <v>124</v>
      </c>
      <c r="E40" s="50">
        <f t="shared" si="5"/>
        <v>5.5474025473621698</v>
      </c>
      <c r="F40" s="55">
        <v>2.430496240599922E-2</v>
      </c>
      <c r="G40" s="5">
        <v>0.5</v>
      </c>
      <c r="H40" s="8">
        <f t="shared" si="6"/>
        <v>6.7626506676621317E-2</v>
      </c>
      <c r="I40">
        <f t="shared" si="4"/>
        <v>2.3029999999999999</v>
      </c>
      <c r="K40" s="27">
        <f t="shared" si="7"/>
        <v>4.4596506676621323E-2</v>
      </c>
    </row>
    <row r="41" spans="4:16" ht="15" thickBot="1" x14ac:dyDescent="0.4">
      <c r="D41" s="11" t="s">
        <v>126</v>
      </c>
      <c r="E41" s="56">
        <f t="shared" si="5"/>
        <v>6.6006195125058804</v>
      </c>
      <c r="F41" s="57">
        <v>9.2744046638129074E-3</v>
      </c>
      <c r="G41" s="13">
        <v>0.5</v>
      </c>
      <c r="H41" s="35">
        <f t="shared" si="6"/>
        <v>7.0643397456965254E-2</v>
      </c>
      <c r="I41" s="12">
        <f t="shared" si="4"/>
        <v>3.8340000000000001</v>
      </c>
      <c r="J41" s="12"/>
      <c r="K41" s="28">
        <f t="shared" si="7"/>
        <v>3.2303397456965255E-2</v>
      </c>
    </row>
    <row r="42" spans="4:16" x14ac:dyDescent="0.35">
      <c r="G42" s="5"/>
    </row>
    <row r="45" spans="4:16" x14ac:dyDescent="0.35">
      <c r="D45" s="1"/>
      <c r="E45" s="1"/>
    </row>
    <row r="48" spans="4:16" x14ac:dyDescent="0.35">
      <c r="P48" s="8"/>
    </row>
    <row r="50" spans="4:16" x14ac:dyDescent="0.35">
      <c r="D50" s="1"/>
      <c r="E50" s="1"/>
      <c r="F50" s="1" t="s">
        <v>166</v>
      </c>
      <c r="G50" s="1" t="s">
        <v>196</v>
      </c>
      <c r="H50" s="1" t="s">
        <v>170</v>
      </c>
      <c r="I50" s="1" t="s">
        <v>197</v>
      </c>
      <c r="J50" s="1" t="s">
        <v>198</v>
      </c>
      <c r="P50" s="8"/>
    </row>
    <row r="51" spans="4:16" x14ac:dyDescent="0.35">
      <c r="D51" s="1"/>
      <c r="E51" s="1"/>
      <c r="F51" t="s">
        <v>14</v>
      </c>
      <c r="G51" s="25">
        <v>3.9E-2</v>
      </c>
      <c r="H51" s="25">
        <v>3.7499999999999999E-2</v>
      </c>
      <c r="I51" s="8">
        <f>H51/G51</f>
        <v>0.96153846153846145</v>
      </c>
    </row>
    <row r="52" spans="4:16" x14ac:dyDescent="0.35">
      <c r="P5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" sqref="B3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138</v>
      </c>
      <c r="F1" t="s">
        <v>2</v>
      </c>
      <c r="G1" t="s">
        <v>3</v>
      </c>
      <c r="H1" t="s">
        <v>5</v>
      </c>
      <c r="K1" t="s">
        <v>139</v>
      </c>
      <c r="L1" t="s">
        <v>2</v>
      </c>
      <c r="M1" t="s">
        <v>20</v>
      </c>
      <c r="P1" s="1" t="s">
        <v>22</v>
      </c>
      <c r="Q1" t="s">
        <v>23</v>
      </c>
      <c r="S1" t="s">
        <v>140</v>
      </c>
    </row>
    <row r="2" spans="1:19" s="15" customFormat="1" ht="15" thickBot="1" x14ac:dyDescent="0.4">
      <c r="A2" s="14"/>
      <c r="K2" s="36">
        <f>'Aset class Rankings'!E5</f>
        <v>0.33</v>
      </c>
      <c r="L2" s="36">
        <f>'Aset class Rankings'!F5</f>
        <v>0.33</v>
      </c>
      <c r="M2" s="36">
        <f>'Aset class Rankings'!G5</f>
        <v>0.33</v>
      </c>
    </row>
    <row r="3" spans="1:19" x14ac:dyDescent="0.35">
      <c r="A3" t="s">
        <v>205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20.496178</v>
      </c>
      <c r="F3" s="3" cm="1">
        <f t="array" ref="F3">_xll.FDS(C3,"FG_TOTAL_RETURNC(0,-3AM)")</f>
        <v>36.983584999999998</v>
      </c>
      <c r="G3" s="3" cm="1">
        <f t="array" ref="G3">IFERROR(_xll.FDS(C3,"FG_TOTAL_RETURNC(0,-6AM)"),_xll.FDS(C3,"FG_TOTAL_RETURNC(0,-4AM)"))</f>
        <v>51.6006</v>
      </c>
      <c r="H3" s="23" cm="1">
        <f t="array" ref="H3">_xll.FDS(C3,"P_PRICE(0)/P_PRICE_HIGH_PR(0,,,,,,""PRICE"",""CLOSE"",""52W"")")</f>
        <v>1</v>
      </c>
      <c r="K3" s="4">
        <f>_xlfn.RANK.EQ(H3,H$3:H$16)</f>
        <v>1</v>
      </c>
      <c r="L3" s="4">
        <f>_xlfn.RANK.EQ(F3,F$3:F$16)</f>
        <v>2</v>
      </c>
      <c r="M3" s="4">
        <f>_xlfn.RANK.EQ(G3,G$3:G$16)</f>
        <v>2</v>
      </c>
      <c r="N3" s="4"/>
      <c r="P3" s="3">
        <f t="shared" ref="P3:P9" si="0">SUMPRODUCT($K$2:$M$2,K3:M3)</f>
        <v>1.65</v>
      </c>
      <c r="Q3">
        <f t="shared" ref="Q3:Q11" si="1">COUNTIF(K3:N3,"&gt;70")</f>
        <v>0</v>
      </c>
      <c r="S3" s="3">
        <f>14-_xlfn.RANK.EQ(P3,$P$3:$P$16)</f>
        <v>1</v>
      </c>
    </row>
    <row r="4" spans="1:19" x14ac:dyDescent="0.35">
      <c r="A4" t="s">
        <v>208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2.3249507</v>
      </c>
      <c r="F4" s="3" cm="1">
        <f t="array" ref="F4">_xll.FDS(C4,"FG_TOTAL_RETURNC(0,-3AM)")</f>
        <v>13.978434</v>
      </c>
      <c r="G4" s="3" cm="1">
        <f t="array" ref="G4">IFERROR(_xll.FDS(C4,"FG_TOTAL_RETURNC(0,-6AM)"),_xll.FDS(C4,"FG_TOTAL_RETURNC(0,-4AM)"))</f>
        <v>16.447735000000002</v>
      </c>
      <c r="H4" s="23" cm="1">
        <f t="array" ref="H4">_xll.FDS(C4,"P_PRICE(0)/P_PRICE_HIGH_PR(0,,,,,,""PRICE"",""CLOSE"",""52W"")")</f>
        <v>0.98868864999999995</v>
      </c>
      <c r="K4" s="4">
        <f t="shared" ref="K4:K16" si="3">_xlfn.RANK.EQ(H4,H$3:H$16)</f>
        <v>12</v>
      </c>
      <c r="L4" s="4">
        <f t="shared" ref="L4:L16" si="4">_xlfn.RANK.EQ(F4,F$3:F$16)</f>
        <v>12</v>
      </c>
      <c r="M4" s="4">
        <f t="shared" ref="M4:M16" si="5">_xlfn.RANK.EQ(G4,G$3:G$16)</f>
        <v>12</v>
      </c>
      <c r="N4" s="4"/>
      <c r="P4" s="3">
        <f t="shared" si="0"/>
        <v>11.879999999999999</v>
      </c>
      <c r="Q4">
        <f t="shared" si="1"/>
        <v>0</v>
      </c>
      <c r="S4" s="3">
        <f t="shared" ref="S4:S16" si="6">14-_xlfn.RANK.EQ(P4,$P$3:$P$16)</f>
        <v>11</v>
      </c>
    </row>
    <row r="5" spans="1:19" x14ac:dyDescent="0.35">
      <c r="A5" t="s">
        <v>209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6.8487286999999997</v>
      </c>
      <c r="F5" s="3" cm="1">
        <f t="array" ref="F5">_xll.FDS(C5,"FG_TOTAL_RETURNC(0,-3AM)")</f>
        <v>19.241427999999999</v>
      </c>
      <c r="G5" s="3" cm="1">
        <f t="array" ref="G5">IFERROR(_xll.FDS(C5,"FG_TOTAL_RETURNC(0,-6AM)"),_xll.FDS(C5,"FG_TOTAL_RETURNC(0,-4AM)"))</f>
        <v>22.123290000000001</v>
      </c>
      <c r="H5" s="23" cm="1">
        <f t="array" ref="H5">_xll.FDS(C5,"P_PRICE(0)/P_PRICE_HIGH_PR(0,,,,,,""PRICE"",""CLOSE"",""52W"")")</f>
        <v>0.99927940000000004</v>
      </c>
      <c r="I5" s="1"/>
      <c r="K5" s="4">
        <f t="shared" si="3"/>
        <v>8</v>
      </c>
      <c r="L5" s="4">
        <f t="shared" si="4"/>
        <v>9</v>
      </c>
      <c r="M5" s="4">
        <f t="shared" si="5"/>
        <v>8</v>
      </c>
      <c r="N5" s="4"/>
      <c r="P5" s="3">
        <f t="shared" si="0"/>
        <v>8.25</v>
      </c>
      <c r="Q5">
        <f t="shared" si="1"/>
        <v>0</v>
      </c>
      <c r="S5" s="3">
        <f t="shared" si="6"/>
        <v>8</v>
      </c>
    </row>
    <row r="6" spans="1:19" x14ac:dyDescent="0.35">
      <c r="A6" t="s">
        <v>210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9.6659070000000007</v>
      </c>
      <c r="F6" s="3" cm="1">
        <f t="array" ref="F6">_xll.FDS(C6,"FG_TOTAL_RETURNC(0,-3AM)")</f>
        <v>21.069122</v>
      </c>
      <c r="G6" s="3" cm="1">
        <f t="array" ref="G6">IFERROR(_xll.FDS(C6,"FG_TOTAL_RETURNC(0,-6AM)"),_xll.FDS(C6,"FG_TOTAL_RETURNC(0,-4AM)"))</f>
        <v>20.898078999999999</v>
      </c>
      <c r="H6" s="23" cm="1">
        <f t="array" ref="H6">_xll.FDS(C6,"P_PRICE(0)/P_PRICE_HIGH_PR(0,,,,,,""PRICE"",""CLOSE"",""52W"")")</f>
        <v>1</v>
      </c>
      <c r="I6" s="1"/>
      <c r="K6" s="4">
        <f t="shared" si="3"/>
        <v>1</v>
      </c>
      <c r="L6" s="4">
        <f t="shared" si="4"/>
        <v>8</v>
      </c>
      <c r="M6" s="4">
        <f t="shared" si="5"/>
        <v>9</v>
      </c>
      <c r="N6" s="4"/>
      <c r="P6" s="3">
        <f t="shared" si="0"/>
        <v>5.94</v>
      </c>
      <c r="Q6">
        <f t="shared" si="1"/>
        <v>0</v>
      </c>
      <c r="S6" s="3">
        <f t="shared" si="6"/>
        <v>6</v>
      </c>
    </row>
    <row r="7" spans="1:19" x14ac:dyDescent="0.35">
      <c r="A7" t="s">
        <v>211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8.6511610000000001</v>
      </c>
      <c r="F7" s="3" cm="1">
        <f t="array" ref="F7">_xll.FDS(C7,"FG_TOTAL_RETURNC(0,-3AM)")</f>
        <v>27.630351999999998</v>
      </c>
      <c r="G7" s="3" cm="1">
        <f t="array" ref="G7">IFERROR(_xll.FDS(C7,"FG_TOTAL_RETURNC(0,-6AM)"),_xll.FDS(C7,"FG_TOTAL_RETURNC(0,-4AM)"))</f>
        <v>33.638443000000002</v>
      </c>
      <c r="H7" s="23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6</v>
      </c>
      <c r="M7" s="4">
        <f t="shared" si="5"/>
        <v>5</v>
      </c>
      <c r="N7" s="4"/>
      <c r="P7" s="3">
        <f t="shared" si="0"/>
        <v>3.96</v>
      </c>
      <c r="Q7">
        <f t="shared" si="1"/>
        <v>0</v>
      </c>
      <c r="S7" s="3">
        <f t="shared" si="6"/>
        <v>5</v>
      </c>
    </row>
    <row r="8" spans="1:19" x14ac:dyDescent="0.35">
      <c r="A8" t="s">
        <v>212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8.6503390000000007</v>
      </c>
      <c r="F8" s="3" cm="1">
        <f t="array" ref="F8">_xll.FDS(C8,"FG_TOTAL_RETURNC(0,-3AM)")</f>
        <v>28.683852999999999</v>
      </c>
      <c r="G8" s="3" cm="1">
        <f t="array" ref="G8">IFERROR(_xll.FDS(C8,"FG_TOTAL_RETURNC(0,-6AM)"),_xll.FDS(C8,"FG_TOTAL_RETURNC(0,-4AM)"))</f>
        <v>33.120514</v>
      </c>
      <c r="H8" s="23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5</v>
      </c>
      <c r="M8" s="4">
        <f t="shared" si="5"/>
        <v>6</v>
      </c>
      <c r="N8" s="4"/>
      <c r="P8" s="3">
        <f t="shared" si="0"/>
        <v>3.96</v>
      </c>
      <c r="Q8">
        <f t="shared" si="1"/>
        <v>0</v>
      </c>
      <c r="S8" s="3">
        <f t="shared" si="6"/>
        <v>5</v>
      </c>
    </row>
    <row r="9" spans="1:19" x14ac:dyDescent="0.35">
      <c r="A9" t="s">
        <v>213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8.3750009999999993</v>
      </c>
      <c r="F9" s="3" cm="1">
        <f t="array" ref="F9">_xll.FDS(C9,"FG_TOTAL_RETURNC(0,-3AM)")</f>
        <v>28.798807</v>
      </c>
      <c r="G9" s="3" cm="1">
        <f t="array" ref="G9">IFERROR(_xll.FDS(C9,"FG_TOTAL_RETURNC(0,-6AM)"),_xll.FDS(C9,"FG_TOTAL_RETURNC(0,-4AM)"))</f>
        <v>38.783442999999998</v>
      </c>
      <c r="H9" s="23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4</v>
      </c>
      <c r="M9" s="4">
        <f t="shared" si="5"/>
        <v>4</v>
      </c>
      <c r="P9" s="3">
        <f t="shared" si="0"/>
        <v>2.97</v>
      </c>
      <c r="Q9">
        <f t="shared" si="1"/>
        <v>0</v>
      </c>
      <c r="S9" s="3">
        <f t="shared" si="6"/>
        <v>3</v>
      </c>
    </row>
    <row r="10" spans="1:19" x14ac:dyDescent="0.35">
      <c r="A10" t="s">
        <v>214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7.8866363000000002</v>
      </c>
      <c r="F10" s="3" cm="1">
        <f t="array" ref="F10">_xll.FDS(C10,"FG_TOTAL_RETURNC(0,-3AM)")</f>
        <v>21.639454000000001</v>
      </c>
      <c r="G10" s="3" cm="1">
        <f t="array" ref="G10">IFERROR(_xll.FDS(C10,"FG_TOTAL_RETURNC(0,-6AM)"),_xll.FDS(C10,"FG_TOTAL_RETURNC(0,-4AM)"))</f>
        <v>22.490383000000001</v>
      </c>
      <c r="H10" s="23" cm="1">
        <f t="array" ref="H10">_xll.FDS(C10,"P_PRICE(0)/P_PRICE_HIGH_PR(0,,,,,,""PRICE"",""CLOSE"",""52W"")")</f>
        <v>0.99686870000000005</v>
      </c>
      <c r="K10" s="4">
        <f t="shared" si="3"/>
        <v>9</v>
      </c>
      <c r="L10" s="4">
        <f t="shared" si="4"/>
        <v>7</v>
      </c>
      <c r="M10" s="4">
        <f t="shared" si="5"/>
        <v>7</v>
      </c>
      <c r="P10" s="3">
        <f t="shared" ref="P10" si="7">SUMPRODUCT($K$2:$M$2,K10:M10)</f>
        <v>7.59</v>
      </c>
      <c r="Q10">
        <f t="shared" ref="Q10" si="8">COUNTIF(K10:N10,"&gt;70")</f>
        <v>0</v>
      </c>
      <c r="S10" s="3">
        <f t="shared" si="6"/>
        <v>7</v>
      </c>
    </row>
    <row r="11" spans="1:19" x14ac:dyDescent="0.35">
      <c r="A11" t="s">
        <v>215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-7.0341643999999999</v>
      </c>
      <c r="F11" s="3" cm="1">
        <f t="array" ref="F11">_xll.FDS(C11,"FG_TOTAL_RETURNC(0,-3AM)")</f>
        <v>1.984632</v>
      </c>
      <c r="G11" s="3" cm="1">
        <f t="array" ref="G11">IFERROR(_xll.FDS(C11,"FG_TOTAL_RETURNC(0,-6AM)"),_xll.FDS(C11,"FG_TOTAL_RETURNC(0,-4AM)"))</f>
        <v>-2.5332034000000001</v>
      </c>
      <c r="H11" s="23" cm="1">
        <f t="array" ref="H11">_xll.FDS(C11,"P_PRICE(0)/P_PRICE_HIGH_PR(0,,,,,,""PRICE"",""CLOSE"",""52W"")")</f>
        <v>0.91150790000000004</v>
      </c>
      <c r="K11" s="4">
        <f t="shared" si="3"/>
        <v>14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13.86</v>
      </c>
      <c r="Q11">
        <f t="shared" si="1"/>
        <v>0</v>
      </c>
      <c r="S11" s="3">
        <f t="shared" si="6"/>
        <v>13</v>
      </c>
    </row>
    <row r="12" spans="1:19" x14ac:dyDescent="0.35">
      <c r="A12" t="s">
        <v>216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5.2342295999999999</v>
      </c>
      <c r="F12" s="3" cm="1">
        <f t="array" ref="F12">_xll.FDS(C12,"FG_TOTAL_RETURNC(0,-3AM)")</f>
        <v>18.588829</v>
      </c>
      <c r="G12" s="3" cm="1">
        <f t="array" ref="G12">IFERROR(_xll.FDS(C12,"FG_TOTAL_RETURNC(0,-6AM)"),_xll.FDS(C12,"FG_TOTAL_RETURNC(0,-4AM)"))</f>
        <v>20.410263</v>
      </c>
      <c r="H12" s="23" cm="1">
        <f t="array" ref="H12">_xll.FDS(C12,"P_PRICE(0)/P_PRICE_HIGH_PR(0,,,,,,""PRICE"",""CLOSE"",""52W"")")</f>
        <v>0.99573780000000001</v>
      </c>
      <c r="K12" s="4">
        <f t="shared" si="3"/>
        <v>10</v>
      </c>
      <c r="L12" s="4">
        <f t="shared" si="4"/>
        <v>10</v>
      </c>
      <c r="M12" s="4">
        <f t="shared" si="5"/>
        <v>10</v>
      </c>
      <c r="P12" s="3">
        <f t="shared" si="9"/>
        <v>9.9</v>
      </c>
      <c r="Q12">
        <f>COUNTIF(K12:N12,"&gt;70")</f>
        <v>0</v>
      </c>
      <c r="S12" s="3">
        <f t="shared" si="6"/>
        <v>9</v>
      </c>
    </row>
    <row r="13" spans="1:19" x14ac:dyDescent="0.35">
      <c r="A13" t="s">
        <v>217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3.5962939999999999</v>
      </c>
      <c r="F13" s="3" cm="1">
        <f t="array" ref="F13">_xll.FDS(C13,"FG_TOTAL_RETURNC(0,-3AM)")</f>
        <v>15.974033</v>
      </c>
      <c r="G13" s="3" cm="1">
        <f t="array" ref="G13">IFERROR(_xll.FDS(C13,"FG_TOTAL_RETURNC(0,-6AM)"),_xll.FDS(C13,"FG_TOTAL_RETURNC(0,-4AM)"))</f>
        <v>18.987333</v>
      </c>
      <c r="H13" s="23" cm="1">
        <f t="array" ref="H13">_xll.FDS(C13,"P_PRICE(0)/P_PRICE_HIGH_PR(0,,,,,,""PRICE"",""CLOSE"",""52W"")")</f>
        <v>0.99443214999999996</v>
      </c>
      <c r="K13" s="4">
        <f t="shared" si="3"/>
        <v>11</v>
      </c>
      <c r="L13" s="4">
        <f t="shared" si="4"/>
        <v>11</v>
      </c>
      <c r="M13" s="4">
        <f t="shared" si="5"/>
        <v>11</v>
      </c>
      <c r="P13" s="3">
        <f t="shared" si="9"/>
        <v>10.89</v>
      </c>
      <c r="Q13">
        <f t="shared" ref="Q13:Q16" si="11">COUNTIF(K13:N13,"&gt;70")</f>
        <v>0</v>
      </c>
      <c r="S13" s="3">
        <f t="shared" si="6"/>
        <v>10</v>
      </c>
    </row>
    <row r="14" spans="1:19" x14ac:dyDescent="0.35">
      <c r="A14" t="s">
        <v>218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-4.8512278000000002</v>
      </c>
      <c r="F14" s="3" cm="1">
        <f t="array" ref="F14">_xll.FDS(C14,"FG_TOTAL_RETURNC(0,-3AM)")</f>
        <v>3.1556725999999999</v>
      </c>
      <c r="G14" s="3" cm="1">
        <f t="array" ref="G14">IFERROR(_xll.FDS(C14,"FG_TOTAL_RETURNC(0,-6AM)"),_xll.FDS(C14,"FG_TOTAL_RETURNC(0,-4AM)"))</f>
        <v>4.0307282999999998</v>
      </c>
      <c r="H14" s="23" cm="1">
        <f t="array" ref="H14">_xll.FDS(C14,"P_PRICE(0)/P_PRICE_HIGH_PR(0,,,,,,""PRICE"",""CLOSE"",""52W"")")</f>
        <v>0.93440730000000005</v>
      </c>
      <c r="K14" s="4">
        <f t="shared" si="3"/>
        <v>13</v>
      </c>
      <c r="L14" s="4">
        <f t="shared" si="4"/>
        <v>13</v>
      </c>
      <c r="M14" s="4">
        <f t="shared" si="5"/>
        <v>13</v>
      </c>
      <c r="P14" s="3">
        <f t="shared" si="9"/>
        <v>12.870000000000001</v>
      </c>
      <c r="Q14">
        <f t="shared" si="11"/>
        <v>0</v>
      </c>
      <c r="S14" s="3">
        <f t="shared" si="6"/>
        <v>12</v>
      </c>
    </row>
    <row r="15" spans="1:19" x14ac:dyDescent="0.35">
      <c r="A15" t="s">
        <v>220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17.29082</v>
      </c>
      <c r="F15" s="3" cm="1">
        <f t="array" ref="F15">_xll.FDS(C15,"FG_TOTAL_RETURNC(0,-3AM)")</f>
        <v>46.367286999999997</v>
      </c>
      <c r="G15" s="3" cm="1">
        <f t="array" ref="G15">IFERROR(_xll.FDS(C15,"FG_TOTAL_RETURNC(0,-6AM)"),_xll.FDS(C15,"FG_TOTAL_RETURNC(0,-4AM)"))</f>
        <v>71.361400000000003</v>
      </c>
      <c r="H15" s="23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1</v>
      </c>
      <c r="M15" s="4">
        <f t="shared" si="5"/>
        <v>1</v>
      </c>
      <c r="P15" s="3">
        <f t="shared" si="9"/>
        <v>0.99</v>
      </c>
      <c r="Q15">
        <f t="shared" si="11"/>
        <v>0</v>
      </c>
      <c r="S15" s="3">
        <f t="shared" si="6"/>
        <v>0</v>
      </c>
    </row>
    <row r="16" spans="1:19" x14ac:dyDescent="0.35">
      <c r="A16" t="s">
        <v>221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9.3498590000000004</v>
      </c>
      <c r="F16" s="3" cm="1">
        <f t="array" ref="F16">_xll.FDS(C16,"FG_TOTAL_RETURNC(0,-3AM)")</f>
        <v>31.942796999999999</v>
      </c>
      <c r="G16" s="3" cm="1">
        <f t="array" ref="G16">IFERROR(_xll.FDS(C16,"FG_TOTAL_RETURNC(0,-6AM)"),_xll.FDS(C16,"FG_TOTAL_RETURNC(0,-4AM)"))</f>
        <v>44.076790000000003</v>
      </c>
      <c r="H16" s="23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3</v>
      </c>
      <c r="M16" s="4">
        <f t="shared" si="5"/>
        <v>3</v>
      </c>
      <c r="P16" s="3">
        <f t="shared" si="9"/>
        <v>2.31</v>
      </c>
      <c r="Q16">
        <f t="shared" si="11"/>
        <v>0</v>
      </c>
      <c r="S16" s="3">
        <f t="shared" si="6"/>
        <v>2</v>
      </c>
    </row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>
      <c r="C22" s="1"/>
    </row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>
      <c r="C29" s="1"/>
    </row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24" t="s">
        <v>122</v>
      </c>
      <c r="E1" s="30" t="s">
        <v>123</v>
      </c>
      <c r="F1" s="30" t="s">
        <v>8</v>
      </c>
      <c r="G1" s="30" t="s">
        <v>16</v>
      </c>
      <c r="H1" s="30" t="s">
        <v>15</v>
      </c>
      <c r="I1" s="30" t="s">
        <v>18</v>
      </c>
      <c r="J1" s="30" t="s">
        <v>21</v>
      </c>
      <c r="K1" t="s">
        <v>17</v>
      </c>
      <c r="L1" t="s">
        <v>40</v>
      </c>
      <c r="M1" t="s">
        <v>41</v>
      </c>
      <c r="O1" t="s">
        <v>2</v>
      </c>
      <c r="P1" t="s">
        <v>3</v>
      </c>
      <c r="Q1" t="s">
        <v>5</v>
      </c>
      <c r="R1" t="s">
        <v>55</v>
      </c>
    </row>
    <row r="2" spans="1:18" s="15" customFormat="1" ht="15" thickBot="1" x14ac:dyDescent="0.4">
      <c r="A2" s="14"/>
    </row>
    <row r="3" spans="1:18" x14ac:dyDescent="0.35">
      <c r="H3" s="8"/>
      <c r="I3" s="8"/>
      <c r="J3" s="8"/>
      <c r="K3" s="5"/>
      <c r="L3" s="18"/>
      <c r="M3" s="18"/>
      <c r="O3" s="3"/>
      <c r="Q3" s="8"/>
      <c r="R3" s="8"/>
    </row>
    <row r="4" spans="1:18" x14ac:dyDescent="0.35">
      <c r="A4" s="1" t="s">
        <v>75</v>
      </c>
      <c r="H4" s="8"/>
      <c r="I4" s="8"/>
      <c r="J4" s="8"/>
      <c r="K4" s="5"/>
      <c r="L4" s="18"/>
      <c r="M4" s="18"/>
      <c r="O4" s="3"/>
      <c r="Q4" s="8"/>
      <c r="R4" s="8"/>
    </row>
    <row r="5" spans="1:18" x14ac:dyDescent="0.35">
      <c r="A5" t="s">
        <v>205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2</v>
      </c>
      <c r="G5" cm="1">
        <f t="array" ref="G5">_xll.FDS(A5,"COUNT(OS_TOP_HLDG_NAME(ALL,0D,,MTD,,ALL,EQ))")</f>
        <v>13</v>
      </c>
      <c r="H5" s="8">
        <f>E5/$G5</f>
        <v>0.30769230769230771</v>
      </c>
      <c r="I5" s="8">
        <f>F5/$G5</f>
        <v>0.15384615384615385</v>
      </c>
      <c r="J5" s="8">
        <f t="shared" ref="J5" si="0">H5-I5</f>
        <v>0.15384615384615385</v>
      </c>
      <c r="K5" s="5" cm="1">
        <f t="array" ref="K5">_xll.FDS(A5,"FMA_PCT_ABOVE_MAVG(200,0,,,,""PORTAGG"")")/100</f>
        <v>0.84615384615384603</v>
      </c>
      <c r="L5" s="18" cm="1">
        <f t="array" ref="L5">_xll.FDSB(A5,"PERCENT_CHANGE(FMA_EPS(+1,0,,,,""PORTAGG"",""MEAN""),FMA_EPS(+1,-1AM,,,,""PORTAGG"",""MEAN""))")</f>
        <v>0</v>
      </c>
      <c r="M5" s="18" cm="1">
        <f t="array" ref="M5">_xll.FDSB(A5,"PERCENT_CHANGE(FMA_EPS(+1,0,,,,""PORTAGG"",""MEAN""),FMA_EPS(+1,-3AM,,,,""PORTAGG"",""MEAN""))")</f>
        <v>3.2244100237892703E-2</v>
      </c>
      <c r="O5" s="3" cm="1">
        <f t="array" ref="O5">_xll.FDS(C5,"FG_TOTAL_RETURNC(0,-3AM)")</f>
        <v>36.983584999999998</v>
      </c>
      <c r="P5" s="3" cm="1">
        <f t="array" ref="P5">_xll.FDS(C5,"FG_TOTAL_RETURNC(0,-6AM)")</f>
        <v>51.6006</v>
      </c>
      <c r="Q5" s="8" cm="1">
        <f t="array" ref="Q5">_xll.FDS(A5,"P_PRICE(0)/P_PRICE_HIGH_PR(0,,,,,,""PRICE"",""CLOSE"",""52W"")")</f>
        <v>1</v>
      </c>
      <c r="R5" s="8" cm="1">
        <f t="array" ref="R5">_xll.FDS(A5,"P_PRICE(0)/P_PRICE_LOW_PR(0,,,,,,""PRICE"",""CLOSE"",""52W"")")</f>
        <v>1.9293336999999999</v>
      </c>
    </row>
    <row r="6" spans="1:18" x14ac:dyDescent="0.35">
      <c r="A6" t="s">
        <v>208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8" t="e">
        <f>E6/$G6</f>
        <v>#N/A</v>
      </c>
      <c r="I6" s="8" t="e">
        <f>F6/$G6</f>
        <v>#N/A</v>
      </c>
      <c r="J6" s="8" t="e">
        <f t="shared" ref="J6" si="1">H6-I6</f>
        <v>#N/A</v>
      </c>
      <c r="K6" s="5" t="e" cm="1">
        <f t="array" ref="K6">_xll.FDS(A6,"FMA_PCT_ABOVE_MAVG(200,0,,,,""PORTAGG"")")/100</f>
        <v>#N/A</v>
      </c>
      <c r="L6" s="18" t="str" cm="1">
        <f t="array" ref="L6">_xll.FDSB(A6,"PERCENT_CHANGE(FMA_EPS(+1,0,,,,""PORTAGG"",""MEAN""),FMA_EPS(+1,-1AM,,,,""PORTAGG"",""MEAN""))")</f>
        <v/>
      </c>
      <c r="M6" s="18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13.978434</v>
      </c>
      <c r="P6" s="3" t="e" cm="1">
        <f t="array" ref="P6">_xll.FDS(C6,"FG_TOTAL_RETURNC(0,-6AM)")</f>
        <v>#N/A</v>
      </c>
      <c r="Q6" s="8" cm="1">
        <f t="array" ref="Q6">_xll.FDS(A6,"P_PRICE(0)/P_PRICE_HIGH_PR(0,,,,,,""PRICE"",""CLOSE"",""52W"")")</f>
        <v>0.98868864999999995</v>
      </c>
      <c r="R6" s="8" cm="1">
        <f t="array" ref="R6">_xll.FDS(A6,"P_PRICE(0)/P_PRICE_LOW_PR(0,,,,,,""PRICE"",""CLOSE"",""52W"")")</f>
        <v>1.3776976000000001</v>
      </c>
    </row>
    <row r="7" spans="1:18" x14ac:dyDescent="0.35">
      <c r="A7" t="s">
        <v>209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8</v>
      </c>
      <c r="G7" cm="1">
        <f t="array" ref="G7">_xll.FDS(A7,"COUNT(OS_TOP_HLDG_NAME(ALL,0D,,MTD,,ALL,EQ))")</f>
        <v>21</v>
      </c>
      <c r="H7" s="8">
        <f t="shared" ref="H7" si="3">E7/$G7</f>
        <v>0.42857142857142855</v>
      </c>
      <c r="I7" s="8">
        <f t="shared" ref="I7" si="4">F7/$G7</f>
        <v>0.38095238095238093</v>
      </c>
      <c r="J7" s="8">
        <f t="shared" ref="J7" si="5">H7-I7</f>
        <v>4.7619047619047616E-2</v>
      </c>
      <c r="K7" s="5" cm="1">
        <f t="array" ref="K7">_xll.FDS(A7,"FMA_PCT_ABOVE_MAVG(200,0,,,,""PORTAGG"")")/100</f>
        <v>0.85714285714285698</v>
      </c>
      <c r="L7" s="18" cm="1">
        <f t="array" ref="L7">_xll.FDSB(A7,"PERCENT_CHANGE(FMA_EPS(+1,0,,,,""PORTAGG"",""MEAN""),FMA_EPS(+1,-1AM,,,,""PORTAGG"",""MEAN""))")</f>
        <v>0</v>
      </c>
      <c r="M7" s="18" cm="1">
        <f t="array" ref="M7">_xll.FDSB(A7,"PERCENT_CHANGE(FMA_EPS(+1,0,,,,""PORTAGG"",""MEAN""),FMA_EPS(+1,-3AM,,,,""PORTAGG"",""MEAN""))")</f>
        <v>-1.59545414570808</v>
      </c>
      <c r="O7" s="3" cm="1">
        <f t="array" ref="O7">_xll.FDS(C7,"FG_TOTAL_RETURNC(0,-3AM)")</f>
        <v>19.241427999999999</v>
      </c>
      <c r="P7" s="3" cm="1">
        <f t="array" ref="P7">_xll.FDS(C7,"FG_TOTAL_RETURNC(0,-6AM)")</f>
        <v>22.123290000000001</v>
      </c>
      <c r="Q7" s="8" cm="1">
        <f t="array" ref="Q7">_xll.FDS(A7,"P_PRICE(0)/P_PRICE_HIGH_PR(0,,,,,,""PRICE"",""CLOSE"",""52W"")")</f>
        <v>0.99927940000000004</v>
      </c>
      <c r="R7" s="8" cm="1">
        <f t="array" ref="R7">_xll.FDS(A7,"P_PRICE(0)/P_PRICE_LOW_PR(0,,,,,,""PRICE"",""CLOSE"",""52W"")")</f>
        <v>1.3921918</v>
      </c>
    </row>
    <row r="8" spans="1:18" x14ac:dyDescent="0.35">
      <c r="A8" t="s">
        <v>210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8</v>
      </c>
      <c r="F8" cm="1">
        <f t="array" ref="F8">_xll.FDS(C8,"FMA_COS_DOWN(""EPS"",""1M"",+1,0,,,""PORTAGG"",""MEANR"")")</f>
        <v>9</v>
      </c>
      <c r="G8" cm="1">
        <f t="array" ref="G8">_xll.FDS(A8,"COUNT(OS_TOP_HLDG_NAME(ALL,0D,,MTD,,ALL,EQ))")</f>
        <v>21</v>
      </c>
      <c r="H8" s="8">
        <f t="shared" ref="H8:H9" si="7">E8/$G8</f>
        <v>0.38095238095238093</v>
      </c>
      <c r="I8" s="8">
        <f t="shared" ref="I8:I9" si="8">F8/$G8</f>
        <v>0.42857142857142855</v>
      </c>
      <c r="J8" s="8">
        <f t="shared" ref="J8:J9" si="9">H8-I8</f>
        <v>-4.7619047619047616E-2</v>
      </c>
      <c r="K8" s="5" cm="1">
        <f t="array" ref="K8">_xll.FDS(A8,"FMA_PCT_ABOVE_MAVG(200,0,,,,""PORTAGG"")")/100</f>
        <v>0.90476190476190499</v>
      </c>
      <c r="L8" s="18" cm="1">
        <f t="array" ref="L8">_xll.FDSB(A8,"PERCENT_CHANGE(FMA_EPS(+1,0,,,,""PORTAGG"",""MEAN""),FMA_EPS(+1,-1AM,,,,""PORTAGG"",""MEAN""))")</f>
        <v>0</v>
      </c>
      <c r="M8" s="18" cm="1">
        <f t="array" ref="M8">_xll.FDSB(A8,"PERCENT_CHANGE(FMA_EPS(+1,0,,,,""PORTAGG"",""MEAN""),FMA_EPS(+1,-3AM,,,,""PORTAGG"",""MEAN""))")</f>
        <v>-0.36648126858241298</v>
      </c>
      <c r="O8" s="3" cm="1">
        <f t="array" ref="O8">_xll.FDS(C8,"FG_TOTAL_RETURNC(0,-3AM)")</f>
        <v>21.069122</v>
      </c>
      <c r="P8" s="3" cm="1">
        <f t="array" ref="P8">_xll.FDS(C8,"FG_TOTAL_RETURNC(0,-6AM)")</f>
        <v>20.898078999999999</v>
      </c>
      <c r="Q8" s="8" cm="1">
        <f t="array" ref="Q8">_xll.FDS(A8,"P_PRICE(0)/P_PRICE_HIGH_PR(0,,,,,,""PRICE"",""CLOSE"",""52W"")")</f>
        <v>1</v>
      </c>
      <c r="R8" s="8" cm="1">
        <f t="array" ref="R8">_xll.FDS(A8,"P_PRICE(0)/P_PRICE_LOW_PR(0,,,,,,""PRICE"",""CLOSE"",""52W"")")</f>
        <v>1.7528895</v>
      </c>
    </row>
    <row r="9" spans="1:18" x14ac:dyDescent="0.35">
      <c r="A9" t="s">
        <v>211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20</v>
      </c>
      <c r="F9" cm="1">
        <f t="array" ref="F9">_xll.FDS(C9,"FMA_COS_DOWN(""EPS"",""1M"",+1,0,,,""PORTAGG"",""MEANR"")")</f>
        <v>6</v>
      </c>
      <c r="G9" cm="1">
        <f t="array" ref="G9">_xll.FDS(A9,"COUNT(OS_TOP_HLDG_NAME(ALL,0D,,MTD,,ALL,EQ))")</f>
        <v>31</v>
      </c>
      <c r="H9" s="8">
        <f t="shared" si="7"/>
        <v>0.64516129032258063</v>
      </c>
      <c r="I9" s="8">
        <f t="shared" si="8"/>
        <v>0.19354838709677419</v>
      </c>
      <c r="J9" s="8">
        <f t="shared" si="9"/>
        <v>0.45161290322580644</v>
      </c>
      <c r="K9" s="5" cm="1">
        <f t="array" ref="K9">_xll.FDS(A9,"FMA_PCT_ABOVE_MAVG(200,0,,,,""PORTAGG"")")/100</f>
        <v>0.9354838709677421</v>
      </c>
      <c r="L9" s="18" cm="1">
        <f t="array" ref="L9">_xll.FDSB(A9,"PERCENT_CHANGE(FMA_EPS(+1,0,,,,""PORTAGG"",""MEAN""),FMA_EPS(+1,-1AM,,,,""PORTAGG"",""MEAN""))")</f>
        <v>0</v>
      </c>
      <c r="M9" s="18" cm="1">
        <f t="array" ref="M9">_xll.FDSB(A9,"PERCENT_CHANGE(FMA_EPS(+1,0,,,,""PORTAGG"",""MEAN""),FMA_EPS(+1,-3AM,,,,""PORTAGG"",""MEAN""))")</f>
        <v>1.4293278160413001</v>
      </c>
      <c r="O9" s="3" cm="1">
        <f t="array" ref="O9">_xll.FDS(C9,"FG_TOTAL_RETURNC(0,-3AM)")</f>
        <v>27.630351999999998</v>
      </c>
      <c r="P9" s="3" cm="1">
        <f t="array" ref="P9">_xll.FDS(C9,"FG_TOTAL_RETURNC(0,-6AM)")</f>
        <v>33.638443000000002</v>
      </c>
      <c r="Q9" s="8" cm="1">
        <f t="array" ref="Q9">_xll.FDS(A9,"P_PRICE(0)/P_PRICE_HIGH_PR(0,,,,,,""PRICE"",""CLOSE"",""52W"")")</f>
        <v>1</v>
      </c>
      <c r="R9" s="8" cm="1">
        <f t="array" ref="R9">_xll.FDS(A9,"P_PRICE(0)/P_PRICE_LOW_PR(0,,,,,,""PRICE"",""CLOSE"",""52W"")")</f>
        <v>1.6132597</v>
      </c>
    </row>
    <row r="10" spans="1:18" x14ac:dyDescent="0.35">
      <c r="A10" t="s">
        <v>212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8" t="e">
        <f t="shared" ref="H10" si="11">E10/$G10</f>
        <v>#N/A</v>
      </c>
      <c r="I10" s="8" t="e">
        <f t="shared" ref="I10" si="12">F10/$G10</f>
        <v>#N/A</v>
      </c>
      <c r="J10" s="8" t="e">
        <f t="shared" ref="J10" si="13">H10-I10</f>
        <v>#N/A</v>
      </c>
      <c r="K10" s="5" t="e" cm="1">
        <f t="array" ref="K10">_xll.FDS(A10,"FMA_PCT_ABOVE_MAVG(200,0,,,,""PORTAGG"")")/100</f>
        <v>#N/A</v>
      </c>
      <c r="L10" s="18" t="str" cm="1">
        <f t="array" ref="L10">_xll.FDSB(A10,"PERCENT_CHANGE(FMA_EPS(+1,0,,,,""PORTAGG"",""MEAN""),FMA_EPS(+1,-1AM,,,,""PORTAGG"",""MEAN""))")</f>
        <v/>
      </c>
      <c r="M10" s="18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28.683852999999999</v>
      </c>
      <c r="P10" s="3" cm="1">
        <f t="array" ref="P10">_xll.FDS(C10,"FG_TOTAL_RETURNC(0,-6AM)")</f>
        <v>33.120514</v>
      </c>
      <c r="Q10" s="8" cm="1">
        <f t="array" ref="Q10">_xll.FDS(A10,"P_PRICE(0)/P_PRICE_HIGH_PR(0,,,,,,""PRICE"",""CLOSE"",""52W"")")</f>
        <v>1</v>
      </c>
      <c r="R10" s="8" cm="1">
        <f t="array" ref="R10">_xll.FDS(A10,"P_PRICE(0)/P_PRICE_LOW_PR(0,,,,,,""PRICE"",""CLOSE"",""52W"")")</f>
        <v>1.5556798999999999</v>
      </c>
    </row>
    <row r="11" spans="1:18" x14ac:dyDescent="0.35">
      <c r="A11" t="s">
        <v>213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31</v>
      </c>
      <c r="H11" s="8">
        <f t="shared" ref="H11" si="14">E11/$G11</f>
        <v>0.54838709677419351</v>
      </c>
      <c r="I11" s="8">
        <f t="shared" ref="I11" si="15">F11/$G11</f>
        <v>0.19354838709677419</v>
      </c>
      <c r="J11" s="8">
        <f t="shared" ref="J11" si="16">H11-I11</f>
        <v>0.35483870967741932</v>
      </c>
      <c r="K11" s="5" cm="1">
        <f t="array" ref="K11">_xll.FDS(A11,"FMA_PCT_ABOVE_MAVG(200,0,,,,""PORTAGG"")")/100</f>
        <v>0.90322580645161299</v>
      </c>
      <c r="L11" s="18" cm="1">
        <f t="array" ref="L11">_xll.FDSB(A11,"PERCENT_CHANGE(FMA_EPS(+1,0,,,,""PORTAGG"",""MEAN""),FMA_EPS(+1,-1AM,,,,""PORTAGG"",""MEAN""))")</f>
        <v>0</v>
      </c>
      <c r="M11" s="18" cm="1">
        <f t="array" ref="M11">_xll.FDSB(A11,"PERCENT_CHANGE(FMA_EPS(+1,0,,,,""PORTAGG"",""MEAN""),FMA_EPS(+1,-3AM,,,,""PORTAGG"",""MEAN""))")</f>
        <v>4.1090638500033698</v>
      </c>
      <c r="O11" s="3" cm="1">
        <f t="array" ref="O11">_xll.FDS(C11,"FG_TOTAL_RETURNC(0,-3AM)")</f>
        <v>28.798807</v>
      </c>
      <c r="P11" s="3" cm="1">
        <f t="array" ref="P11">_xll.FDS(C11,"FG_TOTAL_RETURNC(0,-6AM)")</f>
        <v>38.783442999999998</v>
      </c>
      <c r="Q11" s="8" cm="1">
        <f t="array" ref="Q11">_xll.FDS(A11,"P_PRICE(0)/P_PRICE_HIGH_PR(0,,,,,,""PRICE"",""CLOSE"",""52W"")")</f>
        <v>1</v>
      </c>
      <c r="R11" s="8" cm="1">
        <f t="array" ref="R11">_xll.FDS(A11,"P_PRICE(0)/P_PRICE_LOW_PR(0,,,,,,""PRICE"",""CLOSE"",""52W"")")</f>
        <v>1.6995239</v>
      </c>
    </row>
    <row r="12" spans="1:18" x14ac:dyDescent="0.35">
      <c r="A12" t="s">
        <v>214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27</v>
      </c>
      <c r="G12" cm="1">
        <f t="array" ref="G12">_xll.FDS(A12,"COUNT(OS_TOP_HLDG_NAME(ALL,0D,,MTD,,ALL,EQ))")</f>
        <v>0</v>
      </c>
      <c r="H12" s="8" t="e">
        <f t="shared" ref="H12:H14" si="17">E12/$G12</f>
        <v>#DIV/0!</v>
      </c>
      <c r="I12" s="8" t="e">
        <f t="shared" ref="I12:I14" si="18">F12/$G12</f>
        <v>#DIV/0!</v>
      </c>
      <c r="J12" s="8" t="e">
        <f t="shared" ref="J12:J14" si="19">H12-I12</f>
        <v>#DIV/0!</v>
      </c>
      <c r="K12" s="5" cm="1">
        <f t="array" ref="K12">_xll.FDS(A12,"FMA_PCT_ABOVE_MAVG(200,0,,,,""PORTAGG"")")/100</f>
        <v>0.89473684210526305</v>
      </c>
      <c r="L12" s="18" cm="1">
        <f t="array" ref="L12">_xll.FDSB(A12,"PERCENT_CHANGE(FMA_EPS(+1,0,,,,""PORTAGG"",""MEAN""),FMA_EPS(+1,-1AM,,,,""PORTAGG"",""MEAN""))")</f>
        <v>0</v>
      </c>
      <c r="M12" s="18" cm="1">
        <f t="array" ref="M12">_xll.FDSB(A12,"PERCENT_CHANGE(FMA_EPS(+1,0,,,,""PORTAGG"",""MEAN""),FMA_EPS(+1,-3AM,,,,""PORTAGG"",""MEAN""))")</f>
        <v>-2.5962019290746001</v>
      </c>
      <c r="O12" s="3" cm="1">
        <f t="array" ref="O12">_xll.FDS(C12,"FG_TOTAL_RETURNC(0,-3AM)")</f>
        <v>21.639454000000001</v>
      </c>
      <c r="P12" s="3" cm="1">
        <f t="array" ref="P12">_xll.FDS(C12,"FG_TOTAL_RETURNC(0,-6AM)")</f>
        <v>22.490383000000001</v>
      </c>
      <c r="Q12" s="8" cm="1">
        <f t="array" ref="Q12">_xll.FDS(A12,"P_PRICE(0)/P_PRICE_HIGH_PR(0,,,,,,""PRICE"",""CLOSE"",""52W"")")</f>
        <v>0.99686870000000005</v>
      </c>
      <c r="R12" s="8" cm="1">
        <f t="array" ref="R12">_xll.FDS(A12,"P_PRICE(0)/P_PRICE_LOW_PR(0,,,,,,""PRICE"",""CLOSE"",""52W"")")</f>
        <v>1.683654</v>
      </c>
    </row>
    <row r="13" spans="1:18" ht="15" customHeight="1" x14ac:dyDescent="0.35">
      <c r="A13" t="s">
        <v>215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1</v>
      </c>
      <c r="F13" cm="1">
        <f t="array" ref="F13">_xll.FDS(C13,"FMA_COS_DOWN(""EPS"",""1M"",+1,0,,,""PORTAGG"",""MEANR"")")</f>
        <v>4</v>
      </c>
      <c r="G13" cm="1">
        <f t="array" ref="G13">_xll.FDS(A13,"COUNT(OS_TOP_HLDG_NAME(ALL,0D,,MTD,,ALL,EQ))")</f>
        <v>11</v>
      </c>
      <c r="H13" s="8">
        <f t="shared" si="17"/>
        <v>9.0909090909090912E-2</v>
      </c>
      <c r="I13" s="8">
        <f t="shared" si="18"/>
        <v>0.36363636363636365</v>
      </c>
      <c r="J13" s="8">
        <f t="shared" si="19"/>
        <v>-0.27272727272727271</v>
      </c>
      <c r="K13" s="5" cm="1">
        <f t="array" ref="K13">_xll.FDS(A13,"FMA_PCT_ABOVE_MAVG(200,0,,,,""PORTAGG"")")/100</f>
        <v>0.63636363636363602</v>
      </c>
      <c r="L13" s="18" cm="1">
        <f t="array" ref="L13">_xll.FDSB(A13,"PERCENT_CHANGE(FMA_EPS(+1,0,,,,""PORTAGG"",""MEAN""),FMA_EPS(+1,-1AM,,,,""PORTAGG"",""MEAN""))")</f>
        <v>0</v>
      </c>
      <c r="M13" s="18" cm="1">
        <f t="array" ref="M13">_xll.FDSB(A13,"PERCENT_CHANGE(FMA_EPS(+1,0,,,,""PORTAGG"",""MEAN""),FMA_EPS(+1,-3AM,,,,""PORTAGG"",""MEAN""))")</f>
        <v>-1.21924369210144</v>
      </c>
      <c r="O13" s="3" cm="1">
        <f t="array" ref="O13">_xll.FDS(C13,"FG_TOTAL_RETURNC(0,-3AM)")</f>
        <v>1.984632</v>
      </c>
      <c r="P13" s="3" cm="1">
        <f t="array" ref="P13">_xll.FDS(C13,"FG_TOTAL_RETURNC(0,-6AM)")</f>
        <v>-2.5332034000000001</v>
      </c>
      <c r="Q13" s="8" cm="1">
        <f t="array" ref="Q13">_xll.FDS(A13,"P_PRICE(0)/P_PRICE_HIGH_PR(0,,,,,,""PRICE"",""CLOSE"",""52W"")")</f>
        <v>0.91150790000000004</v>
      </c>
      <c r="R13" s="8" cm="1">
        <f t="array" ref="R13">_xll.FDS(A13,"P_PRICE(0)/P_PRICE_LOW_PR(0,,,,,,""PRICE"",""CLOSE"",""52W"")")</f>
        <v>1.1601009</v>
      </c>
    </row>
    <row r="14" spans="1:18" ht="15" customHeight="1" x14ac:dyDescent="0.35">
      <c r="A14" t="s">
        <v>216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26</v>
      </c>
      <c r="F14" cm="1">
        <f t="array" ref="F14">_xll.FDS(C14,"FMA_COS_DOWN(""EPS"",""1M"",+1,0,,,""PORTAGG"",""MEANR"")")</f>
        <v>38</v>
      </c>
      <c r="G14" cm="1">
        <f t="array" ref="G14">_xll.FDS(A14,"COUNT(OS_TOP_HLDG_NAME(ALL,0D,,MTD,,ALL,EQ))")</f>
        <v>78</v>
      </c>
      <c r="H14" s="8">
        <f t="shared" si="17"/>
        <v>0.33333333333333331</v>
      </c>
      <c r="I14" s="8">
        <f t="shared" si="18"/>
        <v>0.48717948717948717</v>
      </c>
      <c r="J14" s="8">
        <f t="shared" si="19"/>
        <v>-0.15384615384615385</v>
      </c>
      <c r="K14" s="5" cm="1">
        <f t="array" ref="K14">_xll.FDS(A14,"FMA_PCT_ABOVE_MAVG(200,0,,,,""PORTAGG"")")/100</f>
        <v>0.82051282051282004</v>
      </c>
      <c r="L14" s="18" cm="1">
        <f t="array" ref="L14">_xll.FDSB(A14,"PERCENT_CHANGE(FMA_EPS(+1,0,,,,""PORTAGG"",""MEAN""),FMA_EPS(+1,-1AM,,,,""PORTAGG"",""MEAN""))")</f>
        <v>0</v>
      </c>
      <c r="M14" s="18" cm="1">
        <f t="array" ref="M14">_xll.FDSB(A14,"PERCENT_CHANGE(FMA_EPS(+1,0,,,,""PORTAGG"",""MEAN""),FMA_EPS(+1,-3AM,,,,""PORTAGG"",""MEAN""))")</f>
        <v>-0.48880140360034802</v>
      </c>
      <c r="O14" s="3" cm="1">
        <f t="array" ref="O14">_xll.FDS(C14,"FG_TOTAL_RETURNC(0,-3AM)")</f>
        <v>18.588829</v>
      </c>
      <c r="P14" s="3" cm="1">
        <f t="array" ref="P14">_xll.FDS(C14,"FG_TOTAL_RETURNC(0,-6AM)")</f>
        <v>20.410263</v>
      </c>
      <c r="Q14" s="8" cm="1">
        <f t="array" ref="Q14">_xll.FDS(A14,"P_PRICE(0)/P_PRICE_HIGH_PR(0,,,,,,""PRICE"",""CLOSE"",""52W"")")</f>
        <v>0.99573780000000001</v>
      </c>
      <c r="R14" s="8" cm="1">
        <f t="array" ref="R14">_xll.FDS(A14,"P_PRICE(0)/P_PRICE_LOW_PR(0,,,,,,""PRICE"",""CLOSE"",""52W"")")</f>
        <v>1.4853764</v>
      </c>
    </row>
    <row r="15" spans="1:18" ht="15" customHeight="1" x14ac:dyDescent="0.35">
      <c r="A15" t="s">
        <v>217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8" t="e">
        <f t="shared" ref="H15:H18" si="21">E15/$G15</f>
        <v>#N/A</v>
      </c>
      <c r="I15" s="8" t="e">
        <f t="shared" ref="I15:I18" si="22">F15/$G15</f>
        <v>#N/A</v>
      </c>
      <c r="J15" s="8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8" t="str" cm="1">
        <f t="array" ref="L15">_xll.FDSB(A15,"PERCENT_CHANGE(FMA_EPS(+1,0,,,,""PORTAGG"",""MEAN""),FMA_EPS(+1,-1AM,,,,""PORTAGG"",""MEAN""))")</f>
        <v/>
      </c>
      <c r="M15" s="18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15.974033</v>
      </c>
      <c r="P15" s="3" cm="1">
        <f t="array" ref="P15">_xll.FDS(C15,"FG_TOTAL_RETURNC(0,-6AM)")</f>
        <v>18.987333</v>
      </c>
      <c r="Q15" s="8" cm="1">
        <f t="array" ref="Q15">_xll.FDS(A15,"P_PRICE(0)/P_PRICE_HIGH_PR(0,,,,,,""PRICE"",""CLOSE"",""52W"")")</f>
        <v>0.99443214999999996</v>
      </c>
      <c r="R15" s="8" cm="1">
        <f t="array" ref="R15">_xll.FDS(A15,"P_PRICE(0)/P_PRICE_LOW_PR(0,,,,,,""PRICE"",""CLOSE"",""52W"")")</f>
        <v>1.5244111</v>
      </c>
    </row>
    <row r="16" spans="1:18" ht="15" customHeight="1" x14ac:dyDescent="0.35">
      <c r="A16" t="s">
        <v>218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3</v>
      </c>
      <c r="F16" cm="1">
        <f t="array" ref="F16">_xll.FDS(C16,"FMA_COS_DOWN(""EPS"",""1M"",+1,0,,,""PORTAGG"",""MEANR"")")</f>
        <v>9</v>
      </c>
      <c r="G16" cm="1">
        <f t="array" ref="G16">_xll.FDS(A16,"COUNT(OS_TOP_HLDG_NAME(ALL,0D,,MTD,,ALL,EQ))")</f>
        <v>16</v>
      </c>
      <c r="H16" s="8">
        <f t="shared" si="21"/>
        <v>0.1875</v>
      </c>
      <c r="I16" s="8">
        <f t="shared" si="22"/>
        <v>0.5625</v>
      </c>
      <c r="J16" s="8">
        <f t="shared" si="23"/>
        <v>-0.375</v>
      </c>
      <c r="K16" s="5" cm="1">
        <f t="array" ref="K16">_xll.FDS(A16,"FMA_PCT_ABOVE_MAVG(200,0,,,,""PORTAGG"")")/100</f>
        <v>0.8125</v>
      </c>
      <c r="L16" s="18" cm="1">
        <f t="array" ref="L16">_xll.FDSB(A16,"PERCENT_CHANGE(FMA_EPS(+1,0,,,,""PORTAGG"",""MEAN""),FMA_EPS(+1,-1AM,,,,""PORTAGG"",""MEAN""))")</f>
        <v>0</v>
      </c>
      <c r="M16" s="18" cm="1">
        <f t="array" ref="M16">_xll.FDSB(A16,"PERCENT_CHANGE(FMA_EPS(+1,0,,,,""PORTAGG"",""MEAN""),FMA_EPS(+1,-3AM,,,,""PORTAGG"",""MEAN""))")</f>
        <v>-0.369740300765526</v>
      </c>
      <c r="O16" s="3" cm="1">
        <f t="array" ref="O16">_xll.FDS(C16,"FG_TOTAL_RETURNC(0,-3AM)")</f>
        <v>3.1556725999999999</v>
      </c>
      <c r="P16" s="3" cm="1">
        <f t="array" ref="P16">_xll.FDS(C16,"FG_TOTAL_RETURNC(0,-6AM)")</f>
        <v>4.0307282999999998</v>
      </c>
      <c r="Q16" s="8" cm="1">
        <f t="array" ref="Q16">_xll.FDS(A16,"P_PRICE(0)/P_PRICE_HIGH_PR(0,,,,,,""PRICE"",""CLOSE"",""52W"")")</f>
        <v>0.93440730000000005</v>
      </c>
      <c r="R16" s="8" cm="1">
        <f t="array" ref="R16">_xll.FDS(A16,"P_PRICE(0)/P_PRICE_LOW_PR(0,,,,,,""PRICE"",""CLOSE"",""52W"")")</f>
        <v>1.2165079000000001</v>
      </c>
    </row>
    <row r="17" spans="1:18" ht="15" customHeight="1" x14ac:dyDescent="0.35">
      <c r="A17" t="s">
        <v>220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8</v>
      </c>
      <c r="F17" cm="1">
        <f t="array" ref="F17">_xll.FDS(C17,"FMA_COS_DOWN(""EPS"",""1M"",+1,0,,,""PORTAGG"",""MEANR"")")</f>
        <v>3</v>
      </c>
      <c r="G17" cm="1">
        <f t="array" ref="G17">_xll.FDS(A17,"COUNT(OS_TOP_HLDG_NAME(ALL,0D,,MTD,,ALL,EQ))")</f>
        <v>12</v>
      </c>
      <c r="H17" s="8">
        <f t="shared" si="21"/>
        <v>0.66666666666666663</v>
      </c>
      <c r="I17" s="8">
        <f t="shared" si="22"/>
        <v>0.25</v>
      </c>
      <c r="J17" s="8">
        <f t="shared" si="23"/>
        <v>0.41666666666666663</v>
      </c>
      <c r="K17" s="5" cm="1">
        <f t="array" ref="K17">_xll.FDS(A17,"FMA_PCT_ABOVE_MAVG(200,0,,,,""PORTAGG"")")/100</f>
        <v>0.91666666666666696</v>
      </c>
      <c r="L17" s="18" cm="1">
        <f t="array" ref="L17">_xll.FDSB(A17,"PERCENT_CHANGE(FMA_EPS(+1,0,,,,""PORTAGG"",""MEAN""),FMA_EPS(+1,-1AM,,,,""PORTAGG"",""MEAN""))")</f>
        <v>0</v>
      </c>
      <c r="M17" s="18" cm="1">
        <f t="array" ref="M17">_xll.FDSB(A17,"PERCENT_CHANGE(FMA_EPS(+1,0,,,,""PORTAGG"",""MEAN""),FMA_EPS(+1,-3AM,,,,""PORTAGG"",""MEAN""))")</f>
        <v>4.0250597081334396</v>
      </c>
      <c r="O17" s="3" cm="1">
        <f t="array" ref="O17">_xll.FDS(C17,"FG_TOTAL_RETURNC(0,-3AM)")</f>
        <v>46.367286999999997</v>
      </c>
      <c r="P17" s="3" cm="1">
        <f t="array" ref="P17">_xll.FDS(C17,"FG_TOTAL_RETURNC(0,-6AM)")</f>
        <v>71.361400000000003</v>
      </c>
      <c r="Q17" s="8" cm="1">
        <f t="array" ref="Q17">_xll.FDS(A17,"P_PRICE(0)/P_PRICE_HIGH_PR(0,,,,,,""PRICE"",""CLOSE"",""52W"")")</f>
        <v>1</v>
      </c>
      <c r="R17" s="8" cm="1">
        <f t="array" ref="R17">_xll.FDS(A17,"P_PRICE(0)/P_PRICE_LOW_PR(0,,,,,,""PRICE"",""CLOSE"",""52W"")")</f>
        <v>2.1144516000000002</v>
      </c>
    </row>
    <row r="18" spans="1:18" ht="15" customHeight="1" x14ac:dyDescent="0.35">
      <c r="A18" t="s">
        <v>221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15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22</v>
      </c>
      <c r="H18" s="8">
        <f t="shared" si="21"/>
        <v>0.68181818181818177</v>
      </c>
      <c r="I18" s="8">
        <f t="shared" si="22"/>
        <v>0.31818181818181818</v>
      </c>
      <c r="J18" s="8">
        <f t="shared" si="23"/>
        <v>0.36363636363636359</v>
      </c>
      <c r="K18" s="5" cm="1">
        <f t="array" ref="K18">_xll.FDS(A18,"FMA_PCT_ABOVE_MAVG(200,0,,,,""PORTAGG"")")/100</f>
        <v>0.95454545454545492</v>
      </c>
      <c r="L18" s="18" cm="1">
        <f t="array" ref="L18">_xll.FDSB(A18,"PERCENT_CHANGE(FMA_EPS(+1,0,,,,""PORTAGG"",""MEAN""),FMA_EPS(+1,-1AM,,,,""PORTAGG"",""MEAN""))")</f>
        <v>0</v>
      </c>
      <c r="M18" s="18" cm="1">
        <f t="array" ref="M18">_xll.FDSB(A18,"PERCENT_CHANGE(FMA_EPS(+1,0,,,,""PORTAGG"",""MEAN""),FMA_EPS(+1,-3AM,,,,""PORTAGG"",""MEAN""))")</f>
        <v>2.07675883897502</v>
      </c>
      <c r="O18" s="3" cm="1">
        <f t="array" ref="O18">_xll.FDS(C18,"FG_TOTAL_RETURNC(0,-3AM)")</f>
        <v>31.942796999999999</v>
      </c>
      <c r="P18" s="3" cm="1">
        <f t="array" ref="P18">_xll.FDS(C18,"FG_TOTAL_RETURNC(0,-6AM)")</f>
        <v>44.076790000000003</v>
      </c>
      <c r="Q18" s="8" cm="1">
        <f t="array" ref="Q18">_xll.FDS(A18,"P_PRICE(0)/P_PRICE_HIGH_PR(0,,,,,,""PRICE"",""CLOSE"",""52W"")")</f>
        <v>1</v>
      </c>
      <c r="R18" s="8" cm="1">
        <f t="array" ref="R18">_xll.FDS(A18,"P_PRICE(0)/P_PRICE_LOW_PR(0,,,,,,""PRICE"",""CLOSE"",""52W"")")</f>
        <v>1.7553228999999999</v>
      </c>
    </row>
    <row r="19" spans="1:18" ht="15" customHeight="1" x14ac:dyDescent="0.35">
      <c r="E19" s="20"/>
      <c r="F19" s="20"/>
      <c r="Q19" s="8"/>
      <c r="R19" s="8"/>
    </row>
    <row r="20" spans="1:18" ht="15" customHeight="1" x14ac:dyDescent="0.35">
      <c r="E20" s="20"/>
      <c r="F20" s="20"/>
      <c r="P20" s="1"/>
      <c r="Q20" s="8"/>
      <c r="R20" s="8"/>
    </row>
    <row r="21" spans="1:18" ht="15" customHeight="1" x14ac:dyDescent="0.35">
      <c r="E21" s="20"/>
      <c r="F21" s="20"/>
      <c r="Q21" s="8"/>
      <c r="R21" s="8"/>
    </row>
    <row r="22" spans="1:18" ht="15" customHeight="1" x14ac:dyDescent="0.35">
      <c r="E22" s="20"/>
      <c r="F22" s="20"/>
      <c r="Q22" s="8"/>
      <c r="R22" s="8"/>
    </row>
    <row r="23" spans="1:18" ht="15" customHeight="1" x14ac:dyDescent="0.35">
      <c r="C23" s="1"/>
      <c r="D23" s="1"/>
      <c r="E23" s="20"/>
      <c r="F23" s="20"/>
      <c r="Q23" s="8"/>
      <c r="R23" s="8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workbookViewId="0">
      <selection activeCell="D4" sqref="D4"/>
    </sheetView>
  </sheetViews>
  <sheetFormatPr defaultRowHeight="14.5" x14ac:dyDescent="0.35"/>
  <cols>
    <col min="3" max="3" width="45.726562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26953125" bestFit="1" customWidth="1"/>
    <col min="11" max="11" width="13.453125" customWidth="1"/>
    <col min="12" max="12" width="14.26953125" customWidth="1"/>
    <col min="13" max="13" width="15.7265625" customWidth="1"/>
    <col min="14" max="14" width="12.26953125" customWidth="1"/>
    <col min="16" max="16" width="9.7265625" customWidth="1"/>
  </cols>
  <sheetData>
    <row r="1" spans="2:18" ht="58" x14ac:dyDescent="0.35">
      <c r="L1" t="s">
        <v>58</v>
      </c>
      <c r="M1" t="s">
        <v>57</v>
      </c>
      <c r="N1" s="24" t="s">
        <v>51</v>
      </c>
      <c r="P1" s="24" t="s">
        <v>50</v>
      </c>
    </row>
    <row r="2" spans="2:18" x14ac:dyDescent="0.35">
      <c r="L2" s="6" t="e">
        <f>#REF!</f>
        <v>#REF!</v>
      </c>
      <c r="M2" s="6" t="e">
        <f>#REF!</f>
        <v>#REF!</v>
      </c>
      <c r="N2" s="6" t="e">
        <f>#REF!</f>
        <v>#REF!</v>
      </c>
    </row>
    <row r="3" spans="2:18" x14ac:dyDescent="0.35">
      <c r="D3" t="s">
        <v>48</v>
      </c>
      <c r="E3" s="22" t="s">
        <v>28</v>
      </c>
      <c r="H3" t="s">
        <v>49</v>
      </c>
      <c r="I3" t="s">
        <v>29</v>
      </c>
      <c r="J3" s="1"/>
      <c r="P3" t="s">
        <v>59</v>
      </c>
      <c r="R3" t="s">
        <v>81</v>
      </c>
    </row>
    <row r="4" spans="2:18" x14ac:dyDescent="0.35">
      <c r="B4" t="s">
        <v>52</v>
      </c>
      <c r="C4" t="str" cm="1">
        <f t="array" ref="C4">_xll.FDS(B4,"FG_COMPANY_NAME")</f>
        <v>iShares MSCI New Zealand ETF</v>
      </c>
      <c r="D4" s="8" t="e">
        <f>HLOOKUP(B4,'Monthly Returns'!$A$1:$O$134, 127, FALSE)</f>
        <v>#N/A</v>
      </c>
      <c r="E4" s="8" t="e">
        <f>HLOOKUP(B4,'Monthly Returns'!$A$1:$O$134, 132, FALSE)</f>
        <v>#N/A</v>
      </c>
      <c r="H4" s="8" t="e">
        <f>HLOOKUP(B4,'Yearly returns'!$B$1:$N$140, 133, FALSE)</f>
        <v>#N/A</v>
      </c>
      <c r="I4" s="8" t="e">
        <f>HLOOKUP(B4,'Yearly returns'!$B$1:$N$140, 138, FALSE)</f>
        <v>#N/A</v>
      </c>
      <c r="L4" s="23" t="e">
        <f>(1-PERCENTRANK($E$4:$E$16,E4))*100</f>
        <v>#N/A</v>
      </c>
      <c r="M4" s="23" t="e">
        <f>(1-PERCENTRANK($H$4:$H$16,H4))*100</f>
        <v>#N/A</v>
      </c>
      <c r="N4" s="23" t="e">
        <f>(1-PERCENTRANK($I$4:$I$16,I4))*100</f>
        <v>#N/A</v>
      </c>
      <c r="P4" t="e">
        <f>L4*#REF! + M4*#REF! + N4*#REF!</f>
        <v>#N/A</v>
      </c>
      <c r="R4" t="e" cm="1" vm="1">
        <f t="array" ref="R4">_xlfn.PERCENTRANK.EXC(_xlfn._xlws.FILTER(P$4:P$16, ISNUMBER(P$4:P$16)),P4)*100</f>
        <v>#VALUE!</v>
      </c>
    </row>
    <row r="5" spans="2:18" x14ac:dyDescent="0.35">
      <c r="B5" t="s">
        <v>10</v>
      </c>
      <c r="C5" t="str" cm="1">
        <f t="array" ref="C5">_xll.FDS(B5,"FG_COMPANY_NAME")</f>
        <v>iShares MSCI Australia ETF</v>
      </c>
      <c r="D5" s="8" t="e">
        <f>HLOOKUP(B5,'Monthly Returns'!$A$1:$O$134, 127, FALSE)</f>
        <v>#N/A</v>
      </c>
      <c r="E5" s="8" t="e">
        <f>HLOOKUP(B5,'Monthly Returns'!$A$1:$O$134, 132, FALSE)</f>
        <v>#N/A</v>
      </c>
      <c r="H5" s="8" t="e">
        <f>HLOOKUP(B5,'Yearly returns'!$B$1:$N$140, 133, FALSE)</f>
        <v>#N/A</v>
      </c>
      <c r="I5" s="8" t="e">
        <f>HLOOKUP(B5,'Yearly returns'!$B$1:$N$140, 138, FALSE)</f>
        <v>#N/A</v>
      </c>
      <c r="L5" s="23" t="e">
        <f t="shared" ref="L5:L16" si="0">(1-PERCENTRANK($E$4:$E$16,E5))*100</f>
        <v>#N/A</v>
      </c>
      <c r="M5" s="23" t="e">
        <f t="shared" ref="M5:M16" si="1">(1-PERCENTRANK($H$4:$H$16,H5))*100</f>
        <v>#N/A</v>
      </c>
      <c r="N5" s="23" t="e">
        <f t="shared" ref="N5:N16" si="2">(1-PERCENTRANK($I$4:$I$16,I5))*100</f>
        <v>#N/A</v>
      </c>
      <c r="P5" t="e">
        <f>L5*#REF! + M5*#REF! + N5*#REF!</f>
        <v>#N/A</v>
      </c>
      <c r="R5" t="e" cm="1" vm="1">
        <f t="array" ref="R5">_xlfn.PERCENTRANK.EXC(_xlfn._xlws.FILTER(P$4:P$16, ISNUMBER(P$4:P$16)),P5)*100</f>
        <v>#VALUE!</v>
      </c>
    </row>
    <row r="6" spans="2:18" x14ac:dyDescent="0.35">
      <c r="B6" t="s">
        <v>13</v>
      </c>
      <c r="C6" t="str" cm="1">
        <f t="array" ref="C6">_xll.FDS(B6,"FG_COMPANY_NAME")</f>
        <v>iShares MSCI Canada ETF</v>
      </c>
      <c r="D6" s="8" t="e">
        <f>HLOOKUP(B6,'Monthly Returns'!$A$1:$O$134, 127, FALSE)</f>
        <v>#N/A</v>
      </c>
      <c r="E6" s="8" t="e">
        <f>HLOOKUP(B6,'Monthly Returns'!$A$1:$O$134, 132, FALSE)</f>
        <v>#N/A</v>
      </c>
      <c r="H6" s="8" t="e">
        <f>HLOOKUP(B6,'Yearly returns'!$B$1:$N$140, 133, FALSE)</f>
        <v>#N/A</v>
      </c>
      <c r="I6" s="8" t="e">
        <f>HLOOKUP(B6,'Yearly returns'!$B$1:$N$140, 138, FALSE)</f>
        <v>#N/A</v>
      </c>
      <c r="L6" s="23" t="e">
        <f t="shared" si="0"/>
        <v>#N/A</v>
      </c>
      <c r="M6" s="23" t="e">
        <f t="shared" si="1"/>
        <v>#N/A</v>
      </c>
      <c r="N6" s="23" t="e">
        <f t="shared" si="2"/>
        <v>#N/A</v>
      </c>
      <c r="P6" t="e">
        <f>L6*#REF! + M6*#REF! + N6*#REF!</f>
        <v>#N/A</v>
      </c>
      <c r="R6" t="e" cm="1" vm="1">
        <f t="array" ref="R6">_xlfn.PERCENTRANK.EXC(_xlfn._xlws.FILTER(P$4:P$16, ISNUMBER(P$4:P$16)),P6)*100</f>
        <v>#VALUE!</v>
      </c>
    </row>
    <row r="7" spans="2:18" x14ac:dyDescent="0.35">
      <c r="B7" t="s">
        <v>6</v>
      </c>
      <c r="C7" t="str" cm="1">
        <f t="array" ref="C7">_xll.FDS(B7,"FG_COMPANY_NAME")</f>
        <v>iShares MSCI Germany ETF</v>
      </c>
      <c r="D7" s="8" t="e">
        <f>HLOOKUP(B7,'Monthly Returns'!$A$1:$O$134, 127, FALSE)</f>
        <v>#N/A</v>
      </c>
      <c r="E7" s="8" t="e">
        <f>HLOOKUP(B7,'Monthly Returns'!$A$1:$O$134, 132, FALSE)</f>
        <v>#N/A</v>
      </c>
      <c r="H7" s="8" t="e">
        <f>HLOOKUP(B7,'Yearly returns'!$B$1:$N$140, 133, FALSE)</f>
        <v>#N/A</v>
      </c>
      <c r="I7" s="8" t="e">
        <f>HLOOKUP(B7,'Yearly returns'!$B$1:$N$140, 138, FALSE)</f>
        <v>#N/A</v>
      </c>
      <c r="L7" s="23" t="e">
        <f t="shared" si="0"/>
        <v>#N/A</v>
      </c>
      <c r="M7" s="23" t="e">
        <f t="shared" si="1"/>
        <v>#N/A</v>
      </c>
      <c r="N7" s="23" t="e">
        <f t="shared" si="2"/>
        <v>#N/A</v>
      </c>
      <c r="P7" t="e">
        <f>L7*#REF! + M7*#REF! + N7*#REF!</f>
        <v>#N/A</v>
      </c>
      <c r="R7" t="e" cm="1" vm="1">
        <f t="array" ref="R7">_xlfn.PERCENTRANK.EXC(_xlfn._xlws.FILTER(P$4:P$16, ISNUMBER(P$4:P$16)),P7)*100</f>
        <v>#VALUE!</v>
      </c>
    </row>
    <row r="8" spans="2:18" x14ac:dyDescent="0.35">
      <c r="B8" t="s">
        <v>11</v>
      </c>
      <c r="C8" t="str" cm="1">
        <f t="array" ref="C8">_xll.FDS(B8,"FG_COMPANY_NAME")</f>
        <v>iShares MSCI Japan ETF</v>
      </c>
      <c r="D8" s="8">
        <f>HLOOKUP(B8,'Monthly Returns'!$A$1:$O$134, 127, FALSE)</f>
        <v>-0.11552047999999999</v>
      </c>
      <c r="E8" s="8">
        <f>HLOOKUP(B8,'Monthly Returns'!$A$1:$O$134, 132, FALSE)</f>
        <v>0</v>
      </c>
      <c r="H8" s="8">
        <f>HLOOKUP(B8,'Yearly returns'!$B$1:$N$140, 133, FALSE)</f>
        <v>0</v>
      </c>
      <c r="I8" s="8">
        <f>HLOOKUP(B8,'Yearly returns'!$B$1:$N$140, 138, FALSE)</f>
        <v>0.81899999999999995</v>
      </c>
      <c r="L8" s="23" t="e">
        <f t="shared" si="0"/>
        <v>#N/A</v>
      </c>
      <c r="M8" s="23" t="e">
        <f t="shared" si="1"/>
        <v>#N/A</v>
      </c>
      <c r="N8" s="23" t="e">
        <f t="shared" si="2"/>
        <v>#N/A</v>
      </c>
      <c r="P8" t="e">
        <f>L8*#REF! + M8*#REF! + N8*#REF!</f>
        <v>#N/A</v>
      </c>
      <c r="R8" t="e" cm="1" vm="1">
        <f t="array" ref="R8">_xlfn.PERCENTRANK.EXC(_xlfn._xlws.FILTER(P$4:P$16, ISNUMBER(P$4:P$16)),P8)*100</f>
        <v>#VALUE!</v>
      </c>
    </row>
    <row r="9" spans="2:18" x14ac:dyDescent="0.35">
      <c r="B9" t="s">
        <v>9</v>
      </c>
      <c r="C9" t="str" cm="1">
        <f t="array" ref="C9">_xll.FDS(B9,"FG_COMPANY_NAME")</f>
        <v>iShares MSCI Switzerland ETF</v>
      </c>
      <c r="D9" s="8" t="e">
        <f>HLOOKUP(B9,'Monthly Returns'!$A$1:$O$134, 127, FALSE)</f>
        <v>#N/A</v>
      </c>
      <c r="E9" s="8" t="e">
        <f>HLOOKUP(B9,'Monthly Returns'!$A$1:$O$134, 132, FALSE)</f>
        <v>#N/A</v>
      </c>
      <c r="H9" s="8" t="e">
        <f>HLOOKUP(B9,'Yearly returns'!$B$1:$N$140, 133, FALSE)</f>
        <v>#N/A</v>
      </c>
      <c r="I9" s="8" t="e">
        <f>HLOOKUP(B9,'Yearly returns'!$B$1:$N$140, 138, FALSE)</f>
        <v>#N/A</v>
      </c>
      <c r="L9" s="23" t="e">
        <f t="shared" si="0"/>
        <v>#N/A</v>
      </c>
      <c r="M9" s="23" t="e">
        <f t="shared" si="1"/>
        <v>#N/A</v>
      </c>
      <c r="N9" s="23" t="e">
        <f t="shared" si="2"/>
        <v>#N/A</v>
      </c>
      <c r="P9" t="e">
        <f>L9*#REF! + M9*#REF! + N9*#REF!</f>
        <v>#N/A</v>
      </c>
      <c r="R9" t="e" cm="1" vm="1">
        <f t="array" ref="R9">_xlfn.PERCENTRANK.EXC(_xlfn._xlws.FILTER(P$4:P$16, ISNUMBER(P$4:P$16)),P9)*100</f>
        <v>#VALUE!</v>
      </c>
    </row>
    <row r="10" spans="2:18" x14ac:dyDescent="0.35">
      <c r="B10" t="s">
        <v>12</v>
      </c>
      <c r="C10" t="str" cm="1">
        <f t="array" ref="C10">_xll.FDS(B10,"FG_COMPANY_NAME")</f>
        <v>iShares MSCI United Kingdom ETF</v>
      </c>
      <c r="D10" s="8" t="e">
        <f>HLOOKUP(B10,'Monthly Returns'!$A$1:$O$134, 127, FALSE)</f>
        <v>#N/A</v>
      </c>
      <c r="E10" s="8" t="e">
        <f>HLOOKUP(B10,'Monthly Returns'!$A$1:$O$134, 132, FALSE)</f>
        <v>#N/A</v>
      </c>
      <c r="H10" s="8" t="e">
        <f>HLOOKUP(B10,'Yearly returns'!$B$1:$N$140, 133, FALSE)</f>
        <v>#N/A</v>
      </c>
      <c r="I10" s="8" t="e">
        <f>HLOOKUP(B10,'Yearly returns'!$B$1:$N$140, 138, FALSE)</f>
        <v>#N/A</v>
      </c>
      <c r="L10" s="23" t="e">
        <f t="shared" si="0"/>
        <v>#N/A</v>
      </c>
      <c r="M10" s="23" t="e">
        <f t="shared" si="1"/>
        <v>#N/A</v>
      </c>
      <c r="N10" s="23" t="e">
        <f t="shared" si="2"/>
        <v>#N/A</v>
      </c>
      <c r="P10" t="e">
        <f>L10*#REF! + M10*#REF! + N10*#REF!</f>
        <v>#N/A</v>
      </c>
      <c r="R10" t="e" cm="1" vm="1">
        <f t="array" ref="R10">_xlfn.PERCENTRANK.EXC(_xlfn._xlws.FILTER(P$4:P$16, ISNUMBER(P$4:P$16)),P10)*100</f>
        <v>#VALUE!</v>
      </c>
    </row>
    <row r="11" spans="2:18" x14ac:dyDescent="0.35">
      <c r="B11" t="s">
        <v>14</v>
      </c>
      <c r="C11" t="str" cm="1">
        <f t="array" ref="C11">_xll.FDS(B11,"FG_COMPANY_NAME")</f>
        <v>Invesco QQQ Trust Series I</v>
      </c>
      <c r="D11" s="8">
        <f>HLOOKUP(B11,'Monthly Returns'!$A$1:$O$134, 127, FALSE)</f>
        <v>-0.11427754</v>
      </c>
      <c r="E11" s="8">
        <f>HLOOKUP(B11,'Monthly Returns'!$A$1:$O$134, 132, FALSE)</f>
        <v>0</v>
      </c>
      <c r="H11" s="8">
        <f>HLOOKUP(B11,'Yearly returns'!$B$1:$N$140, 133, FALSE)</f>
        <v>0</v>
      </c>
      <c r="I11" s="8">
        <f>HLOOKUP(B11,'Yearly returns'!$B$1:$N$140, 138, FALSE)</f>
        <v>0.90900000000000003</v>
      </c>
      <c r="L11" s="23" t="e">
        <f t="shared" si="0"/>
        <v>#N/A</v>
      </c>
      <c r="M11" s="23" t="e">
        <f t="shared" si="1"/>
        <v>#N/A</v>
      </c>
      <c r="N11" s="23" t="e">
        <f t="shared" si="2"/>
        <v>#N/A</v>
      </c>
      <c r="P11" t="e">
        <f>L11*#REF! + M11*#REF! + N11*#REF!</f>
        <v>#N/A</v>
      </c>
      <c r="R11" t="e" cm="1" vm="1">
        <f t="array" ref="R11">_xlfn.PERCENTRANK.EXC(_xlfn._xlws.FILTER(P$4:P$16, ISNUMBER(P$4:P$16)),P11)*100</f>
        <v>#VALUE!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8">
        <f>HLOOKUP(B12,'Monthly Returns'!$A$1:$O$134, 127, FALSE)</f>
        <v>-0.10457563</v>
      </c>
      <c r="E12" s="8">
        <f>HLOOKUP(B12,'Monthly Returns'!$A$1:$O$134, 132, FALSE)</f>
        <v>0</v>
      </c>
      <c r="H12" s="8">
        <f>HLOOKUP(B12,'Yearly returns'!$B$1:$N$140, 133, FALSE)</f>
        <v>0</v>
      </c>
      <c r="I12" s="8">
        <f>HLOOKUP(B12,'Yearly returns'!$B$1:$N$140, 138, FALSE)</f>
        <v>0.85199999999999998</v>
      </c>
      <c r="L12" s="23" t="e">
        <f t="shared" si="0"/>
        <v>#N/A</v>
      </c>
      <c r="M12" s="23" t="e">
        <f t="shared" si="1"/>
        <v>#N/A</v>
      </c>
      <c r="N12" s="23" t="e">
        <f t="shared" si="2"/>
        <v>#N/A</v>
      </c>
      <c r="P12" t="e">
        <f>L12*#REF! + M12*#REF! + N12*#REF!</f>
        <v>#N/A</v>
      </c>
      <c r="R12" t="e" cm="1" vm="1">
        <f t="array" ref="R12">_xlfn.PERCENTRANK.EXC(_xlfn._xlws.FILTER(P$4:P$16, ISNUMBER(P$4:P$16)),P12)*100</f>
        <v>#VALUE!</v>
      </c>
    </row>
    <row r="13" spans="2:18" x14ac:dyDescent="0.35">
      <c r="B13" t="s">
        <v>125</v>
      </c>
      <c r="C13" t="str" cm="1">
        <f t="array" ref="C13">_xll.FDS(B13,"FG_COMPANY_NAME")</f>
        <v>iShares MSCI France ETF</v>
      </c>
      <c r="D13" s="8" t="e">
        <f>HLOOKUP(B13,'Monthly Returns'!$A$1:$O$134, 127, FALSE)</f>
        <v>#N/A</v>
      </c>
      <c r="E13" s="8" t="e">
        <f>HLOOKUP(B13,'Monthly Returns'!$A$1:$O$134, 132, FALSE)</f>
        <v>#N/A</v>
      </c>
      <c r="H13" s="8" t="e">
        <f>HLOOKUP(B13,'Yearly returns'!$B$1:$N$140, 133, FALSE)</f>
        <v>#N/A</v>
      </c>
      <c r="I13" s="8" t="e">
        <f>HLOOKUP(B13,'Yearly returns'!$B$1:$N$140, 138, FALSE)</f>
        <v>#N/A</v>
      </c>
      <c r="L13" s="23" t="e">
        <f t="shared" si="0"/>
        <v>#N/A</v>
      </c>
      <c r="M13" s="23" t="e">
        <f t="shared" si="1"/>
        <v>#N/A</v>
      </c>
      <c r="N13" s="23" t="e">
        <f t="shared" si="2"/>
        <v>#N/A</v>
      </c>
      <c r="P13" t="e">
        <f>L13*#REF! + M13*#REF! + N13*#REF!</f>
        <v>#N/A</v>
      </c>
      <c r="R13" t="e" cm="1" vm="1">
        <f t="array" ref="R13">_xlfn.PERCENTRANK.EXC(_xlfn._xlws.FILTER(P$4:P$16, ISNUMBER(P$4:P$16)),P13)*100</f>
        <v>#VALUE!</v>
      </c>
    </row>
    <row r="14" spans="2:18" x14ac:dyDescent="0.35">
      <c r="B14" t="s">
        <v>127</v>
      </c>
      <c r="C14" t="str" cm="1">
        <f t="array" ref="C14">_xll.FDS(B14,"FG_COMPANY_NAME")</f>
        <v>iShares MSCI Netherlands ETF</v>
      </c>
      <c r="D14" s="8" t="e">
        <f>HLOOKUP(B14,'Monthly Returns'!$A$1:$O$134, 127, FALSE)</f>
        <v>#N/A</v>
      </c>
      <c r="E14" s="8" t="e">
        <f>HLOOKUP(B14,'Monthly Returns'!$A$1:$O$134, 132, FALSE)</f>
        <v>#N/A</v>
      </c>
      <c r="H14" s="8" t="e">
        <f>HLOOKUP(B14,'Yearly returns'!$B$1:$N$140, 133, FALSE)</f>
        <v>#N/A</v>
      </c>
      <c r="I14" s="8" t="e">
        <f>HLOOKUP(B14,'Yearly returns'!$B$1:$N$140, 138, FALSE)</f>
        <v>#N/A</v>
      </c>
      <c r="L14" s="23" t="e">
        <f t="shared" si="0"/>
        <v>#N/A</v>
      </c>
      <c r="M14" s="23" t="e">
        <f t="shared" si="1"/>
        <v>#N/A</v>
      </c>
      <c r="N14" s="23" t="e">
        <f t="shared" si="2"/>
        <v>#N/A</v>
      </c>
      <c r="P14" t="e">
        <f>L14*#REF! + M14*#REF! + N14*#REF!</f>
        <v>#N/A</v>
      </c>
      <c r="R14" t="e" cm="1" vm="1">
        <f t="array" ref="R14">_xlfn.PERCENTRANK.EXC(_xlfn._xlws.FILTER(P$4:P$16, ISNUMBER(P$4:P$16)),P14)*100</f>
        <v>#VALUE!</v>
      </c>
    </row>
    <row r="15" spans="2:18" x14ac:dyDescent="0.35">
      <c r="B15" t="s">
        <v>124</v>
      </c>
      <c r="C15" t="str" cm="1">
        <f t="array" ref="C15">_xll.FDS(B15,"FG_COMPANY_NAME")</f>
        <v>iShares MSCI Sweden ETF</v>
      </c>
      <c r="D15" s="8">
        <f>HLOOKUP(B15,'Monthly Returns'!$A$1:$O$134, 127, FALSE)</f>
        <v>-0.19491523999999999</v>
      </c>
      <c r="E15" s="8">
        <f>HLOOKUP(B15,'Monthly Returns'!$A$1:$O$134, 132, FALSE)</f>
        <v>0</v>
      </c>
      <c r="H15" s="8">
        <f>HLOOKUP(B15,'Yearly returns'!$B$1:$N$140, 133, FALSE)</f>
        <v>0</v>
      </c>
      <c r="I15" s="8">
        <f>HLOOKUP(B15,'Yearly returns'!$B$1:$N$140, 138, FALSE)</f>
        <v>0.58099999999999996</v>
      </c>
      <c r="L15" s="23" t="e">
        <f t="shared" si="0"/>
        <v>#N/A</v>
      </c>
      <c r="M15" s="23" t="e">
        <f t="shared" si="1"/>
        <v>#N/A</v>
      </c>
      <c r="N15" s="23" t="e">
        <f t="shared" si="2"/>
        <v>#N/A</v>
      </c>
      <c r="P15" t="e">
        <f>L15*#REF! + M15*#REF! + N15*#REF!</f>
        <v>#N/A</v>
      </c>
      <c r="R15" t="e" cm="1" vm="1">
        <f t="array" ref="R15">_xlfn.PERCENTRANK.EXC(_xlfn._xlws.FILTER(P$4:P$16, ISNUMBER(P$4:P$16)),P15)*100</f>
        <v>#VALUE!</v>
      </c>
    </row>
    <row r="16" spans="2:18" x14ac:dyDescent="0.35">
      <c r="B16" t="s">
        <v>126</v>
      </c>
      <c r="C16" t="str" cm="1">
        <f t="array" ref="C16">_xll.FDS(B16,"FG_COMPANY_NAME")</f>
        <v>iShares MSCI Italy ETF</v>
      </c>
      <c r="D16" s="8">
        <f>HLOOKUP(B16,'Monthly Returns'!$A$1:$O$134, 127, FALSE)</f>
        <v>-0.199543</v>
      </c>
      <c r="E16" s="8">
        <f>HLOOKUP(B16,'Monthly Returns'!$A$1:$O$134, 132, FALSE)</f>
        <v>0</v>
      </c>
      <c r="H16" s="8">
        <f>HLOOKUP(B16,'Yearly returns'!$B$1:$N$140, 133, FALSE)</f>
        <v>0</v>
      </c>
      <c r="I16" s="8">
        <f>HLOOKUP(B16,'Yearly returns'!$B$1:$N$140, 138, FALSE)</f>
        <v>0.63900000000000001</v>
      </c>
      <c r="L16" s="23" t="e">
        <f t="shared" si="0"/>
        <v>#N/A</v>
      </c>
      <c r="M16" s="23" t="e">
        <f t="shared" si="1"/>
        <v>#N/A</v>
      </c>
      <c r="N16" s="23" t="e">
        <f t="shared" si="2"/>
        <v>#N/A</v>
      </c>
      <c r="P16" t="e">
        <f>L16*#REF! + M16*#REF! + N16*#REF!</f>
        <v>#N/A</v>
      </c>
      <c r="R16" t="e" cm="1" vm="1">
        <f t="array" ref="R16">_xlfn.PERCENTRANK.EXC(_xlfn._xlws.FILTER(P$4:P$16, ISNUMBER(P$4:P$16)),P16)*100</f>
        <v>#VALUE!</v>
      </c>
    </row>
    <row r="17" spans="4:4" x14ac:dyDescent="0.35">
      <c r="D17" s="8"/>
    </row>
    <row r="18" spans="4:4" x14ac:dyDescent="0.35">
      <c r="D18" s="8"/>
    </row>
    <row r="19" spans="4:4" x14ac:dyDescent="0.35">
      <c r="D19" s="8"/>
    </row>
    <row r="20" spans="4:4" x14ac:dyDescent="0.35">
      <c r="D2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zoomScaleNormal="100" workbookViewId="0">
      <selection activeCell="B23" sqref="B23"/>
    </sheetView>
  </sheetViews>
  <sheetFormatPr defaultRowHeight="14.5" x14ac:dyDescent="0.35"/>
  <cols>
    <col min="1" max="1" width="15.1796875" bestFit="1" customWidth="1"/>
    <col min="2" max="2" width="34.269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8" width="15.7265625" style="17" customWidth="1"/>
    <col min="9" max="9" width="24.453125" style="17" customWidth="1"/>
    <col min="10" max="10" width="14.1796875" style="17" customWidth="1"/>
    <col min="12" max="12" width="10.453125" customWidth="1"/>
    <col min="13" max="13" width="10.54296875" customWidth="1"/>
    <col min="14" max="14" width="14.453125" customWidth="1"/>
    <col min="15" max="15" width="6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26953125" bestFit="1" customWidth="1"/>
    <col min="22" max="22" width="14.726562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78</v>
      </c>
      <c r="L2" s="5"/>
    </row>
    <row r="3" spans="1:22" x14ac:dyDescent="0.35">
      <c r="H3"/>
      <c r="I3"/>
      <c r="J3"/>
      <c r="K3" t="s">
        <v>79</v>
      </c>
      <c r="L3" s="5"/>
    </row>
    <row r="4" spans="1:22" x14ac:dyDescent="0.35">
      <c r="A4" t="s">
        <v>110</v>
      </c>
      <c r="B4" t="s">
        <v>56</v>
      </c>
      <c r="C4" t="s">
        <v>109</v>
      </c>
      <c r="D4" t="s">
        <v>61</v>
      </c>
      <c r="F4" t="s">
        <v>80</v>
      </c>
      <c r="G4" s="32" t="s">
        <v>107</v>
      </c>
      <c r="H4" s="32" t="s">
        <v>106</v>
      </c>
      <c r="I4" s="32" t="s">
        <v>113</v>
      </c>
      <c r="J4" s="32" t="s">
        <v>108</v>
      </c>
      <c r="L4" s="32" t="s">
        <v>106</v>
      </c>
      <c r="M4" s="32" t="s">
        <v>113</v>
      </c>
      <c r="N4" s="32" t="s">
        <v>108</v>
      </c>
      <c r="P4" t="s">
        <v>141</v>
      </c>
      <c r="S4" s="32" t="s">
        <v>107</v>
      </c>
      <c r="T4" s="32" t="s">
        <v>106</v>
      </c>
      <c r="U4" s="32" t="s">
        <v>113</v>
      </c>
      <c r="V4" s="32" t="s">
        <v>108</v>
      </c>
    </row>
    <row r="5" spans="1:22" x14ac:dyDescent="0.35">
      <c r="A5" t="s">
        <v>36</v>
      </c>
      <c r="B5" t="str" cm="1">
        <f t="array" ref="B5">_xll.FDS(C5,"FG_COMPANY_NAME")</f>
        <v>iShares MSCI New Zealand ETF</v>
      </c>
      <c r="C5" t="s">
        <v>52</v>
      </c>
      <c r="D5" t="s">
        <v>70</v>
      </c>
      <c r="E5" s="3" t="s">
        <v>52</v>
      </c>
      <c r="F5" s="8" t="e">
        <f>HLOOKUP(E5,'Monthly Returns'!$A$1:$AA$136,134,FALSE)</f>
        <v>#N/A</v>
      </c>
      <c r="G5" s="33" cm="1">
        <f t="array" ref="G5">_xll.FDSZ(C5,"FG_PRICE(0)")</f>
        <v>46.18</v>
      </c>
      <c r="H5" s="33" cm="1">
        <f t="array" ref="H5">_xll.FDSZ(C5,"FG_PRICE_MAVG(0,,,,30)")</f>
        <v>47.107165999999999</v>
      </c>
      <c r="I5" s="33" cm="1">
        <f t="array" ref="I5">_xll.FDSZ(C5,"FG_PRICE_MAVG(0,,,,60)")</f>
        <v>46.669665999999999</v>
      </c>
      <c r="J5" s="33" cm="1">
        <f t="array" ref="J5">_xll.FDSZ(C5,"FG_PRICE_MAVG(0,,,,200)")</f>
        <v>46.798243999999997</v>
      </c>
      <c r="L5">
        <f>IF($G5&gt;H5, 1, 0)</f>
        <v>0</v>
      </c>
      <c r="M5">
        <f>IF($G5&gt;I5, 1, 0)</f>
        <v>0</v>
      </c>
      <c r="N5">
        <f>IF($G5&gt;J5, 1, 0)</f>
        <v>0</v>
      </c>
      <c r="P5">
        <f>SUM(L5:N5)</f>
        <v>0</v>
      </c>
      <c r="R5" t="s">
        <v>115</v>
      </c>
      <c r="S5" s="7" cm="1">
        <f t="array" ref="S5">_xll.FDSZ($R5,"FG_PRICE(0)")</f>
        <v>392.69495000000001</v>
      </c>
      <c r="T5" s="7" cm="1">
        <f t="array" ref="T5">_xll.FDSZ($R5,"FG_PRICE(0)")</f>
        <v>392.69495000000001</v>
      </c>
      <c r="U5" s="7" cm="1">
        <f t="array" ref="U5">_xll.FDSZ($R5,"FG_PRICE(0)")</f>
        <v>392.69495000000001</v>
      </c>
      <c r="V5" s="7" cm="1">
        <f t="array" ref="V5">_xll.FDSZ($R5,"FG_PRICE(0)")</f>
        <v>392.69495000000001</v>
      </c>
    </row>
    <row r="6" spans="1:22" x14ac:dyDescent="0.35">
      <c r="A6" t="s">
        <v>35</v>
      </c>
      <c r="B6" t="str" cm="1">
        <f t="array" ref="B6">_xll.FDS(C6,"FG_COMPANY_NAME")</f>
        <v>iShares MSCI Australia ETF</v>
      </c>
      <c r="C6" t="s">
        <v>10</v>
      </c>
      <c r="D6" t="s">
        <v>63</v>
      </c>
      <c r="E6" s="3" t="s">
        <v>10</v>
      </c>
      <c r="F6" s="8" t="e">
        <f>HLOOKUP(E6,'Monthly Returns'!$A$1:$AA$136,134,FALSE)</f>
        <v>#N/A</v>
      </c>
      <c r="G6" s="33" cm="1">
        <f t="array" ref="G6">_xll.FDSZ(C6,"FG_PRICE(0)")</f>
        <v>23.52</v>
      </c>
      <c r="H6" s="33" cm="1">
        <f t="array" ref="H6">_xll.FDSZ(C6,"FG_PRICE_MAVG(0,,,,30)")</f>
        <v>23.678667000000001</v>
      </c>
      <c r="I6" s="33" cm="1">
        <f t="array" ref="I6">_xll.FDSZ(C6,"FG_PRICE_MAVG(0,,,,60)")</f>
        <v>23.2925</v>
      </c>
      <c r="J6" s="33" cm="1">
        <f t="array" ref="J6">_xll.FDSZ(C6,"FG_PRICE_MAVG(0,,,,200)")</f>
        <v>22.516300000000001</v>
      </c>
      <c r="L6">
        <f t="shared" ref="L6:L17" si="0">IF($G6&gt;H6, 1, 0)</f>
        <v>0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2</v>
      </c>
      <c r="R6" t="s">
        <v>116</v>
      </c>
      <c r="S6" s="7" cm="1">
        <f t="array" ref="S6">_xll.FDSZ($R6,"FG_PRICE(0)")</f>
        <v>346.01096000000001</v>
      </c>
      <c r="T6" s="7" cm="1">
        <f t="array" ref="T6">_xll.FDSZ($R6,"FG_PRICE(0)")</f>
        <v>346.01096000000001</v>
      </c>
      <c r="U6" s="7" cm="1">
        <f t="array" ref="U6">_xll.FDSZ($R6,"FG_PRICE(0)")</f>
        <v>346.01096000000001</v>
      </c>
      <c r="V6" s="7" cm="1">
        <f t="array" ref="V6">_xll.FDSZ($R6,"FG_PRICE(0)")</f>
        <v>346.01096000000001</v>
      </c>
    </row>
    <row r="7" spans="1:22" x14ac:dyDescent="0.35">
      <c r="A7" t="s">
        <v>31</v>
      </c>
      <c r="B7" t="str" cm="1">
        <f t="array" ref="B7">_xll.FDS(C7,"FG_COMPANY_NAME")</f>
        <v>iShares MSCI Canada ETF</v>
      </c>
      <c r="C7" t="s">
        <v>13</v>
      </c>
      <c r="D7" t="s">
        <v>64</v>
      </c>
      <c r="E7" s="3" t="s">
        <v>13</v>
      </c>
      <c r="F7" s="8" t="e">
        <f>HLOOKUP(E7,'Monthly Returns'!$A$1:$AA$136,134,FALSE)</f>
        <v>#N/A</v>
      </c>
      <c r="G7" s="33" cm="1">
        <f t="array" ref="G7">_xll.FDSZ(C7,"FG_PRICE(0)")</f>
        <v>36.200000000000003</v>
      </c>
      <c r="H7" s="33" cm="1">
        <f t="array" ref="H7">_xll.FDSZ(C7,"FG_PRICE_MAVG(0,,,,30)")</f>
        <v>36.295665999999997</v>
      </c>
      <c r="I7" s="33" cm="1">
        <f t="array" ref="I7">_xll.FDSZ(C7,"FG_PRICE_MAVG(0,,,,60)")</f>
        <v>35.711834000000003</v>
      </c>
      <c r="J7" s="33" cm="1">
        <f t="array" ref="J7">_xll.FDSZ(C7,"FG_PRICE_MAVG(0,,,,200)")</f>
        <v>34.657150000000001</v>
      </c>
      <c r="L7">
        <f t="shared" si="0"/>
        <v>0</v>
      </c>
      <c r="M7">
        <f t="shared" si="1"/>
        <v>1</v>
      </c>
      <c r="N7">
        <f t="shared" si="2"/>
        <v>1</v>
      </c>
      <c r="P7">
        <f t="shared" si="3"/>
        <v>2</v>
      </c>
      <c r="R7" t="s">
        <v>117</v>
      </c>
      <c r="S7" s="7" cm="1">
        <f t="array" ref="S7">_xll.FDSZ($R7,"FG_PRICE(0)")</f>
        <v>278.19589999999999</v>
      </c>
      <c r="T7" s="7" cm="1">
        <f t="array" ref="T7">_xll.FDSZ($R7,"FG_PRICE(0)")</f>
        <v>278.19589999999999</v>
      </c>
      <c r="U7" s="7" cm="1">
        <f t="array" ref="U7">_xll.FDSZ($R7,"FG_PRICE(0)")</f>
        <v>278.19589999999999</v>
      </c>
      <c r="V7" s="7" cm="1">
        <f t="array" ref="V7">_xll.FDSZ($R7,"FG_PRICE(0)")</f>
        <v>278.19589999999999</v>
      </c>
    </row>
    <row r="8" spans="1:22" x14ac:dyDescent="0.35">
      <c r="A8" t="s">
        <v>62</v>
      </c>
      <c r="B8" t="str" cm="1">
        <f t="array" ref="B8">_xll.FDS(C8,"FG_COMPANY_NAME")</f>
        <v>iShares MSCI Germany ETF</v>
      </c>
      <c r="C8" t="s">
        <v>6</v>
      </c>
      <c r="D8" t="s">
        <v>66</v>
      </c>
      <c r="E8" s="3" t="s">
        <v>6</v>
      </c>
      <c r="F8" s="8" t="e">
        <f>HLOOKUP(E8,'Monthly Returns'!$A$1:$AA$136,134,FALSE)</f>
        <v>#N/A</v>
      </c>
      <c r="G8" s="33" cm="1">
        <f t="array" ref="G8">_xll.FDSZ(C8,"FG_PRICE(0)")</f>
        <v>29.26</v>
      </c>
      <c r="H8" s="33" cm="1">
        <f t="array" ref="H8">_xll.FDSZ(C8,"FG_PRICE_MAVG(0,,,,30)")</f>
        <v>29.196999999999999</v>
      </c>
      <c r="I8" s="33" cm="1">
        <f t="array" ref="I8">_xll.FDSZ(C8,"FG_PRICE_MAVG(0,,,,60)")</f>
        <v>28.903334000000001</v>
      </c>
      <c r="J8" s="33" cm="1">
        <f t="array" ref="J8">_xll.FDSZ(C8,"FG_PRICE_MAVG(0,,,,200)")</f>
        <v>28.04485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114</v>
      </c>
      <c r="S8" s="7" cm="1">
        <f t="array" ref="S8">_xll.FDSZ($R8,"FG_PRICE(0)")</f>
        <v>9.5908060000000006</v>
      </c>
      <c r="T8" s="7" cm="1">
        <f t="array" ref="T8">_xll.FDSZ($R8,"FG_PRICE(0)")</f>
        <v>9.5908060000000006</v>
      </c>
      <c r="U8" s="7" cm="1">
        <f t="array" ref="U8">_xll.FDSZ($R8,"FG_PRICE(0)")</f>
        <v>9.5908060000000006</v>
      </c>
      <c r="V8" s="7" cm="1">
        <f t="array" ref="V8">_xll.FDSZ($R8,"FG_PRICE(0)")</f>
        <v>9.5908060000000006</v>
      </c>
    </row>
    <row r="9" spans="1:22" x14ac:dyDescent="0.35">
      <c r="A9" t="s">
        <v>32</v>
      </c>
      <c r="B9" t="str" cm="1">
        <f t="array" ref="B9">_xll.FDS(C9,"FG_COMPANY_NAME")</f>
        <v>iShares MSCI Japan ETF</v>
      </c>
      <c r="C9" t="s">
        <v>11</v>
      </c>
      <c r="D9" t="s">
        <v>68</v>
      </c>
      <c r="E9" s="3" t="s">
        <v>11</v>
      </c>
      <c r="F9" s="8">
        <f>HLOOKUP(E9,'Monthly Returns'!$A$1:$AA$136,134,FALSE)</f>
        <v>0.72899999999999998</v>
      </c>
      <c r="G9" s="33" cm="1">
        <f t="array" ref="G9">_xll.FDSZ(C9,"FG_PRICE(0)")</f>
        <v>66.39</v>
      </c>
      <c r="H9" s="33" cm="1">
        <f t="array" ref="H9">_xll.FDSZ(C9,"FG_PRICE_MAVG(0,,,,30)")</f>
        <v>65.372664999999998</v>
      </c>
      <c r="I9" s="33" cm="1">
        <f t="array" ref="I9">_xll.FDSZ(C9,"FG_PRICE_MAVG(0,,,,60)")</f>
        <v>63.987166999999999</v>
      </c>
      <c r="J9" s="33" cm="1">
        <f t="array" ref="J9">_xll.FDSZ(C9,"FG_PRICE_MAVG(0,,,,200)")</f>
        <v>61.836500000000001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118</v>
      </c>
      <c r="S9" s="7" cm="1">
        <f t="array" ref="S9">_xll.FDSZ($R9,"FG_PRICE(0)")</f>
        <v>170.5309</v>
      </c>
      <c r="T9" s="7" cm="1">
        <f t="array" ref="T9">_xll.FDSZ($R9,"FG_PRICE(0)")</f>
        <v>170.5309</v>
      </c>
      <c r="U9" s="7" cm="1">
        <f t="array" ref="U9">_xll.FDSZ($R9,"FG_PRICE(0)")</f>
        <v>170.5309</v>
      </c>
      <c r="V9" s="7" cm="1">
        <f t="array" ref="V9">_xll.FDSZ($R9,"FG_PRICE(0)")</f>
        <v>170.5309</v>
      </c>
    </row>
    <row r="10" spans="1:22" x14ac:dyDescent="0.35">
      <c r="A10" t="s">
        <v>38</v>
      </c>
      <c r="B10" t="str" cm="1">
        <f t="array" ref="B10">_xll.FDS(C10,"FG_COMPANY_NAME")</f>
        <v>iShares MSCI Switzerland ETF</v>
      </c>
      <c r="C10" t="s">
        <v>9</v>
      </c>
      <c r="D10" t="s">
        <v>72</v>
      </c>
      <c r="E10" s="3" t="s">
        <v>9</v>
      </c>
      <c r="F10" s="8" t="e">
        <f>HLOOKUP(E10,'Monthly Returns'!$A$1:$AA$136,134,FALSE)</f>
        <v>#N/A</v>
      </c>
      <c r="G10" s="33" cm="1">
        <f t="array" ref="G10">_xll.FDSZ(C10,"FG_PRICE(0)")</f>
        <v>46.49</v>
      </c>
      <c r="H10" s="33" cm="1">
        <f t="array" ref="H10">_xll.FDSZ(C10,"FG_PRICE_MAVG(0,,,,30)")</f>
        <v>47.496000000000002</v>
      </c>
      <c r="I10" s="33" cm="1">
        <f t="array" ref="I10">_xll.FDSZ(C10,"FG_PRICE_MAVG(0,,,,60)")</f>
        <v>46.607165999999999</v>
      </c>
      <c r="J10" s="33" cm="1">
        <f t="array" ref="J10">_xll.FDSZ(C10,"FG_PRICE_MAVG(0,,,,200)")</f>
        <v>45.965449999999997</v>
      </c>
      <c r="L10">
        <f t="shared" si="0"/>
        <v>0</v>
      </c>
      <c r="M10">
        <f t="shared" si="1"/>
        <v>0</v>
      </c>
      <c r="N10">
        <f t="shared" si="2"/>
        <v>1</v>
      </c>
      <c r="P10">
        <f t="shared" si="3"/>
        <v>1</v>
      </c>
      <c r="R10" t="s">
        <v>119</v>
      </c>
      <c r="S10" s="7" cm="1">
        <f t="array" ref="S10">_xll.FDSZ($R10,"FG_PRICE(0)")</f>
        <v>321.45227</v>
      </c>
      <c r="T10" s="7" cm="1">
        <f t="array" ref="T10">_xll.FDSZ($R10,"FG_PRICE(0)")</f>
        <v>321.45227</v>
      </c>
      <c r="U10" s="7" cm="1">
        <f t="array" ref="U10">_xll.FDSZ($R10,"FG_PRICE(0)")</f>
        <v>321.45227</v>
      </c>
      <c r="V10" s="7" cm="1">
        <f t="array" ref="V10">_xll.FDSZ($R10,"FG_PRICE(0)")</f>
        <v>321.45227</v>
      </c>
    </row>
    <row r="11" spans="1:22" x14ac:dyDescent="0.35">
      <c r="A11" t="s">
        <v>33</v>
      </c>
      <c r="B11" t="str" cm="1">
        <f t="array" ref="B11">_xll.FDS(C11,"FG_COMPANY_NAME")</f>
        <v>iShares MSCI United Kingdom ETF</v>
      </c>
      <c r="C11" t="s">
        <v>12</v>
      </c>
      <c r="D11" t="s">
        <v>73</v>
      </c>
      <c r="E11" s="3" t="s">
        <v>12</v>
      </c>
      <c r="F11" s="8" t="e">
        <f>HLOOKUP(E11,'Monthly Returns'!$A$1:$AA$136,134,FALSE)</f>
        <v>#N/A</v>
      </c>
      <c r="G11" s="33" cm="1">
        <f t="array" ref="G11">_xll.FDSZ(C11,"FG_PRICE(0)")</f>
        <v>32.32</v>
      </c>
      <c r="H11" s="33" cm="1">
        <f t="array" ref="H11">_xll.FDSZ(C11,"FG_PRICE_MAVG(0,,,,30)")</f>
        <v>32.536335000000001</v>
      </c>
      <c r="I11" s="33" cm="1">
        <f t="array" ref="I11">_xll.FDSZ(C11,"FG_PRICE_MAVG(0,,,,60)")</f>
        <v>32.512332999999998</v>
      </c>
      <c r="J11" s="33" cm="1">
        <f t="array" ref="J11">_xll.FDSZ(C11,"FG_PRICE_MAVG(0,,,,200)")</f>
        <v>32.293550000000003</v>
      </c>
      <c r="L11">
        <f t="shared" si="0"/>
        <v>0</v>
      </c>
      <c r="M11">
        <f t="shared" si="1"/>
        <v>0</v>
      </c>
      <c r="N11">
        <f t="shared" si="2"/>
        <v>1</v>
      </c>
      <c r="P11">
        <f t="shared" si="3"/>
        <v>1</v>
      </c>
      <c r="R11" t="s">
        <v>120</v>
      </c>
      <c r="S11" s="7" cm="1">
        <f t="array" ref="S11">_xll.FDSZ($R11,"FG_PRICE(0)")</f>
        <v>117.10338</v>
      </c>
      <c r="T11" s="7" cm="1">
        <f t="array" ref="T11">_xll.FDSZ($R11,"FG_PRICE(0)")</f>
        <v>117.10338</v>
      </c>
      <c r="U11" s="7" cm="1">
        <f t="array" ref="U11">_xll.FDSZ($R11,"FG_PRICE(0)")</f>
        <v>117.10338</v>
      </c>
      <c r="V11" s="7" cm="1">
        <f t="array" ref="V11">_xll.FDSZ($R11,"FG_PRICE(0)")</f>
        <v>117.10338</v>
      </c>
    </row>
    <row r="12" spans="1:22" x14ac:dyDescent="0.35">
      <c r="A12" t="s">
        <v>34</v>
      </c>
      <c r="B12" t="str" cm="1">
        <f t="array" ref="B12">_xll.FDS(C12,"FG_COMPANY_NAME")</f>
        <v>Invesco QQQ Trust Series I</v>
      </c>
      <c r="C12" t="s">
        <v>14</v>
      </c>
      <c r="D12" t="s">
        <v>74</v>
      </c>
      <c r="E12" s="3" t="s">
        <v>14</v>
      </c>
      <c r="F12" s="8">
        <f>HLOOKUP(E12,'Monthly Returns'!$A$1:$AA$136,134,FALSE)</f>
        <v>0.86</v>
      </c>
      <c r="G12" s="33" cm="1">
        <f t="array" ref="G12">_xll.FDSZ(C12,"FG_PRICE(0)")</f>
        <v>432.79</v>
      </c>
      <c r="H12" s="33" cm="1">
        <f t="array" ref="H12">_xll.FDSZ(C12,"FG_PRICE_MAVG(0,,,,30)")</f>
        <v>415.95366999999999</v>
      </c>
      <c r="I12" s="33" cm="1">
        <f t="array" ref="I12">_xll.FDSZ(C12,"FG_PRICE_MAVG(0,,,,60)")</f>
        <v>404.99581999999998</v>
      </c>
      <c r="J12" s="33" cm="1">
        <f t="array" ref="J12">_xll.FDSZ(C12,"FG_PRICE_MAVG(0,,,,200)")</f>
        <v>373.16930000000002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121</v>
      </c>
      <c r="S12" s="7" cm="1">
        <f t="array" ref="S12">_xll.FDSZ($R12,"FG_PRICE(0)")</f>
        <v>375.72239999999999</v>
      </c>
      <c r="T12" s="7" cm="1">
        <f t="array" ref="T12">_xll.FDSZ($R12,"FG_PRICE(0)")</f>
        <v>375.72239999999999</v>
      </c>
      <c r="U12" s="7" cm="1">
        <f t="array" ref="U12">_xll.FDSZ($R12,"FG_PRICE(0)")</f>
        <v>375.72239999999999</v>
      </c>
      <c r="V12" s="7" cm="1">
        <f t="array" ref="V12">_xll.FDSZ($R12,"FG_PRICE(0)")</f>
        <v>375.72239999999999</v>
      </c>
    </row>
    <row r="13" spans="1:22" x14ac:dyDescent="0.35">
      <c r="A13" t="s">
        <v>34</v>
      </c>
      <c r="B13" t="str" cm="1">
        <f t="array" ref="B13">_xll.FDS(C13,"FG_COMPANY_NAME")</f>
        <v>SPDR S&amp;P 500 ETF Trust</v>
      </c>
      <c r="C13" t="s">
        <v>1</v>
      </c>
      <c r="D13" t="s">
        <v>74</v>
      </c>
      <c r="E13" s="3" t="s">
        <v>1</v>
      </c>
      <c r="F13" s="8">
        <f>HLOOKUP(E13,'Monthly Returns'!$A$1:$AA$136,134,FALSE)</f>
        <v>0.85199999999999998</v>
      </c>
      <c r="G13" s="33" cm="1">
        <f t="array" ref="G13">_xll.FDSZ(C13,"FG_PRICE(0)")</f>
        <v>498.32</v>
      </c>
      <c r="H13" s="33" cm="1">
        <f t="array" ref="H13">_xll.FDSZ(C13,"FG_PRICE_MAVG(0,,,,30)")</f>
        <v>481.66800000000001</v>
      </c>
      <c r="I13" s="33" cm="1">
        <f t="array" ref="I13">_xll.FDSZ(C13,"FG_PRICE_MAVG(0,,,,60)")</f>
        <v>470.80849999999998</v>
      </c>
      <c r="J13" s="33" cm="1">
        <f t="array" ref="J13">_xll.FDSZ(C13,"FG_PRICE_MAVG(0,,,,200)")</f>
        <v>444.78879999999998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121</v>
      </c>
      <c r="S13" s="7" cm="1">
        <f t="array" ref="S13">_xll.FDSZ($R13,"FG_PRICE(0)")</f>
        <v>375.72239999999999</v>
      </c>
      <c r="T13" s="7" cm="1">
        <f t="array" ref="T13">_xll.FDSZ($R13,"FG_PRICE(0)")</f>
        <v>375.72239999999999</v>
      </c>
      <c r="U13" s="7" cm="1">
        <f t="array" ref="U13">_xll.FDSZ($R13,"FG_PRICE(0)")</f>
        <v>375.72239999999999</v>
      </c>
      <c r="V13" s="7" cm="1">
        <f t="array" ref="V13">_xll.FDSZ($R13,"FG_PRICE(0)")</f>
        <v>375.72239999999999</v>
      </c>
    </row>
    <row r="14" spans="1:22" x14ac:dyDescent="0.35">
      <c r="A14" t="s">
        <v>129</v>
      </c>
      <c r="B14" t="str" cm="1">
        <f t="array" ref="B14">_xll.FDS(C14,"FG_COMPANY_NAME")</f>
        <v>iShares MSCI France ETF</v>
      </c>
      <c r="C14" t="s">
        <v>125</v>
      </c>
      <c r="D14" t="s">
        <v>65</v>
      </c>
      <c r="E14" t="s">
        <v>125</v>
      </c>
      <c r="F14" s="8" t="e">
        <f>HLOOKUP(E14,'Monthly Returns'!$A$1:$AA$136,134,FALSE)</f>
        <v>#N/A</v>
      </c>
      <c r="G14" s="33" cm="1">
        <f t="array" ref="G14">_xll.FDSZ(C14,"FG_PRICE(0)")</f>
        <v>38.659999999999997</v>
      </c>
      <c r="H14" s="33" cm="1">
        <f t="array" ref="H14">_xll.FDSZ(C14,"FG_PRICE_MAVG(0,,,,30)")</f>
        <v>38.446334999999998</v>
      </c>
      <c r="I14" s="33" cm="1">
        <f t="array" ref="I14">_xll.FDSZ(C14,"FG_PRICE_MAVG(0,,,,60)")</f>
        <v>38.212916999999997</v>
      </c>
      <c r="J14" s="33" cm="1">
        <f t="array" ref="J14">_xll.FDSZ(C14,"FG_PRICE_MAVG(0,,,,200)")</f>
        <v>37.545174000000003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121</v>
      </c>
      <c r="S14" s="7" cm="1">
        <f t="array" ref="S14">_xll.FDSZ($R14,"FG_PRICE(0)")</f>
        <v>375.72239999999999</v>
      </c>
      <c r="T14" s="7" cm="1">
        <f t="array" ref="T14">_xll.FDSZ($R14,"FG_PRICE(0)")</f>
        <v>375.72239999999999</v>
      </c>
      <c r="U14" s="7" cm="1">
        <f t="array" ref="U14">_xll.FDSZ($R14,"FG_PRICE(0)")</f>
        <v>375.72239999999999</v>
      </c>
      <c r="V14" s="7" cm="1">
        <f t="array" ref="V14">_xll.FDSZ($R14,"FG_PRICE(0)")</f>
        <v>375.72239999999999</v>
      </c>
    </row>
    <row r="15" spans="1:22" x14ac:dyDescent="0.35">
      <c r="A15" t="s">
        <v>130</v>
      </c>
      <c r="B15" t="str" cm="1">
        <f t="array" ref="B15">_xll.FDS(C15,"FG_COMPANY_NAME")</f>
        <v>iShares MSCI Netherlands ETF</v>
      </c>
      <c r="C15" t="s">
        <v>127</v>
      </c>
      <c r="D15" t="s">
        <v>69</v>
      </c>
      <c r="E15" t="s">
        <v>127</v>
      </c>
      <c r="F15" s="8" t="e">
        <f>HLOOKUP(E15,'Monthly Returns'!$A$1:$AA$136,134,FALSE)</f>
        <v>#N/A</v>
      </c>
      <c r="G15" s="33" cm="1">
        <f t="array" ref="G15">_xll.FDSZ(C15,"FG_PRICE(0)")</f>
        <v>46.7</v>
      </c>
      <c r="H15" s="33" cm="1">
        <f t="array" ref="H15">_xll.FDSZ(C15,"FG_PRICE_MAVG(0,,,,30)")</f>
        <v>44.55</v>
      </c>
      <c r="I15" s="33" cm="1">
        <f t="array" ref="I15">_xll.FDSZ(C15,"FG_PRICE_MAVG(0,,,,60)")</f>
        <v>43.712032000000001</v>
      </c>
      <c r="J15" s="33" cm="1">
        <f t="array" ref="J15">_xll.FDSZ(C15,"FG_PRICE_MAVG(0,,,,200)")</f>
        <v>41.90558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121</v>
      </c>
      <c r="S15" s="7" cm="1">
        <f t="array" ref="S15">_xll.FDSZ($R15,"FG_PRICE(0)")</f>
        <v>375.72239999999999</v>
      </c>
      <c r="T15" s="7" cm="1">
        <f t="array" ref="T15">_xll.FDSZ($R15,"FG_PRICE(0)")</f>
        <v>375.72239999999999</v>
      </c>
      <c r="U15" s="7" cm="1">
        <f t="array" ref="U15">_xll.FDSZ($R15,"FG_PRICE(0)")</f>
        <v>375.72239999999999</v>
      </c>
      <c r="V15" s="7" cm="1">
        <f t="array" ref="V15">_xll.FDSZ($R15,"FG_PRICE(0)")</f>
        <v>375.72239999999999</v>
      </c>
    </row>
    <row r="16" spans="1:22" x14ac:dyDescent="0.35">
      <c r="A16" t="s">
        <v>37</v>
      </c>
      <c r="B16" t="str" cm="1">
        <f t="array" ref="B16">_xll.FDS(C16,"FG_COMPANY_NAME")</f>
        <v>iShares MSCI Sweden ETF</v>
      </c>
      <c r="C16" t="s">
        <v>124</v>
      </c>
      <c r="D16" t="s">
        <v>71</v>
      </c>
      <c r="E16" t="s">
        <v>124</v>
      </c>
      <c r="F16" s="8">
        <f>HLOOKUP(E16,'Monthly Returns'!$A$1:$AA$136,134,FALSE)</f>
        <v>0.32700000000000001</v>
      </c>
      <c r="G16" s="33" cm="1">
        <f t="array" ref="G16">_xll.FDSZ(C16,"FG_PRICE(0)")</f>
        <v>37.53</v>
      </c>
      <c r="H16" s="33" cm="1">
        <f t="array" ref="H16">_xll.FDSZ(C16,"FG_PRICE_MAVG(0,,,,30)")</f>
        <v>37.593000000000004</v>
      </c>
      <c r="I16" s="33" cm="1">
        <f t="array" ref="I16">_xll.FDSZ(C16,"FG_PRICE_MAVG(0,,,,60)")</f>
        <v>37.323833</v>
      </c>
      <c r="J16" s="33" cm="1">
        <f t="array" ref="J16">_xll.FDSZ(C16,"FG_PRICE_MAVG(0,,,,200)")</f>
        <v>35.164149999999999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121</v>
      </c>
      <c r="S16" s="7" cm="1">
        <f t="array" ref="S16">_xll.FDSZ($R16,"FG_PRICE(0)")</f>
        <v>375.72239999999999</v>
      </c>
      <c r="T16" s="7" cm="1">
        <f t="array" ref="T16">_xll.FDSZ($R16,"FG_PRICE(0)")</f>
        <v>375.72239999999999</v>
      </c>
      <c r="U16" s="7" cm="1">
        <f t="array" ref="U16">_xll.FDSZ($R16,"FG_PRICE(0)")</f>
        <v>375.72239999999999</v>
      </c>
      <c r="V16" s="7" cm="1">
        <f t="array" ref="V16">_xll.FDSZ($R16,"FG_PRICE(0)")</f>
        <v>375.72239999999999</v>
      </c>
    </row>
    <row r="17" spans="1:22" x14ac:dyDescent="0.35">
      <c r="A17" t="s">
        <v>128</v>
      </c>
      <c r="B17" t="str" cm="1">
        <f t="array" ref="B17">_xll.FDS(C17,"FG_COMPANY_NAME")</f>
        <v>iShares MSCI Italy ETF</v>
      </c>
      <c r="C17" t="s">
        <v>126</v>
      </c>
      <c r="D17" t="s">
        <v>67</v>
      </c>
      <c r="E17" t="s">
        <v>126</v>
      </c>
      <c r="F17" s="8">
        <f>HLOOKUP(E17,'Monthly Returns'!$A$1:$AA$136,134,FALSE)</f>
        <v>0.377</v>
      </c>
      <c r="G17" s="33" cm="1">
        <f t="array" ref="G17">_xll.FDSZ(C17,"FG_PRICE(0)")</f>
        <v>33.81</v>
      </c>
      <c r="H17" s="33" cm="1">
        <f t="array" ref="H17">_xll.FDSZ(C17,"FG_PRICE_MAVG(0,,,,30)")</f>
        <v>33.585999999999999</v>
      </c>
      <c r="I17" s="33" cm="1">
        <f t="array" ref="I17">_xll.FDSZ(C17,"FG_PRICE_MAVG(0,,,,60)")</f>
        <v>33.335667000000001</v>
      </c>
      <c r="J17" s="33" cm="1">
        <f t="array" ref="J17">_xll.FDSZ(C17,"FG_PRICE_MAVG(0,,,,200)")</f>
        <v>31.857900000000001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121</v>
      </c>
      <c r="S17" s="7" cm="1">
        <f t="array" ref="S17">_xll.FDSZ($R17,"FG_PRICE(0)")</f>
        <v>375.72239999999999</v>
      </c>
      <c r="T17" s="7" cm="1">
        <f t="array" ref="T17">_xll.FDSZ($R17,"FG_PRICE(0)")</f>
        <v>375.72239999999999</v>
      </c>
      <c r="U17" s="7" cm="1">
        <f t="array" ref="U17">_xll.FDSZ($R17,"FG_PRICE(0)")</f>
        <v>375.72239999999999</v>
      </c>
      <c r="V17" s="7" cm="1">
        <f t="array" ref="V17">_xll.FDSZ($R17,"FG_PRICE(0)")</f>
        <v>375.72239999999999</v>
      </c>
    </row>
    <row r="19" spans="1:22" x14ac:dyDescent="0.35">
      <c r="K19" s="1" t="s">
        <v>142</v>
      </c>
      <c r="L19" s="1">
        <f>SUM(L5:L17)</f>
        <v>7</v>
      </c>
      <c r="M19" s="1">
        <f t="shared" ref="M19:N19" si="4">SUM(M5:M17)</f>
        <v>10</v>
      </c>
      <c r="N19" s="1">
        <f t="shared" si="4"/>
        <v>12</v>
      </c>
    </row>
    <row r="20" spans="1:22" x14ac:dyDescent="0.35">
      <c r="K20" s="1" t="s">
        <v>25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27</v>
      </c>
      <c r="L22" s="37">
        <f>L19/L20</f>
        <v>0.53846153846153844</v>
      </c>
      <c r="M22" s="37">
        <f t="shared" ref="M22:N22" si="6">M19/M20</f>
        <v>0.76923076923076927</v>
      </c>
      <c r="N22" s="37">
        <f t="shared" si="6"/>
        <v>0.92307692307692313</v>
      </c>
    </row>
    <row r="23" spans="1:22" x14ac:dyDescent="0.35">
      <c r="A23" t="s">
        <v>125</v>
      </c>
      <c r="B23" t="s">
        <v>129</v>
      </c>
      <c r="C23" t="str" cm="1">
        <f t="array" ref="C23">_xll.FDS(A23,"FG_COMPANY_NAME")</f>
        <v>iShares MSCI France ETF</v>
      </c>
      <c r="D23" t="s">
        <v>125</v>
      </c>
    </row>
    <row r="24" spans="1:22" x14ac:dyDescent="0.35">
      <c r="A24" t="s">
        <v>127</v>
      </c>
      <c r="B24" t="s">
        <v>130</v>
      </c>
      <c r="C24" t="str" cm="1">
        <f t="array" ref="C24">_xll.FDS(A24,"FG_COMPANY_NAME")</f>
        <v>iShares MSCI Netherlands ETF</v>
      </c>
      <c r="D24" t="s">
        <v>127</v>
      </c>
    </row>
    <row r="25" spans="1:22" x14ac:dyDescent="0.35">
      <c r="A25" t="s">
        <v>124</v>
      </c>
      <c r="B25" t="s">
        <v>37</v>
      </c>
      <c r="C25" t="str" cm="1">
        <f t="array" ref="C25">_xll.FDS(A25,"FG_COMPANY_NAME")</f>
        <v>iShares MSCI Sweden ETF</v>
      </c>
      <c r="D25" t="s">
        <v>124</v>
      </c>
    </row>
    <row r="26" spans="1:22" x14ac:dyDescent="0.35">
      <c r="A26" t="s">
        <v>126</v>
      </c>
      <c r="B26" t="s">
        <v>128</v>
      </c>
      <c r="C26" t="str" cm="1">
        <f t="array" ref="C26">_xll.FDS(A26,"FG_COMPANY_NAME")</f>
        <v>iShares MSCI Italy ETF</v>
      </c>
      <c r="D26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Q18"/>
  <sheetViews>
    <sheetView workbookViewId="0">
      <selection activeCell="N9" sqref="N9"/>
    </sheetView>
  </sheetViews>
  <sheetFormatPr defaultRowHeight="14.5" x14ac:dyDescent="0.35"/>
  <cols>
    <col min="1" max="2" width="17" customWidth="1"/>
    <col min="3" max="3" width="11.81640625" customWidth="1"/>
    <col min="4" max="4" width="11.26953125" customWidth="1"/>
    <col min="5" max="5" width="13.1796875" customWidth="1"/>
    <col min="6" max="6" width="11.81640625" customWidth="1"/>
    <col min="7" max="7" width="15.54296875" bestFit="1" customWidth="1"/>
    <col min="8" max="8" width="13.1796875" customWidth="1"/>
    <col min="9" max="9" width="20" customWidth="1"/>
    <col min="10" max="10" width="15.453125" customWidth="1"/>
    <col min="11" max="11" width="15.26953125" customWidth="1"/>
    <col min="13" max="13" width="19.54296875" customWidth="1"/>
    <col min="14" max="14" width="13.453125" customWidth="1"/>
    <col min="15" max="15" width="16.54296875" customWidth="1"/>
    <col min="16" max="16" width="13.26953125" customWidth="1"/>
    <col min="17" max="17" width="11.1796875" customWidth="1"/>
  </cols>
  <sheetData>
    <row r="2" spans="1:17" x14ac:dyDescent="0.35">
      <c r="A2" s="39"/>
      <c r="B2" s="39" t="s">
        <v>82</v>
      </c>
      <c r="C2" s="39" t="s">
        <v>83</v>
      </c>
      <c r="D2" s="39" t="s">
        <v>84</v>
      </c>
      <c r="E2" s="39" t="s">
        <v>85</v>
      </c>
      <c r="F2" s="39" t="s">
        <v>86</v>
      </c>
      <c r="G2" s="39" t="s">
        <v>87</v>
      </c>
      <c r="H2" s="39" t="s">
        <v>88</v>
      </c>
      <c r="I2" s="39" t="s">
        <v>89</v>
      </c>
      <c r="J2" s="39" t="s">
        <v>90</v>
      </c>
      <c r="K2" s="39" t="s">
        <v>148</v>
      </c>
      <c r="M2" s="39" t="s">
        <v>139</v>
      </c>
      <c r="N2" s="39" t="s">
        <v>2</v>
      </c>
      <c r="O2" s="39" t="s">
        <v>20</v>
      </c>
      <c r="P2" s="39" t="s">
        <v>150</v>
      </c>
      <c r="Q2" s="39" t="s">
        <v>151</v>
      </c>
    </row>
    <row r="3" spans="1:17" x14ac:dyDescent="0.35">
      <c r="A3" t="s">
        <v>91</v>
      </c>
      <c r="B3" t="s">
        <v>92</v>
      </c>
      <c r="C3" cm="1">
        <f t="array" ref="C3">_xll.FDS($A3,"FG_PRICE(0)")</f>
        <v>129.07</v>
      </c>
      <c r="D3" cm="1">
        <f t="array" ref="D3">_xll.FDS($A3,"FG_PRICE_MAVG(0,,,,30)")</f>
        <v>135.70500000000001</v>
      </c>
      <c r="E3" s="23" cm="1">
        <f t="array" ref="E3">_xll.FDS($A3,"FG_PRICE_CHANGE(0,-1AM)")</f>
        <v>-8.3765173564279092</v>
      </c>
      <c r="F3" s="23" cm="1">
        <f t="array" ref="F3">_xll.FDS($A3,"FG_PRICE_CHANGE(0,-3AM)")</f>
        <v>1.42228508565141</v>
      </c>
      <c r="G3" s="23" cm="1">
        <f t="array" ref="G3">_xll.FDS($A3,"FG_PRICE_CHANGE(0,-6AM)")</f>
        <v>23.618427353701701</v>
      </c>
      <c r="H3" s="23" cm="1">
        <f t="array" ref="H3">_xll.FDS($A3,"FG_PRICE_CHANGE(0,-1AY)")</f>
        <v>4.7561074588101704</v>
      </c>
      <c r="I3" s="23" cm="1">
        <f t="array" ref="I3">_xll.FDS($A3,"FG_PRICE(0)/MAX(FG_PRICE(0,-1AY))")</f>
        <v>0.89532463928967798</v>
      </c>
      <c r="J3" cm="1">
        <f t="array" ref="J3">_xll.FDS($A3,"MAX(FG_PRICE(0,-5AY))")</f>
        <v>219.77</v>
      </c>
      <c r="K3" s="8">
        <f>C3/J3-1</f>
        <v>-0.41270419074486975</v>
      </c>
    </row>
    <row r="4" spans="1:17" x14ac:dyDescent="0.35">
      <c r="A4" t="s">
        <v>93</v>
      </c>
      <c r="B4" t="s">
        <v>94</v>
      </c>
      <c r="C4" cm="1">
        <f t="array" ref="C4">_xll.FDS($A4,"FG_PRICE(0)")</f>
        <v>3.7054999999999998</v>
      </c>
      <c r="D4" cm="1">
        <f t="array" ref="D4">_xll.FDS($A4,"FG_PRICE_MAVG(0,,,,30)")</f>
        <v>3.8153999999999999</v>
      </c>
      <c r="E4" s="23" cm="1">
        <f t="array" ref="E4">_xll.FDS($A4,"FG_PRICE_CHANGE(0,-1AM)")</f>
        <v>-2.47400973812345</v>
      </c>
      <c r="F4" s="23" cm="1">
        <f t="array" ref="F4">_xll.FDS($A4,"FG_PRICE_CHANGE(0,-3AM)")</f>
        <v>2.13616317530319</v>
      </c>
      <c r="G4" s="23" cm="1">
        <f t="array" ref="G4">_xll.FDS($A4,"FG_PRICE_CHANGE(0,-6AM)")</f>
        <v>-1.13393810032019</v>
      </c>
      <c r="H4" s="23" cm="1">
        <f t="array" ref="H4">_xll.FDS($A4,"FG_PRICE_CHANGE(0,-1AY)")</f>
        <v>-8.3590948435761092</v>
      </c>
      <c r="I4" s="23" cm="1">
        <f t="array" ref="I4">_xll.FDS($A4,"FG_PRICE(0)/MAX(FG_PRICE(0,-1AY))")</f>
        <v>0.875073798559452</v>
      </c>
      <c r="J4" cm="1">
        <f t="array" ref="J4">_xll.FDS($A4,"MAX(FG_PRICE(0,-5AY))")</f>
        <v>4.9290000000000003</v>
      </c>
      <c r="K4" s="8">
        <f t="shared" ref="K4:K8" si="0">C4/J4-1</f>
        <v>-0.24822479204706849</v>
      </c>
    </row>
    <row r="5" spans="1:17" x14ac:dyDescent="0.35">
      <c r="A5" t="s">
        <v>95</v>
      </c>
      <c r="B5" t="s">
        <v>53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23" cm="1">
        <f t="array" ref="E5">_xll.FDS($A5,"FG_PRICE_CHANGE(0,-1AM)")</f>
        <v>0</v>
      </c>
      <c r="F5" s="23" cm="1">
        <f t="array" ref="F5">_xll.FDS($A5,"FG_PRICE_CHANGE(0,-3AM)")</f>
        <v>1.8263757115749599</v>
      </c>
      <c r="G5" s="23" cm="1">
        <f t="array" ref="G5">_xll.FDS($A5,"FG_PRICE_CHANGE(0,-6AM)")</f>
        <v>-1.6044006417602601</v>
      </c>
      <c r="H5" s="23" cm="1">
        <f t="array" ref="H5">_xll.FDS($A5,"FG_PRICE_CHANGE(0,-1AY)")</f>
        <v>0.952380952380949</v>
      </c>
      <c r="I5" s="23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K5" s="8">
        <f t="shared" si="0"/>
        <v>-0.39041533546325879</v>
      </c>
    </row>
    <row r="6" spans="1:17" x14ac:dyDescent="0.35">
      <c r="A6" t="s">
        <v>100</v>
      </c>
      <c r="B6" t="s">
        <v>101</v>
      </c>
      <c r="C6" cm="1">
        <f t="array" ref="C6">_xll.FDS($A6,"FG_PRICE(0)")</f>
        <v>884</v>
      </c>
      <c r="D6" cm="1">
        <f t="array" ref="D6">_xll.FDS($A6,"FG_PRICE_MAVG(0,,,,30)")</f>
        <v>932.8</v>
      </c>
      <c r="E6" s="23" cm="1">
        <f t="array" ref="E6">_xll.FDS($A6,"FG_PRICE_CHANGE(0,-1AM)")</f>
        <v>-7.4345549738219896</v>
      </c>
      <c r="F6" s="23" cm="1">
        <f t="array" ref="F6">_xll.FDS($A6,"FG_PRICE_CHANGE(0,-3AM)")</f>
        <v>-0.11299435028248001</v>
      </c>
      <c r="G6" s="23" cm="1">
        <f t="array" ref="G6">_xll.FDS($A6,"FG_PRICE_CHANGE(0,-6AM)")</f>
        <v>-2.8571428571428599</v>
      </c>
      <c r="H6" s="23" cm="1">
        <f t="array" ref="H6">_xll.FDS($A6,"FG_PRICE_CHANGE(0,-1AY)")</f>
        <v>-11.1557788944724</v>
      </c>
      <c r="I6" s="23" cm="1">
        <f t="array" ref="I6">_xll.FDS($A6,"FG_PRICE(0)/MAX(FG_PRICE(0,-1AY))")</f>
        <v>0.77885462555066098</v>
      </c>
      <c r="J6" cm="1">
        <f t="array" ref="J6">_xll.FDS($A6,"MAX(FG_PRICE(0,-5AY))")</f>
        <v>1272.5899999999999</v>
      </c>
      <c r="K6" s="8">
        <f t="shared" si="0"/>
        <v>-0.305353648857841</v>
      </c>
    </row>
    <row r="7" spans="1:17" x14ac:dyDescent="0.35">
      <c r="A7" t="s">
        <v>102</v>
      </c>
      <c r="B7" t="s">
        <v>103</v>
      </c>
      <c r="C7" cm="1">
        <f t="array" ref="C7">_xll.FDS($A7,"FG_PRICE(0)")</f>
        <v>15755</v>
      </c>
      <c r="D7" cm="1">
        <f t="array" ref="D7">_xll.FDS($A7,"FG_PRICE_MAVG(0,,,,30)")</f>
        <v>16061.333000000001</v>
      </c>
      <c r="E7" s="23" cm="1">
        <f t="array" ref="E7">_xll.FDS($A7,"FG_PRICE_CHANGE(0,-1AM)")</f>
        <v>-1.0985561833019499</v>
      </c>
      <c r="F7" s="23" cm="1">
        <f t="array" ref="F7">_xll.FDS($A7,"FG_PRICE_CHANGE(0,-3AM)")</f>
        <v>-11.810803246571499</v>
      </c>
      <c r="G7" s="23" cm="1">
        <f t="array" ref="G7">_xll.FDS($A7,"FG_PRICE_CHANGE(0,-6AM)")</f>
        <v>-23.704600484261501</v>
      </c>
      <c r="H7" s="23" cm="1">
        <f t="array" ref="H7">_xll.FDS($A7,"FG_PRICE_CHANGE(0,-1AY)")</f>
        <v>-42.289377289377299</v>
      </c>
      <c r="I7" s="23" cm="1">
        <f t="array" ref="I7">_xll.FDS($A7,"FG_PRICE(0)/MAX(FG_PRICE(0,-1AY))")</f>
        <v>0.56856730422230195</v>
      </c>
      <c r="J7" cm="1">
        <f t="array" ref="J7">_xll.FDS($A7,"MAX(FG_PRICE(0,-5AY))")</f>
        <v>48241</v>
      </c>
      <c r="K7" s="8">
        <f t="shared" si="0"/>
        <v>-0.67341058435770407</v>
      </c>
    </row>
    <row r="8" spans="1:17" x14ac:dyDescent="0.35">
      <c r="A8" t="s">
        <v>104</v>
      </c>
      <c r="B8" t="s">
        <v>105</v>
      </c>
      <c r="C8" cm="1">
        <f t="array" ref="C8">_xll.FDS($A8,"FG_PRICE(0)")</f>
        <v>894</v>
      </c>
      <c r="D8" cm="1">
        <f t="array" ref="D8">_xll.FDS($A8,"FG_PRICE_MAVG(0,,,,30)")</f>
        <v>1000.8333</v>
      </c>
      <c r="E8" s="23" cm="1">
        <f t="array" ref="E8">_xll.FDS($A8,"FG_PRICE_CHANGE(0,-1AM)")</f>
        <v>-11.9211822660099</v>
      </c>
      <c r="F8" s="23" cm="1">
        <f t="array" ref="F8">_xll.FDS($A8,"FG_PRICE_CHANGE(0,-3AM)")</f>
        <v>-12.8654970760234</v>
      </c>
      <c r="G8" s="23" cm="1">
        <f t="array" ref="G8">_xll.FDS($A8,"FG_PRICE_CHANGE(0,-6AM)")</f>
        <v>-27.3170731707317</v>
      </c>
      <c r="H8" s="23" cm="1">
        <f t="array" ref="H8">_xll.FDS($A8,"FG_PRICE_CHANGE(0,-1AY)")</f>
        <v>-46.626865671641802</v>
      </c>
      <c r="I8" s="23" cm="1">
        <f t="array" ref="I8">_xll.FDS($A8,"FG_PRICE(0)/MAX(FG_PRICE(0,-1AY))")</f>
        <v>0.53373134328358196</v>
      </c>
      <c r="J8" cm="1">
        <f t="array" ref="J8">_xll.FDS($A8,"MAX(FG_PRICE(0,-5AY))")</f>
        <v>3158.12</v>
      </c>
      <c r="K8" s="8">
        <f t="shared" si="0"/>
        <v>-0.71692019302623078</v>
      </c>
    </row>
    <row r="9" spans="1:17" x14ac:dyDescent="0.35">
      <c r="A9" t="s">
        <v>149</v>
      </c>
    </row>
    <row r="17" spans="1:10" x14ac:dyDescent="0.35">
      <c r="A17" t="s">
        <v>96</v>
      </c>
      <c r="B17" t="s">
        <v>97</v>
      </c>
      <c r="C17" cm="1">
        <f t="array" ref="C17">_xll.FDS($A17,"FG_PRICE(0)")</f>
        <v>5.8849999999999998</v>
      </c>
      <c r="D17" cm="1">
        <f t="array" ref="D17">_xll.FDS($A17,"FG_PRICE_MAVG(0,,,,30)")</f>
        <v>6.0221666999999997</v>
      </c>
      <c r="E17" s="23" cm="1">
        <f t="array" ref="E17">_xll.FDS($A17,"FG_PRICE_CHANGE(0,-1AM)")</f>
        <v>-1.29979035639414</v>
      </c>
      <c r="F17" s="23" cm="1">
        <f t="array" ref="F17">_xll.FDS($A17,"FG_PRICE_CHANGE(0,-3AM)")</f>
        <v>-0.63317855635289799</v>
      </c>
      <c r="G17" s="23" cm="1">
        <f t="array" ref="G17">_xll.FDS($A17,"FG_PRICE_CHANGE(0,-6AM)")</f>
        <v>-10.3238095238095</v>
      </c>
      <c r="H17" s="23" cm="1">
        <f t="array" ref="H17">_xll.FDS($A17,"FG_PRICE_CHANGE(0,-1AY)")</f>
        <v>-23.046747303040199</v>
      </c>
      <c r="I17" s="23" cm="1">
        <f t="array" ref="I17">_xll.FDS($A17,"FG_PRICE(0)/MAX(FG_PRICE(0,-1AY))")</f>
        <v>0.74305555555555602</v>
      </c>
      <c r="J17" cm="1">
        <f t="array" ref="J17">_xll.FDS($A17,"MAX(FG_PRICE(0,-5AY))")</f>
        <v>14.2525</v>
      </c>
    </row>
    <row r="18" spans="1:10" x14ac:dyDescent="0.35">
      <c r="A18" t="s">
        <v>98</v>
      </c>
      <c r="B18" t="s">
        <v>99</v>
      </c>
      <c r="C18" cm="1">
        <f t="array" ref="C18">_xll.FDS($A18,"FG_PRICE(0)")</f>
        <v>3917</v>
      </c>
      <c r="D18" cm="1">
        <f t="array" ref="D18">_xll.FDS($A18,"FG_PRICE_MAVG(0,,,,30)")</f>
        <v>3819.2334000000001</v>
      </c>
      <c r="E18" s="23" cm="1">
        <f t="array" ref="E18">_xll.FDS($A18,"FG_PRICE_CHANGE(0,-1AM)")</f>
        <v>6.4402173913043397</v>
      </c>
      <c r="F18" s="23" cm="1">
        <f t="array" ref="F18">_xll.FDS($A18,"FG_PRICE_CHANGE(0,-3AM)")</f>
        <v>7.5507962657880299</v>
      </c>
      <c r="G18" s="23" cm="1">
        <f t="array" ref="G18">_xll.FDS($A18,"FG_PRICE_CHANGE(0,-6AM)")</f>
        <v>6.5560391730141498</v>
      </c>
      <c r="H18" s="23" cm="1">
        <f t="array" ref="H18">_xll.FDS($A18,"FG_PRICE_CHANGE(0,-1AY)")</f>
        <v>2.5392670157068098</v>
      </c>
      <c r="I18" s="23" cm="1">
        <f t="array" ref="I18">_xll.FDS($A18,"FG_PRICE(0)/MAX(FG_PRICE(0,-1AY))")</f>
        <v>0.90524612895770695</v>
      </c>
      <c r="J18" cm="1">
        <f t="array" ref="J18">_xll.FDS($A18,"MAX(FG_PRICE(0,-5AY))")</f>
        <v>8163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9"/>
  <sheetViews>
    <sheetView workbookViewId="0">
      <selection activeCell="R18" sqref="R18"/>
    </sheetView>
  </sheetViews>
  <sheetFormatPr defaultRowHeight="14.5" x14ac:dyDescent="0.35"/>
  <cols>
    <col min="1" max="1" width="24.7265625" bestFit="1" customWidth="1"/>
    <col min="11" max="11" width="10.26953125" customWidth="1"/>
    <col min="14" max="14" width="10.453125" customWidth="1"/>
  </cols>
  <sheetData>
    <row r="1" spans="1:22" x14ac:dyDescent="0.35">
      <c r="B1" s="38" t="s">
        <v>4</v>
      </c>
      <c r="C1" s="38" t="s">
        <v>1</v>
      </c>
      <c r="D1" s="38" t="s">
        <v>131</v>
      </c>
      <c r="E1" s="38" t="s">
        <v>132</v>
      </c>
      <c r="F1" s="38" t="s">
        <v>14</v>
      </c>
      <c r="G1" s="38" t="s">
        <v>133</v>
      </c>
      <c r="H1" s="38" t="s">
        <v>53</v>
      </c>
      <c r="I1" s="38" t="s">
        <v>134</v>
      </c>
      <c r="J1" s="38" t="s">
        <v>60</v>
      </c>
      <c r="K1" s="38" t="s">
        <v>143</v>
      </c>
      <c r="L1" s="38" t="s">
        <v>11</v>
      </c>
      <c r="M1" t="s">
        <v>124</v>
      </c>
      <c r="N1" t="s">
        <v>126</v>
      </c>
      <c r="O1" s="26" t="s">
        <v>76</v>
      </c>
    </row>
    <row r="2" spans="1:22" x14ac:dyDescent="0.35">
      <c r="A2" s="2" cm="1">
        <f t="array" ref="A2:A122">_xll.FDS(B1,"JULIAN(FG_TOTAL_RETURNC(-10AY,0,AM).dates)")</f>
        <v>41677</v>
      </c>
      <c r="B2" s="16" cm="1">
        <f t="array" ref="B2:B122">_xll.FDS(B1,"FG_TOTAL_RETURNC(-10AY,0,AM)")/100</f>
        <v>-2.7439057999999999E-2</v>
      </c>
      <c r="C2" s="16" cm="1">
        <f t="array" ref="C2:C122">_xll.FDS(C1,"FG_TOTAL_RETURNC(-10AY,0,AM)")/100</f>
        <v>-2.0924209999999999E-2</v>
      </c>
      <c r="D2" s="16" cm="1">
        <f t="array" ref="D2:D122">_xll.FDS(D1,"FG_TOTAL_RETURNC(-10AY,0,AM)")/100</f>
        <v>3.4287095000000004E-2</v>
      </c>
      <c r="E2" s="16" cm="1">
        <f t="array" ref="E2:E122">_xll.FDS(E1,"FG_TOTAL_RETURNC(-10AY,0,AM)")/100</f>
        <v>-5.9688090000000003E-3</v>
      </c>
      <c r="F2" s="16" cm="1">
        <f t="array" ref="F2:F122">_xll.FDS(F1,"FG_TOTAL_RETURNC(-10AY,0,AM)")/100</f>
        <v>-1.1450052E-4</v>
      </c>
      <c r="G2" s="16" cm="1">
        <f t="array" ref="G2:G122">_xll.FDS(G1,"FG_TOTAL_RETURNC(-10AY,0,AM)")/100</f>
        <v>3.7006616999999999E-2</v>
      </c>
      <c r="H2" s="16" cm="1">
        <f t="array" ref="H2:H122">_xll.FDS(H1,"FG_TOTAL_RETURNC(-10AY,0,AM)")/100</f>
        <v>5.9909579999999997E-2</v>
      </c>
      <c r="I2" s="16" cm="1">
        <f t="array" ref="I2:I122">_xll.FDS(I1,"FG_TOTAL_RETURNC(-10AY,0,AM)")/100</f>
        <v>4.3665289999999995E-2</v>
      </c>
      <c r="J2" s="16" cm="1">
        <f t="array" ref="J2:J122">_xll.FDS(J1,"FG_TOTAL_RETURNC(-10AY,0,AM)")/100</f>
        <v>-5.5201054000000001E-3</v>
      </c>
      <c r="K2" s="16" t="e" cm="1">
        <f t="array" ref="K2:K122">_xll.FDS(K1,"FG_TOTAL_RETURNC(-10AY,0,AM)")/100</f>
        <v>#N/A</v>
      </c>
      <c r="L2" s="16" cm="1">
        <f t="array" ref="L2:L122">_xll.FDS(L1,"FG_TOTAL_RETURNC(-10AY,0,AM)")/100</f>
        <v>-4.9833894000000004E-2</v>
      </c>
      <c r="M2" s="16" cm="1">
        <f t="array" ref="M2:M122">_xll.FDS(M1,"FG_TOTAL_RETURNC(-10AY,0,AM)")/100</f>
        <v>7.4840784E-3</v>
      </c>
      <c r="N2" s="16" cm="1">
        <f t="array" ref="N2:N122">_xll.FDS(N1,"FG_TOTAL_RETURNC(-10AY,0,AM)")/100</f>
        <v>2.9468298E-2</v>
      </c>
      <c r="O2" s="16" cm="1">
        <f t="array" ref="O2:O122">_xll.FDS(O1,"FG_TOTAL_RETURNC(-10AY,0,AM)")/100</f>
        <v>-2.1467388E-2</v>
      </c>
      <c r="P2" s="16"/>
      <c r="Q2" s="16"/>
      <c r="R2" s="16"/>
      <c r="S2" s="16"/>
      <c r="T2" s="16"/>
      <c r="U2" s="16"/>
      <c r="V2" s="16"/>
    </row>
    <row r="3" spans="1:22" x14ac:dyDescent="0.35">
      <c r="A3" s="2">
        <v>41705</v>
      </c>
      <c r="B3" s="16">
        <v>1.7502666E-2</v>
      </c>
      <c r="C3" s="16">
        <v>4.7751545999999999E-2</v>
      </c>
      <c r="D3" s="16">
        <v>5.6642412999999996E-2</v>
      </c>
      <c r="E3" s="16">
        <v>-1.2932956000000001E-2</v>
      </c>
      <c r="F3" s="16">
        <v>4.1277169999999995E-2</v>
      </c>
      <c r="G3" s="16">
        <v>0.12529742999999999</v>
      </c>
      <c r="H3" s="16">
        <v>2.9982209999999999E-2</v>
      </c>
      <c r="I3" s="16">
        <v>-6.0334206000000005E-3</v>
      </c>
      <c r="J3" s="16">
        <v>4.2324305000000007E-2</v>
      </c>
      <c r="K3" s="16" t="e">
        <v>#N/A</v>
      </c>
      <c r="L3" s="16">
        <v>1.7482637999999998E-2</v>
      </c>
      <c r="M3" s="16">
        <v>4.9142837999999994E-2</v>
      </c>
      <c r="N3" s="16">
        <v>6.3472390000000004E-2</v>
      </c>
      <c r="O3" s="16">
        <v>4.9157739999999998E-2</v>
      </c>
      <c r="P3" s="16"/>
      <c r="Q3" s="16"/>
      <c r="R3" s="16"/>
      <c r="S3" s="16"/>
      <c r="T3" s="16"/>
      <c r="U3" s="16"/>
      <c r="V3" s="16"/>
    </row>
    <row r="4" spans="1:22" x14ac:dyDescent="0.35">
      <c r="A4" s="2">
        <v>41737</v>
      </c>
      <c r="B4" s="16">
        <v>6.5984725999999994E-2</v>
      </c>
      <c r="C4" s="16">
        <v>-1.2430966000000002E-2</v>
      </c>
      <c r="D4" s="16">
        <v>-2.3239613000000003E-2</v>
      </c>
      <c r="E4" s="16">
        <v>-9.3591209999999993E-4</v>
      </c>
      <c r="F4" s="16">
        <v>-4.4074892999999997E-2</v>
      </c>
      <c r="G4" s="16">
        <v>8.4567070000000008E-3</v>
      </c>
      <c r="H4" s="16">
        <v>6.7856309999999994E-3</v>
      </c>
      <c r="I4" s="16">
        <v>3.5546899999999999E-2</v>
      </c>
      <c r="J4" s="16">
        <v>-3.4832954000000001E-3</v>
      </c>
      <c r="K4" s="16" t="e">
        <v>#N/A</v>
      </c>
      <c r="L4" s="16">
        <v>-5.4982842999999997E-2</v>
      </c>
      <c r="M4" s="16">
        <v>-7.0806740000000003E-3</v>
      </c>
      <c r="N4" s="16">
        <v>3.7448763999999995E-2</v>
      </c>
      <c r="O4" s="16">
        <v>-1.1977613E-2</v>
      </c>
      <c r="P4" s="16"/>
      <c r="Q4" s="16"/>
      <c r="R4" s="16"/>
      <c r="S4" s="16"/>
      <c r="T4" s="16"/>
      <c r="U4" s="16"/>
      <c r="V4" s="16"/>
    </row>
    <row r="5" spans="1:22" x14ac:dyDescent="0.35">
      <c r="A5" s="2">
        <v>41767</v>
      </c>
      <c r="B5" s="16">
        <v>-9.6595290000000005E-4</v>
      </c>
      <c r="C5" s="16">
        <v>1.3911366000000001E-2</v>
      </c>
      <c r="D5" s="16">
        <v>-1.5227199E-2</v>
      </c>
      <c r="E5" s="16">
        <v>-6.0890317000000006E-3</v>
      </c>
      <c r="F5" s="16">
        <v>1.621604E-3</v>
      </c>
      <c r="G5" s="16">
        <v>9.084463000000001E-3</v>
      </c>
      <c r="H5" s="16">
        <v>-1.2455761000000001E-2</v>
      </c>
      <c r="I5" s="16">
        <v>2.2842646000000001E-2</v>
      </c>
      <c r="J5" s="16">
        <v>2.5766969000000001E-2</v>
      </c>
      <c r="K5" s="16" t="e">
        <v>#N/A</v>
      </c>
      <c r="L5" s="16">
        <v>4.5454502000000004E-3</v>
      </c>
      <c r="M5" s="16">
        <v>2.1942853999999999E-3</v>
      </c>
      <c r="N5" s="16">
        <v>-5.6403875000000003E-4</v>
      </c>
      <c r="O5" s="16">
        <v>1.9059062000000002E-2</v>
      </c>
      <c r="P5" s="16"/>
      <c r="Q5" s="16"/>
      <c r="R5" s="16"/>
      <c r="S5" s="16"/>
      <c r="T5" s="16"/>
      <c r="U5" s="16"/>
      <c r="V5" s="16"/>
    </row>
    <row r="6" spans="1:22" x14ac:dyDescent="0.35">
      <c r="A6" s="2">
        <v>41796</v>
      </c>
      <c r="B6" s="16">
        <v>4.8102499999999999E-2</v>
      </c>
      <c r="C6" s="16">
        <v>4.1028380000000003E-2</v>
      </c>
      <c r="D6" s="16">
        <v>-2.8670369999999997E-2</v>
      </c>
      <c r="E6" s="16">
        <v>1.1781334999999999E-2</v>
      </c>
      <c r="F6" s="16">
        <v>7.3311687E-2</v>
      </c>
      <c r="G6" s="16">
        <v>-4.2590019999999999E-2</v>
      </c>
      <c r="H6" s="16">
        <v>3.3904194999999998E-2</v>
      </c>
      <c r="I6" s="16">
        <v>2.5113819999999999E-3</v>
      </c>
      <c r="J6" s="16">
        <v>1.9996761999999998E-2</v>
      </c>
      <c r="K6" s="16" t="e">
        <v>#N/A</v>
      </c>
      <c r="L6" s="16">
        <v>6.8778275999999999E-2</v>
      </c>
      <c r="M6" s="16">
        <v>1.9704342E-2</v>
      </c>
      <c r="N6" s="16">
        <v>3.6117435000000003E-2</v>
      </c>
      <c r="O6" s="16">
        <v>2.8163670999999998E-2</v>
      </c>
      <c r="P6" s="16"/>
      <c r="Q6" s="16"/>
      <c r="R6" s="16"/>
      <c r="S6" s="16"/>
      <c r="T6" s="16"/>
      <c r="U6" s="16"/>
      <c r="V6" s="16"/>
    </row>
    <row r="7" spans="1:22" x14ac:dyDescent="0.35">
      <c r="A7" s="2">
        <v>41828</v>
      </c>
      <c r="B7" s="16">
        <v>2.254486E-2</v>
      </c>
      <c r="C7" s="16">
        <v>9.2290640000000004E-3</v>
      </c>
      <c r="D7" s="16">
        <v>5.3561089999999999E-2</v>
      </c>
      <c r="E7" s="16">
        <v>-3.7261248000000002E-3</v>
      </c>
      <c r="F7" s="16">
        <v>1.824069E-2</v>
      </c>
      <c r="G7" s="16">
        <v>-1.8806517000000002E-2</v>
      </c>
      <c r="H7" s="16">
        <v>1.9362092000000001E-2</v>
      </c>
      <c r="I7" s="16">
        <v>1.2931227999999999E-2</v>
      </c>
      <c r="J7" s="16">
        <v>-2.3611784E-2</v>
      </c>
      <c r="K7" s="16" t="e">
        <v>#N/A</v>
      </c>
      <c r="L7" s="16">
        <v>2.7305006999999999E-2</v>
      </c>
      <c r="M7" s="16">
        <v>-4.2041183000000003E-2</v>
      </c>
      <c r="N7" s="16">
        <v>-6.4970310000000003E-2</v>
      </c>
      <c r="O7" s="16">
        <v>-5.4913760000000001E-3</v>
      </c>
      <c r="P7" s="16"/>
      <c r="Q7" s="16"/>
      <c r="R7" s="16"/>
      <c r="S7" s="16"/>
      <c r="T7" s="16"/>
      <c r="U7" s="16"/>
      <c r="V7" s="16"/>
    </row>
    <row r="8" spans="1:22" x14ac:dyDescent="0.35">
      <c r="A8" s="2">
        <v>41859</v>
      </c>
      <c r="B8" s="16">
        <v>-2.9606222999999997E-3</v>
      </c>
      <c r="C8" s="16">
        <v>-1.5287399E-2</v>
      </c>
      <c r="D8" s="16">
        <v>-6.9252849999999998E-3</v>
      </c>
      <c r="E8" s="16">
        <v>1.4492868999999999E-2</v>
      </c>
      <c r="F8" s="16">
        <v>6.7896840000000007E-3</v>
      </c>
      <c r="G8" s="16">
        <v>-3.6122382000000001E-2</v>
      </c>
      <c r="H8" s="16">
        <v>-4.8089622999999998E-2</v>
      </c>
      <c r="I8" s="16">
        <v>2.7340054999999999E-2</v>
      </c>
      <c r="J8" s="16">
        <v>-5.0598739999999996E-2</v>
      </c>
      <c r="K8" s="16" t="e">
        <v>#N/A</v>
      </c>
      <c r="L8" s="16">
        <v>-2.5726200000000001E-2</v>
      </c>
      <c r="M8" s="16">
        <v>-3.7752210000000001E-2</v>
      </c>
      <c r="N8" s="16">
        <v>-8.8600100000000015E-2</v>
      </c>
      <c r="O8" s="16">
        <v>-2.3738085999999999E-2</v>
      </c>
      <c r="P8" s="16"/>
      <c r="Q8" s="16"/>
      <c r="R8" s="16"/>
      <c r="S8" s="16"/>
      <c r="T8" s="16"/>
      <c r="U8" s="16"/>
      <c r="V8" s="16"/>
    </row>
    <row r="9" spans="1:22" x14ac:dyDescent="0.35">
      <c r="A9" s="2">
        <v>41890</v>
      </c>
      <c r="B9" s="16">
        <v>4.9566030000000004E-2</v>
      </c>
      <c r="C9" s="16">
        <v>3.8035512E-2</v>
      </c>
      <c r="D9" s="16">
        <v>-4.3268085000000005E-2</v>
      </c>
      <c r="E9" s="16">
        <v>3.3640504000000002E-2</v>
      </c>
      <c r="F9" s="16">
        <v>5.458379E-2</v>
      </c>
      <c r="G9" s="16">
        <v>7.6484679999999996E-4</v>
      </c>
      <c r="H9" s="16">
        <v>-2.7681589999999999E-2</v>
      </c>
      <c r="I9" s="16">
        <v>4.5776367000000002E-3</v>
      </c>
      <c r="J9" s="16">
        <v>1.6699195E-2</v>
      </c>
      <c r="K9" s="16" t="e">
        <v>#N/A</v>
      </c>
      <c r="L9" s="16">
        <v>7.6661109999999998E-3</v>
      </c>
      <c r="M9" s="16">
        <v>1.8179417E-3</v>
      </c>
      <c r="N9" s="16">
        <v>5.4439425000000007E-2</v>
      </c>
      <c r="O9" s="16">
        <v>3.1790137000000003E-2</v>
      </c>
      <c r="P9" s="16"/>
      <c r="Q9" s="16"/>
      <c r="R9" s="16"/>
      <c r="S9" s="16"/>
      <c r="T9" s="16"/>
      <c r="U9" s="16"/>
      <c r="V9" s="16"/>
    </row>
    <row r="10" spans="1:22" x14ac:dyDescent="0.35">
      <c r="A10" s="2">
        <v>41920</v>
      </c>
      <c r="B10" s="16">
        <v>-6.6205559999999997E-2</v>
      </c>
      <c r="C10" s="16">
        <v>-1.5104473E-2</v>
      </c>
      <c r="D10" s="16">
        <v>-2.700162E-2</v>
      </c>
      <c r="E10" s="16">
        <v>1.1145830000000001E-2</v>
      </c>
      <c r="F10" s="16">
        <v>-1.3947308E-2</v>
      </c>
      <c r="G10" s="16">
        <v>8.7887050000000008E-3</v>
      </c>
      <c r="H10" s="16">
        <v>-8.0664339999999987E-2</v>
      </c>
      <c r="I10" s="16">
        <v>3.3703685000000004E-2</v>
      </c>
      <c r="J10" s="16">
        <v>-5.0905886000000004E-2</v>
      </c>
      <c r="K10" s="16" t="e">
        <v>#N/A</v>
      </c>
      <c r="L10" s="16">
        <v>-3.0431092E-2</v>
      </c>
      <c r="M10" s="16">
        <v>-4.1275619999999999E-2</v>
      </c>
      <c r="N10" s="16">
        <v>-7.0682286999999996E-2</v>
      </c>
      <c r="O10" s="16">
        <v>-2.8430879999999999E-2</v>
      </c>
      <c r="P10" s="16"/>
      <c r="Q10" s="16"/>
      <c r="R10" s="16"/>
      <c r="S10" s="16"/>
      <c r="T10" s="16"/>
      <c r="U10" s="16"/>
      <c r="V10" s="16"/>
    </row>
    <row r="11" spans="1:22" x14ac:dyDescent="0.35">
      <c r="A11" s="2">
        <v>41950</v>
      </c>
      <c r="B11" s="16">
        <v>-1.5540361000000001E-2</v>
      </c>
      <c r="C11" s="16">
        <v>3.4072399999999996E-2</v>
      </c>
      <c r="D11" s="16">
        <v>-3.8308441999999998E-2</v>
      </c>
      <c r="E11" s="16">
        <v>2.601409E-2</v>
      </c>
      <c r="F11" s="16">
        <v>3.1996011999999997E-2</v>
      </c>
      <c r="G11" s="16">
        <v>-3.8257599999999996E-2</v>
      </c>
      <c r="H11" s="16">
        <v>-8.2193609999999986E-2</v>
      </c>
      <c r="I11" s="16">
        <v>5.4605009999999995E-3</v>
      </c>
      <c r="J11" s="16">
        <v>-9.6189380000000005E-3</v>
      </c>
      <c r="K11" s="16" t="e">
        <v>#N/A</v>
      </c>
      <c r="L11" s="16">
        <v>8.7183714000000009E-3</v>
      </c>
      <c r="M11" s="16">
        <v>2.0268201999999999E-2</v>
      </c>
      <c r="N11" s="16">
        <v>-5.5555580000000007E-2</v>
      </c>
      <c r="O11" s="16">
        <v>1.5475512E-2</v>
      </c>
      <c r="P11" s="16"/>
      <c r="Q11" s="16"/>
      <c r="R11" s="16"/>
      <c r="S11" s="16"/>
      <c r="T11" s="16"/>
      <c r="U11" s="16"/>
      <c r="V11" s="16"/>
    </row>
    <row r="12" spans="1:22" x14ac:dyDescent="0.35">
      <c r="A12" s="2">
        <v>41981</v>
      </c>
      <c r="B12" s="16">
        <v>-2.3200214E-2</v>
      </c>
      <c r="C12" s="16">
        <v>1.6081452E-2</v>
      </c>
      <c r="D12" s="16">
        <v>2.4873853000000001E-2</v>
      </c>
      <c r="E12" s="16">
        <v>1.6759752999999999E-2</v>
      </c>
      <c r="F12" s="16">
        <v>2.9822826E-2</v>
      </c>
      <c r="G12" s="16">
        <v>-4.726231E-3</v>
      </c>
      <c r="H12" s="16">
        <v>-0.19021510999999999</v>
      </c>
      <c r="I12" s="16">
        <v>2.5878787E-2</v>
      </c>
      <c r="J12" s="16">
        <v>2.3720621999999997E-2</v>
      </c>
      <c r="K12" s="16" t="e">
        <v>#N/A</v>
      </c>
      <c r="L12" s="16">
        <v>-8.6426735000000006E-4</v>
      </c>
      <c r="M12" s="16">
        <v>1.4975429E-2</v>
      </c>
      <c r="N12" s="16">
        <v>2.8711437999999999E-2</v>
      </c>
      <c r="O12" s="16">
        <v>1.0390639E-2</v>
      </c>
      <c r="P12" s="16"/>
      <c r="Q12" s="16"/>
      <c r="R12" s="16"/>
      <c r="S12" s="16"/>
      <c r="T12" s="16"/>
      <c r="U12" s="16"/>
      <c r="V12" s="16"/>
    </row>
    <row r="13" spans="1:22" x14ac:dyDescent="0.35">
      <c r="A13" s="2">
        <v>42012</v>
      </c>
      <c r="B13" s="16">
        <v>-8.9309809999999993E-3</v>
      </c>
      <c r="C13" s="16">
        <v>2.0401478000000002E-3</v>
      </c>
      <c r="D13" s="16">
        <v>1.3819933000000001E-3</v>
      </c>
      <c r="E13" s="16">
        <v>3.5080314000000001E-2</v>
      </c>
      <c r="F13" s="16">
        <v>-9.0506076999999994E-3</v>
      </c>
      <c r="G13" s="16">
        <v>-1.4641881000000001E-2</v>
      </c>
      <c r="H13" s="16">
        <v>-0.19604164000000002</v>
      </c>
      <c r="I13" s="16">
        <v>5.9992669999999998E-2</v>
      </c>
      <c r="J13" s="16">
        <v>-5.8948460000000001E-2</v>
      </c>
      <c r="K13" s="16" t="e">
        <v>#N/A</v>
      </c>
      <c r="L13" s="16">
        <v>-2.1524787E-2</v>
      </c>
      <c r="M13" s="16">
        <v>-6.6668089999999999E-2</v>
      </c>
      <c r="N13" s="16">
        <v>-0.10203915999999999</v>
      </c>
      <c r="O13" s="16">
        <v>-1.3034403000000002E-2</v>
      </c>
      <c r="P13" s="16"/>
      <c r="Q13" s="16"/>
      <c r="R13" s="16"/>
      <c r="S13" s="16"/>
      <c r="T13" s="16"/>
      <c r="U13" s="16"/>
      <c r="V13" s="16"/>
    </row>
    <row r="14" spans="1:22" x14ac:dyDescent="0.35">
      <c r="A14" s="2">
        <v>42041</v>
      </c>
      <c r="B14" s="16">
        <v>1.0421872E-2</v>
      </c>
      <c r="C14" s="16">
        <v>-1.6998052999999999E-3</v>
      </c>
      <c r="D14" s="16">
        <v>2.3287892000000001E-2</v>
      </c>
      <c r="E14" s="16">
        <v>2.3274780000000002E-2</v>
      </c>
      <c r="F14" s="16">
        <v>-1.6457437999999999E-3</v>
      </c>
      <c r="G14" s="16">
        <v>-6.0240983999999997E-2</v>
      </c>
      <c r="H14" s="16">
        <v>7.0441364999999992E-2</v>
      </c>
      <c r="I14" s="16">
        <v>1.2154221999999999E-2</v>
      </c>
      <c r="J14" s="16">
        <v>4.6588659999999997E-2</v>
      </c>
      <c r="K14" s="16" t="e">
        <v>#N/A</v>
      </c>
      <c r="L14" s="16">
        <v>3.6015986999999999E-2</v>
      </c>
      <c r="M14" s="16">
        <v>5.5573582999999996E-2</v>
      </c>
      <c r="N14" s="16">
        <v>5.7251929999999999E-2</v>
      </c>
      <c r="O14" s="16">
        <v>7.462621E-3</v>
      </c>
      <c r="P14" s="16"/>
      <c r="Q14" s="16"/>
      <c r="R14" s="16"/>
      <c r="S14" s="16"/>
      <c r="T14" s="16"/>
      <c r="U14" s="16"/>
      <c r="V14" s="16"/>
    </row>
    <row r="15" spans="1:22" x14ac:dyDescent="0.35">
      <c r="A15" s="2">
        <v>42069</v>
      </c>
      <c r="B15" s="16">
        <v>-1.4243661999999999E-2</v>
      </c>
      <c r="C15" s="16">
        <v>9.486675E-3</v>
      </c>
      <c r="D15" s="16">
        <v>-5.7147683999999997E-2</v>
      </c>
      <c r="E15" s="16">
        <v>2.9529095000000002E-2</v>
      </c>
      <c r="F15" s="16">
        <v>4.1501045E-2</v>
      </c>
      <c r="G15" s="16">
        <v>-3.4615338000000002E-2</v>
      </c>
      <c r="H15" s="16">
        <v>-3.4900130000000001E-2</v>
      </c>
      <c r="I15" s="16">
        <v>-5.5090190000000004E-2</v>
      </c>
      <c r="J15" s="16">
        <v>1.3596535E-2</v>
      </c>
      <c r="K15" s="16" t="e">
        <v>#N/A</v>
      </c>
      <c r="L15" s="16">
        <v>5.6652427000000005E-2</v>
      </c>
      <c r="M15" s="16">
        <v>3.1096100000000002E-2</v>
      </c>
      <c r="N15" s="16">
        <v>3.6823033999999998E-2</v>
      </c>
      <c r="O15" s="16">
        <v>1.6708373999999998E-2</v>
      </c>
      <c r="P15" s="16"/>
      <c r="Q15" s="16"/>
      <c r="R15" s="16"/>
      <c r="S15" s="16"/>
      <c r="T15" s="16"/>
      <c r="U15" s="16"/>
      <c r="V15" s="16"/>
    </row>
    <row r="16" spans="1:22" x14ac:dyDescent="0.35">
      <c r="A16" s="2">
        <v>42102</v>
      </c>
      <c r="B16" s="16">
        <v>8.137751E-2</v>
      </c>
      <c r="C16" s="16">
        <v>6.7230462999999996E-3</v>
      </c>
      <c r="D16" s="16">
        <v>3.2272457999999997E-2</v>
      </c>
      <c r="E16" s="16">
        <v>1.5504360000000001E-3</v>
      </c>
      <c r="F16" s="16">
        <v>-4.8996209999999998E-3</v>
      </c>
      <c r="G16" s="16">
        <v>-3.54141E-3</v>
      </c>
      <c r="H16" s="16">
        <v>-3.7604510000000001E-2</v>
      </c>
      <c r="I16" s="16">
        <v>6.3975809999999994E-2</v>
      </c>
      <c r="J16" s="16">
        <v>3.0099391999999999E-2</v>
      </c>
      <c r="K16" s="16" t="e">
        <v>#N/A</v>
      </c>
      <c r="L16" s="16">
        <v>4.9553155999999994E-2</v>
      </c>
      <c r="M16" s="16">
        <v>1.0450839999999999E-2</v>
      </c>
      <c r="N16" s="16">
        <v>5.849588E-2</v>
      </c>
      <c r="O16" s="16">
        <v>1.7940402000000001E-2</v>
      </c>
      <c r="P16" s="16"/>
      <c r="Q16" s="16"/>
      <c r="R16" s="16"/>
      <c r="S16" s="16"/>
      <c r="T16" s="16"/>
      <c r="U16" s="16"/>
      <c r="V16" s="16"/>
    </row>
    <row r="17" spans="1:22" x14ac:dyDescent="0.35">
      <c r="A17" s="2">
        <v>42132</v>
      </c>
      <c r="B17" s="16">
        <v>1.4077902E-2</v>
      </c>
      <c r="C17" s="16">
        <v>1.7526150000000001E-2</v>
      </c>
      <c r="D17" s="16">
        <v>-1.2990415E-2</v>
      </c>
      <c r="E17" s="16">
        <v>-3.5990715E-2</v>
      </c>
      <c r="F17" s="16">
        <v>1.9223570999999998E-2</v>
      </c>
      <c r="G17" s="16">
        <v>-6.66368E-3</v>
      </c>
      <c r="H17" s="16">
        <v>0.12296427</v>
      </c>
      <c r="I17" s="16">
        <v>-6.3791694999999995E-2</v>
      </c>
      <c r="J17" s="16">
        <v>3.2651544000000005E-2</v>
      </c>
      <c r="K17" s="16" t="e">
        <v>#N/A</v>
      </c>
      <c r="L17" s="16">
        <v>1.7027855000000001E-2</v>
      </c>
      <c r="M17" s="16">
        <v>1.7139435000000001E-2</v>
      </c>
      <c r="N17" s="16">
        <v>2.8289437000000001E-2</v>
      </c>
      <c r="O17" s="16">
        <v>1.9911169999999999E-2</v>
      </c>
      <c r="P17" s="16"/>
      <c r="Q17" s="16"/>
      <c r="R17" s="16"/>
      <c r="S17" s="16"/>
      <c r="T17" s="16"/>
      <c r="U17" s="16"/>
      <c r="V17" s="16"/>
    </row>
    <row r="18" spans="1:22" x14ac:dyDescent="0.35">
      <c r="A18" s="2">
        <v>42163</v>
      </c>
      <c r="B18" s="16">
        <v>-5.7578506000000002E-2</v>
      </c>
      <c r="C18" s="16">
        <v>-1.4837921E-2</v>
      </c>
      <c r="D18" s="16">
        <v>-1.2283921E-2</v>
      </c>
      <c r="E18" s="16">
        <v>4.0144919999999997E-3</v>
      </c>
      <c r="F18" s="16">
        <v>-4.6002270000000001E-3</v>
      </c>
      <c r="G18" s="16">
        <v>4.4722557000000003E-3</v>
      </c>
      <c r="H18" s="16">
        <v>-3.4861027999999995E-2</v>
      </c>
      <c r="I18" s="16">
        <v>-3.9046883999999997E-2</v>
      </c>
      <c r="J18" s="16">
        <v>-3.1271756000000005E-2</v>
      </c>
      <c r="K18" s="16" t="e">
        <v>#N/A</v>
      </c>
      <c r="L18" s="16">
        <v>-1.9025862000000001E-2</v>
      </c>
      <c r="M18" s="16">
        <v>-1.7431676E-2</v>
      </c>
      <c r="N18" s="16">
        <v>-2.2392869999999999E-2</v>
      </c>
      <c r="O18" s="16">
        <v>-2.0850778E-2</v>
      </c>
      <c r="P18" s="16"/>
      <c r="Q18" s="16"/>
      <c r="R18" s="16"/>
      <c r="S18" s="16"/>
      <c r="T18" s="16"/>
      <c r="U18" s="16"/>
      <c r="V18" s="16"/>
    </row>
    <row r="19" spans="1:22" x14ac:dyDescent="0.35">
      <c r="A19" s="2">
        <v>42193</v>
      </c>
      <c r="B19" s="16">
        <v>-7.6928972999999998E-2</v>
      </c>
      <c r="C19" s="16">
        <v>-1.4153004E-2</v>
      </c>
      <c r="D19" s="16">
        <v>-1.3147414E-2</v>
      </c>
      <c r="E19" s="16">
        <v>7.5969695999999996E-3</v>
      </c>
      <c r="F19" s="16">
        <v>-1.7142355000000001E-2</v>
      </c>
      <c r="G19" s="16">
        <v>2.0926117999999997E-2</v>
      </c>
      <c r="H19" s="16">
        <v>-0.12344687999999999</v>
      </c>
      <c r="I19" s="16">
        <v>2.6292681999999998E-2</v>
      </c>
      <c r="J19" s="16">
        <v>-4.9221277000000001E-2</v>
      </c>
      <c r="K19" s="16" t="e">
        <v>#N/A</v>
      </c>
      <c r="L19" s="16">
        <v>-4.0177940000000002E-2</v>
      </c>
      <c r="M19" s="16">
        <v>-6.3681660000000001E-2</v>
      </c>
      <c r="N19" s="16">
        <v>-6.2965869999999993E-2</v>
      </c>
      <c r="O19" s="16">
        <v>-4.1720509999999995E-2</v>
      </c>
      <c r="P19" s="16"/>
      <c r="Q19" s="16"/>
      <c r="R19" s="16"/>
      <c r="S19" s="16"/>
      <c r="T19" s="16"/>
      <c r="U19" s="16"/>
      <c r="V19" s="16"/>
    </row>
    <row r="20" spans="1:22" x14ac:dyDescent="0.35">
      <c r="A20" s="2">
        <v>42223</v>
      </c>
      <c r="B20" s="16">
        <v>-8.7139606000000008E-3</v>
      </c>
      <c r="C20" s="16">
        <v>1.6721249000000001E-2</v>
      </c>
      <c r="D20" s="16">
        <v>-5.7970943000000004E-2</v>
      </c>
      <c r="E20" s="16">
        <v>1.2698411999999999E-2</v>
      </c>
      <c r="F20" s="16">
        <v>3.9777516999999998E-2</v>
      </c>
      <c r="G20" s="16">
        <v>-6.2363743999999999E-2</v>
      </c>
      <c r="H20" s="16">
        <v>-0.13671701999999999</v>
      </c>
      <c r="I20" s="16">
        <v>3.5905957000000002E-2</v>
      </c>
      <c r="J20" s="16">
        <v>6.1494229999999997E-2</v>
      </c>
      <c r="K20" s="16" t="e">
        <v>#N/A</v>
      </c>
      <c r="L20" s="16">
        <v>5.1177859999999999E-2</v>
      </c>
      <c r="M20" s="16">
        <v>2.7136325999999999E-2</v>
      </c>
      <c r="N20" s="16">
        <v>0.10874200000000001</v>
      </c>
      <c r="O20" s="16">
        <v>4.4387580000000003E-2</v>
      </c>
      <c r="P20" s="16"/>
      <c r="Q20" s="16"/>
      <c r="R20" s="16"/>
      <c r="S20" s="16"/>
      <c r="T20" s="16"/>
      <c r="U20" s="16"/>
      <c r="V20" s="16"/>
    </row>
    <row r="21" spans="1:22" x14ac:dyDescent="0.35">
      <c r="A21" s="2">
        <v>42255</v>
      </c>
      <c r="B21" s="16">
        <v>-9.749598000000001E-2</v>
      </c>
      <c r="C21" s="16">
        <v>-5.0589085000000006E-2</v>
      </c>
      <c r="D21" s="16">
        <v>2.7424693000000003E-2</v>
      </c>
      <c r="E21" s="16">
        <v>-1.8808782E-2</v>
      </c>
      <c r="F21" s="16">
        <v>-4.7774434000000005E-2</v>
      </c>
      <c r="G21" s="16">
        <v>-2.6511610000000001E-2</v>
      </c>
      <c r="H21" s="16">
        <v>2.7537107000000002E-2</v>
      </c>
      <c r="I21" s="16">
        <v>-2.5814830999999996E-2</v>
      </c>
      <c r="J21" s="16">
        <v>-7.3813379999999998E-2</v>
      </c>
      <c r="K21" s="16" t="e">
        <v>#N/A</v>
      </c>
      <c r="L21" s="16">
        <v>-9.119004E-2</v>
      </c>
      <c r="M21" s="16">
        <v>-3.0875086999999999E-2</v>
      </c>
      <c r="N21" s="16">
        <v>-5.0000070000000001E-2</v>
      </c>
      <c r="O21" s="16">
        <v>-6.1163425E-2</v>
      </c>
      <c r="P21" s="16"/>
      <c r="Q21" s="16"/>
      <c r="R21" s="16"/>
      <c r="S21" s="16"/>
      <c r="T21" s="16"/>
      <c r="U21" s="16"/>
      <c r="V21" s="16"/>
    </row>
    <row r="22" spans="1:22" x14ac:dyDescent="0.35">
      <c r="A22" s="2">
        <v>42285</v>
      </c>
      <c r="B22" s="16">
        <v>7.6602459999999997E-2</v>
      </c>
      <c r="C22" s="16">
        <v>2.4534701999999999E-2</v>
      </c>
      <c r="D22" s="16">
        <v>1.5066981E-2</v>
      </c>
      <c r="E22" s="16">
        <v>-7.9872610000000007E-3</v>
      </c>
      <c r="F22" s="16">
        <v>1.2107372E-2</v>
      </c>
      <c r="G22" s="16">
        <v>1.5289067999999999E-2</v>
      </c>
      <c r="H22" s="16">
        <v>5.5438400000000006E-2</v>
      </c>
      <c r="I22" s="16">
        <v>1.1106372E-2</v>
      </c>
      <c r="J22" s="16">
        <v>2.0245194000000001E-2</v>
      </c>
      <c r="K22" s="16" t="e">
        <v>#N/A</v>
      </c>
      <c r="L22" s="16">
        <v>2.6360511999999999E-2</v>
      </c>
      <c r="M22" s="16">
        <v>1.1165857E-2</v>
      </c>
      <c r="N22" s="16">
        <v>2.2267222000000003E-2</v>
      </c>
      <c r="O22" s="16">
        <v>1.3203739999999999E-2</v>
      </c>
      <c r="P22" s="16"/>
      <c r="Q22" s="16"/>
      <c r="R22" s="16"/>
      <c r="S22" s="16"/>
      <c r="T22" s="16"/>
      <c r="U22" s="16"/>
      <c r="V22" s="16"/>
    </row>
    <row r="23" spans="1:22" x14ac:dyDescent="0.35">
      <c r="A23" s="2">
        <v>42314</v>
      </c>
      <c r="B23" s="16">
        <v>-1.6398012999999999E-2</v>
      </c>
      <c r="C23" s="16">
        <v>4.3884396999999999E-2</v>
      </c>
      <c r="D23" s="16">
        <v>-4.6179237000000005E-2</v>
      </c>
      <c r="E23" s="16">
        <v>3.9855122999999999E-2</v>
      </c>
      <c r="F23" s="16">
        <v>8.2413910000000007E-2</v>
      </c>
      <c r="G23" s="16">
        <v>-2.3058831999999998E-2</v>
      </c>
      <c r="H23" s="16">
        <v>-9.8088499999999995E-2</v>
      </c>
      <c r="I23" s="16">
        <v>-2.2137224999999996E-2</v>
      </c>
      <c r="J23" s="16">
        <v>-7.6745750000000003E-3</v>
      </c>
      <c r="K23" s="16" t="e">
        <v>#N/A</v>
      </c>
      <c r="L23" s="16">
        <v>2.7340531000000001E-2</v>
      </c>
      <c r="M23" s="16">
        <v>-1.8837333000000001E-2</v>
      </c>
      <c r="N23" s="16">
        <v>-3.6303580000000002E-2</v>
      </c>
      <c r="O23" s="16">
        <v>2.7924894999999998E-2</v>
      </c>
      <c r="P23" s="16"/>
      <c r="Q23" s="16"/>
      <c r="R23" s="16"/>
      <c r="S23" s="16"/>
      <c r="T23" s="16"/>
      <c r="U23" s="16"/>
      <c r="V23" s="16"/>
    </row>
    <row r="24" spans="1:22" x14ac:dyDescent="0.35">
      <c r="A24" s="2">
        <v>42346</v>
      </c>
      <c r="B24" s="16">
        <v>-6.6120386000000003E-2</v>
      </c>
      <c r="C24" s="16">
        <v>-1.4716208E-2</v>
      </c>
      <c r="D24" s="16">
        <v>-1.2103796E-2</v>
      </c>
      <c r="E24" s="16">
        <v>-9.6786619999999993E-3</v>
      </c>
      <c r="F24" s="16">
        <v>-1.3938545999999999E-3</v>
      </c>
      <c r="G24" s="16">
        <v>-1.3005793000000002E-2</v>
      </c>
      <c r="H24" s="16">
        <v>-0.14875178999999999</v>
      </c>
      <c r="I24" s="16">
        <v>2.5751113999999999E-2</v>
      </c>
      <c r="J24" s="16">
        <v>-2.5328696000000001E-2</v>
      </c>
      <c r="K24" s="16" t="e">
        <v>#N/A</v>
      </c>
      <c r="L24" s="16">
        <v>-1.3709664E-2</v>
      </c>
      <c r="M24" s="16">
        <v>-2.3502111000000003E-2</v>
      </c>
      <c r="N24" s="16">
        <v>-3.9041161999999997E-2</v>
      </c>
      <c r="O24" s="16">
        <v>-1.3095616999999999E-2</v>
      </c>
      <c r="P24" s="16"/>
      <c r="Q24" s="16"/>
      <c r="R24" s="16"/>
      <c r="S24" s="16"/>
      <c r="T24" s="16"/>
      <c r="U24" s="16"/>
      <c r="V24" s="16"/>
    </row>
    <row r="25" spans="1:22" x14ac:dyDescent="0.35">
      <c r="A25" s="2">
        <v>42377</v>
      </c>
      <c r="B25" s="16">
        <v>-8.7872090000000014E-2</v>
      </c>
      <c r="C25" s="16">
        <v>-6.6989956000000003E-2</v>
      </c>
      <c r="D25" s="16">
        <v>2.7615786E-2</v>
      </c>
      <c r="E25" s="16">
        <v>-7.8189369999999989E-4</v>
      </c>
      <c r="F25" s="16">
        <v>-8.9817704999999998E-2</v>
      </c>
      <c r="G25" s="16">
        <v>-1.7569602E-2</v>
      </c>
      <c r="H25" s="16">
        <v>-0.13804072000000001</v>
      </c>
      <c r="I25" s="16">
        <v>1.4836430000000001E-2</v>
      </c>
      <c r="J25" s="16">
        <v>-6.8811654999999999E-2</v>
      </c>
      <c r="K25" s="16" t="e">
        <v>#N/A</v>
      </c>
      <c r="L25" s="16">
        <v>-5.7785570000000001E-2</v>
      </c>
      <c r="M25" s="16">
        <v>-8.0201389999999997E-2</v>
      </c>
      <c r="N25" s="16">
        <v>-7.7763375999999995E-2</v>
      </c>
      <c r="O25" s="16">
        <v>-7.5144409999999995E-2</v>
      </c>
      <c r="P25" s="16"/>
      <c r="Q25" s="16"/>
      <c r="R25" s="16"/>
      <c r="S25" s="16"/>
      <c r="T25" s="16"/>
      <c r="U25" s="16"/>
      <c r="V25" s="16"/>
    </row>
    <row r="26" spans="1:22" x14ac:dyDescent="0.35">
      <c r="A26" s="2">
        <v>42408</v>
      </c>
      <c r="B26" s="16">
        <v>-4.3333173000000003E-3</v>
      </c>
      <c r="C26" s="16">
        <v>-3.3883393000000005E-2</v>
      </c>
      <c r="D26" s="16">
        <v>7.7119590000000002E-2</v>
      </c>
      <c r="E26" s="16">
        <v>-1.7605603000000001E-2</v>
      </c>
      <c r="F26" s="16">
        <v>-7.1050879999999997E-2</v>
      </c>
      <c r="G26" s="16">
        <v>-1.7386913E-2</v>
      </c>
      <c r="H26" s="16">
        <v>-6.9372710000000004E-2</v>
      </c>
      <c r="I26" s="16">
        <v>6.7932962999999999E-2</v>
      </c>
      <c r="J26" s="16">
        <v>-4.6417054999999999E-2</v>
      </c>
      <c r="K26" s="16" t="e">
        <v>#N/A</v>
      </c>
      <c r="L26" s="16">
        <v>-4.4580339999999996E-2</v>
      </c>
      <c r="M26" s="16">
        <v>-3.4304678000000005E-2</v>
      </c>
      <c r="N26" s="16">
        <v>-0.14418602</v>
      </c>
      <c r="O26" s="16">
        <v>-3.7031293E-2</v>
      </c>
      <c r="P26" s="16"/>
      <c r="Q26" s="16"/>
      <c r="R26" s="16"/>
      <c r="S26" s="16"/>
      <c r="T26" s="16"/>
      <c r="U26" s="16"/>
      <c r="V26" s="16"/>
    </row>
    <row r="27" spans="1:22" x14ac:dyDescent="0.35">
      <c r="A27" s="2">
        <v>42437</v>
      </c>
      <c r="B27" s="16">
        <v>9.6752530000000003E-2</v>
      </c>
      <c r="C27" s="16">
        <v>7.0003270000000006E-2</v>
      </c>
      <c r="D27" s="16">
        <v>5.9298989999999996E-2</v>
      </c>
      <c r="E27" s="16">
        <v>3.9824246999999998E-3</v>
      </c>
      <c r="F27" s="16">
        <v>7.7934145999999996E-2</v>
      </c>
      <c r="G27" s="16">
        <v>3.1850337999999999E-2</v>
      </c>
      <c r="H27" s="16">
        <v>0.13877879999999998</v>
      </c>
      <c r="I27" s="16">
        <v>-9.5718503000000003E-3</v>
      </c>
      <c r="J27" s="16">
        <v>5.6751847000000001E-2</v>
      </c>
      <c r="K27" s="16" t="e">
        <v>#N/A</v>
      </c>
      <c r="L27" s="16">
        <v>3.2936811000000003E-2</v>
      </c>
      <c r="M27" s="16">
        <v>7.7540040000000005E-2</v>
      </c>
      <c r="N27" s="16">
        <v>6.9746374999999999E-2</v>
      </c>
      <c r="O27" s="16">
        <v>7.0181129999999994E-2</v>
      </c>
      <c r="P27" s="16"/>
      <c r="Q27" s="16"/>
      <c r="R27" s="16"/>
      <c r="S27" s="16"/>
      <c r="T27" s="16"/>
      <c r="U27" s="16"/>
      <c r="V27" s="16"/>
    </row>
    <row r="28" spans="1:22" x14ac:dyDescent="0.35">
      <c r="A28" s="2">
        <v>42468</v>
      </c>
      <c r="B28" s="16">
        <v>3.5679579000000003E-2</v>
      </c>
      <c r="C28" s="16">
        <v>3.6035537999999999E-2</v>
      </c>
      <c r="D28" s="16">
        <v>-1.7830491E-2</v>
      </c>
      <c r="E28" s="16">
        <v>-3.1336724999999996E-2</v>
      </c>
      <c r="F28" s="16">
        <v>4.9665093E-2</v>
      </c>
      <c r="G28" s="16">
        <v>-5.8794020000000006E-3</v>
      </c>
      <c r="H28" s="16">
        <v>2.2980451999999998E-2</v>
      </c>
      <c r="I28" s="16">
        <v>1.7718911E-2</v>
      </c>
      <c r="J28" s="16">
        <v>2.4262904999999998E-2</v>
      </c>
      <c r="K28" s="16" t="e">
        <v>#N/A</v>
      </c>
      <c r="L28" s="16">
        <v>3.5428999999999999E-3</v>
      </c>
      <c r="M28" s="16">
        <v>4.7146439999999998E-2</v>
      </c>
      <c r="N28" s="16">
        <v>-4.233718E-3</v>
      </c>
      <c r="O28" s="16">
        <v>3.2340170000000001E-2</v>
      </c>
      <c r="P28" s="16"/>
      <c r="Q28" s="16"/>
      <c r="R28" s="16"/>
      <c r="S28" s="16"/>
      <c r="T28" s="16"/>
      <c r="U28" s="16"/>
      <c r="V28" s="16"/>
    </row>
    <row r="29" spans="1:22" x14ac:dyDescent="0.35">
      <c r="A29" s="2">
        <v>42496</v>
      </c>
      <c r="B29" s="16">
        <v>-1.1809765999999999E-2</v>
      </c>
      <c r="C29" s="16">
        <v>5.9696435999999995E-3</v>
      </c>
      <c r="D29" s="16">
        <v>4.0108085000000002E-2</v>
      </c>
      <c r="E29" s="16">
        <v>-4.0950180000000006E-3</v>
      </c>
      <c r="F29" s="16">
        <v>-3.1376122999999999E-2</v>
      </c>
      <c r="G29" s="16">
        <v>2.9078244999999999E-2</v>
      </c>
      <c r="H29" s="16">
        <v>8.3049659999999997E-2</v>
      </c>
      <c r="I29" s="16">
        <v>-9.8057985000000007E-3</v>
      </c>
      <c r="J29" s="16">
        <v>1.3755679E-2</v>
      </c>
      <c r="K29" s="16" t="e">
        <v>#N/A</v>
      </c>
      <c r="L29" s="16">
        <v>1.8534899000000001E-2</v>
      </c>
      <c r="M29" s="16">
        <v>-1.7603278E-2</v>
      </c>
      <c r="N29" s="16">
        <v>3.231299E-2</v>
      </c>
      <c r="O29" s="16">
        <v>4.4960976000000003E-3</v>
      </c>
      <c r="P29" s="16"/>
      <c r="Q29" s="16"/>
      <c r="R29" s="16"/>
      <c r="S29" s="16"/>
      <c r="T29" s="16"/>
      <c r="U29" s="16"/>
      <c r="V29" s="16"/>
    </row>
    <row r="30" spans="1:22" x14ac:dyDescent="0.35">
      <c r="A30" s="2">
        <v>42529</v>
      </c>
      <c r="B30" s="16">
        <v>6.0352563999999997E-2</v>
      </c>
      <c r="C30" s="16">
        <v>3.2325506000000004E-2</v>
      </c>
      <c r="D30" s="16">
        <v>-2.1107315999999997E-2</v>
      </c>
      <c r="E30" s="16">
        <v>-3.7006736E-3</v>
      </c>
      <c r="F30" s="16">
        <v>4.5368433E-2</v>
      </c>
      <c r="G30" s="16">
        <v>9.961689E-2</v>
      </c>
      <c r="H30" s="16">
        <v>0.13494657999999998</v>
      </c>
      <c r="I30" s="16">
        <v>2.3711085E-2</v>
      </c>
      <c r="J30" s="16">
        <v>3.9473771999999997E-2</v>
      </c>
      <c r="K30" s="16" t="e">
        <v>#N/A</v>
      </c>
      <c r="L30" s="16">
        <v>3.9861320999999998E-2</v>
      </c>
      <c r="M30" s="16">
        <v>4.4107436999999999E-2</v>
      </c>
      <c r="N30" s="16">
        <v>1.9769311000000001E-2</v>
      </c>
      <c r="O30" s="16">
        <v>3.9994120000000001E-2</v>
      </c>
      <c r="P30" s="16"/>
      <c r="Q30" s="16"/>
      <c r="R30" s="16"/>
      <c r="S30" s="16"/>
      <c r="T30" s="16"/>
      <c r="U30" s="16"/>
      <c r="V30" s="16"/>
    </row>
    <row r="31" spans="1:22" x14ac:dyDescent="0.35">
      <c r="A31" s="2">
        <v>42559</v>
      </c>
      <c r="B31" s="16">
        <v>4.3975114999999995E-3</v>
      </c>
      <c r="C31" s="16">
        <v>6.5473320000000003E-3</v>
      </c>
      <c r="D31" s="16">
        <v>8.2434889999999997E-2</v>
      </c>
      <c r="E31" s="16">
        <v>2.8889893999999999E-2</v>
      </c>
      <c r="F31" s="16">
        <v>2.0558834000000002E-3</v>
      </c>
      <c r="G31" s="16">
        <v>-6.6637573000000005E-2</v>
      </c>
      <c r="H31" s="16">
        <v>-0.11226118</v>
      </c>
      <c r="I31" s="16">
        <v>7.9467892999999998E-2</v>
      </c>
      <c r="J31" s="16">
        <v>-7.8603209999999993E-2</v>
      </c>
      <c r="K31" s="16" t="e">
        <v>#N/A</v>
      </c>
      <c r="L31" s="16">
        <v>-2.8182626000000002E-2</v>
      </c>
      <c r="M31" s="16">
        <v>-8.1523239999999997E-2</v>
      </c>
      <c r="N31" s="16">
        <v>-0.12353897</v>
      </c>
      <c r="O31" s="16">
        <v>-2.0031392999999998E-2</v>
      </c>
      <c r="P31" s="16"/>
      <c r="Q31" s="16"/>
      <c r="R31" s="16"/>
      <c r="S31" s="16"/>
      <c r="T31" s="16"/>
      <c r="U31" s="16"/>
      <c r="V31" s="16"/>
    </row>
    <row r="32" spans="1:22" x14ac:dyDescent="0.35">
      <c r="A32" s="2">
        <v>42590</v>
      </c>
      <c r="B32" s="16">
        <v>6.5518259999999995E-2</v>
      </c>
      <c r="C32" s="16">
        <v>2.5393843999999999E-2</v>
      </c>
      <c r="D32" s="16">
        <v>-2.3597956E-2</v>
      </c>
      <c r="E32" s="16">
        <v>-1.2034177999999999E-3</v>
      </c>
      <c r="F32" s="16">
        <v>5.7570219999999998E-2</v>
      </c>
      <c r="G32" s="16">
        <v>-2.3331761000000003E-2</v>
      </c>
      <c r="H32" s="16">
        <v>-6.9906830000000003E-2</v>
      </c>
      <c r="I32" s="16">
        <v>-3.5408437000000001E-2</v>
      </c>
      <c r="J32" s="16">
        <v>4.9715280000000001E-2</v>
      </c>
      <c r="K32" s="16" t="e">
        <v>#N/A</v>
      </c>
      <c r="L32" s="16">
        <v>5.0129650000000005E-2</v>
      </c>
      <c r="M32" s="16">
        <v>4.2211413000000003E-2</v>
      </c>
      <c r="N32" s="16">
        <v>4.3601870000000001E-2</v>
      </c>
      <c r="O32" s="16">
        <v>3.5693765000000002E-2</v>
      </c>
      <c r="P32" s="16"/>
      <c r="Q32" s="16"/>
      <c r="R32" s="16"/>
      <c r="S32" s="16"/>
      <c r="T32" s="16"/>
      <c r="U32" s="16"/>
      <c r="V32" s="16"/>
    </row>
    <row r="33" spans="1:22" x14ac:dyDescent="0.35">
      <c r="A33" s="2">
        <v>42621</v>
      </c>
      <c r="B33" s="16">
        <v>2.3853780000000002E-2</v>
      </c>
      <c r="C33" s="16">
        <v>2.1095275999999997E-3</v>
      </c>
      <c r="D33" s="16">
        <v>1.1769533E-3</v>
      </c>
      <c r="E33" s="16">
        <v>-1.3253033000000001E-2</v>
      </c>
      <c r="F33" s="16">
        <v>4.9721003000000007E-3</v>
      </c>
      <c r="G33" s="16">
        <v>-2.1500289999999998E-2</v>
      </c>
      <c r="H33" s="16">
        <v>7.4557543000000004E-2</v>
      </c>
      <c r="I33" s="16">
        <v>-1.5871525E-3</v>
      </c>
      <c r="J33" s="16">
        <v>4.1727543000000006E-2</v>
      </c>
      <c r="K33" s="16" t="e">
        <v>#N/A</v>
      </c>
      <c r="L33" s="16">
        <v>3.1275750000000005E-2</v>
      </c>
      <c r="M33" s="16">
        <v>5.2329779999999999E-2</v>
      </c>
      <c r="N33" s="16">
        <v>6.357860600000001E-2</v>
      </c>
      <c r="O33" s="16">
        <v>1.564014E-2</v>
      </c>
      <c r="P33" s="16"/>
      <c r="Q33" s="16"/>
      <c r="R33" s="16"/>
      <c r="S33" s="16"/>
      <c r="T33" s="16"/>
      <c r="U33" s="16"/>
      <c r="V33" s="16"/>
    </row>
    <row r="34" spans="1:22" x14ac:dyDescent="0.35">
      <c r="A34" s="2">
        <v>42650</v>
      </c>
      <c r="B34" s="16">
        <v>-5.7000519999999997E-3</v>
      </c>
      <c r="C34" s="16">
        <v>-1.0889470000000002E-2</v>
      </c>
      <c r="D34" s="16">
        <v>-6.1525163999999993E-2</v>
      </c>
      <c r="E34" s="16">
        <v>1.5872955000000001E-2</v>
      </c>
      <c r="F34" s="16">
        <v>1.3109446E-2</v>
      </c>
      <c r="G34" s="16">
        <v>-2.0996094E-2</v>
      </c>
      <c r="H34" s="16">
        <v>2.9280423999999999E-2</v>
      </c>
      <c r="I34" s="16">
        <v>-2.6331007E-2</v>
      </c>
      <c r="J34" s="16">
        <v>-3.1942486999999999E-2</v>
      </c>
      <c r="K34" s="16" t="e">
        <v>#N/A</v>
      </c>
      <c r="L34" s="16">
        <v>-6.3846709999999997E-3</v>
      </c>
      <c r="M34" s="16">
        <v>-7.152617E-3</v>
      </c>
      <c r="N34" s="16">
        <v>-6.1485950000000004E-2</v>
      </c>
      <c r="O34" s="16">
        <v>-1.8942475E-2</v>
      </c>
      <c r="P34" s="16"/>
      <c r="Q34" s="16"/>
      <c r="R34" s="16"/>
      <c r="S34" s="16"/>
      <c r="T34" s="16"/>
      <c r="U34" s="16"/>
      <c r="V34" s="16"/>
    </row>
    <row r="35" spans="1:22" x14ac:dyDescent="0.35">
      <c r="A35" s="2">
        <v>42682</v>
      </c>
      <c r="B35" s="16">
        <v>1.05428696E-3</v>
      </c>
      <c r="C35" s="16">
        <v>-4.3247342000000003E-3</v>
      </c>
      <c r="D35" s="16">
        <v>1.586771E-2</v>
      </c>
      <c r="E35" s="16">
        <v>1.5224457E-2</v>
      </c>
      <c r="F35" s="16">
        <v>-1.1479676000000001E-2</v>
      </c>
      <c r="G35" s="16">
        <v>1.8952726999999999E-2</v>
      </c>
      <c r="H35" s="16">
        <v>-9.6428100000000003E-2</v>
      </c>
      <c r="I35" s="16">
        <v>-2.6746511000000001E-2</v>
      </c>
      <c r="J35" s="16">
        <v>-2.4339436999999998E-2</v>
      </c>
      <c r="K35" s="16" t="e">
        <v>#N/A</v>
      </c>
      <c r="L35" s="16">
        <v>2.0086765E-4</v>
      </c>
      <c r="M35" s="16">
        <v>-5.7976007000000003E-2</v>
      </c>
      <c r="N35" s="16">
        <v>1.5468596999999999E-2</v>
      </c>
      <c r="O35" s="16">
        <v>-9.1415049999999994E-3</v>
      </c>
      <c r="P35" s="16"/>
      <c r="Q35" s="16"/>
      <c r="R35" s="16"/>
      <c r="S35" s="16"/>
      <c r="T35" s="16"/>
      <c r="U35" s="16"/>
      <c r="V35" s="16"/>
    </row>
    <row r="36" spans="1:22" x14ac:dyDescent="0.35">
      <c r="A36" s="2">
        <v>42712</v>
      </c>
      <c r="B36" s="16">
        <v>-2.9225945000000003E-2</v>
      </c>
      <c r="C36" s="16">
        <v>5.1562190000000001E-2</v>
      </c>
      <c r="D36" s="16">
        <v>-8.278524000000001E-2</v>
      </c>
      <c r="E36" s="16">
        <v>3.1175970000000001E-2</v>
      </c>
      <c r="F36" s="16">
        <v>1.2466908000000001E-2</v>
      </c>
      <c r="G36" s="16">
        <v>-2.9858052999999999E-2</v>
      </c>
      <c r="H36" s="16">
        <v>0.11947727000000001</v>
      </c>
      <c r="I36" s="16">
        <v>-8.3532919999999997E-2</v>
      </c>
      <c r="J36" s="16">
        <v>1.2153506000000001E-2</v>
      </c>
      <c r="K36" s="16" t="e">
        <v>#N/A</v>
      </c>
      <c r="L36" s="16">
        <v>2.5898336999999997E-2</v>
      </c>
      <c r="M36" s="16">
        <v>4.1150810000000003E-2</v>
      </c>
      <c r="N36" s="16">
        <v>6.2723994000000005E-2</v>
      </c>
      <c r="O36" s="16">
        <v>3.7824512000000005E-2</v>
      </c>
      <c r="P36" s="16"/>
      <c r="Q36" s="16"/>
      <c r="R36" s="16"/>
      <c r="S36" s="16"/>
      <c r="T36" s="16"/>
      <c r="U36" s="16"/>
      <c r="V36" s="16"/>
    </row>
    <row r="37" spans="1:22" x14ac:dyDescent="0.35">
      <c r="A37" s="2">
        <v>42741</v>
      </c>
      <c r="B37" s="16">
        <v>1.0005236000000001E-3</v>
      </c>
      <c r="C37" s="16">
        <v>1.5108943E-2</v>
      </c>
      <c r="D37" s="16">
        <v>1.6133785000000001E-3</v>
      </c>
      <c r="E37" s="16">
        <v>1.0715723E-2</v>
      </c>
      <c r="F37" s="16">
        <v>3.1389594E-2</v>
      </c>
      <c r="G37" s="16">
        <v>2.6236176000000003E-2</v>
      </c>
      <c r="H37" s="16">
        <v>3.7163973000000003E-2</v>
      </c>
      <c r="I37" s="16">
        <v>1.8461465999999999E-2</v>
      </c>
      <c r="J37" s="16">
        <v>3.0806779999999999E-2</v>
      </c>
      <c r="K37" s="16" t="e">
        <v>#N/A</v>
      </c>
      <c r="L37" s="16">
        <v>-9.4264745999999991E-4</v>
      </c>
      <c r="M37" s="16">
        <v>1.9411325E-2</v>
      </c>
      <c r="N37" s="16">
        <v>5.7305929999999998E-2</v>
      </c>
      <c r="O37" s="16">
        <v>2.0407080000000001E-2</v>
      </c>
      <c r="P37" s="16"/>
      <c r="Q37" s="16"/>
      <c r="R37" s="16"/>
      <c r="S37" s="16"/>
      <c r="T37" s="16"/>
      <c r="U37" s="16"/>
      <c r="V37" s="16"/>
    </row>
    <row r="38" spans="1:22" x14ac:dyDescent="0.35">
      <c r="A38" s="2">
        <v>42774</v>
      </c>
      <c r="B38" s="16">
        <v>4.4377923E-2</v>
      </c>
      <c r="C38" s="16">
        <v>8.9344979999999991E-3</v>
      </c>
      <c r="D38" s="16">
        <v>5.762863E-2</v>
      </c>
      <c r="E38" s="16">
        <v>-1.9310892E-2</v>
      </c>
      <c r="F38" s="16">
        <v>3.7480474E-2</v>
      </c>
      <c r="G38" s="16">
        <v>8.8496210000000002E-3</v>
      </c>
      <c r="H38" s="16">
        <v>-5.0288972999999994E-2</v>
      </c>
      <c r="I38" s="16">
        <v>1.3619065E-2</v>
      </c>
      <c r="J38" s="16">
        <v>1.2115002E-2</v>
      </c>
      <c r="K38" s="16" t="e">
        <v>#N/A</v>
      </c>
      <c r="L38" s="16">
        <v>1.2485147E-2</v>
      </c>
      <c r="M38" s="16">
        <v>4.9073460000000006E-2</v>
      </c>
      <c r="N38" s="16">
        <v>-4.869217E-2</v>
      </c>
      <c r="O38" s="16">
        <v>9.7606180000000004E-3</v>
      </c>
      <c r="P38" s="16"/>
      <c r="Q38" s="16"/>
      <c r="R38" s="16"/>
      <c r="S38" s="16"/>
      <c r="T38" s="16"/>
      <c r="U38" s="16"/>
      <c r="V38" s="16"/>
    </row>
    <row r="39" spans="1:22" x14ac:dyDescent="0.35">
      <c r="A39" s="2">
        <v>42802</v>
      </c>
      <c r="B39" s="16">
        <v>7.8206060000000008E-3</v>
      </c>
      <c r="C39" s="16">
        <v>3.1931519999999998E-2</v>
      </c>
      <c r="D39" s="16">
        <v>-2.6482820000000001E-2</v>
      </c>
      <c r="E39" s="16">
        <v>1.8532752999999999E-2</v>
      </c>
      <c r="F39" s="16">
        <v>3.3517838000000001E-2</v>
      </c>
      <c r="G39" s="16">
        <v>-2.2904515E-2</v>
      </c>
      <c r="H39" s="16">
        <v>-4.1996359999999996E-2</v>
      </c>
      <c r="I39" s="16">
        <v>-3.4599422999999997E-2</v>
      </c>
      <c r="J39" s="16">
        <v>8.1151724000000005E-3</v>
      </c>
      <c r="K39" s="16" t="e">
        <v>#N/A</v>
      </c>
      <c r="L39" s="16">
        <v>-2.3487806000000002E-3</v>
      </c>
      <c r="M39" s="16">
        <v>-6.2152743000000003E-3</v>
      </c>
      <c r="N39" s="16">
        <v>1.6920567000000001E-2</v>
      </c>
      <c r="O39" s="16">
        <v>1.8538117E-2</v>
      </c>
      <c r="P39" s="16"/>
      <c r="Q39" s="16"/>
      <c r="R39" s="16"/>
      <c r="S39" s="16"/>
      <c r="T39" s="16"/>
      <c r="U39" s="16"/>
      <c r="V39" s="16"/>
    </row>
    <row r="40" spans="1:22" x14ac:dyDescent="0.35">
      <c r="A40" s="2">
        <v>42832</v>
      </c>
      <c r="B40" s="16">
        <v>3.5716653000000001E-2</v>
      </c>
      <c r="C40" s="16">
        <v>-1.4154911000000001E-3</v>
      </c>
      <c r="D40" s="16">
        <v>3.8240910000000003E-2</v>
      </c>
      <c r="E40" s="16">
        <v>-8.7187289999999997E-3</v>
      </c>
      <c r="F40" s="16">
        <v>1.1509298999999999E-2</v>
      </c>
      <c r="G40" s="16">
        <v>-2.3441374000000001E-2</v>
      </c>
      <c r="H40" s="16">
        <v>1.5304923E-2</v>
      </c>
      <c r="I40" s="16">
        <v>2.7021169999999997E-2</v>
      </c>
      <c r="J40" s="16">
        <v>3.6377430000000002E-2</v>
      </c>
      <c r="K40" s="16" t="e">
        <v>#N/A</v>
      </c>
      <c r="L40" s="16">
        <v>1.9619465000000002E-3</v>
      </c>
      <c r="M40" s="16">
        <v>2.2053956999999999E-2</v>
      </c>
      <c r="N40" s="16">
        <v>5.5740356000000005E-2</v>
      </c>
      <c r="O40" s="16">
        <v>9.6204280000000003E-3</v>
      </c>
      <c r="P40" s="16"/>
      <c r="Q40" s="16"/>
      <c r="R40" s="16"/>
      <c r="S40" s="16"/>
      <c r="T40" s="16"/>
      <c r="U40" s="16"/>
      <c r="V40" s="16"/>
    </row>
    <row r="41" spans="1:22" x14ac:dyDescent="0.35">
      <c r="A41" s="2">
        <v>42863</v>
      </c>
      <c r="B41" s="16">
        <v>-2.5022029999999999E-4</v>
      </c>
      <c r="C41" s="16">
        <v>1.8962621999999998E-2</v>
      </c>
      <c r="D41" s="16">
        <v>-2.2685409E-2</v>
      </c>
      <c r="E41" s="16">
        <v>-2.1414875999999999E-2</v>
      </c>
      <c r="F41" s="16">
        <v>4.4479730000000002E-2</v>
      </c>
      <c r="G41" s="16">
        <v>2.6557683999999998E-2</v>
      </c>
      <c r="H41" s="16">
        <v>-0.10612040500000001</v>
      </c>
      <c r="I41" s="16">
        <v>1.4402866E-3</v>
      </c>
      <c r="J41" s="16">
        <v>7.282305E-2</v>
      </c>
      <c r="K41" s="16" t="e">
        <v>#N/A</v>
      </c>
      <c r="L41" s="16">
        <v>3.3679247000000002E-2</v>
      </c>
      <c r="M41" s="16">
        <v>8.3413840000000003E-2</v>
      </c>
      <c r="N41" s="16">
        <v>9.1804620000000003E-2</v>
      </c>
      <c r="O41" s="16">
        <v>2.9358745000000002E-2</v>
      </c>
      <c r="P41" s="16"/>
      <c r="Q41" s="16"/>
      <c r="R41" s="16"/>
      <c r="S41" s="16"/>
      <c r="T41" s="16"/>
      <c r="U41" s="16"/>
      <c r="V41" s="16"/>
    </row>
    <row r="42" spans="1:22" x14ac:dyDescent="0.35">
      <c r="A42" s="2">
        <v>42894</v>
      </c>
      <c r="B42" s="16">
        <v>3.2282352E-2</v>
      </c>
      <c r="C42" s="16">
        <v>1.7191051999999998E-2</v>
      </c>
      <c r="D42" s="16">
        <v>4.1970014999999999E-2</v>
      </c>
      <c r="E42" s="16">
        <v>-2.0320475000000001E-2</v>
      </c>
      <c r="F42" s="16">
        <v>4.1570067000000002E-2</v>
      </c>
      <c r="G42" s="16">
        <v>-1.4925598999999999E-3</v>
      </c>
      <c r="H42" s="16">
        <v>-2.9051423E-2</v>
      </c>
      <c r="I42" s="16">
        <v>3.5015464000000003E-2</v>
      </c>
      <c r="J42" s="16">
        <v>2.2747993000000001E-2</v>
      </c>
      <c r="K42" s="16" t="e">
        <v>#N/A</v>
      </c>
      <c r="L42" s="16">
        <v>3.3908010000000002E-2</v>
      </c>
      <c r="M42" s="16">
        <v>1.6349553999999999E-2</v>
      </c>
      <c r="N42" s="16">
        <v>2.3096442000000002E-2</v>
      </c>
      <c r="O42" s="16">
        <v>1.9639730000000001E-2</v>
      </c>
      <c r="P42" s="16"/>
      <c r="Q42" s="16"/>
      <c r="R42" s="16"/>
      <c r="S42" s="16"/>
      <c r="T42" s="16"/>
      <c r="U42" s="16"/>
      <c r="V42" s="16"/>
    </row>
    <row r="43" spans="1:22" x14ac:dyDescent="0.35">
      <c r="A43" s="2">
        <v>42923</v>
      </c>
      <c r="B43" s="16">
        <v>-9.3545320000000005E-3</v>
      </c>
      <c r="C43" s="16">
        <v>-2.0078420000000001E-3</v>
      </c>
      <c r="D43" s="16">
        <v>-5.2363340000000001E-2</v>
      </c>
      <c r="E43" s="16">
        <v>-9.1742873000000003E-3</v>
      </c>
      <c r="F43" s="16">
        <v>-3.7839829999999998E-2</v>
      </c>
      <c r="G43" s="16">
        <v>1.4947653E-3</v>
      </c>
      <c r="H43" s="16">
        <v>-3.2487333E-2</v>
      </c>
      <c r="I43" s="16">
        <v>-1.2970209E-2</v>
      </c>
      <c r="J43" s="16">
        <v>-6.0527920000000004E-3</v>
      </c>
      <c r="K43" s="16" t="e">
        <v>#N/A</v>
      </c>
      <c r="L43" s="16">
        <v>-2.3061633000000002E-2</v>
      </c>
      <c r="M43" s="16">
        <v>2.151525E-2</v>
      </c>
      <c r="N43" s="16">
        <v>1.101768E-2</v>
      </c>
      <c r="O43" s="16">
        <v>-5.1443576999999994E-3</v>
      </c>
      <c r="P43" s="16"/>
      <c r="Q43" s="16"/>
      <c r="R43" s="16"/>
      <c r="S43" s="16"/>
      <c r="T43" s="16"/>
      <c r="U43" s="16"/>
      <c r="V43" s="16"/>
    </row>
    <row r="44" spans="1:22" x14ac:dyDescent="0.35">
      <c r="A44" s="2">
        <v>42955</v>
      </c>
      <c r="B44" s="16">
        <v>7.1657180000000001E-2</v>
      </c>
      <c r="C44" s="16">
        <v>2.1271347999999999E-2</v>
      </c>
      <c r="D44" s="16">
        <v>3.9729357E-2</v>
      </c>
      <c r="E44" s="16">
        <v>-2.3349403999999997E-2</v>
      </c>
      <c r="F44" s="16">
        <v>4.7546505999999995E-2</v>
      </c>
      <c r="G44" s="16">
        <v>-2.338314E-2</v>
      </c>
      <c r="H44" s="16">
        <v>9.6546760000000009E-2</v>
      </c>
      <c r="I44" s="16">
        <v>1.7671227000000001E-2</v>
      </c>
      <c r="J44" s="16">
        <v>3.3224344000000003E-2</v>
      </c>
      <c r="K44" s="16" t="e">
        <v>#N/A</v>
      </c>
      <c r="L44" s="16">
        <v>3.9260150000000001E-2</v>
      </c>
      <c r="M44" s="16">
        <v>3.8067102000000001E-3</v>
      </c>
      <c r="N44" s="16">
        <v>6.9271802999999993E-2</v>
      </c>
      <c r="O44" s="16">
        <v>2.6787996000000001E-2</v>
      </c>
      <c r="P44" s="16"/>
      <c r="Q44" s="16"/>
      <c r="R44" s="16"/>
      <c r="S44" s="16"/>
      <c r="T44" s="16"/>
      <c r="U44" s="16"/>
      <c r="V44" s="16"/>
    </row>
    <row r="45" spans="1:22" x14ac:dyDescent="0.35">
      <c r="A45" s="2">
        <v>42986</v>
      </c>
      <c r="B45" s="16">
        <v>2.3207664000000003E-2</v>
      </c>
      <c r="C45" s="16">
        <v>-2.7500987000000001E-3</v>
      </c>
      <c r="D45" s="16">
        <v>6.7662239999999998E-2</v>
      </c>
      <c r="E45" s="16">
        <v>-2.3083269999999999E-2</v>
      </c>
      <c r="F45" s="16">
        <v>-6.9290400000000005E-4</v>
      </c>
      <c r="G45" s="16">
        <v>-3.9735019999999996E-2</v>
      </c>
      <c r="H45" s="16">
        <v>-1.4950752000000001E-2</v>
      </c>
      <c r="I45" s="16">
        <v>3.7291764999999998E-2</v>
      </c>
      <c r="J45" s="16">
        <v>9.6644163000000009E-3</v>
      </c>
      <c r="K45" s="16">
        <v>1.3642191999999999E-2</v>
      </c>
      <c r="L45" s="16">
        <v>-1.6345978000000001E-3</v>
      </c>
      <c r="M45" s="16">
        <v>1.8669724000000002E-2</v>
      </c>
      <c r="N45" s="16">
        <v>1.8272400000000001E-2</v>
      </c>
      <c r="O45" s="16">
        <v>8.4936620000000001E-4</v>
      </c>
      <c r="P45" s="16"/>
      <c r="Q45" s="16"/>
      <c r="R45" s="16"/>
      <c r="S45" s="16"/>
      <c r="T45" s="16"/>
      <c r="U45" s="16"/>
      <c r="V45" s="16"/>
    </row>
    <row r="46" spans="1:22" x14ac:dyDescent="0.35">
      <c r="A46" s="2">
        <v>43014</v>
      </c>
      <c r="B46" s="16">
        <v>8.118748700000001E-3</v>
      </c>
      <c r="C46" s="16">
        <v>3.6703109999999997E-2</v>
      </c>
      <c r="D46" s="16">
        <v>-5.3762616999999999E-2</v>
      </c>
      <c r="E46" s="16">
        <v>2.8270006E-2</v>
      </c>
      <c r="F46" s="16">
        <v>2.6170135000000001E-2</v>
      </c>
      <c r="G46" s="16">
        <v>1.2732029000000001E-2</v>
      </c>
      <c r="H46" s="16">
        <v>2.0006895E-2</v>
      </c>
      <c r="I46" s="16">
        <v>-3.9992392000000002E-2</v>
      </c>
      <c r="J46" s="16">
        <v>1.5861510999999998E-2</v>
      </c>
      <c r="K46" s="16">
        <v>-3.8731099999999999E-4</v>
      </c>
      <c r="L46" s="16">
        <v>1.8555641000000001E-2</v>
      </c>
      <c r="M46" s="16">
        <v>3.4364342999999999E-2</v>
      </c>
      <c r="N46" s="16">
        <v>3.9151907000000005E-3</v>
      </c>
      <c r="O46" s="16">
        <v>2.7279377E-2</v>
      </c>
      <c r="P46" s="16"/>
      <c r="Q46" s="16"/>
      <c r="R46" s="16"/>
      <c r="S46" s="16"/>
      <c r="T46" s="16"/>
      <c r="U46" s="16"/>
      <c r="V46" s="16"/>
    </row>
    <row r="47" spans="1:22" x14ac:dyDescent="0.35">
      <c r="A47" s="2">
        <v>43047</v>
      </c>
      <c r="B47" s="16">
        <v>1.2621164000000001E-2</v>
      </c>
      <c r="C47" s="16">
        <v>1.86342E-2</v>
      </c>
      <c r="D47" s="16">
        <v>4.4595002999999996E-3</v>
      </c>
      <c r="E47" s="16">
        <v>1.1899828999999999E-2</v>
      </c>
      <c r="F47" s="16">
        <v>4.6322584000000007E-2</v>
      </c>
      <c r="G47" s="16">
        <v>1.4667392E-2</v>
      </c>
      <c r="H47" s="16">
        <v>0.13845121000000002</v>
      </c>
      <c r="I47" s="16">
        <v>2.4569035000000003E-2</v>
      </c>
      <c r="J47" s="16">
        <v>1.0319947999999999E-3</v>
      </c>
      <c r="K47" s="16">
        <v>2.5552153999999997E-2</v>
      </c>
      <c r="L47" s="16">
        <v>7.1977140000000009E-2</v>
      </c>
      <c r="M47" s="16">
        <v>-1.9379854000000002E-2</v>
      </c>
      <c r="N47" s="16">
        <v>5.8498380000000004E-3</v>
      </c>
      <c r="O47" s="16">
        <v>2.0653844000000001E-2</v>
      </c>
      <c r="P47" s="16"/>
      <c r="Q47" s="16"/>
      <c r="R47" s="16"/>
      <c r="S47" s="16"/>
      <c r="T47" s="16"/>
      <c r="U47" s="16"/>
      <c r="V47" s="16"/>
    </row>
    <row r="48" spans="1:22" x14ac:dyDescent="0.35">
      <c r="A48" s="2">
        <v>43077</v>
      </c>
      <c r="B48" s="16">
        <v>-1.7582952999999998E-2</v>
      </c>
      <c r="C48" s="16">
        <v>2.4700046000000003E-2</v>
      </c>
      <c r="D48" s="16">
        <v>-2.5898159E-2</v>
      </c>
      <c r="E48" s="16">
        <v>-8.9213250000000008E-3</v>
      </c>
      <c r="F48" s="16">
        <v>1.2944937000000001E-3</v>
      </c>
      <c r="G48" s="16">
        <v>-4.8528669999999996E-2</v>
      </c>
      <c r="H48" s="16">
        <v>6.119251E-3</v>
      </c>
      <c r="I48" s="16">
        <v>4.6294928000000001E-3</v>
      </c>
      <c r="J48" s="16">
        <v>3.7800073999999999E-3</v>
      </c>
      <c r="K48" s="16">
        <v>-1.5848457999999999E-2</v>
      </c>
      <c r="L48" s="16">
        <v>-6.9977045000000002E-3</v>
      </c>
      <c r="M48" s="16">
        <v>-4.1501879999999998E-2</v>
      </c>
      <c r="N48" s="16">
        <v>1.2924075E-2</v>
      </c>
      <c r="O48" s="16">
        <v>1.2719631E-2</v>
      </c>
      <c r="P48" s="16"/>
      <c r="Q48" s="16"/>
      <c r="R48" s="16"/>
      <c r="S48" s="16"/>
      <c r="T48" s="16"/>
      <c r="U48" s="16"/>
      <c r="V48" s="16"/>
    </row>
    <row r="49" spans="1:22" x14ac:dyDescent="0.35">
      <c r="A49" s="2">
        <v>43108</v>
      </c>
      <c r="B49" s="16">
        <v>8.9608670000000001E-2</v>
      </c>
      <c r="C49" s="16">
        <v>3.6906003999999999E-2</v>
      </c>
      <c r="D49" s="16">
        <v>5.7646750000000004E-2</v>
      </c>
      <c r="E49" s="16">
        <v>-1.4208852999999999E-2</v>
      </c>
      <c r="F49" s="16">
        <v>5.2925230000000004E-2</v>
      </c>
      <c r="G49" s="16">
        <v>1.4650106000000001E-2</v>
      </c>
      <c r="H49" s="16">
        <v>7.4402094000000002E-2</v>
      </c>
      <c r="I49" s="16">
        <v>-6.2853099999999997E-3</v>
      </c>
      <c r="J49" s="16">
        <v>4.440856E-2</v>
      </c>
      <c r="K49" s="16">
        <v>7.7786090000000002E-2</v>
      </c>
      <c r="L49" s="16">
        <v>5.3995132000000001E-2</v>
      </c>
      <c r="M49" s="16">
        <v>3.9462208999999998E-2</v>
      </c>
      <c r="N49" s="16">
        <v>1.9629597999999998E-2</v>
      </c>
      <c r="O49" s="16">
        <v>3.9598822999999998E-2</v>
      </c>
      <c r="P49" s="16"/>
      <c r="Q49" s="16"/>
      <c r="R49" s="16"/>
      <c r="S49" s="16"/>
      <c r="T49" s="16"/>
      <c r="U49" s="16"/>
      <c r="V49" s="16"/>
    </row>
    <row r="50" spans="1:22" x14ac:dyDescent="0.35">
      <c r="A50" s="2">
        <v>43139</v>
      </c>
      <c r="B50" s="16">
        <v>-6.0789639999999999E-2</v>
      </c>
      <c r="C50" s="16">
        <v>-5.9469939999999999E-2</v>
      </c>
      <c r="D50" s="16">
        <v>-2.6334523999999998E-3</v>
      </c>
      <c r="E50" s="16">
        <v>-1.9526361999999998E-2</v>
      </c>
      <c r="F50" s="16">
        <v>-5.5982830000000004E-2</v>
      </c>
      <c r="G50" s="16">
        <v>8.5561274999999999E-3</v>
      </c>
      <c r="H50" s="16">
        <v>-2.8304458000000001E-2</v>
      </c>
      <c r="I50" s="16">
        <v>-5.3249063000000006E-2</v>
      </c>
      <c r="J50" s="16">
        <v>-5.0584910000000004E-2</v>
      </c>
      <c r="K50" s="16">
        <v>-4.5246004999999999E-2</v>
      </c>
      <c r="L50" s="16">
        <v>-6.2820554000000001E-2</v>
      </c>
      <c r="M50" s="16">
        <v>-5.008584E-2</v>
      </c>
      <c r="N50" s="16">
        <v>-9.4369650000000003E-3</v>
      </c>
      <c r="O50" s="16">
        <v>-5.7317076000000002E-2</v>
      </c>
      <c r="P50" s="16"/>
      <c r="Q50" s="16"/>
      <c r="R50" s="16"/>
      <c r="S50" s="16"/>
      <c r="T50" s="16"/>
      <c r="U50" s="16"/>
      <c r="V50" s="16"/>
    </row>
    <row r="51" spans="1:22" x14ac:dyDescent="0.35">
      <c r="A51" s="2">
        <v>43167</v>
      </c>
      <c r="B51" s="16">
        <v>5.8274030000000004E-2</v>
      </c>
      <c r="C51" s="16">
        <v>6.3928842999999999E-2</v>
      </c>
      <c r="D51" s="16">
        <v>3.5204887000000002E-3</v>
      </c>
      <c r="E51" s="16">
        <v>-8.4745883999999994E-4</v>
      </c>
      <c r="F51" s="16">
        <v>0.10694038</v>
      </c>
      <c r="G51" s="16">
        <v>3.287375E-2</v>
      </c>
      <c r="H51" s="16">
        <v>1.9796371E-2</v>
      </c>
      <c r="I51" s="16">
        <v>2.0028352999999998E-3</v>
      </c>
      <c r="J51" s="16">
        <v>2.6379704E-2</v>
      </c>
      <c r="K51" s="16">
        <v>4.2491079999999994E-2</v>
      </c>
      <c r="L51" s="16">
        <v>3.4028769E-2</v>
      </c>
      <c r="M51" s="16">
        <v>2.80205E-2</v>
      </c>
      <c r="N51" s="16">
        <v>3.1121015999999998E-2</v>
      </c>
      <c r="O51" s="16">
        <v>4.9629570000000005E-2</v>
      </c>
      <c r="P51" s="16"/>
      <c r="Q51" s="16"/>
      <c r="R51" s="16"/>
      <c r="S51" s="16"/>
      <c r="T51" s="16"/>
      <c r="U51" s="16"/>
      <c r="V51" s="16"/>
    </row>
    <row r="52" spans="1:22" x14ac:dyDescent="0.35">
      <c r="A52" s="2">
        <v>43196</v>
      </c>
      <c r="B52" s="16">
        <v>-2.8021872E-2</v>
      </c>
      <c r="C52" s="16">
        <v>-4.8672557000000005E-2</v>
      </c>
      <c r="D52" s="16">
        <v>7.7340600000000001E-3</v>
      </c>
      <c r="E52" s="16">
        <v>2.1203756000000001E-3</v>
      </c>
      <c r="F52" s="16">
        <v>-7.6361600000000002E-2</v>
      </c>
      <c r="G52" s="16">
        <v>-3.9014399999999998E-2</v>
      </c>
      <c r="H52" s="16">
        <v>2.8247355999999998E-2</v>
      </c>
      <c r="I52" s="16">
        <v>2.2485137000000002E-2</v>
      </c>
      <c r="J52" s="16">
        <v>-1.0333775999999999E-2</v>
      </c>
      <c r="K52" s="16">
        <v>-2.3949385E-2</v>
      </c>
      <c r="L52" s="16">
        <v>-1.4056622999999999E-2</v>
      </c>
      <c r="M52" s="16">
        <v>-4.3669342999999999E-2</v>
      </c>
      <c r="N52" s="16">
        <v>3.0797720000000002E-3</v>
      </c>
      <c r="O52" s="16">
        <v>-3.4621835000000004E-2</v>
      </c>
      <c r="P52" s="16"/>
      <c r="Q52" s="16"/>
      <c r="R52" s="16"/>
      <c r="S52" s="16"/>
      <c r="T52" s="16"/>
      <c r="U52" s="16"/>
      <c r="V52" s="16"/>
    </row>
    <row r="53" spans="1:22" x14ac:dyDescent="0.35">
      <c r="A53" s="2">
        <v>43228</v>
      </c>
      <c r="B53" s="16">
        <v>-1.8414198999999999E-2</v>
      </c>
      <c r="C53" s="16">
        <v>2.7722239999999999E-2</v>
      </c>
      <c r="D53" s="16">
        <v>-1.4241636E-2</v>
      </c>
      <c r="E53" s="16">
        <v>3.5548090000000004E-2</v>
      </c>
      <c r="F53" s="16">
        <v>6.0269475000000003E-2</v>
      </c>
      <c r="G53" s="16">
        <v>2.5106907000000001E-2</v>
      </c>
      <c r="H53" s="16">
        <v>0.1103816</v>
      </c>
      <c r="I53" s="16">
        <v>-1.7731547E-2</v>
      </c>
      <c r="J53" s="16">
        <v>2.0600915000000001E-2</v>
      </c>
      <c r="K53" s="16">
        <v>-3.4444451000000001E-2</v>
      </c>
      <c r="L53" s="16">
        <v>2.2978901999999999E-2</v>
      </c>
      <c r="M53" s="16">
        <v>2.3597956E-2</v>
      </c>
      <c r="N53" s="16">
        <v>2.9474974000000001E-2</v>
      </c>
      <c r="O53" s="16">
        <v>2.4837494000000002E-2</v>
      </c>
      <c r="P53" s="16"/>
      <c r="Q53" s="16"/>
      <c r="R53" s="16"/>
      <c r="S53" s="16"/>
      <c r="T53" s="16"/>
      <c r="U53" s="16"/>
      <c r="V53" s="16"/>
    </row>
    <row r="54" spans="1:22" x14ac:dyDescent="0.35">
      <c r="A54" s="2">
        <v>43259</v>
      </c>
      <c r="B54" s="16">
        <v>-4.6347976000000006E-3</v>
      </c>
      <c r="C54" s="16">
        <v>4.2222379999999997E-2</v>
      </c>
      <c r="D54" s="16">
        <v>-1.2681543999999999E-2</v>
      </c>
      <c r="E54" s="16">
        <v>6.9472789999999998E-3</v>
      </c>
      <c r="F54" s="16">
        <v>5.0400375999999997E-2</v>
      </c>
      <c r="G54" s="16">
        <v>-2.1886408E-2</v>
      </c>
      <c r="H54" s="16">
        <v>-3.1609297000000001E-2</v>
      </c>
      <c r="I54" s="16">
        <v>9.4269513999999995E-3</v>
      </c>
      <c r="J54" s="16">
        <v>-1.2279211999999999E-2</v>
      </c>
      <c r="K54" s="16">
        <v>-1.8923998000000001E-2</v>
      </c>
      <c r="L54" s="16">
        <v>-2.4594664999999997E-3</v>
      </c>
      <c r="M54" s="16">
        <v>-1.1377274999999999E-2</v>
      </c>
      <c r="N54" s="16">
        <v>-0.11750669</v>
      </c>
      <c r="O54" s="16">
        <v>2.4801730000000001E-2</v>
      </c>
      <c r="P54" s="16"/>
      <c r="Q54" s="16"/>
      <c r="R54" s="16"/>
      <c r="S54" s="16"/>
      <c r="T54" s="16"/>
      <c r="U54" s="16"/>
      <c r="V54" s="16"/>
    </row>
    <row r="55" spans="1:22" x14ac:dyDescent="0.35">
      <c r="A55" s="2">
        <v>43287</v>
      </c>
      <c r="B55" s="16">
        <v>-5.7183210000000005E-2</v>
      </c>
      <c r="C55" s="16">
        <v>-5.5074095999999998E-3</v>
      </c>
      <c r="D55" s="16">
        <v>-3.3737123000000001E-2</v>
      </c>
      <c r="E55" s="16">
        <v>7.3052645000000003E-3</v>
      </c>
      <c r="F55" s="16">
        <v>8.8653563999999997E-3</v>
      </c>
      <c r="G55" s="16">
        <v>-4.581785E-2</v>
      </c>
      <c r="H55" s="16">
        <v>5.1517487000000001E-2</v>
      </c>
      <c r="I55" s="16">
        <v>2.9265403999999998E-2</v>
      </c>
      <c r="J55" s="16">
        <v>-1.0669171999999999E-2</v>
      </c>
      <c r="K55" s="16">
        <v>-4.080516E-2</v>
      </c>
      <c r="L55" s="16">
        <v>-5.2466035000000001E-2</v>
      </c>
      <c r="M55" s="16">
        <v>-1.9330084000000001E-2</v>
      </c>
      <c r="N55" s="16">
        <v>2.5242448000000001E-2</v>
      </c>
      <c r="O55" s="16">
        <v>-9.7932816000000002E-3</v>
      </c>
      <c r="P55" s="16"/>
      <c r="Q55" s="16"/>
      <c r="R55" s="16"/>
      <c r="S55" s="16"/>
      <c r="T55" s="16"/>
      <c r="U55" s="16"/>
      <c r="V55" s="16"/>
    </row>
    <row r="56" spans="1:22" x14ac:dyDescent="0.35">
      <c r="A56" s="2">
        <v>43320</v>
      </c>
      <c r="B56" s="16">
        <v>2.4378657000000001E-2</v>
      </c>
      <c r="C56" s="16">
        <v>3.6453366000000001E-2</v>
      </c>
      <c r="D56" s="16">
        <v>-3.3232330999999997E-2</v>
      </c>
      <c r="E56" s="16">
        <v>1.329577E-2</v>
      </c>
      <c r="F56" s="16">
        <v>3.6501407999999999E-2</v>
      </c>
      <c r="G56" s="16">
        <v>-2.0658789999999996E-2</v>
      </c>
      <c r="H56" s="16">
        <v>-3.0149816999999999E-2</v>
      </c>
      <c r="I56" s="16">
        <v>-3.0080974E-2</v>
      </c>
      <c r="J56" s="16">
        <v>5.9670210000000003E-3</v>
      </c>
      <c r="K56" s="16">
        <v>4.7179460000000006E-2</v>
      </c>
      <c r="L56" s="16">
        <v>2.3776293E-2</v>
      </c>
      <c r="M56" s="16">
        <v>3.1027794000000001E-2</v>
      </c>
      <c r="N56" s="16">
        <v>-1.2199283E-2</v>
      </c>
      <c r="O56" s="16">
        <v>2.5296449999999998E-2</v>
      </c>
      <c r="P56" s="16"/>
      <c r="Q56" s="16"/>
      <c r="R56" s="16"/>
      <c r="S56" s="16"/>
      <c r="T56" s="16"/>
      <c r="U56" s="16"/>
      <c r="V56" s="16"/>
    </row>
    <row r="57" spans="1:22" x14ac:dyDescent="0.35">
      <c r="A57" s="2">
        <v>43350</v>
      </c>
      <c r="B57" s="16">
        <v>-6.5157119999999999E-2</v>
      </c>
      <c r="C57" s="16">
        <v>7.4967145999999991E-3</v>
      </c>
      <c r="D57" s="16">
        <v>-1.4620124999999999E-2</v>
      </c>
      <c r="E57" s="16">
        <v>5.1690340000000003E-3</v>
      </c>
      <c r="F57" s="16">
        <v>-4.9994588000000003E-3</v>
      </c>
      <c r="G57" s="16">
        <v>-2.5085567999999999E-2</v>
      </c>
      <c r="H57" s="16">
        <v>3.2218455999999999E-2</v>
      </c>
      <c r="I57" s="16">
        <v>5.1375630000000004E-3</v>
      </c>
      <c r="J57" s="16">
        <v>-4.1870235999999998E-2</v>
      </c>
      <c r="K57" s="16">
        <v>-5.4260549999999998E-2</v>
      </c>
      <c r="L57" s="16">
        <v>-3.2274663000000002E-2</v>
      </c>
      <c r="M57" s="16">
        <v>-1.8495320999999999E-2</v>
      </c>
      <c r="N57" s="16">
        <v>-6.8953694999999995E-2</v>
      </c>
      <c r="O57" s="16">
        <v>-1.2188554000000001E-2</v>
      </c>
      <c r="P57" s="16"/>
      <c r="Q57" s="16"/>
      <c r="R57" s="16"/>
      <c r="S57" s="16"/>
      <c r="T57" s="16"/>
      <c r="U57" s="16"/>
      <c r="V57" s="16"/>
    </row>
    <row r="58" spans="1:22" x14ac:dyDescent="0.35">
      <c r="A58" s="2">
        <v>43381</v>
      </c>
      <c r="B58" s="16">
        <v>-1.7714798E-2</v>
      </c>
      <c r="C58" s="16">
        <v>5.2980185000000004E-3</v>
      </c>
      <c r="D58" s="16">
        <v>-6.0937999999999999E-3</v>
      </c>
      <c r="E58" s="16">
        <v>5.9335230000000004E-3</v>
      </c>
      <c r="F58" s="16">
        <v>-9.601533399999999E-3</v>
      </c>
      <c r="G58" s="16">
        <v>2.0467876999999999E-2</v>
      </c>
      <c r="H58" s="16">
        <v>9.7798350000000006E-2</v>
      </c>
      <c r="I58" s="16">
        <v>-5.2186370000000003E-2</v>
      </c>
      <c r="J58" s="16">
        <v>-5.8096049999999998E-3</v>
      </c>
      <c r="K58" s="16">
        <v>-1.2427449E-2</v>
      </c>
      <c r="L58" s="16">
        <v>4.8703073999999999E-2</v>
      </c>
      <c r="M58" s="16">
        <v>3.8326979999999998E-3</v>
      </c>
      <c r="N58" s="16">
        <v>-2.2476017000000001E-2</v>
      </c>
      <c r="O58" s="16">
        <v>4.8682689999999997E-3</v>
      </c>
      <c r="P58" s="16"/>
      <c r="Q58" s="16"/>
      <c r="R58" s="16"/>
      <c r="S58" s="16"/>
      <c r="T58" s="16"/>
      <c r="U58" s="16"/>
      <c r="V58" s="16"/>
    </row>
    <row r="59" spans="1:22" x14ac:dyDescent="0.35">
      <c r="A59" s="2">
        <v>43412</v>
      </c>
      <c r="B59" s="16">
        <v>-4.32688E-3</v>
      </c>
      <c r="C59" s="16">
        <v>-2.5432587E-2</v>
      </c>
      <c r="D59" s="16">
        <v>2.8789758999999998E-2</v>
      </c>
      <c r="E59" s="16">
        <v>1.2190342E-2</v>
      </c>
      <c r="F59" s="16">
        <v>-2.5635302000000002E-2</v>
      </c>
      <c r="G59" s="16">
        <v>2.8653145000000001E-3</v>
      </c>
      <c r="H59" s="16">
        <v>-0.16917346999999999</v>
      </c>
      <c r="I59" s="16">
        <v>1.0875463500000001E-3</v>
      </c>
      <c r="J59" s="16">
        <v>-2.8681695E-2</v>
      </c>
      <c r="K59" s="16">
        <v>1.7198324000000001E-3</v>
      </c>
      <c r="L59" s="16">
        <v>-6.3435974000000006E-2</v>
      </c>
      <c r="M59" s="16">
        <v>-4.7725080000000003E-2</v>
      </c>
      <c r="N59" s="16">
        <v>-3.2416165000000004E-2</v>
      </c>
      <c r="O59" s="16">
        <v>-2.8184651999999998E-2</v>
      </c>
      <c r="P59" s="16"/>
      <c r="Q59" s="16"/>
      <c r="R59" s="16"/>
      <c r="S59" s="16"/>
      <c r="T59" s="16"/>
      <c r="U59" s="16"/>
      <c r="V59" s="16"/>
    </row>
    <row r="60" spans="1:22" x14ac:dyDescent="0.35">
      <c r="A60" s="2">
        <v>43441</v>
      </c>
      <c r="B60" s="16">
        <v>-1.2781203000000001E-2</v>
      </c>
      <c r="C60" s="16">
        <v>-6.0356500000000007E-2</v>
      </c>
      <c r="D60" s="16">
        <v>1.9951582000000002E-2</v>
      </c>
      <c r="E60" s="16">
        <v>2.3310183999999999E-3</v>
      </c>
      <c r="F60" s="16">
        <v>-7.4974239999999998E-2</v>
      </c>
      <c r="G60" s="16">
        <v>-5.1428676E-3</v>
      </c>
      <c r="H60" s="16">
        <v>-0.13713158</v>
      </c>
      <c r="I60" s="16">
        <v>5.4863213999999993E-2</v>
      </c>
      <c r="J60" s="16">
        <v>-6.0003814999999995E-2</v>
      </c>
      <c r="K60" s="16">
        <v>-2.9353916999999997E-2</v>
      </c>
      <c r="L60" s="16">
        <v>-3.8088380999999998E-2</v>
      </c>
      <c r="M60" s="16">
        <v>-6.1142683000000003E-2</v>
      </c>
      <c r="N60" s="16">
        <v>-3.5839497999999997E-2</v>
      </c>
      <c r="O60" s="16">
        <v>-5.3322673000000001E-2</v>
      </c>
      <c r="P60" s="16"/>
      <c r="Q60" s="16"/>
      <c r="R60" s="16"/>
      <c r="S60" s="16"/>
      <c r="T60" s="16"/>
      <c r="U60" s="16"/>
      <c r="V60" s="16"/>
    </row>
    <row r="61" spans="1:22" x14ac:dyDescent="0.35">
      <c r="A61" s="2">
        <v>43473</v>
      </c>
      <c r="B61" s="16">
        <v>2.1022080999999998E-2</v>
      </c>
      <c r="C61" s="16">
        <v>-1.9990027E-2</v>
      </c>
      <c r="D61" s="16">
        <v>2.9130340000000001E-2</v>
      </c>
      <c r="E61" s="16">
        <v>-3.6990046999999999E-3</v>
      </c>
      <c r="F61" s="16">
        <v>-8.6282489999999993E-3</v>
      </c>
      <c r="G61" s="16">
        <v>3.0697583999999998E-3</v>
      </c>
      <c r="H61" s="16">
        <v>-4.7077600000000004E-2</v>
      </c>
      <c r="I61" s="16">
        <v>2.7921676999999999E-2</v>
      </c>
      <c r="J61" s="16">
        <v>1.4521717999999999E-2</v>
      </c>
      <c r="K61" s="16">
        <v>2.5622606000000003E-2</v>
      </c>
      <c r="L61" s="16">
        <v>-5.2316784999999998E-3</v>
      </c>
      <c r="M61" s="16">
        <v>3.4069419999999996E-2</v>
      </c>
      <c r="N61" s="16">
        <v>3.1601786999999999E-2</v>
      </c>
      <c r="O61" s="16">
        <v>-1.2741685000000001E-2</v>
      </c>
      <c r="P61" s="16"/>
      <c r="Q61" s="16"/>
      <c r="R61" s="16"/>
      <c r="S61" s="16"/>
      <c r="T61" s="16"/>
      <c r="U61" s="16"/>
      <c r="V61" s="16"/>
    </row>
    <row r="62" spans="1:22" x14ac:dyDescent="0.35">
      <c r="A62" s="2">
        <v>43504</v>
      </c>
      <c r="B62" s="16">
        <v>4.6476007E-2</v>
      </c>
      <c r="C62" s="16">
        <v>5.3355217000000003E-2</v>
      </c>
      <c r="D62" s="16">
        <v>2.2052170000000003E-2</v>
      </c>
      <c r="E62" s="16">
        <v>1.1403798999999999E-2</v>
      </c>
      <c r="F62" s="16">
        <v>5.6669949999999997E-2</v>
      </c>
      <c r="G62" s="16">
        <v>-2.6041686999999997E-2</v>
      </c>
      <c r="H62" s="16">
        <v>5.4524780000000002E-2</v>
      </c>
      <c r="I62" s="16">
        <v>9.8657609999999989E-3</v>
      </c>
      <c r="J62" s="16">
        <v>2.6373625000000001E-2</v>
      </c>
      <c r="K62" s="16">
        <v>4.2006135E-2</v>
      </c>
      <c r="L62" s="16">
        <v>-2.2705793000000001E-3</v>
      </c>
      <c r="M62" s="16">
        <v>1.2740970000000001E-2</v>
      </c>
      <c r="N62" s="16">
        <v>1.5073418999999999E-2</v>
      </c>
      <c r="O62" s="16">
        <v>4.4893980000000007E-2</v>
      </c>
      <c r="P62" s="16"/>
      <c r="Q62" s="16"/>
      <c r="R62" s="16"/>
      <c r="S62" s="16"/>
      <c r="T62" s="16"/>
      <c r="U62" s="16"/>
      <c r="V62" s="16"/>
    </row>
    <row r="63" spans="1:22" x14ac:dyDescent="0.35">
      <c r="A63" s="2">
        <v>43532</v>
      </c>
      <c r="B63" s="16">
        <v>3.4162998000000001E-3</v>
      </c>
      <c r="C63" s="16">
        <v>1.4752030000000001E-2</v>
      </c>
      <c r="D63" s="16">
        <v>-1.102972E-2</v>
      </c>
      <c r="E63" s="16">
        <v>1.0497688999999999E-2</v>
      </c>
      <c r="F63" s="16">
        <v>1.5484095E-2</v>
      </c>
      <c r="G63" s="16">
        <v>-3.1491400000000003E-2</v>
      </c>
      <c r="H63" s="16">
        <v>5.3242087E-2</v>
      </c>
      <c r="I63" s="16">
        <v>-4.2541623000000002E-3</v>
      </c>
      <c r="J63" s="16">
        <v>2.8031944999999999E-2</v>
      </c>
      <c r="K63" s="16">
        <v>-2.0576120000000003E-2</v>
      </c>
      <c r="L63" s="16">
        <v>1.175797E-2</v>
      </c>
      <c r="M63" s="16">
        <v>0</v>
      </c>
      <c r="N63" s="16">
        <v>4.7284006999999996E-2</v>
      </c>
      <c r="O63" s="16">
        <v>1.7941355999999999E-2</v>
      </c>
      <c r="P63" s="16"/>
      <c r="Q63" s="16"/>
      <c r="R63" s="16"/>
      <c r="S63" s="16"/>
      <c r="T63" s="16"/>
      <c r="U63" s="16"/>
      <c r="V63" s="16"/>
    </row>
    <row r="64" spans="1:22" x14ac:dyDescent="0.35">
      <c r="A64" s="2">
        <v>43563</v>
      </c>
      <c r="B64" s="16">
        <v>6.7734003000000001E-2</v>
      </c>
      <c r="C64" s="16">
        <v>5.6823970000000001E-2</v>
      </c>
      <c r="D64" s="16">
        <v>-2.6863812999999999E-3</v>
      </c>
      <c r="E64" s="16">
        <v>-7.695556000000001E-4</v>
      </c>
      <c r="F64" s="16">
        <v>8.3521370000000011E-2</v>
      </c>
      <c r="G64" s="16">
        <v>3.3742428000000005E-2</v>
      </c>
      <c r="H64" s="16">
        <v>0.10391605</v>
      </c>
      <c r="I64" s="16">
        <v>1.8889903999999999E-2</v>
      </c>
      <c r="J64" s="16">
        <v>4.9348830000000003E-2</v>
      </c>
      <c r="K64" s="16">
        <v>5.1365495000000004E-2</v>
      </c>
      <c r="L64" s="16">
        <v>3.5426497000000001E-2</v>
      </c>
      <c r="M64" s="16">
        <v>8.3305000000000004E-2</v>
      </c>
      <c r="N64" s="16">
        <v>5.8582187000000001E-2</v>
      </c>
      <c r="O64" s="16">
        <v>5.1948069999999999E-2</v>
      </c>
      <c r="P64" s="16"/>
      <c r="Q64" s="16"/>
      <c r="R64" s="16"/>
      <c r="S64" s="16"/>
      <c r="T64" s="16"/>
      <c r="U64" s="16"/>
      <c r="V64" s="16"/>
    </row>
    <row r="65" spans="1:22" x14ac:dyDescent="0.35">
      <c r="A65" s="2">
        <v>43593</v>
      </c>
      <c r="B65" s="16">
        <v>-4.2902826999999998E-2</v>
      </c>
      <c r="C65" s="16">
        <v>-4.3630600000000002E-3</v>
      </c>
      <c r="D65" s="16">
        <v>-1.3060153000000001E-2</v>
      </c>
      <c r="E65" s="16">
        <v>9.2414620000000006E-3</v>
      </c>
      <c r="F65" s="16">
        <v>3.4570694000000003E-3</v>
      </c>
      <c r="G65" s="16">
        <v>-6.9436192999999993E-2</v>
      </c>
      <c r="H65" s="16">
        <v>-2.5995194999999999E-2</v>
      </c>
      <c r="I65" s="16">
        <v>8.7383986000000007E-3</v>
      </c>
      <c r="J65" s="16">
        <v>-1.3430059000000001E-2</v>
      </c>
      <c r="K65" s="16">
        <v>-2.6076435999999998E-2</v>
      </c>
      <c r="L65" s="16">
        <v>-2.1542430000000001E-2</v>
      </c>
      <c r="M65" s="16">
        <v>-3.5153805999999996E-2</v>
      </c>
      <c r="N65" s="16">
        <v>-3.2781124000000002E-2</v>
      </c>
      <c r="O65" s="16">
        <v>-8.3774330000000001E-3</v>
      </c>
      <c r="P65" s="16"/>
      <c r="Q65" s="16"/>
      <c r="R65" s="16"/>
      <c r="S65" s="16"/>
      <c r="T65" s="16"/>
      <c r="U65" s="16"/>
      <c r="V65" s="16"/>
    </row>
    <row r="66" spans="1:22" x14ac:dyDescent="0.35">
      <c r="A66" s="2">
        <v>43623</v>
      </c>
      <c r="B66" s="16">
        <v>-2.5512635999999998E-2</v>
      </c>
      <c r="C66" s="16">
        <v>4.1735171999999999E-4</v>
      </c>
      <c r="D66" s="16">
        <v>4.6977042999999996E-2</v>
      </c>
      <c r="E66" s="16">
        <v>-6.4859986E-3</v>
      </c>
      <c r="F66" s="16">
        <v>-2.5461674E-2</v>
      </c>
      <c r="G66" s="16">
        <v>4.9744843999999996E-2</v>
      </c>
      <c r="H66" s="16">
        <v>-0.12211675</v>
      </c>
      <c r="I66" s="16">
        <v>6.1073183999999996E-2</v>
      </c>
      <c r="J66" s="16">
        <v>3.6791562999999999E-3</v>
      </c>
      <c r="K66" s="16">
        <v>-8.8223220000000005E-3</v>
      </c>
      <c r="L66" s="16">
        <v>6.1055420000000003E-3</v>
      </c>
      <c r="M66" s="16">
        <v>-7.8074336000000001E-3</v>
      </c>
      <c r="N66" s="16">
        <v>-9.4752309999999989E-3</v>
      </c>
      <c r="O66" s="16">
        <v>2.8902292000000003E-3</v>
      </c>
      <c r="P66" s="16"/>
      <c r="Q66" s="16"/>
      <c r="R66" s="16"/>
      <c r="S66" s="16"/>
      <c r="T66" s="16"/>
      <c r="U66" s="16"/>
      <c r="V66" s="16"/>
    </row>
    <row r="67" spans="1:22" x14ac:dyDescent="0.35">
      <c r="A67" s="2">
        <v>43654</v>
      </c>
      <c r="B67" s="16">
        <v>5.0966620000000004E-2</v>
      </c>
      <c r="C67" s="16">
        <v>3.6903739999999997E-2</v>
      </c>
      <c r="D67" s="16">
        <v>3.7127732999999996E-2</v>
      </c>
      <c r="E67" s="16">
        <v>1.1136650999999999E-2</v>
      </c>
      <c r="F67" s="16">
        <v>5.0204514999999998E-2</v>
      </c>
      <c r="G67" s="16">
        <v>7.8979730000000008E-3</v>
      </c>
      <c r="H67" s="16">
        <v>5.944526E-2</v>
      </c>
      <c r="I67" s="16">
        <v>8.5842609999999993E-3</v>
      </c>
      <c r="J67" s="16">
        <v>2.2885919000000001E-2</v>
      </c>
      <c r="K67" s="16">
        <v>3.1820297000000004E-2</v>
      </c>
      <c r="L67" s="16">
        <v>2.2996426E-2</v>
      </c>
      <c r="M67" s="16">
        <v>3.7767768E-2</v>
      </c>
      <c r="N67" s="16">
        <v>6.8302509999999997E-2</v>
      </c>
      <c r="O67" s="16">
        <v>3.2512664999999996E-2</v>
      </c>
      <c r="P67" s="16"/>
      <c r="Q67" s="16"/>
      <c r="R67" s="16"/>
      <c r="S67" s="16"/>
      <c r="T67" s="16"/>
      <c r="U67" s="16"/>
      <c r="V67" s="16"/>
    </row>
    <row r="68" spans="1:22" x14ac:dyDescent="0.35">
      <c r="A68" s="2">
        <v>43685</v>
      </c>
      <c r="B68" s="16">
        <v>-5.0867259999999997E-2</v>
      </c>
      <c r="C68" s="16">
        <v>-1.0780989999999999E-2</v>
      </c>
      <c r="D68" s="16">
        <v>7.9518675999999996E-2</v>
      </c>
      <c r="E68" s="16">
        <v>6.0766934999999999E-3</v>
      </c>
      <c r="F68" s="16">
        <v>-7.6432823999999996E-3</v>
      </c>
      <c r="G68" s="16">
        <v>-5.4852303999999998E-2</v>
      </c>
      <c r="H68" s="16">
        <v>-8.570361E-2</v>
      </c>
      <c r="I68" s="16">
        <v>6.0280920000000002E-2</v>
      </c>
      <c r="J68" s="16">
        <v>-4.0496169999999998E-2</v>
      </c>
      <c r="K68" s="16">
        <v>-5.2237869999999999E-2</v>
      </c>
      <c r="L68" s="16">
        <v>-1.7957568E-2</v>
      </c>
      <c r="M68" s="16">
        <v>-7.0753154999999998E-2</v>
      </c>
      <c r="N68" s="16">
        <v>-6.2009993000000006E-2</v>
      </c>
      <c r="O68" s="16">
        <v>-1.7192601999999998E-2</v>
      </c>
      <c r="P68" s="16"/>
      <c r="Q68" s="16"/>
      <c r="R68" s="16"/>
      <c r="S68" s="16"/>
      <c r="T68" s="16"/>
      <c r="U68" s="16"/>
      <c r="V68" s="16"/>
    </row>
    <row r="69" spans="1:22" x14ac:dyDescent="0.35">
      <c r="A69" s="2">
        <v>43714</v>
      </c>
      <c r="B69" s="16">
        <v>1.9757986000000002E-2</v>
      </c>
      <c r="C69" s="16">
        <v>1.5087485000000001E-2</v>
      </c>
      <c r="D69" s="16">
        <v>1.3406277000000001E-3</v>
      </c>
      <c r="E69" s="16">
        <v>1.0947584999999999E-2</v>
      </c>
      <c r="F69" s="16">
        <v>1.7688274E-2</v>
      </c>
      <c r="G69" s="16">
        <v>-5.3571463E-2</v>
      </c>
      <c r="H69" s="16">
        <v>7.3276640000000004E-2</v>
      </c>
      <c r="I69" s="16">
        <v>4.0744423999999994E-2</v>
      </c>
      <c r="J69" s="16">
        <v>2.0152092E-2</v>
      </c>
      <c r="K69" s="16">
        <v>5.9350729999999999E-3</v>
      </c>
      <c r="L69" s="16">
        <v>1.2744784E-2</v>
      </c>
      <c r="M69" s="16">
        <v>2.2456170000000001E-2</v>
      </c>
      <c r="N69" s="16">
        <v>4.9012184E-2</v>
      </c>
      <c r="O69" s="16">
        <v>1.3286114E-2</v>
      </c>
      <c r="P69" s="16"/>
      <c r="Q69" s="16"/>
      <c r="R69" s="16"/>
      <c r="S69" s="16"/>
      <c r="T69" s="16"/>
      <c r="U69" s="16"/>
      <c r="V69" s="16"/>
    </row>
    <row r="70" spans="1:22" x14ac:dyDescent="0.35">
      <c r="A70" s="2">
        <v>43746</v>
      </c>
      <c r="B70" s="16">
        <v>-2.3537575999999998E-2</v>
      </c>
      <c r="C70" s="16">
        <v>-2.7450383000000002E-2</v>
      </c>
      <c r="D70" s="16">
        <v>0</v>
      </c>
      <c r="E70" s="16">
        <v>1.0082126E-2</v>
      </c>
      <c r="F70" s="16">
        <v>-3.0252576000000003E-2</v>
      </c>
      <c r="G70" s="16">
        <v>5.9299229999999994E-2</v>
      </c>
      <c r="H70" s="16">
        <v>-6.1971664000000003E-2</v>
      </c>
      <c r="I70" s="16">
        <v>-2.5143027000000002E-3</v>
      </c>
      <c r="J70" s="16">
        <v>-2.6982486E-2</v>
      </c>
      <c r="K70" s="16">
        <v>-6.0902833999999994E-3</v>
      </c>
      <c r="L70" s="16">
        <v>2.1885753000000001E-2</v>
      </c>
      <c r="M70" s="16">
        <v>-3.0542194999999998E-2</v>
      </c>
      <c r="N70" s="16">
        <v>-3.2959044E-2</v>
      </c>
      <c r="O70" s="16">
        <v>-2.2727191000000001E-2</v>
      </c>
      <c r="P70" s="16"/>
      <c r="Q70" s="16"/>
      <c r="R70" s="16"/>
      <c r="S70" s="16"/>
      <c r="T70" s="16"/>
      <c r="U70" s="16"/>
      <c r="V70" s="16"/>
    </row>
    <row r="71" spans="1:22" x14ac:dyDescent="0.35">
      <c r="A71" s="2">
        <v>43777</v>
      </c>
      <c r="B71" s="16">
        <v>7.6362609999999997E-2</v>
      </c>
      <c r="C71" s="16">
        <v>7.0737839999999996E-2</v>
      </c>
      <c r="D71" s="16">
        <v>-3.1919360000000001E-2</v>
      </c>
      <c r="E71" s="16">
        <v>-5.5452584999999997E-3</v>
      </c>
      <c r="F71" s="16">
        <v>8.5265874999999991E-2</v>
      </c>
      <c r="G71" s="16">
        <v>2.5445342000000003E-2</v>
      </c>
      <c r="H71" s="16">
        <v>0.10285891</v>
      </c>
      <c r="I71" s="16">
        <v>-6.9051622999999993E-2</v>
      </c>
      <c r="J71" s="16">
        <v>8.4393019999999999E-2</v>
      </c>
      <c r="K71" s="16">
        <v>7.1702123000000006E-2</v>
      </c>
      <c r="L71" s="16">
        <v>6.9605589999999995E-2</v>
      </c>
      <c r="M71" s="16">
        <v>0.14017701000000002</v>
      </c>
      <c r="N71" s="16">
        <v>0.10486888999999999</v>
      </c>
      <c r="O71" s="16">
        <v>7.0661901999999999E-2</v>
      </c>
      <c r="P71" s="16"/>
      <c r="Q71" s="16"/>
      <c r="R71" s="16"/>
      <c r="S71" s="16"/>
      <c r="T71" s="16"/>
      <c r="U71" s="16"/>
      <c r="V71" s="16"/>
    </row>
    <row r="72" spans="1:22" x14ac:dyDescent="0.35">
      <c r="A72" s="2">
        <v>43805</v>
      </c>
      <c r="B72" s="16">
        <v>-4.6674012999999995E-3</v>
      </c>
      <c r="C72" s="16">
        <v>1.9194602999999998E-2</v>
      </c>
      <c r="D72" s="16">
        <v>1.6740559999999999E-3</v>
      </c>
      <c r="E72" s="16">
        <v>-4.4609307999999995E-3</v>
      </c>
      <c r="F72" s="16">
        <v>1.8734812999999999E-2</v>
      </c>
      <c r="G72" s="16">
        <v>8.6848736000000003E-3</v>
      </c>
      <c r="H72" s="16">
        <v>3.0707239999999997E-2</v>
      </c>
      <c r="I72" s="16">
        <v>2.7281759999999999E-2</v>
      </c>
      <c r="J72" s="16">
        <v>8.5288285999999998E-3</v>
      </c>
      <c r="K72" s="16">
        <v>-1.2364507E-2</v>
      </c>
      <c r="L72" s="16">
        <v>1.2180923999999999E-2</v>
      </c>
      <c r="M72" s="16">
        <v>2.4837255000000002E-3</v>
      </c>
      <c r="N72" s="16">
        <v>-1.9999981E-2</v>
      </c>
      <c r="O72" s="16">
        <v>1.3993263000000001E-2</v>
      </c>
      <c r="P72" s="16"/>
      <c r="Q72" s="16"/>
      <c r="R72" s="16"/>
      <c r="S72" s="16"/>
      <c r="T72" s="16"/>
      <c r="U72" s="16"/>
      <c r="V72" s="16"/>
    </row>
    <row r="73" spans="1:22" x14ac:dyDescent="0.35">
      <c r="A73" s="2">
        <v>43838</v>
      </c>
      <c r="B73" s="16">
        <v>6.4166070000000006E-2</v>
      </c>
      <c r="C73" s="16">
        <v>3.5469412999999998E-2</v>
      </c>
      <c r="D73" s="16">
        <v>6.7141413999999996E-2</v>
      </c>
      <c r="E73" s="16">
        <v>-2.4377107999999999E-3</v>
      </c>
      <c r="F73" s="16">
        <v>6.1556935E-2</v>
      </c>
      <c r="G73" s="16">
        <v>1.8939734E-2</v>
      </c>
      <c r="H73" s="16">
        <v>2.9573680000000001E-2</v>
      </c>
      <c r="I73" s="16">
        <v>-1.0061085000000001E-2</v>
      </c>
      <c r="J73" s="16">
        <v>3.5290122E-2</v>
      </c>
      <c r="K73" s="16">
        <v>5.7918310000000001E-2</v>
      </c>
      <c r="L73" s="16">
        <v>-7.1406959999999993E-3</v>
      </c>
      <c r="M73" s="16">
        <v>3.9502740000000001E-2</v>
      </c>
      <c r="N73" s="16">
        <v>3.2388805999999999E-2</v>
      </c>
      <c r="O73" s="16">
        <v>3.1889795999999998E-2</v>
      </c>
      <c r="P73" s="16"/>
      <c r="Q73" s="16"/>
      <c r="R73" s="16"/>
      <c r="S73" s="16"/>
      <c r="T73" s="16"/>
      <c r="U73" s="16"/>
      <c r="V73" s="16"/>
    </row>
    <row r="74" spans="1:22" x14ac:dyDescent="0.35">
      <c r="A74" s="2">
        <v>43868</v>
      </c>
      <c r="B74" s="16">
        <v>-4.1722416999999998E-2</v>
      </c>
      <c r="C74" s="16">
        <v>2.3886561000000001E-2</v>
      </c>
      <c r="D74" s="16">
        <v>6.3325167000000005E-3</v>
      </c>
      <c r="E74" s="16">
        <v>1.7945766000000002E-2</v>
      </c>
      <c r="F74" s="16">
        <v>5.5491566999999999E-2</v>
      </c>
      <c r="G74" s="16">
        <v>-2.8816639999999998E-2</v>
      </c>
      <c r="H74" s="16">
        <v>-0.13908588</v>
      </c>
      <c r="I74" s="16">
        <v>5.7994009999999999E-2</v>
      </c>
      <c r="J74" s="16">
        <v>-9.5841290000000003E-3</v>
      </c>
      <c r="K74" s="16">
        <v>-4.0411710000000003E-2</v>
      </c>
      <c r="L74" s="16">
        <v>-8.4006789999999999E-4</v>
      </c>
      <c r="M74" s="16">
        <v>3.9215088E-3</v>
      </c>
      <c r="N74" s="16">
        <v>7.0850849999999996E-3</v>
      </c>
      <c r="O74" s="16">
        <v>1.3700008E-2</v>
      </c>
      <c r="P74" s="16"/>
      <c r="Q74" s="16"/>
      <c r="R74" s="16"/>
      <c r="S74" s="16"/>
      <c r="T74" s="16"/>
      <c r="U74" s="16"/>
      <c r="V74" s="16"/>
    </row>
    <row r="75" spans="1:22" x14ac:dyDescent="0.35">
      <c r="A75" s="2">
        <v>43896</v>
      </c>
      <c r="B75" s="16">
        <v>-6.6123429999999997E-2</v>
      </c>
      <c r="C75" s="16">
        <v>-0.10457563</v>
      </c>
      <c r="D75" s="16">
        <v>6.6039680000000003E-2</v>
      </c>
      <c r="E75" s="16">
        <v>-2.4005950000000002E-2</v>
      </c>
      <c r="F75" s="16">
        <v>-9.2408359999999995E-2</v>
      </c>
      <c r="G75" s="16">
        <v>-5.1136373999999998E-2</v>
      </c>
      <c r="H75" s="16">
        <v>-0.17323912</v>
      </c>
      <c r="I75" s="16">
        <v>0.15639663000000001</v>
      </c>
      <c r="J75" s="16">
        <v>-0.10229820000000001</v>
      </c>
      <c r="K75" s="16">
        <v>-0.10386049</v>
      </c>
      <c r="L75" s="16">
        <v>-0.11552047999999999</v>
      </c>
      <c r="M75" s="16">
        <v>-9.3148999999999996E-2</v>
      </c>
      <c r="N75" s="16">
        <v>-0.12026798</v>
      </c>
      <c r="O75" s="16">
        <v>-0.10265320999999999</v>
      </c>
      <c r="P75" s="16"/>
      <c r="Q75" s="16"/>
      <c r="R75" s="16"/>
      <c r="S75" s="16"/>
      <c r="T75" s="16"/>
      <c r="U75" s="16"/>
      <c r="V75" s="16"/>
    </row>
    <row r="76" spans="1:22" x14ac:dyDescent="0.35">
      <c r="A76" s="2">
        <v>43929</v>
      </c>
      <c r="B76" s="16">
        <v>-0.12873267999999999</v>
      </c>
      <c r="C76" s="16">
        <v>-7.3107539999999999E-2</v>
      </c>
      <c r="D76" s="16">
        <v>-1.8406927999999999E-2</v>
      </c>
      <c r="E76" s="16">
        <v>4.3428063000000003E-2</v>
      </c>
      <c r="F76" s="16">
        <v>-3.3762395000000001E-2</v>
      </c>
      <c r="G76" s="16">
        <v>-7.3186929999999997E-2</v>
      </c>
      <c r="H76" s="16">
        <v>-0.22328249999999999</v>
      </c>
      <c r="I76" s="16">
        <v>-8.6631775000000008E-3</v>
      </c>
      <c r="J76" s="16">
        <v>-0.14257609999999998</v>
      </c>
      <c r="K76" s="16">
        <v>-0.144269285</v>
      </c>
      <c r="L76" s="16">
        <v>-5.456275E-2</v>
      </c>
      <c r="M76" s="16">
        <v>-0.13783961</v>
      </c>
      <c r="N76" s="16">
        <v>-0.199543</v>
      </c>
      <c r="O76" s="16">
        <v>-9.712076E-2</v>
      </c>
      <c r="P76" s="16"/>
      <c r="Q76" s="16"/>
      <c r="R76" s="16"/>
      <c r="S76" s="16"/>
      <c r="T76" s="16"/>
      <c r="U76" s="16"/>
      <c r="V76" s="16"/>
    </row>
    <row r="77" spans="1:22" x14ac:dyDescent="0.35">
      <c r="A77" s="2">
        <v>43959</v>
      </c>
      <c r="B77" s="16">
        <v>4.6444893000000001E-2</v>
      </c>
      <c r="C77" s="16">
        <v>6.7182420000000007E-2</v>
      </c>
      <c r="D77" s="16">
        <v>3.7310123000000001E-2</v>
      </c>
      <c r="E77" s="16">
        <v>-4.4198631999999996E-3</v>
      </c>
      <c r="F77" s="16">
        <v>0.12110483</v>
      </c>
      <c r="G77" s="16">
        <v>-4.3072700000000002E-3</v>
      </c>
      <c r="H77" s="16">
        <v>-0.1167571</v>
      </c>
      <c r="I77" s="16">
        <v>-5.4450035000000001E-3</v>
      </c>
      <c r="J77" s="16">
        <v>4.3841720000000001E-2</v>
      </c>
      <c r="K77" s="16">
        <v>3.3948897999999998E-2</v>
      </c>
      <c r="L77" s="16">
        <v>5.2483440000000006E-2</v>
      </c>
      <c r="M77" s="16">
        <v>6.6487309999999994E-2</v>
      </c>
      <c r="N77" s="16">
        <v>-1.0941922999999999E-2</v>
      </c>
      <c r="O77" s="16">
        <v>6.7214609999999994E-2</v>
      </c>
      <c r="P77" s="16"/>
      <c r="Q77" s="16"/>
      <c r="R77" s="16"/>
      <c r="S77" s="16"/>
      <c r="T77" s="16"/>
      <c r="U77" s="16"/>
      <c r="V77" s="16"/>
    </row>
    <row r="78" spans="1:22" x14ac:dyDescent="0.35">
      <c r="A78" s="2">
        <v>43990</v>
      </c>
      <c r="B78" s="16">
        <v>0.11205482500000001</v>
      </c>
      <c r="C78" s="16">
        <v>0.10518395999999999</v>
      </c>
      <c r="D78" s="16">
        <v>-4.3635368000000006E-3</v>
      </c>
      <c r="E78" s="16">
        <v>-3.2926440000000001E-2</v>
      </c>
      <c r="F78" s="16">
        <v>7.4223995000000001E-2</v>
      </c>
      <c r="G78" s="16">
        <v>-2.1629333000000002E-3</v>
      </c>
      <c r="H78" s="16">
        <v>0.2884177</v>
      </c>
      <c r="I78" s="16">
        <v>-4.3096780000000001E-2</v>
      </c>
      <c r="J78" s="16">
        <v>0.15544485999999999</v>
      </c>
      <c r="K78" s="16">
        <v>0.15785014999999999</v>
      </c>
      <c r="L78" s="16">
        <v>0.10622859</v>
      </c>
      <c r="M78" s="16">
        <v>0.18054044999999999</v>
      </c>
      <c r="N78" s="16">
        <v>0.22895610000000002</v>
      </c>
      <c r="O78" s="16">
        <v>0.11366510000000001</v>
      </c>
      <c r="P78" s="16"/>
      <c r="Q78" s="16"/>
      <c r="R78" s="16"/>
      <c r="S78" s="16"/>
      <c r="T78" s="16"/>
      <c r="U78" s="16"/>
      <c r="V78" s="16"/>
    </row>
    <row r="79" spans="1:22" x14ac:dyDescent="0.35">
      <c r="A79" s="2">
        <v>44020</v>
      </c>
      <c r="B79" s="16">
        <v>7.2528005000000006E-2</v>
      </c>
      <c r="C79" s="16">
        <v>-1.7389834E-2</v>
      </c>
      <c r="D79" s="16">
        <v>6.4926147000000003E-2</v>
      </c>
      <c r="E79" s="16">
        <v>-3.0604599999999997E-3</v>
      </c>
      <c r="F79" s="16">
        <v>7.8191040000000003E-2</v>
      </c>
      <c r="G79" s="16">
        <v>-1.3005793000000002E-2</v>
      </c>
      <c r="H79" s="16">
        <v>6.0606002999999999E-2</v>
      </c>
      <c r="I79" s="16">
        <v>5.1260114000000002E-2</v>
      </c>
      <c r="J79" s="16">
        <v>-1.9798279000000002E-2</v>
      </c>
      <c r="K79" s="16">
        <v>1.373291E-3</v>
      </c>
      <c r="L79" s="16">
        <v>-3.6551356E-2</v>
      </c>
      <c r="M79" s="16">
        <v>1.3070107E-3</v>
      </c>
      <c r="N79" s="16">
        <v>-7.3347689999999997E-3</v>
      </c>
      <c r="O79" s="16">
        <v>-1.3806700999999999E-2</v>
      </c>
      <c r="P79" s="16"/>
      <c r="Q79" s="16"/>
      <c r="R79" s="16"/>
      <c r="S79" s="16"/>
      <c r="T79" s="16"/>
      <c r="U79" s="16"/>
      <c r="V79" s="16"/>
    </row>
    <row r="80" spans="1:22" x14ac:dyDescent="0.35">
      <c r="A80" s="2">
        <v>44050</v>
      </c>
      <c r="B80" s="16">
        <v>2.0761489999999998E-3</v>
      </c>
      <c r="C80" s="16">
        <v>5.8163166000000002E-2</v>
      </c>
      <c r="D80" s="16">
        <v>0.12181782999999999</v>
      </c>
      <c r="E80" s="16">
        <v>-3.1849562999999997E-2</v>
      </c>
      <c r="F80" s="16">
        <v>4.4155600000000003E-2</v>
      </c>
      <c r="G80" s="16">
        <v>2.4158119999999998E-2</v>
      </c>
      <c r="H80" s="16">
        <v>1.4739393999999999E-2</v>
      </c>
      <c r="I80" s="16">
        <v>3.3546448E-2</v>
      </c>
      <c r="J80" s="16">
        <v>2.9830575000000002E-2</v>
      </c>
      <c r="K80" s="16">
        <v>3.9501069999999999E-2</v>
      </c>
      <c r="L80" s="16">
        <v>1.1926292999999999E-2</v>
      </c>
      <c r="M80" s="16">
        <v>6.6055059999999999E-2</v>
      </c>
      <c r="N80" s="16">
        <v>1.3944267999999999E-2</v>
      </c>
      <c r="O80" s="16">
        <v>4.4815540000000001E-2</v>
      </c>
      <c r="P80" s="16"/>
      <c r="Q80" s="16"/>
      <c r="R80" s="16"/>
      <c r="S80" s="16"/>
      <c r="T80" s="16"/>
      <c r="U80" s="16"/>
      <c r="V80" s="16"/>
    </row>
    <row r="81" spans="1:22" x14ac:dyDescent="0.35">
      <c r="A81" s="2">
        <v>44082</v>
      </c>
      <c r="B81" s="16">
        <v>-3.9134026000000001E-3</v>
      </c>
      <c r="C81" s="16">
        <v>-4.0649772000000001E-3</v>
      </c>
      <c r="D81" s="16">
        <v>-4.9892606999999999E-2</v>
      </c>
      <c r="E81" s="16">
        <v>-3.9637089999999998E-4</v>
      </c>
      <c r="F81" s="16">
        <v>-5.5990815000000003E-3</v>
      </c>
      <c r="G81" s="16">
        <v>4.8606157000000004E-2</v>
      </c>
      <c r="H81" s="16">
        <v>-0.10354345999999999</v>
      </c>
      <c r="I81" s="16">
        <v>-3.50672E-2</v>
      </c>
      <c r="J81" s="16">
        <v>-5.9801936000000002E-3</v>
      </c>
      <c r="K81" s="16">
        <v>-1.1218308999999999E-2</v>
      </c>
      <c r="L81" s="16">
        <v>2.803576E-2</v>
      </c>
      <c r="M81" s="16">
        <v>2.2947787999999998E-3</v>
      </c>
      <c r="N81" s="16">
        <v>-1.4931262000000001E-2</v>
      </c>
      <c r="O81" s="16">
        <v>-5.0574539999999996E-4</v>
      </c>
      <c r="P81" s="16"/>
      <c r="Q81" s="16"/>
      <c r="R81" s="16"/>
      <c r="S81" s="16"/>
      <c r="T81" s="16"/>
      <c r="U81" s="16"/>
      <c r="V81" s="16"/>
    </row>
    <row r="82" spans="1:22" x14ac:dyDescent="0.35">
      <c r="A82" s="2">
        <v>44112</v>
      </c>
      <c r="B82" s="16">
        <v>4.0161249999999996E-2</v>
      </c>
      <c r="C82" s="16">
        <v>3.5900474000000002E-2</v>
      </c>
      <c r="D82" s="16">
        <v>-1.8975078999999999E-2</v>
      </c>
      <c r="E82" s="16">
        <v>2.7756690000000001E-3</v>
      </c>
      <c r="F82" s="16">
        <v>4.3965219999999999E-2</v>
      </c>
      <c r="G82" s="16">
        <v>1.6359925000000001E-2</v>
      </c>
      <c r="H82" s="16">
        <v>9.098864000000001E-2</v>
      </c>
      <c r="I82" s="16">
        <v>-2.1096230000000001E-2</v>
      </c>
      <c r="J82" s="16">
        <v>2.0725726999999999E-2</v>
      </c>
      <c r="K82" s="16">
        <v>3.4236192999999998E-2</v>
      </c>
      <c r="L82" s="16">
        <v>3.3003330000000004E-2</v>
      </c>
      <c r="M82" s="16">
        <v>3.9210200000000001E-2</v>
      </c>
      <c r="N82" s="16">
        <v>4.3877363000000003E-3</v>
      </c>
      <c r="O82" s="16">
        <v>3.3501982999999999E-2</v>
      </c>
      <c r="P82" s="16"/>
      <c r="Q82" s="16"/>
      <c r="R82" s="16"/>
      <c r="S82" s="16"/>
      <c r="T82" s="16"/>
      <c r="U82" s="16"/>
      <c r="V82" s="16"/>
    </row>
    <row r="83" spans="1:22" x14ac:dyDescent="0.35">
      <c r="A83" s="2">
        <v>44141</v>
      </c>
      <c r="B83" s="16">
        <v>5.1604150000000001E-2</v>
      </c>
      <c r="C83" s="16">
        <v>1.8558383000000001E-2</v>
      </c>
      <c r="D83" s="16">
        <v>3.0025244E-2</v>
      </c>
      <c r="E83" s="16">
        <v>-1.5816568999999999E-2</v>
      </c>
      <c r="F83" s="16">
        <v>4.6906589999999998E-2</v>
      </c>
      <c r="G83" s="16">
        <v>-2.012074E-3</v>
      </c>
      <c r="H83" s="16">
        <v>-9.6230930000000006E-2</v>
      </c>
      <c r="I83" s="16">
        <v>-3.3702850000000002E-3</v>
      </c>
      <c r="J83" s="16">
        <v>-1.8525124000000001E-4</v>
      </c>
      <c r="K83" s="16">
        <v>3.0588746000000003E-2</v>
      </c>
      <c r="L83" s="16">
        <v>3.4471153999999997E-2</v>
      </c>
      <c r="M83" s="16">
        <v>2.0930767000000003E-2</v>
      </c>
      <c r="N83" s="16">
        <v>1.3502836000000001E-2</v>
      </c>
      <c r="O83" s="16">
        <v>1.7725945E-2</v>
      </c>
      <c r="P83" s="16"/>
      <c r="Q83" s="16"/>
      <c r="R83" s="16"/>
      <c r="S83" s="16"/>
      <c r="T83" s="16"/>
      <c r="U83" s="16"/>
      <c r="V83" s="16"/>
    </row>
    <row r="84" spans="1:22" x14ac:dyDescent="0.35">
      <c r="A84" s="2">
        <v>44173</v>
      </c>
      <c r="B84" s="16">
        <v>5.5685997000000001E-2</v>
      </c>
      <c r="C84" s="16">
        <v>5.7145357000000001E-2</v>
      </c>
      <c r="D84" s="16">
        <v>-4.1978299999999996E-2</v>
      </c>
      <c r="E84" s="16">
        <v>-1.4061809000000002E-2</v>
      </c>
      <c r="F84" s="16">
        <v>4.6434402E-2</v>
      </c>
      <c r="G84" s="16">
        <v>2.4193525E-2</v>
      </c>
      <c r="H84" s="16">
        <v>0.19432115999999999</v>
      </c>
      <c r="I84" s="16">
        <v>-1.1963964000000001E-2</v>
      </c>
      <c r="J84" s="16">
        <v>0.10617006</v>
      </c>
      <c r="K84" s="16">
        <v>0.12949789</v>
      </c>
      <c r="L84" s="16">
        <v>6.0468080000000007E-2</v>
      </c>
      <c r="M84" s="16">
        <v>7.7690839999999997E-2</v>
      </c>
      <c r="N84" s="16">
        <v>0.14145766999999998</v>
      </c>
      <c r="O84" s="16">
        <v>7.1689844000000003E-2</v>
      </c>
      <c r="P84" s="16"/>
      <c r="Q84" s="16"/>
      <c r="R84" s="16"/>
      <c r="S84" s="16"/>
      <c r="T84" s="16"/>
      <c r="U84" s="16"/>
      <c r="V84" s="16"/>
    </row>
    <row r="85" spans="1:22" x14ac:dyDescent="0.35">
      <c r="A85" s="2">
        <v>44204</v>
      </c>
      <c r="B85" s="16">
        <v>6.6728949999999995E-2</v>
      </c>
      <c r="C85" s="16">
        <v>3.4367084999999999E-2</v>
      </c>
      <c r="D85" s="16">
        <v>-1.2307703000000001E-2</v>
      </c>
      <c r="E85" s="16">
        <v>-1.1002481E-2</v>
      </c>
      <c r="F85" s="16">
        <v>3.6717772000000003E-2</v>
      </c>
      <c r="G85" s="16">
        <v>5.9055090000000005E-2</v>
      </c>
      <c r="H85" s="16">
        <v>0.12411593999999999</v>
      </c>
      <c r="I85" s="16">
        <v>-3.7255585000000001E-2</v>
      </c>
      <c r="J85" s="16">
        <v>5.8285950000000003E-2</v>
      </c>
      <c r="K85" s="16">
        <v>9.7415920000000003E-2</v>
      </c>
      <c r="L85" s="16">
        <v>6.6240430000000003E-2</v>
      </c>
      <c r="M85" s="16">
        <v>5.7416916000000005E-2</v>
      </c>
      <c r="N85" s="16">
        <v>5.1524996999999996E-2</v>
      </c>
      <c r="O85" s="16">
        <v>4.2869210000000005E-2</v>
      </c>
      <c r="P85" s="16"/>
      <c r="Q85" s="16"/>
      <c r="R85" s="16"/>
      <c r="S85" s="16"/>
      <c r="T85" s="16"/>
      <c r="U85" s="16"/>
      <c r="V85" s="16"/>
    </row>
    <row r="86" spans="1:22" x14ac:dyDescent="0.35">
      <c r="A86" s="2">
        <v>44235</v>
      </c>
      <c r="B86" s="16">
        <v>4.4224143E-2</v>
      </c>
      <c r="C86" s="16">
        <v>2.4261713000000001E-2</v>
      </c>
      <c r="D86" s="16">
        <v>-1.0499537000000001E-2</v>
      </c>
      <c r="E86" s="16">
        <v>1.0300755999999999E-2</v>
      </c>
      <c r="F86" s="16">
        <v>4.5606970000000004E-2</v>
      </c>
      <c r="G86" s="16">
        <v>3.7794352000000003E-2</v>
      </c>
      <c r="H86" s="16">
        <v>0.10107993999999999</v>
      </c>
      <c r="I86" s="16">
        <v>-1.6310393999999999E-2</v>
      </c>
      <c r="J86" s="16">
        <v>-1.5610038999999999E-2</v>
      </c>
      <c r="K86" s="16">
        <v>-2.8182864000000003E-3</v>
      </c>
      <c r="L86" s="16">
        <v>1.7318487E-2</v>
      </c>
      <c r="M86" s="16">
        <v>9.5403193999999997E-4</v>
      </c>
      <c r="N86" s="16">
        <v>1.2508273E-2</v>
      </c>
      <c r="O86" s="16">
        <v>1.5610098999999999E-2</v>
      </c>
      <c r="P86" s="16"/>
      <c r="Q86" s="16"/>
      <c r="R86" s="16"/>
      <c r="S86" s="16"/>
      <c r="T86" s="16"/>
      <c r="U86" s="16"/>
      <c r="V86" s="16"/>
    </row>
    <row r="87" spans="1:22" x14ac:dyDescent="0.35">
      <c r="A87" s="2">
        <v>44263</v>
      </c>
      <c r="B87" s="16">
        <v>-6.4804672999999993E-2</v>
      </c>
      <c r="C87" s="16">
        <v>-2.2509038000000002E-2</v>
      </c>
      <c r="D87" s="16">
        <v>-8.1798019999999999E-2</v>
      </c>
      <c r="E87" s="16">
        <v>1.590538E-2</v>
      </c>
      <c r="F87" s="16">
        <v>-0.10084533999999999</v>
      </c>
      <c r="G87" s="16">
        <v>2.5074599999999999E-2</v>
      </c>
      <c r="H87" s="16">
        <v>0.12124848000000001</v>
      </c>
      <c r="I87" s="16">
        <v>-7.1846905000000003E-2</v>
      </c>
      <c r="J87" s="16">
        <v>-1.2944937000000001E-3</v>
      </c>
      <c r="K87" s="16">
        <v>-3.9235234000000001E-2</v>
      </c>
      <c r="L87" s="16">
        <v>-4.3835935999999999E-2</v>
      </c>
      <c r="M87" s="16">
        <v>2.4541259999999999E-2</v>
      </c>
      <c r="N87" s="16">
        <v>-5.8517456000000004E-3</v>
      </c>
      <c r="O87" s="16">
        <v>-2.2457479999999998E-2</v>
      </c>
      <c r="P87" s="16"/>
      <c r="Q87" s="16"/>
      <c r="R87" s="16"/>
      <c r="S87" s="16"/>
      <c r="T87" s="16"/>
      <c r="U87" s="16"/>
      <c r="V87" s="16"/>
    </row>
    <row r="88" spans="1:22" x14ac:dyDescent="0.35">
      <c r="A88" s="2">
        <v>44294</v>
      </c>
      <c r="B88" s="16">
        <v>2.9053806999999997E-2</v>
      </c>
      <c r="C88" s="16">
        <v>7.371962E-2</v>
      </c>
      <c r="D88" s="16">
        <v>4.4574139999999998E-2</v>
      </c>
      <c r="E88" s="16">
        <v>-4.8173069999999998E-3</v>
      </c>
      <c r="F88" s="16">
        <v>0.11854065</v>
      </c>
      <c r="G88" s="16">
        <v>6.9890019999999994E-3</v>
      </c>
      <c r="H88" s="16">
        <v>-5.4068509999999993E-2</v>
      </c>
      <c r="I88" s="16">
        <v>2.6534796E-3</v>
      </c>
      <c r="J88" s="16">
        <v>5.945015E-2</v>
      </c>
      <c r="K88" s="16">
        <v>4.2740939999999998E-2</v>
      </c>
      <c r="L88" s="16">
        <v>2.6557922000000001E-2</v>
      </c>
      <c r="M88" s="16">
        <v>8.6744189999999999E-2</v>
      </c>
      <c r="N88" s="16">
        <v>4.0222406000000002E-2</v>
      </c>
      <c r="O88" s="16">
        <v>6.5950393999999996E-2</v>
      </c>
      <c r="P88" s="16"/>
      <c r="Q88" s="16"/>
      <c r="R88" s="16"/>
      <c r="S88" s="16"/>
      <c r="T88" s="16"/>
      <c r="U88" s="16"/>
      <c r="V88" s="16"/>
    </row>
    <row r="89" spans="1:22" x14ac:dyDescent="0.35">
      <c r="A89" s="2">
        <v>44323</v>
      </c>
      <c r="B89" s="16">
        <v>1.6144275999999999E-2</v>
      </c>
      <c r="C89" s="16">
        <v>3.3290863000000004E-2</v>
      </c>
      <c r="D89" s="16">
        <v>4.3036940000000003E-2</v>
      </c>
      <c r="E89" s="16">
        <v>-2.0976244999999998E-2</v>
      </c>
      <c r="F89" s="16">
        <v>-2.6261805999999999E-3</v>
      </c>
      <c r="G89" s="16">
        <v>0.11798716000000001</v>
      </c>
      <c r="H89" s="16">
        <v>8.8285210000000003E-2</v>
      </c>
      <c r="I89" s="16">
        <v>1.0318875E-2</v>
      </c>
      <c r="J89" s="16">
        <v>4.7611713E-2</v>
      </c>
      <c r="K89" s="16">
        <v>3.1032205E-2</v>
      </c>
      <c r="L89" s="16">
        <v>-1.8789768000000001E-3</v>
      </c>
      <c r="M89" s="16">
        <v>3.7021160000000004E-2</v>
      </c>
      <c r="N89" s="16">
        <v>2.8921723E-2</v>
      </c>
      <c r="O89" s="16">
        <v>3.0320406000000001E-2</v>
      </c>
      <c r="P89" s="16"/>
      <c r="Q89" s="16"/>
      <c r="R89" s="16"/>
      <c r="S89" s="16"/>
      <c r="T89" s="16"/>
      <c r="U89" s="16"/>
      <c r="V89" s="16"/>
    </row>
    <row r="90" spans="1:22" x14ac:dyDescent="0.35">
      <c r="A90" s="2">
        <v>44355</v>
      </c>
      <c r="B90" s="16">
        <v>1.9813061E-2</v>
      </c>
      <c r="C90" s="16">
        <v>3.7908553999999999E-4</v>
      </c>
      <c r="D90" s="16">
        <v>3.3393621000000005E-2</v>
      </c>
      <c r="E90" s="16">
        <v>-1.6481876000000002E-3</v>
      </c>
      <c r="F90" s="16">
        <v>7.6600313E-3</v>
      </c>
      <c r="G90" s="16">
        <v>-1.2933254E-2</v>
      </c>
      <c r="H90" s="16">
        <v>7.9043150000000006E-2</v>
      </c>
      <c r="I90" s="16">
        <v>1.0216832E-2</v>
      </c>
      <c r="J90" s="16">
        <v>2.5802732000000002E-2</v>
      </c>
      <c r="K90" s="16">
        <v>1.7221928000000001E-2</v>
      </c>
      <c r="L90" s="16">
        <v>6.0817003000000003E-3</v>
      </c>
      <c r="M90" s="16">
        <v>1.9191145999999999E-2</v>
      </c>
      <c r="N90" s="16">
        <v>5.2245616999999994E-2</v>
      </c>
      <c r="O90" s="16">
        <v>8.5103510000000011E-3</v>
      </c>
      <c r="P90" s="16"/>
      <c r="Q90" s="16"/>
      <c r="R90" s="16"/>
      <c r="S90" s="16"/>
      <c r="T90" s="16"/>
      <c r="U90" s="16"/>
      <c r="V90" s="16"/>
    </row>
    <row r="91" spans="1:22" x14ac:dyDescent="0.35">
      <c r="A91" s="2">
        <v>44385</v>
      </c>
      <c r="B91" s="16">
        <v>-4.1387739999999999E-2</v>
      </c>
      <c r="C91" s="16">
        <v>2.3844242000000002E-2</v>
      </c>
      <c r="D91" s="16">
        <v>-4.8894699999999999E-2</v>
      </c>
      <c r="E91" s="16">
        <v>2.4762749999999997E-2</v>
      </c>
      <c r="F91" s="16">
        <v>6.6585539999999999E-2</v>
      </c>
      <c r="G91" s="16">
        <v>-7.3899389999999995E-2</v>
      </c>
      <c r="H91" s="16">
        <v>2.5542259999999997E-2</v>
      </c>
      <c r="I91" s="16">
        <v>5.9546229999999999E-2</v>
      </c>
      <c r="J91" s="16">
        <v>-3.2450616000000002E-2</v>
      </c>
      <c r="K91" s="16">
        <v>-3.0901014999999997E-2</v>
      </c>
      <c r="L91" s="16">
        <v>-3.3834994E-2</v>
      </c>
      <c r="M91" s="16">
        <v>-3.2445670000000003E-2</v>
      </c>
      <c r="N91" s="16">
        <v>-7.0687175000000005E-2</v>
      </c>
      <c r="O91" s="16">
        <v>5.6807995E-3</v>
      </c>
      <c r="P91" s="16"/>
      <c r="Q91" s="16"/>
      <c r="R91" s="16"/>
      <c r="S91" s="16"/>
      <c r="T91" s="16"/>
      <c r="U91" s="16"/>
      <c r="V91" s="16"/>
    </row>
    <row r="92" spans="1:22" x14ac:dyDescent="0.35">
      <c r="A92" s="2">
        <v>44414</v>
      </c>
      <c r="B92" s="16">
        <v>-1.4606953000000001E-2</v>
      </c>
      <c r="C92" s="16">
        <v>2.6849508000000001E-2</v>
      </c>
      <c r="D92" s="16">
        <v>-2.3777007999999999E-2</v>
      </c>
      <c r="E92" s="16">
        <v>4.0273666000000003E-3</v>
      </c>
      <c r="F92" s="16">
        <v>2.5866150000000001E-2</v>
      </c>
      <c r="G92" s="16">
        <v>6.8477629999999998E-2</v>
      </c>
      <c r="H92" s="16">
        <v>-3.1015038000000002E-2</v>
      </c>
      <c r="I92" s="16">
        <v>-4.4527053999999996E-3</v>
      </c>
      <c r="J92" s="16">
        <v>3.4045100000000002E-2</v>
      </c>
      <c r="K92" s="16">
        <v>1.5901685000000002E-2</v>
      </c>
      <c r="L92" s="16">
        <v>1.7707109999999998E-2</v>
      </c>
      <c r="M92" s="16">
        <v>3.3832908000000002E-2</v>
      </c>
      <c r="N92" s="16">
        <v>4.3959379999999999E-2</v>
      </c>
      <c r="O92" s="16">
        <v>2.7900814999999999E-2</v>
      </c>
      <c r="P92" s="16"/>
      <c r="Q92" s="16"/>
      <c r="R92" s="16"/>
      <c r="S92" s="16"/>
      <c r="T92" s="16"/>
      <c r="U92" s="16"/>
      <c r="V92" s="16"/>
    </row>
    <row r="93" spans="1:22" x14ac:dyDescent="0.35">
      <c r="A93" s="2">
        <v>44447</v>
      </c>
      <c r="B93" s="16">
        <v>2.4770856000000001E-2</v>
      </c>
      <c r="C93" s="16">
        <v>1.9028664000000001E-2</v>
      </c>
      <c r="D93" s="16">
        <v>1.6095638000000002E-2</v>
      </c>
      <c r="E93" s="16">
        <v>-1.6045570000000002E-3</v>
      </c>
      <c r="F93" s="16">
        <v>3.4587739999999999E-2</v>
      </c>
      <c r="G93" s="16">
        <v>-2.6482939999999998E-3</v>
      </c>
      <c r="H93" s="16">
        <v>1.8428682999999998E-2</v>
      </c>
      <c r="I93" s="16">
        <v>2.2879838999999998E-3</v>
      </c>
      <c r="J93" s="16">
        <v>1.4439820999999999E-3</v>
      </c>
      <c r="K93" s="16">
        <v>5.0023793999999996E-3</v>
      </c>
      <c r="L93" s="16">
        <v>6.5320014999999995E-2</v>
      </c>
      <c r="M93" s="16">
        <v>-1.3256013000000001E-2</v>
      </c>
      <c r="N93" s="16">
        <v>-1.0299921E-2</v>
      </c>
      <c r="O93" s="16">
        <v>1.7224072999999999E-2</v>
      </c>
      <c r="P93" s="16"/>
      <c r="Q93" s="16"/>
      <c r="R93" s="16"/>
      <c r="S93" s="16"/>
      <c r="T93" s="16"/>
      <c r="U93" s="16"/>
      <c r="V93" s="16"/>
    </row>
    <row r="94" spans="1:22" x14ac:dyDescent="0.35">
      <c r="A94" s="2">
        <v>44477</v>
      </c>
      <c r="B94" s="16">
        <v>-2.4093270000000003E-2</v>
      </c>
      <c r="C94" s="16">
        <v>-2.5799750999999999E-2</v>
      </c>
      <c r="D94" s="16">
        <v>-1.8291592999999998E-2</v>
      </c>
      <c r="E94" s="16">
        <v>1.5267253000000001E-2</v>
      </c>
      <c r="F94" s="16">
        <v>-5.0452289999999997E-2</v>
      </c>
      <c r="G94" s="16">
        <v>3.0801892000000001E-2</v>
      </c>
      <c r="H94" s="16">
        <v>0.14904761</v>
      </c>
      <c r="I94" s="16">
        <v>-3.9689540000000002E-2</v>
      </c>
      <c r="J94" s="16">
        <v>-4.1230799999999998E-2</v>
      </c>
      <c r="K94" s="16">
        <v>-2.5529861000000001E-2</v>
      </c>
      <c r="L94" s="16">
        <v>-6.0761212999999994E-2</v>
      </c>
      <c r="M94" s="16">
        <v>-5.6884946999999998E-2</v>
      </c>
      <c r="N94" s="16">
        <v>-1.1325359E-2</v>
      </c>
      <c r="O94" s="16">
        <v>-3.0916869999999999E-2</v>
      </c>
      <c r="P94" s="16"/>
      <c r="Q94" s="16"/>
      <c r="R94" s="16"/>
      <c r="S94" s="16"/>
      <c r="T94" s="16"/>
      <c r="U94" s="16"/>
      <c r="V94" s="16"/>
    </row>
    <row r="95" spans="1:22" x14ac:dyDescent="0.35">
      <c r="A95" s="2">
        <v>44508</v>
      </c>
      <c r="B95" s="16">
        <v>1.2403964999999999E-2</v>
      </c>
      <c r="C95" s="16">
        <v>7.0958734000000009E-2</v>
      </c>
      <c r="D95" s="16">
        <v>3.7873745E-2</v>
      </c>
      <c r="E95" s="16">
        <v>-1.5829206E-3</v>
      </c>
      <c r="F95" s="16">
        <v>0.10217071000000001</v>
      </c>
      <c r="G95" s="16">
        <v>-9.7888109999999997E-3</v>
      </c>
      <c r="H95" s="16">
        <v>2.154994E-2</v>
      </c>
      <c r="I95" s="16">
        <v>5.1674128E-2</v>
      </c>
      <c r="J95" s="16">
        <v>5.9303999999999996E-2</v>
      </c>
      <c r="K95" s="16">
        <v>2.5539637E-2</v>
      </c>
      <c r="L95" s="16">
        <v>3.4630059999999997E-2</v>
      </c>
      <c r="M95" s="16">
        <v>8.8582279999999999E-2</v>
      </c>
      <c r="N95" s="16">
        <v>6.1919449999999994E-2</v>
      </c>
      <c r="O95" s="16">
        <v>6.4352629999999994E-2</v>
      </c>
      <c r="P95" s="16"/>
      <c r="Q95" s="16"/>
      <c r="R95" s="16"/>
      <c r="S95" s="16"/>
      <c r="T95" s="16"/>
      <c r="U95" s="16"/>
      <c r="V95" s="16"/>
    </row>
    <row r="96" spans="1:22" x14ac:dyDescent="0.35">
      <c r="A96" s="2">
        <v>44538</v>
      </c>
      <c r="B96" s="16">
        <v>-2.0031094999999999E-2</v>
      </c>
      <c r="C96" s="16">
        <v>1.2581348E-3</v>
      </c>
      <c r="D96" s="16">
        <v>-2.0827234E-2</v>
      </c>
      <c r="E96" s="16">
        <v>1.8628716E-2</v>
      </c>
      <c r="F96" s="16">
        <v>3.8938521999999998E-3</v>
      </c>
      <c r="G96" s="16">
        <v>2.9656649E-2</v>
      </c>
      <c r="H96" s="16">
        <v>-8.4381339999999999E-2</v>
      </c>
      <c r="I96" s="16">
        <v>-3.0239223999999998E-3</v>
      </c>
      <c r="J96" s="16">
        <v>-3.2562136999999998E-2</v>
      </c>
      <c r="K96" s="16">
        <v>-1.4460206E-2</v>
      </c>
      <c r="L96" s="16">
        <v>-1.8800734999999999E-2</v>
      </c>
      <c r="M96" s="16">
        <v>-4.5389533000000003E-2</v>
      </c>
      <c r="N96" s="16">
        <v>-4.5189500000000001E-2</v>
      </c>
      <c r="O96" s="16">
        <v>-1.0919689999999999E-2</v>
      </c>
      <c r="P96" s="16"/>
      <c r="Q96" s="16"/>
      <c r="R96" s="16"/>
      <c r="S96" s="16"/>
      <c r="T96" s="16"/>
      <c r="U96" s="16"/>
      <c r="V96" s="16"/>
    </row>
    <row r="97" spans="1:22" x14ac:dyDescent="0.35">
      <c r="A97" s="2">
        <v>44568</v>
      </c>
      <c r="B97" s="16">
        <v>-9.845197E-3</v>
      </c>
      <c r="C97" s="16">
        <v>-3.7727951999999999E-3</v>
      </c>
      <c r="D97" s="16">
        <v>5.0928589999999999E-3</v>
      </c>
      <c r="E97" s="16">
        <v>-1.5564560999999999E-3</v>
      </c>
      <c r="F97" s="16">
        <v>-4.8196135000000001E-2</v>
      </c>
      <c r="G97" s="16">
        <v>2.5265217000000001E-3</v>
      </c>
      <c r="H97" s="16">
        <v>8.1967239999999997E-2</v>
      </c>
      <c r="I97" s="16">
        <v>-4.0232716000000002E-2</v>
      </c>
      <c r="J97" s="16">
        <v>2.0940899999999998E-2</v>
      </c>
      <c r="K97" s="16">
        <v>6.9906710000000004E-3</v>
      </c>
      <c r="L97" s="16">
        <v>-1.9375682000000002E-2</v>
      </c>
      <c r="M97" s="16">
        <v>1.4431000000000001E-2</v>
      </c>
      <c r="N97" s="16">
        <v>2.8794646E-2</v>
      </c>
      <c r="O97" s="16">
        <v>-5.4420230000000007E-3</v>
      </c>
      <c r="P97" s="16"/>
      <c r="Q97" s="16"/>
      <c r="R97" s="16"/>
      <c r="S97" s="16"/>
      <c r="T97" s="16"/>
      <c r="U97" s="16"/>
      <c r="V97" s="16"/>
    </row>
    <row r="98" spans="1:22" x14ac:dyDescent="0.35">
      <c r="A98" s="2">
        <v>44600</v>
      </c>
      <c r="B98" s="16">
        <v>1.0728717E-2</v>
      </c>
      <c r="C98" s="16">
        <v>-3.2504439999999996E-2</v>
      </c>
      <c r="D98" s="16">
        <v>1.7168403000000002E-2</v>
      </c>
      <c r="E98" s="16">
        <v>-2.3382305999999999E-3</v>
      </c>
      <c r="F98" s="16">
        <v>-5.4599046999999998E-2</v>
      </c>
      <c r="G98" s="16">
        <v>4.9899220000000001E-2</v>
      </c>
      <c r="H98" s="16">
        <v>0.12080264</v>
      </c>
      <c r="I98" s="16">
        <v>-2.7392208999999997E-2</v>
      </c>
      <c r="J98" s="16">
        <v>-3.3454955000000001E-2</v>
      </c>
      <c r="K98" s="16">
        <v>-1.6415119999999998E-4</v>
      </c>
      <c r="L98" s="16">
        <v>-3.0598462E-2</v>
      </c>
      <c r="M98" s="16">
        <v>-7.4912843999999992E-2</v>
      </c>
      <c r="N98" s="16">
        <v>-2.6791096E-2</v>
      </c>
      <c r="O98" s="16">
        <v>-3.1609058000000002E-2</v>
      </c>
      <c r="P98" s="16"/>
      <c r="Q98" s="16"/>
      <c r="R98" s="16"/>
      <c r="S98" s="16"/>
      <c r="T98" s="16"/>
      <c r="U98" s="16"/>
      <c r="V98" s="16"/>
    </row>
    <row r="99" spans="1:22" x14ac:dyDescent="0.35">
      <c r="A99" s="2">
        <v>44628</v>
      </c>
      <c r="B99" s="16">
        <v>-0.11175651</v>
      </c>
      <c r="C99" s="16">
        <v>-7.6928196000000004E-2</v>
      </c>
      <c r="D99" s="16">
        <v>0.12237000000000001</v>
      </c>
      <c r="E99" s="16">
        <v>3.515625E-2</v>
      </c>
      <c r="F99" s="16">
        <v>-9.960455E-2</v>
      </c>
      <c r="G99" s="16">
        <v>6.5770507000000006E-2</v>
      </c>
      <c r="H99" s="16">
        <v>0.36134444999999998</v>
      </c>
      <c r="I99" s="16">
        <v>-1.5913247999999999E-3</v>
      </c>
      <c r="J99" s="16">
        <v>-0.1425333</v>
      </c>
      <c r="K99" s="16">
        <v>-0.10195369</v>
      </c>
      <c r="L99" s="16">
        <v>-9.9798789999999998E-2</v>
      </c>
      <c r="M99" s="16">
        <v>-0.19491523999999999</v>
      </c>
      <c r="N99" s="16">
        <v>-0.17290449999999999</v>
      </c>
      <c r="O99" s="16">
        <v>-8.8618340000000004E-2</v>
      </c>
      <c r="P99" s="16"/>
      <c r="Q99" s="16"/>
      <c r="R99" s="16"/>
      <c r="S99" s="16"/>
      <c r="T99" s="16"/>
      <c r="U99" s="16"/>
      <c r="V99" s="16"/>
    </row>
    <row r="100" spans="1:22" x14ac:dyDescent="0.35">
      <c r="A100" s="2">
        <v>44659</v>
      </c>
      <c r="B100" s="16">
        <v>4.5212865000000005E-2</v>
      </c>
      <c r="C100" s="16">
        <v>7.8547480000000003E-2</v>
      </c>
      <c r="D100" s="16">
        <v>-5.2425439999999997E-2</v>
      </c>
      <c r="E100" s="16">
        <v>6.4151290000000003E-3</v>
      </c>
      <c r="F100" s="16">
        <v>8.1127404999999986E-2</v>
      </c>
      <c r="G100" s="16">
        <v>6.7567825E-3</v>
      </c>
      <c r="H100" s="16">
        <v>-0.14007515000000001</v>
      </c>
      <c r="I100" s="16">
        <v>-9.0435740000000001E-2</v>
      </c>
      <c r="J100" s="16">
        <v>9.6755140000000003E-2</v>
      </c>
      <c r="K100" s="16">
        <v>5.3839087000000001E-2</v>
      </c>
      <c r="L100" s="16">
        <v>2.1485089999999998E-2</v>
      </c>
      <c r="M100" s="16">
        <v>0.14766085000000001</v>
      </c>
      <c r="N100" s="16">
        <v>9.0127109999999996E-2</v>
      </c>
      <c r="O100" s="16">
        <v>7.8604817000000007E-2</v>
      </c>
      <c r="P100" s="16"/>
      <c r="Q100" s="16"/>
      <c r="R100" s="16"/>
      <c r="S100" s="16"/>
      <c r="T100" s="16"/>
      <c r="U100" s="16"/>
      <c r="V100" s="16"/>
    </row>
    <row r="101" spans="1:22" x14ac:dyDescent="0.35">
      <c r="A101" s="2">
        <v>44687</v>
      </c>
      <c r="B101" s="16">
        <v>-9.2817010000000005E-2</v>
      </c>
      <c r="C101" s="16">
        <v>-8.0948239999999991E-2</v>
      </c>
      <c r="D101" s="16">
        <v>-3.3338844999999999E-2</v>
      </c>
      <c r="E101" s="16">
        <v>3.8995147000000001E-2</v>
      </c>
      <c r="F101" s="16">
        <v>-0.11427754</v>
      </c>
      <c r="G101" s="16">
        <v>-2.2818803999999998E-2</v>
      </c>
      <c r="H101" s="16">
        <v>0.10265673</v>
      </c>
      <c r="I101" s="16">
        <v>-8.9937320000000001E-2</v>
      </c>
      <c r="J101" s="16">
        <v>-8.6179140000000001E-2</v>
      </c>
      <c r="K101" s="16">
        <v>-7.5375136999999995E-2</v>
      </c>
      <c r="L101" s="16">
        <v>-4.610467E-2</v>
      </c>
      <c r="M101" s="16">
        <v>-0.13477707</v>
      </c>
      <c r="N101" s="16">
        <v>-7.37564E-2</v>
      </c>
      <c r="O101" s="16">
        <v>-8.2419814999999993E-2</v>
      </c>
      <c r="P101" s="16"/>
      <c r="Q101" s="16"/>
      <c r="R101" s="16"/>
      <c r="S101" s="16"/>
      <c r="T101" s="16"/>
      <c r="U101" s="16"/>
      <c r="V101" s="16"/>
    </row>
    <row r="102" spans="1:22" x14ac:dyDescent="0.35">
      <c r="A102" s="2">
        <v>44720</v>
      </c>
      <c r="B102" s="16">
        <v>5.0799010000000006E-2</v>
      </c>
      <c r="C102" s="16">
        <v>-2.9170512999999998E-4</v>
      </c>
      <c r="D102" s="16">
        <v>-1.5049577000000001E-2</v>
      </c>
      <c r="E102" s="16">
        <v>-1.0826408999999999E-2</v>
      </c>
      <c r="F102" s="16">
        <v>-5.2061080000000001E-3</v>
      </c>
      <c r="G102" s="16">
        <v>1.556778E-2</v>
      </c>
      <c r="H102" s="16">
        <v>0.12114345999999999</v>
      </c>
      <c r="I102" s="16">
        <v>5.5745840000000005E-3</v>
      </c>
      <c r="J102" s="16">
        <v>4.0542959999999996E-2</v>
      </c>
      <c r="K102" s="16">
        <v>-5.4408909999999998E-3</v>
      </c>
      <c r="L102" s="16">
        <v>1.0584593E-3</v>
      </c>
      <c r="M102" s="16">
        <v>7.3321579999999997E-2</v>
      </c>
      <c r="N102" s="16">
        <v>4.7037005E-2</v>
      </c>
      <c r="O102" s="16">
        <v>9.5410346999999993E-3</v>
      </c>
      <c r="P102" s="16"/>
      <c r="Q102" s="16"/>
      <c r="R102" s="16"/>
      <c r="S102" s="16"/>
      <c r="T102" s="16"/>
      <c r="U102" s="16"/>
      <c r="V102" s="16"/>
    </row>
    <row r="103" spans="1:22" x14ac:dyDescent="0.35">
      <c r="A103" s="2">
        <v>44750</v>
      </c>
      <c r="B103" s="16">
        <v>-5.0299587E-2</v>
      </c>
      <c r="C103" s="16">
        <v>-5.0763129999999997E-2</v>
      </c>
      <c r="D103" s="16">
        <v>-6.0655117000000001E-2</v>
      </c>
      <c r="E103" s="16">
        <v>4.2320370000000003E-2</v>
      </c>
      <c r="F103" s="16">
        <v>-3.8147986000000002E-2</v>
      </c>
      <c r="G103" s="16">
        <v>-8.1154229999999994E-2</v>
      </c>
      <c r="H103" s="16">
        <v>-0.15804093999999999</v>
      </c>
      <c r="I103" s="16">
        <v>-1.2090862000000001E-2</v>
      </c>
      <c r="J103" s="16">
        <v>-9.6674919999999998E-2</v>
      </c>
      <c r="K103" s="16">
        <v>-9.2467310000000011E-2</v>
      </c>
      <c r="L103" s="16">
        <v>-4.4131220000000006E-2</v>
      </c>
      <c r="M103" s="16">
        <v>-0.12236171999999999</v>
      </c>
      <c r="N103" s="16">
        <v>-0.13592291000000001</v>
      </c>
      <c r="O103" s="16">
        <v>-6.158346E-2</v>
      </c>
      <c r="P103" s="16"/>
      <c r="Q103" s="16"/>
      <c r="R103" s="16"/>
      <c r="S103" s="16"/>
      <c r="T103" s="16"/>
      <c r="U103" s="16"/>
      <c r="V103" s="16"/>
    </row>
    <row r="104" spans="1:22" x14ac:dyDescent="0.35">
      <c r="A104" s="2">
        <v>44781</v>
      </c>
      <c r="B104" s="16">
        <v>-1.6851425000000001E-3</v>
      </c>
      <c r="C104" s="16">
        <v>6.2572240000000001E-2</v>
      </c>
      <c r="D104" s="16">
        <v>2.7048706999999998E-2</v>
      </c>
      <c r="E104" s="16">
        <v>-3.8502216000000002E-3</v>
      </c>
      <c r="F104" s="16">
        <v>8.5864179999999998E-2</v>
      </c>
      <c r="G104" s="16">
        <v>-1.4720260999999998E-2</v>
      </c>
      <c r="H104" s="16">
        <v>-5.2473726000000005E-2</v>
      </c>
      <c r="I104" s="16">
        <v>5.3866981999999994E-2</v>
      </c>
      <c r="J104" s="16">
        <v>5.3547499999999998E-2</v>
      </c>
      <c r="K104" s="16">
        <v>6.2342643999999996E-2</v>
      </c>
      <c r="L104" s="16">
        <v>2.9225588E-2</v>
      </c>
      <c r="M104" s="16">
        <v>7.2370530000000002E-2</v>
      </c>
      <c r="N104" s="16">
        <v>4.1350245000000001E-2</v>
      </c>
      <c r="O104" s="16">
        <v>5.8123589999999996E-2</v>
      </c>
      <c r="P104" s="16"/>
      <c r="Q104" s="16"/>
      <c r="R104" s="16"/>
      <c r="S104" s="16"/>
      <c r="T104" s="16"/>
      <c r="U104" s="16"/>
      <c r="V104" s="16"/>
    </row>
    <row r="105" spans="1:22" x14ac:dyDescent="0.35">
      <c r="A105" s="2">
        <v>44812</v>
      </c>
      <c r="B105" s="16">
        <v>-2.3872733E-2</v>
      </c>
      <c r="C105" s="16">
        <v>-3.0533372999999999E-2</v>
      </c>
      <c r="D105" s="16">
        <v>-4.6253559999999999E-2</v>
      </c>
      <c r="E105" s="16">
        <v>3.3028840000000004E-2</v>
      </c>
      <c r="F105" s="16">
        <v>-6.2954070000000001E-2</v>
      </c>
      <c r="G105" s="16">
        <v>1.0458231E-2</v>
      </c>
      <c r="H105" s="16">
        <v>-6.5189839999999999E-2</v>
      </c>
      <c r="I105" s="16">
        <v>-8.4893590000000005E-2</v>
      </c>
      <c r="J105" s="16">
        <v>-7.5875815999999999E-2</v>
      </c>
      <c r="K105" s="16">
        <v>-4.1691359999999997E-2</v>
      </c>
      <c r="L105" s="16">
        <v>-5.7876643999999998E-2</v>
      </c>
      <c r="M105" s="16">
        <v>-0.1055789</v>
      </c>
      <c r="N105" s="16">
        <v>-6.3209056999999999E-2</v>
      </c>
      <c r="O105" s="16">
        <v>-4.1954994000000002E-2</v>
      </c>
      <c r="P105" s="16"/>
      <c r="Q105" s="16"/>
      <c r="R105" s="16"/>
      <c r="S105" s="16"/>
      <c r="T105" s="16"/>
      <c r="U105" s="16"/>
      <c r="V105" s="16"/>
    </row>
    <row r="106" spans="1:22" x14ac:dyDescent="0.35">
      <c r="A106" s="2">
        <v>44841</v>
      </c>
      <c r="B106" s="16">
        <v>-7.0150557000000002E-2</v>
      </c>
      <c r="C106" s="16">
        <v>-9.013409E-2</v>
      </c>
      <c r="D106" s="16">
        <v>-6.9190264000000001E-3</v>
      </c>
      <c r="E106" s="16">
        <v>3.0612230000000001E-2</v>
      </c>
      <c r="F106" s="16">
        <v>-0.10295666000000001</v>
      </c>
      <c r="G106" s="16">
        <v>-5.4213999999999998E-3</v>
      </c>
      <c r="H106" s="16">
        <v>0.10215640000000001</v>
      </c>
      <c r="I106" s="16">
        <v>-6.3316049999999999E-2</v>
      </c>
      <c r="J106" s="16">
        <v>-7.9332646999999992E-2</v>
      </c>
      <c r="K106" s="16">
        <v>-6.2061843999999998E-2</v>
      </c>
      <c r="L106" s="16">
        <v>-4.3770369999999996E-2</v>
      </c>
      <c r="M106" s="16">
        <v>-9.1213940000000007E-2</v>
      </c>
      <c r="N106" s="16">
        <v>-5.9688625000000002E-2</v>
      </c>
      <c r="O106" s="16">
        <v>-8.3069919999999992E-2</v>
      </c>
      <c r="P106" s="16"/>
      <c r="Q106" s="16"/>
      <c r="R106" s="16"/>
      <c r="S106" s="16"/>
      <c r="T106" s="16"/>
      <c r="U106" s="16"/>
      <c r="V106" s="16"/>
    </row>
    <row r="107" spans="1:22" x14ac:dyDescent="0.35">
      <c r="A107" s="2">
        <v>44873</v>
      </c>
      <c r="B107" s="16">
        <v>1.2924075E-2</v>
      </c>
      <c r="C107" s="16">
        <v>5.2950739999999996E-2</v>
      </c>
      <c r="D107" s="16">
        <v>9.9442005E-3</v>
      </c>
      <c r="E107" s="16">
        <v>-2.5412499999999998E-2</v>
      </c>
      <c r="F107" s="16">
        <v>1.6350746E-3</v>
      </c>
      <c r="G107" s="16">
        <v>-5.9465170000000001E-3</v>
      </c>
      <c r="H107" s="16">
        <v>-4.5366286999999998E-3</v>
      </c>
      <c r="I107" s="16">
        <v>-6.3970385000000005E-2</v>
      </c>
      <c r="J107" s="16">
        <v>0.11613464000000001</v>
      </c>
      <c r="K107" s="16">
        <v>6.067264E-2</v>
      </c>
      <c r="L107" s="16">
        <v>4.1959404999999998E-2</v>
      </c>
      <c r="M107" s="16">
        <v>0.15535056999999999</v>
      </c>
      <c r="N107" s="16">
        <v>0.17755295000000001</v>
      </c>
      <c r="O107" s="16">
        <v>6.0561179999999999E-2</v>
      </c>
      <c r="P107" s="16"/>
      <c r="Q107" s="16"/>
      <c r="R107" s="16"/>
      <c r="S107" s="16"/>
      <c r="T107" s="16"/>
      <c r="U107" s="16"/>
      <c r="V107" s="16"/>
    </row>
    <row r="108" spans="1:22" x14ac:dyDescent="0.35">
      <c r="A108" s="2">
        <v>44903</v>
      </c>
      <c r="B108" s="16">
        <v>7.6820849999999996E-2</v>
      </c>
      <c r="C108" s="16">
        <v>3.7277459999999998E-2</v>
      </c>
      <c r="D108" s="16">
        <v>4.4026375E-2</v>
      </c>
      <c r="E108" s="16">
        <v>-4.1652620000000001E-2</v>
      </c>
      <c r="F108" s="16">
        <v>5.3090453000000003E-2</v>
      </c>
      <c r="G108" s="16">
        <v>-1.9940138E-2</v>
      </c>
      <c r="H108" s="16">
        <v>-0.16476398</v>
      </c>
      <c r="I108" s="16">
        <v>0.16036176999999999</v>
      </c>
      <c r="J108" s="16">
        <v>8.8308700000000004E-2</v>
      </c>
      <c r="K108" s="16">
        <v>1.9274592E-2</v>
      </c>
      <c r="L108" s="16">
        <v>6.1464309999999994E-2</v>
      </c>
      <c r="M108" s="16">
        <v>7.6014039999999991E-2</v>
      </c>
      <c r="N108" s="16">
        <v>7.4609399999999992E-2</v>
      </c>
      <c r="O108" s="16">
        <v>4.9025179999999995E-2</v>
      </c>
      <c r="P108" s="16"/>
      <c r="Q108" s="16"/>
      <c r="R108" s="16"/>
      <c r="S108" s="16"/>
      <c r="T108" s="16"/>
      <c r="U108" s="16"/>
      <c r="V108" s="16"/>
    </row>
    <row r="109" spans="1:22" x14ac:dyDescent="0.35">
      <c r="A109" s="2">
        <v>44932</v>
      </c>
      <c r="B109" s="16">
        <v>2.8337359999999999E-2</v>
      </c>
      <c r="C109" s="16">
        <v>-1.6041397999999998E-2</v>
      </c>
      <c r="D109" s="16">
        <v>4.3491363999999998E-2</v>
      </c>
      <c r="E109" s="16">
        <v>-5.4733160000000006E-3</v>
      </c>
      <c r="F109" s="16">
        <v>-5.0720159999999993E-2</v>
      </c>
      <c r="G109" s="16">
        <v>-2.0903349000000001E-4</v>
      </c>
      <c r="H109" s="16">
        <v>3.8049579E-2</v>
      </c>
      <c r="I109" s="16">
        <v>-3.4226537000000001E-2</v>
      </c>
      <c r="J109" s="16">
        <v>3.4053922E-2</v>
      </c>
      <c r="K109" s="16">
        <v>1.7431855E-2</v>
      </c>
      <c r="L109" s="16">
        <v>-3.5990477E-3</v>
      </c>
      <c r="M109" s="16">
        <v>9.8963976000000006E-3</v>
      </c>
      <c r="N109" s="16">
        <v>4.9351095999999997E-2</v>
      </c>
      <c r="O109" s="16">
        <v>-6.3574909999999998E-3</v>
      </c>
      <c r="P109" s="16"/>
      <c r="Q109" s="16"/>
      <c r="R109" s="16"/>
      <c r="S109" s="16"/>
      <c r="T109" s="16"/>
      <c r="U109" s="16"/>
      <c r="V109" s="16"/>
    </row>
    <row r="110" spans="1:22" x14ac:dyDescent="0.35">
      <c r="A110" s="2">
        <v>44965</v>
      </c>
      <c r="B110" s="16">
        <v>6.5869089999999993E-3</v>
      </c>
      <c r="C110" s="16">
        <v>5.815816E-2</v>
      </c>
      <c r="D110" s="16">
        <v>4.0296315999999999E-3</v>
      </c>
      <c r="E110" s="16">
        <v>1.0752678E-3</v>
      </c>
      <c r="F110" s="16">
        <v>0.13232886999999999</v>
      </c>
      <c r="G110" s="16">
        <v>2.86299E-2</v>
      </c>
      <c r="H110" s="16">
        <v>6.0142399999999999E-2</v>
      </c>
      <c r="I110" s="16">
        <v>6.1687230000000001E-3</v>
      </c>
      <c r="J110" s="16">
        <v>3.9003491000000001E-2</v>
      </c>
      <c r="K110" s="16">
        <v>1.7690062999999999E-2</v>
      </c>
      <c r="L110" s="16">
        <v>5.4044126999999997E-2</v>
      </c>
      <c r="M110" s="16">
        <v>4.1974545000000002E-2</v>
      </c>
      <c r="N110" s="16">
        <v>6.3642740000000003E-2</v>
      </c>
      <c r="O110" s="16">
        <v>5.4553629999999999E-2</v>
      </c>
      <c r="P110" s="16"/>
      <c r="Q110" s="16"/>
      <c r="R110" s="16"/>
      <c r="S110" s="16"/>
      <c r="T110" s="16"/>
      <c r="U110" s="16"/>
      <c r="V110" s="16"/>
    </row>
    <row r="111" spans="1:22" x14ac:dyDescent="0.35">
      <c r="A111" s="2">
        <v>44993</v>
      </c>
      <c r="B111" s="16">
        <v>-2.6660144E-2</v>
      </c>
      <c r="C111" s="16">
        <v>-2.8564453E-2</v>
      </c>
      <c r="D111" s="16">
        <v>-3.3656358999999997E-2</v>
      </c>
      <c r="E111" s="16">
        <v>2.4346589999999998E-2</v>
      </c>
      <c r="F111" s="16">
        <v>-2.1519840000000002E-2</v>
      </c>
      <c r="G111" s="16">
        <v>-2.4851560000000001E-3</v>
      </c>
      <c r="H111" s="16">
        <v>-2.2490800000000002E-2</v>
      </c>
      <c r="I111" s="16">
        <v>-3.3029795000000001E-2</v>
      </c>
      <c r="J111" s="16">
        <v>-1.2568235000000001E-2</v>
      </c>
      <c r="K111" s="16">
        <v>-1.8981040000000001E-2</v>
      </c>
      <c r="L111" s="16">
        <v>-2.7714968000000003E-3</v>
      </c>
      <c r="M111" s="16">
        <v>-1.2482226000000001E-2</v>
      </c>
      <c r="N111" s="16">
        <v>7.2727202999999995E-3</v>
      </c>
      <c r="O111" s="16">
        <v>-2.4504364000000001E-2</v>
      </c>
      <c r="P111" s="16"/>
      <c r="Q111" s="16"/>
      <c r="R111" s="16"/>
      <c r="S111" s="16"/>
      <c r="T111" s="16"/>
      <c r="U111" s="16"/>
      <c r="V111" s="16"/>
    </row>
    <row r="112" spans="1:22" x14ac:dyDescent="0.35">
      <c r="A112" s="2">
        <v>45022</v>
      </c>
      <c r="B112" s="16">
        <v>8.947730000000001E-3</v>
      </c>
      <c r="C112" s="16">
        <v>2.9706000999999999E-2</v>
      </c>
      <c r="D112" s="16">
        <v>0.10650301000000001</v>
      </c>
      <c r="E112" s="16">
        <v>-3.0408978000000003E-2</v>
      </c>
      <c r="F112" s="16">
        <v>6.9574949999999997E-2</v>
      </c>
      <c r="G112" s="16">
        <v>2.8898834999999998E-2</v>
      </c>
      <c r="H112" s="16">
        <v>5.0137280000000006E-2</v>
      </c>
      <c r="I112" s="16">
        <v>6.8587899999999993E-2</v>
      </c>
      <c r="J112" s="16">
        <v>3.4929872000000001E-2</v>
      </c>
      <c r="K112" s="16">
        <v>5.4990053000000009E-3</v>
      </c>
      <c r="L112" s="16">
        <v>4.1688680000000001E-3</v>
      </c>
      <c r="M112" s="16">
        <v>8.043647000000001E-3</v>
      </c>
      <c r="N112" s="16">
        <v>1.3455867999999999E-2</v>
      </c>
      <c r="O112" s="16">
        <v>2.6428223000000001E-2</v>
      </c>
      <c r="P112" s="16"/>
      <c r="Q112" s="16"/>
      <c r="R112" s="16"/>
      <c r="S112" s="16"/>
      <c r="T112" s="16"/>
      <c r="U112" s="16"/>
      <c r="V112" s="16"/>
    </row>
    <row r="113" spans="1:22" x14ac:dyDescent="0.35">
      <c r="A113" s="2">
        <v>45054</v>
      </c>
      <c r="B113" s="16">
        <v>-7.4100494000000001E-4</v>
      </c>
      <c r="C113" s="16">
        <v>8.6756944999999992E-3</v>
      </c>
      <c r="D113" s="16">
        <v>6.4346789999999996E-3</v>
      </c>
      <c r="E113" s="16">
        <v>-1.441896E-3</v>
      </c>
      <c r="F113" s="16">
        <v>1.7733097E-2</v>
      </c>
      <c r="G113" s="16">
        <v>1.2590766E-2</v>
      </c>
      <c r="H113" s="16">
        <v>-8.534992000000001E-2</v>
      </c>
      <c r="I113" s="16">
        <v>-4.4607460000000002E-2</v>
      </c>
      <c r="J113" s="16">
        <v>3.2483339999999999E-2</v>
      </c>
      <c r="K113" s="16">
        <v>1.9242525E-2</v>
      </c>
      <c r="L113" s="16">
        <v>2.7503848000000001E-2</v>
      </c>
      <c r="M113" s="16">
        <v>5.7281256000000003E-2</v>
      </c>
      <c r="N113" s="16">
        <v>3.5297990000000001E-2</v>
      </c>
      <c r="O113" s="16">
        <v>1.4615893E-2</v>
      </c>
      <c r="P113" s="16"/>
      <c r="Q113" s="16"/>
      <c r="R113" s="16"/>
      <c r="S113" s="16"/>
      <c r="T113" s="16"/>
      <c r="U113" s="16"/>
      <c r="V113" s="16"/>
    </row>
    <row r="114" spans="1:22" x14ac:dyDescent="0.35">
      <c r="A114" s="2">
        <v>45085</v>
      </c>
      <c r="B114" s="16">
        <v>7.167578E-3</v>
      </c>
      <c r="C114" s="16">
        <v>3.9710282999999999E-2</v>
      </c>
      <c r="D114" s="16">
        <v>-2.7492165999999998E-2</v>
      </c>
      <c r="E114" s="16">
        <v>2.4909734999999999E-2</v>
      </c>
      <c r="F114" s="16">
        <v>9.1012950000000009E-2</v>
      </c>
      <c r="G114" s="16">
        <v>1.5781879999999998E-2</v>
      </c>
      <c r="H114" s="16" t="e">
        <v>#N/A</v>
      </c>
      <c r="I114" s="16">
        <v>-1.0537207E-2</v>
      </c>
      <c r="J114" s="16">
        <v>-2.6584864E-2</v>
      </c>
      <c r="K114" s="16">
        <v>3.7923932E-2</v>
      </c>
      <c r="L114" s="16">
        <v>4.3002010000000007E-2</v>
      </c>
      <c r="M114" s="16">
        <v>-4.501343E-2</v>
      </c>
      <c r="N114" s="16">
        <v>-2.4814904000000002E-2</v>
      </c>
      <c r="O114" s="16">
        <v>2.2842525999999998E-2</v>
      </c>
      <c r="P114" s="16"/>
      <c r="Q114" s="16"/>
      <c r="R114" s="16"/>
      <c r="S114" s="16"/>
      <c r="T114" s="16"/>
      <c r="U114" s="16"/>
      <c r="V114" s="16"/>
    </row>
    <row r="115" spans="1:22" x14ac:dyDescent="0.35">
      <c r="A115" s="2">
        <v>45114</v>
      </c>
      <c r="B115" s="16">
        <v>1.3384819E-3</v>
      </c>
      <c r="C115" s="16">
        <v>2.5761365999999997E-2</v>
      </c>
      <c r="D115" s="16">
        <v>-2.131158E-2</v>
      </c>
      <c r="E115" s="16">
        <v>-5.635798E-3</v>
      </c>
      <c r="F115" s="16">
        <v>3.8490890999999999E-2</v>
      </c>
      <c r="G115" s="16">
        <v>-3.7664769999999998E-3</v>
      </c>
      <c r="H115" s="16" t="e">
        <v>#N/A</v>
      </c>
      <c r="I115" s="16">
        <v>-2.6557385999999999E-2</v>
      </c>
      <c r="J115" s="16">
        <v>-1.2504398999999999E-2</v>
      </c>
      <c r="K115" s="16">
        <v>-2.5071502000000002E-3</v>
      </c>
      <c r="L115" s="16">
        <v>1.9506216E-3</v>
      </c>
      <c r="M115" s="16">
        <v>-2.9918193999999999E-2</v>
      </c>
      <c r="N115" s="16">
        <v>3.0233382999999999E-2</v>
      </c>
      <c r="O115" s="16">
        <v>1.5874386000000001E-2</v>
      </c>
      <c r="P115" s="16"/>
      <c r="Q115" s="16"/>
      <c r="R115" s="16"/>
      <c r="S115" s="16"/>
      <c r="T115" s="16"/>
      <c r="U115" s="16"/>
      <c r="V115" s="16"/>
    </row>
    <row r="116" spans="1:22" x14ac:dyDescent="0.35">
      <c r="A116" s="2">
        <v>45146</v>
      </c>
      <c r="B116" s="16">
        <v>1.7249823000000001E-2</v>
      </c>
      <c r="C116" s="16">
        <v>2.3258448000000001E-2</v>
      </c>
      <c r="D116" s="16">
        <v>0</v>
      </c>
      <c r="E116" s="16">
        <v>7.4388980000000002E-3</v>
      </c>
      <c r="F116" s="16">
        <v>1.5727401000000002E-2</v>
      </c>
      <c r="G116" s="16">
        <v>1.2759924000000001E-2</v>
      </c>
      <c r="H116" s="16" t="e">
        <v>#N/A</v>
      </c>
      <c r="I116" s="16">
        <v>-2.1384596999999998E-2</v>
      </c>
      <c r="J116" s="16">
        <v>3.0318139999999997E-2</v>
      </c>
      <c r="K116" s="16">
        <v>4.2536259999999999E-3</v>
      </c>
      <c r="L116" s="16">
        <v>1.7845630000000001E-3</v>
      </c>
      <c r="M116" s="16">
        <v>0</v>
      </c>
      <c r="N116" s="16">
        <v>1.4035105999999999E-2</v>
      </c>
      <c r="O116" s="16">
        <v>2.2625566E-2</v>
      </c>
      <c r="P116" s="16"/>
      <c r="Q116" s="16"/>
      <c r="R116" s="16"/>
      <c r="S116" s="16"/>
      <c r="T116" s="16"/>
      <c r="U116" s="16"/>
      <c r="V116" s="16"/>
    </row>
    <row r="117" spans="1:22" x14ac:dyDescent="0.35">
      <c r="A117" s="2">
        <v>45177</v>
      </c>
      <c r="B117" s="16">
        <v>-2.6162744000000002E-2</v>
      </c>
      <c r="C117" s="16">
        <v>-7.1977972999999994E-3</v>
      </c>
      <c r="D117" s="16">
        <v>-3.134787E-3</v>
      </c>
      <c r="E117" s="16">
        <v>3.1293988000000002E-2</v>
      </c>
      <c r="F117" s="16">
        <v>1.5591382999999999E-3</v>
      </c>
      <c r="G117" s="16">
        <v>1.9598721999999999E-2</v>
      </c>
      <c r="H117" s="16" t="e">
        <v>#N/A</v>
      </c>
      <c r="I117" s="16">
        <v>-2.1024704000000002E-2</v>
      </c>
      <c r="J117" s="16">
        <v>-3.6539972000000004E-2</v>
      </c>
      <c r="K117" s="16">
        <v>-1.9060433000000002E-2</v>
      </c>
      <c r="L117" s="16">
        <v>-2.2671818999999999E-3</v>
      </c>
      <c r="M117" s="16">
        <v>-4.8297939999999998E-2</v>
      </c>
      <c r="N117" s="16">
        <v>-2.1075785E-2</v>
      </c>
      <c r="O117" s="16">
        <v>-1.2176691999999999E-2</v>
      </c>
      <c r="P117" s="16"/>
      <c r="Q117" s="16"/>
      <c r="R117" s="16"/>
      <c r="S117" s="16"/>
      <c r="T117" s="16"/>
      <c r="U117" s="16"/>
      <c r="V117" s="16"/>
    </row>
    <row r="118" spans="1:22" x14ac:dyDescent="0.35">
      <c r="A118" s="2">
        <v>45205</v>
      </c>
      <c r="B118" s="16">
        <v>-1.9429564E-2</v>
      </c>
      <c r="C118" s="16">
        <v>-3.2425522999999998E-2</v>
      </c>
      <c r="D118" s="16">
        <v>-4.7057510000000004E-2</v>
      </c>
      <c r="E118" s="16">
        <v>1.3978839E-2</v>
      </c>
      <c r="F118" s="16">
        <v>-1.9735514999999999E-2</v>
      </c>
      <c r="G118" s="16">
        <v>-1.2356997000000002E-2</v>
      </c>
      <c r="H118" s="16" t="e">
        <v>#N/A</v>
      </c>
      <c r="I118" s="16">
        <v>-9.8621189999999997E-2</v>
      </c>
      <c r="J118" s="16">
        <v>-2.7813613000000001E-2</v>
      </c>
      <c r="K118" s="16">
        <v>-2.4926423999999999E-2</v>
      </c>
      <c r="L118" s="16">
        <v>-3.6195396999999997E-2</v>
      </c>
      <c r="M118" s="16">
        <v>1.2228727E-2</v>
      </c>
      <c r="N118" s="16">
        <v>-3.2455026999999997E-2</v>
      </c>
      <c r="O118" s="16">
        <v>-3.1179546999999998E-2</v>
      </c>
      <c r="P118" s="16"/>
      <c r="Q118" s="16"/>
      <c r="R118" s="16"/>
      <c r="S118" s="16"/>
      <c r="T118" s="16"/>
      <c r="U118" s="16"/>
      <c r="V118" s="16"/>
    </row>
    <row r="119" spans="1:22" x14ac:dyDescent="0.35">
      <c r="A119" s="2">
        <v>45238</v>
      </c>
      <c r="B119" s="16">
        <v>9.2071294999999994E-3</v>
      </c>
      <c r="C119" s="16">
        <v>1.7949461999999999E-2</v>
      </c>
      <c r="D119" s="16">
        <v>6.5232754000000004E-2</v>
      </c>
      <c r="E119" s="16">
        <v>-3.3622979999999996E-4</v>
      </c>
      <c r="F119" s="16">
        <v>2.2593855999999999E-2</v>
      </c>
      <c r="G119" s="16">
        <v>3.1510709999999997E-2</v>
      </c>
      <c r="H119" s="16" t="e">
        <v>#N/A</v>
      </c>
      <c r="I119" s="16">
        <v>5.9810040000000002E-2</v>
      </c>
      <c r="J119" s="16">
        <v>6.7614316999999998E-3</v>
      </c>
      <c r="K119" s="16">
        <v>2.0330070999999998E-2</v>
      </c>
      <c r="L119" s="16">
        <v>4.3785572E-3</v>
      </c>
      <c r="M119" s="16">
        <v>-1.2987017999999999E-2</v>
      </c>
      <c r="N119" s="16">
        <v>3.0222535000000002E-2</v>
      </c>
      <c r="O119" s="16">
        <v>1.4719248000000001E-2</v>
      </c>
      <c r="P119" s="16"/>
      <c r="Q119" s="16"/>
      <c r="R119" s="16"/>
      <c r="S119" s="16"/>
      <c r="T119" s="16"/>
      <c r="U119" s="16"/>
      <c r="V119" s="16"/>
    </row>
    <row r="120" spans="1:22" x14ac:dyDescent="0.35">
      <c r="A120" s="2">
        <v>45268</v>
      </c>
      <c r="B120" s="16">
        <v>1.900661E-2</v>
      </c>
      <c r="C120" s="16">
        <v>5.2487134999999997E-2</v>
      </c>
      <c r="D120" s="16">
        <v>2.6940227000000001E-2</v>
      </c>
      <c r="E120" s="16">
        <v>-9.0817810000000006E-3</v>
      </c>
      <c r="F120" s="16">
        <v>5.1563262999999998E-2</v>
      </c>
      <c r="G120" s="16">
        <v>-1.9766450000000001E-2</v>
      </c>
      <c r="H120" s="16" t="e">
        <v>#N/A</v>
      </c>
      <c r="I120" s="16">
        <v>5.8884980000000003E-2</v>
      </c>
      <c r="J120" s="16">
        <v>7.4220777000000002E-2</v>
      </c>
      <c r="K120" s="16">
        <v>4.5373917E-2</v>
      </c>
      <c r="L120" s="16">
        <v>5.2649260000000003E-2</v>
      </c>
      <c r="M120" s="16">
        <v>0.14626682000000002</v>
      </c>
      <c r="N120" s="16">
        <v>7.5757504000000003E-2</v>
      </c>
      <c r="O120" s="16">
        <v>5.654812E-2</v>
      </c>
      <c r="P120" s="16"/>
      <c r="Q120" s="16"/>
      <c r="R120" s="16"/>
      <c r="S120" s="16"/>
      <c r="T120" s="16"/>
      <c r="U120" s="16"/>
      <c r="V120" s="16"/>
    </row>
    <row r="121" spans="1:22" x14ac:dyDescent="0.35">
      <c r="A121" s="2">
        <v>45299</v>
      </c>
      <c r="B121" s="16">
        <v>3.0406593999999999E-2</v>
      </c>
      <c r="C121" s="16">
        <v>3.5479069000000002E-2</v>
      </c>
      <c r="D121" s="16">
        <v>1.2012482E-2</v>
      </c>
      <c r="E121" s="16">
        <v>-1.1988819E-2</v>
      </c>
      <c r="F121" s="16">
        <v>3.5180807000000001E-2</v>
      </c>
      <c r="G121" s="16">
        <v>-1.7087638000000002E-2</v>
      </c>
      <c r="H121" s="16" t="e">
        <v>#N/A</v>
      </c>
      <c r="I121" s="16">
        <v>3.1784295999999997E-2</v>
      </c>
      <c r="J121" s="16">
        <v>3.4842371999999996E-2</v>
      </c>
      <c r="K121" s="16">
        <v>5.0120234000000007E-2</v>
      </c>
      <c r="L121" s="16">
        <v>4.1232347000000003E-2</v>
      </c>
      <c r="M121" s="16">
        <v>4.3568849999999999E-2</v>
      </c>
      <c r="N121" s="16">
        <v>3.2643914000000003E-2</v>
      </c>
      <c r="O121" s="16">
        <v>3.7043930000000003E-2</v>
      </c>
      <c r="P121" s="16"/>
      <c r="Q121" s="16"/>
      <c r="R121" s="16"/>
      <c r="S121" s="16"/>
      <c r="T121" s="16"/>
      <c r="U121" s="16"/>
      <c r="V121" s="16"/>
    </row>
    <row r="122" spans="1:22" x14ac:dyDescent="0.35">
      <c r="A122" s="2">
        <v>45330</v>
      </c>
      <c r="B122" s="16">
        <v>-2.2189617E-3</v>
      </c>
      <c r="C122" s="16">
        <v>4.9978969999999998E-2</v>
      </c>
      <c r="D122" s="16">
        <v>2.4485587999999998E-3</v>
      </c>
      <c r="E122" s="16">
        <v>2.3757339000000002E-2</v>
      </c>
      <c r="F122" s="16">
        <v>6.8749190000000002E-2</v>
      </c>
      <c r="G122" s="16">
        <v>7.5572849999999997E-2</v>
      </c>
      <c r="H122" s="16" t="e">
        <v>#N/A</v>
      </c>
      <c r="I122" s="16">
        <v>-2.9855309999999999E-2</v>
      </c>
      <c r="J122" s="16">
        <v>-7.177353E-3</v>
      </c>
      <c r="K122" s="16">
        <v>9.6380709999999998E-3</v>
      </c>
      <c r="L122" s="16">
        <v>2.9941081999999997E-2</v>
      </c>
      <c r="M122" s="16">
        <v>-1.6251682999999999E-2</v>
      </c>
      <c r="N122" s="25">
        <v>-6.4647794000000005E-3</v>
      </c>
      <c r="O122">
        <v>3.4995079999999998E-2</v>
      </c>
    </row>
    <row r="123" spans="1:22" x14ac:dyDescent="0.35">
      <c r="A123" s="2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</row>
    <row r="124" spans="1:22" x14ac:dyDescent="0.35">
      <c r="A124" s="2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</row>
    <row r="125" spans="1:22" x14ac:dyDescent="0.3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 spans="1:22" x14ac:dyDescent="0.35">
      <c r="A126" t="s">
        <v>77</v>
      </c>
      <c r="B126" s="16" cm="1">
        <f t="array" ref="B126">MAX(_xlfn._xlws.FILTER(B1:B122, ISNUMBER(B1:B122)))</f>
        <v>0.11205482500000001</v>
      </c>
      <c r="C126" s="16" cm="1">
        <f t="array" ref="C126">MAX(_xlfn._xlws.FILTER(C1:C122, ISNUMBER(C1:C122)))</f>
        <v>0.10518395999999999</v>
      </c>
      <c r="D126" s="16" cm="1">
        <f t="array" ref="D126">MAX(_xlfn._xlws.FILTER(D1:D122, ISNUMBER(D1:D122)))</f>
        <v>0.12237000000000001</v>
      </c>
      <c r="E126" s="16" cm="1">
        <f t="array" ref="E126">MAX(_xlfn._xlws.FILTER(E1:E122, ISNUMBER(E1:E122)))</f>
        <v>4.3428063000000003E-2</v>
      </c>
      <c r="F126" s="16" cm="1">
        <f t="array" ref="F126">MAX(_xlfn._xlws.FILTER(F1:F122, ISNUMBER(F1:F122)))</f>
        <v>0.13232886999999999</v>
      </c>
      <c r="G126" s="16" cm="1">
        <f t="array" ref="G126">MAX(_xlfn._xlws.FILTER(G1:G122, ISNUMBER(G1:G122)))</f>
        <v>0.12529742999999999</v>
      </c>
      <c r="H126" s="16" cm="1">
        <f t="array" ref="H126">MAX(_xlfn._xlws.FILTER(H1:H122, ISNUMBER(H1:H122)))</f>
        <v>0.36134444999999998</v>
      </c>
      <c r="I126" s="16" cm="1">
        <f t="array" ref="I126">MAX(_xlfn._xlws.FILTER(I1:I122, ISNUMBER(I1:I122)))</f>
        <v>0.16036176999999999</v>
      </c>
      <c r="J126" s="16" cm="1">
        <f t="array" ref="J126">MAX(_xlfn._xlws.FILTER(J1:J122, ISNUMBER(J1:J122)))</f>
        <v>0.15544485999999999</v>
      </c>
      <c r="K126" s="16" cm="1">
        <f t="array" ref="K126">MAX(_xlfn._xlws.FILTER(K1:K122, ISNUMBER(K1:K122)))</f>
        <v>0.15785014999999999</v>
      </c>
      <c r="L126" s="16" cm="1">
        <f t="array" ref="L126">MAX(_xlfn._xlws.FILTER(L1:L122, ISNUMBER(L1:L122)))</f>
        <v>0.10622859</v>
      </c>
      <c r="M126" s="16" cm="1">
        <f t="array" ref="M126">MAX(_xlfn._xlws.FILTER(M1:M122, ISNUMBER(M1:M122)))</f>
        <v>0.18054044999999999</v>
      </c>
      <c r="N126" s="16" cm="1">
        <f t="array" ref="N126">MAX(_xlfn._xlws.FILTER(N1:N122, ISNUMBER(N1:N122)))</f>
        <v>0.22895610000000002</v>
      </c>
      <c r="O126" s="16" cm="1">
        <f t="array" ref="O126">MAX(_xlfn._xlws.FILTER(O1:O122, ISNUMBER(O1:O122)))</f>
        <v>0.11366510000000001</v>
      </c>
    </row>
    <row r="127" spans="1:22" x14ac:dyDescent="0.35">
      <c r="A127" t="s">
        <v>24</v>
      </c>
      <c r="B127" s="16" cm="1">
        <f t="array" ref="B127">MIN(_xlfn._xlws.FILTER(B2:B122, ISNUMBER(B2:B122)))</f>
        <v>-0.12873267999999999</v>
      </c>
      <c r="C127" s="16" cm="1">
        <f t="array" ref="C127">MIN(_xlfn._xlws.FILTER(C2:C122, ISNUMBER(C2:C122)))</f>
        <v>-0.10457563</v>
      </c>
      <c r="D127" s="16" cm="1">
        <f t="array" ref="D127">MIN(_xlfn._xlws.FILTER(D2:D122, ISNUMBER(D2:D122)))</f>
        <v>-8.278524000000001E-2</v>
      </c>
      <c r="E127" s="16" cm="1">
        <f t="array" ref="E127">MIN(_xlfn._xlws.FILTER(E2:E122, ISNUMBER(E2:E122)))</f>
        <v>-4.1652620000000001E-2</v>
      </c>
      <c r="F127" s="16" cm="1">
        <f t="array" ref="F127">MIN(_xlfn._xlws.FILTER(F2:F122, ISNUMBER(F2:F122)))</f>
        <v>-0.11427754</v>
      </c>
      <c r="G127" s="16" cm="1">
        <f t="array" ref="G127">MIN(_xlfn._xlws.FILTER(G2:G122, ISNUMBER(G2:G122)))</f>
        <v>-8.1154229999999994E-2</v>
      </c>
      <c r="H127" s="16" cm="1">
        <f t="array" ref="H127">MIN(_xlfn._xlws.FILTER(H2:H122, ISNUMBER(H2:H122)))</f>
        <v>-0.22328249999999999</v>
      </c>
      <c r="I127" s="16" cm="1">
        <f t="array" ref="I127">MIN(_xlfn._xlws.FILTER(I2:I122, ISNUMBER(I2:I122)))</f>
        <v>-9.8621189999999997E-2</v>
      </c>
      <c r="J127" s="16" cm="1">
        <f t="array" ref="J127">MIN(_xlfn._xlws.FILTER(J2:J122, ISNUMBER(J2:J122)))</f>
        <v>-0.14257609999999998</v>
      </c>
      <c r="K127" s="16" cm="1">
        <f t="array" ref="K127">MIN(_xlfn._xlws.FILTER(K2:K122, ISNUMBER(K2:K122)))</f>
        <v>-0.144269285</v>
      </c>
      <c r="L127" s="16" cm="1">
        <f t="array" ref="L127">MIN(_xlfn._xlws.FILTER(L2:L122, ISNUMBER(L2:L122)))</f>
        <v>-0.11552047999999999</v>
      </c>
      <c r="M127" s="16" cm="1">
        <f t="array" ref="M127">MIN(_xlfn._xlws.FILTER(M2:M122, ISNUMBER(M2:M122)))</f>
        <v>-0.19491523999999999</v>
      </c>
      <c r="N127" s="16" cm="1">
        <f t="array" ref="N127">MIN(_xlfn._xlws.FILTER(N2:N122, ISNUMBER(N2:N122)))</f>
        <v>-0.199543</v>
      </c>
      <c r="O127" s="16" cm="1">
        <f t="array" ref="O127">MIN(_xlfn._xlws.FILTER(O2:O122, ISNUMBER(O2:O122)))</f>
        <v>-0.10265320999999999</v>
      </c>
      <c r="P127" s="16"/>
      <c r="Q127" s="16"/>
      <c r="R127" s="16"/>
      <c r="S127" s="16"/>
      <c r="T127" s="16"/>
      <c r="U127" s="16"/>
      <c r="V127" s="16"/>
    </row>
    <row r="129" spans="1:15" x14ac:dyDescent="0.35">
      <c r="A129" t="s">
        <v>26</v>
      </c>
      <c r="B129">
        <f>COUNTIF(B2:B122, "&lt;"&amp;#REF!)</f>
        <v>0</v>
      </c>
      <c r="C129">
        <f>COUNTIF(C2:C122, "&lt;"&amp;#REF!)</f>
        <v>0</v>
      </c>
      <c r="D129">
        <f>COUNTIF(D2:D122, "&lt;"&amp;#REF!)</f>
        <v>0</v>
      </c>
      <c r="E129">
        <f>COUNTIF(E2:E122, "&lt;"&amp;#REF!)</f>
        <v>0</v>
      </c>
      <c r="F129">
        <f>COUNTIF(F2:F122, "&lt;"&amp;#REF!)</f>
        <v>0</v>
      </c>
      <c r="G129">
        <f>COUNTIF(G2:G122, "&lt;"&amp;#REF!)</f>
        <v>0</v>
      </c>
      <c r="H129">
        <f>COUNTIF(H2:H122, "&lt;"&amp;#REF!)</f>
        <v>0</v>
      </c>
      <c r="I129">
        <f>COUNTIF(I2:I122, "&lt;"&amp;#REF!)</f>
        <v>0</v>
      </c>
      <c r="J129">
        <f>COUNTIF(J2:J122, "&lt;"&amp;#REF!)</f>
        <v>0</v>
      </c>
      <c r="K129">
        <f>COUNTIF(K2:K122, "&lt;"&amp;#REF!)</f>
        <v>0</v>
      </c>
      <c r="L129">
        <f>COUNTIF(L2:L122, "&lt;"&amp;#REF!)</f>
        <v>0</v>
      </c>
      <c r="M129">
        <f>COUNTIF(M2:M122, "&lt;"&amp;#REF!)</f>
        <v>0</v>
      </c>
      <c r="N129">
        <f>COUNTIF(N2:N122, "&lt;"&amp;#REF!)</f>
        <v>0</v>
      </c>
      <c r="O129">
        <f>COUNTIF(O2:O122, "&lt;"&amp;#REF!)</f>
        <v>0</v>
      </c>
    </row>
    <row r="130" spans="1:15" x14ac:dyDescent="0.35">
      <c r="A130" t="s">
        <v>25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112</v>
      </c>
      <c r="I130">
        <f t="shared" si="0"/>
        <v>121</v>
      </c>
      <c r="J130">
        <f t="shared" si="0"/>
        <v>121</v>
      </c>
      <c r="K130">
        <f t="shared" ref="K130:N130" si="1">COUNT(K1:K122)</f>
        <v>78</v>
      </c>
      <c r="L130">
        <f t="shared" si="1"/>
        <v>121</v>
      </c>
      <c r="M130">
        <f t="shared" si="1"/>
        <v>121</v>
      </c>
      <c r="N130">
        <f t="shared" si="1"/>
        <v>121</v>
      </c>
      <c r="O130">
        <f t="shared" ref="O130" si="2">COUNT(O1:O122)</f>
        <v>121</v>
      </c>
    </row>
    <row r="132" spans="1:15" x14ac:dyDescent="0.35">
      <c r="A132" t="s">
        <v>27</v>
      </c>
      <c r="B132" s="8">
        <f t="shared" ref="B132:J132" si="3">B129/B130</f>
        <v>0</v>
      </c>
      <c r="C132" s="8">
        <f t="shared" si="3"/>
        <v>0</v>
      </c>
      <c r="D132" s="8">
        <f t="shared" si="3"/>
        <v>0</v>
      </c>
      <c r="E132" s="8">
        <f t="shared" si="3"/>
        <v>0</v>
      </c>
      <c r="F132" s="8">
        <f t="shared" si="3"/>
        <v>0</v>
      </c>
      <c r="G132" s="8">
        <f t="shared" si="3"/>
        <v>0</v>
      </c>
      <c r="H132" s="8">
        <f t="shared" si="3"/>
        <v>0</v>
      </c>
      <c r="I132" s="8">
        <f t="shared" si="3"/>
        <v>0</v>
      </c>
      <c r="J132" s="8">
        <f t="shared" si="3"/>
        <v>0</v>
      </c>
      <c r="K132" s="8">
        <f t="shared" ref="K132:N132" si="4">K129/K130</f>
        <v>0</v>
      </c>
      <c r="L132" s="8">
        <f t="shared" si="4"/>
        <v>0</v>
      </c>
      <c r="M132" s="8">
        <f t="shared" si="4"/>
        <v>0</v>
      </c>
      <c r="N132" s="8">
        <f t="shared" si="4"/>
        <v>0</v>
      </c>
      <c r="O132" s="8">
        <f t="shared" ref="O132" si="5">O129/O130</f>
        <v>0</v>
      </c>
    </row>
    <row r="134" spans="1:15" x14ac:dyDescent="0.35">
      <c r="A134" t="s">
        <v>30</v>
      </c>
      <c r="B134" s="8" cm="1">
        <f t="array" ref="B134">_xlfn.PERCENTRANK.EXC(_xlfn._xlws.FILTER(B2:B122, ISNUMBER(B2:B122)),B122)</f>
        <v>0.434</v>
      </c>
      <c r="C134" s="8" cm="1">
        <f t="array" ref="C134">_xlfn.PERCENTRANK.EXC(_xlfn._xlws.FILTER(C2:C122, ISNUMBER(C2:C122)),C122)</f>
        <v>0.85199999999999998</v>
      </c>
      <c r="D134" s="8" cm="1">
        <f t="array" ref="D134">_xlfn.PERCENTRANK.EXC(_xlfn._xlws.FILTER(D2:D122, ISNUMBER(D2:D122)),D122)</f>
        <v>0.54</v>
      </c>
      <c r="E134" s="8" cm="1">
        <f t="array" ref="E134">_xlfn.PERCENTRANK.EXC(_xlfn._xlws.FILTER(E2:E122, ISNUMBER(E2:E122)),E122)</f>
        <v>0.83599999999999997</v>
      </c>
      <c r="F134" s="8" cm="1">
        <f t="array" ref="F134">_xlfn.PERCENTRANK.EXC(_xlfn._xlws.FILTER(F2:F122, ISNUMBER(F2:F122)),F122)</f>
        <v>0.86</v>
      </c>
      <c r="G134" s="8" cm="1">
        <f t="array" ref="G134">_xlfn.PERCENTRANK.EXC(_xlfn._xlws.FILTER(G2:G122, ISNUMBER(G2:G122)),G122)</f>
        <v>0.96699999999999997</v>
      </c>
      <c r="H134" s="8" t="e" cm="1">
        <f t="array" ref="H134">_xlfn.PERCENTRANK.EXC(_xlfn._xlws.FILTER(H2:H122, ISNUMBER(H2:H122)),H122)</f>
        <v>#N/A</v>
      </c>
      <c r="I134" s="8" cm="1">
        <f t="array" ref="I134">_xlfn.PERCENTRANK.EXC(_xlfn._xlws.FILTER(I2:I122, ISNUMBER(I2:I122)),I122)</f>
        <v>0.221</v>
      </c>
      <c r="J134" s="8" cm="1">
        <f t="array" ref="J134">_xlfn.PERCENTRANK.EXC(_xlfn._xlws.FILTER(J2:J122, ISNUMBER(J2:J122)),J122)</f>
        <v>0.36799999999999999</v>
      </c>
      <c r="K134" s="8" cm="1">
        <f t="array" ref="K134">_xlfn.PERCENTRANK.EXC(_xlfn._xlws.FILTER(K2:K122, ISNUMBER(K2:K122)),K122)</f>
        <v>0.55600000000000005</v>
      </c>
      <c r="L134" s="8" cm="1">
        <f t="array" ref="L134">_xlfn.PERCENTRANK.EXC(_xlfn._xlws.FILTER(L2:L122, ISNUMBER(L2:L122)),L122)</f>
        <v>0.72899999999999998</v>
      </c>
      <c r="M134" s="8" cm="1">
        <f t="array" ref="M134">_xlfn.PERCENTRANK.EXC(_xlfn._xlws.FILTER(M2:M122, ISNUMBER(M2:M122)),M122)</f>
        <v>0.32700000000000001</v>
      </c>
      <c r="N134" s="8" cm="1">
        <f t="array" ref="N134">_xlfn.PERCENTRANK.EXC(_xlfn._xlws.FILTER(N2:N122, ISNUMBER(N2:N122)),N122)</f>
        <v>0.377</v>
      </c>
      <c r="O134" s="8" cm="1">
        <f t="array" ref="O134">_xlfn.PERCENTRANK.EXC(_xlfn._xlws.FILTER(O2:O122, ISNUMBER(O2:O122)),O122)</f>
        <v>0.78600000000000003</v>
      </c>
    </row>
    <row r="136" spans="1:15" x14ac:dyDescent="0.35">
      <c r="A136" s="8"/>
      <c r="B136" s="8" cm="1">
        <f t="array" ref="B136">_xlfn.PERCENTRANK.EXC(_xlfn._xlws.FILTER(B4:B125, ISNUMBER(B4:B125)),B113)</f>
        <v>0.45800000000000002</v>
      </c>
      <c r="C136" s="8" cm="1">
        <f t="array" ref="C136">_xlfn.PERCENTRANK.EXC(_xlfn._xlws.FILTER(C4:C125, ISNUMBER(C4:C125)),C113)</f>
        <v>0.441</v>
      </c>
      <c r="D136" s="8" cm="1">
        <f t="array" ref="D136">_xlfn.PERCENTRANK.EXC(_xlfn._xlws.FILTER(D4:D125, ISNUMBER(D4:D125)),D113)</f>
        <v>0.6</v>
      </c>
      <c r="E136" s="8" cm="1">
        <f t="array" ref="E136">_xlfn.PERCENTRANK.EXC(_xlfn._xlws.FILTER(E4:E125, ISNUMBER(E4:E125)),E113)</f>
        <v>0.42499999999999999</v>
      </c>
      <c r="F136" s="8" cm="1">
        <f t="array" ref="F136">_xlfn.PERCENTRANK.EXC(_xlfn._xlws.FILTER(F4:F125, ISNUMBER(F4:F125)),F113)</f>
        <v>0.50800000000000001</v>
      </c>
      <c r="G136" s="8" cm="1">
        <f t="array" ref="G136">_xlfn.PERCENTRANK.EXC(_xlfn._xlws.FILTER(G4:G125, ISNUMBER(G4:G125)),G113)</f>
        <v>0.65800000000000003</v>
      </c>
      <c r="H136" s="8" cm="1">
        <f t="array" ref="H136">_xlfn.PERCENTRANK.EXC(_xlfn._xlws.FILTER(H4:H125, ISNUMBER(H4:H125)),H113)</f>
        <v>0.216</v>
      </c>
      <c r="I136" s="8" cm="1">
        <f t="array" ref="I136">_xlfn.PERCENTRANK.EXC(_xlfn._xlws.FILTER(I4:I125, ISNUMBER(I4:I125)),I113)</f>
        <v>0.11600000000000001</v>
      </c>
      <c r="J136" s="8" cm="1">
        <f t="array" ref="J136">_xlfn.PERCENTRANK.EXC(_xlfn._xlws.FILTER(J4:J125, ISNUMBER(J4:J125)),J113)</f>
        <v>0.72499999999999998</v>
      </c>
      <c r="K136" s="8" cm="1">
        <f t="array" ref="K136">_xlfn.PERCENTRANK.EXC(_xlfn._xlws.FILTER(K4:K125, ISNUMBER(K4:K125)),K113)</f>
        <v>0.63200000000000001</v>
      </c>
      <c r="L136" s="8" cm="1">
        <f t="array" ref="L136">_xlfn.PERCENTRANK.EXC(_xlfn._xlws.FILTER(L4:L125, ISNUMBER(L4:L125)),L113)</f>
        <v>0.7</v>
      </c>
      <c r="M136" s="8" cm="1">
        <f t="array" ref="M136">_xlfn.PERCENTRANK.EXC(_xlfn._xlws.FILTER(M4:M125, ISNUMBER(M4:M125)),M113)</f>
        <v>0.85</v>
      </c>
      <c r="N136" s="8" cm="1">
        <f t="array" ref="N136">_xlfn.PERCENTRANK.EXC(_xlfn._xlws.FILTER(N4:N125, ISNUMBER(N4:N125)),N113)</f>
        <v>0.7</v>
      </c>
      <c r="O136" s="8" cm="1">
        <f t="array" ref="O136">_xlfn.PERCENTRANK.EXC(_xlfn._xlws.FILTER(O4:O125, ISNUMBER(O4:O125)),O113)</f>
        <v>0.5</v>
      </c>
    </row>
    <row r="138" spans="1:15" x14ac:dyDescent="0.35">
      <c r="A138" t="s">
        <v>111</v>
      </c>
      <c r="B138">
        <f t="shared" ref="B138:J138" si="6">STDEV(B40:B122)</f>
        <v>4.5288519766047461E-2</v>
      </c>
      <c r="C138">
        <f t="shared" si="6"/>
        <v>4.146495867532661E-2</v>
      </c>
      <c r="D138">
        <f t="shared" si="6"/>
        <v>4.0731023187491819E-2</v>
      </c>
      <c r="E138">
        <f t="shared" si="6"/>
        <v>1.8083576684815986E-2</v>
      </c>
      <c r="F138">
        <f t="shared" si="6"/>
        <v>5.5383752030768077E-2</v>
      </c>
      <c r="G138">
        <f t="shared" si="6"/>
        <v>3.552980383624784E-2</v>
      </c>
      <c r="H138" t="e">
        <f t="shared" si="6"/>
        <v>#N/A</v>
      </c>
      <c r="I138">
        <f t="shared" si="6"/>
        <v>4.6296328679999853E-2</v>
      </c>
      <c r="J138">
        <f t="shared" si="6"/>
        <v>5.2166517539612947E-2</v>
      </c>
      <c r="K138" t="e">
        <f t="shared" ref="K138:N138" si="7">STDEV(K40:K122)</f>
        <v>#N/A</v>
      </c>
      <c r="L138">
        <f t="shared" si="7"/>
        <v>4.0360218546546783E-2</v>
      </c>
      <c r="M138">
        <f t="shared" si="7"/>
        <v>6.6231099915298269E-2</v>
      </c>
      <c r="N138">
        <f t="shared" si="7"/>
        <v>6.5089227163726546E-2</v>
      </c>
      <c r="O138">
        <f t="shared" ref="O138" si="8">STDEV(O40:O122)</f>
        <v>4.1503885443180309E-2</v>
      </c>
    </row>
    <row r="139" spans="1:15" x14ac:dyDescent="0.35">
      <c r="A139" t="s">
        <v>112</v>
      </c>
      <c r="B139" s="31">
        <f t="shared" ref="B139:J139" si="9">B138*SQRT(12)</f>
        <v>0.15688403446876312</v>
      </c>
      <c r="C139" s="31">
        <f t="shared" si="9"/>
        <v>0.14363883031881916</v>
      </c>
      <c r="D139" s="31">
        <f t="shared" si="9"/>
        <v>0.14109640321000375</v>
      </c>
      <c r="E139" s="31">
        <f t="shared" si="9"/>
        <v>6.264334720133849E-2</v>
      </c>
      <c r="F139" s="31">
        <f t="shared" si="9"/>
        <v>0.19185494486217258</v>
      </c>
      <c r="G139" s="31">
        <f t="shared" si="9"/>
        <v>0.12307885085467372</v>
      </c>
      <c r="H139" s="31" t="e">
        <f t="shared" si="9"/>
        <v>#N/A</v>
      </c>
      <c r="I139" s="31">
        <f t="shared" si="9"/>
        <v>0.16037518695533584</v>
      </c>
      <c r="J139" s="31">
        <f t="shared" si="9"/>
        <v>0.18071011766508521</v>
      </c>
      <c r="K139" s="31" t="e">
        <f t="shared" ref="K139:N139" si="10">K138*SQRT(12)</f>
        <v>#N/A</v>
      </c>
      <c r="L139" s="31">
        <f t="shared" si="10"/>
        <v>0.13981189825440546</v>
      </c>
      <c r="M139" s="31">
        <f t="shared" si="10"/>
        <v>0.22943126018893473</v>
      </c>
      <c r="N139" s="31">
        <f t="shared" si="10"/>
        <v>0.22547569694593333</v>
      </c>
      <c r="O139" s="31">
        <f t="shared" ref="O139" si="11">O138*SQRT(12)</f>
        <v>0.14377367659821325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613"/>
  <sheetViews>
    <sheetView zoomScaleNormal="100" workbookViewId="0">
      <pane ySplit="1" topLeftCell="A97" activePane="bottomLeft" state="frozen"/>
      <selection pane="bottomLeft" activeCell="Z122" sqref="Z122"/>
    </sheetView>
  </sheetViews>
  <sheetFormatPr defaultRowHeight="14.5" x14ac:dyDescent="0.35"/>
  <cols>
    <col min="1" max="1" width="24.7265625" customWidth="1"/>
    <col min="11" max="11" width="8.81640625" customWidth="1"/>
  </cols>
  <sheetData>
    <row r="1" spans="1:16" x14ac:dyDescent="0.35">
      <c r="A1" s="2" t="s">
        <v>39</v>
      </c>
      <c r="B1" s="38" t="s">
        <v>4</v>
      </c>
      <c r="C1" s="38" t="s">
        <v>1</v>
      </c>
      <c r="D1" s="38" t="s">
        <v>131</v>
      </c>
      <c r="E1" s="38" t="s">
        <v>132</v>
      </c>
      <c r="F1" s="38" t="s">
        <v>14</v>
      </c>
      <c r="G1" s="38" t="s">
        <v>133</v>
      </c>
      <c r="H1" s="38" t="s">
        <v>53</v>
      </c>
      <c r="I1" s="38" t="s">
        <v>134</v>
      </c>
      <c r="J1" s="38" t="s">
        <v>60</v>
      </c>
      <c r="K1" s="38" t="s">
        <v>143</v>
      </c>
      <c r="L1" s="38" t="s">
        <v>11</v>
      </c>
      <c r="M1" t="s">
        <v>124</v>
      </c>
      <c r="N1" t="s">
        <v>126</v>
      </c>
      <c r="O1" s="26" t="s">
        <v>76</v>
      </c>
      <c r="P1" s="26"/>
    </row>
    <row r="2" spans="1:16" x14ac:dyDescent="0.35">
      <c r="A2" s="2" cm="1">
        <f t="array" ref="A2:A122">_xll.FDS(B1,"JULIAN(P_PRICE_RETURNS_PR('52W',2,-10AY,0,AM).dates)")</f>
        <v>41677</v>
      </c>
      <c r="B2" s="7" cm="1">
        <f t="array" ref="B2:B122">_xll.FDS(B1,"P_PRICE_RETURNS_PR('52W',2,-10AY,0,AM)")</f>
        <v>-10.337548999999999</v>
      </c>
      <c r="C2" s="7" cm="1">
        <f t="array" ref="C2:C122">_xll.FDS(C1,"P_PRICE_RETURNS_PR('52W',2,-10AY,0,AM)")</f>
        <v>21.427417999999999</v>
      </c>
      <c r="D2" s="7" cm="1">
        <f t="array" ref="D2:D122">_xll.FDS(D1,"P_PRICE_RETURNS_PR('52W',2,-10AY,0,AM)")</f>
        <v>-24.511862000000001</v>
      </c>
      <c r="E2" s="7" cm="1">
        <f t="array" ref="E2:E122">_xll.FDS(E1,"P_PRICE_RETURNS_PR('52W',2,-10AY,0,AM)")</f>
        <v>-1.0963917000000001</v>
      </c>
      <c r="F2" s="7" cm="1">
        <f t="array" ref="F2:F122">_xll.FDS(F1,"P_PRICE_RETURNS_PR('52W',2,-10AY,0,AM)")</f>
        <v>31.236660000000001</v>
      </c>
      <c r="G2" s="7" cm="1">
        <f t="array" ref="G2:G122">_xll.FDS(G1,"P_PRICE_RETURNS_PR('52W',2,-10AY,0,AM)")</f>
        <v>-7.2453139999999996</v>
      </c>
      <c r="H2" s="7" cm="1">
        <f t="array" ref="H2:H122">_xll.FDS(H1,"P_PRICE_RETURNS_PR('52W',2,-10AY,0,AM)")</f>
        <v>5.0410747999999996</v>
      </c>
      <c r="I2" s="7" cm="1">
        <f t="array" ref="I2:I122">_xll.FDS(I1,"P_PRICE_RETURNS_PR('52W',2,-10AY,0,AM)")</f>
        <v>-5.6428909999999997</v>
      </c>
      <c r="J2" s="7" cm="1">
        <f t="array" ref="J2:J122">_xll.FDS(J1,"P_PRICE_RETURNS_PR('52W',2,-10AY,0,AM)")</f>
        <v>19.857395</v>
      </c>
      <c r="K2" s="34" t="e" cm="1">
        <f t="array" ref="K2:K122">_xll.FDS(K1,"P_PRICE_RETURNS_PR('52W',2,-10AY,0,AM)")</f>
        <v>#N/A</v>
      </c>
      <c r="L2" s="34" cm="1">
        <f t="array" ref="L2:L122">_xll.FDS(L1,"P_PRICE_RETURNS_PR('52W',2,-10AY,0,AM)")</f>
        <v>14.816177</v>
      </c>
      <c r="M2" s="34" cm="1">
        <f t="array" ref="M2:M122">_xll.FDS(M1,"P_PRICE_RETURNS_PR('52W',2,-10AY,0,AM)")</f>
        <v>13.978291</v>
      </c>
      <c r="N2" s="34" cm="1">
        <f t="array" ref="N2:N122">_xll.FDS(N1,"P_PRICE_RETURNS_PR('52W',2,-10AY,0,AM)")</f>
        <v>24.197220000000002</v>
      </c>
      <c r="O2" s="34" cm="1">
        <f t="array" ref="O2:O122">_xll.FDS(O1,"P_PRICE_RETURNS_PR('52W',2,-10AY,0,AM)")</f>
        <v>16.705822000000001</v>
      </c>
    </row>
    <row r="3" spans="1:16" x14ac:dyDescent="0.35">
      <c r="A3" s="2">
        <v>41705</v>
      </c>
      <c r="B3" s="17">
        <v>-8.9340150000000005</v>
      </c>
      <c r="C3" s="17">
        <v>24.089027000000002</v>
      </c>
      <c r="D3" s="17">
        <v>-15.456158</v>
      </c>
      <c r="E3" s="17">
        <v>-4.5556010000000002</v>
      </c>
      <c r="F3" s="17">
        <v>33.888435000000001</v>
      </c>
      <c r="G3" s="17">
        <v>8.1554889999999993</v>
      </c>
      <c r="H3" s="17">
        <v>14.284468</v>
      </c>
      <c r="I3" s="17">
        <v>-5.8389720000000001</v>
      </c>
      <c r="J3" s="17">
        <v>23.587215</v>
      </c>
      <c r="K3" s="23" t="e">
        <v>#N/A</v>
      </c>
      <c r="L3" s="23">
        <v>13.022411</v>
      </c>
      <c r="M3" s="23">
        <v>14.218807</v>
      </c>
      <c r="N3" s="23">
        <v>39.202809999999999</v>
      </c>
      <c r="O3">
        <v>21.333445000000001</v>
      </c>
    </row>
    <row r="4" spans="1:16" x14ac:dyDescent="0.35">
      <c r="A4" s="2">
        <v>41737</v>
      </c>
      <c r="B4" s="17">
        <v>1.4355183</v>
      </c>
      <c r="C4" s="17">
        <v>20.883358000000001</v>
      </c>
      <c r="D4" s="17">
        <v>-17.133284</v>
      </c>
      <c r="E4" s="17">
        <v>-5.1532625999999997</v>
      </c>
      <c r="F4" s="17">
        <v>28.570115999999999</v>
      </c>
      <c r="G4" s="17">
        <v>11.059367999999999</v>
      </c>
      <c r="H4" s="17">
        <v>14.33835</v>
      </c>
      <c r="I4" s="17">
        <v>-7.4275311999999998</v>
      </c>
      <c r="J4" s="17">
        <v>25.750361999999999</v>
      </c>
      <c r="K4" s="23" t="e">
        <v>#N/A</v>
      </c>
      <c r="L4" s="23">
        <v>0.52698849999999997</v>
      </c>
      <c r="M4" s="23">
        <v>17.446625000000001</v>
      </c>
      <c r="N4" s="23">
        <v>53.677880000000002</v>
      </c>
      <c r="O4">
        <v>18.695187000000001</v>
      </c>
    </row>
    <row r="5" spans="1:16" x14ac:dyDescent="0.35">
      <c r="A5" s="2">
        <v>41767</v>
      </c>
      <c r="B5" s="17">
        <v>-4.8164787000000002</v>
      </c>
      <c r="C5" s="17">
        <v>17.214907</v>
      </c>
      <c r="D5" s="17">
        <v>-12.838697</v>
      </c>
      <c r="E5" s="17">
        <v>-4.6934659999999999</v>
      </c>
      <c r="F5" s="17">
        <v>20.826256000000001</v>
      </c>
      <c r="G5" s="17">
        <v>11.248075500000001</v>
      </c>
      <c r="H5" s="17">
        <v>10.005093</v>
      </c>
      <c r="I5" s="17">
        <v>-4.3102502999999999</v>
      </c>
      <c r="J5" s="17">
        <v>19.859145999999999</v>
      </c>
      <c r="K5" s="23" t="e">
        <v>#N/A</v>
      </c>
      <c r="L5" s="23">
        <v>-5.6631090000000004</v>
      </c>
      <c r="M5" s="23">
        <v>12.7491</v>
      </c>
      <c r="N5" s="23">
        <v>34.719147</v>
      </c>
      <c r="O5">
        <v>13.695061000000001</v>
      </c>
    </row>
    <row r="6" spans="1:16" x14ac:dyDescent="0.35">
      <c r="A6" s="2">
        <v>41796</v>
      </c>
      <c r="B6" s="17">
        <v>8.2185380000000006</v>
      </c>
      <c r="C6" s="17">
        <v>22.481463999999999</v>
      </c>
      <c r="D6" s="17">
        <v>-11.660439</v>
      </c>
      <c r="E6" s="17">
        <v>-2.9823780000000002</v>
      </c>
      <c r="F6" s="17">
        <v>30.239498000000001</v>
      </c>
      <c r="G6" s="17">
        <v>7.2120905000000004</v>
      </c>
      <c r="H6" s="17">
        <v>14.521921000000001</v>
      </c>
      <c r="I6" s="17">
        <v>-3.8361550000000001E-2</v>
      </c>
      <c r="J6" s="17">
        <v>25.544048</v>
      </c>
      <c r="K6" s="23" t="e">
        <v>#N/A</v>
      </c>
      <c r="L6" s="23">
        <v>12.821424499999999</v>
      </c>
      <c r="M6" s="23">
        <v>19.102049000000001</v>
      </c>
      <c r="N6" s="23">
        <v>42.216552999999998</v>
      </c>
      <c r="O6">
        <v>19.988644000000001</v>
      </c>
    </row>
    <row r="7" spans="1:16" x14ac:dyDescent="0.35">
      <c r="A7" s="2">
        <v>41828</v>
      </c>
      <c r="B7" s="17">
        <v>19.285523999999999</v>
      </c>
      <c r="C7" s="17">
        <v>22.051918000000001</v>
      </c>
      <c r="D7" s="17">
        <v>6.3258289999999997</v>
      </c>
      <c r="E7" s="17">
        <v>-6.3485145999999997</v>
      </c>
      <c r="F7" s="17">
        <v>31.740534</v>
      </c>
      <c r="G7" s="17">
        <v>9.9270580000000006</v>
      </c>
      <c r="H7" s="17">
        <v>10.735559</v>
      </c>
      <c r="I7" s="17">
        <v>8.4909199999999991</v>
      </c>
      <c r="J7" s="17">
        <v>25.957129999999999</v>
      </c>
      <c r="K7" s="23" t="e">
        <v>#N/A</v>
      </c>
      <c r="L7" s="23">
        <v>6.0949564000000001</v>
      </c>
      <c r="M7" s="23">
        <v>18.221378000000001</v>
      </c>
      <c r="N7" s="23">
        <v>43.03378</v>
      </c>
      <c r="O7">
        <v>19.394183999999999</v>
      </c>
    </row>
    <row r="8" spans="1:16" x14ac:dyDescent="0.35">
      <c r="A8" s="2">
        <v>41859</v>
      </c>
      <c r="B8" s="17">
        <v>13.98437</v>
      </c>
      <c r="C8" s="17">
        <v>16.041840000000001</v>
      </c>
      <c r="D8" s="17">
        <v>-0.52813889999999997</v>
      </c>
      <c r="E8" s="17">
        <v>-0.95846056999999996</v>
      </c>
      <c r="F8" s="17">
        <v>25.467896</v>
      </c>
      <c r="G8" s="17">
        <v>5.443549</v>
      </c>
      <c r="H8" s="17">
        <v>4.3823720000000002</v>
      </c>
      <c r="I8" s="17">
        <v>11.379826</v>
      </c>
      <c r="J8" s="17">
        <v>10.52928</v>
      </c>
      <c r="K8" s="23" t="e">
        <v>#N/A</v>
      </c>
      <c r="L8" s="23">
        <v>3.7708998</v>
      </c>
      <c r="M8" s="23">
        <v>2.5545358999999999</v>
      </c>
      <c r="N8" s="23">
        <v>15.791214</v>
      </c>
      <c r="O8">
        <v>8.4783550000000005</v>
      </c>
    </row>
    <row r="9" spans="1:16" x14ac:dyDescent="0.35">
      <c r="A9" s="2">
        <v>41890</v>
      </c>
      <c r="B9" s="17">
        <v>19.150507000000001</v>
      </c>
      <c r="C9" s="17">
        <v>23.183287</v>
      </c>
      <c r="D9" s="17">
        <v>-10.003721000000001</v>
      </c>
      <c r="E9" s="17">
        <v>1.036036</v>
      </c>
      <c r="F9" s="17">
        <v>32.092823000000003</v>
      </c>
      <c r="G9" s="17">
        <v>3.4796357000000002</v>
      </c>
      <c r="H9" s="17">
        <v>-5.6413650000000004</v>
      </c>
      <c r="I9" s="17">
        <v>15.965759</v>
      </c>
      <c r="J9" s="17">
        <v>13.619339</v>
      </c>
      <c r="K9" s="23" t="e">
        <v>#N/A</v>
      </c>
      <c r="L9" s="23">
        <v>5.9982059999999997</v>
      </c>
      <c r="M9" s="23">
        <v>4.7293067000000004</v>
      </c>
      <c r="N9" s="23">
        <v>24.102364999999999</v>
      </c>
      <c r="O9">
        <v>15.909492500000001</v>
      </c>
    </row>
    <row r="10" spans="1:16" x14ac:dyDescent="0.35">
      <c r="A10" s="2">
        <v>41920</v>
      </c>
      <c r="B10" s="17">
        <v>7.2059629999999997</v>
      </c>
      <c r="C10" s="17">
        <v>21.138645</v>
      </c>
      <c r="D10" s="17">
        <v>-7.7942729999999996</v>
      </c>
      <c r="E10" s="17">
        <v>5.194807</v>
      </c>
      <c r="F10" s="17">
        <v>29.371964999999999</v>
      </c>
      <c r="G10" s="17">
        <v>2.8838634000000001</v>
      </c>
      <c r="H10" s="17">
        <v>-10.497743</v>
      </c>
      <c r="I10" s="17">
        <v>16.046894000000002</v>
      </c>
      <c r="J10" s="17">
        <v>4.7559740000000001</v>
      </c>
      <c r="K10" s="23" t="e">
        <v>#N/A</v>
      </c>
      <c r="L10" s="23">
        <v>1.3401985000000001</v>
      </c>
      <c r="M10" s="23">
        <v>-0.52594540000000001</v>
      </c>
      <c r="N10" s="23">
        <v>4.5475839999999996</v>
      </c>
      <c r="O10">
        <v>13.159407</v>
      </c>
    </row>
    <row r="11" spans="1:16" x14ac:dyDescent="0.35">
      <c r="A11" s="2">
        <v>41950</v>
      </c>
      <c r="B11" s="17">
        <v>5.6177260000000002</v>
      </c>
      <c r="C11" s="17">
        <v>18.499040000000001</v>
      </c>
      <c r="D11" s="17">
        <v>-10.454977</v>
      </c>
      <c r="E11" s="17">
        <v>6.8902134999999998</v>
      </c>
      <c r="F11" s="17">
        <v>26.593160000000001</v>
      </c>
      <c r="G11" s="17">
        <v>2.3790360000000002</v>
      </c>
      <c r="H11" s="17">
        <v>-11.95693</v>
      </c>
      <c r="I11" s="17">
        <v>16.595721999999999</v>
      </c>
      <c r="J11" s="17">
        <v>-0.2619803</v>
      </c>
      <c r="K11" s="23" t="e">
        <v>#N/A</v>
      </c>
      <c r="L11" s="23">
        <v>0.90526340000000005</v>
      </c>
      <c r="M11" s="23">
        <v>0.5862117</v>
      </c>
      <c r="N11" s="23">
        <v>-2.5154947999999999</v>
      </c>
      <c r="O11">
        <v>8.4081290000000006</v>
      </c>
    </row>
    <row r="12" spans="1:16" x14ac:dyDescent="0.35">
      <c r="A12" s="2">
        <v>41981</v>
      </c>
      <c r="B12" s="17">
        <v>1.6197324</v>
      </c>
      <c r="C12" s="17">
        <v>16.405391999999999</v>
      </c>
      <c r="D12" s="17">
        <v>-2.3365676</v>
      </c>
      <c r="E12" s="17">
        <v>9.6385590000000008</v>
      </c>
      <c r="F12" s="17">
        <v>23.455964999999999</v>
      </c>
      <c r="G12" s="17">
        <v>2.5152206000000001</v>
      </c>
      <c r="H12" s="17">
        <v>-30.984901000000001</v>
      </c>
      <c r="I12" s="17">
        <v>22.777806999999999</v>
      </c>
      <c r="J12" s="17">
        <v>0.91198679999999999</v>
      </c>
      <c r="K12" s="23" t="e">
        <v>#N/A</v>
      </c>
      <c r="L12" s="23">
        <v>-1.7994939999999999</v>
      </c>
      <c r="M12" s="23">
        <v>1.2209772999999999</v>
      </c>
      <c r="N12" s="23">
        <v>1.3683080999999999</v>
      </c>
      <c r="O12">
        <v>8.5618970000000001</v>
      </c>
    </row>
    <row r="13" spans="1:16" x14ac:dyDescent="0.35">
      <c r="A13" s="2">
        <v>42012</v>
      </c>
      <c r="B13" s="17">
        <v>5.1841974000000004</v>
      </c>
      <c r="C13" s="17">
        <v>14.385462</v>
      </c>
      <c r="D13" s="17">
        <v>-1.8455803</v>
      </c>
      <c r="E13" s="17">
        <v>12.442600000000001</v>
      </c>
      <c r="F13" s="17">
        <v>20.124744</v>
      </c>
      <c r="G13" s="17">
        <v>2.3848653</v>
      </c>
      <c r="H13" s="17">
        <v>-41.838734000000002</v>
      </c>
      <c r="I13" s="17">
        <v>30.148337999999999</v>
      </c>
      <c r="J13" s="17">
        <v>-7.76363</v>
      </c>
      <c r="K13" s="23" t="e">
        <v>#N/A</v>
      </c>
      <c r="L13" s="23">
        <v>-5.4103849999999998</v>
      </c>
      <c r="M13" s="23">
        <v>-8.2226990000000004</v>
      </c>
      <c r="N13" s="23">
        <v>-14.312517</v>
      </c>
      <c r="O13">
        <v>4.7478676000000002</v>
      </c>
    </row>
    <row r="14" spans="1:16" x14ac:dyDescent="0.35">
      <c r="A14" s="2">
        <v>42041</v>
      </c>
      <c r="B14" s="17">
        <v>9.7088099999999997</v>
      </c>
      <c r="C14" s="17">
        <v>18.077193999999999</v>
      </c>
      <c r="D14" s="17">
        <v>-2.1445036000000002</v>
      </c>
      <c r="E14" s="17">
        <v>15.377533</v>
      </c>
      <c r="F14" s="17">
        <v>22.080325999999999</v>
      </c>
      <c r="G14" s="17">
        <v>-6.7729115000000002</v>
      </c>
      <c r="H14" s="17">
        <v>-40.27711</v>
      </c>
      <c r="I14" s="17">
        <v>26.325285000000001</v>
      </c>
      <c r="J14" s="17">
        <v>-1.6857146999999999</v>
      </c>
      <c r="K14" s="23" t="e">
        <v>#N/A</v>
      </c>
      <c r="L14" s="23">
        <v>4.7847390000000001</v>
      </c>
      <c r="M14" s="23">
        <v>-3.0664861000000001</v>
      </c>
      <c r="N14" s="23">
        <v>-10.834752999999999</v>
      </c>
      <c r="O14">
        <v>9.028435</v>
      </c>
    </row>
    <row r="15" spans="1:16" x14ac:dyDescent="0.35">
      <c r="A15" s="2">
        <v>42069</v>
      </c>
      <c r="B15" s="17">
        <v>4.3952584000000003</v>
      </c>
      <c r="C15" s="17">
        <v>12.419737</v>
      </c>
      <c r="D15" s="17">
        <v>-14.066219</v>
      </c>
      <c r="E15" s="17">
        <v>20.843088000000002</v>
      </c>
      <c r="F15" s="17">
        <v>19.373177999999999</v>
      </c>
      <c r="G15" s="17">
        <v>-20.233046999999999</v>
      </c>
      <c r="H15" s="17">
        <v>-44.693640000000002</v>
      </c>
      <c r="I15" s="17">
        <v>19.234895999999999</v>
      </c>
      <c r="J15" s="17">
        <v>-6.2456845999999997</v>
      </c>
      <c r="K15" s="23" t="e">
        <v>#N/A</v>
      </c>
      <c r="L15" s="23">
        <v>6.3753365999999998</v>
      </c>
      <c r="M15" s="23">
        <v>-6.0333966999999999</v>
      </c>
      <c r="N15" s="23">
        <v>-14.255309</v>
      </c>
      <c r="O15">
        <v>4.3778059999999996</v>
      </c>
    </row>
    <row r="16" spans="1:16" x14ac:dyDescent="0.35">
      <c r="A16" s="2">
        <v>42102</v>
      </c>
      <c r="B16" s="17">
        <v>7.3981523999999999</v>
      </c>
      <c r="C16" s="17">
        <v>14.551425</v>
      </c>
      <c r="D16" s="17">
        <v>-8.4225539999999999</v>
      </c>
      <c r="E16" s="17">
        <v>21.030436999999999</v>
      </c>
      <c r="F16" s="17">
        <v>24.882995999999999</v>
      </c>
      <c r="G16" s="17">
        <v>-21.348710000000001</v>
      </c>
      <c r="H16" s="17">
        <v>-47.387726000000001</v>
      </c>
      <c r="I16" s="17">
        <v>23.28341</v>
      </c>
      <c r="J16" s="17">
        <v>-2.4249016999999999</v>
      </c>
      <c r="K16" s="23" t="e">
        <v>#N/A</v>
      </c>
      <c r="L16" s="23">
        <v>18.954350000000002</v>
      </c>
      <c r="M16" s="23">
        <v>-3.8273990000000002</v>
      </c>
      <c r="N16" s="23">
        <v>-12.464570999999999</v>
      </c>
      <c r="O16">
        <v>7.6737880000000001</v>
      </c>
    </row>
    <row r="17" spans="1:15" x14ac:dyDescent="0.35">
      <c r="A17" s="2">
        <v>42132</v>
      </c>
      <c r="B17" s="17">
        <v>9.0154060000000005</v>
      </c>
      <c r="C17" s="17">
        <v>14.959823999999999</v>
      </c>
      <c r="D17" s="17">
        <v>-8.2145399999999995</v>
      </c>
      <c r="E17" s="17">
        <v>17.389261000000001</v>
      </c>
      <c r="F17" s="17">
        <v>27.077627</v>
      </c>
      <c r="G17" s="17">
        <v>-22.576172</v>
      </c>
      <c r="H17" s="17">
        <v>-40.173107000000002</v>
      </c>
      <c r="I17" s="17">
        <v>12.841367999999999</v>
      </c>
      <c r="J17" s="17">
        <v>-1.7700136</v>
      </c>
      <c r="K17" s="23" t="e">
        <v>#N/A</v>
      </c>
      <c r="L17" s="23">
        <v>20.432459999999999</v>
      </c>
      <c r="M17" s="23">
        <v>-2.3932338</v>
      </c>
      <c r="N17" s="23">
        <v>-9.9374529999999996</v>
      </c>
      <c r="O17">
        <v>7.7638389999999999</v>
      </c>
    </row>
    <row r="18" spans="1:15" x14ac:dyDescent="0.35">
      <c r="A18" s="2">
        <v>42163</v>
      </c>
      <c r="B18" s="17">
        <v>-1.9767045999999999</v>
      </c>
      <c r="C18" s="17">
        <v>8.7905519999999999</v>
      </c>
      <c r="D18" s="17">
        <v>-6.666112</v>
      </c>
      <c r="E18" s="17">
        <v>16.488123000000002</v>
      </c>
      <c r="F18" s="17">
        <v>17.853033</v>
      </c>
      <c r="G18" s="17">
        <v>-18.770344000000001</v>
      </c>
      <c r="H18" s="17">
        <v>-44.152206</v>
      </c>
      <c r="I18" s="17">
        <v>8.1636190000000006</v>
      </c>
      <c r="J18" s="17">
        <v>-6.7073939999999999</v>
      </c>
      <c r="K18" s="23" t="e">
        <v>#N/A</v>
      </c>
      <c r="L18" s="23">
        <v>10.538482999999999</v>
      </c>
      <c r="M18" s="23">
        <v>-5.9479236999999996</v>
      </c>
      <c r="N18" s="23">
        <v>-15.023351</v>
      </c>
      <c r="O18">
        <v>2.6265383</v>
      </c>
    </row>
    <row r="19" spans="1:15" x14ac:dyDescent="0.35">
      <c r="A19" s="2">
        <v>42193</v>
      </c>
      <c r="B19" s="17">
        <v>-11.51247</v>
      </c>
      <c r="C19" s="17">
        <v>6.2700870000000002</v>
      </c>
      <c r="D19" s="17">
        <v>-12.575746000000001</v>
      </c>
      <c r="E19" s="17">
        <v>17.812073000000002</v>
      </c>
      <c r="F19" s="17">
        <v>13.75773</v>
      </c>
      <c r="G19" s="17">
        <v>-15.481013000000001</v>
      </c>
      <c r="H19" s="17">
        <v>-51.976284</v>
      </c>
      <c r="I19" s="17">
        <v>9.5903759999999991</v>
      </c>
      <c r="J19" s="17">
        <v>-9.1543379999999992</v>
      </c>
      <c r="K19" s="23" t="e">
        <v>#N/A</v>
      </c>
      <c r="L19" s="23">
        <v>3.2772899</v>
      </c>
      <c r="M19" s="23">
        <v>-8.0725610000000003</v>
      </c>
      <c r="N19" s="23">
        <v>-14.841181000000001</v>
      </c>
      <c r="O19">
        <v>-1.1120737000000001</v>
      </c>
    </row>
    <row r="20" spans="1:15" x14ac:dyDescent="0.35">
      <c r="A20" s="2">
        <v>42223</v>
      </c>
      <c r="B20" s="17">
        <v>-11.047815999999999</v>
      </c>
      <c r="C20" s="17">
        <v>10.993838</v>
      </c>
      <c r="D20" s="17">
        <v>-17.062926999999998</v>
      </c>
      <c r="E20" s="17">
        <v>17.33334</v>
      </c>
      <c r="F20" s="17">
        <v>18.332947000000001</v>
      </c>
      <c r="G20" s="17">
        <v>-18.837297</v>
      </c>
      <c r="H20" s="17">
        <v>-56.562756</v>
      </c>
      <c r="I20" s="17">
        <v>10.265504999999999</v>
      </c>
      <c r="J20" s="17">
        <v>2.4818419999999999</v>
      </c>
      <c r="K20" s="23" t="e">
        <v>#N/A</v>
      </c>
      <c r="L20" s="23">
        <v>11.619604000000001</v>
      </c>
      <c r="M20" s="23">
        <v>-0.68373680000000003</v>
      </c>
      <c r="N20" s="23">
        <v>5.6521176999999998</v>
      </c>
      <c r="O20">
        <v>6.457865</v>
      </c>
    </row>
    <row r="21" spans="1:15" x14ac:dyDescent="0.35">
      <c r="A21" s="2">
        <v>42255</v>
      </c>
      <c r="B21" s="17">
        <v>-24.350149999999999</v>
      </c>
      <c r="C21" s="17">
        <v>0.35647153999999998</v>
      </c>
      <c r="D21" s="17">
        <v>-10.941773</v>
      </c>
      <c r="E21" s="17">
        <v>11.6362095</v>
      </c>
      <c r="F21" s="17">
        <v>6.0819150000000004</v>
      </c>
      <c r="G21" s="17">
        <v>-20.022928</v>
      </c>
      <c r="H21" s="17">
        <v>-53.974139999999998</v>
      </c>
      <c r="I21" s="17">
        <v>7.1609379999999998</v>
      </c>
      <c r="J21" s="17">
        <v>-7.4709653999999999</v>
      </c>
      <c r="K21" s="23" t="e">
        <v>#N/A</v>
      </c>
      <c r="L21" s="23">
        <v>0.4977703</v>
      </c>
      <c r="M21" s="23">
        <v>-5.0757227</v>
      </c>
      <c r="N21" s="23">
        <v>-6.6631435999999997</v>
      </c>
      <c r="O21">
        <v>-3.7418961999999998</v>
      </c>
    </row>
    <row r="22" spans="1:15" x14ac:dyDescent="0.35">
      <c r="A22" s="2">
        <v>42285</v>
      </c>
      <c r="B22" s="17">
        <v>-12.780791000000001</v>
      </c>
      <c r="C22" s="17">
        <v>4.3955326000000001</v>
      </c>
      <c r="D22" s="17">
        <v>-7.0912540000000002</v>
      </c>
      <c r="E22" s="17">
        <v>9.523809</v>
      </c>
      <c r="F22" s="17">
        <v>8.8849309999999999</v>
      </c>
      <c r="G22" s="17">
        <v>-19.507576</v>
      </c>
      <c r="H22" s="17">
        <v>-47.160254999999999</v>
      </c>
      <c r="I22" s="17">
        <v>4.8183559999999996</v>
      </c>
      <c r="J22" s="17">
        <v>-0.53430796000000003</v>
      </c>
      <c r="K22" s="23" t="e">
        <v>#N/A</v>
      </c>
      <c r="L22" s="23">
        <v>6.3843249999999996</v>
      </c>
      <c r="M22" s="23">
        <v>0.11656284</v>
      </c>
      <c r="N22" s="23">
        <v>2.6723146</v>
      </c>
      <c r="O22">
        <v>0.38305519999999998</v>
      </c>
    </row>
    <row r="23" spans="1:15" x14ac:dyDescent="0.35">
      <c r="A23" s="2">
        <v>42314</v>
      </c>
      <c r="B23" s="17">
        <v>-12.290359</v>
      </c>
      <c r="C23" s="17">
        <v>5.4846883000000002</v>
      </c>
      <c r="D23" s="17">
        <v>-5.2602824999999998</v>
      </c>
      <c r="E23" s="17">
        <v>10.33746</v>
      </c>
      <c r="F23" s="17">
        <v>14.103401</v>
      </c>
      <c r="G23" s="17">
        <v>-17.944658</v>
      </c>
      <c r="H23" s="17">
        <v>-47.670734000000003</v>
      </c>
      <c r="I23" s="17">
        <v>3.1123637999999998</v>
      </c>
      <c r="J23" s="17">
        <v>-0.26450752999999999</v>
      </c>
      <c r="K23" s="23" t="e">
        <v>#N/A</v>
      </c>
      <c r="L23" s="23">
        <v>7.9750180000000004</v>
      </c>
      <c r="M23" s="23">
        <v>-3.6618887999999998</v>
      </c>
      <c r="N23" s="23">
        <v>4.2541859999999998</v>
      </c>
      <c r="O23">
        <v>1.5996337</v>
      </c>
    </row>
    <row r="24" spans="1:15" x14ac:dyDescent="0.35">
      <c r="A24" s="2">
        <v>42346</v>
      </c>
      <c r="B24" s="17">
        <v>-16.685801999999999</v>
      </c>
      <c r="C24" s="17">
        <v>2.1918416000000001</v>
      </c>
      <c r="D24" s="17">
        <v>-11.176372000000001</v>
      </c>
      <c r="E24" s="17">
        <v>8.1149579999999997</v>
      </c>
      <c r="F24" s="17">
        <v>10.742628</v>
      </c>
      <c r="G24" s="17">
        <v>-18.915711999999999</v>
      </c>
      <c r="H24" s="17">
        <v>-45.416663999999997</v>
      </c>
      <c r="I24" s="17">
        <v>1.9286394</v>
      </c>
      <c r="J24" s="17">
        <v>-5.1140546999999996</v>
      </c>
      <c r="K24" s="23" t="e">
        <v>#N/A</v>
      </c>
      <c r="L24" s="23">
        <v>6.9553256000000001</v>
      </c>
      <c r="M24" s="23">
        <v>-7.3707159999999998</v>
      </c>
      <c r="N24" s="23">
        <v>-2.134776</v>
      </c>
      <c r="O24">
        <v>-0.74826479999999995</v>
      </c>
    </row>
    <row r="25" spans="1:15" x14ac:dyDescent="0.35">
      <c r="A25" s="2">
        <v>42377</v>
      </c>
      <c r="B25" s="17">
        <v>-23.321999000000002</v>
      </c>
      <c r="C25" s="17">
        <v>-4.8481044999999998</v>
      </c>
      <c r="D25" s="17">
        <v>-8.8494060000000001</v>
      </c>
      <c r="E25" s="17">
        <v>4.3691278000000002</v>
      </c>
      <c r="F25" s="17">
        <v>1.7165661000000001</v>
      </c>
      <c r="G25" s="17">
        <v>-19.15663</v>
      </c>
      <c r="H25" s="17">
        <v>-41.478789999999996</v>
      </c>
      <c r="I25" s="17">
        <v>-2.4135947</v>
      </c>
      <c r="J25" s="17">
        <v>-6.1085580000000004</v>
      </c>
      <c r="K25" s="23" t="e">
        <v>#N/A</v>
      </c>
      <c r="L25" s="23">
        <v>2.991736</v>
      </c>
      <c r="M25" s="23">
        <v>-8.7138360000000006</v>
      </c>
      <c r="N25" s="23">
        <v>0.51095486000000001</v>
      </c>
      <c r="O25">
        <v>-6.9941997999999996</v>
      </c>
    </row>
    <row r="26" spans="1:15" x14ac:dyDescent="0.35">
      <c r="A26" s="2">
        <v>42408</v>
      </c>
      <c r="B26" s="17">
        <v>-24.441725000000002</v>
      </c>
      <c r="C26" s="17">
        <v>-7.9156456000000004</v>
      </c>
      <c r="D26" s="17">
        <v>-4.0542784000000003</v>
      </c>
      <c r="E26" s="17">
        <v>0.19952059</v>
      </c>
      <c r="F26" s="17">
        <v>-5.3547143999999998</v>
      </c>
      <c r="G26" s="17">
        <v>-15.470081</v>
      </c>
      <c r="H26" s="17">
        <v>-49.122450000000001</v>
      </c>
      <c r="I26" s="17">
        <v>2.9642940000000002</v>
      </c>
      <c r="J26" s="17">
        <v>-14.452278</v>
      </c>
      <c r="K26" s="23" t="e">
        <v>#N/A</v>
      </c>
      <c r="L26" s="23">
        <v>-5.0204573000000003</v>
      </c>
      <c r="M26" s="23">
        <v>-16.486526000000001</v>
      </c>
      <c r="N26" s="23">
        <v>-18.639361999999998</v>
      </c>
      <c r="O26">
        <v>-11.101734</v>
      </c>
    </row>
    <row r="27" spans="1:15" x14ac:dyDescent="0.35">
      <c r="A27" s="2">
        <v>42437</v>
      </c>
      <c r="B27" s="17">
        <v>-15.933859</v>
      </c>
      <c r="C27" s="17">
        <v>-2.3953915000000001</v>
      </c>
      <c r="D27" s="17">
        <v>7.7954650000000001</v>
      </c>
      <c r="E27" s="17">
        <v>-2.2868216000000001</v>
      </c>
      <c r="F27" s="17">
        <v>-2.0438969999999999</v>
      </c>
      <c r="G27" s="17">
        <v>-9.65029</v>
      </c>
      <c r="H27" s="17">
        <v>-39.966560000000001</v>
      </c>
      <c r="I27" s="17">
        <v>7.9242945000000002</v>
      </c>
      <c r="J27" s="17">
        <v>-10.809957499999999</v>
      </c>
      <c r="K27" s="23" t="e">
        <v>#N/A</v>
      </c>
      <c r="L27" s="23">
        <v>-7.1521879999999998</v>
      </c>
      <c r="M27" s="23">
        <v>-12.724805</v>
      </c>
      <c r="N27" s="23">
        <v>-16.055834000000001</v>
      </c>
      <c r="O27">
        <v>-6.4262332999999998</v>
      </c>
    </row>
    <row r="28" spans="1:15" x14ac:dyDescent="0.35">
      <c r="A28" s="2">
        <v>42468</v>
      </c>
      <c r="B28" s="17">
        <v>-19.486415999999998</v>
      </c>
      <c r="C28" s="17">
        <v>0.44652224000000001</v>
      </c>
      <c r="D28" s="17">
        <v>2.5634408</v>
      </c>
      <c r="E28" s="17">
        <v>-5.4953574999999999</v>
      </c>
      <c r="F28" s="17">
        <v>3.3273578000000001</v>
      </c>
      <c r="G28" s="17">
        <v>-9.8622800000000002</v>
      </c>
      <c r="H28" s="17">
        <v>-36.187317</v>
      </c>
      <c r="I28" s="17">
        <v>3.2322407000000002</v>
      </c>
      <c r="J28" s="17">
        <v>-11.315303999999999</v>
      </c>
      <c r="K28" s="23" t="e">
        <v>#N/A</v>
      </c>
      <c r="L28" s="23">
        <v>-11.222434</v>
      </c>
      <c r="M28" s="23">
        <v>-9.5553039999999996</v>
      </c>
      <c r="N28" s="23">
        <v>-21.030611</v>
      </c>
      <c r="O28">
        <v>-5.1025390000000002</v>
      </c>
    </row>
    <row r="29" spans="1:15" x14ac:dyDescent="0.35">
      <c r="A29" s="2">
        <v>42496</v>
      </c>
      <c r="B29" s="17">
        <v>-20.455629999999999</v>
      </c>
      <c r="C29" s="17">
        <v>1.0145782999999999</v>
      </c>
      <c r="D29" s="17">
        <v>7.7124834</v>
      </c>
      <c r="E29" s="17">
        <v>-1.7373741</v>
      </c>
      <c r="F29" s="17">
        <v>1.9693374999999999E-2</v>
      </c>
      <c r="G29" s="17">
        <v>-5.9035659999999996</v>
      </c>
      <c r="H29" s="17">
        <v>-39.848773999999999</v>
      </c>
      <c r="I29" s="17">
        <v>10.951090000000001</v>
      </c>
      <c r="J29" s="17">
        <v>-11.1789465</v>
      </c>
      <c r="K29" s="23" t="e">
        <v>#N/A</v>
      </c>
      <c r="L29" s="23">
        <v>-8.8716270000000002</v>
      </c>
      <c r="M29" s="23">
        <v>-10.804778000000001</v>
      </c>
      <c r="N29" s="23">
        <v>-18.692851999999998</v>
      </c>
      <c r="O29">
        <v>-4.906148</v>
      </c>
    </row>
    <row r="30" spans="1:15" x14ac:dyDescent="0.35">
      <c r="A30" s="2">
        <v>42529</v>
      </c>
      <c r="B30" s="17">
        <v>-11.723834</v>
      </c>
      <c r="C30" s="17">
        <v>4.0598391999999999</v>
      </c>
      <c r="D30" s="17">
        <v>7.1155787000000004</v>
      </c>
      <c r="E30" s="17">
        <v>-3.1187534000000001</v>
      </c>
      <c r="F30" s="17">
        <v>3.127122</v>
      </c>
      <c r="G30" s="17">
        <v>2.2261858000000001</v>
      </c>
      <c r="H30" s="17">
        <v>-27.62726</v>
      </c>
      <c r="I30" s="17">
        <v>16.315735</v>
      </c>
      <c r="J30" s="17">
        <v>-6.5800247000000001</v>
      </c>
      <c r="K30" s="23" t="e">
        <v>#N/A</v>
      </c>
      <c r="L30" s="23">
        <v>-5.7537374000000003</v>
      </c>
      <c r="M30" s="23">
        <v>-7.1735085999999999</v>
      </c>
      <c r="N30" s="23">
        <v>-17.302513000000001</v>
      </c>
      <c r="O30">
        <v>-0.72897076999999999</v>
      </c>
    </row>
    <row r="31" spans="1:15" x14ac:dyDescent="0.35">
      <c r="A31" s="2">
        <v>42559</v>
      </c>
      <c r="B31" s="17">
        <v>-3.9463282</v>
      </c>
      <c r="C31" s="17">
        <v>6.2448379999999997</v>
      </c>
      <c r="D31" s="17">
        <v>17.490328000000002</v>
      </c>
      <c r="E31" s="17">
        <v>-1.0714292999999999</v>
      </c>
      <c r="F31" s="17">
        <v>5.1415205000000004</v>
      </c>
      <c r="G31" s="17">
        <v>-6.5416454999999996</v>
      </c>
      <c r="H31" s="17">
        <v>-26.703709</v>
      </c>
      <c r="I31" s="17">
        <v>22.342396000000001</v>
      </c>
      <c r="J31" s="17">
        <v>-9.4669819999999998</v>
      </c>
      <c r="K31" s="23" t="e">
        <v>#N/A</v>
      </c>
      <c r="L31" s="23">
        <v>-4.5759080000000001</v>
      </c>
      <c r="M31" s="23">
        <v>-8.9423239999999993</v>
      </c>
      <c r="N31" s="23">
        <v>-22.648357000000001</v>
      </c>
      <c r="O31">
        <v>1.517868</v>
      </c>
    </row>
    <row r="32" spans="1:15" x14ac:dyDescent="0.35">
      <c r="A32" s="2">
        <v>42590</v>
      </c>
      <c r="B32" s="17">
        <v>3.2466173</v>
      </c>
      <c r="C32" s="17">
        <v>7.151103</v>
      </c>
      <c r="D32" s="17">
        <v>21.777355</v>
      </c>
      <c r="E32" s="17">
        <v>-2.4294674000000001</v>
      </c>
      <c r="F32" s="17">
        <v>6.9406986000000002</v>
      </c>
      <c r="G32" s="17">
        <v>-2.6511610000000001</v>
      </c>
      <c r="H32" s="17">
        <v>-21.031248000000001</v>
      </c>
      <c r="I32" s="17">
        <v>13.920045</v>
      </c>
      <c r="J32" s="17">
        <v>-10.471588000000001</v>
      </c>
      <c r="K32" s="23" t="e">
        <v>#N/A</v>
      </c>
      <c r="L32" s="23">
        <v>-4.671055</v>
      </c>
      <c r="M32" s="23">
        <v>-7.6058865000000004</v>
      </c>
      <c r="N32" s="23">
        <v>-27.192879000000001</v>
      </c>
      <c r="O32">
        <v>0.67280530000000005</v>
      </c>
    </row>
    <row r="33" spans="1:15" x14ac:dyDescent="0.35">
      <c r="A33" s="2">
        <v>42621</v>
      </c>
      <c r="B33" s="17">
        <v>17.12904</v>
      </c>
      <c r="C33" s="17">
        <v>13.098717000000001</v>
      </c>
      <c r="D33" s="17">
        <v>18.66629</v>
      </c>
      <c r="E33" s="17">
        <v>-1.8770039000000001</v>
      </c>
      <c r="F33" s="17">
        <v>12.864470499999999</v>
      </c>
      <c r="G33" s="17">
        <v>-2.150029</v>
      </c>
      <c r="H33" s="17">
        <v>-17.417615999999999</v>
      </c>
      <c r="I33" s="17">
        <v>16.753208000000001</v>
      </c>
      <c r="J33" s="17">
        <v>0.69700479999999998</v>
      </c>
      <c r="K33" s="23" t="e">
        <v>#N/A</v>
      </c>
      <c r="L33" s="23">
        <v>8.1749080000000003</v>
      </c>
      <c r="M33" s="23">
        <v>0.32668113999999998</v>
      </c>
      <c r="N33" s="23">
        <v>-18.488323000000001</v>
      </c>
      <c r="O33">
        <v>8.9085579999999993</v>
      </c>
    </row>
    <row r="34" spans="1:15" x14ac:dyDescent="0.35">
      <c r="A34" s="2">
        <v>42650</v>
      </c>
      <c r="B34" s="17">
        <v>9.5758550000000007</v>
      </c>
      <c r="C34" s="17">
        <v>10.173821</v>
      </c>
      <c r="D34" s="17">
        <v>9.1522330000000007</v>
      </c>
      <c r="E34" s="17">
        <v>0.24095774</v>
      </c>
      <c r="F34" s="17">
        <v>13.425433999999999</v>
      </c>
      <c r="G34" s="17">
        <v>-5.6914449999999999</v>
      </c>
      <c r="H34" s="17">
        <v>-17.281161999999998</v>
      </c>
      <c r="I34" s="17">
        <v>11.488723999999999</v>
      </c>
      <c r="J34" s="17">
        <v>-3.5657584999999998</v>
      </c>
      <c r="K34" s="23" t="e">
        <v>#N/A</v>
      </c>
      <c r="L34" s="23">
        <v>5.0718664999999996</v>
      </c>
      <c r="M34" s="23">
        <v>-0.71697235000000004</v>
      </c>
      <c r="N34" s="23">
        <v>-24.518782000000002</v>
      </c>
      <c r="O34">
        <v>5.6195617000000002</v>
      </c>
    </row>
    <row r="35" spans="1:15" x14ac:dyDescent="0.35">
      <c r="A35" s="2">
        <v>42682</v>
      </c>
      <c r="B35" s="17">
        <v>10.09432</v>
      </c>
      <c r="C35" s="17">
        <v>4.1456340000000003</v>
      </c>
      <c r="D35" s="17">
        <v>16.849184000000001</v>
      </c>
      <c r="E35" s="17">
        <v>-1.8970191000000001</v>
      </c>
      <c r="F35" s="17">
        <v>3.1761408000000002</v>
      </c>
      <c r="G35" s="17">
        <v>-1.5895963</v>
      </c>
      <c r="H35" s="17">
        <v>-19.31607</v>
      </c>
      <c r="I35" s="17">
        <v>11.900318</v>
      </c>
      <c r="J35" s="17">
        <v>-6.0584600000000002</v>
      </c>
      <c r="K35" s="23" t="e">
        <v>#N/A</v>
      </c>
      <c r="L35" s="23">
        <v>1.9571423999999999</v>
      </c>
      <c r="M35" s="23">
        <v>-5.4204043999999998</v>
      </c>
      <c r="N35" s="23">
        <v>-21.146232999999999</v>
      </c>
      <c r="O35">
        <v>1.6505957</v>
      </c>
    </row>
    <row r="36" spans="1:15" x14ac:dyDescent="0.35">
      <c r="A36" s="2">
        <v>42712</v>
      </c>
      <c r="B36" s="17">
        <v>14.443778999999999</v>
      </c>
      <c r="C36" s="17">
        <v>11.151350000000001</v>
      </c>
      <c r="D36" s="17">
        <v>8.4889170000000007</v>
      </c>
      <c r="E36" s="17">
        <v>2.1501184000000002</v>
      </c>
      <c r="F36" s="17">
        <v>4.6082377000000001</v>
      </c>
      <c r="G36" s="17">
        <v>-3.2698870000000002</v>
      </c>
      <c r="H36" s="17">
        <v>6.1074970000000004</v>
      </c>
      <c r="I36" s="17">
        <v>-2.1594762999999999E-2</v>
      </c>
      <c r="J36" s="17">
        <v>-2.4458169999999999</v>
      </c>
      <c r="K36" s="23" t="e">
        <v>#N/A</v>
      </c>
      <c r="L36" s="23">
        <v>6.0515879999999997</v>
      </c>
      <c r="M36" s="23">
        <v>0.84161759999999997</v>
      </c>
      <c r="N36" s="23">
        <v>-12.795650500000001</v>
      </c>
      <c r="O36">
        <v>6.8953395000000004</v>
      </c>
    </row>
    <row r="37" spans="1:15" x14ac:dyDescent="0.35">
      <c r="A37" s="2">
        <v>42741</v>
      </c>
      <c r="B37" s="17">
        <v>20.455110000000001</v>
      </c>
      <c r="C37" s="17">
        <v>16.736853</v>
      </c>
      <c r="D37" s="17">
        <v>6.7641140000000002</v>
      </c>
      <c r="E37" s="17">
        <v>2.483511</v>
      </c>
      <c r="F37" s="17">
        <v>13.885211999999999</v>
      </c>
      <c r="G37" s="17">
        <v>0.99304914</v>
      </c>
      <c r="H37" s="17">
        <v>22.175132999999999</v>
      </c>
      <c r="I37" s="17">
        <v>0.9657502</v>
      </c>
      <c r="J37" s="17">
        <v>5.0688266999999998</v>
      </c>
      <c r="K37" s="23" t="e">
        <v>#N/A</v>
      </c>
      <c r="L37" s="23">
        <v>8.3760150000000007</v>
      </c>
      <c r="M37" s="23">
        <v>9.5402719999999999</v>
      </c>
      <c r="N37" s="23">
        <v>-1.8498957</v>
      </c>
      <c r="O37">
        <v>13.525057</v>
      </c>
    </row>
    <row r="38" spans="1:15" x14ac:dyDescent="0.35">
      <c r="A38" s="2">
        <v>42774</v>
      </c>
      <c r="B38" s="17">
        <v>31.739021000000001</v>
      </c>
      <c r="C38" s="17">
        <v>26.291596999999999</v>
      </c>
      <c r="D38" s="17">
        <v>3.8302779999999998</v>
      </c>
      <c r="E38" s="17">
        <v>3.1461477000000002</v>
      </c>
      <c r="F38" s="17">
        <v>32.387889999999999</v>
      </c>
      <c r="G38" s="17">
        <v>3.7411569999999998</v>
      </c>
      <c r="H38" s="17">
        <v>30.293427999999999</v>
      </c>
      <c r="I38" s="17">
        <v>-4.7674180000000002</v>
      </c>
      <c r="J38" s="17">
        <v>14.619101000000001</v>
      </c>
      <c r="K38" s="23" t="e">
        <v>#N/A</v>
      </c>
      <c r="L38" s="23">
        <v>19.166004000000001</v>
      </c>
      <c r="M38" s="23">
        <v>21.41217</v>
      </c>
      <c r="N38" s="23">
        <v>11.131752000000001</v>
      </c>
      <c r="O38">
        <v>23.670052999999999</v>
      </c>
    </row>
    <row r="39" spans="1:15" x14ac:dyDescent="0.35">
      <c r="A39" s="2">
        <v>42802</v>
      </c>
      <c r="B39" s="17">
        <v>21.05677</v>
      </c>
      <c r="C39" s="17">
        <v>21.798037999999998</v>
      </c>
      <c r="D39" s="17">
        <v>-4.5778749999999997</v>
      </c>
      <c r="E39" s="17">
        <v>4.6410203000000001</v>
      </c>
      <c r="F39" s="17">
        <v>26.932822999999999</v>
      </c>
      <c r="G39" s="17">
        <v>-1.7638445</v>
      </c>
      <c r="H39" s="17">
        <v>9.6100329999999996</v>
      </c>
      <c r="I39" s="17">
        <v>-7.1738900000000001</v>
      </c>
      <c r="J39" s="17">
        <v>9.3437909999999995</v>
      </c>
      <c r="K39" s="23" t="e">
        <v>#N/A</v>
      </c>
      <c r="L39" s="23">
        <v>15.095234</v>
      </c>
      <c r="M39" s="23">
        <v>11.975014</v>
      </c>
      <c r="N39" s="23">
        <v>5.6438803999999996</v>
      </c>
      <c r="O39">
        <v>17.702210000000001</v>
      </c>
    </row>
    <row r="40" spans="1:15" x14ac:dyDescent="0.35">
      <c r="A40" s="2">
        <v>42832</v>
      </c>
      <c r="B40" s="17">
        <v>23.170303000000001</v>
      </c>
      <c r="C40" s="17">
        <v>17.711352999999999</v>
      </c>
      <c r="D40" s="17">
        <v>0.71663856999999997</v>
      </c>
      <c r="E40" s="17">
        <v>6.6911459999999998</v>
      </c>
      <c r="F40" s="17">
        <v>22.229051999999999</v>
      </c>
      <c r="G40" s="17">
        <v>-2.3928164999999999</v>
      </c>
      <c r="H40" s="17">
        <v>16.140259</v>
      </c>
      <c r="I40" s="17">
        <v>-6.9177445999999998</v>
      </c>
      <c r="J40" s="17">
        <v>12.584662</v>
      </c>
      <c r="K40" s="23" t="e">
        <v>#N/A</v>
      </c>
      <c r="L40" s="23">
        <v>18.253814999999999</v>
      </c>
      <c r="M40" s="23">
        <v>12.216877999999999</v>
      </c>
      <c r="N40" s="23">
        <v>16.772960000000001</v>
      </c>
      <c r="O40">
        <v>16.49729</v>
      </c>
    </row>
    <row r="41" spans="1:15" x14ac:dyDescent="0.35">
      <c r="A41" s="2">
        <v>42863</v>
      </c>
      <c r="B41" s="17">
        <v>22.477245</v>
      </c>
      <c r="C41" s="17">
        <v>18.911480000000001</v>
      </c>
      <c r="D41" s="17">
        <v>-5.220002</v>
      </c>
      <c r="E41" s="17">
        <v>5.2220464</v>
      </c>
      <c r="F41" s="17">
        <v>31.897938</v>
      </c>
      <c r="G41" s="17">
        <v>-3.7356256999999999</v>
      </c>
      <c r="H41" s="17">
        <v>-10.213703000000001</v>
      </c>
      <c r="I41" s="17">
        <v>-5.2615347000000003</v>
      </c>
      <c r="J41" s="17">
        <v>17.083442999999999</v>
      </c>
      <c r="K41" s="23" t="e">
        <v>#N/A</v>
      </c>
      <c r="L41" s="23">
        <v>16.622532</v>
      </c>
      <c r="M41" s="23">
        <v>20.529959999999999</v>
      </c>
      <c r="N41" s="23">
        <v>18.461597000000001</v>
      </c>
      <c r="O41">
        <v>17.961002000000001</v>
      </c>
    </row>
    <row r="42" spans="1:15" x14ac:dyDescent="0.35">
      <c r="A42" s="2">
        <v>42894</v>
      </c>
      <c r="B42" s="17">
        <v>19.234954999999999</v>
      </c>
      <c r="C42" s="17">
        <v>17.168177</v>
      </c>
      <c r="D42" s="17">
        <v>0.88738203000000004</v>
      </c>
      <c r="E42" s="17">
        <v>3.4667729999999999</v>
      </c>
      <c r="F42" s="17">
        <v>31.418657</v>
      </c>
      <c r="G42" s="17">
        <v>-12.587107</v>
      </c>
      <c r="H42" s="17">
        <v>-23.18768</v>
      </c>
      <c r="I42" s="17">
        <v>-4.2153780000000003</v>
      </c>
      <c r="J42" s="17">
        <v>15.199507000000001</v>
      </c>
      <c r="K42" s="23" t="e">
        <v>#N/A</v>
      </c>
      <c r="L42" s="23">
        <v>15.954852000000001</v>
      </c>
      <c r="M42" s="23">
        <v>17.32564</v>
      </c>
      <c r="N42" s="23">
        <v>18.848085000000001</v>
      </c>
      <c r="O42">
        <v>15.652298999999999</v>
      </c>
    </row>
    <row r="43" spans="1:15" x14ac:dyDescent="0.35">
      <c r="A43" s="2">
        <v>42923</v>
      </c>
      <c r="B43" s="17">
        <v>20.216549000000001</v>
      </c>
      <c r="C43" s="17">
        <v>17.904413000000002</v>
      </c>
      <c r="D43" s="17">
        <v>-11.145371000000001</v>
      </c>
      <c r="E43" s="17">
        <v>-0.32102466000000002</v>
      </c>
      <c r="F43" s="17">
        <v>28.138076999999999</v>
      </c>
      <c r="G43" s="17">
        <v>-5.0991479999999996</v>
      </c>
      <c r="H43" s="17">
        <v>-16.233460999999998</v>
      </c>
      <c r="I43" s="17">
        <v>-11.772596</v>
      </c>
      <c r="J43" s="17">
        <v>26.317478000000001</v>
      </c>
      <c r="K43" s="23" t="e">
        <v>#N/A</v>
      </c>
      <c r="L43" s="23">
        <v>17.377472000000001</v>
      </c>
      <c r="M43" s="23">
        <v>32.81962</v>
      </c>
      <c r="N43" s="23">
        <v>43.060459999999999</v>
      </c>
      <c r="O43">
        <v>19.220770000000002</v>
      </c>
    </row>
    <row r="44" spans="1:15" x14ac:dyDescent="0.35">
      <c r="A44" s="2">
        <v>42955</v>
      </c>
      <c r="B44" s="17">
        <v>18.279993000000001</v>
      </c>
      <c r="C44" s="17">
        <v>15.70524</v>
      </c>
      <c r="D44" s="17">
        <v>-5.9478999999999997</v>
      </c>
      <c r="E44" s="17">
        <v>-2.5702775</v>
      </c>
      <c r="F44" s="17">
        <v>24.990379999999998</v>
      </c>
      <c r="G44" s="17">
        <v>-6.2111855</v>
      </c>
      <c r="H44" s="17">
        <v>-1.3032138</v>
      </c>
      <c r="I44" s="17">
        <v>-7.5982275000000001</v>
      </c>
      <c r="J44" s="17">
        <v>22.317993000000001</v>
      </c>
      <c r="K44" s="23" t="e">
        <v>#N/A</v>
      </c>
      <c r="L44" s="23">
        <v>15.359343000000001</v>
      </c>
      <c r="M44" s="23">
        <v>25.679324999999999</v>
      </c>
      <c r="N44" s="23">
        <v>40.466095000000003</v>
      </c>
      <c r="O44">
        <v>16.399622000000001</v>
      </c>
    </row>
    <row r="45" spans="1:15" x14ac:dyDescent="0.35">
      <c r="A45" s="2">
        <v>42986</v>
      </c>
      <c r="B45" s="17">
        <v>18.205345000000001</v>
      </c>
      <c r="C45" s="17">
        <v>15.144121</v>
      </c>
      <c r="D45" s="17">
        <v>0.2978325</v>
      </c>
      <c r="E45" s="17">
        <v>-3.5408974</v>
      </c>
      <c r="F45" s="17">
        <v>24.285793000000002</v>
      </c>
      <c r="G45" s="17">
        <v>-7.9589787000000003</v>
      </c>
      <c r="H45" s="17">
        <v>-9.5244409999999995</v>
      </c>
      <c r="I45" s="17">
        <v>-4.000038</v>
      </c>
      <c r="J45" s="17">
        <v>18.553184999999999</v>
      </c>
      <c r="K45" s="23" t="e">
        <v>#N/A</v>
      </c>
      <c r="L45" s="23">
        <v>11.677968999999999</v>
      </c>
      <c r="M45" s="23">
        <v>21.659327000000001</v>
      </c>
      <c r="N45" s="23">
        <v>34.482562999999999</v>
      </c>
      <c r="O45">
        <v>14.704502</v>
      </c>
    </row>
    <row r="46" spans="1:15" x14ac:dyDescent="0.35">
      <c r="A46" s="2">
        <v>43014</v>
      </c>
      <c r="B46" s="17">
        <v>19.438911000000001</v>
      </c>
      <c r="C46" s="17">
        <v>20.270575000000001</v>
      </c>
      <c r="D46" s="17">
        <v>1.1950493</v>
      </c>
      <c r="E46" s="17">
        <v>-2.5199950000000002</v>
      </c>
      <c r="F46" s="17">
        <v>25.612366000000002</v>
      </c>
      <c r="G46" s="17">
        <v>-4.7405242999999997</v>
      </c>
      <c r="H46" s="17">
        <v>-11.4140215</v>
      </c>
      <c r="I46" s="17">
        <v>-5.2833439999999996</v>
      </c>
      <c r="J46" s="17">
        <v>23.329926</v>
      </c>
      <c r="K46" s="23" t="e">
        <v>#N/A</v>
      </c>
      <c r="L46" s="23">
        <v>14.481139000000001</v>
      </c>
      <c r="M46" s="23">
        <v>25.925850000000001</v>
      </c>
      <c r="N46" s="23">
        <v>43.462443999999998</v>
      </c>
      <c r="O46">
        <v>19.709634999999999</v>
      </c>
    </row>
    <row r="47" spans="1:15" x14ac:dyDescent="0.35">
      <c r="A47" s="2">
        <v>43047</v>
      </c>
      <c r="B47" s="17">
        <v>21.232975</v>
      </c>
      <c r="C47" s="17">
        <v>23.467278</v>
      </c>
      <c r="D47" s="17">
        <v>-8.225441E-3</v>
      </c>
      <c r="E47" s="17">
        <v>-2.6835084</v>
      </c>
      <c r="F47" s="17">
        <v>33.249175999999999</v>
      </c>
      <c r="G47" s="17">
        <v>-5.188447</v>
      </c>
      <c r="H47" s="17">
        <v>12.967205</v>
      </c>
      <c r="I47" s="17">
        <v>-0.35634637000000002</v>
      </c>
      <c r="J47" s="17">
        <v>27.642631999999999</v>
      </c>
      <c r="K47" s="23" t="e">
        <v>#N/A</v>
      </c>
      <c r="L47" s="23">
        <v>22.696518000000001</v>
      </c>
      <c r="M47" s="23">
        <v>31.939637999999999</v>
      </c>
      <c r="N47" s="23">
        <v>42.491459999999996</v>
      </c>
      <c r="O47">
        <v>23.720419</v>
      </c>
    </row>
    <row r="48" spans="1:15" x14ac:dyDescent="0.35">
      <c r="A48" s="2">
        <v>43077</v>
      </c>
      <c r="B48" s="17">
        <v>22.686980999999999</v>
      </c>
      <c r="C48" s="17">
        <v>20.313310000000001</v>
      </c>
      <c r="D48" s="17">
        <v>6.1934233000000001</v>
      </c>
      <c r="E48" s="17">
        <v>-6.4676580000000001</v>
      </c>
      <c r="F48" s="17">
        <v>31.778790000000001</v>
      </c>
      <c r="G48" s="17">
        <v>-7.0131119999999996</v>
      </c>
      <c r="H48" s="17">
        <v>1.5281677</v>
      </c>
      <c r="I48" s="17">
        <v>9.2291830000000008</v>
      </c>
      <c r="J48" s="17">
        <v>26.586663999999999</v>
      </c>
      <c r="K48" s="23" t="e">
        <v>#N/A</v>
      </c>
      <c r="L48" s="23">
        <v>18.762184000000001</v>
      </c>
      <c r="M48" s="23">
        <v>21.465492000000001</v>
      </c>
      <c r="N48" s="23">
        <v>35.814213000000002</v>
      </c>
      <c r="O48">
        <v>20.727633999999998</v>
      </c>
    </row>
    <row r="49" spans="1:15" x14ac:dyDescent="0.35">
      <c r="A49" s="2">
        <v>43108</v>
      </c>
      <c r="B49" s="17">
        <v>33.547199999999997</v>
      </c>
      <c r="C49" s="17">
        <v>22.896767000000001</v>
      </c>
      <c r="D49" s="17">
        <v>12.134230000000001</v>
      </c>
      <c r="E49" s="17">
        <v>-8.7741910000000001</v>
      </c>
      <c r="F49" s="17">
        <v>34.530365000000003</v>
      </c>
      <c r="G49" s="17">
        <v>-8.0629290000000005</v>
      </c>
      <c r="H49" s="17">
        <v>5.1734090000000004</v>
      </c>
      <c r="I49" s="17">
        <v>6.5751075999999999</v>
      </c>
      <c r="J49" s="17">
        <v>28.257010999999999</v>
      </c>
      <c r="K49" s="23" t="e">
        <v>#N/A</v>
      </c>
      <c r="L49" s="23">
        <v>25.292850000000001</v>
      </c>
      <c r="M49" s="23">
        <v>23.854614000000002</v>
      </c>
      <c r="N49" s="23">
        <v>30.974589999999999</v>
      </c>
      <c r="O49">
        <v>22.998259999999998</v>
      </c>
    </row>
    <row r="50" spans="1:15" x14ac:dyDescent="0.35">
      <c r="A50" s="2">
        <v>43139</v>
      </c>
      <c r="B50" s="17">
        <v>20.099163000000001</v>
      </c>
      <c r="C50" s="17">
        <v>14.564514000000001</v>
      </c>
      <c r="D50" s="17">
        <v>5.7449820000000003</v>
      </c>
      <c r="E50" s="17">
        <v>-8.7942359999999997</v>
      </c>
      <c r="F50" s="17">
        <v>22.410954</v>
      </c>
      <c r="G50" s="17">
        <v>-8.0896670000000004</v>
      </c>
      <c r="H50" s="17">
        <v>7.6080319999999997</v>
      </c>
      <c r="I50" s="17">
        <v>-0.45562386999999999</v>
      </c>
      <c r="J50" s="17">
        <v>20.31157</v>
      </c>
      <c r="K50" s="23" t="e">
        <v>#N/A</v>
      </c>
      <c r="L50" s="23">
        <v>15.973948999999999</v>
      </c>
      <c r="M50" s="23">
        <v>12.147772</v>
      </c>
      <c r="N50" s="23">
        <v>36.379196</v>
      </c>
      <c r="O50">
        <v>14.827574</v>
      </c>
    </row>
    <row r="51" spans="1:15" x14ac:dyDescent="0.35">
      <c r="A51" s="2">
        <v>43167</v>
      </c>
      <c r="B51" s="17">
        <v>26.111567000000001</v>
      </c>
      <c r="C51" s="17">
        <v>18.116855999999999</v>
      </c>
      <c r="D51" s="17">
        <v>9.003997</v>
      </c>
      <c r="E51" s="17">
        <v>-10.529667</v>
      </c>
      <c r="F51" s="17">
        <v>31.107199000000001</v>
      </c>
      <c r="G51" s="17">
        <v>-2.8428912</v>
      </c>
      <c r="H51" s="17">
        <v>14.548921999999999</v>
      </c>
      <c r="I51" s="17">
        <v>3.3185123999999999</v>
      </c>
      <c r="J51" s="17">
        <v>22.491299999999999</v>
      </c>
      <c r="K51" s="23" t="e">
        <v>#N/A</v>
      </c>
      <c r="L51" s="23">
        <v>20.202719999999999</v>
      </c>
      <c r="M51" s="23">
        <v>16.011237999999999</v>
      </c>
      <c r="N51" s="23">
        <v>38.283622999999999</v>
      </c>
      <c r="O51">
        <v>18.332744999999999</v>
      </c>
    </row>
    <row r="52" spans="1:15" x14ac:dyDescent="0.35">
      <c r="A52" s="2">
        <v>43196</v>
      </c>
      <c r="B52" s="17">
        <v>18.321000999999999</v>
      </c>
      <c r="C52" s="17">
        <v>12.412369</v>
      </c>
      <c r="D52" s="17">
        <v>6.0496689999999997</v>
      </c>
      <c r="E52" s="17">
        <v>-9.1343879999999995</v>
      </c>
      <c r="F52" s="17">
        <v>19.654309999999999</v>
      </c>
      <c r="G52" s="17">
        <v>-4.2944789999999999</v>
      </c>
      <c r="H52" s="17">
        <v>16.636050000000001</v>
      </c>
      <c r="I52" s="17">
        <v>2.4463295999999999</v>
      </c>
      <c r="J52" s="17">
        <v>16.788005999999999</v>
      </c>
      <c r="K52" s="23" t="e">
        <v>#N/A</v>
      </c>
      <c r="L52" s="23">
        <v>18.536339999999999</v>
      </c>
      <c r="M52" s="23">
        <v>8.7612869999999994</v>
      </c>
      <c r="N52" s="23">
        <v>30.973137000000001</v>
      </c>
      <c r="O52">
        <v>13.191069000000001</v>
      </c>
    </row>
    <row r="53" spans="1:15" x14ac:dyDescent="0.35">
      <c r="A53" s="2">
        <v>43228</v>
      </c>
      <c r="B53" s="17">
        <v>16.200340000000001</v>
      </c>
      <c r="C53" s="17">
        <v>13.494432</v>
      </c>
      <c r="D53" s="17">
        <v>6.7152022999999996</v>
      </c>
      <c r="E53" s="17">
        <v>-4.2863902999999999</v>
      </c>
      <c r="F53" s="17">
        <v>21.527588000000002</v>
      </c>
      <c r="G53" s="17">
        <v>-4.5273599999999998</v>
      </c>
      <c r="H53" s="17">
        <v>44.107100000000003</v>
      </c>
      <c r="I53" s="17">
        <v>0.89297294999999999</v>
      </c>
      <c r="J53" s="17">
        <v>11.276603</v>
      </c>
      <c r="K53" s="23" t="e">
        <v>#N/A</v>
      </c>
      <c r="L53" s="23">
        <v>17.056608000000001</v>
      </c>
      <c r="M53" s="23">
        <v>2.5579453000000001</v>
      </c>
      <c r="N53" s="23">
        <v>23.885345000000001</v>
      </c>
      <c r="O53">
        <v>12.650347</v>
      </c>
    </row>
    <row r="54" spans="1:15" x14ac:dyDescent="0.35">
      <c r="A54" s="2">
        <v>43259</v>
      </c>
      <c r="B54" s="17">
        <v>12.044715999999999</v>
      </c>
      <c r="C54" s="17">
        <v>16.287337999999998</v>
      </c>
      <c r="D54" s="17">
        <v>1.1179566000000001</v>
      </c>
      <c r="E54" s="17">
        <v>-1.622355</v>
      </c>
      <c r="F54" s="17">
        <v>22.55789</v>
      </c>
      <c r="G54" s="17">
        <v>-6.4773263999999999</v>
      </c>
      <c r="H54" s="17">
        <v>43.727469999999997</v>
      </c>
      <c r="I54" s="17">
        <v>-1.6013801000000001</v>
      </c>
      <c r="J54" s="17">
        <v>7.4655769999999997</v>
      </c>
      <c r="K54" s="23" t="e">
        <v>#N/A</v>
      </c>
      <c r="L54" s="23">
        <v>12.939178</v>
      </c>
      <c r="M54" s="23">
        <v>-0.2399087</v>
      </c>
      <c r="N54" s="23">
        <v>6.8599104999999998</v>
      </c>
      <c r="O54">
        <v>13.220655000000001</v>
      </c>
    </row>
    <row r="55" spans="1:15" x14ac:dyDescent="0.35">
      <c r="A55" s="2">
        <v>43287</v>
      </c>
      <c r="B55" s="17">
        <v>6.9247959999999997</v>
      </c>
      <c r="C55" s="17">
        <v>16.631053999999999</v>
      </c>
      <c r="D55" s="17">
        <v>2.0520330000000002</v>
      </c>
      <c r="E55" s="17">
        <v>0.17518997</v>
      </c>
      <c r="F55" s="17">
        <v>29.893135000000001</v>
      </c>
      <c r="G55" s="17">
        <v>-10.717845000000001</v>
      </c>
      <c r="H55" s="17">
        <v>50.265230000000003</v>
      </c>
      <c r="I55" s="17">
        <v>1.9941449</v>
      </c>
      <c r="J55" s="17">
        <v>7.2585699999999997</v>
      </c>
      <c r="K55" s="23" t="e">
        <v>#N/A</v>
      </c>
      <c r="L55" s="23">
        <v>9.4778900000000004</v>
      </c>
      <c r="M55" s="23">
        <v>-3.8911045</v>
      </c>
      <c r="N55" s="23">
        <v>8.5562109999999993</v>
      </c>
      <c r="O55">
        <v>13.185155999999999</v>
      </c>
    </row>
    <row r="56" spans="1:15" x14ac:dyDescent="0.35">
      <c r="A56" s="2">
        <v>43320</v>
      </c>
      <c r="B56" s="17">
        <v>1.9307137000000001</v>
      </c>
      <c r="C56" s="17">
        <v>17.602205000000001</v>
      </c>
      <c r="D56" s="17">
        <v>-4.1298149999999998</v>
      </c>
      <c r="E56" s="17">
        <v>3.7665128999999999</v>
      </c>
      <c r="F56" s="17">
        <v>27.15212</v>
      </c>
      <c r="G56" s="17">
        <v>-10.646963</v>
      </c>
      <c r="H56" s="17">
        <v>38.158344</v>
      </c>
      <c r="I56" s="17">
        <v>-2.2055566</v>
      </c>
      <c r="J56" s="17">
        <v>4.144609</v>
      </c>
      <c r="K56" s="23">
        <v>1.8855691000000001</v>
      </c>
      <c r="L56" s="23">
        <v>7.9078555000000001</v>
      </c>
      <c r="M56" s="23">
        <v>-1.6317189000000001</v>
      </c>
      <c r="N56" s="23">
        <v>0.10685921</v>
      </c>
      <c r="O56">
        <v>12.527870999999999</v>
      </c>
    </row>
    <row r="57" spans="1:15" x14ac:dyDescent="0.35">
      <c r="A57" s="2">
        <v>43350</v>
      </c>
      <c r="B57" s="17">
        <v>-7.4746490000000003</v>
      </c>
      <c r="C57" s="17">
        <v>18.671036000000001</v>
      </c>
      <c r="D57" s="17">
        <v>-11.628812999999999</v>
      </c>
      <c r="E57" s="17">
        <v>6.4978122999999997</v>
      </c>
      <c r="F57" s="17">
        <v>25.507567999999999</v>
      </c>
      <c r="G57" s="17">
        <v>-8.8000000000000007</v>
      </c>
      <c r="H57" s="17">
        <v>41.313136999999998</v>
      </c>
      <c r="I57" s="17">
        <v>-5.4422560000000004</v>
      </c>
      <c r="J57" s="17">
        <v>-1.2226462</v>
      </c>
      <c r="K57" s="23">
        <v>-5.3155064999999997</v>
      </c>
      <c r="L57" s="23">
        <v>4.9206257000000004</v>
      </c>
      <c r="M57" s="23">
        <v>-5.5451750000000004</v>
      </c>
      <c r="N57" s="23">
        <v>-8.5578859999999999</v>
      </c>
      <c r="O57">
        <v>10.95438</v>
      </c>
    </row>
    <row r="58" spans="1:15" x14ac:dyDescent="0.35">
      <c r="A58" s="2">
        <v>43381</v>
      </c>
      <c r="B58" s="17">
        <v>-9.2585329999999999</v>
      </c>
      <c r="C58" s="17">
        <v>15.211428</v>
      </c>
      <c r="D58" s="17">
        <v>-7.0608616</v>
      </c>
      <c r="E58" s="17">
        <v>4.4481874000000001</v>
      </c>
      <c r="F58" s="17">
        <v>22.190809999999999</v>
      </c>
      <c r="G58" s="17">
        <v>-8.5908829999999998</v>
      </c>
      <c r="H58" s="17">
        <v>55.815350000000002</v>
      </c>
      <c r="I58" s="17">
        <v>-6.4406929999999996</v>
      </c>
      <c r="J58" s="17">
        <v>-3.2793581000000001</v>
      </c>
      <c r="K58" s="23">
        <v>-6.0846210000000003</v>
      </c>
      <c r="L58" s="23">
        <v>7.6920032999999997</v>
      </c>
      <c r="M58" s="23">
        <v>-8.0182079999999996</v>
      </c>
      <c r="N58" s="23">
        <v>-10.874587</v>
      </c>
      <c r="O58">
        <v>8.6390609999999999</v>
      </c>
    </row>
    <row r="59" spans="1:15" x14ac:dyDescent="0.35">
      <c r="A59" s="2">
        <v>43412</v>
      </c>
      <c r="B59" s="17">
        <v>-10.777246</v>
      </c>
      <c r="C59" s="17">
        <v>10.227309999999999</v>
      </c>
      <c r="D59" s="17">
        <v>-4.8096657</v>
      </c>
      <c r="E59" s="17">
        <v>4.4781566000000002</v>
      </c>
      <c r="F59" s="17">
        <v>13.787471999999999</v>
      </c>
      <c r="G59" s="17">
        <v>-9.6541110000000003</v>
      </c>
      <c r="H59" s="17">
        <v>13.711966</v>
      </c>
      <c r="I59" s="17">
        <v>-8.5849100000000007</v>
      </c>
      <c r="J59" s="17">
        <v>-6.1503290000000002</v>
      </c>
      <c r="K59" s="23">
        <v>-8.2670689999999993</v>
      </c>
      <c r="L59" s="23">
        <v>-5.9117436000000003</v>
      </c>
      <c r="M59" s="23">
        <v>-10.67698</v>
      </c>
      <c r="N59" s="23">
        <v>-14.265226999999999</v>
      </c>
      <c r="O59">
        <v>3.4406542999999998</v>
      </c>
    </row>
    <row r="60" spans="1:15" x14ac:dyDescent="0.35">
      <c r="A60" s="2">
        <v>43441</v>
      </c>
      <c r="B60" s="17">
        <v>-9.3139059999999994</v>
      </c>
      <c r="C60" s="17">
        <v>1.6289473000000001</v>
      </c>
      <c r="D60" s="17">
        <v>-0.33758283</v>
      </c>
      <c r="E60" s="17">
        <v>5.8375835</v>
      </c>
      <c r="F60" s="17">
        <v>5.584371</v>
      </c>
      <c r="G60" s="17">
        <v>-5.7900429999999998</v>
      </c>
      <c r="H60" s="17">
        <v>-1.1355816999999999</v>
      </c>
      <c r="I60" s="17">
        <v>-4.0063800000000001</v>
      </c>
      <c r="J60" s="17">
        <v>-11.599398000000001</v>
      </c>
      <c r="K60" s="23">
        <v>-8.8964169999999996</v>
      </c>
      <c r="L60" s="23">
        <v>-8.4274179999999994</v>
      </c>
      <c r="M60" s="23">
        <v>-11.595928000000001</v>
      </c>
      <c r="N60" s="23">
        <v>-17.337924999999998</v>
      </c>
      <c r="O60">
        <v>-2.8613447999999999</v>
      </c>
    </row>
    <row r="61" spans="1:15" x14ac:dyDescent="0.35">
      <c r="A61" s="2">
        <v>43473</v>
      </c>
      <c r="B61" s="17">
        <v>-15.984833</v>
      </c>
      <c r="C61" s="17">
        <v>-4.468477</v>
      </c>
      <c r="D61" s="17">
        <v>-3.0165194999999998</v>
      </c>
      <c r="E61" s="17">
        <v>6.7908882999999998</v>
      </c>
      <c r="F61" s="17">
        <v>-1.0249972000000001</v>
      </c>
      <c r="G61" s="17">
        <v>-6.6125990000000003</v>
      </c>
      <c r="H61" s="17">
        <v>-13.504809</v>
      </c>
      <c r="I61" s="17">
        <v>-0.70979000000000003</v>
      </c>
      <c r="J61" s="17">
        <v>-14.628828</v>
      </c>
      <c r="K61" s="23">
        <v>-13.904738</v>
      </c>
      <c r="L61" s="23">
        <v>-13.97916</v>
      </c>
      <c r="M61" s="23">
        <v>-12.961239000000001</v>
      </c>
      <c r="N61" s="23">
        <v>-17.434418000000001</v>
      </c>
      <c r="O61">
        <v>-8.1732859999999992</v>
      </c>
    </row>
    <row r="62" spans="1:15" x14ac:dyDescent="0.35">
      <c r="A62" s="2">
        <v>43504</v>
      </c>
      <c r="B62" s="17">
        <v>-6.3895939999999998</v>
      </c>
      <c r="C62" s="17">
        <v>6.9914103000000001</v>
      </c>
      <c r="D62" s="17">
        <v>-0.61610339999999997</v>
      </c>
      <c r="E62" s="17">
        <v>10.159731000000001</v>
      </c>
      <c r="F62" s="17">
        <v>10.786009</v>
      </c>
      <c r="G62" s="17">
        <v>-9.8161989999999992</v>
      </c>
      <c r="H62" s="17">
        <v>-6.1317919999999999</v>
      </c>
      <c r="I62" s="17">
        <v>5.9093714000000004</v>
      </c>
      <c r="J62" s="17">
        <v>-7.7087345000000003</v>
      </c>
      <c r="K62" s="23">
        <v>-6.0367464999999996</v>
      </c>
      <c r="L62" s="23">
        <v>-8.4214629999999993</v>
      </c>
      <c r="M62" s="23">
        <v>-7.2045383000000003</v>
      </c>
      <c r="N62" s="23">
        <v>-15.391427</v>
      </c>
      <c r="O62">
        <v>1.7830849</v>
      </c>
    </row>
    <row r="63" spans="1:15" x14ac:dyDescent="0.35">
      <c r="A63" s="2">
        <v>43532</v>
      </c>
      <c r="B63" s="17">
        <v>-11.242084999999999</v>
      </c>
      <c r="C63" s="17">
        <v>2.0460606000000001</v>
      </c>
      <c r="D63" s="17">
        <v>-2.0570873999999999</v>
      </c>
      <c r="E63" s="17">
        <v>11.41057</v>
      </c>
      <c r="F63" s="17">
        <v>1.6327977</v>
      </c>
      <c r="G63" s="17">
        <v>-15.436143</v>
      </c>
      <c r="H63" s="17">
        <v>-3.053248</v>
      </c>
      <c r="I63" s="17">
        <v>5.2480099999999998</v>
      </c>
      <c r="J63" s="17">
        <v>-7.5601580000000004</v>
      </c>
      <c r="K63" s="23">
        <v>-11.721211</v>
      </c>
      <c r="L63" s="23">
        <v>-10.393876000000001</v>
      </c>
      <c r="M63" s="23">
        <v>-9.7338380000000004</v>
      </c>
      <c r="N63" s="23">
        <v>-14.065165</v>
      </c>
      <c r="O63">
        <v>-1.2897253</v>
      </c>
    </row>
    <row r="64" spans="1:15" x14ac:dyDescent="0.35">
      <c r="A64" s="2">
        <v>43563</v>
      </c>
      <c r="B64" s="17">
        <v>-2.4979830000000001</v>
      </c>
      <c r="C64" s="17">
        <v>13.362360000000001</v>
      </c>
      <c r="D64" s="17">
        <v>-3.0698596999999999</v>
      </c>
      <c r="E64" s="17">
        <v>11.089276999999999</v>
      </c>
      <c r="F64" s="17">
        <v>19.225549999999998</v>
      </c>
      <c r="G64" s="17">
        <v>-9.0337639999999997</v>
      </c>
      <c r="H64" s="17">
        <v>4.0810585000000001</v>
      </c>
      <c r="I64" s="17">
        <v>4.8779250000000003</v>
      </c>
      <c r="J64" s="17">
        <v>-1.9855081999999999</v>
      </c>
      <c r="K64" s="23">
        <v>-4.9093485000000001</v>
      </c>
      <c r="L64" s="23">
        <v>-5.8966756</v>
      </c>
      <c r="M64" s="23">
        <v>2.251017</v>
      </c>
      <c r="N64" s="23">
        <v>-9.3102160000000005</v>
      </c>
      <c r="O64">
        <v>7.5620649999999996</v>
      </c>
    </row>
    <row r="65" spans="1:15" x14ac:dyDescent="0.35">
      <c r="A65" s="2">
        <v>43593</v>
      </c>
      <c r="B65" s="17">
        <v>-4.9304667000000002</v>
      </c>
      <c r="C65" s="17">
        <v>9.8232154999999999</v>
      </c>
      <c r="D65" s="17">
        <v>-2.9536842999999999</v>
      </c>
      <c r="E65" s="17">
        <v>8.2672120000000007</v>
      </c>
      <c r="F65" s="17">
        <v>12.837088</v>
      </c>
      <c r="G65" s="17">
        <v>-17.423355000000001</v>
      </c>
      <c r="H65" s="17">
        <v>-8.7021529999999991</v>
      </c>
      <c r="I65" s="17">
        <v>7.7041506999999996</v>
      </c>
      <c r="J65" s="17">
        <v>-5.2537146000000003</v>
      </c>
      <c r="K65" s="23">
        <v>-4.0852490000000001</v>
      </c>
      <c r="L65" s="23">
        <v>-9.992165</v>
      </c>
      <c r="M65" s="23">
        <v>-3.6179066</v>
      </c>
      <c r="N65" s="23">
        <v>-14.794559</v>
      </c>
      <c r="O65">
        <v>4.0759800000000004</v>
      </c>
    </row>
    <row r="66" spans="1:15" x14ac:dyDescent="0.35">
      <c r="A66" s="2">
        <v>43623</v>
      </c>
      <c r="B66" s="17">
        <v>-6.9864272999999999</v>
      </c>
      <c r="C66" s="17">
        <v>5.7296990000000001</v>
      </c>
      <c r="D66" s="17">
        <v>3.0359745</v>
      </c>
      <c r="E66" s="17">
        <v>6.8662286000000003</v>
      </c>
      <c r="F66" s="17">
        <v>4.6937704</v>
      </c>
      <c r="G66" s="17">
        <v>-10.469657</v>
      </c>
      <c r="H66" s="17">
        <v>-17.462724999999999</v>
      </c>
      <c r="I66" s="17">
        <v>12.874758</v>
      </c>
      <c r="J66" s="17">
        <v>-3.6080062000000002</v>
      </c>
      <c r="K66" s="23">
        <v>-3.4312366999999999</v>
      </c>
      <c r="L66" s="23">
        <v>-8.9499654999999994</v>
      </c>
      <c r="M66" s="23">
        <v>-2.7100681999999998</v>
      </c>
      <c r="N66" s="23">
        <v>-5.1970479999999997</v>
      </c>
      <c r="O66">
        <v>2.2235035999999999</v>
      </c>
    </row>
    <row r="67" spans="1:15" x14ac:dyDescent="0.35">
      <c r="A67" s="2">
        <v>43654</v>
      </c>
      <c r="B67" s="17">
        <v>3.7520766000000001</v>
      </c>
      <c r="C67" s="17">
        <v>9.9137070000000005</v>
      </c>
      <c r="D67" s="17">
        <v>10.45767</v>
      </c>
      <c r="E67" s="17">
        <v>7.2291850000000002</v>
      </c>
      <c r="F67" s="17">
        <v>8.977449</v>
      </c>
      <c r="G67" s="17">
        <v>-6.3868283999999997</v>
      </c>
      <c r="H67" s="17">
        <v>-16.61101</v>
      </c>
      <c r="I67" s="17">
        <v>10.939859999999999</v>
      </c>
      <c r="J67" s="17">
        <v>-0.4575014</v>
      </c>
      <c r="K67" s="23">
        <v>4.2393207999999998</v>
      </c>
      <c r="L67" s="23">
        <v>-1.9894958</v>
      </c>
      <c r="M67" s="23">
        <v>2.3620605000000001</v>
      </c>
      <c r="N67" s="23">
        <v>-0.34734009999999998</v>
      </c>
      <c r="O67">
        <v>6.2022329999999997</v>
      </c>
    </row>
    <row r="68" spans="1:15" x14ac:dyDescent="0.35">
      <c r="A68" s="2">
        <v>43685</v>
      </c>
      <c r="B68" s="17">
        <v>-3.8690627000000002</v>
      </c>
      <c r="C68" s="17">
        <v>4.9046159999999999</v>
      </c>
      <c r="D68" s="17">
        <v>23.339998000000001</v>
      </c>
      <c r="E68" s="17">
        <v>6.4652443000000002</v>
      </c>
      <c r="F68" s="17">
        <v>4.3360950000000003</v>
      </c>
      <c r="G68" s="17">
        <v>-9.6553140000000006</v>
      </c>
      <c r="H68" s="17">
        <v>-21.387599999999999</v>
      </c>
      <c r="I68" s="17">
        <v>21.275483999999999</v>
      </c>
      <c r="J68" s="17">
        <v>-5.0551233</v>
      </c>
      <c r="K68" s="23">
        <v>-5.6569757000000003</v>
      </c>
      <c r="L68" s="23">
        <v>-5.9848546999999996</v>
      </c>
      <c r="M68" s="23">
        <v>-7.7429056000000003</v>
      </c>
      <c r="N68" s="23">
        <v>-5.3724049999999997</v>
      </c>
      <c r="O68">
        <v>1.8011212000000001</v>
      </c>
    </row>
    <row r="69" spans="1:15" x14ac:dyDescent="0.35">
      <c r="A69" s="2">
        <v>43714</v>
      </c>
      <c r="B69" s="17">
        <v>4.3983816999999998</v>
      </c>
      <c r="C69" s="17">
        <v>5.4895997000000003</v>
      </c>
      <c r="D69" s="17">
        <v>24.99559</v>
      </c>
      <c r="E69" s="17">
        <v>7.3746324000000003</v>
      </c>
      <c r="F69" s="17">
        <v>6.3042759999999998</v>
      </c>
      <c r="G69" s="17">
        <v>-11.831039000000001</v>
      </c>
      <c r="H69" s="17">
        <v>-18.202192</v>
      </c>
      <c r="I69" s="17">
        <v>24.505627</v>
      </c>
      <c r="J69" s="17">
        <v>0.32367706000000002</v>
      </c>
      <c r="K69" s="23">
        <v>0.13341903999999999</v>
      </c>
      <c r="L69" s="23">
        <v>-2.2151231999999998</v>
      </c>
      <c r="M69" s="23">
        <v>-4.6851580000000004</v>
      </c>
      <c r="N69" s="23">
        <v>5.2597164999999997</v>
      </c>
      <c r="O69">
        <v>3.9090395</v>
      </c>
    </row>
    <row r="70" spans="1:15" x14ac:dyDescent="0.35">
      <c r="A70" s="2">
        <v>43746</v>
      </c>
      <c r="B70" s="17">
        <v>4.2412400000000003</v>
      </c>
      <c r="C70" s="17">
        <v>2.2518872999999999</v>
      </c>
      <c r="D70" s="17">
        <v>26.106273999999999</v>
      </c>
      <c r="E70" s="17">
        <v>7.5188874999999999</v>
      </c>
      <c r="F70" s="17">
        <v>4.4899820000000004</v>
      </c>
      <c r="G70" s="17">
        <v>-8.9576960000000003</v>
      </c>
      <c r="H70" s="17">
        <v>-30.156744</v>
      </c>
      <c r="I70" s="17">
        <v>32.152495999999999</v>
      </c>
      <c r="J70" s="17">
        <v>-1.0619818999999999</v>
      </c>
      <c r="K70" s="23">
        <v>0.99180937000000002</v>
      </c>
      <c r="L70" s="23">
        <v>-4.1271687000000004</v>
      </c>
      <c r="M70" s="23">
        <v>-7.1846779999999999</v>
      </c>
      <c r="N70" s="23">
        <v>5.4737806000000004</v>
      </c>
      <c r="O70">
        <v>1.5587329999999999</v>
      </c>
    </row>
    <row r="71" spans="1:15" x14ac:dyDescent="0.35">
      <c r="A71" s="2">
        <v>43777</v>
      </c>
      <c r="B71" s="17">
        <v>12.688971</v>
      </c>
      <c r="C71" s="17">
        <v>12.342119</v>
      </c>
      <c r="D71" s="17">
        <v>18.664705000000001</v>
      </c>
      <c r="E71" s="17">
        <v>5.6349515999999999</v>
      </c>
      <c r="F71" s="17">
        <v>16.382921</v>
      </c>
      <c r="G71" s="17">
        <v>-6.9078264000000003</v>
      </c>
      <c r="H71" s="17">
        <v>-7.2883963999999999</v>
      </c>
      <c r="I71" s="17">
        <v>22.893501000000001</v>
      </c>
      <c r="J71" s="17">
        <v>10.455762999999999</v>
      </c>
      <c r="K71" s="23">
        <v>8.0473180000000006</v>
      </c>
      <c r="L71" s="23">
        <v>9.4918370000000003</v>
      </c>
      <c r="M71" s="23">
        <v>11.129545999999999</v>
      </c>
      <c r="N71" s="23">
        <v>20.438862</v>
      </c>
      <c r="O71">
        <v>11.888598999999999</v>
      </c>
    </row>
    <row r="72" spans="1:15" x14ac:dyDescent="0.35">
      <c r="A72" s="2">
        <v>43805</v>
      </c>
      <c r="B72" s="17">
        <v>11.33765</v>
      </c>
      <c r="C72" s="17">
        <v>19.021750000000001</v>
      </c>
      <c r="D72" s="17">
        <v>17.483353000000001</v>
      </c>
      <c r="E72" s="17">
        <v>4.6352624999999996</v>
      </c>
      <c r="F72" s="17">
        <v>23.941278000000001</v>
      </c>
      <c r="G72" s="17">
        <v>-4.7384620000000002</v>
      </c>
      <c r="H72" s="17">
        <v>14.6702175</v>
      </c>
      <c r="I72" s="17">
        <v>19.90297</v>
      </c>
      <c r="J72" s="17">
        <v>17.350864000000001</v>
      </c>
      <c r="K72" s="23">
        <v>9.1144800000000004</v>
      </c>
      <c r="L72" s="23">
        <v>14.359474000000001</v>
      </c>
      <c r="M72" s="23">
        <v>16.954350000000002</v>
      </c>
      <c r="N72" s="23">
        <v>20.614338</v>
      </c>
      <c r="O72">
        <v>17.701101000000001</v>
      </c>
    </row>
    <row r="73" spans="1:15" x14ac:dyDescent="0.35">
      <c r="A73" s="2">
        <v>43838</v>
      </c>
      <c r="B73" s="17">
        <v>18.416035000000001</v>
      </c>
      <c r="C73" s="17">
        <v>28.74887</v>
      </c>
      <c r="D73" s="17">
        <v>20.842587999999999</v>
      </c>
      <c r="E73" s="17">
        <v>5.0519824</v>
      </c>
      <c r="F73" s="17">
        <v>37.247146999999998</v>
      </c>
      <c r="G73" s="17">
        <v>-4.1205999999999996</v>
      </c>
      <c r="H73" s="17">
        <v>19.653320000000001</v>
      </c>
      <c r="I73" s="17">
        <v>15.257894500000001</v>
      </c>
      <c r="J73" s="17">
        <v>20.934809000000001</v>
      </c>
      <c r="K73" s="23">
        <v>13.400328</v>
      </c>
      <c r="L73" s="23">
        <v>14.992749999999999</v>
      </c>
      <c r="M73" s="23">
        <v>19.284296000000001</v>
      </c>
      <c r="N73" s="23">
        <v>22.510874000000001</v>
      </c>
      <c r="O73">
        <v>25.262619000000001</v>
      </c>
    </row>
    <row r="74" spans="1:15" x14ac:dyDescent="0.35">
      <c r="A74" s="2">
        <v>43868</v>
      </c>
      <c r="B74" s="17">
        <v>8.0140480000000007</v>
      </c>
      <c r="C74" s="17">
        <v>25.299847</v>
      </c>
      <c r="D74" s="17">
        <v>19.435905000000002</v>
      </c>
      <c r="E74" s="17">
        <v>5.8549404000000003</v>
      </c>
      <c r="F74" s="17">
        <v>37.363030000000002</v>
      </c>
      <c r="G74" s="17">
        <v>-5.0706386999999999</v>
      </c>
      <c r="H74" s="17">
        <v>-2.1629333000000002</v>
      </c>
      <c r="I74" s="17">
        <v>21.266258000000001</v>
      </c>
      <c r="J74" s="17">
        <v>16.267966999999999</v>
      </c>
      <c r="K74" s="23">
        <v>4.1095613999999996</v>
      </c>
      <c r="L74" s="23">
        <v>14.140248</v>
      </c>
      <c r="M74" s="23">
        <v>18.325984999999999</v>
      </c>
      <c r="N74" s="23">
        <v>20.979427000000001</v>
      </c>
      <c r="O74">
        <v>21.408415000000002</v>
      </c>
    </row>
    <row r="75" spans="1:15" x14ac:dyDescent="0.35">
      <c r="A75" s="2">
        <v>43896</v>
      </c>
      <c r="B75" s="17">
        <v>-1.4283717</v>
      </c>
      <c r="C75" s="17">
        <v>9.2877749999999999</v>
      </c>
      <c r="D75" s="17">
        <v>29.553497</v>
      </c>
      <c r="E75" s="17">
        <v>2.7140498000000002</v>
      </c>
      <c r="F75" s="17">
        <v>20.840954</v>
      </c>
      <c r="G75" s="17">
        <v>-6.5623339999999999</v>
      </c>
      <c r="H75" s="17">
        <v>-23.607158999999999</v>
      </c>
      <c r="I75" s="17">
        <v>41.736457999999999</v>
      </c>
      <c r="J75" s="17">
        <v>0.34534930000000003</v>
      </c>
      <c r="K75" s="23">
        <v>-6.2417325999999997</v>
      </c>
      <c r="L75" s="23">
        <v>-0.68802834000000002</v>
      </c>
      <c r="M75" s="23">
        <v>5.0171614</v>
      </c>
      <c r="N75" s="23">
        <v>8.4197519999999998E-2</v>
      </c>
      <c r="O75">
        <v>5.9105160000000003</v>
      </c>
    </row>
    <row r="76" spans="1:15" x14ac:dyDescent="0.35">
      <c r="A76" s="2">
        <v>43929</v>
      </c>
      <c r="B76" s="17">
        <v>-17.648924000000001</v>
      </c>
      <c r="C76" s="17">
        <v>-3.1463385000000001</v>
      </c>
      <c r="D76" s="17">
        <v>26.234590000000001</v>
      </c>
      <c r="E76" s="17">
        <v>6.6382409999999998</v>
      </c>
      <c r="F76" s="17">
        <v>9.2653870000000005</v>
      </c>
      <c r="G76" s="17">
        <v>-16.021847000000001</v>
      </c>
      <c r="H76" s="17">
        <v>-46.04813</v>
      </c>
      <c r="I76" s="17">
        <v>36.440254000000003</v>
      </c>
      <c r="J76" s="17">
        <v>-16.734594000000001</v>
      </c>
      <c r="K76" s="23">
        <v>-22.229068999999999</v>
      </c>
      <c r="L76" s="23">
        <v>-8.0784559999999992</v>
      </c>
      <c r="M76" s="23">
        <v>-14.65897</v>
      </c>
      <c r="N76" s="23">
        <v>-22.795497999999998</v>
      </c>
      <c r="O76">
        <v>-8.0542680000000004</v>
      </c>
    </row>
    <row r="77" spans="1:15" x14ac:dyDescent="0.35">
      <c r="A77" s="2">
        <v>43959</v>
      </c>
      <c r="B77" s="17">
        <v>-9.9612180000000006</v>
      </c>
      <c r="C77" s="17">
        <v>3.8134575000000002</v>
      </c>
      <c r="D77" s="17">
        <v>32.677197</v>
      </c>
      <c r="E77" s="17">
        <v>5.1947593999999997</v>
      </c>
      <c r="F77" s="17">
        <v>22.075939999999999</v>
      </c>
      <c r="G77" s="17">
        <v>-10.144329000000001</v>
      </c>
      <c r="H77" s="17">
        <v>-51.075592</v>
      </c>
      <c r="I77" s="17">
        <v>34.521842999999997</v>
      </c>
      <c r="J77" s="17">
        <v>-11.900912999999999</v>
      </c>
      <c r="K77" s="23">
        <v>-17.435848</v>
      </c>
      <c r="L77" s="23">
        <v>-1.1240779999999999</v>
      </c>
      <c r="M77" s="23">
        <v>-5.6687713000000004</v>
      </c>
      <c r="N77" s="23">
        <v>-21.05227</v>
      </c>
      <c r="O77">
        <v>-1.0451733999999999</v>
      </c>
    </row>
    <row r="78" spans="1:15" x14ac:dyDescent="0.35">
      <c r="A78" s="2">
        <v>43990</v>
      </c>
      <c r="B78" s="17">
        <v>2.7494670000000001</v>
      </c>
      <c r="C78" s="17">
        <v>14.685105999999999</v>
      </c>
      <c r="D78" s="17">
        <v>26.171112000000001</v>
      </c>
      <c r="E78" s="17">
        <v>2.3952127000000001</v>
      </c>
      <c r="F78" s="17">
        <v>34.563087000000003</v>
      </c>
      <c r="G78" s="17">
        <v>-14.587509000000001</v>
      </c>
      <c r="H78" s="17">
        <v>-28.19652</v>
      </c>
      <c r="I78" s="17">
        <v>21.315276999999998</v>
      </c>
      <c r="J78" s="17">
        <v>1.4204979</v>
      </c>
      <c r="K78" s="23">
        <v>-3.5521924</v>
      </c>
      <c r="L78" s="23">
        <v>8.7156059999999993</v>
      </c>
      <c r="M78" s="23">
        <v>12.238121</v>
      </c>
      <c r="N78" s="23">
        <v>-2.0485937999999999</v>
      </c>
      <c r="O78">
        <v>9.8849409999999995</v>
      </c>
    </row>
    <row r="79" spans="1:15" x14ac:dyDescent="0.35">
      <c r="A79" s="2">
        <v>44020</v>
      </c>
      <c r="B79" s="17">
        <v>4.8574567000000002</v>
      </c>
      <c r="C79" s="17">
        <v>8.6800580000000007</v>
      </c>
      <c r="D79" s="17">
        <v>29.552900000000001</v>
      </c>
      <c r="E79" s="17">
        <v>0.95751286000000002</v>
      </c>
      <c r="F79" s="17">
        <v>38.149025000000002</v>
      </c>
      <c r="G79" s="17">
        <v>-16.358965000000001</v>
      </c>
      <c r="H79" s="17">
        <v>-28.117847000000001</v>
      </c>
      <c r="I79" s="17">
        <v>26.448463</v>
      </c>
      <c r="J79" s="17">
        <v>-2.8116941</v>
      </c>
      <c r="K79" s="23">
        <v>-6.3981953000000003</v>
      </c>
      <c r="L79" s="23">
        <v>2.3873568000000001</v>
      </c>
      <c r="M79" s="23">
        <v>8.2947620000000004</v>
      </c>
      <c r="N79" s="23">
        <v>-8.9836779999999994</v>
      </c>
      <c r="O79">
        <v>4.9554109999999998</v>
      </c>
    </row>
    <row r="80" spans="1:15" x14ac:dyDescent="0.35">
      <c r="A80" s="2">
        <v>44050</v>
      </c>
      <c r="B80" s="17">
        <v>12.146758999999999</v>
      </c>
      <c r="C80" s="17">
        <v>18.535481999999998</v>
      </c>
      <c r="D80" s="17">
        <v>35.307037000000001</v>
      </c>
      <c r="E80" s="17">
        <v>-2.7749001999999998</v>
      </c>
      <c r="F80" s="17">
        <v>48.523724000000001</v>
      </c>
      <c r="G80" s="17">
        <v>-8.7266030000000008</v>
      </c>
      <c r="H80" s="17">
        <v>-19.74747</v>
      </c>
      <c r="I80" s="17">
        <v>23.524189</v>
      </c>
      <c r="J80" s="17">
        <v>5.2521706000000004</v>
      </c>
      <c r="K80" s="23">
        <v>4.2678833000000003</v>
      </c>
      <c r="L80" s="23">
        <v>6.2487839999999997</v>
      </c>
      <c r="M80" s="23">
        <v>25.693846000000001</v>
      </c>
      <c r="N80" s="23">
        <v>-2.1341622</v>
      </c>
      <c r="O80">
        <v>13.1432295</v>
      </c>
    </row>
    <row r="81" spans="1:15" x14ac:dyDescent="0.35">
      <c r="A81" s="2">
        <v>44082</v>
      </c>
      <c r="B81" s="17">
        <v>8.1366899999999998</v>
      </c>
      <c r="C81" s="17">
        <v>14.061093</v>
      </c>
      <c r="D81" s="17">
        <v>27.740977999999998</v>
      </c>
      <c r="E81" s="17">
        <v>-3.9384543999999999</v>
      </c>
      <c r="F81" s="17">
        <v>42.033875000000002</v>
      </c>
      <c r="G81" s="17">
        <v>0.41794777</v>
      </c>
      <c r="H81" s="17">
        <v>-33.364420000000003</v>
      </c>
      <c r="I81" s="17">
        <v>14.281404500000001</v>
      </c>
      <c r="J81" s="17">
        <v>1.6396641999999999</v>
      </c>
      <c r="K81" s="23">
        <v>0.91141459999999996</v>
      </c>
      <c r="L81" s="23">
        <v>7.0959687000000002</v>
      </c>
      <c r="M81" s="23">
        <v>21.788656</v>
      </c>
      <c r="N81" s="23">
        <v>-7.6108216999999998</v>
      </c>
      <c r="O81">
        <v>10.058665</v>
      </c>
    </row>
    <row r="82" spans="1:15" x14ac:dyDescent="0.35">
      <c r="A82" s="2">
        <v>44112</v>
      </c>
      <c r="B82" s="17">
        <v>15.190911</v>
      </c>
      <c r="C82" s="17">
        <v>21.490919999999999</v>
      </c>
      <c r="D82" s="17">
        <v>25.317084999999999</v>
      </c>
      <c r="E82" s="17">
        <v>-4.6333194000000004</v>
      </c>
      <c r="F82" s="17">
        <v>52.90419</v>
      </c>
      <c r="G82" s="17">
        <v>-3.6525607</v>
      </c>
      <c r="H82" s="17">
        <v>-22.498446999999999</v>
      </c>
      <c r="I82" s="17">
        <v>12.152481</v>
      </c>
      <c r="J82" s="17">
        <v>6.6231609999999996</v>
      </c>
      <c r="K82" s="23">
        <v>5.0057530000000003</v>
      </c>
      <c r="L82" s="23">
        <v>8.2611080000000001</v>
      </c>
      <c r="M82" s="23">
        <v>30.551338000000001</v>
      </c>
      <c r="N82" s="23">
        <v>-4.0427803999999998</v>
      </c>
      <c r="O82">
        <v>16.391098</v>
      </c>
    </row>
    <row r="83" spans="1:15" x14ac:dyDescent="0.35">
      <c r="A83" s="2">
        <v>44141</v>
      </c>
      <c r="B83" s="17">
        <v>12.279261</v>
      </c>
      <c r="C83" s="17">
        <v>16.262829</v>
      </c>
      <c r="D83" s="17">
        <v>30.430758000000001</v>
      </c>
      <c r="E83" s="17">
        <v>-5.1954029999999998</v>
      </c>
      <c r="F83" s="17">
        <v>48.585129999999999</v>
      </c>
      <c r="G83" s="17">
        <v>-6.1158776000000001</v>
      </c>
      <c r="H83" s="17">
        <v>-35.391033</v>
      </c>
      <c r="I83" s="17">
        <v>17.393802999999998</v>
      </c>
      <c r="J83" s="17">
        <v>-1.5880882999999999</v>
      </c>
      <c r="K83" s="23">
        <v>0.32019615000000001</v>
      </c>
      <c r="L83" s="23">
        <v>5.2670240000000002</v>
      </c>
      <c r="M83" s="23">
        <v>17.407834999999999</v>
      </c>
      <c r="N83" s="23">
        <v>-11.377043</v>
      </c>
      <c r="O83">
        <v>10.960901</v>
      </c>
    </row>
    <row r="84" spans="1:15" x14ac:dyDescent="0.35">
      <c r="A84" s="2">
        <v>44173</v>
      </c>
      <c r="B84" s="17">
        <v>19.365394999999999</v>
      </c>
      <c r="C84" s="17">
        <v>19.873761999999999</v>
      </c>
      <c r="D84" s="17">
        <v>27.525079999999999</v>
      </c>
      <c r="E84" s="17">
        <v>-6.5285263000000002</v>
      </c>
      <c r="F84" s="17">
        <v>51.510240000000003</v>
      </c>
      <c r="G84" s="17">
        <v>-4.7906693999999996</v>
      </c>
      <c r="H84" s="17">
        <v>-26.407468999999999</v>
      </c>
      <c r="I84" s="17">
        <v>15.478289</v>
      </c>
      <c r="J84" s="17">
        <v>7.8246473999999999</v>
      </c>
      <c r="K84" s="23">
        <v>15.481687000000001</v>
      </c>
      <c r="L84" s="23">
        <v>9.7000119999999992</v>
      </c>
      <c r="M84" s="23">
        <v>25.667273999999999</v>
      </c>
      <c r="N84" s="23">
        <v>2.5240064000000002</v>
      </c>
      <c r="O84" s="23">
        <v>16.931712999999998</v>
      </c>
    </row>
    <row r="85" spans="1:15" x14ac:dyDescent="0.35">
      <c r="A85" s="2">
        <v>44204</v>
      </c>
      <c r="B85" s="17">
        <v>19.652866</v>
      </c>
      <c r="C85" s="17">
        <v>19.746172000000001</v>
      </c>
      <c r="D85" s="17">
        <v>18.030774999999998</v>
      </c>
      <c r="E85" s="17">
        <v>-7.3310431999999999</v>
      </c>
      <c r="F85" s="17">
        <v>47.965049999999998</v>
      </c>
      <c r="G85" s="17">
        <v>-1.0423064</v>
      </c>
      <c r="H85" s="17">
        <v>-19.649719999999999</v>
      </c>
      <c r="I85" s="17">
        <v>12.305999</v>
      </c>
      <c r="J85" s="17">
        <v>10.2196455</v>
      </c>
      <c r="K85" s="23">
        <v>19.793223999999999</v>
      </c>
      <c r="L85" s="23">
        <v>17.807805999999999</v>
      </c>
      <c r="M85" s="23">
        <v>27.832961999999998</v>
      </c>
      <c r="N85" s="23">
        <v>4.4243573999999999</v>
      </c>
      <c r="O85">
        <v>18.175877</v>
      </c>
    </row>
    <row r="86" spans="1:15" x14ac:dyDescent="0.35">
      <c r="A86" s="2">
        <v>44235</v>
      </c>
      <c r="B86" s="17">
        <v>30.384373</v>
      </c>
      <c r="C86" s="17">
        <v>19.790030000000002</v>
      </c>
      <c r="D86" s="17">
        <v>16.056574000000001</v>
      </c>
      <c r="E86" s="17">
        <v>-8.0270050000000008</v>
      </c>
      <c r="F86" s="17">
        <v>46.579349999999998</v>
      </c>
      <c r="G86" s="17">
        <v>5.7449459999999997</v>
      </c>
      <c r="H86" s="17">
        <v>2.7652860000000001</v>
      </c>
      <c r="I86" s="17">
        <v>4.4185876999999998</v>
      </c>
      <c r="J86" s="17">
        <v>9.5490460000000006</v>
      </c>
      <c r="K86" s="23">
        <v>24.486315000000001</v>
      </c>
      <c r="L86" s="23">
        <v>19.948827999999999</v>
      </c>
      <c r="M86" s="23">
        <v>27.455090999999999</v>
      </c>
      <c r="N86" s="23">
        <v>4.9866915000000001</v>
      </c>
      <c r="O86">
        <v>18.398548000000002</v>
      </c>
    </row>
    <row r="87" spans="1:15" x14ac:dyDescent="0.35">
      <c r="A87" s="2">
        <v>44263</v>
      </c>
      <c r="B87" s="17">
        <v>30.568493</v>
      </c>
      <c r="C87" s="17">
        <v>30.768919</v>
      </c>
      <c r="D87" s="17">
        <v>-3.8081407999999997E-2</v>
      </c>
      <c r="E87" s="17">
        <v>-4.2659520000000004</v>
      </c>
      <c r="F87" s="17">
        <v>45.216749999999998</v>
      </c>
      <c r="G87" s="17">
        <v>14.238191</v>
      </c>
      <c r="H87" s="17">
        <v>39.369700000000002</v>
      </c>
      <c r="I87" s="17">
        <v>-16.190994</v>
      </c>
      <c r="J87" s="17">
        <v>21.874797999999998</v>
      </c>
      <c r="K87" s="23">
        <v>33.46367</v>
      </c>
      <c r="L87" s="23">
        <v>29.670321999999999</v>
      </c>
      <c r="M87" s="23">
        <v>43.996093999999999</v>
      </c>
      <c r="N87" s="23">
        <v>18.641054</v>
      </c>
      <c r="O87">
        <v>28.979800999999998</v>
      </c>
    </row>
    <row r="88" spans="1:15" x14ac:dyDescent="0.35">
      <c r="A88" s="2">
        <v>44294</v>
      </c>
      <c r="B88" s="17">
        <v>54.214443000000003</v>
      </c>
      <c r="C88" s="17">
        <v>51.483759999999997</v>
      </c>
      <c r="D88" s="17">
        <v>6.3756823999999996</v>
      </c>
      <c r="E88" s="17">
        <v>-8.6924440000000001</v>
      </c>
      <c r="F88" s="17">
        <v>68.106520000000003</v>
      </c>
      <c r="G88" s="17">
        <v>24.120605000000001</v>
      </c>
      <c r="H88" s="17">
        <v>69.732489999999999</v>
      </c>
      <c r="I88" s="17">
        <v>-15.234273999999999</v>
      </c>
      <c r="J88" s="17">
        <v>50.590969999999999</v>
      </c>
      <c r="K88" s="23">
        <v>62.630629999999996</v>
      </c>
      <c r="L88" s="23">
        <v>40.796314000000002</v>
      </c>
      <c r="M88" s="23">
        <v>81.505584999999996</v>
      </c>
      <c r="N88" s="23">
        <v>54.1783</v>
      </c>
      <c r="O88">
        <v>52.275157999999998</v>
      </c>
    </row>
    <row r="89" spans="1:15" x14ac:dyDescent="0.35">
      <c r="A89" s="2">
        <v>44323</v>
      </c>
      <c r="B89" s="17">
        <v>53.104782</v>
      </c>
      <c r="C89" s="17">
        <v>49.09984</v>
      </c>
      <c r="D89" s="17">
        <v>6.3200950000000002</v>
      </c>
      <c r="E89" s="17">
        <v>-10.244083</v>
      </c>
      <c r="F89" s="17">
        <v>51.602997000000002</v>
      </c>
      <c r="G89" s="17">
        <v>39.566780000000001</v>
      </c>
      <c r="H89" s="17">
        <v>123.94316000000001</v>
      </c>
      <c r="I89" s="17">
        <v>-15.010242999999999</v>
      </c>
      <c r="J89" s="17">
        <v>53.697001999999998</v>
      </c>
      <c r="K89" s="23">
        <v>64.690780000000004</v>
      </c>
      <c r="L89" s="23">
        <v>35.807322999999997</v>
      </c>
      <c r="M89" s="23">
        <v>81.326099999999997</v>
      </c>
      <c r="N89" s="23">
        <v>64.183070000000001</v>
      </c>
      <c r="O89">
        <v>49.940468000000003</v>
      </c>
    </row>
    <row r="90" spans="1:15" x14ac:dyDescent="0.35">
      <c r="A90" s="2">
        <v>44355</v>
      </c>
      <c r="B90" s="17">
        <v>37.327800000000003</v>
      </c>
      <c r="C90" s="17">
        <v>32.763910000000003</v>
      </c>
      <c r="D90" s="17">
        <v>11.019289000000001</v>
      </c>
      <c r="E90" s="17">
        <v>-7.3068084999999998</v>
      </c>
      <c r="F90" s="17">
        <v>40.286385000000003</v>
      </c>
      <c r="G90" s="17">
        <v>37.861263000000001</v>
      </c>
      <c r="H90" s="17">
        <v>75.149826000000004</v>
      </c>
      <c r="I90" s="17">
        <v>-9.0931650000000008</v>
      </c>
      <c r="J90" s="17">
        <v>34.177337999999999</v>
      </c>
      <c r="K90" s="23">
        <v>42.475067000000003</v>
      </c>
      <c r="L90" s="23">
        <v>21.436070999999998</v>
      </c>
      <c r="M90" s="23">
        <v>52.369010000000003</v>
      </c>
      <c r="N90" s="23">
        <v>37.329720000000002</v>
      </c>
      <c r="O90">
        <v>33.129820000000002</v>
      </c>
    </row>
    <row r="91" spans="1:15" x14ac:dyDescent="0.35">
      <c r="A91" s="2">
        <v>44385</v>
      </c>
      <c r="B91" s="17">
        <v>22.741879000000001</v>
      </c>
      <c r="C91" s="17">
        <v>38.335205000000002</v>
      </c>
      <c r="D91" s="17">
        <v>-0.84661244999999996</v>
      </c>
      <c r="E91" s="17">
        <v>-4.7198772</v>
      </c>
      <c r="F91" s="17">
        <v>38.776375000000002</v>
      </c>
      <c r="G91" s="17">
        <v>29.355789999999999</v>
      </c>
      <c r="H91" s="17">
        <v>69.359340000000003</v>
      </c>
      <c r="I91" s="17">
        <v>-8.3766099999999994</v>
      </c>
      <c r="J91" s="17">
        <v>32.445396000000002</v>
      </c>
      <c r="K91" s="23">
        <v>37.883113999999999</v>
      </c>
      <c r="L91" s="23">
        <v>21.778452000000001</v>
      </c>
      <c r="M91" s="23">
        <v>47.232863999999999</v>
      </c>
      <c r="N91" s="23">
        <v>28.565263999999999</v>
      </c>
      <c r="O91">
        <v>35.76052</v>
      </c>
    </row>
    <row r="92" spans="1:15" x14ac:dyDescent="0.35">
      <c r="A92" s="2">
        <v>44414</v>
      </c>
      <c r="B92" s="17">
        <v>18.248498999999999</v>
      </c>
      <c r="C92" s="17">
        <v>34.337902</v>
      </c>
      <c r="D92" s="17">
        <v>-15.085876000000001</v>
      </c>
      <c r="E92" s="17">
        <v>-0.59808490000000003</v>
      </c>
      <c r="F92" s="17">
        <v>34.771799999999999</v>
      </c>
      <c r="G92" s="17">
        <v>33.521915</v>
      </c>
      <c r="H92" s="17">
        <v>58.615386999999998</v>
      </c>
      <c r="I92" s="17">
        <v>-12.333507000000001</v>
      </c>
      <c r="J92" s="17">
        <v>32.319747999999997</v>
      </c>
      <c r="K92" s="23">
        <v>33.285533999999998</v>
      </c>
      <c r="L92" s="23">
        <v>22.517883000000001</v>
      </c>
      <c r="M92" s="23">
        <v>41.927695999999997</v>
      </c>
      <c r="N92" s="23">
        <v>31.749904999999998</v>
      </c>
      <c r="O92">
        <v>33.145107000000003</v>
      </c>
    </row>
    <row r="93" spans="1:15" x14ac:dyDescent="0.35">
      <c r="A93" s="2">
        <v>44447</v>
      </c>
      <c r="B93" s="17">
        <v>24.174154000000001</v>
      </c>
      <c r="C93" s="17">
        <v>37.354289999999999</v>
      </c>
      <c r="D93" s="17">
        <v>-7.7224310000000003</v>
      </c>
      <c r="E93" s="17">
        <v>-1.3084829</v>
      </c>
      <c r="F93" s="17">
        <v>41.855705</v>
      </c>
      <c r="G93" s="17">
        <v>28.357196999999999</v>
      </c>
      <c r="H93" s="17">
        <v>83.727029999999999</v>
      </c>
      <c r="I93" s="17">
        <v>-8.3286169999999995</v>
      </c>
      <c r="J93" s="17">
        <v>33.98068</v>
      </c>
      <c r="K93" s="23">
        <v>36.963389999999997</v>
      </c>
      <c r="L93" s="23">
        <v>26.915955</v>
      </c>
      <c r="M93" s="23">
        <v>40.567363999999998</v>
      </c>
      <c r="N93" s="23">
        <v>32.993459999999999</v>
      </c>
      <c r="O93">
        <v>35.931896000000002</v>
      </c>
    </row>
    <row r="94" spans="1:15" x14ac:dyDescent="0.35">
      <c r="A94" s="2">
        <v>44477</v>
      </c>
      <c r="B94" s="17">
        <v>16.503466</v>
      </c>
      <c r="C94" s="17">
        <v>29.173220000000001</v>
      </c>
      <c r="D94" s="17">
        <v>-7.6581419999999998</v>
      </c>
      <c r="E94" s="17">
        <v>-7.9083440000000005E-2</v>
      </c>
      <c r="F94" s="17">
        <v>29.026115000000001</v>
      </c>
      <c r="G94" s="17">
        <v>30.181086000000001</v>
      </c>
      <c r="H94" s="17">
        <v>93.504400000000004</v>
      </c>
      <c r="I94" s="17">
        <v>-10.069823</v>
      </c>
      <c r="J94" s="17">
        <v>25.848246</v>
      </c>
      <c r="K94" s="23">
        <v>29.048586</v>
      </c>
      <c r="L94" s="23">
        <v>15.395951</v>
      </c>
      <c r="M94" s="23">
        <v>27.569199000000001</v>
      </c>
      <c r="N94" s="23">
        <v>30.912852999999998</v>
      </c>
      <c r="O94">
        <v>27.45918</v>
      </c>
    </row>
    <row r="95" spans="1:15" x14ac:dyDescent="0.35">
      <c r="A95" s="2">
        <v>44508</v>
      </c>
      <c r="B95" s="17">
        <v>12.160610999999999</v>
      </c>
      <c r="C95" s="17">
        <v>35.81861</v>
      </c>
      <c r="D95" s="17">
        <v>-6.9545326000000003</v>
      </c>
      <c r="E95" s="17">
        <v>1.3660072999999999</v>
      </c>
      <c r="F95" s="17">
        <v>35.837150000000001</v>
      </c>
      <c r="G95" s="17">
        <v>29.166661999999999</v>
      </c>
      <c r="H95" s="17">
        <v>118.722244</v>
      </c>
      <c r="I95" s="17">
        <v>-5.1029324999999996</v>
      </c>
      <c r="J95" s="17">
        <v>33.336258000000001</v>
      </c>
      <c r="K95" s="23">
        <v>28.416359</v>
      </c>
      <c r="L95" s="23">
        <v>15.413665999999999</v>
      </c>
      <c r="M95" s="23">
        <v>36.022483999999999</v>
      </c>
      <c r="N95" s="23">
        <v>37.166786000000002</v>
      </c>
      <c r="O95">
        <v>33.298636999999999</v>
      </c>
    </row>
    <row r="96" spans="1:15" x14ac:dyDescent="0.35">
      <c r="A96" s="2">
        <v>44538</v>
      </c>
      <c r="B96" s="17">
        <v>4.1161060000000003</v>
      </c>
      <c r="C96" s="17">
        <v>28.638421999999998</v>
      </c>
      <c r="D96" s="17">
        <v>-4.9002885999999997</v>
      </c>
      <c r="E96" s="17">
        <v>4.7269699999999997</v>
      </c>
      <c r="F96" s="17">
        <v>30.315006</v>
      </c>
      <c r="G96" s="17">
        <v>29.855656</v>
      </c>
      <c r="H96" s="17">
        <v>67.682013999999995</v>
      </c>
      <c r="I96" s="17">
        <v>-4.2442679999999999</v>
      </c>
      <c r="J96" s="17">
        <v>16.613662999999999</v>
      </c>
      <c r="K96" s="23">
        <v>12.049293499999999</v>
      </c>
      <c r="L96" s="23">
        <v>6.7866324999999996</v>
      </c>
      <c r="M96" s="23">
        <v>20.487701000000001</v>
      </c>
      <c r="N96" s="23">
        <v>14.737749000000001</v>
      </c>
      <c r="O96">
        <v>23.023533</v>
      </c>
    </row>
    <row r="97" spans="1:15" x14ac:dyDescent="0.35">
      <c r="A97" s="2">
        <v>44568</v>
      </c>
      <c r="B97" s="17">
        <v>-1.4031290999999999</v>
      </c>
      <c r="C97" s="17">
        <v>24.601078000000001</v>
      </c>
      <c r="D97" s="17">
        <v>-6.5355420000000004</v>
      </c>
      <c r="E97" s="17">
        <v>5.9017777000000002</v>
      </c>
      <c r="F97" s="17">
        <v>21.179698999999999</v>
      </c>
      <c r="G97" s="17">
        <v>23.076916000000001</v>
      </c>
      <c r="H97" s="17">
        <v>65.223274000000004</v>
      </c>
      <c r="I97" s="17">
        <v>-4.8484920000000002</v>
      </c>
      <c r="J97" s="17">
        <v>13.020647</v>
      </c>
      <c r="K97" s="23">
        <v>5.2953720000000004</v>
      </c>
      <c r="L97" s="23">
        <v>1.6283988999999999E-2</v>
      </c>
      <c r="M97" s="23">
        <v>16.171492000000001</v>
      </c>
      <c r="N97" s="23">
        <v>12.073064</v>
      </c>
      <c r="O97">
        <v>18.185376999999999</v>
      </c>
    </row>
    <row r="98" spans="1:15" x14ac:dyDescent="0.35">
      <c r="A98" s="2">
        <v>44600</v>
      </c>
      <c r="B98" s="17">
        <v>-6.4577637000000001</v>
      </c>
      <c r="C98" s="17">
        <v>17.028701999999999</v>
      </c>
      <c r="D98" s="17">
        <v>-0.51888824</v>
      </c>
      <c r="E98" s="17">
        <v>4.4045686999999996</v>
      </c>
      <c r="F98" s="17">
        <v>8.1755049999999994</v>
      </c>
      <c r="G98" s="17">
        <v>24.358212999999999</v>
      </c>
      <c r="H98" s="17">
        <v>64.285719999999998</v>
      </c>
      <c r="I98" s="17">
        <v>-5.6157947000000004</v>
      </c>
      <c r="J98" s="17">
        <v>10.459208500000001</v>
      </c>
      <c r="K98" s="23">
        <v>3.0902742999999999</v>
      </c>
      <c r="L98" s="23">
        <v>-6.4139309999999998</v>
      </c>
      <c r="M98" s="23">
        <v>6.8285939999999998</v>
      </c>
      <c r="N98" s="23">
        <v>7.9003572000000002</v>
      </c>
      <c r="O98">
        <v>11.869621</v>
      </c>
    </row>
    <row r="99" spans="1:15" x14ac:dyDescent="0.35">
      <c r="A99" s="2">
        <v>44628</v>
      </c>
      <c r="B99" s="17">
        <v>-11.154085</v>
      </c>
      <c r="C99" s="17">
        <v>10.513449</v>
      </c>
      <c r="D99" s="17">
        <v>21.601368000000001</v>
      </c>
      <c r="E99" s="17">
        <v>6.3829779999999996</v>
      </c>
      <c r="F99" s="17">
        <v>8.3247780000000002</v>
      </c>
      <c r="G99" s="17">
        <v>29.295290000000001</v>
      </c>
      <c r="H99" s="17">
        <v>99.464650000000006</v>
      </c>
      <c r="I99" s="17">
        <v>1.5285015</v>
      </c>
      <c r="J99" s="17">
        <v>-5.1621436999999997</v>
      </c>
      <c r="K99" s="23">
        <v>-3.6394297999999998</v>
      </c>
      <c r="L99" s="23">
        <v>-11.891389</v>
      </c>
      <c r="M99" s="23">
        <v>-16.054069999999999</v>
      </c>
      <c r="N99" s="23">
        <v>-10.230779999999999</v>
      </c>
      <c r="O99">
        <v>4.2981980000000002</v>
      </c>
    </row>
    <row r="100" spans="1:15" x14ac:dyDescent="0.35">
      <c r="A100" s="2">
        <v>44659</v>
      </c>
      <c r="B100" s="17">
        <v>-9.7589550000000003</v>
      </c>
      <c r="C100" s="17">
        <v>11.010349</v>
      </c>
      <c r="D100" s="17">
        <v>10.30941</v>
      </c>
      <c r="E100" s="17">
        <v>7.5837016000000004</v>
      </c>
      <c r="F100" s="17">
        <v>4.7014950000000004</v>
      </c>
      <c r="G100" s="17">
        <v>29.265463</v>
      </c>
      <c r="H100" s="17">
        <v>81.328800000000001</v>
      </c>
      <c r="I100" s="17">
        <v>-7.8976870000000003</v>
      </c>
      <c r="J100" s="17">
        <v>-1.8227576999999999</v>
      </c>
      <c r="K100" s="23">
        <v>-2.6138365000000001</v>
      </c>
      <c r="L100" s="23">
        <v>-12.326789</v>
      </c>
      <c r="M100" s="23">
        <v>-11.348539000000001</v>
      </c>
      <c r="N100" s="23">
        <v>-5.9240874999999997</v>
      </c>
      <c r="O100">
        <v>5.5363774000000001</v>
      </c>
    </row>
    <row r="101" spans="1:15" x14ac:dyDescent="0.35">
      <c r="A101" s="2">
        <v>44687</v>
      </c>
      <c r="B101" s="17">
        <v>-18.721474000000001</v>
      </c>
      <c r="C101" s="17">
        <v>-0.54418445000000004</v>
      </c>
      <c r="D101" s="17">
        <v>3.151834</v>
      </c>
      <c r="E101" s="17">
        <v>13.333321</v>
      </c>
      <c r="F101" s="17">
        <v>-6.2648653999999997</v>
      </c>
      <c r="G101" s="17">
        <v>13.690794</v>
      </c>
      <c r="H101" s="17">
        <v>83.542000000000002</v>
      </c>
      <c r="I101" s="17">
        <v>-17.446338999999998</v>
      </c>
      <c r="J101" s="17">
        <v>-13.060933</v>
      </c>
      <c r="K101" s="23">
        <v>-11.482037</v>
      </c>
      <c r="L101" s="23">
        <v>-15.7969475</v>
      </c>
      <c r="M101" s="23">
        <v>-24.603629999999999</v>
      </c>
      <c r="N101" s="23">
        <v>-14.343816</v>
      </c>
      <c r="O101">
        <v>-5.0907372999999998</v>
      </c>
    </row>
    <row r="102" spans="1:15" x14ac:dyDescent="0.35">
      <c r="A102" s="2">
        <v>44720</v>
      </c>
      <c r="B102" s="17">
        <v>-16.987658</v>
      </c>
      <c r="C102" s="17">
        <v>-1.3289987999999999</v>
      </c>
      <c r="D102" s="17">
        <v>-2.5603473000000001</v>
      </c>
      <c r="E102" s="17">
        <v>13.124228</v>
      </c>
      <c r="F102" s="17">
        <v>-8.2065640000000002</v>
      </c>
      <c r="G102" s="17">
        <v>16.24738</v>
      </c>
      <c r="H102" s="17">
        <v>90.891559999999998</v>
      </c>
      <c r="I102" s="17">
        <v>-17.418474</v>
      </c>
      <c r="J102" s="17">
        <v>-13.130421</v>
      </c>
      <c r="K102" s="23">
        <v>-14.610314000000001</v>
      </c>
      <c r="L102" s="23">
        <v>-16.629850000000001</v>
      </c>
      <c r="M102" s="23">
        <v>-22.106625000000001</v>
      </c>
      <c r="N102" s="23">
        <v>-15.731317000000001</v>
      </c>
      <c r="O102">
        <v>-5.9156237000000003</v>
      </c>
    </row>
    <row r="103" spans="1:15" x14ac:dyDescent="0.35">
      <c r="A103" s="2">
        <v>44750</v>
      </c>
      <c r="B103" s="17">
        <v>-17.759388000000001</v>
      </c>
      <c r="C103" s="17">
        <v>-8.5191359999999996</v>
      </c>
      <c r="D103" s="17">
        <v>-3.7651895999999998</v>
      </c>
      <c r="E103" s="17">
        <v>15.0624275</v>
      </c>
      <c r="F103" s="17">
        <v>-17.220234000000001</v>
      </c>
      <c r="G103" s="17">
        <v>15.336728000000001</v>
      </c>
      <c r="H103" s="17">
        <v>56.719909999999999</v>
      </c>
      <c r="I103" s="17">
        <v>-23.001909999999999</v>
      </c>
      <c r="J103" s="17">
        <v>-18.896687</v>
      </c>
      <c r="K103" s="23">
        <v>-20.035070000000001</v>
      </c>
      <c r="L103" s="23">
        <v>-17.518312000000002</v>
      </c>
      <c r="M103" s="23">
        <v>-29.345364</v>
      </c>
      <c r="N103" s="23">
        <v>-21.646791</v>
      </c>
      <c r="O103">
        <v>-12.208384499999999</v>
      </c>
    </row>
    <row r="104" spans="1:15" x14ac:dyDescent="0.35">
      <c r="A104" s="2">
        <v>44781</v>
      </c>
      <c r="B104" s="17">
        <v>-16.680944</v>
      </c>
      <c r="C104" s="17">
        <v>-5.3366303000000004</v>
      </c>
      <c r="D104" s="17">
        <v>1.2451410000000001</v>
      </c>
      <c r="E104" s="17">
        <v>14.159643000000001</v>
      </c>
      <c r="F104" s="17">
        <v>-12.378836</v>
      </c>
      <c r="G104" s="17">
        <v>6.3559412999999996</v>
      </c>
      <c r="H104" s="17">
        <v>53.249263999999997</v>
      </c>
      <c r="I104" s="17">
        <v>-18.491322</v>
      </c>
      <c r="J104" s="17">
        <v>-17.367045999999998</v>
      </c>
      <c r="K104" s="23">
        <v>-16.379559</v>
      </c>
      <c r="L104" s="23">
        <v>-16.584772000000001</v>
      </c>
      <c r="M104" s="23">
        <v>-26.711607000000001</v>
      </c>
      <c r="N104" s="23">
        <v>-21.842628000000001</v>
      </c>
      <c r="O104">
        <v>-9.6270980000000002</v>
      </c>
    </row>
    <row r="105" spans="1:15" x14ac:dyDescent="0.35">
      <c r="A105" s="2">
        <v>44812</v>
      </c>
      <c r="B105" s="17">
        <v>-20.635908000000001</v>
      </c>
      <c r="C105" s="17">
        <v>-9.9407379999999996</v>
      </c>
      <c r="D105" s="17">
        <v>-4.9674215000000004</v>
      </c>
      <c r="E105" s="17">
        <v>18.119727999999999</v>
      </c>
      <c r="F105" s="17">
        <v>-20.639837</v>
      </c>
      <c r="G105" s="17">
        <v>7.7535869999999996</v>
      </c>
      <c r="H105" s="17">
        <v>40.666676000000002</v>
      </c>
      <c r="I105" s="17">
        <v>-25.581157999999999</v>
      </c>
      <c r="J105" s="17">
        <v>-23.747004</v>
      </c>
      <c r="K105" s="23">
        <v>-20.264672999999998</v>
      </c>
      <c r="L105" s="23">
        <v>-26.231145999999999</v>
      </c>
      <c r="M105" s="23">
        <v>-33.568702999999999</v>
      </c>
      <c r="N105" s="23">
        <v>-26.020903000000001</v>
      </c>
      <c r="O105">
        <v>-14.884715999999999</v>
      </c>
    </row>
    <row r="106" spans="1:15" x14ac:dyDescent="0.35">
      <c r="A106" s="2">
        <v>44841</v>
      </c>
      <c r="B106" s="17">
        <v>-24.097501999999999</v>
      </c>
      <c r="C106" s="17">
        <v>-16.041481000000001</v>
      </c>
      <c r="D106" s="17">
        <v>-3.8255333999999999</v>
      </c>
      <c r="E106" s="17">
        <v>19.810199999999998</v>
      </c>
      <c r="F106" s="17">
        <v>-25.401848000000001</v>
      </c>
      <c r="G106" s="17">
        <v>4.2355299999999998</v>
      </c>
      <c r="H106" s="17">
        <v>35.431362</v>
      </c>
      <c r="I106" s="17">
        <v>-27.920114999999999</v>
      </c>
      <c r="J106" s="17">
        <v>-26.732986</v>
      </c>
      <c r="K106" s="23">
        <v>-23.279153999999998</v>
      </c>
      <c r="L106" s="23">
        <v>-25.238192000000002</v>
      </c>
      <c r="M106" s="23">
        <v>-36.15728</v>
      </c>
      <c r="N106" s="23">
        <v>-29.157240000000002</v>
      </c>
      <c r="O106">
        <v>-19.553215000000002</v>
      </c>
    </row>
    <row r="107" spans="1:15" x14ac:dyDescent="0.35">
      <c r="A107" s="2">
        <v>44873</v>
      </c>
      <c r="B107" s="17">
        <v>-24.342601999999999</v>
      </c>
      <c r="C107" s="17">
        <v>-17.302406000000001</v>
      </c>
      <c r="D107" s="17">
        <v>-6.4535083999999996</v>
      </c>
      <c r="E107" s="17">
        <v>17.043209999999998</v>
      </c>
      <c r="F107" s="17">
        <v>-31.866634000000001</v>
      </c>
      <c r="G107" s="17">
        <v>4.3704510000000001</v>
      </c>
      <c r="H107" s="17">
        <v>31.480730000000001</v>
      </c>
      <c r="I107" s="17">
        <v>-35.394024000000002</v>
      </c>
      <c r="J107" s="17">
        <v>-22.849004999999998</v>
      </c>
      <c r="K107" s="23">
        <v>-20.624701999999999</v>
      </c>
      <c r="L107" s="23">
        <v>-24.364626000000001</v>
      </c>
      <c r="M107" s="23">
        <v>-32.060516</v>
      </c>
      <c r="N107" s="23">
        <v>-21.978165000000001</v>
      </c>
      <c r="O107">
        <v>-19.752234000000001</v>
      </c>
    </row>
    <row r="108" spans="1:15" x14ac:dyDescent="0.35">
      <c r="A108" s="2">
        <v>44903</v>
      </c>
      <c r="B108" s="17">
        <v>-16.865252999999999</v>
      </c>
      <c r="C108" s="17">
        <v>-14.327449</v>
      </c>
      <c r="D108" s="17">
        <v>-0.25763512</v>
      </c>
      <c r="E108" s="17">
        <v>10.116720000000001</v>
      </c>
      <c r="F108" s="17">
        <v>-28.527705999999998</v>
      </c>
      <c r="G108" s="17">
        <v>-0.65690280000000001</v>
      </c>
      <c r="H108" s="17">
        <v>19.93797</v>
      </c>
      <c r="I108" s="17">
        <v>-24.806319999999999</v>
      </c>
      <c r="J108" s="17">
        <v>-13.209838</v>
      </c>
      <c r="K108" s="23">
        <v>-17.907703000000001</v>
      </c>
      <c r="L108" s="23">
        <v>-18.177430999999999</v>
      </c>
      <c r="M108" s="23">
        <v>-23.420244</v>
      </c>
      <c r="N108" s="23">
        <v>-12.188869</v>
      </c>
      <c r="O108">
        <v>-14.888686</v>
      </c>
    </row>
    <row r="109" spans="1:15" x14ac:dyDescent="0.35">
      <c r="A109" s="2">
        <v>44932</v>
      </c>
      <c r="B109" s="17">
        <v>-13.220233</v>
      </c>
      <c r="C109" s="17">
        <v>-15.717041</v>
      </c>
      <c r="D109" s="17">
        <v>4.0241956999999999</v>
      </c>
      <c r="E109" s="17">
        <v>9.0895650000000003</v>
      </c>
      <c r="F109" s="17">
        <v>-29.489428</v>
      </c>
      <c r="G109" s="17">
        <v>-7.1734190000000003E-2</v>
      </c>
      <c r="H109" s="17">
        <v>14.367115</v>
      </c>
      <c r="I109" s="17">
        <v>-24.879652</v>
      </c>
      <c r="J109" s="17">
        <v>-11.656279</v>
      </c>
      <c r="K109" s="23">
        <v>-16.632287999999999</v>
      </c>
      <c r="L109" s="23">
        <v>-17.393827000000002</v>
      </c>
      <c r="M109" s="23">
        <v>-23.729341999999999</v>
      </c>
      <c r="N109" s="23">
        <v>-10.4612465</v>
      </c>
      <c r="O109">
        <v>-15.177201999999999</v>
      </c>
    </row>
    <row r="110" spans="1:15" x14ac:dyDescent="0.35">
      <c r="A110" s="2">
        <v>44965</v>
      </c>
      <c r="B110" s="17">
        <v>-14.013213</v>
      </c>
      <c r="C110" s="17">
        <v>-7.4531260000000001</v>
      </c>
      <c r="D110" s="17">
        <v>2.2153139999999998</v>
      </c>
      <c r="E110" s="17">
        <v>10.060036</v>
      </c>
      <c r="F110" s="17">
        <v>-14.622956</v>
      </c>
      <c r="G110" s="17">
        <v>-2.9350101999999998</v>
      </c>
      <c r="H110" s="17">
        <v>8.8418010000000002</v>
      </c>
      <c r="I110" s="17">
        <v>-21.724874</v>
      </c>
      <c r="J110" s="17">
        <v>-5.5051683999999996</v>
      </c>
      <c r="K110" s="23">
        <v>-15.575373000000001</v>
      </c>
      <c r="L110" s="23">
        <v>-9.60182</v>
      </c>
      <c r="M110" s="23">
        <v>-14.129733999999999</v>
      </c>
      <c r="N110" s="23">
        <v>-2.1115541000000002</v>
      </c>
      <c r="O110">
        <v>-7.4012279999999997</v>
      </c>
    </row>
    <row r="111" spans="1:15" x14ac:dyDescent="0.35">
      <c r="A111" s="2">
        <v>44993</v>
      </c>
      <c r="B111" s="17">
        <v>-5.7754279999999998</v>
      </c>
      <c r="C111" s="17">
        <v>-2.6041865</v>
      </c>
      <c r="D111" s="17">
        <v>-11.994153000000001</v>
      </c>
      <c r="E111" s="17">
        <v>8.9107275000000001</v>
      </c>
      <c r="F111" s="17">
        <v>-7.2188319999999999</v>
      </c>
      <c r="G111" s="17">
        <v>-9.1513930000000006</v>
      </c>
      <c r="H111" s="17">
        <v>-21.84648</v>
      </c>
      <c r="I111" s="17">
        <v>-24.189646</v>
      </c>
      <c r="J111" s="17">
        <v>8.8172910000000009</v>
      </c>
      <c r="K111" s="23">
        <v>-7.7751755999999999</v>
      </c>
      <c r="L111" s="23">
        <v>0.14165639999999999</v>
      </c>
      <c r="M111" s="23">
        <v>5.3285479999999996</v>
      </c>
      <c r="N111" s="23">
        <v>19.212795</v>
      </c>
      <c r="O111">
        <v>-0.88707804999999995</v>
      </c>
    </row>
    <row r="112" spans="1:15" x14ac:dyDescent="0.35">
      <c r="A112" s="2">
        <v>45022</v>
      </c>
      <c r="B112" s="17">
        <v>-9.5340009999999999</v>
      </c>
      <c r="C112" s="17">
        <v>-6.7960500000000001</v>
      </c>
      <c r="D112" s="17">
        <v>3.8016320000000001</v>
      </c>
      <c r="E112" s="17">
        <v>5.1228404000000003</v>
      </c>
      <c r="F112" s="17">
        <v>-9.2781725000000002</v>
      </c>
      <c r="G112" s="17">
        <v>-5.5043936000000002</v>
      </c>
      <c r="H112" s="17">
        <v>-3.3807277999999998</v>
      </c>
      <c r="I112" s="17">
        <v>-12.563586000000001</v>
      </c>
      <c r="J112" s="17">
        <v>3.2988070999999999</v>
      </c>
      <c r="K112" s="23">
        <v>-12.468707999999999</v>
      </c>
      <c r="L112" s="23">
        <v>-2.3120582000000001</v>
      </c>
      <c r="M112" s="23">
        <v>-6.3638089999999998</v>
      </c>
      <c r="N112" s="23">
        <v>11.941921000000001</v>
      </c>
      <c r="O112">
        <v>-5.5474815</v>
      </c>
    </row>
    <row r="113" spans="1:15" x14ac:dyDescent="0.35">
      <c r="A113" s="2">
        <v>45054</v>
      </c>
      <c r="B113" s="17">
        <v>0.18697976999999999</v>
      </c>
      <c r="C113" s="17">
        <v>2.0530105000000001</v>
      </c>
      <c r="D113" s="17">
        <v>6.9946409999999997</v>
      </c>
      <c r="E113" s="17">
        <v>0.84211826000000001</v>
      </c>
      <c r="F113" s="17">
        <v>5.4703711999999998</v>
      </c>
      <c r="G113" s="17">
        <v>-3.7888825000000002</v>
      </c>
      <c r="H113" s="17">
        <v>-20.832156999999999</v>
      </c>
      <c r="I113" s="17">
        <v>-6.4990519999999998</v>
      </c>
      <c r="J113" s="17">
        <v>16.016853000000001</v>
      </c>
      <c r="K113" s="23">
        <v>-3.0010401999999998</v>
      </c>
      <c r="L113" s="23">
        <v>6.0406209999999998</v>
      </c>
      <c r="M113" s="23">
        <v>13.050997000000001</v>
      </c>
      <c r="N113" s="23">
        <v>23.876989999999999</v>
      </c>
      <c r="O113">
        <v>4.2927622999999997</v>
      </c>
    </row>
    <row r="114" spans="1:15" x14ac:dyDescent="0.35">
      <c r="A114" s="2">
        <v>45085</v>
      </c>
      <c r="B114" s="17">
        <v>-3.9729953</v>
      </c>
      <c r="C114" s="17">
        <v>6.1365246999999998</v>
      </c>
      <c r="D114" s="17">
        <v>5.6430100000000003</v>
      </c>
      <c r="E114" s="17">
        <v>4.4852733999999996</v>
      </c>
      <c r="F114" s="17">
        <v>15.6717415</v>
      </c>
      <c r="G114" s="17">
        <v>-3.7685930000000001</v>
      </c>
      <c r="H114" s="17" t="e">
        <v>#N/A</v>
      </c>
      <c r="I114" s="17">
        <v>-7.9971733</v>
      </c>
      <c r="J114" s="17">
        <v>8.5323569999999993</v>
      </c>
      <c r="K114" s="23">
        <v>1.2283325</v>
      </c>
      <c r="L114" s="23">
        <v>10.483646</v>
      </c>
      <c r="M114" s="23">
        <v>0.58698653999999995</v>
      </c>
      <c r="N114" s="23">
        <v>15.376054999999999</v>
      </c>
      <c r="O114">
        <v>5.6668997000000001</v>
      </c>
    </row>
    <row r="115" spans="1:15" x14ac:dyDescent="0.35">
      <c r="A115" s="2">
        <v>45114</v>
      </c>
      <c r="B115" s="17">
        <v>1.0051369999999999</v>
      </c>
      <c r="C115" s="17">
        <v>14.598572000000001</v>
      </c>
      <c r="D115" s="17">
        <v>10.115266</v>
      </c>
      <c r="E115" s="17">
        <v>-0.39172770000000001</v>
      </c>
      <c r="F115" s="17">
        <v>25.044917999999999</v>
      </c>
      <c r="G115" s="17">
        <v>6.2655450000000004</v>
      </c>
      <c r="H115" s="17" t="e">
        <v>#N/A</v>
      </c>
      <c r="I115" s="17">
        <v>-10.348516</v>
      </c>
      <c r="J115" s="17">
        <v>18.736076000000001</v>
      </c>
      <c r="K115" s="23">
        <v>11.661148000000001</v>
      </c>
      <c r="L115" s="23">
        <v>16.394997</v>
      </c>
      <c r="M115" s="23">
        <v>11.684953999999999</v>
      </c>
      <c r="N115" s="23">
        <v>38.086475</v>
      </c>
      <c r="O115">
        <v>14.430642000000001</v>
      </c>
    </row>
    <row r="116" spans="1:15" x14ac:dyDescent="0.35">
      <c r="A116" s="2">
        <v>45146</v>
      </c>
      <c r="B116" s="17">
        <v>3.1686543999999999</v>
      </c>
      <c r="C116" s="17">
        <v>10.449433000000001</v>
      </c>
      <c r="D116" s="17">
        <v>7.1689962999999999</v>
      </c>
      <c r="E116" s="17">
        <v>0.80763099999999999</v>
      </c>
      <c r="F116" s="17">
        <v>16.821648</v>
      </c>
      <c r="G116" s="17">
        <v>7.2463036000000001</v>
      </c>
      <c r="H116" s="17" t="e">
        <v>#N/A</v>
      </c>
      <c r="I116" s="17">
        <v>-15.817701</v>
      </c>
      <c r="J116" s="17">
        <v>16.029274000000001</v>
      </c>
      <c r="K116" s="23">
        <v>5.1788449999999999</v>
      </c>
      <c r="L116" s="23">
        <v>12.722277999999999</v>
      </c>
      <c r="M116" s="23">
        <v>3.6787390000000002</v>
      </c>
      <c r="N116" s="23">
        <v>33.953785000000003</v>
      </c>
      <c r="O116">
        <v>10.551226</v>
      </c>
    </row>
    <row r="117" spans="1:15" x14ac:dyDescent="0.35">
      <c r="A117" s="2">
        <v>45177</v>
      </c>
      <c r="B117" s="17">
        <v>2.9266238000000002</v>
      </c>
      <c r="C117" s="17">
        <v>13.108003999999999</v>
      </c>
      <c r="D117" s="17">
        <v>12.014091499999999</v>
      </c>
      <c r="E117" s="17">
        <v>0.63832999999999995</v>
      </c>
      <c r="F117" s="17">
        <v>24.864505999999999</v>
      </c>
      <c r="G117" s="17">
        <v>8.2164400000000004</v>
      </c>
      <c r="H117" s="17" t="e">
        <v>#N/A</v>
      </c>
      <c r="I117" s="17">
        <v>-9.9422820000000005</v>
      </c>
      <c r="J117" s="17">
        <v>20.968128</v>
      </c>
      <c r="K117" s="23">
        <v>7.6626896999999996</v>
      </c>
      <c r="L117" s="23">
        <v>19.375778</v>
      </c>
      <c r="M117" s="23">
        <v>10.318588999999999</v>
      </c>
      <c r="N117" s="23">
        <v>39.978504000000001</v>
      </c>
      <c r="O117">
        <v>13.987422</v>
      </c>
    </row>
    <row r="118" spans="1:15" x14ac:dyDescent="0.35">
      <c r="A118" s="2">
        <v>45205</v>
      </c>
      <c r="B118" s="17">
        <v>6.3925504999999996</v>
      </c>
      <c r="C118" s="17">
        <v>16.926787999999998</v>
      </c>
      <c r="D118" s="17">
        <v>6.3083289999999996</v>
      </c>
      <c r="E118" s="17">
        <v>-0.59220790000000001</v>
      </c>
      <c r="F118" s="17">
        <v>31.249285</v>
      </c>
      <c r="G118" s="17">
        <v>7.6218130000000004</v>
      </c>
      <c r="H118" s="17" t="e">
        <v>#N/A</v>
      </c>
      <c r="I118" s="17">
        <v>-14.17802</v>
      </c>
      <c r="J118" s="17">
        <v>25.346910000000001</v>
      </c>
      <c r="K118" s="23">
        <v>9.8486419999999999</v>
      </c>
      <c r="L118" s="23">
        <v>19.101965</v>
      </c>
      <c r="M118" s="23">
        <v>18.756378000000002</v>
      </c>
      <c r="N118" s="23">
        <v>41.494309999999999</v>
      </c>
      <c r="O118">
        <v>17.386448000000001</v>
      </c>
    </row>
    <row r="119" spans="1:15" x14ac:dyDescent="0.35">
      <c r="A119" s="2">
        <v>45238</v>
      </c>
      <c r="B119" s="17">
        <v>8.1427209999999999</v>
      </c>
      <c r="C119" s="17">
        <v>16.283619000000002</v>
      </c>
      <c r="D119" s="17">
        <v>13.370967</v>
      </c>
      <c r="E119" s="17">
        <v>1.5617371</v>
      </c>
      <c r="F119" s="17">
        <v>39.303660000000001</v>
      </c>
      <c r="G119" s="17">
        <v>11.511111</v>
      </c>
      <c r="H119" s="17" t="e">
        <v>#N/A</v>
      </c>
      <c r="I119" s="17">
        <v>-1.8763601999999999</v>
      </c>
      <c r="J119" s="17">
        <v>15.219963</v>
      </c>
      <c r="K119" s="23">
        <v>7.6682806000000001</v>
      </c>
      <c r="L119" s="23">
        <v>15.981745999999999</v>
      </c>
      <c r="M119" s="23">
        <v>4.9723268000000003</v>
      </c>
      <c r="N119" s="23">
        <v>26.011870999999999</v>
      </c>
      <c r="O119">
        <v>15.232288</v>
      </c>
    </row>
    <row r="120" spans="1:15" x14ac:dyDescent="0.35">
      <c r="A120" s="2">
        <v>45268</v>
      </c>
      <c r="B120" s="17">
        <v>2.3365735999999999</v>
      </c>
      <c r="C120" s="17">
        <v>17.988693000000001</v>
      </c>
      <c r="D120" s="17">
        <v>11.515580999999999</v>
      </c>
      <c r="E120" s="17">
        <v>5.0134660000000002</v>
      </c>
      <c r="F120" s="17">
        <v>39.101660000000003</v>
      </c>
      <c r="G120" s="17">
        <v>11.530875999999999</v>
      </c>
      <c r="H120" s="17" t="e">
        <v>#N/A</v>
      </c>
      <c r="I120" s="17">
        <v>-10.457552</v>
      </c>
      <c r="J120" s="17">
        <v>13.728464000000001</v>
      </c>
      <c r="K120" s="23">
        <v>10.425198</v>
      </c>
      <c r="L120" s="23">
        <v>15.018558499999999</v>
      </c>
      <c r="M120" s="23">
        <v>11.825943000000001</v>
      </c>
      <c r="N120" s="23">
        <v>26.146495999999999</v>
      </c>
      <c r="O120">
        <v>16.058682999999998</v>
      </c>
    </row>
    <row r="121" spans="1:15" x14ac:dyDescent="0.35">
      <c r="A121" s="2">
        <v>45299</v>
      </c>
      <c r="B121" s="17">
        <v>2.5424837999999998</v>
      </c>
      <c r="C121" s="17">
        <v>24.166632</v>
      </c>
      <c r="D121" s="17">
        <v>8.1515070000000005</v>
      </c>
      <c r="E121" s="17">
        <v>4.3254732999999996</v>
      </c>
      <c r="F121" s="17">
        <v>51.689053000000001</v>
      </c>
      <c r="G121" s="17">
        <v>9.6480010000000007</v>
      </c>
      <c r="H121" s="17" t="e">
        <v>#N/A</v>
      </c>
      <c r="I121" s="17">
        <v>-4.3373109999999997</v>
      </c>
      <c r="J121" s="17">
        <v>13.815175999999999</v>
      </c>
      <c r="K121" s="23">
        <v>13.972961</v>
      </c>
      <c r="L121" s="23">
        <v>20.193624</v>
      </c>
      <c r="M121" s="23">
        <v>15.554500000000001</v>
      </c>
      <c r="N121" s="23">
        <v>24.138033</v>
      </c>
      <c r="O121">
        <v>21.128035000000001</v>
      </c>
    </row>
    <row r="122" spans="1:15" x14ac:dyDescent="0.35">
      <c r="A122" s="2">
        <v>45330</v>
      </c>
      <c r="B122">
        <v>1.6454219999999999</v>
      </c>
      <c r="C122">
        <v>23.206879000000001</v>
      </c>
      <c r="D122">
        <v>7.9811930000000002</v>
      </c>
      <c r="E122">
        <v>6.6892385000000001</v>
      </c>
      <c r="F122">
        <v>43.171776000000001</v>
      </c>
      <c r="G122">
        <v>14.65193</v>
      </c>
      <c r="H122" t="e">
        <v>#N/A</v>
      </c>
      <c r="I122">
        <v>-7.7623309999999996</v>
      </c>
      <c r="J122">
        <v>8.7564109999999999</v>
      </c>
      <c r="K122" s="23">
        <v>13.071203000000001</v>
      </c>
      <c r="L122" s="23">
        <v>17.44511</v>
      </c>
      <c r="M122" s="23">
        <v>9.0972419999999996</v>
      </c>
      <c r="N122" s="23">
        <v>15.9557705</v>
      </c>
      <c r="O122">
        <v>18.881499999999999</v>
      </c>
    </row>
    <row r="123" spans="1:15" x14ac:dyDescent="0.35">
      <c r="A123" s="2"/>
    </row>
    <row r="124" spans="1:15" x14ac:dyDescent="0.35">
      <c r="A124" s="2"/>
    </row>
    <row r="125" spans="1:15" x14ac:dyDescent="0.35">
      <c r="A125" s="2"/>
    </row>
    <row r="126" spans="1:15" x14ac:dyDescent="0.35">
      <c r="A126" s="2" t="s">
        <v>24</v>
      </c>
      <c r="B126" s="17" cm="1">
        <f t="array" ref="B126">MIN(_xlfn._xlws.FILTER(B2:B122, ISNUMBER(B2:B122)))</f>
        <v>-24.441725000000002</v>
      </c>
      <c r="C126" s="17" cm="1">
        <f t="array" ref="C126">MIN(_xlfn._xlws.FILTER(C2:C122, ISNUMBER(C2:C122)))</f>
        <v>-17.302406000000001</v>
      </c>
      <c r="D126" s="17" cm="1">
        <f t="array" ref="D126">MIN(_xlfn._xlws.FILTER(D2:D122, ISNUMBER(D2:D122)))</f>
        <v>-24.511862000000001</v>
      </c>
      <c r="E126" s="17" cm="1">
        <f t="array" ref="E126">MIN(_xlfn._xlws.FILTER(E2:E122, ISNUMBER(E2:E122)))</f>
        <v>-10.529667</v>
      </c>
      <c r="F126" s="17" cm="1">
        <f t="array" ref="F126">MIN(_xlfn._xlws.FILTER(F2:F122, ISNUMBER(F2:F122)))</f>
        <v>-31.866634000000001</v>
      </c>
      <c r="G126" s="17" cm="1">
        <f t="array" ref="G126">MIN(_xlfn._xlws.FILTER(G2:G122, ISNUMBER(G2:G122)))</f>
        <v>-22.576172</v>
      </c>
      <c r="H126" s="17" cm="1">
        <f t="array" ref="H126">MIN(_xlfn._xlws.FILTER(H2:H122, ISNUMBER(H2:H122)))</f>
        <v>-56.562756</v>
      </c>
      <c r="I126" s="17" cm="1">
        <f t="array" ref="I126">MIN(_xlfn._xlws.FILTER(I2:I122, ISNUMBER(I2:I122)))</f>
        <v>-35.394024000000002</v>
      </c>
      <c r="J126" s="17" cm="1">
        <f t="array" ref="J126">MIN(_xlfn._xlws.FILTER(J2:J122, ISNUMBER(J2:J122)))</f>
        <v>-26.732986</v>
      </c>
      <c r="K126" s="17" cm="1">
        <f t="array" ref="K126">MIN(_xlfn._xlws.FILTER(K2:K122, ISNUMBER(K2:K122)))</f>
        <v>-23.279153999999998</v>
      </c>
      <c r="L126" s="17" cm="1">
        <f t="array" ref="L126">MIN(_xlfn._xlws.FILTER(L2:L122, ISNUMBER(L2:L122)))</f>
        <v>-26.231145999999999</v>
      </c>
      <c r="M126" s="17" cm="1">
        <f t="array" ref="M126">MIN(_xlfn._xlws.FILTER(M2:M122, ISNUMBER(M2:M122)))</f>
        <v>-36.15728</v>
      </c>
      <c r="N126" s="17" cm="1">
        <f t="array" ref="N126">MIN(_xlfn._xlws.FILTER(N2:N122, ISNUMBER(N2:N122)))</f>
        <v>-29.157240000000002</v>
      </c>
      <c r="O126" s="17" cm="1">
        <f t="array" ref="O126">MIN(_xlfn._xlws.FILTER(O2:O122, ISNUMBER(O2:O122)))</f>
        <v>-19.752234000000001</v>
      </c>
    </row>
    <row r="127" spans="1:15" x14ac:dyDescent="0.35">
      <c r="A127" s="2" t="s">
        <v>42</v>
      </c>
      <c r="B127" s="19" cm="1">
        <f t="array" ref="B127">MAX(_xlfn._xlws.FILTER(B1:B122, ISNUMBER(B1:B122)))</f>
        <v>54.214443000000003</v>
      </c>
      <c r="C127" s="19" cm="1">
        <f t="array" ref="C127">MAX(_xlfn._xlws.FILTER(C1:C122, ISNUMBER(C1:C122)))</f>
        <v>51.483759999999997</v>
      </c>
      <c r="D127" s="19" cm="1">
        <f t="array" ref="D127">MAX(_xlfn._xlws.FILTER(D1:D122, ISNUMBER(D1:D122)))</f>
        <v>35.307037000000001</v>
      </c>
      <c r="E127" s="19" cm="1">
        <f t="array" ref="E127">MAX(_xlfn._xlws.FILTER(E1:E122, ISNUMBER(E1:E122)))</f>
        <v>21.030436999999999</v>
      </c>
      <c r="F127" s="19" cm="1">
        <f t="array" ref="F127">MAX(_xlfn._xlws.FILTER(F1:F122, ISNUMBER(F1:F122)))</f>
        <v>68.106520000000003</v>
      </c>
      <c r="G127" s="19" cm="1">
        <f t="array" ref="G127">MAX(_xlfn._xlws.FILTER(G1:G122, ISNUMBER(G1:G122)))</f>
        <v>39.566780000000001</v>
      </c>
      <c r="H127" s="19" cm="1">
        <f t="array" ref="H127">MAX(_xlfn._xlws.FILTER(H1:H122, ISNUMBER(H1:H122)))</f>
        <v>123.94316000000001</v>
      </c>
      <c r="I127" s="19" cm="1">
        <f t="array" ref="I127">MAX(_xlfn._xlws.FILTER(I1:I122, ISNUMBER(I1:I122)))</f>
        <v>41.736457999999999</v>
      </c>
      <c r="J127" s="19" cm="1">
        <f t="array" ref="J127">MAX(_xlfn._xlws.FILTER(J1:J122, ISNUMBER(J1:J122)))</f>
        <v>53.697001999999998</v>
      </c>
      <c r="K127" s="19" cm="1">
        <f t="array" ref="K127">MAX(_xlfn._xlws.FILTER(K1:K122, ISNUMBER(K1:K122)))</f>
        <v>64.690780000000004</v>
      </c>
      <c r="L127" s="19" cm="1">
        <f t="array" ref="L127">MAX(_xlfn._xlws.FILTER(L1:L122, ISNUMBER(L1:L122)))</f>
        <v>40.796314000000002</v>
      </c>
      <c r="M127" s="19" cm="1">
        <f t="array" ref="M127">MAX(_xlfn._xlws.FILTER(M1:M122, ISNUMBER(M1:M122)))</f>
        <v>81.505584999999996</v>
      </c>
      <c r="N127" s="19" cm="1">
        <f t="array" ref="N127">MAX(_xlfn._xlws.FILTER(N1:N122, ISNUMBER(N1:N122)))</f>
        <v>64.183070000000001</v>
      </c>
      <c r="O127" s="19" cm="1">
        <f t="array" ref="O127">MAX(_xlfn._xlws.FILTER(O1:O122, ISNUMBER(O1:O122)))</f>
        <v>52.275157999999998</v>
      </c>
    </row>
    <row r="128" spans="1:15" x14ac:dyDescent="0.35">
      <c r="A128" s="2" t="s">
        <v>43</v>
      </c>
      <c r="B128" s="17" cm="1">
        <f t="array" ref="B128">MEDIAN(_xlfn._xlws.FILTER(B1:B122, ISNUMBER(B1:B122)))</f>
        <v>3.7520766000000001</v>
      </c>
      <c r="C128" s="17" cm="1">
        <f t="array" ref="C128">MEDIAN(_xlfn._xlws.FILTER(C1:C122, ISNUMBER(C1:C122)))</f>
        <v>14.564514000000001</v>
      </c>
      <c r="D128" s="17" cm="1">
        <f t="array" ref="D128">MEDIAN(_xlfn._xlws.FILTER(D1:D122, ISNUMBER(D1:D122)))</f>
        <v>1.2451410000000001</v>
      </c>
      <c r="E128" s="17" cm="1">
        <f t="array" ref="E128">MEDIAN(_xlfn._xlws.FILTER(E1:E122, ISNUMBER(E1:E122)))</f>
        <v>3.7665128999999999</v>
      </c>
      <c r="F128" s="17" cm="1">
        <f t="array" ref="F128">MEDIAN(_xlfn._xlws.FILTER(F1:F122, ISNUMBER(F1:F122)))</f>
        <v>22.080325999999999</v>
      </c>
      <c r="G128" s="17" cm="1">
        <f t="array" ref="G128">MEDIAN(_xlfn._xlws.FILTER(G1:G122, ISNUMBER(G1:G122)))</f>
        <v>-4.1205999999999996</v>
      </c>
      <c r="H128" s="17" cm="1">
        <f t="array" ref="H128">MEDIAN(_xlfn._xlws.FILTER(H1:H122, ISNUMBER(H1:H122)))</f>
        <v>-2.6080906500000003</v>
      </c>
      <c r="I128" s="17" cm="1">
        <f t="array" ref="I128">MEDIAN(_xlfn._xlws.FILTER(I1:I122, ISNUMBER(I1:I122)))</f>
        <v>0.89297294999999999</v>
      </c>
      <c r="J128" s="17" cm="1">
        <f t="array" ref="J128">MEDIAN(_xlfn._xlws.FILTER(J1:J122, ISNUMBER(J1:J122)))</f>
        <v>4.144609</v>
      </c>
      <c r="K128" s="17" cm="1">
        <f t="array" ref="K128">MEDIAN(_xlfn._xlws.FILTER(K1:K122, ISNUMBER(K1:K122)))</f>
        <v>0.91141459999999996</v>
      </c>
      <c r="L128" s="17" cm="1">
        <f t="array" ref="L128">MEDIAN(_xlfn._xlws.FILTER(L1:L122, ISNUMBER(L1:L122)))</f>
        <v>6.3843249999999996</v>
      </c>
      <c r="M128" s="17" cm="1">
        <f t="array" ref="M128">MEDIAN(_xlfn._xlws.FILTER(M1:M122, ISNUMBER(M1:M122)))</f>
        <v>2.5545358999999999</v>
      </c>
      <c r="N128" s="17" cm="1">
        <f t="array" ref="N128">MEDIAN(_xlfn._xlws.FILTER(N1:N122, ISNUMBER(N1:N122)))</f>
        <v>4.2541859999999998</v>
      </c>
      <c r="O128" s="17" cm="1">
        <f t="array" ref="O128">MEDIAN(_xlfn._xlws.FILTER(O1:O122, ISNUMBER(O1:O122)))</f>
        <v>9.8849409999999995</v>
      </c>
    </row>
    <row r="129" spans="1:15" x14ac:dyDescent="0.35">
      <c r="A129" s="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1:15" x14ac:dyDescent="0.35">
      <c r="A130" s="2" t="s">
        <v>26</v>
      </c>
      <c r="B130">
        <f>COUNTIF(B2:B122, "&lt;"&amp;#REF!)</f>
        <v>0</v>
      </c>
      <c r="C130">
        <f>COUNTIF(C2:C122, "&lt;"&amp;#REF!)</f>
        <v>0</v>
      </c>
      <c r="D130">
        <f>COUNTIF(D2:D122, "&lt;"&amp;#REF!)</f>
        <v>0</v>
      </c>
      <c r="E130">
        <f>COUNTIF(E2:E122, "&lt;"&amp;#REF!)</f>
        <v>0</v>
      </c>
      <c r="F130">
        <f>COUNTIF(F2:F122, "&lt;"&amp;#REF!)</f>
        <v>0</v>
      </c>
      <c r="G130">
        <f>COUNTIF(G2:G122, "&lt;"&amp;#REF!)</f>
        <v>0</v>
      </c>
      <c r="H130">
        <f>COUNTIF(H2:H122, "&lt;"&amp;#REF!)</f>
        <v>0</v>
      </c>
      <c r="I130">
        <f>COUNTIF(I2:I122, "&lt;"&amp;#REF!)</f>
        <v>0</v>
      </c>
      <c r="J130">
        <f>COUNTIF(J2:J122, "&lt;"&amp;#REF!)</f>
        <v>0</v>
      </c>
      <c r="K130">
        <f>COUNTIF(K2:K122, "&lt;"&amp;#REF!)</f>
        <v>0</v>
      </c>
      <c r="L130">
        <f>COUNTIF(L2:L122, "&lt;"&amp;#REF!)</f>
        <v>0</v>
      </c>
      <c r="M130">
        <f>COUNTIF(M2:M122, "&lt;"&amp;#REF!)</f>
        <v>0</v>
      </c>
      <c r="N130">
        <f>COUNTIF(N2:N122, "&lt;"&amp;#REF!)</f>
        <v>0</v>
      </c>
      <c r="O130">
        <f>COUNTIF(O2:O122, "&lt;"&amp;#REF!)</f>
        <v>0</v>
      </c>
    </row>
    <row r="131" spans="1:15" x14ac:dyDescent="0.35">
      <c r="A131" s="2" t="s">
        <v>25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112</v>
      </c>
      <c r="I131">
        <f t="shared" si="0"/>
        <v>121</v>
      </c>
      <c r="J131">
        <f t="shared" si="0"/>
        <v>121</v>
      </c>
      <c r="K131">
        <f t="shared" ref="K131:N131" si="1">COUNT(K1:K122)</f>
        <v>67</v>
      </c>
      <c r="L131">
        <f t="shared" si="1"/>
        <v>121</v>
      </c>
      <c r="M131">
        <f t="shared" si="1"/>
        <v>121</v>
      </c>
      <c r="N131">
        <f t="shared" si="1"/>
        <v>121</v>
      </c>
      <c r="O131">
        <f t="shared" ref="O131" si="2">COUNT(O1:O122)</f>
        <v>121</v>
      </c>
    </row>
    <row r="132" spans="1:15" x14ac:dyDescent="0.35">
      <c r="A132" s="2"/>
    </row>
    <row r="133" spans="1:15" x14ac:dyDescent="0.35">
      <c r="A133" s="2" t="s">
        <v>44</v>
      </c>
      <c r="B133" s="8">
        <f t="shared" ref="B133:J133" si="3">B130/B131</f>
        <v>0</v>
      </c>
      <c r="C133" s="8">
        <f t="shared" si="3"/>
        <v>0</v>
      </c>
      <c r="D133" s="8">
        <f t="shared" si="3"/>
        <v>0</v>
      </c>
      <c r="E133" s="8">
        <f t="shared" si="3"/>
        <v>0</v>
      </c>
      <c r="F133" s="8">
        <f t="shared" si="3"/>
        <v>0</v>
      </c>
      <c r="G133" s="8">
        <f t="shared" si="3"/>
        <v>0</v>
      </c>
      <c r="H133" s="8">
        <f t="shared" si="3"/>
        <v>0</v>
      </c>
      <c r="I133" s="8">
        <f t="shared" si="3"/>
        <v>0</v>
      </c>
      <c r="J133" s="8">
        <f t="shared" si="3"/>
        <v>0</v>
      </c>
      <c r="K133" s="8">
        <f t="shared" ref="K133:N133" si="4">K130/K131</f>
        <v>0</v>
      </c>
      <c r="L133" s="8">
        <f t="shared" si="4"/>
        <v>0</v>
      </c>
      <c r="M133" s="8">
        <f t="shared" si="4"/>
        <v>0</v>
      </c>
      <c r="N133" s="8">
        <f t="shared" si="4"/>
        <v>0</v>
      </c>
      <c r="O133" s="8">
        <f t="shared" ref="O133" si="5">O130/O131</f>
        <v>0</v>
      </c>
    </row>
    <row r="134" spans="1:15" x14ac:dyDescent="0.35">
      <c r="A134" s="2"/>
    </row>
    <row r="135" spans="1:15" x14ac:dyDescent="0.35">
      <c r="A135" s="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35">
      <c r="A136" s="2" t="s">
        <v>46</v>
      </c>
      <c r="B136" s="17" cm="1">
        <f t="array" ref="B136">_xlfn.PERCENTRANK.EXC(_xlfn._xlws.FILTER(B2:B122, ISNUMBER(B2:B122)),B120)</f>
        <v>0.45</v>
      </c>
      <c r="C136" s="17" cm="1">
        <f t="array" ref="C136">_xlfn.PERCENTRANK.EXC(_xlfn._xlws.FILTER(C2:C122, ISNUMBER(C2:C122)),C120)</f>
        <v>0.67200000000000004</v>
      </c>
      <c r="D136" s="17" cm="1">
        <f t="array" ref="D136">_xlfn.PERCENTRANK.EXC(_xlfn._xlws.FILTER(D2:D122, ISNUMBER(D2:D122)),D120)</f>
        <v>0.77</v>
      </c>
      <c r="E136" s="17" cm="1">
        <f t="array" ref="E136">_xlfn.PERCENTRANK.EXC(_xlfn._xlws.FILTER(E2:E122, ISNUMBER(E2:E122)),E120)</f>
        <v>0.58099999999999996</v>
      </c>
      <c r="F136" s="17" cm="1">
        <f t="array" ref="F136">_xlfn.PERCENTRANK.EXC(_xlfn._xlws.FILTER(F2:F122, ISNUMBER(F2:F122)),F120)</f>
        <v>0.86799999999999999</v>
      </c>
      <c r="G136" s="17" cm="1">
        <f t="array" ref="G136">_xlfn.PERCENTRANK.EXC(_xlfn._xlws.FILTER(G2:G122, ISNUMBER(G2:G122)),G120)</f>
        <v>0.84399999999999997</v>
      </c>
      <c r="H136" s="17" t="e" cm="1">
        <f t="array" ref="H136">_xlfn.PERCENTRANK.EXC(_xlfn._xlws.FILTER(H2:H122, ISNUMBER(H2:H122)),H120)</f>
        <v>#N/A</v>
      </c>
      <c r="I136" s="17" cm="1">
        <f t="array" ref="I136">_xlfn.PERCENTRANK.EXC(_xlfn._xlws.FILTER(I2:I122, ISNUMBER(I2:I122)),I120)</f>
        <v>0.16300000000000001</v>
      </c>
      <c r="J136" s="17" cm="1">
        <f t="array" ref="J136">_xlfn.PERCENTRANK.EXC(_xlfn._xlws.FILTER(J2:J122, ISNUMBER(J2:J122)),J120)</f>
        <v>0.67200000000000004</v>
      </c>
      <c r="K136" s="17" cm="1">
        <f t="array" ref="K136">_xlfn.PERCENTRANK.EXC(_xlfn._xlws.FILTER(K2:K122, ISNUMBER(K2:K122)),K120)</f>
        <v>0.73499999999999999</v>
      </c>
      <c r="L136" s="17" cm="1">
        <f t="array" ref="L136">_xlfn.PERCENTRANK.EXC(_xlfn._xlws.FILTER(L2:L122, ISNUMBER(L2:L122)),L120)</f>
        <v>0.72099999999999997</v>
      </c>
      <c r="M136" s="17" cm="1">
        <f t="array" ref="M136">_xlfn.PERCENTRANK.EXC(_xlfn._xlws.FILTER(M2:M122, ISNUMBER(M2:M122)),M120)</f>
        <v>0.622</v>
      </c>
      <c r="N136" s="17" cm="1">
        <f t="array" ref="N136">_xlfn.PERCENTRANK.EXC(_xlfn._xlws.FILTER(N2:N122, ISNUMBER(N2:N122)),N120)</f>
        <v>0.77</v>
      </c>
      <c r="O136" s="17" cm="1">
        <f t="array" ref="O136">_xlfn.PERCENTRANK.EXC(_xlfn._xlws.FILTER(O2:O122, ISNUMBER(O2:O122)),O120)</f>
        <v>0.68799999999999994</v>
      </c>
    </row>
    <row r="137" spans="1:15" x14ac:dyDescent="0.35">
      <c r="A137" s="2" t="s">
        <v>45</v>
      </c>
      <c r="B137" s="17" cm="1">
        <f t="array" ref="B137">_xlfn.PERCENTRANK.EXC(_xlfn._xlws.FILTER(B2:B122, ISNUMBER(B2:B122)),B121)</f>
        <v>0.45900000000000002</v>
      </c>
      <c r="C137" s="17" cm="1">
        <f t="array" ref="C137">_xlfn.PERCENTRANK.EXC(_xlfn._xlws.FILTER(C2:C122, ISNUMBER(C2:C122)),C121)</f>
        <v>0.877</v>
      </c>
      <c r="D137" s="17" cm="1">
        <f t="array" ref="D137">_xlfn.PERCENTRANK.EXC(_xlfn._xlws.FILTER(D2:D122, ISNUMBER(D2:D122)),D121)</f>
        <v>0.70399999999999996</v>
      </c>
      <c r="E137" s="17" cm="1">
        <f t="array" ref="E137">_xlfn.PERCENTRANK.EXC(_xlfn._xlws.FILTER(E2:E122, ISNUMBER(E2:E122)),E121)</f>
        <v>0.50800000000000001</v>
      </c>
      <c r="F137" s="17" cm="1">
        <f t="array" ref="F137">_xlfn.PERCENTRANK.EXC(_xlfn._xlws.FILTER(F2:F122, ISNUMBER(F2:F122)),F121)</f>
        <v>0.97499999999999998</v>
      </c>
      <c r="G137" s="17" cm="1">
        <f t="array" ref="G137">_xlfn.PERCENTRANK.EXC(_xlfn._xlws.FILTER(G2:G122, ISNUMBER(G2:G122)),G121)</f>
        <v>0.80300000000000005</v>
      </c>
      <c r="H137" s="17" t="e" cm="1">
        <f t="array" ref="H137">_xlfn.PERCENTRANK.EXC(_xlfn._xlws.FILTER(H2:H122, ISNUMBER(H2:H122)),H121)</f>
        <v>#N/A</v>
      </c>
      <c r="I137" s="17" cm="1">
        <f t="array" ref="I137">_xlfn.PERCENTRANK.EXC(_xlfn._xlws.FILTER(I2:I122, ISNUMBER(I2:I122)),I121)</f>
        <v>0.377</v>
      </c>
      <c r="J137" s="17" cm="1">
        <f t="array" ref="J137">_xlfn.PERCENTRANK.EXC(_xlfn._xlws.FILTER(J2:J122, ISNUMBER(J2:J122)),J121)</f>
        <v>0.68</v>
      </c>
      <c r="K137" s="17" cm="1">
        <f t="array" ref="K137">_xlfn.PERCENTRANK.EXC(_xlfn._xlws.FILTER(K2:K122, ISNUMBER(K2:K122)),K121)</f>
        <v>0.80800000000000005</v>
      </c>
      <c r="L137" s="17" cm="1">
        <f t="array" ref="L137">_xlfn.PERCENTRANK.EXC(_xlfn._xlws.FILTER(L2:L122, ISNUMBER(L2:L122)),L121)</f>
        <v>0.90100000000000002</v>
      </c>
      <c r="M137" s="17" cm="1">
        <f t="array" ref="M137">_xlfn.PERCENTRANK.EXC(_xlfn._xlws.FILTER(M2:M122, ISNUMBER(M2:M122)),M121)</f>
        <v>0.69599999999999995</v>
      </c>
      <c r="N137" s="17" cm="1">
        <f t="array" ref="N137">_xlfn.PERCENTRANK.EXC(_xlfn._xlws.FILTER(N2:N122, ISNUMBER(N2:N122)),N121)</f>
        <v>0.745</v>
      </c>
      <c r="O137" s="17" cm="1">
        <f t="array" ref="O137">_xlfn.PERCENTRANK.EXC(_xlfn._xlws.FILTER(O2:O122, ISNUMBER(O2:O122)),O121)</f>
        <v>0.86</v>
      </c>
    </row>
    <row r="138" spans="1:15" x14ac:dyDescent="0.35">
      <c r="A138" s="2" t="s">
        <v>47</v>
      </c>
      <c r="B138" s="17" cm="1">
        <f t="array" ref="B138">_xlfn.PERCENTRANK.EXC(_xlfn._xlws.FILTER(B2:B122, ISNUMBER(B2:B122)),B122)</f>
        <v>0.434</v>
      </c>
      <c r="C138" s="17" cm="1">
        <f t="array" ref="C138">_xlfn.PERCENTRANK.EXC(_xlfn._xlws.FILTER(C2:C122, ISNUMBER(C2:C122)),C122)</f>
        <v>0.85199999999999998</v>
      </c>
      <c r="D138" s="17" cm="1">
        <f t="array" ref="D138">_xlfn.PERCENTRANK.EXC(_xlfn._xlws.FILTER(D2:D122, ISNUMBER(D2:D122)),D122)</f>
        <v>0.69599999999999995</v>
      </c>
      <c r="E138" s="17" cm="1">
        <f t="array" ref="E138">_xlfn.PERCENTRANK.EXC(_xlfn._xlws.FILTER(E2:E122, ISNUMBER(E2:E122)),E122)</f>
        <v>0.69599999999999995</v>
      </c>
      <c r="F138" s="17" cm="1">
        <f t="array" ref="F138">_xlfn.PERCENTRANK.EXC(_xlfn._xlws.FILTER(F2:F122, ISNUMBER(F2:F122)),F122)</f>
        <v>0.90900000000000003</v>
      </c>
      <c r="G138" s="17" cm="1">
        <f t="array" ref="G138">_xlfn.PERCENTRANK.EXC(_xlfn._xlws.FILTER(G2:G122, ISNUMBER(G2:G122)),G122)</f>
        <v>0.86799999999999999</v>
      </c>
      <c r="H138" s="17" t="e" cm="1">
        <f t="array" ref="H138">_xlfn.PERCENTRANK.EXC(_xlfn._xlws.FILTER(H2:H122, ISNUMBER(H2:H122)),H122)</f>
        <v>#N/A</v>
      </c>
      <c r="I138" s="17" cm="1">
        <f t="array" ref="I138">_xlfn.PERCENTRANK.EXC(_xlfn._xlws.FILTER(I2:I122, ISNUMBER(I2:I122)),I122)</f>
        <v>0.245</v>
      </c>
      <c r="J138" s="17" cm="1">
        <f t="array" ref="J138">_xlfn.PERCENTRANK.EXC(_xlfn._xlws.FILTER(J2:J122, ISNUMBER(J2:J122)),J122)</f>
        <v>0.57299999999999995</v>
      </c>
      <c r="K138" s="17" cm="1">
        <f t="array" ref="K138">_xlfn.PERCENTRANK.EXC(_xlfn._xlws.FILTER(K2:K122, ISNUMBER(K2:K122)),K122)</f>
        <v>0.77900000000000003</v>
      </c>
      <c r="L138" s="17" cm="1">
        <f t="array" ref="L138">_xlfn.PERCENTRANK.EXC(_xlfn._xlws.FILTER(L2:L122, ISNUMBER(L2:L122)),L122)</f>
        <v>0.81899999999999995</v>
      </c>
      <c r="M138" s="17" cm="1">
        <f t="array" ref="M138">_xlfn.PERCENTRANK.EXC(_xlfn._xlws.FILTER(M2:M122, ISNUMBER(M2:M122)),M122)</f>
        <v>0.58099999999999996</v>
      </c>
      <c r="N138" s="17" cm="1">
        <f t="array" ref="N138">_xlfn.PERCENTRANK.EXC(_xlfn._xlws.FILTER(N2:N122, ISNUMBER(N2:N122)),N122)</f>
        <v>0.63900000000000001</v>
      </c>
      <c r="O138" s="17" cm="1">
        <f t="array" ref="O138">_xlfn.PERCENTRANK.EXC(_xlfn._xlws.FILTER(O2:O122, ISNUMBER(O2:O122)),O122)</f>
        <v>0.81100000000000005</v>
      </c>
    </row>
    <row r="139" spans="1:15" x14ac:dyDescent="0.35">
      <c r="A139" s="2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1:15" x14ac:dyDescent="0.35">
      <c r="A140" s="2" t="s">
        <v>54</v>
      </c>
      <c r="B140" s="17">
        <f t="shared" ref="B140:J140" si="6">AVERAGE(B136:B138)</f>
        <v>0.44766666666666666</v>
      </c>
      <c r="C140" s="17">
        <f t="shared" si="6"/>
        <v>0.80033333333333323</v>
      </c>
      <c r="D140" s="17">
        <f t="shared" si="6"/>
        <v>0.72333333333333327</v>
      </c>
      <c r="E140" s="17">
        <f t="shared" si="6"/>
        <v>0.59499999999999997</v>
      </c>
      <c r="F140" s="17">
        <f t="shared" si="6"/>
        <v>0.91733333333333322</v>
      </c>
      <c r="G140" s="17">
        <f t="shared" si="6"/>
        <v>0.83833333333333337</v>
      </c>
      <c r="H140" s="17" t="e">
        <f t="shared" si="6"/>
        <v>#N/A</v>
      </c>
      <c r="I140" s="17">
        <f t="shared" si="6"/>
        <v>0.26166666666666666</v>
      </c>
      <c r="J140" s="17">
        <f t="shared" si="6"/>
        <v>0.64166666666666672</v>
      </c>
      <c r="K140" s="17">
        <f t="shared" ref="K140:N140" si="7">AVERAGE(K136:K138)</f>
        <v>0.77400000000000002</v>
      </c>
      <c r="L140" s="17">
        <f t="shared" si="7"/>
        <v>0.81366666666666665</v>
      </c>
      <c r="M140" s="17">
        <f t="shared" si="7"/>
        <v>0.63300000000000001</v>
      </c>
      <c r="N140" s="17">
        <f t="shared" si="7"/>
        <v>0.71799999999999997</v>
      </c>
      <c r="O140" s="17">
        <f t="shared" ref="O140" si="8">AVERAGE(O136:O138)</f>
        <v>0.78633333333333333</v>
      </c>
    </row>
    <row r="141" spans="1:15" x14ac:dyDescent="0.35">
      <c r="A141" s="2"/>
    </row>
    <row r="142" spans="1:15" x14ac:dyDescent="0.35">
      <c r="A142" s="2"/>
    </row>
    <row r="143" spans="1:15" x14ac:dyDescent="0.35">
      <c r="A143" s="2"/>
    </row>
    <row r="144" spans="1:15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0" workbookViewId="0">
      <selection activeCell="D212" sqref="D212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t="s">
        <v>205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  <c r="M5" t="s">
        <v>217</v>
      </c>
      <c r="N5" t="s">
        <v>218</v>
      </c>
      <c r="O5" t="s">
        <v>220</v>
      </c>
      <c r="P5" t="s">
        <v>221</v>
      </c>
    </row>
    <row r="6" spans="2:16" x14ac:dyDescent="0.35">
      <c r="B6" s="2" cm="1">
        <f t="array" ref="B6:B206">_xll.FDS(C5,"JULIAN(P_PRICE(0,-200D).dates)")</f>
        <v>45330</v>
      </c>
      <c r="C6" cm="1">
        <f t="array" ref="C6:C206">_xll.FDS(C5,"P_PRICE(0,-200D)")</f>
        <v>683.37</v>
      </c>
      <c r="D6" cm="1">
        <f t="array" ref="D6:D206">_xll.FDS(D5,"P_PRICE(0,-200D)")</f>
        <v>187.05</v>
      </c>
      <c r="E6" cm="1">
        <f t="array" ref="E6:E206">_xll.FDS(E5,"P_PRICE(0,-200D)")</f>
        <v>124.81</v>
      </c>
      <c r="F6" cm="1">
        <f t="array" ref="F6:F206">_xll.FDS(F5,"P_PRICE(0,-200D)")</f>
        <v>119.81</v>
      </c>
      <c r="G6" cm="1">
        <f t="array" ref="G6:G206">_xll.FDS(G5,"P_PRICE(0,-200D)")</f>
        <v>81.760000000000005</v>
      </c>
      <c r="H6" cm="1">
        <f t="array" ref="H6:H206">_xll.FDS(H5,"P_PRICE(0,-200D)")</f>
        <v>83.4</v>
      </c>
      <c r="I6" cm="1">
        <f t="array" ref="I6:I206">_xll.FDS(I5,"P_PRICE(0,-200D)")</f>
        <v>60.69</v>
      </c>
      <c r="J6" cm="1">
        <f t="array" ref="J6:J206">_xll.FDS(J5,"P_PRICE(0,-200D)")</f>
        <v>35.020000000000003</v>
      </c>
      <c r="K6" cm="1">
        <f t="array" ref="K6:K206">_xll.FDS(K5,"P_PRICE(0,-200D)")</f>
        <v>22.97</v>
      </c>
      <c r="L6" cm="1">
        <f t="array" ref="L6:L206">_xll.FDS(L5,"P_PRICE(0,-200D)")</f>
        <v>116.81</v>
      </c>
      <c r="M6" cm="1">
        <f t="array" ref="M6:M206">_xll.FDS(M5,"P_PRICE(0,-200D)")</f>
        <v>17.86</v>
      </c>
      <c r="N6" cm="1">
        <f t="array" ref="N6:N206">_xll.FDS(N5,"P_PRICE(0,-200D)")</f>
        <v>558</v>
      </c>
      <c r="O6" cm="1">
        <f t="array" ref="O6:O206">_xll.FDS(O5,"P_PRICE(0,-200D)")</f>
        <v>80.180000000000007</v>
      </c>
      <c r="P6" cm="1">
        <f t="array" ref="P6:P206">_xll.FDS(P5,"P_PRICE(0,-200D)")</f>
        <v>100.58</v>
      </c>
    </row>
    <row r="7" spans="2:16" x14ac:dyDescent="0.35">
      <c r="B7" s="2">
        <v>45329</v>
      </c>
      <c r="C7">
        <v>673.98</v>
      </c>
      <c r="D7">
        <v>189.1</v>
      </c>
      <c r="E7">
        <v>124.3</v>
      </c>
      <c r="F7">
        <v>118.47</v>
      </c>
      <c r="G7">
        <v>81.709999999999994</v>
      </c>
      <c r="H7">
        <v>83.28</v>
      </c>
      <c r="I7">
        <v>60.08</v>
      </c>
      <c r="J7">
        <v>35.130000000000003</v>
      </c>
      <c r="K7">
        <v>23.51</v>
      </c>
      <c r="L7">
        <v>117.31</v>
      </c>
      <c r="M7">
        <v>17.96</v>
      </c>
      <c r="N7">
        <v>566.66999999999996</v>
      </c>
      <c r="O7">
        <v>79.03</v>
      </c>
      <c r="P7">
        <v>100.18</v>
      </c>
    </row>
    <row r="8" spans="2:16" x14ac:dyDescent="0.35">
      <c r="B8" s="2">
        <v>45328</v>
      </c>
      <c r="C8">
        <v>653.28</v>
      </c>
      <c r="D8">
        <v>189.08</v>
      </c>
      <c r="E8">
        <v>124.9</v>
      </c>
      <c r="F8">
        <v>118.5</v>
      </c>
      <c r="G8">
        <v>81.72</v>
      </c>
      <c r="H8">
        <v>82.6</v>
      </c>
      <c r="I8">
        <v>59.61</v>
      </c>
      <c r="J8">
        <v>34.76</v>
      </c>
      <c r="K8">
        <v>23.53</v>
      </c>
      <c r="L8">
        <v>116.63</v>
      </c>
      <c r="M8">
        <v>17.8</v>
      </c>
      <c r="N8">
        <v>565.47</v>
      </c>
      <c r="O8">
        <v>79.56</v>
      </c>
      <c r="P8">
        <v>100.24</v>
      </c>
    </row>
    <row r="9" spans="2:16" x14ac:dyDescent="0.35">
      <c r="B9" s="2">
        <v>45327</v>
      </c>
      <c r="C9">
        <v>654.39</v>
      </c>
      <c r="D9">
        <v>187.89</v>
      </c>
      <c r="E9">
        <v>123.5</v>
      </c>
      <c r="F9">
        <v>116.99</v>
      </c>
      <c r="G9">
        <v>80.94</v>
      </c>
      <c r="H9">
        <v>81.27</v>
      </c>
      <c r="I9">
        <v>59.61</v>
      </c>
      <c r="J9">
        <v>34.56</v>
      </c>
      <c r="K9">
        <v>23.59</v>
      </c>
      <c r="L9">
        <v>115.48</v>
      </c>
      <c r="M9">
        <v>17.79</v>
      </c>
      <c r="N9">
        <v>569.84</v>
      </c>
      <c r="O9">
        <v>79.28</v>
      </c>
      <c r="P9">
        <v>99.24</v>
      </c>
    </row>
    <row r="10" spans="2:16" x14ac:dyDescent="0.35">
      <c r="B10" s="2">
        <v>45324</v>
      </c>
      <c r="C10">
        <v>658.3</v>
      </c>
      <c r="D10">
        <v>184.53</v>
      </c>
      <c r="E10">
        <v>124.21</v>
      </c>
      <c r="F10">
        <v>114.71</v>
      </c>
      <c r="G10">
        <v>81.27</v>
      </c>
      <c r="H10">
        <v>81.27</v>
      </c>
      <c r="I10">
        <v>58.98</v>
      </c>
      <c r="J10">
        <v>33.99</v>
      </c>
      <c r="K10">
        <v>23.82</v>
      </c>
      <c r="L10">
        <v>114.9</v>
      </c>
      <c r="M10">
        <v>17.66</v>
      </c>
      <c r="N10">
        <v>570.15</v>
      </c>
      <c r="O10">
        <v>77.650000000000006</v>
      </c>
      <c r="P10">
        <v>98.91</v>
      </c>
    </row>
    <row r="11" spans="2:16" x14ac:dyDescent="0.35">
      <c r="B11" s="2">
        <v>45323</v>
      </c>
      <c r="C11">
        <v>644.99</v>
      </c>
      <c r="D11">
        <v>185.55</v>
      </c>
      <c r="E11">
        <v>122.05</v>
      </c>
      <c r="F11">
        <v>115.45</v>
      </c>
      <c r="G11">
        <v>80.27</v>
      </c>
      <c r="H11">
        <v>79.760000000000005</v>
      </c>
      <c r="I11">
        <v>58.01</v>
      </c>
      <c r="J11">
        <v>34.1</v>
      </c>
      <c r="K11">
        <v>23.686</v>
      </c>
      <c r="L11">
        <v>113.85</v>
      </c>
      <c r="M11">
        <v>17.75</v>
      </c>
      <c r="N11">
        <v>571.47</v>
      </c>
      <c r="O11">
        <v>74.77</v>
      </c>
      <c r="P11">
        <v>96.17</v>
      </c>
    </row>
    <row r="12" spans="2:16" x14ac:dyDescent="0.35">
      <c r="B12" s="2">
        <v>45322</v>
      </c>
      <c r="C12">
        <v>622.84</v>
      </c>
      <c r="D12">
        <v>182.33</v>
      </c>
      <c r="E12">
        <v>121</v>
      </c>
      <c r="F12">
        <v>116.07</v>
      </c>
      <c r="G12">
        <v>80.14</v>
      </c>
      <c r="H12">
        <v>79.680000000000007</v>
      </c>
      <c r="I12">
        <v>58.46</v>
      </c>
      <c r="J12">
        <v>34.08</v>
      </c>
      <c r="K12">
        <v>23.800001000000002</v>
      </c>
      <c r="L12">
        <v>113.81</v>
      </c>
      <c r="M12">
        <v>17.47</v>
      </c>
      <c r="N12">
        <v>569.83000000000004</v>
      </c>
      <c r="O12">
        <v>74.39</v>
      </c>
      <c r="P12">
        <v>95.88</v>
      </c>
    </row>
    <row r="13" spans="2:16" x14ac:dyDescent="0.35">
      <c r="B13" s="2">
        <v>45321</v>
      </c>
      <c r="C13">
        <v>612.4</v>
      </c>
      <c r="D13">
        <v>182.33</v>
      </c>
      <c r="E13">
        <v>120.5</v>
      </c>
      <c r="F13">
        <v>112.29</v>
      </c>
      <c r="G13">
        <v>80.13</v>
      </c>
      <c r="H13">
        <v>79.25</v>
      </c>
      <c r="I13">
        <v>58.18</v>
      </c>
      <c r="J13">
        <v>33.020000000000003</v>
      </c>
      <c r="K13">
        <v>23.5</v>
      </c>
      <c r="L13">
        <v>112.8</v>
      </c>
      <c r="M13">
        <v>17.46</v>
      </c>
      <c r="N13">
        <v>568.64</v>
      </c>
      <c r="O13">
        <v>73.61</v>
      </c>
      <c r="P13">
        <v>95.75</v>
      </c>
    </row>
    <row r="14" spans="2:16" x14ac:dyDescent="0.35">
      <c r="B14" s="2">
        <v>45320</v>
      </c>
      <c r="C14">
        <v>604.01</v>
      </c>
      <c r="D14">
        <v>183.6</v>
      </c>
      <c r="E14">
        <v>121.05</v>
      </c>
      <c r="F14">
        <v>112.26</v>
      </c>
      <c r="G14">
        <v>80.94</v>
      </c>
      <c r="H14">
        <v>79.739999999999995</v>
      </c>
      <c r="I14">
        <v>58.15</v>
      </c>
      <c r="J14">
        <v>33.380000000000003</v>
      </c>
      <c r="K14">
        <v>23.504000000000001</v>
      </c>
      <c r="L14">
        <v>112.68</v>
      </c>
      <c r="M14">
        <v>17.36</v>
      </c>
      <c r="N14">
        <v>570.29999999999995</v>
      </c>
      <c r="O14">
        <v>74.31</v>
      </c>
      <c r="P14">
        <v>96.56</v>
      </c>
    </row>
    <row r="15" spans="2:16" x14ac:dyDescent="0.35">
      <c r="B15" s="2">
        <v>45316</v>
      </c>
      <c r="C15">
        <v>591.55999999999995</v>
      </c>
      <c r="D15">
        <v>181.53</v>
      </c>
      <c r="E15">
        <v>119.55</v>
      </c>
      <c r="F15">
        <v>111.7</v>
      </c>
      <c r="G15">
        <v>77.95</v>
      </c>
      <c r="H15">
        <v>77.25</v>
      </c>
      <c r="I15">
        <v>56.91</v>
      </c>
      <c r="J15">
        <v>33.700000000000003</v>
      </c>
      <c r="K15">
        <v>23.419</v>
      </c>
      <c r="L15">
        <v>111.73</v>
      </c>
      <c r="M15">
        <v>17.27</v>
      </c>
      <c r="N15">
        <v>570.79</v>
      </c>
      <c r="O15">
        <v>71.38</v>
      </c>
      <c r="P15">
        <v>94.19</v>
      </c>
    </row>
    <row r="16" spans="2:16" x14ac:dyDescent="0.35">
      <c r="B16" s="2">
        <v>45315</v>
      </c>
      <c r="C16">
        <v>591.05999999999995</v>
      </c>
      <c r="D16">
        <v>184.6</v>
      </c>
      <c r="E16">
        <v>120.6</v>
      </c>
      <c r="F16">
        <v>113.33</v>
      </c>
      <c r="G16">
        <v>78.150000000000006</v>
      </c>
      <c r="H16">
        <v>76.8</v>
      </c>
      <c r="I16">
        <v>56.65</v>
      </c>
      <c r="J16">
        <v>33.68</v>
      </c>
      <c r="K16">
        <v>23.302</v>
      </c>
      <c r="L16">
        <v>111.59</v>
      </c>
      <c r="M16">
        <v>17.37</v>
      </c>
      <c r="N16">
        <v>577.86</v>
      </c>
      <c r="O16">
        <v>70.569999999999993</v>
      </c>
      <c r="P16">
        <v>93.7</v>
      </c>
    </row>
    <row r="17" spans="2:16" x14ac:dyDescent="0.35">
      <c r="B17" s="2">
        <v>45314</v>
      </c>
      <c r="C17">
        <v>580.22</v>
      </c>
      <c r="D17">
        <v>182.91</v>
      </c>
      <c r="E17">
        <v>119.6</v>
      </c>
      <c r="F17">
        <v>112.15</v>
      </c>
      <c r="G17">
        <v>76.849999999999994</v>
      </c>
      <c r="H17">
        <v>75.62</v>
      </c>
      <c r="I17">
        <v>55.3</v>
      </c>
      <c r="J17">
        <v>33.14</v>
      </c>
      <c r="K17">
        <v>23.370999999999999</v>
      </c>
      <c r="L17">
        <v>109.57</v>
      </c>
      <c r="M17">
        <v>17</v>
      </c>
      <c r="N17">
        <v>568.09</v>
      </c>
      <c r="O17">
        <v>68.849999999999994</v>
      </c>
      <c r="P17">
        <v>91.85</v>
      </c>
    </row>
    <row r="18" spans="2:16" x14ac:dyDescent="0.35">
      <c r="B18" s="2">
        <v>45310</v>
      </c>
      <c r="C18">
        <v>592.76</v>
      </c>
      <c r="D18">
        <v>187.28</v>
      </c>
      <c r="E18">
        <v>121.27</v>
      </c>
      <c r="F18">
        <v>113</v>
      </c>
      <c r="G18">
        <v>78.180000000000007</v>
      </c>
      <c r="H18">
        <v>77.59</v>
      </c>
      <c r="I18">
        <v>56.59</v>
      </c>
      <c r="J18">
        <v>33</v>
      </c>
      <c r="K18">
        <v>23.758001</v>
      </c>
      <c r="L18">
        <v>111.87</v>
      </c>
      <c r="M18">
        <v>17.45</v>
      </c>
      <c r="N18">
        <v>584.63</v>
      </c>
      <c r="O18">
        <v>70.08</v>
      </c>
      <c r="P18">
        <v>94.3</v>
      </c>
    </row>
    <row r="19" spans="2:16" x14ac:dyDescent="0.35">
      <c r="B19" s="2">
        <v>45309</v>
      </c>
      <c r="C19">
        <v>585.36</v>
      </c>
      <c r="D19">
        <v>182.63</v>
      </c>
      <c r="E19">
        <v>120.44</v>
      </c>
      <c r="F19">
        <v>110.02</v>
      </c>
      <c r="G19">
        <v>77.290000000000006</v>
      </c>
      <c r="H19">
        <v>76.489999999999995</v>
      </c>
      <c r="I19">
        <v>55.93</v>
      </c>
      <c r="J19">
        <v>32.97</v>
      </c>
      <c r="K19">
        <v>23.796001</v>
      </c>
      <c r="L19">
        <v>110.8</v>
      </c>
      <c r="M19">
        <v>17.32</v>
      </c>
      <c r="N19">
        <v>578.87</v>
      </c>
      <c r="O19">
        <v>68.59</v>
      </c>
      <c r="P19">
        <v>92.55</v>
      </c>
    </row>
    <row r="20" spans="2:16" x14ac:dyDescent="0.35">
      <c r="B20" s="2">
        <v>45308</v>
      </c>
      <c r="C20">
        <v>579.62</v>
      </c>
      <c r="D20">
        <v>184.03</v>
      </c>
      <c r="E20">
        <v>120</v>
      </c>
      <c r="F20">
        <v>110.3</v>
      </c>
      <c r="G20">
        <v>77.05</v>
      </c>
      <c r="H20">
        <v>76.989999999999995</v>
      </c>
      <c r="I20">
        <v>56.09</v>
      </c>
      <c r="J20">
        <v>32.770000000000003</v>
      </c>
      <c r="K20">
        <v>24.079000000000001</v>
      </c>
      <c r="L20">
        <v>111.34</v>
      </c>
      <c r="M20">
        <v>17.190000000000001</v>
      </c>
      <c r="N20">
        <v>552.89</v>
      </c>
      <c r="O20">
        <v>69.17</v>
      </c>
      <c r="P20">
        <v>92.87</v>
      </c>
    </row>
    <row r="21" spans="2:16" x14ac:dyDescent="0.35">
      <c r="B21" s="2">
        <v>45307</v>
      </c>
      <c r="C21">
        <v>591.25</v>
      </c>
      <c r="D21">
        <v>187.05</v>
      </c>
      <c r="E21">
        <v>120.66</v>
      </c>
      <c r="F21">
        <v>110.86</v>
      </c>
      <c r="G21">
        <v>77.739999999999995</v>
      </c>
      <c r="H21">
        <v>78.44</v>
      </c>
      <c r="I21">
        <v>56.34</v>
      </c>
      <c r="J21">
        <v>32.96</v>
      </c>
      <c r="K21">
        <v>24.916</v>
      </c>
      <c r="L21">
        <v>112.3</v>
      </c>
      <c r="M21">
        <v>17.48</v>
      </c>
      <c r="N21">
        <v>586.26</v>
      </c>
      <c r="O21">
        <v>69.5</v>
      </c>
      <c r="P21">
        <v>93.82</v>
      </c>
    </row>
    <row r="22" spans="2:16" x14ac:dyDescent="0.35">
      <c r="B22" s="2">
        <v>45306</v>
      </c>
      <c r="C22">
        <v>589.88</v>
      </c>
      <c r="D22">
        <v>189.19</v>
      </c>
      <c r="E22">
        <v>121.78</v>
      </c>
      <c r="F22">
        <v>112.86</v>
      </c>
      <c r="G22">
        <v>78.13</v>
      </c>
      <c r="H22">
        <v>78.03</v>
      </c>
      <c r="I22">
        <v>56.64</v>
      </c>
      <c r="J22">
        <v>33.19</v>
      </c>
      <c r="K22">
        <v>25.155000000000001</v>
      </c>
      <c r="L22">
        <v>112.77</v>
      </c>
      <c r="M22">
        <v>17.489999999999998</v>
      </c>
      <c r="N22">
        <v>585.05999999999995</v>
      </c>
      <c r="O22">
        <v>69.92</v>
      </c>
      <c r="P22">
        <v>93.47</v>
      </c>
    </row>
    <row r="23" spans="2:16" x14ac:dyDescent="0.35">
      <c r="B23" s="2">
        <v>45303</v>
      </c>
      <c r="C23">
        <v>581.65</v>
      </c>
      <c r="D23">
        <v>187.4</v>
      </c>
      <c r="E23">
        <v>119.96</v>
      </c>
      <c r="F23">
        <v>113.86</v>
      </c>
      <c r="G23">
        <v>77.34</v>
      </c>
      <c r="H23">
        <v>77.680000000000007</v>
      </c>
      <c r="I23">
        <v>56.26</v>
      </c>
      <c r="J23">
        <v>32.979999999999997</v>
      </c>
      <c r="K23">
        <v>24.728999999999999</v>
      </c>
      <c r="L23">
        <v>112.36</v>
      </c>
      <c r="M23">
        <v>17.52</v>
      </c>
      <c r="N23">
        <v>583.62</v>
      </c>
      <c r="O23">
        <v>68.37</v>
      </c>
      <c r="P23">
        <v>92.6</v>
      </c>
    </row>
    <row r="24" spans="2:16" x14ac:dyDescent="0.35">
      <c r="B24" s="2">
        <v>45302</v>
      </c>
      <c r="C24">
        <v>568.49</v>
      </c>
      <c r="D24">
        <v>185.14</v>
      </c>
      <c r="E24">
        <v>117.29</v>
      </c>
      <c r="F24">
        <v>111.5</v>
      </c>
      <c r="G24">
        <v>76.69</v>
      </c>
      <c r="H24">
        <v>77.55</v>
      </c>
      <c r="I24">
        <v>56.09</v>
      </c>
      <c r="J24">
        <v>33.03</v>
      </c>
      <c r="K24">
        <v>24.7</v>
      </c>
      <c r="L24">
        <v>111.95</v>
      </c>
      <c r="M24">
        <v>17.39</v>
      </c>
      <c r="N24">
        <v>582.41999999999996</v>
      </c>
      <c r="O24">
        <v>68.12</v>
      </c>
      <c r="P24">
        <v>91.85</v>
      </c>
    </row>
    <row r="25" spans="2:16" x14ac:dyDescent="0.35">
      <c r="B25" s="2">
        <v>45301</v>
      </c>
      <c r="C25">
        <v>564.79</v>
      </c>
      <c r="D25">
        <v>183.52</v>
      </c>
      <c r="E25">
        <v>116.4</v>
      </c>
      <c r="F25">
        <v>111</v>
      </c>
      <c r="G25">
        <v>75.959999999999994</v>
      </c>
      <c r="H25">
        <v>76.48</v>
      </c>
      <c r="I25">
        <v>56.11</v>
      </c>
      <c r="J25">
        <v>32.9</v>
      </c>
      <c r="K25">
        <v>24.582000000000001</v>
      </c>
      <c r="L25">
        <v>111.81</v>
      </c>
      <c r="M25">
        <v>17.23</v>
      </c>
      <c r="N25">
        <v>581.64</v>
      </c>
      <c r="O25">
        <v>68</v>
      </c>
      <c r="P25">
        <v>91.7</v>
      </c>
    </row>
    <row r="26" spans="2:16" x14ac:dyDescent="0.35">
      <c r="B26" s="2">
        <v>45300</v>
      </c>
      <c r="C26">
        <v>566.61</v>
      </c>
      <c r="D26">
        <v>181.03</v>
      </c>
      <c r="E26">
        <v>117.41</v>
      </c>
      <c r="F26">
        <v>110.68</v>
      </c>
      <c r="G26">
        <v>76.06</v>
      </c>
      <c r="H26">
        <v>76.59</v>
      </c>
      <c r="I26">
        <v>56.15</v>
      </c>
      <c r="J26">
        <v>32.700000000000003</v>
      </c>
      <c r="K26">
        <v>24.469000000000001</v>
      </c>
      <c r="L26">
        <v>110.96</v>
      </c>
      <c r="M26">
        <v>17.22</v>
      </c>
      <c r="N26">
        <v>586.04999999999995</v>
      </c>
      <c r="O26">
        <v>68.569999999999993</v>
      </c>
      <c r="P26">
        <v>92.36</v>
      </c>
    </row>
    <row r="27" spans="2:16" x14ac:dyDescent="0.35">
      <c r="B27" s="2">
        <v>45299</v>
      </c>
      <c r="C27">
        <v>567.13</v>
      </c>
      <c r="D27">
        <v>182.8</v>
      </c>
      <c r="E27">
        <v>116.81</v>
      </c>
      <c r="F27">
        <v>109.25</v>
      </c>
      <c r="G27">
        <v>75.25</v>
      </c>
      <c r="H27">
        <v>76.760000000000005</v>
      </c>
      <c r="I27">
        <v>56</v>
      </c>
      <c r="J27">
        <v>32.46</v>
      </c>
      <c r="K27">
        <v>24.707999999999998</v>
      </c>
      <c r="L27">
        <v>111</v>
      </c>
      <c r="M27">
        <v>17.239999999999998</v>
      </c>
      <c r="N27">
        <v>586.45000000000005</v>
      </c>
      <c r="O27">
        <v>68.36</v>
      </c>
      <c r="P27">
        <v>91.98</v>
      </c>
    </row>
    <row r="28" spans="2:16" x14ac:dyDescent="0.35">
      <c r="B28" s="2">
        <v>45296</v>
      </c>
      <c r="C28">
        <v>582.35</v>
      </c>
      <c r="D28">
        <v>186.01</v>
      </c>
      <c r="E28">
        <v>117.57</v>
      </c>
      <c r="F28">
        <v>110.65</v>
      </c>
      <c r="G28">
        <v>75.58</v>
      </c>
      <c r="H28">
        <v>77.23</v>
      </c>
      <c r="I28">
        <v>56.19</v>
      </c>
      <c r="J28">
        <v>32.79</v>
      </c>
      <c r="K28">
        <v>24.937000000000001</v>
      </c>
      <c r="L28">
        <v>111.4</v>
      </c>
      <c r="M28">
        <v>17.399999999999999</v>
      </c>
      <c r="N28">
        <v>596.25</v>
      </c>
      <c r="O28">
        <v>68.56</v>
      </c>
      <c r="P28">
        <v>92.62</v>
      </c>
    </row>
    <row r="29" spans="2:16" x14ac:dyDescent="0.35">
      <c r="B29" s="2">
        <v>45295</v>
      </c>
      <c r="C29">
        <v>583.72</v>
      </c>
      <c r="D29">
        <v>182.13</v>
      </c>
      <c r="E29">
        <v>117.5</v>
      </c>
      <c r="F29">
        <v>111.62</v>
      </c>
      <c r="G29">
        <v>75.25</v>
      </c>
      <c r="H29">
        <v>77.61</v>
      </c>
      <c r="I29">
        <v>55.93</v>
      </c>
      <c r="J29">
        <v>32.880000000000003</v>
      </c>
      <c r="K29">
        <v>25.047000000000001</v>
      </c>
      <c r="L29">
        <v>111.27</v>
      </c>
      <c r="M29">
        <v>17.32</v>
      </c>
      <c r="N29">
        <v>597.16999999999996</v>
      </c>
      <c r="O29">
        <v>68.44</v>
      </c>
      <c r="P29">
        <v>92.51</v>
      </c>
    </row>
    <row r="30" spans="2:16" x14ac:dyDescent="0.35">
      <c r="B30" s="2">
        <v>45294</v>
      </c>
      <c r="C30">
        <v>580.15</v>
      </c>
      <c r="D30">
        <v>183.98</v>
      </c>
      <c r="E30">
        <v>116.9</v>
      </c>
      <c r="F30">
        <v>109.42</v>
      </c>
      <c r="G30">
        <v>74.55</v>
      </c>
      <c r="H30">
        <v>77.05</v>
      </c>
      <c r="I30">
        <v>55.3</v>
      </c>
      <c r="J30">
        <v>32.43</v>
      </c>
      <c r="K30">
        <v>24.709</v>
      </c>
      <c r="L30">
        <v>111.43</v>
      </c>
      <c r="M30">
        <v>17.239999999999998</v>
      </c>
      <c r="N30">
        <v>592.16999999999996</v>
      </c>
      <c r="O30">
        <v>67.12</v>
      </c>
      <c r="P30">
        <v>91.5</v>
      </c>
    </row>
    <row r="31" spans="2:16" x14ac:dyDescent="0.35">
      <c r="B31" s="2">
        <v>45293</v>
      </c>
      <c r="C31">
        <v>572.19000000000005</v>
      </c>
      <c r="D31">
        <v>184.95</v>
      </c>
      <c r="E31">
        <v>118.16</v>
      </c>
      <c r="F31">
        <v>110.04</v>
      </c>
      <c r="G31">
        <v>74.34</v>
      </c>
      <c r="H31">
        <v>77.44</v>
      </c>
      <c r="I31">
        <v>55.08</v>
      </c>
      <c r="J31">
        <v>32.39</v>
      </c>
      <c r="K31">
        <v>24.84</v>
      </c>
      <c r="L31">
        <v>111.78</v>
      </c>
      <c r="M31">
        <v>17.43</v>
      </c>
      <c r="N31">
        <v>591.63</v>
      </c>
      <c r="O31">
        <v>67.290000000000006</v>
      </c>
      <c r="P31">
        <v>91.39</v>
      </c>
    </row>
    <row r="32" spans="2:16" x14ac:dyDescent="0.35">
      <c r="B32" s="2">
        <v>45292</v>
      </c>
      <c r="C32">
        <v>572.92999999999995</v>
      </c>
      <c r="D32">
        <v>185.99</v>
      </c>
      <c r="E32">
        <v>118.92</v>
      </c>
      <c r="F32">
        <v>107.52</v>
      </c>
      <c r="G32">
        <v>74.819999999999993</v>
      </c>
      <c r="H32">
        <v>77.48</v>
      </c>
      <c r="I32">
        <v>55.47</v>
      </c>
      <c r="J32">
        <v>31.93</v>
      </c>
      <c r="K32">
        <v>25.14</v>
      </c>
      <c r="L32">
        <v>111.76</v>
      </c>
      <c r="M32">
        <v>17.489999999999998</v>
      </c>
      <c r="N32">
        <v>592.17999999999995</v>
      </c>
      <c r="O32">
        <v>67.12</v>
      </c>
      <c r="P32">
        <v>91.7</v>
      </c>
    </row>
    <row r="33" spans="2:16" x14ac:dyDescent="0.35">
      <c r="B33" s="2">
        <v>45289</v>
      </c>
      <c r="C33">
        <v>568.91999999999996</v>
      </c>
      <c r="D33">
        <v>184.71</v>
      </c>
      <c r="E33">
        <v>118.47</v>
      </c>
      <c r="F33">
        <v>107.49</v>
      </c>
      <c r="G33">
        <v>74.38</v>
      </c>
      <c r="H33">
        <v>77.260000000000005</v>
      </c>
      <c r="I33">
        <v>55.37</v>
      </c>
      <c r="J33">
        <v>31.49</v>
      </c>
      <c r="K33">
        <v>25.2</v>
      </c>
      <c r="L33">
        <v>111.77</v>
      </c>
      <c r="M33">
        <v>17.32</v>
      </c>
      <c r="N33">
        <v>589</v>
      </c>
      <c r="O33">
        <v>66.91</v>
      </c>
      <c r="P33">
        <v>91.24</v>
      </c>
    </row>
    <row r="34" spans="2:16" x14ac:dyDescent="0.35">
      <c r="B34" s="2">
        <v>45288</v>
      </c>
      <c r="C34">
        <v>572.11</v>
      </c>
      <c r="D34">
        <v>184.99</v>
      </c>
      <c r="E34">
        <v>118.03</v>
      </c>
      <c r="F34">
        <v>107.52</v>
      </c>
      <c r="G34">
        <v>74.86</v>
      </c>
      <c r="H34">
        <v>77.73</v>
      </c>
      <c r="I34">
        <v>55.02</v>
      </c>
      <c r="J34">
        <v>31.71</v>
      </c>
      <c r="K34">
        <v>25.056000000000001</v>
      </c>
      <c r="L34">
        <v>111.24</v>
      </c>
      <c r="M34">
        <v>17.38</v>
      </c>
      <c r="N34">
        <v>582.21</v>
      </c>
      <c r="O34">
        <v>67.260000000000005</v>
      </c>
      <c r="P34">
        <v>91.46</v>
      </c>
    </row>
    <row r="35" spans="2:16" x14ac:dyDescent="0.35">
      <c r="B35" s="2">
        <v>45287</v>
      </c>
      <c r="C35">
        <v>565.09</v>
      </c>
      <c r="D35">
        <v>182.85</v>
      </c>
      <c r="E35">
        <v>118.3</v>
      </c>
      <c r="F35">
        <v>106.31</v>
      </c>
      <c r="G35">
        <v>74</v>
      </c>
      <c r="H35">
        <v>76.25</v>
      </c>
      <c r="I35">
        <v>54.99</v>
      </c>
      <c r="J35">
        <v>31.4</v>
      </c>
      <c r="K35">
        <v>24.936</v>
      </c>
      <c r="L35">
        <v>109.91</v>
      </c>
      <c r="M35">
        <v>17.2</v>
      </c>
      <c r="N35">
        <v>575.04999999999995</v>
      </c>
      <c r="O35">
        <v>66.05</v>
      </c>
      <c r="P35">
        <v>89.99</v>
      </c>
    </row>
    <row r="36" spans="2:16" x14ac:dyDescent="0.35">
      <c r="B36" s="2">
        <v>45286</v>
      </c>
      <c r="C36">
        <v>556.72</v>
      </c>
      <c r="D36">
        <v>179.03</v>
      </c>
      <c r="E36">
        <v>117.29</v>
      </c>
      <c r="F36">
        <v>105.98</v>
      </c>
      <c r="G36">
        <v>73.58</v>
      </c>
      <c r="H36">
        <v>75.67</v>
      </c>
      <c r="I36">
        <v>54.82</v>
      </c>
      <c r="J36">
        <v>31.25</v>
      </c>
      <c r="K36">
        <v>24.685001</v>
      </c>
      <c r="L36">
        <v>109.2</v>
      </c>
      <c r="M36">
        <v>16.98</v>
      </c>
      <c r="N36">
        <v>572.47</v>
      </c>
      <c r="O36">
        <v>66.28</v>
      </c>
      <c r="P36">
        <v>89.77</v>
      </c>
    </row>
    <row r="37" spans="2:16" x14ac:dyDescent="0.35">
      <c r="B37" s="2">
        <v>45282</v>
      </c>
      <c r="C37">
        <v>557.07000000000005</v>
      </c>
      <c r="D37">
        <v>181.01</v>
      </c>
      <c r="E37">
        <v>116.42</v>
      </c>
      <c r="F37">
        <v>105.02</v>
      </c>
      <c r="G37">
        <v>72.77</v>
      </c>
      <c r="H37">
        <v>74.89</v>
      </c>
      <c r="I37">
        <v>54.38</v>
      </c>
      <c r="J37">
        <v>30.74</v>
      </c>
      <c r="K37">
        <v>24.818999999999999</v>
      </c>
      <c r="L37">
        <v>108.45</v>
      </c>
      <c r="M37">
        <v>16.989999999999998</v>
      </c>
      <c r="N37">
        <v>567.48</v>
      </c>
      <c r="O37">
        <v>64.94</v>
      </c>
      <c r="P37">
        <v>88.5</v>
      </c>
    </row>
    <row r="38" spans="2:16" x14ac:dyDescent="0.35">
      <c r="B38" s="2">
        <v>45281</v>
      </c>
      <c r="C38">
        <v>558.12</v>
      </c>
      <c r="D38">
        <v>178.85</v>
      </c>
      <c r="E38">
        <v>114.77</v>
      </c>
      <c r="F38">
        <v>103.45</v>
      </c>
      <c r="G38">
        <v>72.319999999999993</v>
      </c>
      <c r="H38">
        <v>74.47</v>
      </c>
      <c r="I38">
        <v>53.92</v>
      </c>
      <c r="J38">
        <v>30.41</v>
      </c>
      <c r="K38">
        <v>24.841002</v>
      </c>
      <c r="L38">
        <v>107.03</v>
      </c>
      <c r="M38">
        <v>16.77</v>
      </c>
      <c r="N38">
        <v>565.42999999999995</v>
      </c>
      <c r="O38">
        <v>64.56</v>
      </c>
      <c r="P38">
        <v>87.82</v>
      </c>
    </row>
    <row r="39" spans="2:16" x14ac:dyDescent="0.35">
      <c r="B39" s="2">
        <v>45280</v>
      </c>
      <c r="C39">
        <v>550.51</v>
      </c>
      <c r="D39">
        <v>178.83</v>
      </c>
      <c r="E39">
        <v>114.98</v>
      </c>
      <c r="F39">
        <v>103.15</v>
      </c>
      <c r="G39">
        <v>71.45</v>
      </c>
      <c r="H39">
        <v>73.430000000000007</v>
      </c>
      <c r="I39">
        <v>53.33</v>
      </c>
      <c r="J39">
        <v>30.65</v>
      </c>
      <c r="K39">
        <v>24.763000000000002</v>
      </c>
      <c r="L39">
        <v>106.33</v>
      </c>
      <c r="M39">
        <v>16.829999999999998</v>
      </c>
      <c r="N39">
        <v>564.76</v>
      </c>
      <c r="O39">
        <v>63.49</v>
      </c>
      <c r="P39">
        <v>86.9</v>
      </c>
    </row>
    <row r="40" spans="2:16" x14ac:dyDescent="0.35">
      <c r="B40" s="2">
        <v>45279</v>
      </c>
      <c r="C40">
        <v>574.96</v>
      </c>
      <c r="D40">
        <v>181.65</v>
      </c>
      <c r="E40">
        <v>116.2</v>
      </c>
      <c r="F40">
        <v>104.91</v>
      </c>
      <c r="G40">
        <v>73.209999999999994</v>
      </c>
      <c r="H40">
        <v>75.849999999999994</v>
      </c>
      <c r="I40">
        <v>55.23</v>
      </c>
      <c r="J40">
        <v>31</v>
      </c>
      <c r="K40">
        <v>24.603999999999999</v>
      </c>
      <c r="L40">
        <v>108.35</v>
      </c>
      <c r="M40">
        <v>16.87</v>
      </c>
      <c r="N40">
        <v>565.44000000000005</v>
      </c>
      <c r="O40">
        <v>65.06</v>
      </c>
      <c r="P40">
        <v>89.25</v>
      </c>
    </row>
    <row r="41" spans="2:16" x14ac:dyDescent="0.35">
      <c r="B41" s="2">
        <v>45278</v>
      </c>
      <c r="C41">
        <v>570.54999999999995</v>
      </c>
      <c r="D41">
        <v>179.26</v>
      </c>
      <c r="E41">
        <v>116.1</v>
      </c>
      <c r="F41">
        <v>104.94</v>
      </c>
      <c r="G41">
        <v>72.94</v>
      </c>
      <c r="H41">
        <v>75.55</v>
      </c>
      <c r="I41">
        <v>55.28</v>
      </c>
      <c r="J41">
        <v>31.2</v>
      </c>
      <c r="K41">
        <v>24.703001</v>
      </c>
      <c r="L41">
        <v>108.84</v>
      </c>
      <c r="M41">
        <v>16.829999999999998</v>
      </c>
      <c r="N41">
        <v>563.03</v>
      </c>
      <c r="O41">
        <v>64.06</v>
      </c>
      <c r="P41">
        <v>88.76</v>
      </c>
    </row>
    <row r="42" spans="2:16" x14ac:dyDescent="0.35">
      <c r="B42" s="2">
        <v>45275</v>
      </c>
      <c r="C42">
        <v>574.84</v>
      </c>
      <c r="D42">
        <v>176.03</v>
      </c>
      <c r="E42">
        <v>116.75</v>
      </c>
      <c r="F42">
        <v>103.57</v>
      </c>
      <c r="G42">
        <v>72.8</v>
      </c>
      <c r="H42">
        <v>75.11</v>
      </c>
      <c r="I42">
        <v>55.17</v>
      </c>
      <c r="J42">
        <v>31.22</v>
      </c>
      <c r="K42">
        <v>24.917999999999999</v>
      </c>
      <c r="L42">
        <v>108.21</v>
      </c>
      <c r="M42">
        <v>16.78</v>
      </c>
      <c r="N42">
        <v>558.69000000000005</v>
      </c>
      <c r="O42">
        <v>64.27</v>
      </c>
      <c r="P42">
        <v>88.99</v>
      </c>
    </row>
    <row r="43" spans="2:16" x14ac:dyDescent="0.35">
      <c r="B43" s="2">
        <v>45274</v>
      </c>
      <c r="C43">
        <v>557.51</v>
      </c>
      <c r="D43">
        <v>174.53</v>
      </c>
      <c r="E43">
        <v>110.13</v>
      </c>
      <c r="F43">
        <v>104.17</v>
      </c>
      <c r="G43">
        <v>72.459999999999994</v>
      </c>
      <c r="H43">
        <v>74.11</v>
      </c>
      <c r="I43">
        <v>54.88</v>
      </c>
      <c r="J43">
        <v>30.58</v>
      </c>
      <c r="K43">
        <v>24.883001</v>
      </c>
      <c r="L43">
        <v>107.63</v>
      </c>
      <c r="M43">
        <v>16.72</v>
      </c>
      <c r="N43">
        <v>560.97</v>
      </c>
      <c r="O43">
        <v>63.07</v>
      </c>
      <c r="P43">
        <v>87.27</v>
      </c>
    </row>
    <row r="44" spans="2:16" x14ac:dyDescent="0.35">
      <c r="B44" s="2">
        <v>45273</v>
      </c>
      <c r="C44">
        <v>556.24</v>
      </c>
      <c r="D44">
        <v>175.08</v>
      </c>
      <c r="E44">
        <v>111.82</v>
      </c>
      <c r="F44">
        <v>103.95</v>
      </c>
      <c r="G44">
        <v>71.77</v>
      </c>
      <c r="H44">
        <v>72.849999999999994</v>
      </c>
      <c r="I44">
        <v>54.51</v>
      </c>
      <c r="J44">
        <v>30.94</v>
      </c>
      <c r="K44">
        <v>24.594999999999999</v>
      </c>
      <c r="L44">
        <v>106.73</v>
      </c>
      <c r="M44">
        <v>16.48</v>
      </c>
      <c r="N44">
        <v>559.85</v>
      </c>
      <c r="O44">
        <v>62.66</v>
      </c>
      <c r="P44">
        <v>86.66</v>
      </c>
    </row>
    <row r="45" spans="2:16" x14ac:dyDescent="0.35">
      <c r="B45" s="2">
        <v>45272</v>
      </c>
      <c r="C45">
        <v>551.04</v>
      </c>
      <c r="D45">
        <v>176.44</v>
      </c>
      <c r="E45">
        <v>112.78</v>
      </c>
      <c r="F45">
        <v>103.7</v>
      </c>
      <c r="G45">
        <v>71.069999999999993</v>
      </c>
      <c r="H45">
        <v>72.75</v>
      </c>
      <c r="I45">
        <v>53.38</v>
      </c>
      <c r="J45">
        <v>30.08</v>
      </c>
      <c r="K45">
        <v>24.516999999999999</v>
      </c>
      <c r="L45">
        <v>105.8</v>
      </c>
      <c r="M45">
        <v>16.38</v>
      </c>
      <c r="N45">
        <v>555.54999999999995</v>
      </c>
      <c r="O45">
        <v>62.04</v>
      </c>
      <c r="P45">
        <v>85.67</v>
      </c>
    </row>
    <row r="46" spans="2:16" x14ac:dyDescent="0.35">
      <c r="B46" s="2">
        <v>45271</v>
      </c>
      <c r="C46">
        <v>554.25</v>
      </c>
      <c r="D46">
        <v>174.82</v>
      </c>
      <c r="E46">
        <v>112.4</v>
      </c>
      <c r="F46">
        <v>103.19</v>
      </c>
      <c r="G46">
        <v>71.400000000000006</v>
      </c>
      <c r="H46">
        <v>73.42</v>
      </c>
      <c r="I46">
        <v>53.5</v>
      </c>
      <c r="J46">
        <v>30.42</v>
      </c>
      <c r="K46">
        <v>24.791</v>
      </c>
      <c r="L46">
        <v>106.82</v>
      </c>
      <c r="M46">
        <v>16.48</v>
      </c>
      <c r="N46">
        <v>558.51</v>
      </c>
      <c r="O46">
        <v>62.67</v>
      </c>
      <c r="P46">
        <v>85.98</v>
      </c>
    </row>
    <row r="47" spans="2:16" x14ac:dyDescent="0.35">
      <c r="B47" s="2">
        <v>45268</v>
      </c>
      <c r="C47">
        <v>544.1</v>
      </c>
      <c r="D47">
        <v>175.99</v>
      </c>
      <c r="E47">
        <v>111.65</v>
      </c>
      <c r="F47">
        <v>103.76</v>
      </c>
      <c r="G47">
        <v>70.88</v>
      </c>
      <c r="H47">
        <v>72.760000000000005</v>
      </c>
      <c r="I47">
        <v>53.17</v>
      </c>
      <c r="J47">
        <v>30.51</v>
      </c>
      <c r="K47">
        <v>24.614000000000001</v>
      </c>
      <c r="L47">
        <v>106.4</v>
      </c>
      <c r="M47">
        <v>16.37</v>
      </c>
      <c r="N47">
        <v>555.01</v>
      </c>
      <c r="O47">
        <v>62.03</v>
      </c>
      <c r="P47">
        <v>85.66</v>
      </c>
    </row>
    <row r="48" spans="2:16" x14ac:dyDescent="0.35">
      <c r="B48" s="2">
        <v>45267</v>
      </c>
      <c r="C48">
        <v>542.92999999999995</v>
      </c>
      <c r="D48">
        <v>175.17</v>
      </c>
      <c r="E48">
        <v>112</v>
      </c>
      <c r="F48">
        <v>104.65</v>
      </c>
      <c r="G48">
        <v>70.98</v>
      </c>
      <c r="H48">
        <v>73.39</v>
      </c>
      <c r="I48">
        <v>53.15</v>
      </c>
      <c r="J48">
        <v>30.6</v>
      </c>
      <c r="K48">
        <v>24.410001999999999</v>
      </c>
      <c r="L48">
        <v>106.89</v>
      </c>
      <c r="M48">
        <v>16.48</v>
      </c>
      <c r="N48">
        <v>559.20000000000005</v>
      </c>
      <c r="O48">
        <v>62.39</v>
      </c>
      <c r="P48">
        <v>85.89</v>
      </c>
    </row>
    <row r="49" spans="2:16" x14ac:dyDescent="0.35">
      <c r="B49" s="2">
        <v>45266</v>
      </c>
      <c r="C49">
        <v>540.97</v>
      </c>
      <c r="D49">
        <v>173.03</v>
      </c>
      <c r="E49">
        <v>112.33</v>
      </c>
      <c r="F49">
        <v>103.53</v>
      </c>
      <c r="G49">
        <v>71.11</v>
      </c>
      <c r="H49">
        <v>72.73</v>
      </c>
      <c r="I49">
        <v>53.5</v>
      </c>
      <c r="J49">
        <v>30.67</v>
      </c>
      <c r="K49">
        <v>24.390999999999998</v>
      </c>
      <c r="L49">
        <v>106.69</v>
      </c>
      <c r="M49">
        <v>16.36</v>
      </c>
      <c r="N49">
        <v>563.51</v>
      </c>
      <c r="O49">
        <v>61.65</v>
      </c>
      <c r="P49">
        <v>85.63</v>
      </c>
    </row>
    <row r="50" spans="2:16" x14ac:dyDescent="0.35">
      <c r="B50" s="2">
        <v>45265</v>
      </c>
      <c r="C50">
        <v>537</v>
      </c>
      <c r="D50">
        <v>173.71</v>
      </c>
      <c r="E50">
        <v>111.88</v>
      </c>
      <c r="F50">
        <v>104.11</v>
      </c>
      <c r="G50">
        <v>70.3</v>
      </c>
      <c r="H50">
        <v>72.8</v>
      </c>
      <c r="I50">
        <v>53.14</v>
      </c>
      <c r="J50">
        <v>30.58</v>
      </c>
      <c r="K50">
        <v>24.617999999999999</v>
      </c>
      <c r="L50">
        <v>106.14</v>
      </c>
      <c r="M50">
        <v>16.32</v>
      </c>
      <c r="N50">
        <v>559</v>
      </c>
      <c r="O50">
        <v>61.59</v>
      </c>
      <c r="P50">
        <v>84.96</v>
      </c>
    </row>
    <row r="51" spans="2:16" x14ac:dyDescent="0.35">
      <c r="B51" s="2">
        <v>45264</v>
      </c>
      <c r="C51">
        <v>528.88</v>
      </c>
      <c r="D51">
        <v>172.03</v>
      </c>
      <c r="E51">
        <v>111.75</v>
      </c>
      <c r="F51">
        <v>95.69</v>
      </c>
      <c r="G51">
        <v>69.86</v>
      </c>
      <c r="H51">
        <v>70.86</v>
      </c>
      <c r="I51">
        <v>54.38</v>
      </c>
      <c r="J51">
        <v>30.76</v>
      </c>
      <c r="K51">
        <v>24.033999999999999</v>
      </c>
      <c r="L51">
        <v>105.98</v>
      </c>
      <c r="M51">
        <v>16.350000000000001</v>
      </c>
      <c r="N51">
        <v>560.5</v>
      </c>
      <c r="O51">
        <v>60.68</v>
      </c>
      <c r="P51">
        <v>83.95</v>
      </c>
    </row>
    <row r="52" spans="2:16" x14ac:dyDescent="0.35">
      <c r="B52" s="2">
        <v>45261</v>
      </c>
      <c r="C52">
        <v>511.67</v>
      </c>
      <c r="D52">
        <v>171.03</v>
      </c>
      <c r="E52">
        <v>110.3</v>
      </c>
      <c r="F52">
        <v>104.55</v>
      </c>
      <c r="G52">
        <v>67.959999999999994</v>
      </c>
      <c r="H52">
        <v>69.540000000000006</v>
      </c>
      <c r="I52">
        <v>51.7</v>
      </c>
      <c r="J52">
        <v>30.59</v>
      </c>
      <c r="K52">
        <v>23.474</v>
      </c>
      <c r="L52">
        <v>104.95</v>
      </c>
      <c r="M52">
        <v>16.18</v>
      </c>
      <c r="N52">
        <v>556.15</v>
      </c>
      <c r="O52">
        <v>59.06</v>
      </c>
      <c r="P52">
        <v>81.61</v>
      </c>
    </row>
    <row r="53" spans="2:16" x14ac:dyDescent="0.35">
      <c r="B53" s="2">
        <v>45260</v>
      </c>
      <c r="C53">
        <v>503.36</v>
      </c>
      <c r="D53">
        <v>172.8</v>
      </c>
      <c r="E53">
        <v>108.77</v>
      </c>
      <c r="F53">
        <v>104.26</v>
      </c>
      <c r="G53">
        <v>66.94</v>
      </c>
      <c r="H53">
        <v>68.599999999999994</v>
      </c>
      <c r="I53">
        <v>50.39</v>
      </c>
      <c r="J53">
        <v>30.3</v>
      </c>
      <c r="K53">
        <v>23.164999000000002</v>
      </c>
      <c r="L53">
        <v>104</v>
      </c>
      <c r="M53">
        <v>15.85</v>
      </c>
      <c r="N53">
        <v>547.4</v>
      </c>
      <c r="O53">
        <v>58.35</v>
      </c>
      <c r="P53">
        <v>79.989999999999995</v>
      </c>
    </row>
    <row r="54" spans="2:16" x14ac:dyDescent="0.35">
      <c r="B54" s="2">
        <v>45259</v>
      </c>
      <c r="C54">
        <v>506.57</v>
      </c>
      <c r="D54">
        <v>172.08</v>
      </c>
      <c r="E54">
        <v>109.5</v>
      </c>
      <c r="F54">
        <v>102.43</v>
      </c>
      <c r="G54">
        <v>66.84</v>
      </c>
      <c r="H54">
        <v>68.349999999999994</v>
      </c>
      <c r="I54">
        <v>49.81</v>
      </c>
      <c r="J54">
        <v>30.1</v>
      </c>
      <c r="K54">
        <v>23.329000000000001</v>
      </c>
      <c r="L54">
        <v>103.35</v>
      </c>
      <c r="M54">
        <v>15.82</v>
      </c>
      <c r="N54">
        <v>545.64</v>
      </c>
      <c r="O54">
        <v>57.79</v>
      </c>
      <c r="P54">
        <v>79.48</v>
      </c>
    </row>
    <row r="55" spans="2:16" x14ac:dyDescent="0.35">
      <c r="B55" s="2">
        <v>45258</v>
      </c>
      <c r="C55">
        <v>504.75</v>
      </c>
      <c r="D55">
        <v>169.69</v>
      </c>
      <c r="E55">
        <v>107.78</v>
      </c>
      <c r="F55">
        <v>101.23</v>
      </c>
      <c r="G55">
        <v>66.3</v>
      </c>
      <c r="H55">
        <v>67.989999999999995</v>
      </c>
      <c r="I55">
        <v>49.48</v>
      </c>
      <c r="J55">
        <v>29.72</v>
      </c>
      <c r="K55">
        <v>22.995999999999999</v>
      </c>
      <c r="L55">
        <v>102.24</v>
      </c>
      <c r="M55">
        <v>15.82</v>
      </c>
      <c r="N55">
        <v>541.5</v>
      </c>
      <c r="O55">
        <v>57.71</v>
      </c>
      <c r="P55">
        <v>78.78</v>
      </c>
    </row>
    <row r="56" spans="2:16" x14ac:dyDescent="0.35">
      <c r="B56" s="2">
        <v>45254</v>
      </c>
      <c r="C56">
        <v>496.84</v>
      </c>
      <c r="D56">
        <v>169.21</v>
      </c>
      <c r="E56">
        <v>108</v>
      </c>
      <c r="F56">
        <v>101.72</v>
      </c>
      <c r="G56">
        <v>65.67</v>
      </c>
      <c r="H56">
        <v>66.900000000000006</v>
      </c>
      <c r="I56">
        <v>49.31</v>
      </c>
      <c r="J56">
        <v>30</v>
      </c>
      <c r="K56">
        <v>22.998000000000001</v>
      </c>
      <c r="L56">
        <v>102.2</v>
      </c>
      <c r="M56">
        <v>15.62</v>
      </c>
      <c r="N56">
        <v>544.16999999999996</v>
      </c>
      <c r="O56">
        <v>57.06</v>
      </c>
      <c r="P56">
        <v>78.14</v>
      </c>
    </row>
    <row r="57" spans="2:16" x14ac:dyDescent="0.35">
      <c r="B57" s="2">
        <v>45253</v>
      </c>
      <c r="C57">
        <v>499.43</v>
      </c>
      <c r="D57">
        <v>168.13</v>
      </c>
      <c r="E57">
        <v>108.64</v>
      </c>
      <c r="F57">
        <v>101.75</v>
      </c>
      <c r="G57">
        <v>65.8</v>
      </c>
      <c r="H57">
        <v>66.790000000000006</v>
      </c>
      <c r="I57">
        <v>49.4</v>
      </c>
      <c r="J57">
        <v>29.73</v>
      </c>
      <c r="K57">
        <v>22.7</v>
      </c>
      <c r="L57">
        <v>101.99</v>
      </c>
      <c r="M57">
        <v>15.65</v>
      </c>
      <c r="N57">
        <v>545.08000000000004</v>
      </c>
      <c r="O57">
        <v>57.09</v>
      </c>
      <c r="P57">
        <v>78.02</v>
      </c>
    </row>
    <row r="58" spans="2:16" x14ac:dyDescent="0.35">
      <c r="B58" s="2">
        <v>45252</v>
      </c>
      <c r="C58">
        <v>499.38</v>
      </c>
      <c r="D58">
        <v>167.03</v>
      </c>
      <c r="E58">
        <v>107.29</v>
      </c>
      <c r="F58">
        <v>103.55</v>
      </c>
      <c r="G58">
        <v>65.7</v>
      </c>
      <c r="H58">
        <v>66.739999999999995</v>
      </c>
      <c r="I58">
        <v>48.84</v>
      </c>
      <c r="J58">
        <v>29.96</v>
      </c>
      <c r="K58">
        <v>22.696999999999999</v>
      </c>
      <c r="L58">
        <v>101.72</v>
      </c>
      <c r="M58">
        <v>15.67</v>
      </c>
      <c r="N58">
        <v>543.85</v>
      </c>
      <c r="O58">
        <v>57.17</v>
      </c>
      <c r="P58">
        <v>78.13</v>
      </c>
    </row>
    <row r="59" spans="2:16" x14ac:dyDescent="0.35">
      <c r="B59" s="2">
        <v>45251</v>
      </c>
      <c r="C59">
        <v>504.42</v>
      </c>
      <c r="D59">
        <v>167.53</v>
      </c>
      <c r="E59">
        <v>108</v>
      </c>
      <c r="F59">
        <v>102.06</v>
      </c>
      <c r="G59">
        <v>65.48</v>
      </c>
      <c r="H59">
        <v>66.66</v>
      </c>
      <c r="I59">
        <v>48.89</v>
      </c>
      <c r="J59">
        <v>30.03</v>
      </c>
      <c r="K59">
        <v>22.975999999999999</v>
      </c>
      <c r="L59">
        <v>101.2</v>
      </c>
      <c r="M59">
        <v>15.74</v>
      </c>
      <c r="N59">
        <v>543.03</v>
      </c>
      <c r="O59">
        <v>57.02</v>
      </c>
      <c r="P59">
        <v>78.010000000000005</v>
      </c>
    </row>
    <row r="60" spans="2:16" x14ac:dyDescent="0.35">
      <c r="B60" s="2">
        <v>45250</v>
      </c>
      <c r="C60">
        <v>504.04</v>
      </c>
      <c r="D60">
        <v>166.53</v>
      </c>
      <c r="E60">
        <v>107.8</v>
      </c>
      <c r="F60">
        <v>101.9</v>
      </c>
      <c r="G60">
        <v>65.709999999999994</v>
      </c>
      <c r="H60">
        <v>66.47</v>
      </c>
      <c r="I60">
        <v>49.07</v>
      </c>
      <c r="J60">
        <v>29.85</v>
      </c>
      <c r="K60">
        <v>22.799002000000002</v>
      </c>
      <c r="L60">
        <v>101.13</v>
      </c>
      <c r="M60">
        <v>15.58</v>
      </c>
      <c r="N60">
        <v>543.92999999999995</v>
      </c>
      <c r="O60">
        <v>56.99</v>
      </c>
      <c r="P60">
        <v>78.150000000000006</v>
      </c>
    </row>
    <row r="61" spans="2:16" x14ac:dyDescent="0.35">
      <c r="B61" s="2">
        <v>45247</v>
      </c>
      <c r="C61">
        <v>506.23</v>
      </c>
      <c r="D61">
        <v>168.71</v>
      </c>
      <c r="E61">
        <v>108.05</v>
      </c>
      <c r="F61">
        <v>99.3</v>
      </c>
      <c r="G61">
        <v>65.790000000000006</v>
      </c>
      <c r="H61">
        <v>66.61</v>
      </c>
      <c r="I61">
        <v>48.84</v>
      </c>
      <c r="J61">
        <v>29.59</v>
      </c>
      <c r="K61">
        <v>22.823</v>
      </c>
      <c r="L61">
        <v>101.11</v>
      </c>
      <c r="M61">
        <v>15.75</v>
      </c>
      <c r="N61">
        <v>544.5</v>
      </c>
      <c r="O61">
        <v>57.08</v>
      </c>
      <c r="P61">
        <v>78.36</v>
      </c>
    </row>
    <row r="62" spans="2:16" x14ac:dyDescent="0.35">
      <c r="B62" s="2">
        <v>45246</v>
      </c>
      <c r="C62">
        <v>516</v>
      </c>
      <c r="D62">
        <v>168.57</v>
      </c>
      <c r="E62">
        <v>107.48</v>
      </c>
      <c r="F62">
        <v>100.09</v>
      </c>
      <c r="G62">
        <v>65.73</v>
      </c>
      <c r="H62">
        <v>66.59</v>
      </c>
      <c r="I62">
        <v>48.57</v>
      </c>
      <c r="J62">
        <v>29.48</v>
      </c>
      <c r="K62">
        <v>23.225000000000001</v>
      </c>
      <c r="L62">
        <v>101.05</v>
      </c>
      <c r="M62">
        <v>15.57</v>
      </c>
      <c r="N62">
        <v>541.14</v>
      </c>
      <c r="O62">
        <v>57.17</v>
      </c>
      <c r="P62">
        <v>78.5</v>
      </c>
    </row>
    <row r="63" spans="2:16" x14ac:dyDescent="0.35">
      <c r="B63" s="2">
        <v>45245</v>
      </c>
      <c r="C63">
        <v>516.19000000000005</v>
      </c>
      <c r="D63">
        <v>163.03</v>
      </c>
      <c r="E63">
        <v>105.97</v>
      </c>
      <c r="F63">
        <v>99.7</v>
      </c>
      <c r="G63">
        <v>65.09</v>
      </c>
      <c r="H63">
        <v>66.5</v>
      </c>
      <c r="I63">
        <v>48.4</v>
      </c>
      <c r="J63">
        <v>29.05</v>
      </c>
      <c r="K63">
        <v>23.088000999999998</v>
      </c>
      <c r="L63">
        <v>99.97</v>
      </c>
      <c r="M63">
        <v>15.18</v>
      </c>
      <c r="N63">
        <v>542.29999999999995</v>
      </c>
      <c r="O63">
        <v>56.95</v>
      </c>
      <c r="P63">
        <v>78.569999999999993</v>
      </c>
    </row>
    <row r="64" spans="2:16" x14ac:dyDescent="0.35">
      <c r="B64" s="2">
        <v>45243</v>
      </c>
      <c r="C64">
        <v>515.14</v>
      </c>
      <c r="D64">
        <v>161.22999999999999</v>
      </c>
      <c r="E64">
        <v>103.44</v>
      </c>
      <c r="F64">
        <v>98.67</v>
      </c>
      <c r="G64">
        <v>64.62</v>
      </c>
      <c r="H64">
        <v>65.459999999999994</v>
      </c>
      <c r="I64">
        <v>48.08</v>
      </c>
      <c r="J64">
        <v>28.82</v>
      </c>
      <c r="K64">
        <v>22.910001999999999</v>
      </c>
      <c r="L64">
        <v>98.5</v>
      </c>
      <c r="M64">
        <v>15.18</v>
      </c>
      <c r="N64">
        <v>536.82000000000005</v>
      </c>
      <c r="O64">
        <v>56.69</v>
      </c>
      <c r="P64">
        <v>77.72</v>
      </c>
    </row>
    <row r="65" spans="2:16" x14ac:dyDescent="0.35">
      <c r="B65" s="2">
        <v>45240</v>
      </c>
      <c r="C65">
        <v>500.39</v>
      </c>
      <c r="D65">
        <v>163.44</v>
      </c>
      <c r="E65">
        <v>103.57</v>
      </c>
      <c r="F65">
        <v>99.19</v>
      </c>
      <c r="G65">
        <v>64.33</v>
      </c>
      <c r="H65">
        <v>65.040000000000006</v>
      </c>
      <c r="I65">
        <v>47.43</v>
      </c>
      <c r="J65">
        <v>28.7</v>
      </c>
      <c r="K65">
        <v>22.887</v>
      </c>
      <c r="L65">
        <v>98.34</v>
      </c>
      <c r="M65">
        <v>15.23</v>
      </c>
      <c r="N65">
        <v>538.07000000000005</v>
      </c>
      <c r="O65">
        <v>55.24</v>
      </c>
      <c r="P65">
        <v>76.84</v>
      </c>
    </row>
    <row r="66" spans="2:16" x14ac:dyDescent="0.35">
      <c r="B66" s="2">
        <v>45239</v>
      </c>
      <c r="C66">
        <v>499.75</v>
      </c>
      <c r="D66">
        <v>165.07</v>
      </c>
      <c r="E66">
        <v>104.52</v>
      </c>
      <c r="F66">
        <v>99.08</v>
      </c>
      <c r="G66">
        <v>63.96</v>
      </c>
      <c r="H66">
        <v>65</v>
      </c>
      <c r="I66">
        <v>47.3</v>
      </c>
      <c r="J66">
        <v>29.01</v>
      </c>
      <c r="K66">
        <v>22.983000000000001</v>
      </c>
      <c r="L66">
        <v>98.84</v>
      </c>
      <c r="M66">
        <v>15.3</v>
      </c>
      <c r="N66">
        <v>536.89</v>
      </c>
      <c r="O66">
        <v>54.88</v>
      </c>
      <c r="P66">
        <v>76.41</v>
      </c>
    </row>
    <row r="67" spans="2:16" x14ac:dyDescent="0.35">
      <c r="B67" s="2">
        <v>45238</v>
      </c>
      <c r="C67">
        <v>498.87</v>
      </c>
      <c r="D67">
        <v>164.11</v>
      </c>
      <c r="E67">
        <v>104.67</v>
      </c>
      <c r="F67">
        <v>98.96</v>
      </c>
      <c r="G67">
        <v>64.06</v>
      </c>
      <c r="H67">
        <v>64.81</v>
      </c>
      <c r="I67">
        <v>47.12</v>
      </c>
      <c r="J67">
        <v>28.79</v>
      </c>
      <c r="K67">
        <v>22.523</v>
      </c>
      <c r="L67">
        <v>98.5</v>
      </c>
      <c r="M67">
        <v>15.4</v>
      </c>
      <c r="N67">
        <v>540.92999999999995</v>
      </c>
      <c r="O67">
        <v>54.78</v>
      </c>
      <c r="P67">
        <v>76.23</v>
      </c>
    </row>
    <row r="68" spans="2:16" x14ac:dyDescent="0.35">
      <c r="B68" s="2">
        <v>45237</v>
      </c>
      <c r="C68">
        <v>500.29</v>
      </c>
      <c r="D68">
        <v>160.53</v>
      </c>
      <c r="E68">
        <v>104.57</v>
      </c>
      <c r="F68">
        <v>97.97</v>
      </c>
      <c r="G68">
        <v>63.93</v>
      </c>
      <c r="H68">
        <v>64.77</v>
      </c>
      <c r="I68">
        <v>46.46</v>
      </c>
      <c r="J68">
        <v>28.52</v>
      </c>
      <c r="K68">
        <v>22.422999999999998</v>
      </c>
      <c r="L68">
        <v>97.87</v>
      </c>
      <c r="M68">
        <v>15.34</v>
      </c>
      <c r="N68">
        <v>538.5</v>
      </c>
      <c r="O68">
        <v>54.4</v>
      </c>
      <c r="P68">
        <v>75.94</v>
      </c>
    </row>
    <row r="69" spans="2:16" x14ac:dyDescent="0.35">
      <c r="B69" s="2">
        <v>45236</v>
      </c>
      <c r="C69">
        <v>496.8</v>
      </c>
      <c r="D69">
        <v>163.88</v>
      </c>
      <c r="E69">
        <v>104.26</v>
      </c>
      <c r="F69">
        <v>94.85</v>
      </c>
      <c r="G69">
        <v>63.78</v>
      </c>
      <c r="H69">
        <v>64.37</v>
      </c>
      <c r="I69">
        <v>46.27</v>
      </c>
      <c r="J69">
        <v>28.36</v>
      </c>
      <c r="K69">
        <v>22.815000000000001</v>
      </c>
      <c r="L69">
        <v>97.55</v>
      </c>
      <c r="M69">
        <v>15.14</v>
      </c>
      <c r="N69">
        <v>538</v>
      </c>
      <c r="O69">
        <v>54.33</v>
      </c>
      <c r="P69">
        <v>75.67</v>
      </c>
    </row>
    <row r="70" spans="2:16" x14ac:dyDescent="0.35">
      <c r="B70" s="2">
        <v>45233</v>
      </c>
      <c r="C70">
        <v>502.79</v>
      </c>
      <c r="D70">
        <v>158.03</v>
      </c>
      <c r="E70">
        <v>103</v>
      </c>
      <c r="F70">
        <v>95.37</v>
      </c>
      <c r="G70">
        <v>63.13</v>
      </c>
      <c r="H70">
        <v>63.34</v>
      </c>
      <c r="I70">
        <v>45.79</v>
      </c>
      <c r="J70">
        <v>28.1</v>
      </c>
      <c r="K70">
        <v>22.672999999999998</v>
      </c>
      <c r="L70">
        <v>96.48</v>
      </c>
      <c r="M70">
        <v>15.19</v>
      </c>
      <c r="N70">
        <v>534.26</v>
      </c>
      <c r="O70">
        <v>53.59</v>
      </c>
      <c r="P70">
        <v>74.760000000000005</v>
      </c>
    </row>
    <row r="71" spans="2:16" x14ac:dyDescent="0.35">
      <c r="B71" s="2">
        <v>45232</v>
      </c>
      <c r="C71">
        <v>498.87</v>
      </c>
      <c r="D71">
        <v>159.03</v>
      </c>
      <c r="E71">
        <v>103.15</v>
      </c>
      <c r="F71">
        <v>95.3</v>
      </c>
      <c r="G71">
        <v>62.6</v>
      </c>
      <c r="H71">
        <v>63.23</v>
      </c>
      <c r="I71">
        <v>45.67</v>
      </c>
      <c r="J71">
        <v>27.83</v>
      </c>
      <c r="K71">
        <v>22.504000000000001</v>
      </c>
      <c r="L71">
        <v>96.19</v>
      </c>
      <c r="M71">
        <v>14.93</v>
      </c>
      <c r="N71">
        <v>531.21</v>
      </c>
      <c r="O71">
        <v>53.03</v>
      </c>
      <c r="P71">
        <v>74.36</v>
      </c>
    </row>
    <row r="72" spans="2:16" x14ac:dyDescent="0.35">
      <c r="B72" s="2">
        <v>45231</v>
      </c>
      <c r="C72">
        <v>491.76</v>
      </c>
      <c r="D72">
        <v>158.13</v>
      </c>
      <c r="E72">
        <v>101.75</v>
      </c>
      <c r="F72">
        <v>94.4</v>
      </c>
      <c r="G72">
        <v>62.07</v>
      </c>
      <c r="H72">
        <v>62.3</v>
      </c>
      <c r="I72">
        <v>44.89</v>
      </c>
      <c r="J72">
        <v>27.68</v>
      </c>
      <c r="K72">
        <v>22.24</v>
      </c>
      <c r="L72">
        <v>96.17</v>
      </c>
      <c r="M72">
        <v>14.85</v>
      </c>
      <c r="N72">
        <v>526.62</v>
      </c>
      <c r="O72">
        <v>52.71</v>
      </c>
      <c r="P72">
        <v>73.650000000000006</v>
      </c>
    </row>
    <row r="73" spans="2:16" x14ac:dyDescent="0.35">
      <c r="B73" s="2">
        <v>45230</v>
      </c>
      <c r="C73">
        <v>493.09</v>
      </c>
      <c r="D73">
        <v>162.01</v>
      </c>
      <c r="E73">
        <v>102.71</v>
      </c>
      <c r="F73">
        <v>93.89</v>
      </c>
      <c r="G73">
        <v>62.22</v>
      </c>
      <c r="H73">
        <v>62.55</v>
      </c>
      <c r="I73">
        <v>45.07</v>
      </c>
      <c r="J73">
        <v>27.99</v>
      </c>
      <c r="K73">
        <v>22.469000000000001</v>
      </c>
      <c r="L73">
        <v>95.53</v>
      </c>
      <c r="M73">
        <v>15.02</v>
      </c>
      <c r="N73">
        <v>528.65</v>
      </c>
      <c r="O73">
        <v>53.09</v>
      </c>
      <c r="P73">
        <v>73.87</v>
      </c>
    </row>
    <row r="74" spans="2:16" x14ac:dyDescent="0.35">
      <c r="B74" s="2">
        <v>45229</v>
      </c>
      <c r="C74">
        <v>489.07</v>
      </c>
      <c r="D74">
        <v>160.58000000000001</v>
      </c>
      <c r="E74">
        <v>102.43</v>
      </c>
      <c r="F74">
        <v>94.45</v>
      </c>
      <c r="G74">
        <v>62.51</v>
      </c>
      <c r="H74">
        <v>62.59</v>
      </c>
      <c r="I74">
        <v>45.42</v>
      </c>
      <c r="J74">
        <v>27.6</v>
      </c>
      <c r="K74">
        <v>22.571000999999999</v>
      </c>
      <c r="L74">
        <v>95.95</v>
      </c>
      <c r="M74">
        <v>15.12</v>
      </c>
      <c r="N74">
        <v>528.21</v>
      </c>
      <c r="O74">
        <v>53.08</v>
      </c>
      <c r="P74">
        <v>73.87</v>
      </c>
    </row>
    <row r="75" spans="2:16" x14ac:dyDescent="0.35">
      <c r="B75" s="2">
        <v>45226</v>
      </c>
      <c r="C75">
        <v>491.34</v>
      </c>
      <c r="D75">
        <v>137.08000000000001</v>
      </c>
      <c r="E75">
        <v>103.35</v>
      </c>
      <c r="F75">
        <v>93.91</v>
      </c>
      <c r="G75">
        <v>61.87</v>
      </c>
      <c r="H75">
        <v>62.42</v>
      </c>
      <c r="I75">
        <v>44.98</v>
      </c>
      <c r="J75">
        <v>27.73</v>
      </c>
      <c r="K75">
        <v>22.422000000000001</v>
      </c>
      <c r="L75">
        <v>95.84</v>
      </c>
      <c r="M75">
        <v>14.9</v>
      </c>
      <c r="N75">
        <v>530.51</v>
      </c>
      <c r="O75">
        <v>52.94</v>
      </c>
      <c r="P75">
        <v>73.709999999999994</v>
      </c>
    </row>
    <row r="76" spans="2:16" x14ac:dyDescent="0.35">
      <c r="B76" s="2">
        <v>45225</v>
      </c>
      <c r="C76">
        <v>471.36</v>
      </c>
      <c r="D76">
        <v>157.03</v>
      </c>
      <c r="E76">
        <v>103.67</v>
      </c>
      <c r="F76">
        <v>94.79</v>
      </c>
      <c r="G76">
        <v>60.91</v>
      </c>
      <c r="H76">
        <v>61.7</v>
      </c>
      <c r="I76">
        <v>44.6</v>
      </c>
      <c r="J76">
        <v>27.18</v>
      </c>
      <c r="K76">
        <v>22.160001999999999</v>
      </c>
      <c r="L76">
        <v>95.1</v>
      </c>
      <c r="M76">
        <v>14.7</v>
      </c>
      <c r="N76">
        <v>526.19000000000005</v>
      </c>
      <c r="O76">
        <v>51.94</v>
      </c>
      <c r="P76">
        <v>72.599999999999994</v>
      </c>
    </row>
    <row r="77" spans="2:16" x14ac:dyDescent="0.35">
      <c r="B77" s="2">
        <v>45224</v>
      </c>
      <c r="C77">
        <v>474.07</v>
      </c>
      <c r="D77">
        <v>161.29</v>
      </c>
      <c r="E77">
        <v>102.28</v>
      </c>
      <c r="F77">
        <v>94.47</v>
      </c>
      <c r="G77">
        <v>61.66</v>
      </c>
      <c r="H77">
        <v>62.55</v>
      </c>
      <c r="I77">
        <v>44.86</v>
      </c>
      <c r="J77">
        <v>27.5</v>
      </c>
      <c r="K77">
        <v>22.338000999999998</v>
      </c>
      <c r="L77">
        <v>96.26</v>
      </c>
      <c r="M77">
        <v>15</v>
      </c>
      <c r="N77">
        <v>526.69000000000005</v>
      </c>
      <c r="O77">
        <v>52.34</v>
      </c>
      <c r="P77">
        <v>73</v>
      </c>
    </row>
    <row r="78" spans="2:16" x14ac:dyDescent="0.35">
      <c r="B78" s="2">
        <v>45222</v>
      </c>
      <c r="C78">
        <v>476.11</v>
      </c>
      <c r="D78">
        <v>159.68</v>
      </c>
      <c r="E78">
        <v>103.3</v>
      </c>
      <c r="F78">
        <v>94.47</v>
      </c>
      <c r="G78">
        <v>62.43</v>
      </c>
      <c r="H78">
        <v>62.52</v>
      </c>
      <c r="I78">
        <v>45.53</v>
      </c>
      <c r="J78">
        <v>27.84</v>
      </c>
      <c r="K78">
        <v>22.483000000000001</v>
      </c>
      <c r="L78">
        <v>96.87</v>
      </c>
      <c r="M78">
        <v>14.9</v>
      </c>
      <c r="N78">
        <v>530.41999999999996</v>
      </c>
      <c r="O78">
        <v>52.69</v>
      </c>
      <c r="P78">
        <v>73.599999999999994</v>
      </c>
    </row>
    <row r="79" spans="2:16" x14ac:dyDescent="0.35">
      <c r="B79" s="2">
        <v>45219</v>
      </c>
      <c r="C79">
        <v>493.47</v>
      </c>
      <c r="D79">
        <v>162.03</v>
      </c>
      <c r="E79">
        <v>105.24</v>
      </c>
      <c r="F79">
        <v>96.12</v>
      </c>
      <c r="G79">
        <v>63.22</v>
      </c>
      <c r="H79">
        <v>63.97</v>
      </c>
      <c r="I79">
        <v>46.14</v>
      </c>
      <c r="J79">
        <v>28.09</v>
      </c>
      <c r="K79">
        <v>22.911000999999999</v>
      </c>
      <c r="L79">
        <v>98.42</v>
      </c>
      <c r="M79">
        <v>15.33</v>
      </c>
      <c r="N79">
        <v>534.26</v>
      </c>
      <c r="O79">
        <v>53.62</v>
      </c>
      <c r="P79">
        <v>74.87</v>
      </c>
    </row>
    <row r="80" spans="2:16" x14ac:dyDescent="0.35">
      <c r="B80" s="2">
        <v>45218</v>
      </c>
      <c r="C80">
        <v>502.3</v>
      </c>
      <c r="D80">
        <v>166.93</v>
      </c>
      <c r="E80">
        <v>105.42</v>
      </c>
      <c r="F80">
        <v>97.2</v>
      </c>
      <c r="G80">
        <v>63.64</v>
      </c>
      <c r="H80">
        <v>64.8</v>
      </c>
      <c r="I80">
        <v>46.26</v>
      </c>
      <c r="J80">
        <v>28.48</v>
      </c>
      <c r="K80">
        <v>22.963000999999998</v>
      </c>
      <c r="L80">
        <v>99.22</v>
      </c>
      <c r="M80">
        <v>14.705000999999999</v>
      </c>
      <c r="N80">
        <v>540.1</v>
      </c>
      <c r="O80">
        <v>54.03</v>
      </c>
      <c r="P80">
        <v>75.98</v>
      </c>
    </row>
    <row r="81" spans="2:16" x14ac:dyDescent="0.35">
      <c r="B81" s="2">
        <v>45217</v>
      </c>
      <c r="C81">
        <v>502.36</v>
      </c>
      <c r="D81">
        <v>163.22999999999999</v>
      </c>
      <c r="E81">
        <v>105.3</v>
      </c>
      <c r="F81">
        <v>97.2</v>
      </c>
      <c r="G81">
        <v>64.09</v>
      </c>
      <c r="H81">
        <v>64.77</v>
      </c>
      <c r="I81">
        <v>46.45</v>
      </c>
      <c r="J81">
        <v>28.49</v>
      </c>
      <c r="K81">
        <v>23.021001999999999</v>
      </c>
      <c r="L81">
        <v>99.84</v>
      </c>
      <c r="M81">
        <v>14.805</v>
      </c>
      <c r="N81">
        <v>539.98</v>
      </c>
      <c r="O81">
        <v>54.12</v>
      </c>
      <c r="P81">
        <v>76.2</v>
      </c>
    </row>
    <row r="82" spans="2:16" x14ac:dyDescent="0.35">
      <c r="B82" s="2">
        <v>45216</v>
      </c>
      <c r="C82">
        <v>507.36</v>
      </c>
      <c r="D82">
        <v>166.8</v>
      </c>
      <c r="E82">
        <v>106.72</v>
      </c>
      <c r="F82">
        <v>97.59</v>
      </c>
      <c r="G82">
        <v>64.7</v>
      </c>
      <c r="H82">
        <v>65.13</v>
      </c>
      <c r="I82">
        <v>47.03</v>
      </c>
      <c r="J82">
        <v>28.63</v>
      </c>
      <c r="K82">
        <v>22.953001</v>
      </c>
      <c r="L82">
        <v>99.7</v>
      </c>
      <c r="M82">
        <v>14.805</v>
      </c>
      <c r="N82">
        <v>543.58000000000004</v>
      </c>
      <c r="O82">
        <v>54.57</v>
      </c>
      <c r="P82">
        <v>76.739999999999995</v>
      </c>
    </row>
    <row r="83" spans="2:16" x14ac:dyDescent="0.35">
      <c r="B83" s="2">
        <v>45215</v>
      </c>
      <c r="C83">
        <v>503.9</v>
      </c>
      <c r="D83">
        <v>163.33000000000001</v>
      </c>
      <c r="E83">
        <v>105.77</v>
      </c>
      <c r="F83">
        <v>97.19</v>
      </c>
      <c r="G83">
        <v>64.44</v>
      </c>
      <c r="H83">
        <v>65.2</v>
      </c>
      <c r="I83">
        <v>47.02</v>
      </c>
      <c r="J83">
        <v>28.59</v>
      </c>
      <c r="K83">
        <v>22.813002000000001</v>
      </c>
      <c r="L83">
        <v>99.73</v>
      </c>
      <c r="M83">
        <v>15.238001000000001</v>
      </c>
      <c r="N83">
        <v>540.4</v>
      </c>
      <c r="O83">
        <v>53.86</v>
      </c>
      <c r="P83">
        <v>76.38</v>
      </c>
    </row>
    <row r="84" spans="2:16" x14ac:dyDescent="0.35">
      <c r="B84" s="2">
        <v>45212</v>
      </c>
      <c r="C84">
        <v>503.66</v>
      </c>
      <c r="D84">
        <v>163.03</v>
      </c>
      <c r="E84">
        <v>105.77</v>
      </c>
      <c r="F84">
        <v>96.82</v>
      </c>
      <c r="G84">
        <v>64.489999999999995</v>
      </c>
      <c r="H84">
        <v>64.540000000000006</v>
      </c>
      <c r="I84">
        <v>47.3</v>
      </c>
      <c r="J84">
        <v>28.62</v>
      </c>
      <c r="K84">
        <v>23.289000000000001</v>
      </c>
      <c r="L84">
        <v>99.15</v>
      </c>
      <c r="M84">
        <v>14.705000999999999</v>
      </c>
      <c r="N84">
        <v>542.79</v>
      </c>
      <c r="O84">
        <v>53.46</v>
      </c>
      <c r="P84">
        <v>75.95</v>
      </c>
    </row>
    <row r="85" spans="2:16" x14ac:dyDescent="0.35">
      <c r="B85" s="2">
        <v>45211</v>
      </c>
      <c r="C85">
        <v>511.13</v>
      </c>
      <c r="D85">
        <v>162.72999999999999</v>
      </c>
      <c r="E85">
        <v>106.38</v>
      </c>
      <c r="F85">
        <v>97.45</v>
      </c>
      <c r="G85">
        <v>64.19</v>
      </c>
      <c r="H85">
        <v>64.59</v>
      </c>
      <c r="I85">
        <v>46.76</v>
      </c>
      <c r="J85">
        <v>28.46</v>
      </c>
      <c r="K85">
        <v>23.399000000000001</v>
      </c>
      <c r="L85">
        <v>99.2</v>
      </c>
      <c r="M85">
        <v>14.705000999999999</v>
      </c>
      <c r="N85">
        <v>539.15</v>
      </c>
      <c r="O85">
        <v>53.42</v>
      </c>
      <c r="P85">
        <v>76.14</v>
      </c>
    </row>
    <row r="86" spans="2:16" x14ac:dyDescent="0.35">
      <c r="B86" s="2">
        <v>45210</v>
      </c>
      <c r="C86">
        <v>510.63</v>
      </c>
      <c r="D86">
        <v>163.03</v>
      </c>
      <c r="E86">
        <v>106.8</v>
      </c>
      <c r="F86">
        <v>97.2</v>
      </c>
      <c r="G86">
        <v>64.05</v>
      </c>
      <c r="H86">
        <v>64.55</v>
      </c>
      <c r="I86">
        <v>46.71</v>
      </c>
      <c r="J86">
        <v>28.47</v>
      </c>
      <c r="K86">
        <v>23.308</v>
      </c>
      <c r="L86">
        <v>98.53</v>
      </c>
      <c r="M86">
        <v>15.150001</v>
      </c>
      <c r="N86">
        <v>537.45000000000005</v>
      </c>
      <c r="O86">
        <v>52.85</v>
      </c>
      <c r="P86">
        <v>75.69</v>
      </c>
    </row>
    <row r="87" spans="2:16" x14ac:dyDescent="0.35">
      <c r="B87" s="2">
        <v>45209</v>
      </c>
      <c r="C87">
        <v>512.78</v>
      </c>
      <c r="D87">
        <v>165.63</v>
      </c>
      <c r="E87">
        <v>106.1</v>
      </c>
      <c r="F87">
        <v>96.72</v>
      </c>
      <c r="G87">
        <v>63.66</v>
      </c>
      <c r="H87">
        <v>64.08</v>
      </c>
      <c r="I87">
        <v>46.64</v>
      </c>
      <c r="J87">
        <v>28.32</v>
      </c>
      <c r="K87">
        <v>22.753</v>
      </c>
      <c r="L87">
        <v>98.12</v>
      </c>
      <c r="M87">
        <v>14.967000000000001</v>
      </c>
      <c r="N87">
        <v>533.9</v>
      </c>
      <c r="O87">
        <v>52.85</v>
      </c>
      <c r="P87">
        <v>75.31</v>
      </c>
    </row>
    <row r="88" spans="2:16" x14ac:dyDescent="0.35">
      <c r="B88" s="2">
        <v>45208</v>
      </c>
      <c r="C88">
        <v>504.11</v>
      </c>
      <c r="D88">
        <v>161.22999999999999</v>
      </c>
      <c r="E88">
        <v>105.57</v>
      </c>
      <c r="F88">
        <v>96.72</v>
      </c>
      <c r="G88">
        <v>63.04</v>
      </c>
      <c r="H88">
        <v>63.39</v>
      </c>
      <c r="I88">
        <v>46.15</v>
      </c>
      <c r="J88">
        <v>28.37</v>
      </c>
      <c r="K88">
        <v>22.713000999999998</v>
      </c>
      <c r="L88">
        <v>97.1</v>
      </c>
      <c r="M88">
        <v>15.037000000000001</v>
      </c>
      <c r="N88">
        <v>531</v>
      </c>
      <c r="O88">
        <v>51.79</v>
      </c>
      <c r="P88">
        <v>74.52</v>
      </c>
    </row>
    <row r="89" spans="2:16" x14ac:dyDescent="0.35">
      <c r="B89" s="2">
        <v>45205</v>
      </c>
      <c r="C89">
        <v>520.22</v>
      </c>
      <c r="D89">
        <v>160.63</v>
      </c>
      <c r="E89">
        <v>105.57</v>
      </c>
      <c r="F89">
        <v>96.12</v>
      </c>
      <c r="G89">
        <v>63.75</v>
      </c>
      <c r="H89">
        <v>63.99</v>
      </c>
      <c r="I89">
        <v>46.41</v>
      </c>
      <c r="J89">
        <v>28.3</v>
      </c>
      <c r="K89">
        <v>22.703001</v>
      </c>
      <c r="L89">
        <v>97.89</v>
      </c>
      <c r="M89">
        <v>14.505000000000001</v>
      </c>
      <c r="N89">
        <v>531.92999999999995</v>
      </c>
      <c r="O89">
        <v>52.34</v>
      </c>
      <c r="P89">
        <v>75.11</v>
      </c>
    </row>
    <row r="90" spans="2:16" x14ac:dyDescent="0.35">
      <c r="B90" s="2">
        <v>45204</v>
      </c>
      <c r="C90">
        <v>518.28</v>
      </c>
      <c r="D90">
        <v>163.95</v>
      </c>
      <c r="E90">
        <v>105.05</v>
      </c>
      <c r="F90">
        <v>96.17</v>
      </c>
      <c r="G90">
        <v>63.35</v>
      </c>
      <c r="H90">
        <v>63.73</v>
      </c>
      <c r="I90">
        <v>45.97</v>
      </c>
      <c r="J90">
        <v>28.07</v>
      </c>
      <c r="K90">
        <v>22.663</v>
      </c>
      <c r="L90">
        <v>97.5</v>
      </c>
      <c r="M90">
        <v>15.024001</v>
      </c>
      <c r="N90">
        <v>530.22</v>
      </c>
      <c r="O90">
        <v>52.08</v>
      </c>
      <c r="P90">
        <v>74.739999999999995</v>
      </c>
    </row>
    <row r="91" spans="2:16" x14ac:dyDescent="0.35">
      <c r="B91" s="2">
        <v>45203</v>
      </c>
      <c r="C91">
        <v>517.54</v>
      </c>
      <c r="D91">
        <v>159.33000000000001</v>
      </c>
      <c r="E91">
        <v>104.2</v>
      </c>
      <c r="F91">
        <v>95.82</v>
      </c>
      <c r="G91">
        <v>63.06</v>
      </c>
      <c r="H91">
        <v>63.88</v>
      </c>
      <c r="I91">
        <v>45.95</v>
      </c>
      <c r="J91">
        <v>28.15</v>
      </c>
      <c r="K91">
        <v>22.553000000000001</v>
      </c>
      <c r="L91">
        <v>97</v>
      </c>
      <c r="M91">
        <v>14.505000000000001</v>
      </c>
      <c r="N91">
        <v>530</v>
      </c>
      <c r="O91">
        <v>52.3</v>
      </c>
      <c r="P91">
        <v>74.52</v>
      </c>
    </row>
    <row r="92" spans="2:16" x14ac:dyDescent="0.35">
      <c r="B92" s="2">
        <v>45202</v>
      </c>
      <c r="C92">
        <v>537.37</v>
      </c>
      <c r="D92">
        <v>161.03</v>
      </c>
      <c r="E92">
        <v>104.99</v>
      </c>
      <c r="F92">
        <v>97.7</v>
      </c>
      <c r="G92">
        <v>63.73</v>
      </c>
      <c r="H92">
        <v>64.81</v>
      </c>
      <c r="I92">
        <v>46.91</v>
      </c>
      <c r="J92">
        <v>28.62</v>
      </c>
      <c r="K92">
        <v>23.133001</v>
      </c>
      <c r="L92">
        <v>98.36</v>
      </c>
      <c r="M92">
        <v>14.505000000000001</v>
      </c>
      <c r="N92">
        <v>528.79999999999995</v>
      </c>
      <c r="O92">
        <v>52.84</v>
      </c>
      <c r="P92">
        <v>75.8</v>
      </c>
    </row>
    <row r="93" spans="2:16" x14ac:dyDescent="0.35">
      <c r="B93" s="2">
        <v>45198</v>
      </c>
      <c r="C93">
        <v>524.48</v>
      </c>
      <c r="D93">
        <v>160.03</v>
      </c>
      <c r="E93">
        <v>105.65</v>
      </c>
      <c r="F93">
        <v>98.22</v>
      </c>
      <c r="G93">
        <v>63.85</v>
      </c>
      <c r="H93">
        <v>65.150000000000006</v>
      </c>
      <c r="I93">
        <v>46.6</v>
      </c>
      <c r="J93">
        <v>28.7</v>
      </c>
      <c r="K93">
        <v>23.303000000000001</v>
      </c>
      <c r="L93">
        <v>99.38</v>
      </c>
      <c r="M93">
        <v>15.161</v>
      </c>
      <c r="N93">
        <v>533.33000000000004</v>
      </c>
      <c r="O93">
        <v>53.61</v>
      </c>
      <c r="P93">
        <v>75.91</v>
      </c>
    </row>
    <row r="94" spans="2:16" x14ac:dyDescent="0.35">
      <c r="B94" s="2">
        <v>45197</v>
      </c>
      <c r="C94">
        <v>515.08000000000004</v>
      </c>
      <c r="D94">
        <v>162.79</v>
      </c>
      <c r="E94">
        <v>104.38</v>
      </c>
      <c r="F94">
        <v>80</v>
      </c>
      <c r="G94">
        <v>63.07</v>
      </c>
      <c r="H94">
        <v>64.260000000000005</v>
      </c>
      <c r="I94">
        <v>46.03</v>
      </c>
      <c r="J94">
        <v>28.28</v>
      </c>
      <c r="K94">
        <v>22.733000000000001</v>
      </c>
      <c r="L94">
        <v>98.2</v>
      </c>
      <c r="M94">
        <v>14.845000000000001</v>
      </c>
      <c r="N94">
        <v>529.9</v>
      </c>
      <c r="O94">
        <v>52.51</v>
      </c>
      <c r="P94">
        <v>74.92</v>
      </c>
    </row>
    <row r="95" spans="2:16" x14ac:dyDescent="0.35">
      <c r="B95" s="2">
        <v>45196</v>
      </c>
      <c r="C95">
        <v>520.54999999999995</v>
      </c>
      <c r="D95">
        <v>163.03</v>
      </c>
      <c r="E95">
        <v>106.3</v>
      </c>
      <c r="F95">
        <v>96.37</v>
      </c>
      <c r="G95">
        <v>63.54</v>
      </c>
      <c r="H95">
        <v>65.010000000000005</v>
      </c>
      <c r="I95">
        <v>46.44</v>
      </c>
      <c r="J95">
        <v>28.34</v>
      </c>
      <c r="K95">
        <v>23.160001999999999</v>
      </c>
      <c r="L95">
        <v>99.28</v>
      </c>
      <c r="M95">
        <v>14.705000999999999</v>
      </c>
      <c r="N95">
        <v>538.9</v>
      </c>
      <c r="O95">
        <v>52.57</v>
      </c>
      <c r="P95">
        <v>74.989999999999995</v>
      </c>
    </row>
    <row r="96" spans="2:16" x14ac:dyDescent="0.35">
      <c r="B96" s="2">
        <v>45195</v>
      </c>
      <c r="C96">
        <v>516.89</v>
      </c>
      <c r="D96">
        <v>162.53</v>
      </c>
      <c r="E96">
        <v>106.17</v>
      </c>
      <c r="F96">
        <v>96.01</v>
      </c>
      <c r="G96">
        <v>63.22</v>
      </c>
      <c r="H96">
        <v>65.099999999999994</v>
      </c>
      <c r="I96">
        <v>45.95</v>
      </c>
      <c r="J96">
        <v>28.47</v>
      </c>
      <c r="K96">
        <v>22.902999999999999</v>
      </c>
      <c r="L96">
        <v>99</v>
      </c>
      <c r="M96">
        <v>14.705000999999999</v>
      </c>
      <c r="N96">
        <v>533.95000000000005</v>
      </c>
      <c r="O96">
        <v>52.56</v>
      </c>
      <c r="P96">
        <v>74.64</v>
      </c>
    </row>
    <row r="97" spans="2:16" x14ac:dyDescent="0.35">
      <c r="B97" s="2">
        <v>45194</v>
      </c>
      <c r="C97">
        <v>519.29</v>
      </c>
      <c r="D97">
        <v>165.01</v>
      </c>
      <c r="E97">
        <v>105.23</v>
      </c>
      <c r="F97">
        <v>95.75</v>
      </c>
      <c r="G97">
        <v>63.1</v>
      </c>
      <c r="H97">
        <v>64.7</v>
      </c>
      <c r="I97">
        <v>46.17</v>
      </c>
      <c r="J97">
        <v>28.27</v>
      </c>
      <c r="K97">
        <v>23.417999999999999</v>
      </c>
      <c r="L97">
        <v>98.72</v>
      </c>
      <c r="M97">
        <v>15.214</v>
      </c>
      <c r="N97">
        <v>531.95000000000005</v>
      </c>
      <c r="O97">
        <v>52.33</v>
      </c>
      <c r="P97">
        <v>74.66</v>
      </c>
    </row>
    <row r="98" spans="2:16" x14ac:dyDescent="0.35">
      <c r="B98" s="2">
        <v>45191</v>
      </c>
      <c r="C98">
        <v>518.16999999999996</v>
      </c>
      <c r="D98">
        <v>161.63</v>
      </c>
      <c r="E98">
        <v>106.2</v>
      </c>
      <c r="F98">
        <v>96</v>
      </c>
      <c r="G98">
        <v>63.03</v>
      </c>
      <c r="H98">
        <v>64.849999999999994</v>
      </c>
      <c r="I98">
        <v>45.96</v>
      </c>
      <c r="J98">
        <v>27.96</v>
      </c>
      <c r="K98">
        <v>23.405999999999999</v>
      </c>
      <c r="L98">
        <v>98.97</v>
      </c>
      <c r="M98">
        <v>15.2</v>
      </c>
      <c r="N98">
        <v>532.29</v>
      </c>
      <c r="O98">
        <v>52.22</v>
      </c>
      <c r="P98">
        <v>74.56</v>
      </c>
    </row>
    <row r="99" spans="2:16" x14ac:dyDescent="0.35">
      <c r="B99" s="2">
        <v>45190</v>
      </c>
      <c r="C99">
        <v>501.21</v>
      </c>
      <c r="D99">
        <v>164.97</v>
      </c>
      <c r="E99">
        <v>106.35</v>
      </c>
      <c r="F99">
        <v>97.81</v>
      </c>
      <c r="G99">
        <v>63.24</v>
      </c>
      <c r="H99">
        <v>64.98</v>
      </c>
      <c r="I99">
        <v>45.93</v>
      </c>
      <c r="J99">
        <v>29.03</v>
      </c>
      <c r="K99">
        <v>23.213999999999999</v>
      </c>
      <c r="L99">
        <v>99.58</v>
      </c>
      <c r="M99">
        <v>14.805</v>
      </c>
      <c r="N99">
        <v>533.45000000000005</v>
      </c>
      <c r="O99">
        <v>52.27</v>
      </c>
      <c r="P99">
        <v>74.38</v>
      </c>
    </row>
    <row r="100" spans="2:16" x14ac:dyDescent="0.35">
      <c r="B100" s="2">
        <v>45189</v>
      </c>
      <c r="C100">
        <v>513.22</v>
      </c>
      <c r="D100">
        <v>164.03</v>
      </c>
      <c r="E100">
        <v>107</v>
      </c>
      <c r="F100">
        <v>98</v>
      </c>
      <c r="G100">
        <v>63.37</v>
      </c>
      <c r="H100">
        <v>65.55</v>
      </c>
      <c r="I100">
        <v>46.26</v>
      </c>
      <c r="J100">
        <v>28.71</v>
      </c>
      <c r="K100">
        <v>23.609000000000002</v>
      </c>
      <c r="L100">
        <v>100.76</v>
      </c>
      <c r="M100">
        <v>14.805</v>
      </c>
      <c r="N100">
        <v>536.41</v>
      </c>
      <c r="O100">
        <v>53</v>
      </c>
      <c r="P100">
        <v>75.33</v>
      </c>
    </row>
    <row r="101" spans="2:16" x14ac:dyDescent="0.35">
      <c r="B101" s="2">
        <v>45187</v>
      </c>
      <c r="C101">
        <v>519.33000000000004</v>
      </c>
      <c r="D101">
        <v>164.03</v>
      </c>
      <c r="E101">
        <v>107.51</v>
      </c>
      <c r="F101">
        <v>99.66</v>
      </c>
      <c r="G101">
        <v>64.16</v>
      </c>
      <c r="H101">
        <v>65.98</v>
      </c>
      <c r="I101">
        <v>46.46</v>
      </c>
      <c r="J101">
        <v>28.77</v>
      </c>
      <c r="K101">
        <v>23.9</v>
      </c>
      <c r="L101">
        <v>99.33</v>
      </c>
      <c r="M101">
        <v>14.805</v>
      </c>
      <c r="N101">
        <v>535.55999999999995</v>
      </c>
      <c r="O101">
        <v>52.68</v>
      </c>
      <c r="P101">
        <v>75.260000000000005</v>
      </c>
    </row>
    <row r="102" spans="2:16" x14ac:dyDescent="0.35">
      <c r="B102" s="2">
        <v>45184</v>
      </c>
      <c r="C102">
        <v>516.52</v>
      </c>
      <c r="D102">
        <v>167.61</v>
      </c>
      <c r="E102">
        <v>106.7</v>
      </c>
      <c r="F102">
        <v>98.91</v>
      </c>
      <c r="G102">
        <v>64.17</v>
      </c>
      <c r="H102">
        <v>65.45</v>
      </c>
      <c r="I102">
        <v>46.34</v>
      </c>
      <c r="J102">
        <v>29</v>
      </c>
      <c r="K102">
        <v>24.003</v>
      </c>
      <c r="L102">
        <v>100.82</v>
      </c>
      <c r="M102">
        <v>15.3</v>
      </c>
      <c r="N102">
        <v>535.73</v>
      </c>
      <c r="O102">
        <v>51.9</v>
      </c>
      <c r="P102">
        <v>74.81</v>
      </c>
    </row>
    <row r="103" spans="2:16" x14ac:dyDescent="0.35">
      <c r="B103" s="2">
        <v>45183</v>
      </c>
      <c r="C103">
        <v>500</v>
      </c>
      <c r="D103">
        <v>165.85</v>
      </c>
      <c r="E103">
        <v>107.06</v>
      </c>
      <c r="F103">
        <v>98.9</v>
      </c>
      <c r="G103">
        <v>64.11</v>
      </c>
      <c r="H103">
        <v>66.2</v>
      </c>
      <c r="I103">
        <v>46.04</v>
      </c>
      <c r="J103">
        <v>28.9</v>
      </c>
      <c r="K103">
        <v>23.773</v>
      </c>
      <c r="L103">
        <v>100.92</v>
      </c>
      <c r="M103">
        <v>15.394999500000001</v>
      </c>
      <c r="N103">
        <v>537.6</v>
      </c>
      <c r="O103">
        <v>52.14</v>
      </c>
      <c r="P103">
        <v>74.91</v>
      </c>
    </row>
    <row r="104" spans="2:16" x14ac:dyDescent="0.35">
      <c r="B104" s="2">
        <v>45182</v>
      </c>
      <c r="C104">
        <v>492.53</v>
      </c>
      <c r="D104">
        <v>135.77000000000001</v>
      </c>
      <c r="E104">
        <v>106.7</v>
      </c>
      <c r="F104">
        <v>98.4</v>
      </c>
      <c r="G104">
        <v>63.86</v>
      </c>
      <c r="H104">
        <v>65.75</v>
      </c>
      <c r="I104">
        <v>45.63</v>
      </c>
      <c r="J104">
        <v>28.56</v>
      </c>
      <c r="K104">
        <v>23.917999999999999</v>
      </c>
      <c r="L104">
        <v>100.18</v>
      </c>
      <c r="M104">
        <v>14.705000999999999</v>
      </c>
      <c r="N104">
        <v>537.6</v>
      </c>
      <c r="O104">
        <v>51.56</v>
      </c>
      <c r="P104">
        <v>74.31</v>
      </c>
    </row>
    <row r="105" spans="2:16" x14ac:dyDescent="0.35">
      <c r="B105" s="2">
        <v>45181</v>
      </c>
      <c r="C105">
        <v>464.38</v>
      </c>
      <c r="D105">
        <v>162.03</v>
      </c>
      <c r="E105">
        <v>106.61</v>
      </c>
      <c r="F105">
        <v>98.23</v>
      </c>
      <c r="G105">
        <v>63.6</v>
      </c>
      <c r="H105">
        <v>65.48</v>
      </c>
      <c r="I105">
        <v>45.57</v>
      </c>
      <c r="J105">
        <v>28.44</v>
      </c>
      <c r="K105">
        <v>23.565000000000001</v>
      </c>
      <c r="L105">
        <v>99.93</v>
      </c>
      <c r="M105">
        <v>14.605000499999999</v>
      </c>
      <c r="N105">
        <v>536.87</v>
      </c>
      <c r="O105">
        <v>50.84</v>
      </c>
      <c r="P105">
        <v>73.89</v>
      </c>
    </row>
    <row r="106" spans="2:16" x14ac:dyDescent="0.35">
      <c r="B106" s="2">
        <v>45180</v>
      </c>
      <c r="C106">
        <v>483.87</v>
      </c>
      <c r="D106">
        <v>165.53</v>
      </c>
      <c r="E106">
        <v>104.72</v>
      </c>
      <c r="F106">
        <v>98.23</v>
      </c>
      <c r="G106">
        <v>64.12</v>
      </c>
      <c r="H106">
        <v>66.489999999999995</v>
      </c>
      <c r="I106">
        <v>46.81</v>
      </c>
      <c r="J106">
        <v>28.78</v>
      </c>
      <c r="K106">
        <v>23.695</v>
      </c>
      <c r="L106">
        <v>101.96</v>
      </c>
      <c r="M106">
        <v>15.18</v>
      </c>
      <c r="N106">
        <v>537.66</v>
      </c>
      <c r="O106">
        <v>52.86</v>
      </c>
      <c r="P106">
        <v>75.22</v>
      </c>
    </row>
    <row r="107" spans="2:16" x14ac:dyDescent="0.35">
      <c r="B107" s="2">
        <v>45177</v>
      </c>
      <c r="C107">
        <v>470.22</v>
      </c>
      <c r="D107">
        <v>165.53</v>
      </c>
      <c r="E107">
        <v>104.78</v>
      </c>
      <c r="F107">
        <v>97.17</v>
      </c>
      <c r="G107">
        <v>63.59</v>
      </c>
      <c r="H107">
        <v>66.03</v>
      </c>
      <c r="I107">
        <v>46.33</v>
      </c>
      <c r="J107">
        <v>28.4</v>
      </c>
      <c r="K107">
        <v>23.693999999999999</v>
      </c>
      <c r="L107">
        <v>101.33</v>
      </c>
      <c r="M107">
        <v>15.294001</v>
      </c>
      <c r="N107">
        <v>534.35</v>
      </c>
      <c r="O107">
        <v>52.45</v>
      </c>
      <c r="P107">
        <v>74.709999999999994</v>
      </c>
    </row>
    <row r="108" spans="2:16" x14ac:dyDescent="0.35">
      <c r="B108" s="2">
        <v>45176</v>
      </c>
      <c r="C108">
        <v>467.95</v>
      </c>
      <c r="D108">
        <v>164.49</v>
      </c>
      <c r="E108">
        <v>105.05</v>
      </c>
      <c r="F108">
        <v>98</v>
      </c>
      <c r="G108">
        <v>62.92</v>
      </c>
      <c r="H108">
        <v>65.31</v>
      </c>
      <c r="I108">
        <v>45.61</v>
      </c>
      <c r="J108">
        <v>28.54</v>
      </c>
      <c r="K108">
        <v>23.34</v>
      </c>
      <c r="L108">
        <v>100.54</v>
      </c>
      <c r="M108">
        <v>15.117000000000001</v>
      </c>
      <c r="N108">
        <v>535.04</v>
      </c>
      <c r="O108">
        <v>51.47</v>
      </c>
      <c r="P108">
        <v>73.599999999999994</v>
      </c>
    </row>
    <row r="109" spans="2:16" x14ac:dyDescent="0.35">
      <c r="B109" s="2">
        <v>45175</v>
      </c>
      <c r="C109">
        <v>463.24</v>
      </c>
      <c r="D109">
        <v>162.97999999999999</v>
      </c>
      <c r="E109">
        <v>104.3</v>
      </c>
      <c r="F109">
        <v>98</v>
      </c>
      <c r="G109">
        <v>62.24</v>
      </c>
      <c r="H109">
        <v>65</v>
      </c>
      <c r="I109">
        <v>45.4</v>
      </c>
      <c r="J109">
        <v>28.71</v>
      </c>
      <c r="K109">
        <v>23.204999999999998</v>
      </c>
      <c r="L109">
        <v>100.47</v>
      </c>
      <c r="M109">
        <v>15.186999</v>
      </c>
      <c r="N109">
        <v>535.9</v>
      </c>
      <c r="O109">
        <v>50.67</v>
      </c>
      <c r="P109">
        <v>72.53</v>
      </c>
    </row>
    <row r="110" spans="2:16" x14ac:dyDescent="0.35">
      <c r="B110" s="2">
        <v>45174</v>
      </c>
      <c r="C110">
        <v>465.95</v>
      </c>
      <c r="D110">
        <v>162.72999999999999</v>
      </c>
      <c r="E110">
        <v>104.21</v>
      </c>
      <c r="F110">
        <v>96.75</v>
      </c>
      <c r="G110">
        <v>62.18</v>
      </c>
      <c r="H110">
        <v>65.099999999999994</v>
      </c>
      <c r="I110">
        <v>45.3</v>
      </c>
      <c r="J110">
        <v>28.37</v>
      </c>
      <c r="K110">
        <v>23.297999999999998</v>
      </c>
      <c r="L110">
        <v>100.25</v>
      </c>
      <c r="M110">
        <v>14.996001</v>
      </c>
      <c r="N110">
        <v>532.09</v>
      </c>
      <c r="O110">
        <v>50.67</v>
      </c>
      <c r="P110">
        <v>72.569999999999993</v>
      </c>
    </row>
    <row r="111" spans="2:16" x14ac:dyDescent="0.35">
      <c r="B111" s="2">
        <v>45173</v>
      </c>
      <c r="C111">
        <v>462</v>
      </c>
      <c r="D111">
        <v>160</v>
      </c>
      <c r="E111">
        <v>104</v>
      </c>
      <c r="F111">
        <v>98.13</v>
      </c>
      <c r="G111">
        <v>61.94</v>
      </c>
      <c r="H111">
        <v>64.69</v>
      </c>
      <c r="I111">
        <v>45.1</v>
      </c>
      <c r="J111">
        <v>28</v>
      </c>
      <c r="K111">
        <v>23.457999999999998</v>
      </c>
      <c r="L111">
        <v>99.58</v>
      </c>
      <c r="M111">
        <v>14.946001000000001</v>
      </c>
      <c r="N111">
        <v>528.79</v>
      </c>
      <c r="O111">
        <v>50.56</v>
      </c>
      <c r="P111">
        <v>72.34</v>
      </c>
    </row>
    <row r="112" spans="2:16" x14ac:dyDescent="0.35">
      <c r="B112" s="2">
        <v>45170</v>
      </c>
      <c r="C112">
        <v>450.02</v>
      </c>
      <c r="D112">
        <v>155.04</v>
      </c>
      <c r="E112">
        <v>102.5</v>
      </c>
      <c r="F112">
        <v>95.3</v>
      </c>
      <c r="G112">
        <v>61.53</v>
      </c>
      <c r="H112">
        <v>63.63</v>
      </c>
      <c r="I112">
        <v>44.98</v>
      </c>
      <c r="J112">
        <v>28.4</v>
      </c>
      <c r="K112">
        <v>23.435001</v>
      </c>
      <c r="L112">
        <v>99.2</v>
      </c>
      <c r="M112">
        <v>14.305</v>
      </c>
      <c r="N112">
        <v>528.70000000000005</v>
      </c>
      <c r="O112">
        <v>49.41</v>
      </c>
      <c r="P112">
        <v>71.56</v>
      </c>
    </row>
    <row r="113" spans="2:16" x14ac:dyDescent="0.35">
      <c r="B113" s="2">
        <v>45169</v>
      </c>
      <c r="C113">
        <v>445.33</v>
      </c>
      <c r="D113">
        <v>155.33000000000001</v>
      </c>
      <c r="E113">
        <v>101.75</v>
      </c>
      <c r="F113">
        <v>95.6</v>
      </c>
      <c r="G113">
        <v>60.7</v>
      </c>
      <c r="H113">
        <v>62.55</v>
      </c>
      <c r="I113">
        <v>44.6</v>
      </c>
      <c r="J113">
        <v>28.61</v>
      </c>
      <c r="K113">
        <v>22.998999999999999</v>
      </c>
      <c r="L113">
        <v>98.38</v>
      </c>
      <c r="M113">
        <v>14.821001000000001</v>
      </c>
      <c r="N113">
        <v>526.64</v>
      </c>
      <c r="O113">
        <v>47.89</v>
      </c>
      <c r="P113">
        <v>70.22</v>
      </c>
    </row>
    <row r="114" spans="2:16" x14ac:dyDescent="0.35">
      <c r="B114" s="2">
        <v>45168</v>
      </c>
      <c r="C114">
        <v>450.72</v>
      </c>
      <c r="D114">
        <v>160.49</v>
      </c>
      <c r="E114">
        <v>102.35</v>
      </c>
      <c r="F114">
        <v>97.73</v>
      </c>
      <c r="G114">
        <v>61.21</v>
      </c>
      <c r="H114">
        <v>62.94</v>
      </c>
      <c r="I114">
        <v>44.92</v>
      </c>
      <c r="J114">
        <v>28.22</v>
      </c>
      <c r="K114">
        <v>23.135999999999999</v>
      </c>
      <c r="L114">
        <v>97.97</v>
      </c>
      <c r="M114">
        <v>14.505000000000001</v>
      </c>
      <c r="N114">
        <v>531.92999999999995</v>
      </c>
      <c r="O114">
        <v>48.11</v>
      </c>
      <c r="P114">
        <v>70.83</v>
      </c>
    </row>
    <row r="115" spans="2:16" x14ac:dyDescent="0.35">
      <c r="B115" s="2">
        <v>45167</v>
      </c>
      <c r="C115">
        <v>451.52</v>
      </c>
      <c r="D115">
        <v>155.03</v>
      </c>
      <c r="E115">
        <v>101.89</v>
      </c>
      <c r="F115">
        <v>95.87</v>
      </c>
      <c r="G115">
        <v>61.12</v>
      </c>
      <c r="H115">
        <v>62.87</v>
      </c>
      <c r="I115">
        <v>44.6</v>
      </c>
      <c r="J115">
        <v>28.03</v>
      </c>
      <c r="K115">
        <v>23.327002</v>
      </c>
      <c r="L115">
        <v>97.88</v>
      </c>
      <c r="M115">
        <v>14.901</v>
      </c>
      <c r="N115">
        <v>528.79</v>
      </c>
      <c r="O115">
        <v>48.15</v>
      </c>
      <c r="P115">
        <v>70.98</v>
      </c>
    </row>
    <row r="116" spans="2:16" x14ac:dyDescent="0.35">
      <c r="B116" s="2">
        <v>45166</v>
      </c>
      <c r="C116">
        <v>455.93</v>
      </c>
      <c r="D116">
        <v>158.16999999999999</v>
      </c>
      <c r="E116">
        <v>101</v>
      </c>
      <c r="F116">
        <v>96.3</v>
      </c>
      <c r="G116">
        <v>61.02</v>
      </c>
      <c r="H116">
        <v>62.11</v>
      </c>
      <c r="I116">
        <v>44.41</v>
      </c>
      <c r="J116">
        <v>28.39</v>
      </c>
      <c r="K116">
        <v>23.177</v>
      </c>
      <c r="L116">
        <v>97.47</v>
      </c>
      <c r="M116">
        <v>14.949</v>
      </c>
      <c r="N116">
        <v>530.59</v>
      </c>
      <c r="O116">
        <v>48.01</v>
      </c>
      <c r="P116">
        <v>70.52</v>
      </c>
    </row>
    <row r="117" spans="2:16" x14ac:dyDescent="0.35">
      <c r="B117" s="2">
        <v>45163</v>
      </c>
      <c r="C117">
        <v>451.18</v>
      </c>
      <c r="D117">
        <v>159</v>
      </c>
      <c r="E117">
        <v>101</v>
      </c>
      <c r="F117">
        <v>98.9</v>
      </c>
      <c r="G117">
        <v>60.65</v>
      </c>
      <c r="H117">
        <v>62.02</v>
      </c>
      <c r="I117">
        <v>44.4</v>
      </c>
      <c r="J117">
        <v>27.78</v>
      </c>
      <c r="K117">
        <v>23.210000999999998</v>
      </c>
      <c r="L117">
        <v>97.17</v>
      </c>
      <c r="M117">
        <v>14.846000999999999</v>
      </c>
      <c r="N117">
        <v>531.86</v>
      </c>
      <c r="O117">
        <v>47.56</v>
      </c>
      <c r="P117">
        <v>70.010000000000005</v>
      </c>
    </row>
    <row r="118" spans="2:16" x14ac:dyDescent="0.35">
      <c r="B118" s="2">
        <v>45162</v>
      </c>
      <c r="C118">
        <v>457.64</v>
      </c>
      <c r="D118">
        <v>158.5</v>
      </c>
      <c r="E118">
        <v>99.53</v>
      </c>
      <c r="F118">
        <v>97.03</v>
      </c>
      <c r="G118">
        <v>61.01</v>
      </c>
      <c r="H118">
        <v>62.75</v>
      </c>
      <c r="I118">
        <v>44.73</v>
      </c>
      <c r="J118">
        <v>28.11</v>
      </c>
      <c r="K118">
        <v>23.294</v>
      </c>
      <c r="L118">
        <v>97.75</v>
      </c>
      <c r="M118">
        <v>14.705000999999999</v>
      </c>
      <c r="N118">
        <v>537</v>
      </c>
      <c r="O118">
        <v>47.95</v>
      </c>
      <c r="P118">
        <v>70.84</v>
      </c>
    </row>
    <row r="119" spans="2:16" x14ac:dyDescent="0.35">
      <c r="B119" s="2">
        <v>45161</v>
      </c>
      <c r="C119">
        <v>460.56</v>
      </c>
      <c r="D119">
        <v>161</v>
      </c>
      <c r="E119">
        <v>102.23</v>
      </c>
      <c r="F119">
        <v>97.21</v>
      </c>
      <c r="G119">
        <v>61.59</v>
      </c>
      <c r="H119">
        <v>62.69</v>
      </c>
      <c r="I119">
        <v>44.67</v>
      </c>
      <c r="J119">
        <v>28.1</v>
      </c>
      <c r="K119">
        <v>23.343</v>
      </c>
      <c r="L119">
        <v>98.27</v>
      </c>
      <c r="M119">
        <v>14.929</v>
      </c>
      <c r="N119">
        <v>535.6</v>
      </c>
      <c r="O119">
        <v>48.26</v>
      </c>
      <c r="P119">
        <v>70.83</v>
      </c>
    </row>
    <row r="120" spans="2:16" x14ac:dyDescent="0.35">
      <c r="B120" s="2">
        <v>45160</v>
      </c>
      <c r="C120">
        <v>455.1</v>
      </c>
      <c r="D120">
        <v>155.03</v>
      </c>
      <c r="E120">
        <v>101.06</v>
      </c>
      <c r="F120">
        <v>97.5</v>
      </c>
      <c r="G120">
        <v>61.76</v>
      </c>
      <c r="H120">
        <v>62.9</v>
      </c>
      <c r="I120">
        <v>44.14</v>
      </c>
      <c r="J120">
        <v>28.52</v>
      </c>
      <c r="K120">
        <v>23.088999999999999</v>
      </c>
      <c r="L120">
        <v>97.45</v>
      </c>
      <c r="M120">
        <v>14.936</v>
      </c>
      <c r="N120">
        <v>538.6</v>
      </c>
      <c r="O120">
        <v>48.08</v>
      </c>
      <c r="P120">
        <v>70.59</v>
      </c>
    </row>
    <row r="121" spans="2:16" x14ac:dyDescent="0.35">
      <c r="B121" s="2">
        <v>45159</v>
      </c>
      <c r="C121">
        <v>455.14</v>
      </c>
      <c r="D121">
        <v>154.03</v>
      </c>
      <c r="E121">
        <v>101.48</v>
      </c>
      <c r="F121">
        <v>98.5</v>
      </c>
      <c r="G121">
        <v>61.49</v>
      </c>
      <c r="H121">
        <v>62.5</v>
      </c>
      <c r="I121">
        <v>43.81</v>
      </c>
      <c r="J121">
        <v>28.17</v>
      </c>
      <c r="K121">
        <v>23.021001999999999</v>
      </c>
      <c r="L121">
        <v>97.16</v>
      </c>
      <c r="M121">
        <v>14.405001</v>
      </c>
      <c r="N121">
        <v>534.25</v>
      </c>
      <c r="O121">
        <v>47.54</v>
      </c>
      <c r="P121">
        <v>69.87</v>
      </c>
    </row>
    <row r="122" spans="2:16" x14ac:dyDescent="0.35">
      <c r="B122" s="2">
        <v>45156</v>
      </c>
      <c r="C122">
        <v>458.76</v>
      </c>
      <c r="D122">
        <v>159</v>
      </c>
      <c r="E122">
        <v>101.4</v>
      </c>
      <c r="F122">
        <v>96.51</v>
      </c>
      <c r="G122">
        <v>61</v>
      </c>
      <c r="H122">
        <v>62.24</v>
      </c>
      <c r="I122">
        <v>43.43</v>
      </c>
      <c r="J122">
        <v>28.1</v>
      </c>
      <c r="K122">
        <v>22.899000000000001</v>
      </c>
      <c r="L122">
        <v>96.79</v>
      </c>
      <c r="M122">
        <v>14.860001</v>
      </c>
      <c r="N122">
        <v>531.58000000000004</v>
      </c>
      <c r="O122">
        <v>47.01</v>
      </c>
      <c r="P122">
        <v>69.12</v>
      </c>
    </row>
    <row r="123" spans="2:16" x14ac:dyDescent="0.35">
      <c r="B123" s="2">
        <v>45155</v>
      </c>
      <c r="C123">
        <v>457.37</v>
      </c>
      <c r="D123">
        <v>156.03</v>
      </c>
      <c r="E123">
        <v>102.58</v>
      </c>
      <c r="F123">
        <v>97.69</v>
      </c>
      <c r="G123">
        <v>61</v>
      </c>
      <c r="H123">
        <v>62.03</v>
      </c>
      <c r="I123">
        <v>43.71</v>
      </c>
      <c r="J123">
        <v>29.7</v>
      </c>
      <c r="K123">
        <v>22.870999999999999</v>
      </c>
      <c r="L123">
        <v>97.2</v>
      </c>
      <c r="M123">
        <v>14.505000000000001</v>
      </c>
      <c r="N123">
        <v>529.92999999999995</v>
      </c>
      <c r="O123">
        <v>47.41</v>
      </c>
      <c r="P123">
        <v>69.569999999999993</v>
      </c>
    </row>
    <row r="124" spans="2:16" x14ac:dyDescent="0.35">
      <c r="B124" s="2">
        <v>45154</v>
      </c>
      <c r="C124">
        <v>449.08</v>
      </c>
      <c r="D124">
        <v>161.31</v>
      </c>
      <c r="E124">
        <v>102.19</v>
      </c>
      <c r="F124">
        <v>97.69</v>
      </c>
      <c r="G124">
        <v>61.2</v>
      </c>
      <c r="H124">
        <v>62.45</v>
      </c>
      <c r="I124">
        <v>43.64</v>
      </c>
      <c r="J124">
        <v>27.73</v>
      </c>
      <c r="K124">
        <v>22.977001000000001</v>
      </c>
      <c r="L124">
        <v>97.44</v>
      </c>
      <c r="M124">
        <v>14.505000000000001</v>
      </c>
      <c r="N124">
        <v>533.66999999999996</v>
      </c>
      <c r="O124">
        <v>47.75</v>
      </c>
      <c r="P124">
        <v>70.099999999999994</v>
      </c>
    </row>
    <row r="125" spans="2:16" x14ac:dyDescent="0.35">
      <c r="B125" s="2">
        <v>45152</v>
      </c>
      <c r="C125">
        <v>450.86</v>
      </c>
      <c r="D125">
        <v>157.28</v>
      </c>
      <c r="E125">
        <v>102</v>
      </c>
      <c r="F125">
        <v>96.7</v>
      </c>
      <c r="G125">
        <v>61.31</v>
      </c>
      <c r="H125">
        <v>62.59</v>
      </c>
      <c r="I125">
        <v>44.34</v>
      </c>
      <c r="J125">
        <v>27.93</v>
      </c>
      <c r="K125">
        <v>23.132002</v>
      </c>
      <c r="L125">
        <v>96.8</v>
      </c>
      <c r="M125">
        <v>14.405001</v>
      </c>
      <c r="N125">
        <v>533.59</v>
      </c>
      <c r="O125">
        <v>47.22</v>
      </c>
      <c r="P125">
        <v>69.7</v>
      </c>
    </row>
    <row r="126" spans="2:16" x14ac:dyDescent="0.35">
      <c r="B126" s="2">
        <v>45149</v>
      </c>
      <c r="C126">
        <v>453.17</v>
      </c>
      <c r="D126">
        <v>158.84</v>
      </c>
      <c r="E126">
        <v>101.8</v>
      </c>
      <c r="F126">
        <v>96.44</v>
      </c>
      <c r="G126">
        <v>61.42</v>
      </c>
      <c r="H126">
        <v>62.71</v>
      </c>
      <c r="I126">
        <v>44.14</v>
      </c>
      <c r="J126">
        <v>28.17</v>
      </c>
      <c r="K126">
        <v>22.960000999999998</v>
      </c>
      <c r="L126">
        <v>97.76</v>
      </c>
      <c r="M126">
        <v>14.911</v>
      </c>
      <c r="N126">
        <v>530.49</v>
      </c>
      <c r="O126">
        <v>47.39</v>
      </c>
      <c r="P126">
        <v>69.98</v>
      </c>
    </row>
    <row r="127" spans="2:16" x14ac:dyDescent="0.35">
      <c r="B127" s="2">
        <v>45148</v>
      </c>
      <c r="C127">
        <v>446.84</v>
      </c>
      <c r="D127">
        <v>159.5</v>
      </c>
      <c r="E127">
        <v>102.4</v>
      </c>
      <c r="F127">
        <v>98.34</v>
      </c>
      <c r="G127">
        <v>61.17</v>
      </c>
      <c r="H127">
        <v>62.9</v>
      </c>
      <c r="I127">
        <v>43.78</v>
      </c>
      <c r="J127">
        <v>28.61</v>
      </c>
      <c r="K127">
        <v>23.355001000000001</v>
      </c>
      <c r="L127">
        <v>97.4</v>
      </c>
      <c r="M127">
        <v>14.985001</v>
      </c>
      <c r="N127">
        <v>534.01</v>
      </c>
      <c r="O127">
        <v>47.16</v>
      </c>
      <c r="P127">
        <v>70.02</v>
      </c>
    </row>
    <row r="128" spans="2:16" x14ac:dyDescent="0.35">
      <c r="B128" s="2">
        <v>45147</v>
      </c>
      <c r="C128">
        <v>451.58</v>
      </c>
      <c r="D128" t="e">
        <v>#N/A</v>
      </c>
      <c r="E128">
        <v>102</v>
      </c>
      <c r="F128">
        <v>99.11</v>
      </c>
      <c r="G128">
        <v>61.16</v>
      </c>
      <c r="H128">
        <v>63.32</v>
      </c>
      <c r="I128">
        <v>44.2</v>
      </c>
      <c r="J128">
        <v>28.55</v>
      </c>
      <c r="K128">
        <v>23.369001000000001</v>
      </c>
      <c r="L128">
        <v>98.01</v>
      </c>
      <c r="M128">
        <v>15.19</v>
      </c>
      <c r="N128">
        <v>536.9</v>
      </c>
      <c r="O128">
        <v>47.2</v>
      </c>
      <c r="P128">
        <v>70.36</v>
      </c>
    </row>
    <row r="129" spans="2:16" x14ac:dyDescent="0.35">
      <c r="B129" s="2">
        <v>45146</v>
      </c>
      <c r="C129">
        <v>450.77</v>
      </c>
      <c r="D129" t="e">
        <v>#N/A</v>
      </c>
      <c r="E129">
        <v>102.2</v>
      </c>
      <c r="F129">
        <v>99.1</v>
      </c>
      <c r="G129">
        <v>61.18</v>
      </c>
      <c r="H129">
        <v>62.65</v>
      </c>
      <c r="I129">
        <v>43.73</v>
      </c>
      <c r="J129">
        <v>28.59</v>
      </c>
      <c r="K129">
        <v>23.567</v>
      </c>
      <c r="L129">
        <v>97.01</v>
      </c>
      <c r="M129">
        <v>15.010001000000001</v>
      </c>
      <c r="N129">
        <v>536.38</v>
      </c>
      <c r="O129">
        <v>46.79</v>
      </c>
      <c r="P129">
        <v>69.81</v>
      </c>
    </row>
    <row r="130" spans="2:16" x14ac:dyDescent="0.35">
      <c r="B130" s="2">
        <v>45145</v>
      </c>
      <c r="C130">
        <v>438.92</v>
      </c>
      <c r="D130" t="e">
        <v>#N/A</v>
      </c>
      <c r="E130">
        <v>102.04</v>
      </c>
      <c r="F130">
        <v>98.58</v>
      </c>
      <c r="G130">
        <v>61.31</v>
      </c>
      <c r="H130">
        <v>63.11</v>
      </c>
      <c r="I130">
        <v>43.81</v>
      </c>
      <c r="J130">
        <v>28.97</v>
      </c>
      <c r="K130">
        <v>23.37</v>
      </c>
      <c r="L130">
        <v>97.08</v>
      </c>
      <c r="M130">
        <v>15.2</v>
      </c>
      <c r="N130">
        <v>536</v>
      </c>
      <c r="O130">
        <v>46.8</v>
      </c>
      <c r="P130">
        <v>69.790000000000006</v>
      </c>
    </row>
    <row r="131" spans="2:16" x14ac:dyDescent="0.35">
      <c r="B131" s="2">
        <v>45142</v>
      </c>
      <c r="C131">
        <v>440.89</v>
      </c>
      <c r="D131" t="e">
        <v>#N/A</v>
      </c>
      <c r="E131">
        <v>102</v>
      </c>
      <c r="F131">
        <v>97.08</v>
      </c>
      <c r="G131">
        <v>61.21</v>
      </c>
      <c r="H131">
        <v>62.46</v>
      </c>
      <c r="I131">
        <v>43.93</v>
      </c>
      <c r="J131">
        <v>28</v>
      </c>
      <c r="K131">
        <v>23.442</v>
      </c>
      <c r="L131">
        <v>96.72</v>
      </c>
      <c r="M131">
        <v>14.505000000000001</v>
      </c>
      <c r="N131">
        <v>537.21</v>
      </c>
      <c r="O131">
        <v>46.85</v>
      </c>
      <c r="P131">
        <v>69.739999999999995</v>
      </c>
    </row>
    <row r="132" spans="2:16" x14ac:dyDescent="0.35">
      <c r="B132" s="2">
        <v>45141</v>
      </c>
      <c r="C132">
        <v>444</v>
      </c>
      <c r="D132" t="e">
        <v>#N/A</v>
      </c>
      <c r="E132">
        <v>102.34</v>
      </c>
      <c r="F132">
        <v>95.02</v>
      </c>
      <c r="G132">
        <v>60.87</v>
      </c>
      <c r="H132">
        <v>62.41</v>
      </c>
      <c r="I132">
        <v>43.34</v>
      </c>
      <c r="J132">
        <v>28.12</v>
      </c>
      <c r="K132">
        <v>23</v>
      </c>
      <c r="L132">
        <v>96.59</v>
      </c>
      <c r="M132">
        <v>14.872999999999999</v>
      </c>
      <c r="N132">
        <v>537.9</v>
      </c>
      <c r="O132">
        <v>46.54</v>
      </c>
      <c r="P132">
        <v>69.81</v>
      </c>
    </row>
    <row r="133" spans="2:16" x14ac:dyDescent="0.35">
      <c r="B133" s="2">
        <v>45140</v>
      </c>
      <c r="C133">
        <v>457.94</v>
      </c>
      <c r="D133" t="e">
        <v>#N/A</v>
      </c>
      <c r="E133">
        <v>102.08</v>
      </c>
      <c r="F133">
        <v>95.69</v>
      </c>
      <c r="G133">
        <v>61.18</v>
      </c>
      <c r="H133">
        <v>63.01</v>
      </c>
      <c r="I133">
        <v>43.79</v>
      </c>
      <c r="J133">
        <v>28.63</v>
      </c>
      <c r="K133">
        <v>23.08</v>
      </c>
      <c r="L133">
        <v>96.81</v>
      </c>
      <c r="M133">
        <v>15.1119995</v>
      </c>
      <c r="N133">
        <v>539.64</v>
      </c>
      <c r="O133">
        <v>46.99</v>
      </c>
      <c r="P133">
        <v>70.17</v>
      </c>
    </row>
    <row r="134" spans="2:16" x14ac:dyDescent="0.35">
      <c r="B134" s="2">
        <v>45139</v>
      </c>
      <c r="C134">
        <v>459.8</v>
      </c>
      <c r="D134" t="e">
        <v>#N/A</v>
      </c>
      <c r="E134">
        <v>104.32</v>
      </c>
      <c r="F134">
        <v>96.91</v>
      </c>
      <c r="G134">
        <v>61.96</v>
      </c>
      <c r="H134">
        <v>63.97</v>
      </c>
      <c r="I134">
        <v>44.53</v>
      </c>
      <c r="J134">
        <v>28.04</v>
      </c>
      <c r="K134">
        <v>23.651</v>
      </c>
      <c r="L134">
        <v>98</v>
      </c>
      <c r="M134">
        <v>14.705000999999999</v>
      </c>
      <c r="N134">
        <v>542.36</v>
      </c>
      <c r="O134">
        <v>47.92</v>
      </c>
      <c r="P134">
        <v>71.33</v>
      </c>
    </row>
    <row r="135" spans="2:16" x14ac:dyDescent="0.35">
      <c r="B135" s="2">
        <v>45138</v>
      </c>
      <c r="C135">
        <v>463.02</v>
      </c>
      <c r="D135" t="e">
        <v>#N/A</v>
      </c>
      <c r="E135">
        <v>102.23</v>
      </c>
      <c r="F135">
        <v>97.02</v>
      </c>
      <c r="G135">
        <v>61.8</v>
      </c>
      <c r="H135">
        <v>63.45</v>
      </c>
      <c r="I135">
        <v>44.55</v>
      </c>
      <c r="J135">
        <v>27.54</v>
      </c>
      <c r="K135">
        <v>23.013000000000002</v>
      </c>
      <c r="L135">
        <v>97.49</v>
      </c>
      <c r="M135">
        <v>14.605000499999999</v>
      </c>
      <c r="N135">
        <v>544.15</v>
      </c>
      <c r="O135">
        <v>47.69</v>
      </c>
      <c r="P135">
        <v>71.400000000000006</v>
      </c>
    </row>
    <row r="136" spans="2:16" x14ac:dyDescent="0.35">
      <c r="B136" s="2">
        <v>45135</v>
      </c>
      <c r="C136">
        <v>458.76</v>
      </c>
      <c r="D136" t="e">
        <v>#N/A</v>
      </c>
      <c r="E136">
        <v>105.96</v>
      </c>
      <c r="F136">
        <v>98.09</v>
      </c>
      <c r="G136">
        <v>61.66</v>
      </c>
      <c r="H136">
        <v>62.39</v>
      </c>
      <c r="I136">
        <v>44.27</v>
      </c>
      <c r="J136">
        <v>28.26</v>
      </c>
      <c r="K136">
        <v>23.315000000000001</v>
      </c>
      <c r="L136">
        <v>96.95</v>
      </c>
      <c r="M136">
        <v>14.730000499999999</v>
      </c>
      <c r="N136">
        <v>546.98</v>
      </c>
      <c r="O136">
        <v>46.55</v>
      </c>
      <c r="P136">
        <v>70.45</v>
      </c>
    </row>
    <row r="137" spans="2:16" x14ac:dyDescent="0.35">
      <c r="B137" s="2">
        <v>45134</v>
      </c>
      <c r="C137">
        <v>457.79</v>
      </c>
      <c r="D137" t="e">
        <v>#N/A</v>
      </c>
      <c r="E137">
        <v>104.67</v>
      </c>
      <c r="F137">
        <v>96.76</v>
      </c>
      <c r="G137">
        <v>60.83</v>
      </c>
      <c r="H137">
        <v>62.06</v>
      </c>
      <c r="I137">
        <v>43.75</v>
      </c>
      <c r="J137">
        <v>28.04</v>
      </c>
      <c r="K137">
        <v>23.411999999999999</v>
      </c>
      <c r="L137">
        <v>96.27</v>
      </c>
      <c r="M137">
        <v>14.505000000000001</v>
      </c>
      <c r="N137">
        <v>540.6</v>
      </c>
      <c r="O137">
        <v>45.81</v>
      </c>
      <c r="P137">
        <v>70.010000000000005</v>
      </c>
    </row>
    <row r="138" spans="2:16" x14ac:dyDescent="0.35">
      <c r="B138" s="2">
        <v>45133</v>
      </c>
      <c r="C138">
        <v>454.3</v>
      </c>
      <c r="D138" t="e">
        <v>#N/A</v>
      </c>
      <c r="E138">
        <v>101.5</v>
      </c>
      <c r="F138">
        <v>93.9</v>
      </c>
      <c r="G138">
        <v>61.21</v>
      </c>
      <c r="H138">
        <v>62.72</v>
      </c>
      <c r="I138">
        <v>43.81</v>
      </c>
      <c r="J138">
        <v>28.47</v>
      </c>
      <c r="K138">
        <v>23.6</v>
      </c>
      <c r="L138">
        <v>96.46</v>
      </c>
      <c r="M138">
        <v>14.999001</v>
      </c>
      <c r="N138">
        <v>545.74</v>
      </c>
      <c r="O138">
        <v>45.85</v>
      </c>
      <c r="P138">
        <v>70.180000000000007</v>
      </c>
    </row>
    <row r="139" spans="2:16" x14ac:dyDescent="0.35">
      <c r="B139" s="2">
        <v>45132</v>
      </c>
      <c r="C139">
        <v>448.48</v>
      </c>
      <c r="D139" t="e">
        <v>#N/A</v>
      </c>
      <c r="E139">
        <v>101.4</v>
      </c>
      <c r="F139">
        <v>93.85</v>
      </c>
      <c r="G139">
        <v>60.37</v>
      </c>
      <c r="H139">
        <v>62.36</v>
      </c>
      <c r="I139">
        <v>43.4</v>
      </c>
      <c r="J139">
        <v>27.25</v>
      </c>
      <c r="K139">
        <v>23.203001</v>
      </c>
      <c r="L139">
        <v>96.08</v>
      </c>
      <c r="M139">
        <v>14.505000000000001</v>
      </c>
      <c r="N139">
        <v>540.39</v>
      </c>
      <c r="O139">
        <v>45.83</v>
      </c>
      <c r="P139">
        <v>69.41</v>
      </c>
    </row>
    <row r="140" spans="2:16" x14ac:dyDescent="0.35">
      <c r="B140" s="2">
        <v>45131</v>
      </c>
      <c r="C140">
        <v>454.78</v>
      </c>
      <c r="D140" t="e">
        <v>#N/A</v>
      </c>
      <c r="E140">
        <v>101.72</v>
      </c>
      <c r="F140">
        <v>93.76</v>
      </c>
      <c r="G140">
        <v>60.6</v>
      </c>
      <c r="H140">
        <v>61.6</v>
      </c>
      <c r="I140">
        <v>43.55</v>
      </c>
      <c r="J140">
        <v>27.67</v>
      </c>
      <c r="K140">
        <v>23.6</v>
      </c>
      <c r="L140">
        <v>95.53</v>
      </c>
      <c r="M140">
        <v>15.074999999999999</v>
      </c>
      <c r="N140">
        <v>544.54</v>
      </c>
      <c r="O140">
        <v>45.27</v>
      </c>
      <c r="P140">
        <v>69.58</v>
      </c>
    </row>
    <row r="141" spans="2:16" x14ac:dyDescent="0.35">
      <c r="B141" s="2">
        <v>45128</v>
      </c>
      <c r="C141">
        <v>454.9</v>
      </c>
      <c r="D141" t="e">
        <v>#N/A</v>
      </c>
      <c r="E141">
        <v>101.63</v>
      </c>
      <c r="F141">
        <v>92.56</v>
      </c>
      <c r="G141">
        <v>60.29</v>
      </c>
      <c r="H141">
        <v>61.73</v>
      </c>
      <c r="I141">
        <v>43.37</v>
      </c>
      <c r="J141">
        <v>27.04</v>
      </c>
      <c r="K141">
        <v>23.571999999999999</v>
      </c>
      <c r="L141">
        <v>95.63</v>
      </c>
      <c r="M141">
        <v>14.994999999999999</v>
      </c>
      <c r="N141">
        <v>553.57000000000005</v>
      </c>
      <c r="O141">
        <v>44.82</v>
      </c>
      <c r="P141">
        <v>69.400000000000006</v>
      </c>
    </row>
    <row r="142" spans="2:16" x14ac:dyDescent="0.35">
      <c r="B142" s="2">
        <v>45127</v>
      </c>
      <c r="C142">
        <v>452.06</v>
      </c>
      <c r="D142" t="e">
        <v>#N/A</v>
      </c>
      <c r="E142">
        <v>103.18</v>
      </c>
      <c r="F142">
        <v>93.12</v>
      </c>
      <c r="G142">
        <v>60.42</v>
      </c>
      <c r="H142">
        <v>61.8</v>
      </c>
      <c r="I142">
        <v>43.68</v>
      </c>
      <c r="J142">
        <v>27.04</v>
      </c>
      <c r="K142">
        <v>23.818999999999999</v>
      </c>
      <c r="L142">
        <v>95.68</v>
      </c>
      <c r="M142">
        <v>15.17</v>
      </c>
      <c r="N142">
        <v>558.04</v>
      </c>
      <c r="O142">
        <v>44.72</v>
      </c>
      <c r="P142">
        <v>68.91</v>
      </c>
    </row>
    <row r="143" spans="2:16" x14ac:dyDescent="0.35">
      <c r="B143" s="2">
        <v>45126</v>
      </c>
      <c r="C143">
        <v>449.49</v>
      </c>
      <c r="D143" t="e">
        <v>#N/A</v>
      </c>
      <c r="E143">
        <v>103.53</v>
      </c>
      <c r="F143">
        <v>91.12</v>
      </c>
      <c r="G143">
        <v>60.09</v>
      </c>
      <c r="H143">
        <v>61.71</v>
      </c>
      <c r="I143">
        <v>43.59</v>
      </c>
      <c r="J143">
        <v>26.75</v>
      </c>
      <c r="K143">
        <v>23.262</v>
      </c>
      <c r="L143">
        <v>95.55</v>
      </c>
      <c r="M143">
        <v>14.505000000000001</v>
      </c>
      <c r="N143">
        <v>551.36</v>
      </c>
      <c r="O143">
        <v>44.7</v>
      </c>
      <c r="P143">
        <v>68.47</v>
      </c>
    </row>
    <row r="144" spans="2:16" x14ac:dyDescent="0.35">
      <c r="B144" s="2">
        <v>45125</v>
      </c>
      <c r="C144">
        <v>440.77</v>
      </c>
      <c r="D144" t="e">
        <v>#N/A</v>
      </c>
      <c r="E144">
        <v>103.88</v>
      </c>
      <c r="F144">
        <v>91.29</v>
      </c>
      <c r="G144">
        <v>59.73</v>
      </c>
      <c r="H144">
        <v>61.25</v>
      </c>
      <c r="I144">
        <v>43.24</v>
      </c>
      <c r="J144">
        <v>26.76</v>
      </c>
      <c r="K144">
        <v>23.414999000000002</v>
      </c>
      <c r="L144">
        <v>95.15</v>
      </c>
      <c r="M144">
        <v>14.79</v>
      </c>
      <c r="N144">
        <v>550.01</v>
      </c>
      <c r="O144">
        <v>44.22</v>
      </c>
      <c r="P144">
        <v>67.709999999999994</v>
      </c>
    </row>
    <row r="145" spans="2:16" x14ac:dyDescent="0.35">
      <c r="B145" s="2">
        <v>45124</v>
      </c>
      <c r="C145">
        <v>447.46</v>
      </c>
      <c r="D145" t="e">
        <v>#N/A</v>
      </c>
      <c r="E145">
        <v>103</v>
      </c>
      <c r="F145">
        <v>92.09</v>
      </c>
      <c r="G145">
        <v>59.83</v>
      </c>
      <c r="H145">
        <v>61.56</v>
      </c>
      <c r="I145">
        <v>43.21</v>
      </c>
      <c r="J145">
        <v>26.73</v>
      </c>
      <c r="K145">
        <v>23.480001000000001</v>
      </c>
      <c r="L145">
        <v>95.23</v>
      </c>
      <c r="M145">
        <v>15.007001000000001</v>
      </c>
      <c r="N145">
        <v>550.67999999999995</v>
      </c>
      <c r="O145">
        <v>44.31</v>
      </c>
      <c r="P145">
        <v>67.81</v>
      </c>
    </row>
    <row r="146" spans="2:16" x14ac:dyDescent="0.35">
      <c r="B146" s="2">
        <v>45121</v>
      </c>
      <c r="C146">
        <v>437.73</v>
      </c>
      <c r="D146" t="e">
        <v>#N/A</v>
      </c>
      <c r="E146">
        <v>103.07</v>
      </c>
      <c r="F146">
        <v>91.4</v>
      </c>
      <c r="G146">
        <v>59.23</v>
      </c>
      <c r="H146">
        <v>61.16</v>
      </c>
      <c r="I146">
        <v>43.27</v>
      </c>
      <c r="J146">
        <v>26.6</v>
      </c>
      <c r="K146">
        <v>22.85</v>
      </c>
      <c r="L146">
        <v>94.63</v>
      </c>
      <c r="M146">
        <v>14.710001</v>
      </c>
      <c r="N146">
        <v>551.02</v>
      </c>
      <c r="O146">
        <v>44.45</v>
      </c>
      <c r="P146">
        <v>67.64</v>
      </c>
    </row>
    <row r="147" spans="2:16" x14ac:dyDescent="0.35">
      <c r="B147" s="2">
        <v>45120</v>
      </c>
      <c r="C147">
        <v>433.06</v>
      </c>
      <c r="D147" t="e">
        <v>#N/A</v>
      </c>
      <c r="E147">
        <v>101.98</v>
      </c>
      <c r="F147">
        <v>90.75</v>
      </c>
      <c r="G147">
        <v>59.16</v>
      </c>
      <c r="H147">
        <v>60.79</v>
      </c>
      <c r="I147">
        <v>43.02</v>
      </c>
      <c r="J147">
        <v>25.99</v>
      </c>
      <c r="K147">
        <v>22.866001000000001</v>
      </c>
      <c r="L147">
        <v>94.06</v>
      </c>
      <c r="M147">
        <v>14.710001</v>
      </c>
      <c r="N147">
        <v>545.35</v>
      </c>
      <c r="O147">
        <v>44.35</v>
      </c>
      <c r="P147">
        <v>67.48</v>
      </c>
    </row>
    <row r="148" spans="2:16" x14ac:dyDescent="0.35">
      <c r="B148" s="2">
        <v>45119</v>
      </c>
      <c r="C148">
        <v>444.29</v>
      </c>
      <c r="D148" t="e">
        <v>#N/A</v>
      </c>
      <c r="E148">
        <v>100.55</v>
      </c>
      <c r="F148">
        <v>91.9</v>
      </c>
      <c r="G148">
        <v>59.88</v>
      </c>
      <c r="H148">
        <v>61.4</v>
      </c>
      <c r="I148">
        <v>43.33</v>
      </c>
      <c r="J148">
        <v>26.26</v>
      </c>
      <c r="K148">
        <v>22.652999999999999</v>
      </c>
      <c r="L148">
        <v>94.76</v>
      </c>
      <c r="M148">
        <v>14.405001</v>
      </c>
      <c r="N148">
        <v>549</v>
      </c>
      <c r="O148">
        <v>45.04</v>
      </c>
      <c r="P148">
        <v>68.14</v>
      </c>
    </row>
    <row r="149" spans="2:16" x14ac:dyDescent="0.35">
      <c r="B149" s="2">
        <v>45118</v>
      </c>
      <c r="C149">
        <v>439.31</v>
      </c>
      <c r="D149" t="e">
        <v>#N/A</v>
      </c>
      <c r="E149">
        <v>101.51</v>
      </c>
      <c r="F149">
        <v>90.49</v>
      </c>
      <c r="G149">
        <v>59.76</v>
      </c>
      <c r="H149">
        <v>61.4</v>
      </c>
      <c r="I149">
        <v>43.45</v>
      </c>
      <c r="J149">
        <v>26.54</v>
      </c>
      <c r="K149">
        <v>23</v>
      </c>
      <c r="L149">
        <v>94.17</v>
      </c>
      <c r="M149">
        <v>14.8</v>
      </c>
      <c r="N149">
        <v>548.64</v>
      </c>
      <c r="O149">
        <v>44.96</v>
      </c>
      <c r="P149">
        <v>68.13</v>
      </c>
    </row>
    <row r="150" spans="2:16" x14ac:dyDescent="0.35">
      <c r="B150" s="2">
        <v>45117</v>
      </c>
      <c r="C150">
        <v>442.24</v>
      </c>
      <c r="D150" t="e">
        <v>#N/A</v>
      </c>
      <c r="E150">
        <v>100.23</v>
      </c>
      <c r="F150">
        <v>90.37</v>
      </c>
      <c r="G150">
        <v>59.19</v>
      </c>
      <c r="H150">
        <v>61.41</v>
      </c>
      <c r="I150">
        <v>42.72</v>
      </c>
      <c r="J150">
        <v>26</v>
      </c>
      <c r="K150">
        <v>22.850999999999999</v>
      </c>
      <c r="L150">
        <v>93.64</v>
      </c>
      <c r="M150">
        <v>14.598000000000001</v>
      </c>
      <c r="N150">
        <v>542.01</v>
      </c>
      <c r="O150">
        <v>44.42</v>
      </c>
      <c r="P150">
        <v>67.45</v>
      </c>
    </row>
    <row r="151" spans="2:16" x14ac:dyDescent="0.35">
      <c r="B151" s="2">
        <v>45114</v>
      </c>
      <c r="C151">
        <v>445.49</v>
      </c>
      <c r="D151" t="e">
        <v>#N/A</v>
      </c>
      <c r="E151">
        <v>100.98</v>
      </c>
      <c r="F151">
        <v>90.7</v>
      </c>
      <c r="G151">
        <v>59</v>
      </c>
      <c r="H151">
        <v>60.91</v>
      </c>
      <c r="I151">
        <v>42.99</v>
      </c>
      <c r="J151">
        <v>26.1</v>
      </c>
      <c r="K151">
        <v>23.09</v>
      </c>
      <c r="L151">
        <v>93.11</v>
      </c>
      <c r="M151">
        <v>14.706</v>
      </c>
      <c r="N151">
        <v>544.44000000000005</v>
      </c>
      <c r="O151">
        <v>44.87</v>
      </c>
      <c r="P151">
        <v>68.010000000000005</v>
      </c>
    </row>
    <row r="152" spans="2:16" x14ac:dyDescent="0.35">
      <c r="B152" s="2">
        <v>45113</v>
      </c>
      <c r="C152">
        <v>439.05</v>
      </c>
      <c r="D152" t="e">
        <v>#N/A</v>
      </c>
      <c r="E152">
        <v>101.3</v>
      </c>
      <c r="F152">
        <v>91.47</v>
      </c>
      <c r="G152">
        <v>59.68</v>
      </c>
      <c r="H152">
        <v>61.69</v>
      </c>
      <c r="I152">
        <v>43.27</v>
      </c>
      <c r="J152">
        <v>26.35</v>
      </c>
      <c r="K152">
        <v>23.15</v>
      </c>
      <c r="L152">
        <v>93.9</v>
      </c>
      <c r="M152">
        <v>15</v>
      </c>
      <c r="N152">
        <v>555.02</v>
      </c>
      <c r="O152">
        <v>45.26</v>
      </c>
      <c r="P152">
        <v>68.63</v>
      </c>
    </row>
    <row r="153" spans="2:16" x14ac:dyDescent="0.35">
      <c r="B153" s="2">
        <v>45112</v>
      </c>
      <c r="C153">
        <v>436.6</v>
      </c>
      <c r="D153" t="e">
        <v>#N/A</v>
      </c>
      <c r="E153">
        <v>102</v>
      </c>
      <c r="F153">
        <v>90.35</v>
      </c>
      <c r="G153">
        <v>58.77</v>
      </c>
      <c r="H153">
        <v>61.16</v>
      </c>
      <c r="I153">
        <v>43.6</v>
      </c>
      <c r="J153">
        <v>26.08</v>
      </c>
      <c r="K153">
        <v>23.399000000000001</v>
      </c>
      <c r="L153">
        <v>92.99</v>
      </c>
      <c r="M153">
        <v>14.785000999999999</v>
      </c>
      <c r="N153">
        <v>553.6</v>
      </c>
      <c r="O153">
        <v>44.26</v>
      </c>
      <c r="P153">
        <v>67.709999999999994</v>
      </c>
    </row>
    <row r="154" spans="2:16" x14ac:dyDescent="0.35">
      <c r="B154" s="2">
        <v>45111</v>
      </c>
      <c r="C154">
        <v>430.24</v>
      </c>
      <c r="D154" t="e">
        <v>#N/A</v>
      </c>
      <c r="E154">
        <v>100.47</v>
      </c>
      <c r="F154">
        <v>89.64</v>
      </c>
      <c r="G154">
        <v>58.34</v>
      </c>
      <c r="H154">
        <v>61.1</v>
      </c>
      <c r="I154">
        <v>42.82</v>
      </c>
      <c r="J154">
        <v>27.02</v>
      </c>
      <c r="K154">
        <v>23.2</v>
      </c>
      <c r="L154">
        <v>92.22</v>
      </c>
      <c r="M154">
        <v>14.610001</v>
      </c>
      <c r="N154">
        <v>545.39</v>
      </c>
      <c r="O154">
        <v>44.18</v>
      </c>
      <c r="P154">
        <v>67.25</v>
      </c>
    </row>
    <row r="155" spans="2:16" x14ac:dyDescent="0.35">
      <c r="B155" s="2">
        <v>45110</v>
      </c>
      <c r="C155">
        <v>425.22</v>
      </c>
      <c r="D155" t="e">
        <v>#N/A</v>
      </c>
      <c r="E155">
        <v>99.99</v>
      </c>
      <c r="F155">
        <v>89.1</v>
      </c>
      <c r="G155">
        <v>59.1</v>
      </c>
      <c r="H155">
        <v>61.07</v>
      </c>
      <c r="I155">
        <v>42.91</v>
      </c>
      <c r="J155">
        <v>25.9</v>
      </c>
      <c r="K155">
        <v>23.282001000000001</v>
      </c>
      <c r="L155">
        <v>93.21</v>
      </c>
      <c r="M155">
        <v>14.356</v>
      </c>
      <c r="N155">
        <v>542.69000000000005</v>
      </c>
      <c r="O155">
        <v>44.16</v>
      </c>
      <c r="P155">
        <v>67.13</v>
      </c>
    </row>
    <row r="156" spans="2:16" x14ac:dyDescent="0.35">
      <c r="B156" s="2">
        <v>45107</v>
      </c>
      <c r="C156">
        <v>408.03</v>
      </c>
      <c r="D156" t="e">
        <v>#N/A</v>
      </c>
      <c r="E156">
        <v>99.66</v>
      </c>
      <c r="F156">
        <v>90.22</v>
      </c>
      <c r="G156">
        <v>58.35</v>
      </c>
      <c r="H156">
        <v>60.15</v>
      </c>
      <c r="I156">
        <v>42.98</v>
      </c>
      <c r="J156">
        <v>26.11</v>
      </c>
      <c r="K156">
        <v>22.712</v>
      </c>
      <c r="L156">
        <v>92.89</v>
      </c>
      <c r="M156">
        <v>14.44</v>
      </c>
      <c r="N156">
        <v>537.76</v>
      </c>
      <c r="O156">
        <v>44.21</v>
      </c>
      <c r="P156">
        <v>66.63</v>
      </c>
    </row>
    <row r="157" spans="2:16" x14ac:dyDescent="0.35">
      <c r="B157" s="2">
        <v>45105</v>
      </c>
      <c r="C157">
        <v>400.43</v>
      </c>
      <c r="D157" t="e">
        <v>#N/A</v>
      </c>
      <c r="E157">
        <v>98.32</v>
      </c>
      <c r="F157">
        <v>89.32</v>
      </c>
      <c r="G157">
        <v>58.01</v>
      </c>
      <c r="H157">
        <v>60.24</v>
      </c>
      <c r="I157">
        <v>42.82</v>
      </c>
      <c r="J157">
        <v>25.86</v>
      </c>
      <c r="K157">
        <v>22.652000000000001</v>
      </c>
      <c r="L157">
        <v>91.72</v>
      </c>
      <c r="M157">
        <v>11.716001</v>
      </c>
      <c r="N157">
        <v>533.74</v>
      </c>
      <c r="O157">
        <v>43.53</v>
      </c>
      <c r="P157">
        <v>65.86</v>
      </c>
    </row>
    <row r="158" spans="2:16" x14ac:dyDescent="0.35">
      <c r="B158" s="2">
        <v>45104</v>
      </c>
      <c r="C158">
        <v>404.13</v>
      </c>
      <c r="D158" t="e">
        <v>#N/A</v>
      </c>
      <c r="E158">
        <v>97.74</v>
      </c>
      <c r="F158">
        <v>88.05</v>
      </c>
      <c r="G158">
        <v>57.39</v>
      </c>
      <c r="H158">
        <v>59.75</v>
      </c>
      <c r="I158">
        <v>42.32</v>
      </c>
      <c r="J158">
        <v>25.58</v>
      </c>
      <c r="K158">
        <v>22.596</v>
      </c>
      <c r="L158">
        <v>91.28</v>
      </c>
      <c r="M158">
        <v>14.361000000000001</v>
      </c>
      <c r="N158">
        <v>532.75</v>
      </c>
      <c r="O158">
        <v>43.24</v>
      </c>
      <c r="P158">
        <v>65.489999999999995</v>
      </c>
    </row>
    <row r="159" spans="2:16" x14ac:dyDescent="0.35">
      <c r="B159" s="2">
        <v>45103</v>
      </c>
      <c r="C159">
        <v>398.38</v>
      </c>
      <c r="D159" t="e">
        <v>#N/A</v>
      </c>
      <c r="E159">
        <v>96.8</v>
      </c>
      <c r="F159">
        <v>87.92</v>
      </c>
      <c r="G159">
        <v>57.17</v>
      </c>
      <c r="H159">
        <v>59.14</v>
      </c>
      <c r="I159">
        <v>42.1</v>
      </c>
      <c r="J159">
        <v>25.48</v>
      </c>
      <c r="K159">
        <v>22.498999999999999</v>
      </c>
      <c r="L159">
        <v>91.2</v>
      </c>
      <c r="M159">
        <v>13.805</v>
      </c>
      <c r="N159">
        <v>533.54999999999995</v>
      </c>
      <c r="O159">
        <v>43.24</v>
      </c>
      <c r="P159">
        <v>65.069999999999993</v>
      </c>
    </row>
    <row r="160" spans="2:16" x14ac:dyDescent="0.35">
      <c r="B160" s="2">
        <v>45100</v>
      </c>
      <c r="C160">
        <v>400.22</v>
      </c>
      <c r="D160" t="e">
        <v>#N/A</v>
      </c>
      <c r="E160">
        <v>97.03</v>
      </c>
      <c r="F160">
        <v>85.74</v>
      </c>
      <c r="G160">
        <v>57.18</v>
      </c>
      <c r="H160">
        <v>59.4</v>
      </c>
      <c r="I160">
        <v>41.89</v>
      </c>
      <c r="J160">
        <v>25.29</v>
      </c>
      <c r="K160">
        <v>22.003</v>
      </c>
      <c r="L160">
        <v>90.5</v>
      </c>
      <c r="M160">
        <v>14.209</v>
      </c>
      <c r="N160">
        <v>527.37</v>
      </c>
      <c r="O160">
        <v>43.3</v>
      </c>
      <c r="P160">
        <v>65.28</v>
      </c>
    </row>
    <row r="161" spans="2:16" x14ac:dyDescent="0.35">
      <c r="B161" s="2">
        <v>45099</v>
      </c>
      <c r="C161">
        <v>401.63</v>
      </c>
      <c r="D161" t="e">
        <v>#N/A</v>
      </c>
      <c r="E161">
        <v>97.61</v>
      </c>
      <c r="F161">
        <v>86.36</v>
      </c>
      <c r="G161">
        <v>57.56</v>
      </c>
      <c r="H161">
        <v>60.26</v>
      </c>
      <c r="I161">
        <v>42.28</v>
      </c>
      <c r="J161">
        <v>24.98</v>
      </c>
      <c r="K161">
        <v>22.370999999999999</v>
      </c>
      <c r="L161">
        <v>91.71</v>
      </c>
      <c r="M161">
        <v>14.250999</v>
      </c>
      <c r="N161">
        <v>531.27</v>
      </c>
      <c r="O161">
        <v>43.65</v>
      </c>
      <c r="P161">
        <v>65.87</v>
      </c>
    </row>
    <row r="162" spans="2:16" x14ac:dyDescent="0.35">
      <c r="B162" s="2">
        <v>45098</v>
      </c>
      <c r="C162">
        <v>409.11</v>
      </c>
      <c r="D162" t="e">
        <v>#N/A</v>
      </c>
      <c r="E162">
        <v>98.8</v>
      </c>
      <c r="F162">
        <v>87.04</v>
      </c>
      <c r="G162">
        <v>58.14</v>
      </c>
      <c r="H162">
        <v>60.8</v>
      </c>
      <c r="I162">
        <v>42.61</v>
      </c>
      <c r="J162">
        <v>25.2</v>
      </c>
      <c r="K162">
        <v>22.6</v>
      </c>
      <c r="L162">
        <v>92.07</v>
      </c>
      <c r="M162">
        <v>14.478999</v>
      </c>
      <c r="N162">
        <v>535.26</v>
      </c>
      <c r="O162">
        <v>44.04</v>
      </c>
      <c r="P162">
        <v>66.23</v>
      </c>
    </row>
    <row r="163" spans="2:16" x14ac:dyDescent="0.35">
      <c r="B163" s="2">
        <v>45097</v>
      </c>
      <c r="C163">
        <v>406.7</v>
      </c>
      <c r="D163" t="e">
        <v>#N/A</v>
      </c>
      <c r="E163">
        <v>97.92</v>
      </c>
      <c r="F163">
        <v>87.44</v>
      </c>
      <c r="G163">
        <v>57.63</v>
      </c>
      <c r="H163">
        <v>60.74</v>
      </c>
      <c r="I163">
        <v>42.92</v>
      </c>
      <c r="J163">
        <v>25.27</v>
      </c>
      <c r="K163">
        <v>22.335999999999999</v>
      </c>
      <c r="L163">
        <v>91.96</v>
      </c>
      <c r="M163">
        <v>14.330000999999999</v>
      </c>
      <c r="N163">
        <v>537.19000000000005</v>
      </c>
      <c r="O163">
        <v>43.77</v>
      </c>
      <c r="P163">
        <v>66.05</v>
      </c>
    </row>
    <row r="164" spans="2:16" x14ac:dyDescent="0.35">
      <c r="B164" s="2">
        <v>45096</v>
      </c>
      <c r="C164">
        <v>406</v>
      </c>
      <c r="D164" t="e">
        <v>#N/A</v>
      </c>
      <c r="E164">
        <v>98.3</v>
      </c>
      <c r="F164">
        <v>87.21</v>
      </c>
      <c r="G164">
        <v>57.48</v>
      </c>
      <c r="H164">
        <v>60.57</v>
      </c>
      <c r="I164">
        <v>43.52</v>
      </c>
      <c r="J164">
        <v>25.39</v>
      </c>
      <c r="K164">
        <v>22.324999999999999</v>
      </c>
      <c r="L164">
        <v>91.62</v>
      </c>
      <c r="M164">
        <v>14.35</v>
      </c>
      <c r="N164">
        <v>535.85</v>
      </c>
      <c r="O164">
        <v>43.4</v>
      </c>
      <c r="P164">
        <v>65.89</v>
      </c>
    </row>
    <row r="165" spans="2:16" x14ac:dyDescent="0.35">
      <c r="B165" s="2">
        <v>45093</v>
      </c>
      <c r="C165">
        <v>400.61</v>
      </c>
      <c r="D165" t="e">
        <v>#N/A</v>
      </c>
      <c r="E165">
        <v>97.83</v>
      </c>
      <c r="F165">
        <v>86.91</v>
      </c>
      <c r="G165">
        <v>57.94</v>
      </c>
      <c r="H165">
        <v>61.08</v>
      </c>
      <c r="I165">
        <v>42.73</v>
      </c>
      <c r="J165">
        <v>25.14</v>
      </c>
      <c r="K165">
        <v>22.69</v>
      </c>
      <c r="L165">
        <v>91.89</v>
      </c>
      <c r="M165">
        <v>13.805</v>
      </c>
      <c r="N165">
        <v>540.19000000000005</v>
      </c>
      <c r="O165">
        <v>43.59</v>
      </c>
      <c r="P165">
        <v>66.08</v>
      </c>
    </row>
    <row r="166" spans="2:16" x14ac:dyDescent="0.35">
      <c r="B166" s="2">
        <v>45092</v>
      </c>
      <c r="C166">
        <v>396.75</v>
      </c>
      <c r="D166" t="e">
        <v>#N/A</v>
      </c>
      <c r="E166">
        <v>98.07</v>
      </c>
      <c r="F166">
        <v>86.04</v>
      </c>
      <c r="G166">
        <v>57.58</v>
      </c>
      <c r="H166">
        <v>60.71</v>
      </c>
      <c r="I166">
        <v>42.27</v>
      </c>
      <c r="J166">
        <v>25.05</v>
      </c>
      <c r="K166">
        <v>22.286000999999999</v>
      </c>
      <c r="L166">
        <v>91.54</v>
      </c>
      <c r="M166">
        <v>14.331</v>
      </c>
      <c r="N166">
        <v>535.71</v>
      </c>
      <c r="O166">
        <v>43.34</v>
      </c>
      <c r="P166">
        <v>65.709999999999994</v>
      </c>
    </row>
    <row r="167" spans="2:16" x14ac:dyDescent="0.35">
      <c r="B167" s="2">
        <v>45091</v>
      </c>
      <c r="C167">
        <v>404.53</v>
      </c>
      <c r="D167" t="e">
        <v>#N/A</v>
      </c>
      <c r="E167">
        <v>97.51</v>
      </c>
      <c r="F167">
        <v>68.349999999999994</v>
      </c>
      <c r="G167">
        <v>57.69</v>
      </c>
      <c r="H167">
        <v>60.44</v>
      </c>
      <c r="I167">
        <v>42.55</v>
      </c>
      <c r="J167">
        <v>24.46</v>
      </c>
      <c r="K167">
        <v>22.571999999999999</v>
      </c>
      <c r="L167">
        <v>91.25</v>
      </c>
      <c r="M167">
        <v>14.246001</v>
      </c>
      <c r="N167">
        <v>531.65</v>
      </c>
      <c r="O167">
        <v>43.46</v>
      </c>
      <c r="P167">
        <v>65.75</v>
      </c>
    </row>
    <row r="168" spans="2:16" x14ac:dyDescent="0.35">
      <c r="B168" s="2">
        <v>45090</v>
      </c>
      <c r="C168">
        <v>405.25</v>
      </c>
      <c r="D168" t="e">
        <v>#N/A</v>
      </c>
      <c r="E168">
        <v>97.05</v>
      </c>
      <c r="F168">
        <v>85.3</v>
      </c>
      <c r="G168">
        <v>57.34</v>
      </c>
      <c r="H168">
        <v>60.14</v>
      </c>
      <c r="I168">
        <v>42.49</v>
      </c>
      <c r="J168">
        <v>23.35</v>
      </c>
      <c r="K168">
        <v>22.744001000000001</v>
      </c>
      <c r="L168">
        <v>90.42</v>
      </c>
      <c r="M168">
        <v>13.605000499999999</v>
      </c>
      <c r="N168">
        <v>528.88</v>
      </c>
      <c r="O168">
        <v>43.13</v>
      </c>
      <c r="P168">
        <v>65.44</v>
      </c>
    </row>
    <row r="169" spans="2:16" x14ac:dyDescent="0.35">
      <c r="B169" s="2">
        <v>45089</v>
      </c>
      <c r="C169">
        <v>402.9</v>
      </c>
      <c r="D169" t="e">
        <v>#N/A</v>
      </c>
      <c r="E169">
        <v>97.42</v>
      </c>
      <c r="F169">
        <v>82.81</v>
      </c>
      <c r="G169">
        <v>56.92</v>
      </c>
      <c r="H169">
        <v>58.43</v>
      </c>
      <c r="I169">
        <v>42.14</v>
      </c>
      <c r="J169">
        <v>24.42</v>
      </c>
      <c r="K169">
        <v>22.6</v>
      </c>
      <c r="L169">
        <v>89.98</v>
      </c>
      <c r="M169">
        <v>14.07</v>
      </c>
      <c r="N169">
        <v>523.47</v>
      </c>
      <c r="O169">
        <v>42.96</v>
      </c>
      <c r="P169">
        <v>65.209999999999994</v>
      </c>
    </row>
    <row r="170" spans="2:16" x14ac:dyDescent="0.35">
      <c r="B170" s="2">
        <v>45086</v>
      </c>
      <c r="C170">
        <v>402.85</v>
      </c>
      <c r="D170" t="e">
        <v>#N/A</v>
      </c>
      <c r="E170">
        <v>95.72</v>
      </c>
      <c r="F170">
        <v>84.61</v>
      </c>
      <c r="G170">
        <v>56.8</v>
      </c>
      <c r="H170">
        <v>59.51</v>
      </c>
      <c r="I170">
        <v>41.89</v>
      </c>
      <c r="J170">
        <v>24.7</v>
      </c>
      <c r="K170">
        <v>22.213000999999998</v>
      </c>
      <c r="L170">
        <v>89.37</v>
      </c>
      <c r="M170">
        <v>13.805</v>
      </c>
      <c r="N170">
        <v>521.67999999999995</v>
      </c>
      <c r="O170">
        <v>42.84</v>
      </c>
      <c r="P170">
        <v>65.08</v>
      </c>
    </row>
    <row r="171" spans="2:16" x14ac:dyDescent="0.35">
      <c r="B171" s="2">
        <v>45085</v>
      </c>
      <c r="C171">
        <v>407.94</v>
      </c>
      <c r="D171" t="e">
        <v>#N/A</v>
      </c>
      <c r="E171">
        <v>97.88</v>
      </c>
      <c r="F171">
        <v>85.78</v>
      </c>
      <c r="G171">
        <v>56.6</v>
      </c>
      <c r="H171">
        <v>59.75</v>
      </c>
      <c r="I171">
        <v>41.87</v>
      </c>
      <c r="J171">
        <v>24.23</v>
      </c>
      <c r="K171">
        <v>22.515999999999998</v>
      </c>
      <c r="L171">
        <v>89.9</v>
      </c>
      <c r="M171">
        <v>13.705000999999999</v>
      </c>
      <c r="N171">
        <v>526.64</v>
      </c>
      <c r="O171">
        <v>42.62</v>
      </c>
      <c r="P171">
        <v>64.790000000000006</v>
      </c>
    </row>
    <row r="172" spans="2:16" x14ac:dyDescent="0.35">
      <c r="B172" s="2">
        <v>45084</v>
      </c>
      <c r="C172">
        <v>407.23</v>
      </c>
      <c r="D172" t="e">
        <v>#N/A</v>
      </c>
      <c r="E172">
        <v>97.2</v>
      </c>
      <c r="F172">
        <v>85.48</v>
      </c>
      <c r="G172">
        <v>56.65</v>
      </c>
      <c r="H172">
        <v>59.83</v>
      </c>
      <c r="I172">
        <v>42.22</v>
      </c>
      <c r="J172">
        <v>24.49</v>
      </c>
      <c r="K172">
        <v>22.759</v>
      </c>
      <c r="L172">
        <v>90.29</v>
      </c>
      <c r="M172">
        <v>14.0720005</v>
      </c>
      <c r="N172">
        <v>531.64</v>
      </c>
      <c r="O172">
        <v>42.34</v>
      </c>
      <c r="P172">
        <v>64.63</v>
      </c>
    </row>
    <row r="173" spans="2:16" x14ac:dyDescent="0.35">
      <c r="B173" s="2">
        <v>45083</v>
      </c>
      <c r="C173">
        <v>404.05</v>
      </c>
      <c r="D173" t="e">
        <v>#N/A</v>
      </c>
      <c r="E173">
        <v>96.3</v>
      </c>
      <c r="F173">
        <v>84.53</v>
      </c>
      <c r="G173">
        <v>56.05</v>
      </c>
      <c r="H173">
        <v>58.95</v>
      </c>
      <c r="I173">
        <v>41.82</v>
      </c>
      <c r="J173">
        <v>24.07</v>
      </c>
      <c r="K173">
        <v>22.562000000000001</v>
      </c>
      <c r="L173">
        <v>89.19</v>
      </c>
      <c r="M173">
        <v>14.099000999999999</v>
      </c>
      <c r="N173">
        <v>524.28</v>
      </c>
      <c r="O173">
        <v>42.11</v>
      </c>
      <c r="P173">
        <v>64.09</v>
      </c>
    </row>
    <row r="174" spans="2:16" x14ac:dyDescent="0.35">
      <c r="B174" s="2">
        <v>45082</v>
      </c>
      <c r="C174">
        <v>405.88</v>
      </c>
      <c r="D174" t="e">
        <v>#N/A</v>
      </c>
      <c r="E174">
        <v>97.96</v>
      </c>
      <c r="F174">
        <v>83.99</v>
      </c>
      <c r="G174">
        <v>56</v>
      </c>
      <c r="H174">
        <v>58.92</v>
      </c>
      <c r="I174">
        <v>41.51</v>
      </c>
      <c r="J174">
        <v>24.53</v>
      </c>
      <c r="K174">
        <v>22.687000000000001</v>
      </c>
      <c r="L174">
        <v>89</v>
      </c>
      <c r="M174">
        <v>13.955000999999999</v>
      </c>
      <c r="N174">
        <v>526.54999999999995</v>
      </c>
      <c r="O174">
        <v>41.97</v>
      </c>
      <c r="P174">
        <v>64.010000000000005</v>
      </c>
    </row>
    <row r="175" spans="2:16" x14ac:dyDescent="0.35">
      <c r="B175" s="2">
        <v>45079</v>
      </c>
      <c r="C175">
        <v>407.02</v>
      </c>
      <c r="D175" t="e">
        <v>#N/A</v>
      </c>
      <c r="E175">
        <v>97.77</v>
      </c>
      <c r="F175">
        <v>84.01</v>
      </c>
      <c r="G175">
        <v>55.65</v>
      </c>
      <c r="H175">
        <v>58.8</v>
      </c>
      <c r="I175">
        <v>41.2</v>
      </c>
      <c r="J175">
        <v>24.14</v>
      </c>
      <c r="K175">
        <v>22.468</v>
      </c>
      <c r="L175">
        <v>88.11</v>
      </c>
      <c r="M175">
        <v>13.505000000000001</v>
      </c>
      <c r="N175">
        <v>529.04</v>
      </c>
      <c r="O175">
        <v>41.84</v>
      </c>
      <c r="P175">
        <v>63.54</v>
      </c>
    </row>
    <row r="176" spans="2:16" x14ac:dyDescent="0.35">
      <c r="B176" s="2">
        <v>45078</v>
      </c>
      <c r="C176">
        <v>403.32</v>
      </c>
      <c r="D176" t="e">
        <v>#N/A</v>
      </c>
      <c r="E176">
        <v>96.34</v>
      </c>
      <c r="F176">
        <v>83.5</v>
      </c>
      <c r="G176">
        <v>55.35</v>
      </c>
      <c r="H176">
        <v>57.65</v>
      </c>
      <c r="I176">
        <v>41.01</v>
      </c>
      <c r="J176">
        <v>24.14</v>
      </c>
      <c r="K176">
        <v>22.175999999999998</v>
      </c>
      <c r="L176">
        <v>87.98</v>
      </c>
      <c r="M176">
        <v>14.066001</v>
      </c>
      <c r="N176">
        <v>525</v>
      </c>
      <c r="O176">
        <v>41.71</v>
      </c>
      <c r="P176">
        <v>63.3</v>
      </c>
    </row>
    <row r="177" spans="2:16" x14ac:dyDescent="0.35">
      <c r="B177" s="2">
        <v>45077</v>
      </c>
      <c r="C177">
        <v>401.9</v>
      </c>
      <c r="D177" t="e">
        <v>#N/A</v>
      </c>
      <c r="E177">
        <v>96.93</v>
      </c>
      <c r="F177">
        <v>82.94</v>
      </c>
      <c r="G177">
        <v>55.55</v>
      </c>
      <c r="H177">
        <v>59.18</v>
      </c>
      <c r="I177">
        <v>41.18</v>
      </c>
      <c r="J177">
        <v>22.53</v>
      </c>
      <c r="K177">
        <v>22.417000000000002</v>
      </c>
      <c r="L177">
        <v>87.67</v>
      </c>
      <c r="M177">
        <v>13.81</v>
      </c>
      <c r="N177">
        <v>524.95000000000005</v>
      </c>
      <c r="O177">
        <v>42.08</v>
      </c>
      <c r="P177">
        <v>63.48</v>
      </c>
    </row>
    <row r="178" spans="2:16" x14ac:dyDescent="0.35">
      <c r="B178" s="2">
        <v>45076</v>
      </c>
      <c r="C178">
        <v>400.56</v>
      </c>
      <c r="D178" t="e">
        <v>#N/A</v>
      </c>
      <c r="E178">
        <v>97.46</v>
      </c>
      <c r="F178">
        <v>81.96</v>
      </c>
      <c r="G178">
        <v>55.8</v>
      </c>
      <c r="H178">
        <v>59.2</v>
      </c>
      <c r="I178">
        <v>41.17</v>
      </c>
      <c r="J178">
        <v>22.53</v>
      </c>
      <c r="K178">
        <v>22.103000000000002</v>
      </c>
      <c r="L178">
        <v>87.56</v>
      </c>
      <c r="M178">
        <v>13.505000000000001</v>
      </c>
      <c r="N178">
        <v>524.75</v>
      </c>
      <c r="O178">
        <v>42.45</v>
      </c>
      <c r="P178">
        <v>64.05</v>
      </c>
    </row>
    <row r="179" spans="2:16" x14ac:dyDescent="0.35">
      <c r="B179" s="2">
        <v>45075</v>
      </c>
      <c r="C179">
        <v>400.01</v>
      </c>
      <c r="D179" t="e">
        <v>#N/A</v>
      </c>
      <c r="E179">
        <v>94.33</v>
      </c>
      <c r="F179">
        <v>82.26</v>
      </c>
      <c r="G179">
        <v>55.69</v>
      </c>
      <c r="H179">
        <v>58.9</v>
      </c>
      <c r="I179">
        <v>40.909999999999997</v>
      </c>
      <c r="J179">
        <v>23.93</v>
      </c>
      <c r="K179">
        <v>22.661000999999999</v>
      </c>
      <c r="L179">
        <v>87.34</v>
      </c>
      <c r="M179">
        <v>13.405001</v>
      </c>
      <c r="N179">
        <v>521.5</v>
      </c>
      <c r="O179">
        <v>42.49</v>
      </c>
      <c r="P179">
        <v>63.87</v>
      </c>
    </row>
    <row r="180" spans="2:16" x14ac:dyDescent="0.35">
      <c r="B180" s="2">
        <v>45072</v>
      </c>
      <c r="C180">
        <v>397.99</v>
      </c>
      <c r="D180" t="e">
        <v>#N/A</v>
      </c>
      <c r="E180">
        <v>96.39</v>
      </c>
      <c r="F180">
        <v>82.5</v>
      </c>
      <c r="G180">
        <v>55.47</v>
      </c>
      <c r="H180">
        <v>58.69</v>
      </c>
      <c r="I180">
        <v>40.57</v>
      </c>
      <c r="J180">
        <v>23.73</v>
      </c>
      <c r="K180">
        <v>21.573</v>
      </c>
      <c r="L180">
        <v>87.04</v>
      </c>
      <c r="M180">
        <v>13.92</v>
      </c>
      <c r="N180">
        <v>519.20000000000005</v>
      </c>
      <c r="O180">
        <v>42.53</v>
      </c>
      <c r="P180">
        <v>63.42</v>
      </c>
    </row>
    <row r="181" spans="2:16" x14ac:dyDescent="0.35">
      <c r="B181" s="2">
        <v>45071</v>
      </c>
      <c r="C181">
        <v>393.99</v>
      </c>
      <c r="D181" t="e">
        <v>#N/A</v>
      </c>
      <c r="E181">
        <v>93.03</v>
      </c>
      <c r="F181">
        <v>82.25</v>
      </c>
      <c r="G181">
        <v>55.03</v>
      </c>
      <c r="H181">
        <v>57.75</v>
      </c>
      <c r="I181">
        <v>40</v>
      </c>
      <c r="J181">
        <v>22.23</v>
      </c>
      <c r="K181">
        <v>21.992000000000001</v>
      </c>
      <c r="L181">
        <v>86</v>
      </c>
      <c r="M181">
        <v>13.519999500000001</v>
      </c>
      <c r="N181">
        <v>510.23</v>
      </c>
      <c r="O181">
        <v>42.55</v>
      </c>
      <c r="P181">
        <v>63.13</v>
      </c>
    </row>
    <row r="182" spans="2:16" x14ac:dyDescent="0.35">
      <c r="B182" s="2">
        <v>45070</v>
      </c>
      <c r="C182">
        <v>395.3</v>
      </c>
      <c r="D182" t="e">
        <v>#N/A</v>
      </c>
      <c r="E182">
        <v>95.4</v>
      </c>
      <c r="F182">
        <v>81.489999999999995</v>
      </c>
      <c r="G182">
        <v>54.76</v>
      </c>
      <c r="H182">
        <v>58.19</v>
      </c>
      <c r="I182">
        <v>40.32</v>
      </c>
      <c r="J182">
        <v>23.55</v>
      </c>
      <c r="K182">
        <v>22.399000000000001</v>
      </c>
      <c r="L182">
        <v>86.17</v>
      </c>
      <c r="M182">
        <v>13.105000499999999</v>
      </c>
      <c r="N182">
        <v>508.68</v>
      </c>
      <c r="O182">
        <v>42.58</v>
      </c>
      <c r="P182">
        <v>62.97</v>
      </c>
    </row>
    <row r="183" spans="2:16" x14ac:dyDescent="0.35">
      <c r="B183" s="2">
        <v>45069</v>
      </c>
      <c r="C183">
        <v>397.69</v>
      </c>
      <c r="D183" t="e">
        <v>#N/A</v>
      </c>
      <c r="E183">
        <v>95</v>
      </c>
      <c r="F183">
        <v>80.59</v>
      </c>
      <c r="G183">
        <v>54.8</v>
      </c>
      <c r="H183">
        <v>58.45</v>
      </c>
      <c r="I183">
        <v>39.69</v>
      </c>
      <c r="J183">
        <v>23.4</v>
      </c>
      <c r="K183">
        <v>22.410001999999999</v>
      </c>
      <c r="L183">
        <v>85.99</v>
      </c>
      <c r="M183">
        <v>13.105000499999999</v>
      </c>
      <c r="N183">
        <v>506.8</v>
      </c>
      <c r="O183">
        <v>42.37</v>
      </c>
      <c r="P183">
        <v>62.58</v>
      </c>
    </row>
    <row r="184" spans="2:16" x14ac:dyDescent="0.35">
      <c r="B184" s="2">
        <v>45068</v>
      </c>
      <c r="C184">
        <v>394.25</v>
      </c>
      <c r="D184" t="e">
        <v>#N/A</v>
      </c>
      <c r="E184">
        <v>95.9</v>
      </c>
      <c r="F184">
        <v>80.59</v>
      </c>
      <c r="G184">
        <v>55.06</v>
      </c>
      <c r="H184">
        <v>57.91</v>
      </c>
      <c r="I184">
        <v>39.659999999999997</v>
      </c>
      <c r="J184">
        <v>22.95</v>
      </c>
      <c r="K184">
        <v>22.37</v>
      </c>
      <c r="L184">
        <v>85.14</v>
      </c>
      <c r="M184">
        <v>13.577999999999999</v>
      </c>
      <c r="N184">
        <v>505.94</v>
      </c>
      <c r="O184">
        <v>42.45</v>
      </c>
      <c r="P184">
        <v>62.53</v>
      </c>
    </row>
    <row r="185" spans="2:16" x14ac:dyDescent="0.35">
      <c r="B185" s="2">
        <v>45065</v>
      </c>
      <c r="C185">
        <v>392.76</v>
      </c>
      <c r="D185" t="e">
        <v>#N/A</v>
      </c>
      <c r="E185">
        <v>93.43</v>
      </c>
      <c r="F185">
        <v>79.739999999999995</v>
      </c>
      <c r="G185">
        <v>54.21</v>
      </c>
      <c r="H185">
        <v>56.96</v>
      </c>
      <c r="I185">
        <v>39.770000000000003</v>
      </c>
      <c r="J185">
        <v>23.19</v>
      </c>
      <c r="K185">
        <v>21.763000000000002</v>
      </c>
      <c r="L185">
        <v>84.63</v>
      </c>
      <c r="M185">
        <v>13.482001</v>
      </c>
      <c r="N185">
        <v>503.65</v>
      </c>
      <c r="O185">
        <v>42.64</v>
      </c>
      <c r="P185">
        <v>62.32</v>
      </c>
    </row>
    <row r="186" spans="2:16" x14ac:dyDescent="0.35">
      <c r="B186" s="2">
        <v>45064</v>
      </c>
      <c r="C186">
        <v>392.02</v>
      </c>
      <c r="D186" t="e">
        <v>#N/A</v>
      </c>
      <c r="E186">
        <v>93.72</v>
      </c>
      <c r="F186">
        <v>79.69</v>
      </c>
      <c r="G186">
        <v>54.38</v>
      </c>
      <c r="H186">
        <v>57.24</v>
      </c>
      <c r="I186">
        <v>39.909999999999997</v>
      </c>
      <c r="J186">
        <v>22.56</v>
      </c>
      <c r="K186">
        <v>21.803000000000001</v>
      </c>
      <c r="L186">
        <v>84.95</v>
      </c>
      <c r="M186">
        <v>13.205000999999999</v>
      </c>
      <c r="N186">
        <v>502.35</v>
      </c>
      <c r="O186">
        <v>42.53</v>
      </c>
      <c r="P186">
        <v>62.27</v>
      </c>
    </row>
    <row r="187" spans="2:16" x14ac:dyDescent="0.35">
      <c r="B187" s="2">
        <v>45063</v>
      </c>
      <c r="C187">
        <v>397.89</v>
      </c>
      <c r="D187" t="e">
        <v>#N/A</v>
      </c>
      <c r="E187">
        <v>93.6</v>
      </c>
      <c r="F187">
        <v>81.209999999999994</v>
      </c>
      <c r="G187">
        <v>54.72</v>
      </c>
      <c r="H187">
        <v>57.64</v>
      </c>
      <c r="I187">
        <v>39.9</v>
      </c>
      <c r="J187">
        <v>23.11</v>
      </c>
      <c r="K187">
        <v>22.100999999999999</v>
      </c>
      <c r="L187">
        <v>85.47</v>
      </c>
      <c r="M187">
        <v>13.87</v>
      </c>
      <c r="N187">
        <v>507.39</v>
      </c>
      <c r="O187">
        <v>42.88</v>
      </c>
      <c r="P187">
        <v>63.05</v>
      </c>
    </row>
    <row r="188" spans="2:16" x14ac:dyDescent="0.35">
      <c r="B188" s="2">
        <v>45062</v>
      </c>
      <c r="C188">
        <v>402.46</v>
      </c>
      <c r="D188" t="e">
        <v>#N/A</v>
      </c>
      <c r="E188">
        <v>94.61</v>
      </c>
      <c r="F188">
        <v>80.36</v>
      </c>
      <c r="G188">
        <v>54.97</v>
      </c>
      <c r="H188">
        <v>58.12</v>
      </c>
      <c r="I188">
        <v>39.97</v>
      </c>
      <c r="J188">
        <v>23.11</v>
      </c>
      <c r="K188">
        <v>22.477001000000001</v>
      </c>
      <c r="L188">
        <v>85.96</v>
      </c>
      <c r="M188">
        <v>13.55</v>
      </c>
      <c r="N188">
        <v>508.42</v>
      </c>
      <c r="O188">
        <v>42.93</v>
      </c>
      <c r="P188">
        <v>63.22</v>
      </c>
    </row>
    <row r="189" spans="2:16" x14ac:dyDescent="0.35">
      <c r="B189" s="2">
        <v>45061</v>
      </c>
      <c r="C189">
        <v>396.3</v>
      </c>
      <c r="D189" t="e">
        <v>#N/A</v>
      </c>
      <c r="E189">
        <v>95.79</v>
      </c>
      <c r="F189">
        <v>81</v>
      </c>
      <c r="G189">
        <v>55.36</v>
      </c>
      <c r="H189">
        <v>57.95</v>
      </c>
      <c r="I189">
        <v>39.99</v>
      </c>
      <c r="J189">
        <v>23.11</v>
      </c>
      <c r="K189">
        <v>22.210000999999998</v>
      </c>
      <c r="L189">
        <v>85.83</v>
      </c>
      <c r="M189">
        <v>13.899001</v>
      </c>
      <c r="N189">
        <v>508.71</v>
      </c>
      <c r="O189">
        <v>42.63</v>
      </c>
      <c r="P189">
        <v>63.2</v>
      </c>
    </row>
    <row r="190" spans="2:16" x14ac:dyDescent="0.35">
      <c r="B190" s="2">
        <v>45058</v>
      </c>
      <c r="C190">
        <v>393</v>
      </c>
      <c r="D190" t="e">
        <v>#N/A</v>
      </c>
      <c r="E190">
        <v>94.3</v>
      </c>
      <c r="F190">
        <v>80.319999999999993</v>
      </c>
      <c r="G190">
        <v>55</v>
      </c>
      <c r="H190">
        <v>58.13</v>
      </c>
      <c r="I190">
        <v>39.64</v>
      </c>
      <c r="J190">
        <v>23.26</v>
      </c>
      <c r="K190">
        <v>22.317999</v>
      </c>
      <c r="L190">
        <v>85.72</v>
      </c>
      <c r="M190">
        <v>13.6</v>
      </c>
      <c r="N190">
        <v>502.9</v>
      </c>
      <c r="O190">
        <v>42.53</v>
      </c>
      <c r="P190">
        <v>62.61</v>
      </c>
    </row>
    <row r="191" spans="2:16" x14ac:dyDescent="0.35">
      <c r="B191" s="2">
        <v>45057</v>
      </c>
      <c r="C191">
        <v>393.08</v>
      </c>
      <c r="D191" t="e">
        <v>#N/A</v>
      </c>
      <c r="E191">
        <v>94.3</v>
      </c>
      <c r="F191">
        <v>80.98</v>
      </c>
      <c r="G191">
        <v>55.6</v>
      </c>
      <c r="H191">
        <v>58.85</v>
      </c>
      <c r="I191">
        <v>39.979999999999997</v>
      </c>
      <c r="J191">
        <v>23.08</v>
      </c>
      <c r="K191">
        <v>22.216002</v>
      </c>
      <c r="L191">
        <v>85.8</v>
      </c>
      <c r="M191">
        <v>13.55</v>
      </c>
      <c r="N191">
        <v>501.87</v>
      </c>
      <c r="O191">
        <v>43.08</v>
      </c>
      <c r="P191">
        <v>63.14</v>
      </c>
    </row>
    <row r="192" spans="2:16" x14ac:dyDescent="0.35">
      <c r="B192" s="2">
        <v>45056</v>
      </c>
      <c r="C192">
        <v>391.7</v>
      </c>
      <c r="D192" t="e">
        <v>#N/A</v>
      </c>
      <c r="E192">
        <v>94.5</v>
      </c>
      <c r="F192">
        <v>81.63</v>
      </c>
      <c r="G192">
        <v>55.46</v>
      </c>
      <c r="H192">
        <v>58.5</v>
      </c>
      <c r="I192">
        <v>39.299999999999997</v>
      </c>
      <c r="J192">
        <v>23.2</v>
      </c>
      <c r="K192">
        <v>21.978000000000002</v>
      </c>
      <c r="L192">
        <v>85.84</v>
      </c>
      <c r="M192">
        <v>13.6</v>
      </c>
      <c r="N192">
        <v>500.7</v>
      </c>
      <c r="O192">
        <v>42.97</v>
      </c>
      <c r="P192">
        <v>63.5</v>
      </c>
    </row>
    <row r="193" spans="2:16" x14ac:dyDescent="0.35">
      <c r="B193" s="2">
        <v>45055</v>
      </c>
      <c r="C193">
        <v>396.24</v>
      </c>
      <c r="D193" t="e">
        <v>#N/A</v>
      </c>
      <c r="E193">
        <v>95.66</v>
      </c>
      <c r="F193">
        <v>81.75</v>
      </c>
      <c r="G193">
        <v>55.35</v>
      </c>
      <c r="H193">
        <v>58.77</v>
      </c>
      <c r="I193">
        <v>39.28</v>
      </c>
      <c r="J193">
        <v>23.47</v>
      </c>
      <c r="K193">
        <v>21.519000999999999</v>
      </c>
      <c r="L193">
        <v>85.54</v>
      </c>
      <c r="M193">
        <v>13.741</v>
      </c>
      <c r="N193">
        <v>497.6</v>
      </c>
      <c r="O193">
        <v>42.63</v>
      </c>
      <c r="P193">
        <v>63.3</v>
      </c>
    </row>
    <row r="194" spans="2:16" x14ac:dyDescent="0.35">
      <c r="B194" s="2">
        <v>45054</v>
      </c>
      <c r="C194">
        <v>407.58</v>
      </c>
      <c r="D194" t="e">
        <v>#N/A</v>
      </c>
      <c r="E194">
        <v>96</v>
      </c>
      <c r="F194">
        <v>80.83</v>
      </c>
      <c r="G194">
        <v>55.49</v>
      </c>
      <c r="H194">
        <v>58.68</v>
      </c>
      <c r="I194">
        <v>39.49</v>
      </c>
      <c r="J194">
        <v>23</v>
      </c>
      <c r="K194">
        <v>21.97</v>
      </c>
      <c r="L194">
        <v>85.49</v>
      </c>
      <c r="M194">
        <v>13.45</v>
      </c>
      <c r="N194">
        <v>499</v>
      </c>
      <c r="O194">
        <v>42.67</v>
      </c>
      <c r="P194">
        <v>63.54</v>
      </c>
    </row>
    <row r="195" spans="2:16" x14ac:dyDescent="0.35">
      <c r="B195" s="2">
        <v>45051</v>
      </c>
      <c r="C195">
        <v>411.99</v>
      </c>
      <c r="D195" t="e">
        <v>#N/A</v>
      </c>
      <c r="E195">
        <v>93.83</v>
      </c>
      <c r="F195">
        <v>81.47</v>
      </c>
      <c r="G195">
        <v>55.13</v>
      </c>
      <c r="H195">
        <v>58.15</v>
      </c>
      <c r="I195">
        <v>39.130000000000003</v>
      </c>
      <c r="J195">
        <v>23.33</v>
      </c>
      <c r="K195">
        <v>21.864999999999998</v>
      </c>
      <c r="L195">
        <v>84.91</v>
      </c>
      <c r="M195">
        <v>13.6</v>
      </c>
      <c r="N195">
        <v>494.82</v>
      </c>
      <c r="O195">
        <v>42.2</v>
      </c>
      <c r="P195">
        <v>62.99</v>
      </c>
    </row>
    <row r="196" spans="2:16" x14ac:dyDescent="0.35">
      <c r="B196" s="2">
        <v>45050</v>
      </c>
      <c r="C196">
        <v>414.98</v>
      </c>
      <c r="D196" t="e">
        <v>#N/A</v>
      </c>
      <c r="E196">
        <v>94.03</v>
      </c>
      <c r="F196">
        <v>81.540000000000006</v>
      </c>
      <c r="G196">
        <v>54.84</v>
      </c>
      <c r="H196">
        <v>58.11</v>
      </c>
      <c r="I196">
        <v>39.29</v>
      </c>
      <c r="J196">
        <v>23.32</v>
      </c>
      <c r="K196">
        <v>22.033000000000001</v>
      </c>
      <c r="L196">
        <v>85.01</v>
      </c>
      <c r="M196">
        <v>13.448</v>
      </c>
      <c r="N196">
        <v>493.49</v>
      </c>
      <c r="O196">
        <v>42.41</v>
      </c>
      <c r="P196">
        <v>63.13</v>
      </c>
    </row>
    <row r="197" spans="2:16" x14ac:dyDescent="0.35">
      <c r="B197" s="2">
        <v>45049</v>
      </c>
      <c r="C197">
        <v>410.92</v>
      </c>
      <c r="D197" t="e">
        <v>#N/A</v>
      </c>
      <c r="E197">
        <v>93.71</v>
      </c>
      <c r="F197">
        <v>80.27</v>
      </c>
      <c r="G197">
        <v>54.84</v>
      </c>
      <c r="H197">
        <v>58.25</v>
      </c>
      <c r="I197">
        <v>39.17</v>
      </c>
      <c r="J197">
        <v>22.7</v>
      </c>
      <c r="K197">
        <v>21.85</v>
      </c>
      <c r="L197">
        <v>84.83</v>
      </c>
      <c r="M197">
        <v>13.45</v>
      </c>
      <c r="N197">
        <v>493.3</v>
      </c>
      <c r="O197">
        <v>42.38</v>
      </c>
      <c r="P197">
        <v>62.88</v>
      </c>
    </row>
    <row r="198" spans="2:16" x14ac:dyDescent="0.35">
      <c r="B198" s="2">
        <v>45048</v>
      </c>
      <c r="C198">
        <v>414.73</v>
      </c>
      <c r="D198" t="e">
        <v>#N/A</v>
      </c>
      <c r="E198">
        <v>95</v>
      </c>
      <c r="F198">
        <v>81</v>
      </c>
      <c r="G198">
        <v>54.97</v>
      </c>
      <c r="H198">
        <v>58.52</v>
      </c>
      <c r="I198">
        <v>39.200000000000003</v>
      </c>
      <c r="J198">
        <v>23.21</v>
      </c>
      <c r="K198">
        <v>22.008001</v>
      </c>
      <c r="L198">
        <v>84.75</v>
      </c>
      <c r="M198">
        <v>13.644999500000001</v>
      </c>
      <c r="N198">
        <v>490.28</v>
      </c>
      <c r="O198">
        <v>42.19</v>
      </c>
      <c r="P198">
        <v>62.88</v>
      </c>
    </row>
    <row r="199" spans="2:16" x14ac:dyDescent="0.35">
      <c r="B199" s="2">
        <v>45044</v>
      </c>
      <c r="C199">
        <v>412.12</v>
      </c>
      <c r="D199" t="e">
        <v>#N/A</v>
      </c>
      <c r="E199">
        <v>92.45</v>
      </c>
      <c r="F199">
        <v>80.8</v>
      </c>
      <c r="G199">
        <v>54.65</v>
      </c>
      <c r="H199">
        <v>57.9</v>
      </c>
      <c r="I199">
        <v>38.78</v>
      </c>
      <c r="J199">
        <v>22.72</v>
      </c>
      <c r="K199">
        <v>21.65</v>
      </c>
      <c r="L199">
        <v>84.11</v>
      </c>
      <c r="M199">
        <v>13.511001</v>
      </c>
      <c r="N199">
        <v>490.36</v>
      </c>
      <c r="O199">
        <v>41.43</v>
      </c>
      <c r="P199">
        <v>62.31</v>
      </c>
    </row>
    <row r="200" spans="2:16" x14ac:dyDescent="0.35">
      <c r="B200" s="2">
        <v>45043</v>
      </c>
      <c r="C200">
        <v>403.68</v>
      </c>
      <c r="D200" t="e">
        <v>#N/A</v>
      </c>
      <c r="E200">
        <v>92.4</v>
      </c>
      <c r="F200">
        <v>79.7</v>
      </c>
      <c r="G200">
        <v>53.78</v>
      </c>
      <c r="H200">
        <v>57.06</v>
      </c>
      <c r="I200">
        <v>38.1</v>
      </c>
      <c r="J200">
        <v>23.05</v>
      </c>
      <c r="K200">
        <v>21.817999</v>
      </c>
      <c r="L200">
        <v>83.3</v>
      </c>
      <c r="M200">
        <v>13.47</v>
      </c>
      <c r="N200">
        <v>487.85</v>
      </c>
      <c r="O200">
        <v>41.27</v>
      </c>
      <c r="P200">
        <v>61.78</v>
      </c>
    </row>
    <row r="201" spans="2:16" x14ac:dyDescent="0.35">
      <c r="B201" s="2">
        <v>45042</v>
      </c>
      <c r="C201">
        <v>402.85</v>
      </c>
      <c r="D201" t="e">
        <v>#N/A</v>
      </c>
      <c r="E201">
        <v>92.4</v>
      </c>
      <c r="F201">
        <v>79.61</v>
      </c>
      <c r="G201">
        <v>53.44</v>
      </c>
      <c r="H201">
        <v>56.66</v>
      </c>
      <c r="I201">
        <v>38.1</v>
      </c>
      <c r="J201">
        <v>22.84</v>
      </c>
      <c r="K201">
        <v>21.754000000000001</v>
      </c>
      <c r="L201">
        <v>83.08</v>
      </c>
      <c r="M201">
        <v>13.05</v>
      </c>
      <c r="N201">
        <v>486.66</v>
      </c>
      <c r="O201">
        <v>41.29</v>
      </c>
      <c r="P201">
        <v>61.63</v>
      </c>
    </row>
    <row r="202" spans="2:16" x14ac:dyDescent="0.35">
      <c r="B202" s="2">
        <v>45041</v>
      </c>
      <c r="C202">
        <v>400.25</v>
      </c>
      <c r="D202" t="e">
        <v>#N/A</v>
      </c>
      <c r="E202">
        <v>91.05</v>
      </c>
      <c r="F202">
        <v>79.11</v>
      </c>
      <c r="G202">
        <v>53.16</v>
      </c>
      <c r="H202">
        <v>56.91</v>
      </c>
      <c r="I202">
        <v>38.24</v>
      </c>
      <c r="J202">
        <v>22.67</v>
      </c>
      <c r="K202">
        <v>21.672999999999998</v>
      </c>
      <c r="L202">
        <v>82.68</v>
      </c>
      <c r="M202">
        <v>13.05</v>
      </c>
      <c r="N202">
        <v>483</v>
      </c>
      <c r="O202">
        <v>41.03</v>
      </c>
      <c r="P202">
        <v>61.03</v>
      </c>
    </row>
    <row r="203" spans="2:16" x14ac:dyDescent="0.35">
      <c r="B203" s="2">
        <v>45040</v>
      </c>
      <c r="C203">
        <v>396.76</v>
      </c>
      <c r="D203" t="e">
        <v>#N/A</v>
      </c>
      <c r="E203">
        <v>92.27</v>
      </c>
      <c r="F203">
        <v>79.67</v>
      </c>
      <c r="G203">
        <v>52.87</v>
      </c>
      <c r="H203">
        <v>56.7</v>
      </c>
      <c r="I203">
        <v>37.79</v>
      </c>
      <c r="J203">
        <v>22.6</v>
      </c>
      <c r="K203">
        <v>21.577002</v>
      </c>
      <c r="L203">
        <v>82.8</v>
      </c>
      <c r="M203">
        <v>13.05</v>
      </c>
      <c r="N203">
        <v>482.07</v>
      </c>
      <c r="O203">
        <v>41.04</v>
      </c>
      <c r="P203">
        <v>60.87</v>
      </c>
    </row>
    <row r="204" spans="2:16" x14ac:dyDescent="0.35">
      <c r="B204" s="2">
        <v>45037</v>
      </c>
      <c r="C204">
        <v>384.8</v>
      </c>
      <c r="D204" t="e">
        <v>#N/A</v>
      </c>
      <c r="E204">
        <v>90.5</v>
      </c>
      <c r="F204">
        <v>80.08</v>
      </c>
      <c r="G204">
        <v>52.6</v>
      </c>
      <c r="H204">
        <v>56.46</v>
      </c>
      <c r="I204">
        <v>37.549999999999997</v>
      </c>
      <c r="J204">
        <v>22.8</v>
      </c>
      <c r="K204">
        <v>21.49</v>
      </c>
      <c r="L204">
        <v>82.61</v>
      </c>
      <c r="M204">
        <v>13.010001000000001</v>
      </c>
      <c r="N204">
        <v>480.9</v>
      </c>
      <c r="O204">
        <v>40.950000000000003</v>
      </c>
      <c r="P204">
        <v>60.74</v>
      </c>
    </row>
    <row r="205" spans="2:16" x14ac:dyDescent="0.35">
      <c r="B205" s="2">
        <v>45036</v>
      </c>
      <c r="C205">
        <v>388.51</v>
      </c>
      <c r="D205" t="e">
        <v>#N/A</v>
      </c>
      <c r="E205">
        <v>90.72</v>
      </c>
      <c r="F205">
        <v>79.61</v>
      </c>
      <c r="G205">
        <v>52.84</v>
      </c>
      <c r="H205">
        <v>56.61</v>
      </c>
      <c r="I205">
        <v>37.71</v>
      </c>
      <c r="J205">
        <v>22.96</v>
      </c>
      <c r="K205">
        <v>21.539999000000002</v>
      </c>
      <c r="L205">
        <v>83.01</v>
      </c>
      <c r="M205">
        <v>13.05</v>
      </c>
      <c r="N205">
        <v>476.04</v>
      </c>
      <c r="O205">
        <v>40.99</v>
      </c>
      <c r="P205">
        <v>60.51</v>
      </c>
    </row>
    <row r="206" spans="2:16" x14ac:dyDescent="0.35">
      <c r="B206" s="2">
        <v>45035</v>
      </c>
      <c r="C206">
        <v>388.48</v>
      </c>
      <c r="D206" t="e">
        <v>#N/A</v>
      </c>
      <c r="E206">
        <v>90.96</v>
      </c>
      <c r="F206">
        <v>80.77</v>
      </c>
      <c r="G206">
        <v>52.66</v>
      </c>
      <c r="H206">
        <v>56.71</v>
      </c>
      <c r="I206">
        <v>37.6</v>
      </c>
      <c r="J206">
        <v>22.96</v>
      </c>
      <c r="K206">
        <v>21.300001000000002</v>
      </c>
      <c r="L206">
        <v>83.29</v>
      </c>
      <c r="M206">
        <v>13.05</v>
      </c>
      <c r="N206">
        <v>478</v>
      </c>
      <c r="O206">
        <v>40.72</v>
      </c>
      <c r="P206">
        <v>60.44</v>
      </c>
    </row>
    <row r="208" spans="2:16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5">
      <c r="B209" t="s">
        <v>152</v>
      </c>
      <c r="C209" s="23">
        <f>C6</f>
        <v>683.37</v>
      </c>
      <c r="D209" s="23">
        <f t="shared" si="0"/>
        <v>187.05</v>
      </c>
      <c r="E209" s="23">
        <f t="shared" si="0"/>
        <v>124.81</v>
      </c>
      <c r="F209" s="23">
        <f t="shared" si="0"/>
        <v>119.81</v>
      </c>
      <c r="G209" s="23">
        <f t="shared" si="0"/>
        <v>81.760000000000005</v>
      </c>
      <c r="H209" s="23">
        <f t="shared" si="0"/>
        <v>83.4</v>
      </c>
      <c r="I209" s="23">
        <f t="shared" si="0"/>
        <v>60.69</v>
      </c>
      <c r="J209" s="23">
        <f t="shared" si="0"/>
        <v>35.020000000000003</v>
      </c>
      <c r="K209" s="23">
        <f t="shared" si="0"/>
        <v>22.97</v>
      </c>
      <c r="L209" s="23">
        <f t="shared" si="0"/>
        <v>116.81</v>
      </c>
      <c r="M209" s="23">
        <f t="shared" si="0"/>
        <v>17.86</v>
      </c>
      <c r="N209" s="23">
        <f t="shared" si="0"/>
        <v>558</v>
      </c>
      <c r="O209" s="23">
        <f t="shared" si="0"/>
        <v>80.180000000000007</v>
      </c>
      <c r="P209" s="23">
        <f t="shared" si="0"/>
        <v>100.58</v>
      </c>
    </row>
    <row r="210" spans="2:16" x14ac:dyDescent="0.35">
      <c r="B210" t="s">
        <v>153</v>
      </c>
      <c r="C210" s="23">
        <f>AVERAGE(C6:C35)</f>
        <v>598.51333333333321</v>
      </c>
      <c r="D210" s="23">
        <f t="shared" ref="D210:P210" si="1">AVERAGE(D6:D35)</f>
        <v>184.87266666666667</v>
      </c>
      <c r="E210" s="23">
        <f t="shared" si="1"/>
        <v>120.06466666666667</v>
      </c>
      <c r="F210" s="23">
        <f t="shared" si="1"/>
        <v>112.18766666666664</v>
      </c>
      <c r="G210" s="23">
        <f t="shared" si="1"/>
        <v>77.643333333333331</v>
      </c>
      <c r="H210" s="23">
        <f t="shared" si="1"/>
        <v>78.352333333333334</v>
      </c>
      <c r="I210" s="23">
        <f t="shared" si="1"/>
        <v>56.87266666666666</v>
      </c>
      <c r="J210" s="23">
        <f t="shared" si="1"/>
        <v>33.151333333333334</v>
      </c>
      <c r="K210" s="23">
        <f t="shared" si="1"/>
        <v>24.225300100000005</v>
      </c>
      <c r="L210" s="23">
        <f t="shared" si="1"/>
        <v>112.49599999999997</v>
      </c>
      <c r="M210" s="23">
        <f t="shared" si="1"/>
        <v>17.435333333333336</v>
      </c>
      <c r="N210" s="23">
        <f t="shared" si="1"/>
        <v>578.35533333333331</v>
      </c>
      <c r="O210" s="23">
        <f t="shared" si="1"/>
        <v>71.033666666666662</v>
      </c>
      <c r="P210" s="23">
        <f t="shared" si="1"/>
        <v>94.105333333333292</v>
      </c>
    </row>
    <row r="211" spans="2:16" x14ac:dyDescent="0.35">
      <c r="B211" t="s">
        <v>154</v>
      </c>
      <c r="C211" s="23">
        <f>AVERAGE(C6:C65)</f>
        <v>564.92499999999984</v>
      </c>
      <c r="D211" s="23">
        <f t="shared" ref="D211:P211" si="2">AVERAGE(D6:D65)</f>
        <v>178.67749999999998</v>
      </c>
      <c r="E211" s="23">
        <f t="shared" si="2"/>
        <v>115.42966666666666</v>
      </c>
      <c r="F211" s="23">
        <f t="shared" si="2"/>
        <v>107.39666666666662</v>
      </c>
      <c r="G211" s="23">
        <f t="shared" si="2"/>
        <v>73.336000000000013</v>
      </c>
      <c r="H211" s="23">
        <f t="shared" si="2"/>
        <v>74.490833333333327</v>
      </c>
      <c r="I211" s="23">
        <f t="shared" si="2"/>
        <v>54.33550000000001</v>
      </c>
      <c r="J211" s="23">
        <f t="shared" si="2"/>
        <v>31.701166666666662</v>
      </c>
      <c r="K211" s="23">
        <f t="shared" si="2"/>
        <v>24.050200233333342</v>
      </c>
      <c r="L211" s="23">
        <f t="shared" si="2"/>
        <v>108.5353333333333</v>
      </c>
      <c r="M211" s="23">
        <f t="shared" si="2"/>
        <v>16.79816666666667</v>
      </c>
      <c r="N211" s="23">
        <f t="shared" si="2"/>
        <v>565.89399999999989</v>
      </c>
      <c r="O211" s="23">
        <f t="shared" si="2"/>
        <v>65.73033333333332</v>
      </c>
      <c r="P211" s="23">
        <f t="shared" si="2"/>
        <v>88.585333333333296</v>
      </c>
    </row>
    <row r="212" spans="2:16" x14ac:dyDescent="0.35">
      <c r="B212" t="s">
        <v>155</v>
      </c>
      <c r="C212" s="23">
        <f>AVERAGE(C6:C206)</f>
        <v>482.91328358208966</v>
      </c>
      <c r="D212" s="23" t="e">
        <f t="shared" ref="D212:P212" si="3">AVERAGE(D6:D206)</f>
        <v>#N/A</v>
      </c>
      <c r="E212" s="23">
        <f t="shared" si="3"/>
        <v>105.05004975124373</v>
      </c>
      <c r="F212" s="23">
        <f t="shared" si="3"/>
        <v>95.876268656716448</v>
      </c>
      <c r="G212" s="23">
        <f t="shared" si="3"/>
        <v>63.765970149253697</v>
      </c>
      <c r="H212" s="23">
        <f t="shared" si="3"/>
        <v>65.492786069651714</v>
      </c>
      <c r="I212" s="23">
        <f t="shared" si="3"/>
        <v>46.645174129353251</v>
      </c>
      <c r="J212" s="23">
        <f t="shared" si="3"/>
        <v>28.034477611940289</v>
      </c>
      <c r="K212" s="23">
        <f t="shared" si="3"/>
        <v>23.160831129353223</v>
      </c>
      <c r="L212" s="23">
        <f t="shared" si="3"/>
        <v>98.207164179104481</v>
      </c>
      <c r="M212" s="23">
        <f t="shared" si="3"/>
        <v>15.138079798507475</v>
      </c>
      <c r="N212" s="23">
        <f t="shared" si="3"/>
        <v>539.59885572139308</v>
      </c>
      <c r="O212" s="23">
        <f t="shared" si="3"/>
        <v>52.634378109452754</v>
      </c>
      <c r="P212" s="23">
        <f t="shared" si="3"/>
        <v>74.916915422885509</v>
      </c>
    </row>
    <row r="213" spans="2:16" x14ac:dyDescent="0.35">
      <c r="B213" t="s">
        <v>156</v>
      </c>
      <c r="C213" s="23">
        <f>C209/C210</f>
        <v>1.1417790748187178</v>
      </c>
      <c r="D213" s="23">
        <f t="shared" ref="D213:P213" si="4">D209/D210</f>
        <v>1.0117774756679372</v>
      </c>
      <c r="E213" s="23">
        <f t="shared" si="4"/>
        <v>1.0395231458602865</v>
      </c>
      <c r="F213" s="23">
        <f t="shared" si="4"/>
        <v>1.0679427031491877</v>
      </c>
      <c r="G213" s="23">
        <f t="shared" si="4"/>
        <v>1.0530202206671533</v>
      </c>
      <c r="H213" s="23">
        <f t="shared" si="4"/>
        <v>1.0644226719476553</v>
      </c>
      <c r="I213" s="23">
        <f t="shared" si="4"/>
        <v>1.0671207023877904</v>
      </c>
      <c r="J213" s="23">
        <f t="shared" si="4"/>
        <v>1.056367768013353</v>
      </c>
      <c r="K213" s="23">
        <f t="shared" si="4"/>
        <v>0.94818226833854558</v>
      </c>
      <c r="L213" s="23">
        <f t="shared" si="4"/>
        <v>1.0383480301521835</v>
      </c>
      <c r="M213" s="23">
        <f t="shared" si="4"/>
        <v>1.0243566703628646</v>
      </c>
      <c r="N213" s="23">
        <f t="shared" si="4"/>
        <v>0.96480479705094802</v>
      </c>
      <c r="O213" s="23">
        <f t="shared" si="4"/>
        <v>1.1287605407764396</v>
      </c>
      <c r="P213" s="23">
        <f t="shared" si="4"/>
        <v>1.0688023349721594</v>
      </c>
    </row>
    <row r="214" spans="2:16" x14ac:dyDescent="0.35">
      <c r="B214" t="s">
        <v>157</v>
      </c>
      <c r="C214" s="23">
        <f t="shared" ref="C214:P215" si="5">C210/C211</f>
        <v>1.059456270006343</v>
      </c>
      <c r="D214" s="23">
        <f t="shared" si="5"/>
        <v>1.0346723379645826</v>
      </c>
      <c r="E214" s="23">
        <f t="shared" si="5"/>
        <v>1.0401543219680671</v>
      </c>
      <c r="F214" s="23">
        <f t="shared" si="5"/>
        <v>1.044610323101276</v>
      </c>
      <c r="G214" s="23">
        <f t="shared" si="5"/>
        <v>1.0587342278462599</v>
      </c>
      <c r="H214" s="23">
        <f t="shared" si="5"/>
        <v>1.0518385931154841</v>
      </c>
      <c r="I214" s="23">
        <f t="shared" si="5"/>
        <v>1.0466944569695071</v>
      </c>
      <c r="J214" s="23">
        <f t="shared" si="5"/>
        <v>1.0457448989784814</v>
      </c>
      <c r="K214" s="23">
        <f t="shared" si="5"/>
        <v>1.0072805991205003</v>
      </c>
      <c r="L214" s="23">
        <f t="shared" si="5"/>
        <v>1.0364919565364275</v>
      </c>
      <c r="M214" s="23">
        <f t="shared" si="5"/>
        <v>1.0379307265673832</v>
      </c>
      <c r="N214" s="23">
        <f t="shared" si="5"/>
        <v>1.0220206139901349</v>
      </c>
      <c r="O214" s="23">
        <f t="shared" si="5"/>
        <v>1.0806831954805241</v>
      </c>
      <c r="P214" s="23">
        <f t="shared" si="5"/>
        <v>1.0623127982058731</v>
      </c>
    </row>
    <row r="215" spans="2:16" x14ac:dyDescent="0.35">
      <c r="B215" t="s">
        <v>158</v>
      </c>
      <c r="C215" s="23">
        <f t="shared" si="5"/>
        <v>1.1698270045702091</v>
      </c>
      <c r="D215" s="23" t="e">
        <f t="shared" si="5"/>
        <v>#N/A</v>
      </c>
      <c r="E215" s="23">
        <f t="shared" si="5"/>
        <v>1.0988063969508024</v>
      </c>
      <c r="F215" s="23">
        <f t="shared" si="5"/>
        <v>1.1201590150655403</v>
      </c>
      <c r="G215" s="23">
        <f t="shared" si="5"/>
        <v>1.1500805183132359</v>
      </c>
      <c r="H215" s="23">
        <f t="shared" si="5"/>
        <v>1.1373898990052458</v>
      </c>
      <c r="I215" s="23">
        <f t="shared" si="5"/>
        <v>1.1648686281955014</v>
      </c>
      <c r="J215" s="23">
        <f t="shared" si="5"/>
        <v>1.1307921305144875</v>
      </c>
      <c r="K215" s="23">
        <f t="shared" si="5"/>
        <v>1.0383997059092134</v>
      </c>
      <c r="L215" s="23">
        <f t="shared" si="5"/>
        <v>1.1051671661691902</v>
      </c>
      <c r="M215" s="23">
        <f t="shared" si="5"/>
        <v>1.1096629751101503</v>
      </c>
      <c r="N215" s="23">
        <f t="shared" si="5"/>
        <v>1.0487309118612802</v>
      </c>
      <c r="O215" s="23">
        <f t="shared" si="5"/>
        <v>1.2488099165273243</v>
      </c>
      <c r="P215" s="23">
        <f t="shared" si="5"/>
        <v>1.182447686657857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9BF5-13B2-4D95-A41D-D96FD2C89A94}">
  <dimension ref="D3:G19"/>
  <sheetViews>
    <sheetView workbookViewId="0">
      <selection activeCell="D3" sqref="D3:D19"/>
    </sheetView>
  </sheetViews>
  <sheetFormatPr defaultRowHeight="14.5" x14ac:dyDescent="0.35"/>
  <cols>
    <col min="7" max="7" width="13" bestFit="1" customWidth="1"/>
  </cols>
  <sheetData>
    <row r="3" spans="4:7" x14ac:dyDescent="0.35">
      <c r="D3" t="s">
        <v>205</v>
      </c>
      <c r="G3" t="s">
        <v>206</v>
      </c>
    </row>
    <row r="4" spans="4:7" x14ac:dyDescent="0.35">
      <c r="D4" t="s">
        <v>206</v>
      </c>
      <c r="G4" t="s">
        <v>207</v>
      </c>
    </row>
    <row r="5" spans="4:7" x14ac:dyDescent="0.35">
      <c r="D5" t="s">
        <v>207</v>
      </c>
      <c r="G5" t="s">
        <v>219</v>
      </c>
    </row>
    <row r="6" spans="4:7" x14ac:dyDescent="0.35">
      <c r="D6" t="s">
        <v>208</v>
      </c>
    </row>
    <row r="7" spans="4:7" x14ac:dyDescent="0.35">
      <c r="D7" t="s">
        <v>209</v>
      </c>
    </row>
    <row r="8" spans="4:7" x14ac:dyDescent="0.35">
      <c r="D8" t="s">
        <v>210</v>
      </c>
    </row>
    <row r="9" spans="4:7" x14ac:dyDescent="0.35">
      <c r="D9" t="s">
        <v>211</v>
      </c>
    </row>
    <row r="10" spans="4:7" x14ac:dyDescent="0.35">
      <c r="D10" t="s">
        <v>212</v>
      </c>
    </row>
    <row r="11" spans="4:7" x14ac:dyDescent="0.35">
      <c r="D11" t="s">
        <v>213</v>
      </c>
    </row>
    <row r="12" spans="4:7" x14ac:dyDescent="0.35">
      <c r="D12" t="s">
        <v>214</v>
      </c>
    </row>
    <row r="13" spans="4:7" x14ac:dyDescent="0.35">
      <c r="D13" t="s">
        <v>215</v>
      </c>
    </row>
    <row r="14" spans="4:7" x14ac:dyDescent="0.35">
      <c r="D14" t="s">
        <v>216</v>
      </c>
    </row>
    <row r="15" spans="4:7" x14ac:dyDescent="0.35">
      <c r="D15" t="s">
        <v>217</v>
      </c>
    </row>
    <row r="16" spans="4:7" x14ac:dyDescent="0.35">
      <c r="D16" t="s">
        <v>218</v>
      </c>
    </row>
    <row r="17" spans="4:4" x14ac:dyDescent="0.35">
      <c r="D17" t="s">
        <v>219</v>
      </c>
    </row>
    <row r="18" spans="4:4" x14ac:dyDescent="0.35">
      <c r="D18" t="s">
        <v>220</v>
      </c>
    </row>
    <row r="19" spans="4:4" x14ac:dyDescent="0.35">
      <c r="D19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7460427"><![CDATA[{"540787-IN^P_PRICE(0,-200D)":[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,65.71,65.75,65.44,65.21,65.08,64.79,64.63,64.09,64.01,63.54,63.3,63.48,64.05,63.87,63.42,63.13,62.97,62.58,62.53,62.32,62.27,63.05,63.22,63.2,62.61,63.14,63.5,63.3,63.54,62.99,63.13,62.88,62.88,62.31,61.78,61.63,61.03,60.87,60.74,60.51,60.44],"538057-IN^P_PRICE(0,-200D)":[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,43.34,43.46,43.13,42.96,42.84,42.62,42.34,42.11,41.97,41.84,41.71,42.08,42.45,42.49,42.53,42.55,42.58,42.37,42.45,42.64,42.53,42.88,42.93,42.63,42.53,43.08,42.97,42.63,42.67,42.2,42.41,42.38,42.19,41.43,41.27,41.29,41.03,41.04,40.95,40.99,40.72],"543326-IN^P_PRICE(0,-200D)":[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,535.71,531.65,528.88,523.47,521.68,526.64,531.64,524.28,526.55,529.04,525.0,524.95,524.75,521.5,519.2,510.23,508.68,506.8,505.94,503.65,502.35,507.39,508.42,508.71,502.9,501.87,500.7,497.6,499.0,494.82,493.49,493.3,490.28,490.36,487.85,486.66,483.0,482.07,480.9,476.04,478.0],"543627-IN^P_PRICE(0,-200D)":[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,14.331,14.246001,13.6050005,14.07,13.805,13.705001,14.0720005,14.099001,13.955001,13.505,14.066001,13.81,13.505,13.405001,13.92,13.5199995,13.1050005,13.1050005,13.578,13.482001,13.205001,13.87,13.55,13.899001,13.6,13.55,13.6,13.741,13.45,13.6,13.448,13.45,13.6449995,13.511001,13.47,13.05,13.05,13.05,13.010001,13.05,13.05],"543454-IN^P_PRICE(0,-200D)":[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,91.54,91.25,90.42,89.98,89.37,89.9,90.29,89.19,89.0,88.11,87.98,87.67,87.56,87.34,87.04,86.0,86.17,85.99,85.14,84.63,84.95,85.47,85.96,85.83,85.72,85.8,85.84,85.54,85.49,84.91,85.01,84.83,84.75,84.11,83.3,83.08,82.68,82.8,82.61,83.01,83.29],"543666-IN^P_PRICE(0,-200D)":[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,22.286001,22.572,22.744001,22.6,22.213001,22.516,22.759,22.562,22.687,22.468,22.176,22.417,22.103,22.661001,21.573,21.992,22.399,22.410002,22.37,21.763,21.803,22.101,22.477001,22.210001,22.317999,22.216002,21.978,21.519001,21.97,21.865,22.033,21.85,22.008001,21.65,21.817999,21.754,21.673,21.577002,21.49,21.539999,21.300001],"543563-IN^P_PRICE(0,-200D)":[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,25.05,24.46,23.35,24.42,24.7,24.23,24.49,24.07,24.53,24.14,24.14,22.53,22.53,23.93,23.73,22.23,23.55,23.4,22.95,23.19,22.56,23.11,23.11,23.11,23.26,23.08,23.2,23.47,23.0,23.33,23.32,22.7,23.21,22.72,23.05,22.84,22.67,22.6,22.8,22.96,22.96],"543465-IN^P_PRICE(0,-200D)":[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,42.27,42.55,42.49,42.14,41.89,41.87,42.22,41.82,41.51,41.2,41.01,41.18,41.17,40.91,40.57,40.0,40.32,39.69,39.66,39.77,39.91,39.9,39.97,39.99,39.64,39.98,39.3,39.28,39.49,39.13,39.29,39.17,39.2,38.78,38.1,38.1,38.24,37.79,37.55,37.71,37.6],"543710-IN^P_PRICE(0,-200D)":[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,60.71,60.44,60.14,58.43,59.51,59.75,59.83,58.95,58.92,58.8,57.65,59.18,59.2,58.9,58.69,57.75,58.19,58.45,57.91,56.96,57.24,57.64,58.12,57.95,58.13,58.85,58.5,58.77,58.68,58.15,58.11,58.25,58.52,57.9,57.06,56.66,56.91,56.7,56.46,56.61,56.71],"543571-IN^P_PRICE(0,-200D)":[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,57.58,57.69,57.34,56.92,56.8,56.6,56.65,56.05,56.0,55.65,55.35,55.55,55.8,55.69,55.47,55.03,54.76,54.8,55.06,54.21,54.38,54.72,54.97,55.36,55.0,55.6,55.46,55.35,55.49,55.13,54.84,54.84,54.97,54.65,53.78,53.44,53.16,52.87,52.6,52.84,52.66],"543348-IN^P_PRICE(0,-200D)":[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,86.04,68.35,85.3,82.81,84.61,85.78,85.48,84.53,83.99,84.01,83.5,82.94,81.96,82.26,82.5,82.25,81.49,80.59,80.59,79.74,79.69,81.21,80.36,81.0,80.32,80.98,81.63,81.75,80.83,81.47,81.54,80.27,81.0,80.8,79.7,79.61,79.11,79.67,80.08,79.61,80.77],"543608-IN^P_PRICE(0,-200D)":[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,98.07,97.51,97.05,97.42,95.72,97.88,97.2,96.3,97.96,97.77,96.34,96.93,97.46,94.33,96.39,93.03,95.4,95.0,95.9,93.43,93.72,93.6,94.61,95.79,94.3,94.3,94.5,95.66,96.0,93.83,94.03,93.71,95.0,92.45,92.4,92.4,91.05,92.27,90.5,90.72,90.96],"543956-IN^P_PRICE(0,-200D)":[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590107-IN^P_PRICE(0,-200D)":[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,396.75,404.53,405.25,402.9,402.85,407.94,407.23,404.05,405.88,407.02,403.32,401.9,400.56,400.01,397.99,393.99,395.3,397.69,394.25,392.76,392.02,397.89,402.46,396.3,393.0,393.08,391.7,396.24,407.58,411.99,414.98,410.92,414.73,412.12,403.68,402.85,400.25,396.76,384.8,388.51,388.48],"590107-IN^JULIAN(P_PRICE(0,-200D).DATES)":[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,45092,45091,45090,45089,45086,45085,45084,45083,45082,45079,45078,45077,45076,45075,45072,45071,45070,45069,45068,45065,45064,45063,45062,45061,45058,45057,45056,45055,45054,45051,45050,45049,45048,45044,45043,45042,45041,45040,45037,45036,45035],"URTH^P_PRICE_RETURNS_PR('52W',2,-10AY,0,AM)":[16.705822,21.333445,18.695187,13.695061,19.988644,19.394184,8.478355,15.9094925,13.159407,8.408129,8.561897,4.7478676,9.028435,4.377806,7.673788,7.763839,2.6265383,-1.1120737,6.457865,-3.7418962,0.3830552,1.5996337,-0.7482648,-6.9941998,-11.101734,-6.4262333,-5.102539,-4.906148,-0.72897077,1.517868,0.6728053,8.908558,5.6195617,1.6505957,6.8953395,13.525057,23.670053,17.70221,16.49729,17.961002,15.652299,19.22077,16.399622,14.704502,19.709635,23.720419,20.727634,22.99826,14.827574,18.332745,13.191069,12.650347,13.220655,13.185156,12.527871,10.95438,8.639061,3.4406543,-2.8613448,-8.173286,1.7830849,-1.2897253,7.562065,4.07598,2.2235036,6.202233,1.8011212,3.9090395,1.558733,11.888599,17.701101,25.262619,21.408415,5.910516,-8.054268,-1.0451734,9.884941,4.955411,13.1432295,10.058665,16.391098,10.960901,16.931713,18.175877,18.398548,28.979801,52.275158,49.940468,33.12982,35.76052,33.145107,35.931896,27.45918,33.298637,23.023533,18.185377,11.869621,4.298198,5.5363774,-5.0907373,-5.9156237,-12.2083845,-9.627098,-14.884716,-19.553215,-19.752234,-14.888686,-15.177202,-7.401228,-0.88707805,-5.5474815,4.2927623,5.6668997,14.430642,10.551226,13.987422,17.386448,15.232288,16.058683,21.128035,18.8815],"EWI^P_PRICE_RETURNS_PR('52W',2,-10AY,0,AM)":[24.19722,39.20281,53.67788,34.719147,42.216553,43.03378,15.791214,24.102365,4.547584,-2.5154948,1.3683081,-14.312517,-10.834753,-14.255309,-12.464571,-9.937453,-15.023351,-14.841181,5.6521177,-6.6631436,2.6723146,4.254186,-2.134776,0.51095486,-18.639362,-16.055834,-21.030611,-18.692852,-17.302513,-22.648357,-27.192879,-18.488323,-24.518782,-21.146233,-12.7956505,-1.8498957,11.131752,5.6438804,16.77296,18.461597,18.848085,43.06046,40.466095,34.482563,43.462444,42.491459999999996,35.814213,30.97459,36.379196,38.283623,30.973137,23.885345,6.8599105,8.556211,0.10685921,-8.557886,-10.874587,-14.265227,-17.337925,-17.434418,-15.391427,-14.065165,-9.310216,-14.794559,-5.197048,-0.3473401,-5.372405,5.2597165,5.4737806,20.438862,20.614338,22.510874,20.979427,0.08419752,-22.795498,-21.05227,-2.0485938,-8.983678,-2.1341622,-7.6108217,-4.0427804,-11.377043,2.5240064,4.4243574,4.9866915,18.641054,54.1783,64.18307,37.32972,28.565264,31.749905,32.99346,30.912853,37.166786,14.737749,12.073064,7.9003572,-10.23078,-5.9240875,-14.343816,-15.731317,-21.646791,-21.842628,-26.020903,-29.15724,-21.978165,-12.188869,-10.4612465,-2.1115541,19.212795,11.941921,23.87699,15.376055,38.086475,33.953785,39.978504,41.49431,26.011871,26.146496,24.138033,15.9557705],"EWD^P_PRICE_RETURNS_PR('52W',2,-10AY,0,AM)":[13.978291,14.218807,17.446625,12.7491,19.102049,18.221378,2.5545359,4.7293067,-0.5259454,0.5862117,1.2209773,-8.222699,-3.0664861,-6.0333967,-3.827399,-2.3932338,-5.9479237,-8.072561,-0.6837368,-5.0757227,0.11656284,-3.6618888,-7.370716,-8.713836,-16.486526,-12.724805,-9.555304,-10.804778,-7.1735086,-8.942324,-7.6058865,0.32668114,-0.71697235,-5.4204044,0.8416176,9.540272,21.41217,11.975014,12.216878,20.52996,17.32564,32.81962,25.679325,21.659327,25.92585,31.939638,21.465492,23.854614,12.147772,16.011238,8.761287,2.5579453,-0.2399087,-3.8911045,-1.6317189,-5.545175,-8.018208,-10.67698,-11.595928,-12.961239,-7.2045383,-9.733838,2.251017,-3.6179066,-2.7100682,2.3620605,-7.7429056,-4.685158,-7.184678,11.129546,16.95435,19.284296,18.325985,5.0171614,-14.65897,-5.6687713,12.238121,8.294762,25.693846,21.788656,30.551338,17.407835,25.667274,27.832962,27.455091,43.996094,81.505585,81.3261,52.36901,47.232864,41.927696,40.567364,27.569199,36.022484,20.487701,16.171492,6.828594,-16.05407,-11.348539,-24.60363,-22.106625,-29.345364,-26.711607,-33.568703,-36.15728,-32.060516,-23.420244,-23.729342,-14.129734,5.328548,-6.363809,13.050997,0.58698654,11.684954,3.678739,10.318589,18.756378,4.9723268,11.825943,15.5545,9.097242],"EWJ^P_PRICE_RETURNS_PR('52W',2,-10AY,0,AM)":[14.816177,13.022411,0.5269885,-5.663109,12.821424499999999,6.0949564,3.7708998,5.998206,1.3401985,0.9052634,-1.799494,-5.410385,4.784739,6.3753366,18.95435,20.43246,10.538483,3.2772899,11.619604,0.4977703,6.384325,7.975018,6.9553256,2.991736,-5.0204573,-7.152188,-11.222434,-8.871627,-5.7537374,-4.575908,-4.671055,8.174908,5.0718665,1.9571424,6.051588,8.376015,19.166004,15.095234,18.253815,16.622532,15.954852,17.377472,15.359343,11.677969,14.481139,22.696518,18.762184,25.29285,15.973949,20.20272,18.53634,17.056608,12.939178,9.47789,7.9078555,4.9206257,7.6920033,-5.9117436,-8.427418,-13.97916,-8.421463,-10.393876,-5.8966756,-9.992165,-8.9499655,-1.9894958,-5.9848547,-2.2151232,-4.1271687,9.491837,14.359474,14.99275,14.140248,-0.68802834,-8.078456,-1.124078,8.715606,2.3873568,6.248784,7.0959687,8.261108,5.267024,9.700012,17.807806,19.948828,29.670322,40.796314,35.807323,21.436071,21.778452,22.517883,26.915955,15.395951,15.413666,6.7866325,0.016283989,-6.413931,-11.891389,-12.326789,-15.7969475,-16.62985,-17.518312,-16.584772,-26.231146,-25.238192,-24.364626,-18.177431,-17.393827,-9.60182,0.1416564,-2.3120582,6.040621,10.483646,16.394997,12.722278,19.375778,19.101965,15.981746,15.0185585,20.193624,17.44511],"EMXC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1.8855691,-5.3155065,-6.084621,-8.267069,-8.896417,-13.904738,-6.0367465,-11.721211,-4.9093485,-4.085249,-3.4312367,4.2393208,-5.6569757,0.13341904,0.99180937,8.047318,9.11448,13.400328,4.1095614,-6.2417326,-22.229069,-17.435848,-3.5521924,-6.3981953,4.2678833,0.9114146,5.005753,0.32019615,15.481687,19.793224,24.486315,33.46367,62.63063,64.69078,42.475067,37.883114,33.285534,36.96339,29.048586,28.416359,12.0492935,5.295372,3.0902743,-3.6394298,-2.6138365,-11.482037,-14.610314,-20.03507,-16.379559,-20.264673,-23.279154,-20.624702,-17.907703,-16.632288,-15.575373,-7.7751756,-12.468708,-3.0010402,1.2283325,11.661148,5.178845,7.6626897,9.848642,7.6682806,10.425198,13.972961,13.071203],"VGK^P_PRICE_RETURNS_PR('52W',2,-10AY,0,AM)":[19.857395,23.587215,25.750362,19.859146,25.544048,25.95713,10.52928,13.619339,4.755974,-0.2619803,0.9119868,-7.76363,-1.6857147,-6.2456846,-2.4249017,-1.7700136,-6.707394,-9.154338,2.481842,-7.4709654,-0.53430796,-0.26450753,-5.1140547,-6.108558,-14.452278,-10.8099575,-11.315304,-11.1789465,-6.5800247,-9.466982,-10.471588,0.6970048,-3.5657585,-6.05846,-2.445817,5.0688267,14.619101,9.343791,12.584662,17.083443,15.199507,26.317478,22.317993,18.553185,23.329926,27.642632,26.586664,28.257011,20.31157,22.4913,16.788006,11.276603,7.465577,7.25857,4.144609,-1.2226462,-3.2793581,-6.150329,-11.599398,-14.628828,-7.7087345,-7.560158,-1.9855082,-5.2537146,-3.6080062,-0.4575014,-5.0551233,0.32367706,-1.0619819,10.455763,17.350864,20.934809,16.267967,0.3453493,-16.734594,-11.900913,1.4204979,-2.8116941,5.2521706,1.6396642,6.623161,-1.5880883,7.8246474,10.2196455,9.549046,21.874798,50.59097,53.697002,34.177338,32.445396,32.319748,33.98068,25.848246,33.336258,16.613663,13.020647,10.4592085,-5.1621437,-1.8227577,-13.060933,-13.130421,-18.896687,-17.367046,-23.747004,-26.732986,-22.849005,-13.209838,-11.656279,-5.5051684,8.817291,3.2988071,16.016853,8.532357,18.736076,16.029274,20.968128,25.34691,15.219963,13.728464,13.815176,8.756411],"TLT^P_PRICE_RETURNS_PR('52W',2,-10AY,0,AM)":[-5.642891,-5.838972,-7.4275312,-4.3102503,-0.03836155,8.49092,11.379826,15.965759,16.046894,16.595722,22.777807,30.148338,26.325285,19.234896,23.28341,12.841368,8.163619,9.590376,10.265505,7.160938,4.818356,3.1123638,1.9286394,-2.4135947,2.964294,7.9242945,3.2322407,10.95109,16.315735,22.342396,13.920045,16.753208,11.488724,11.900318,-0.021594763,0.9657502,-4.767418,-7.17389,-6.9177446,-5.2615347,-4.215378,-11.772596,-7.5982275,-4.000038,-5.283344,-0.35634637,9.229183,6.5751076,-0.45562387,3.3185124,2.4463296,0.89297295,-1.6013801,1.9941449,-2.2055566,-5.442256,-6.440693,-8.58491,-4.00638,-0.70979,5.9093714,5.24801,4.877925,7.7041507,12.874758,10.93986,21.275484,24.505627,32.152496,22.893501,19.90297,15.2578945,21.266258,41.736458,36.440254,34.521843,21.315277,26.448463,23.524189,14.2814045,12.152481,17.393803,15.478289,12.305999,4.4185877,-16.190994,-15.234274,-15.010243,-9.093165,-8.37661,-12.333507,-8.328617,-10.069823,-5.1029325,-4.244268,-4.848492,-5.6157947,1.5285015,-7.897687,-17.446339,-17.418474,-23.00191,-18.491322,-25.581158,-27.920115,-35.394024,-24.80632,-24.879652,-21.724874,-24.189646,-12.563586,-6.499052,-7.9971733,-10.348516,-15.817701,-9.942282,-14.17802,-1.8763602,-10.457552,-4.337311,-7.762331],"OIL^P_PRICE_RETURNS_PR('52W',2,-10AY,0,AM)":[5.0410748,14.284468,14.33835,10.005093,14.521921,10.735559,4.382372,-5.641365,-10.497743,-11.95693,-30.984901,-41.838734,-40.27711,-44.69364,-47.387726,-40.173107,-44.152206,-51.976284,-56.562756,-53.97414,-47.160255,-47.670734,-45.416664,-41.47879,-49.12245,-39.96656,-36.187317,-39.848774,-27.62726,-26.703709,-21.031248,-17.417616,-17.281162,-19.31607,6.107497,22.175133,30.293428,9.610033,16.140259,-10.213703,-23.18768,-16.233461,-1.3032138,-9.524441,-11.4140215,12.967205,1.5281677,5.173409,7.608032,14.548922,16.63605,44.1071,43.72747,50.26523,38.158344,41.313137,55.81535,13.711966,-1.1355817,-13.504809,-6.131792,-3.053248,4.0810585,-8.702153,-17.462725,-16.61101,-21.3876,-18.202192,-30.156744,-7.2883964,14.6702175,19.65332,-2.1629333,-23.607159,-46.04813,-51.075592,-28.19652,-28.117847,-19.74747,-33.36442,-22.498447,-35.391033,-26.407469,-19.64972,2.765286,39.3697,69.73249,123.94316,75.149826,69.35934,58.615387,83.72703,93.5044,118.722244,67.682014,65.223274,64.28572,99.46465,81.3288,83.542,90.89156,56.71991,53.249264,40.666676,35.431362,31.48073,19.93797,14.367115,8.841801,-21.84648,-3.3807278,-20.832157,null,null,null,null,null,null,null,null,null],"DBA^P_PRICE_RETURNS_PR('52W',2,-10AY,0,AM)":[-7.245314,8.155489,11.059368,11.2480755,7.2120905,9.927058,5.443549,3.4796357,2.8838634,2.379036,2.5152206,2.3848653,-6.7729115,-20.233047,-21.34871,-22.576172,-18.770344,-15.481013,-18.837297,-20.022928,-19.507576,-17.944658,-18.915712,-19.15663,-15.470081,-9.65029,-9.86228,-5.903566,2.2261858,-6.5416455,-2.651161,-2.150029,-5.691445,-1.5895963,-3.269887,0.99304914,3.741157,-1.7638445,-2.3928165,-3.7356257,-12.587107,-5.099148,-6.2111855,-7.9589787,-4.7405243,-5.188447,-7.013112,-8.062929,-8.089667,-2.8428912,-4.294479,-4.52736,-6.4773264,-10.717845,-10.646963,-8.8,-8.590883,-9.654111,-5.790043,-6.612599,-9.816199,-15.436143,-9.033764,-17.423355,-10.469657,-6.3868284,-9.655314,-11.831039,-8.957696,-6.9078264,-4.738462,-4.1206,-5.0706387,-6.562334,-16.021847,-10.144329,-14.587509,-16.358965,-8.726603,0.41794777,-3.6525607,-6.1158776,-4.7906694,-1.0423064,5.744946,14.238191,24.120605,39.56678,37.861263,29.35579,33.521915,28.357197,30.181086,29.166662,29.855656,23.076916,24.358213,29.29529,29.265463,13.690794,16.24738,15.336728,6.3559413,7.753587,4.23553,4.370451,-0.6569028,-0.07173419,-2.9350102,-9.151393,-5.5043936,-3.7888825,-3.768593,6.265545,7.2463036,8.21644,7.621813,11.511111,11.530876,9.648001,14.65193],"QQQ^P_PRICE_RETURNS_PR('52W',2,-10AY,0,AM)":[31.23666,33.888435,28.570116,20.826256,30.239498,31.740534,25.467896,32.092823,29.371965,26.59316,23.455965,20.124744,22.080326,19.373178,24.882996,27.077627,17.853033,13.75773,18.332947,6.081915,8.884931,14.103401,10.742628,1.7165661,-5.3547144,-2.043897,3.3273578,0.019693375,3.127122,5.1415205,6.9406986,12.8644705,13.425434,3.1761408,4.6082377,13.885212,32.38789,26.932823,22.229052,31.897938,31.418657,28.138077,24.99038,24.285793,25.612366,33.249176,31.77879,34.530365,22.410954,31.107199,19.65431,21.527588,22.55789,29.893135,27.15212,25.507568,22.19081,13.787472,5.584371,-1.0249972,10.786009,1.6327977,19.22555,12.837088,4.6937704,8.977449,4.336095,6.304276,4.489982,16.382921,23.941278,37.247147,37.36303,20.840954,9.265387,22.07594,34.563087,38.149025,48.523724,42.033875,52.90419,48.58513,51.51024,47.96505,46.57935,45.21675,68.10652,51.602997,40.286385,38.776375,34.7718,41.855705,29.026115,35.83715,30.315006,21.179699,8.175505,8.324778,4.701495,-6.2648654,-8.206564,-17.220234,-12.378836,-20.639837,-25.401848,-31.866634,-28.527706,-29.489428,-14.622956,-7.218832,-9.2781725,5.4703712,15.6717415,25.044918,16.821648,24.864506,31.249285,39.30366,39.10166,51.689053,43.171776],"UUP^P_PRICE_RETURNS_PR('52W',2,-10AY,0,AM)":[-1.0963917,-4.555601,-5.1532626,-4.693466,-2.982378,-6.3485146,-0.95846057,1.036036,5.194807,6.8902135,9.638559,12.4426,15.377533,20.843088,21.030437,17.389261,16.488123,17.812073,17.33334,11.6362095,9.523809,10.33746,8.114958,4.3691278,0.19952059,-2.2868216,-5.4953575,-1.7373741,-3.1187534,-1.0714293,-2.4294674,-1.8770039,0.24095774,-1.8970191,2.1501184,2.483511,3.1461477,4.6410203,6.691146,5.2220464,3.466773,-0.32102466,-2.5702775,-3.5408974,-2.519995,-2.6835084,-6.467658,-8.774191,-8.794236,-10.529667,-9.134388,-4.2863903,-1.622355,0.17518997,3.7665129,6.4978123,4.4481874,4.4781566,5.8375835,6.7908883,10.159731,11.41057,11.089277,8.267212,6.8662286,7.229185,6.4652443,7.3746324,7.5188875,5.6349516,4.6352625,5.0519824,5.8549404,2.7140498,6.638241,5.1947594,2.3952127,0.95751286,-2.7749002,-3.9384544,-4.6333194,-5.195403,-6.5285263,-7.3310432,-8.027005,-4.265952,-8.692444,-10.244083,-7.3068085,-4.7198772,-0.5980849,-1.3084829,-0.07908344,1.3660073,4.72697,5.9017777,4.4045687,6.382978,7.5837016,13.333321,13.124228,15.0624275,14.159643,18.119728,19.8102,17.04321,10.11672,9.089565,10.060036,8.9107275,5.1228404,0.84211826,4.4852734,-0.3917277,0.807631,0.63833,-0.5922079,1.5617371,5.013466,4.3254733,6.6892385],"GLD^P_PRICE_RETURNS_PR('52W',2,-10AY,0,AM)":[-24.511862,-15.456158,-17.133284,-12.838697,-11.660439,6.325829,-0.5281389,-10.003721,-7.794273,-10.454977,-2.3365676,-1.8455803,-2.1445036,-14.066219,-8.422554,-8.21454,-6.666112,-12.575746,-17.062927,-10.941773,-7.091254,-5.2602825,-11.176372,-8.849406,-4.0542784,7.795465,2.5634408,7.7124834,7.1155787,17.490328,21.777355,18.66629,9.152233,16.849184,8.488917,6.764114,3.830278,-4.577875,0.71663857,-5.220002,0.88738203,-11.145371,-5.9479,0.2978325,1.1950493,-0.008225441,6.1934233,12.13423,5.744982,9.003997,6.049669,6.7152023,1.1179566,2.052033,-4.129815,-11.628813,-7.0608616,-4.8096657,-0.33758283,-3.0165195,-0.6161034,-2.0570874,-3.0698597,-2.9536843,3.0359745,10.45767,23.339998,24.99559,26.106274,18.664705,17.483353,20.842588,19.435905,29.553497,26.23459,32.677197,26.171112,29.5529,35.307037,27.740978,25.317085,30.430758,27.52508,18.030775,16.056574,-0.038081408,6.3756824,6.320095,11.019289,-0.84661245,-15.085876,-7.722431,-7.658142,-6.9545326,-4.9002886,-6.535542,-0.51888824,21.601368,10.30941,3.151834,-2.5603473,-3.7651896,1.245141,-4.9674215,-3.8255334,-6.4535084,-0.25763512,4.0241957,2.215314,-11.994153,3.801632,6.994641,5.64301,10.115266,7.1689963,12.0140915,6.308329,13.370967,11.515581,8.151507,7.981193],"SPY^P_PRICE_RETURNS_PR('52W',2,-10AY,0,AM)":[21.427418,24.089027,20.883358,17.214907,22.481464,22.051918,16.04184,23.183287,21.138645,18.49904,16.405392,14.385462,18.077194,12.419737,14.551425,14.959824,8.790552,6.270087,10.993838,0.35647154,4.3955326,5.4846883,2.1918416,-4.8481045,-7.9156456,-2.3953915,0.44652224,1.0145783,4.0598392,6.244838,7.151103,13.098717,10.173821,4.145634,11.15135,16.736853,26.291597,21.798038,17.711353,18.91148,17.168177,17.904413,15.70524,15.144121,20.270575,23.467278,20.31331,22.896767,14.564514,18.116856,12.412369,13.494432,16.287338,16.631054,17.602205,18.671036,15.211428,10.22731,1.6289473,-4.468477,6.9914103,2.0460606,13.36236,9.8232155,5.729699,9.913707,4.904616,5.4895997,2.2518873,12.342119,19.02175,28.74887,25.299847,9.287775,-3.1463385,3.8134575,14.685106,8.680058,18.535482,14.061093,21.49092,16.262829,19.873762,19.746172,19.79003,30.768919,51.48376,49.09984,32.76391,38.335205,34.337902,37.35429,29.17322,35.81861,28.638422,24.601078,17.028702,10.513449,11.010349,-0.54418445,-1.3289988,-8.519136,-5.3366303,-9.940738,-16.041481,-17.302406,-14.327449,-15.717041,-7.453126,-2.6041865,-6.79605,2.0530105,6.1365247,14.598572,10.449433,13.108004,16.926788,16.283619,17.988693,24.166632,23.206879],"VWO^P_PRICE_RETURNS_PR('52W',2,-10AY,0,AM)":[-10.337549,-8.934015,1.4355183,-4.8164787,8.218538,19.285524,13.98437,19.150507,7.205963,5.617726,1.6197324,5.1841974,9.70881,4.3952584,7.3981524,9.015406,-1.9767046,-11.51247,-11.047816,-24.35015,-12.780791,-12.290359,-16.685802,-23.321999,-24.441725,-15.933859,-19.486416,-20.45563,-11.723834,-3.9463282,3.2466173,17.12904,9.575855,10.09432,14.443779,20.45511,31.739021,21.05677,23.170303,22.477245,19.234955,20.216549,18.279993,18.205345,19.438911,21.232975,22.686981,33.5472,20.099163,26.111567,18.321001,16.20034,12.044716,6.924796,1.9307137,-7.474649,-9.258533,-10.777246,-9.313906,-15.984833,-6.389594,-11.242085,-2.497983,-4.9304667,-6.9864273,3.7520766,-3.8690627,4.3983817,4.24124,12.688971,11.33765,18.416035,8.014048,-1.4283717,-17.648924,-9.961218,2.749467,4.8574567,12.146759,8.13669,15.190911,12.279261,19.365395,19.652866,30.384373,30.568493,54.214443,53.104782,37.3278,22.741879,18.248499,24.174154,16.503466,12.160611,4.116106,-1.4031291,-6.4577637,-11.154085,-9.758955,-18.721474,-16.987658,-17.759388,-16.680944,-20.635908,-24.097502,-24.342602,-16.865253,-13.220233,-14.013213,-5.775428,-9.534001,0.18697977,-3.9729953,1.005137,3.1686544,2.9266238,6.3925505,8.142721,2.3365736,2.5424838,1.645422],"VWO^JULIAN(P_PRICE_RETURNS_PR('52W',2,-10AY,0,AM).DATES)":[41677,41705,41737,41767,41796,41828,41859,41890,41920,41950,41981,42012,42041,42069,42102,42132,42163,42193,42223,42255,42285,42314,42346,42377,42408,42437,42468,42496,42529,42559,42590,42621,42650,42682,42712,42741,42774,42802,42832,42863,42894,42923,42955,42986,43014,43047,43077,43108,43139,43167,43196,43228,43259,43287,43320,43350,43381,43412,43441,43473,43504,43532,43563,43593,43623,43654,43685,43714,43746,43777,43805,43838,43868,43896,43929,43959,43990,44020,44050,44082,44112,44141,44173,44204,44235,44263,44294,44323,44355,44385,44414,44447,44477,44508,44538,44568,44600,44628,44659,44687,44720,44750,44781,44812,44841,44873,44903,44932,44965,44993,45022,45054,45085,45114,45146,45177,45205,45238,45268,45299,45330],"URTH^FG_TOTAL_RETURNC(-10AY,0,AM)":[-2.1467388,4.915774,-1.1977613,1.9059062,2.8163671,-0.5491376,-2.3738086,3.1790137,-2.843088,1.5475512,1.0390639,-1.3034403,0.7462621,1.6708374,1.7940402,1.991117,-2.0850778,-4.172051,4.438758,-6.1163425,1.320374,2.7924895,-1.3095617,-7.514441,-3.7031293,7.018113,3.234017,0.44960976,3.999412,-2.0031393,3.5693765,1.564014,-1.8942475,-0.9141505,3.7824512,2.040708,0.9760618,1.8538117,0.9620428,2.9358745,1.963973,-0.51443577,2.6787996,0.08493662,2.7279377,2.0653844,1.2719631,3.9598823,-5.7317076,4.962957,-3.4621835,2.4837494,2.480173,-0.97932816,2.529645,-1.2188554,0.4868269,-2.8184652,-5.3322673,-1.2741685,4.489398,1.7941356,5.194807,-0.8377433,0.28902292,3.2512665,-1.7192602,1.3286114,-2.2727191,7.0661902,1.3993263,3.1889796,1.3700008,-10.265321,-9.712076,6.721461,11.36651,-1.3806701,4.481554,-0.05057454,3.3501983,1.7725945,7.1689844,4.286921,1.5610099,-2.245748,6.5950394,3.0320406,0.8510351,0.56807995,2.7900815,1.7224073,-3.091687,6.435263,-1.091969,-0.5442023,-3.1609058,-8.861834,7.8604817,-8.2419815,0.95410347,-6.158346,5.812359,-4.1954994,-8.306992,6.056118,4.902518,-0.6357491,5.455363,-2.4504364,2.6428223,1.4615893,2.2842526,1.5874386,2.2625566,-1.2176692,-3.1179547,1.4719248,5.654812,3.704393,3.499508],"EWI^FG_TOTAL_RETURNC(-10AY,0,AM)":[2.9468298,6.347239,3.7448764,-0.056403875,3.6117435,-6.497031,-8.86001,5.4439425,-7.0682287,-5.555558,2.8711438,-10.203916,5.725193,3.6823034,5.849588,2.8289437,-2.239287,-6.296587,10.8742,-5.000007,2.2267222,-3.630358,-3.9041162,-7.7763376,-14.418602,6.9746375,-0.4233718,3.231299,1.9769311,-12.353897,4.360187,6.3578606,-6.148595,1.5468597,6.2723994,5.730593,-4.869217,1.6920567,5.5740356,9.180462,2.3096442,1.101768,6.9271803,1.82724,0.39151907,0.5849838,1.2924075,1.9629598,-0.9436965,3.1121016,0.3079772,2.9474974,-11.750669,2.5242448,-1.2199283,-6.8953695,-2.2476017,-3.2416165,-3.5839498,3.1601787,1.5073419,4.7284007,5.8582187,-3.2781124,-0.9475231,6.830251,-6.2009993,4.9012184,-3.2959044,10.486889,-1.9999981,3.2388806,0.7085085,-12.026798,-19.9543,-1.0941923,22.89561,-0.7334769,1.3944268,-1.4931262,0.43877363,1.3502836,14.145767,5.1524997,1.2508273,-0.58517456,4.0222406,2.8921723,5.2245617,-7.0687175,4.395938,-1.0299921,-1.1325359,6.191945,-4.51895,2.8794646,-2.6791096,-17.29045,9.012711,-7.37564,4.7037005,-13.592291,4.1350245,-6.3209057,-5.9688625,17.755295,7.46094,4.9351096,6.364274,0.72727203,1.3455868,3.529799,-2.4814904,3.0233383,1.4035106,-2.1075785,-3.2455027,3.0222535,7.5757504,3.2643914,-0.64647794],"EWD^FG_TOTAL_RETURNC(-10AY,0,AM)":[0.74840784,4.9142838,-0.7080674,0.21942854,1.9704342,-4.2041183,-3.775221,0.18179417,-4.127562,2.0268202,1.4975429,-6.666809,5.5573583,3.10961,1.045084,1.7139435,-1.7431676,-6.368166,2.7136326,-3.0875087,1.1165857,-1.8837333,-2.3502111,-8.020139,-3.4304678,7.754004,4.714644,-1.7603278,4.4107437,-8.152324,4.2211413,5.232978,-0.7152617,-5.7976007,4.115081,1.9411325,4.907346,-0.62152743,2.2053957,8.341384,1.6349554,2.151525,0.38067102,1.8669724,3.4364343,-1.9379854,-4.150188,3.9462209,-5.008584,2.80205,-4.3669343,2.3597956,-1.1377275,-1.9330084,3.1027794,-1.8495321,0.3832698,-4.772508,-6.1142683,3.406942,1.274097,0.0,8.3305,-3.5153806,-0.78074336,3.7767768,-7.0753155,2.245617,-3.0542195,14.017701,0.24837255,3.950274,0.39215088,-9.3149,-13.783961,6.648731,18.054045,0.13070107,6.605506,0.22947788,3.92102,2.0930767,7.769084,5.7416916,0.095403194,2.454126,8.674419,3.702116,1.9191146,-3.244567,3.3832908,-1.3256013,-5.6884947,8.858228,-4.5389533,1.4431,-7.4912844,-19.491524,14.766085,-13.477707,7.332158,-12.236172,7.237053,-10.55789,-9.121394,15.535057,7.601404,0.98963976,4.1974545,-1.2482226,0.8043647,5.7281256,-4.501343,-2.9918194,0.0,-4.829794,1.2228727,-1.2987018,14.626682,4.356885,-1.6251683],"EWJ^FG_TOTAL_RETURNC(-10AY,0,AM)":[-4.9833894,1.7482638,-5.4982843,0.45454502,6.8778276,2.7305007,-2.57262,0.7666111,-3.0431092,0.87183714,-0.086426735,-2.1524787,3.6015987,5.6652427,4.9553156,1.7027855,-1.9025862,-4.017794,5.117786,-9.119004,2.6360512,2.7340531,-1.3709664,-5.778557,-4.458034,3.2936811,0.35429,1.8534899,3.9861321,-2.8182626,5.012965,3.127575,-0.6384671,0.020086765,2.5898337,-0.094264746,1.2485147,-0.23487806,0.19619465,3.3679247,3.390801,-2.3061633,3.926015,-0.16345978,1.8555641,7.197714,-0.69977045,5.3995132,-6.2820554,3.4028769,-1.4056623,2.2978902,-0.24594665,-5.2466035,2.3776293,-3.2274663,4.8703074,-6.3435974,-3.8088381,-0.52316785,-0.22705793,1.175797,3.5426497,-2.154243,0.6105542,2.2996426,-1.7957568,1.2744784,2.1885753,6.960559,1.2180924,-0.7140696,-0.08400679,-11.552048,-5.456275,5.248344,10.622859,-3.6551356,1.1926293,2.803576,3.300333,3.4471154,6.046808,6.624043,1.7318487,-4.3835936,2.6557922,-0.18789768,0.60817003,-3.3834994,1.770711,6.5320015,-6.0761213,3.463006,-1.8800735,-1.9375682,-3.0598462,-9.979879,2.148509,-4.610467,0.10584593,-4.413122,2.9225588,-5.7876644,-4.377037,4.1959405,6.146431,-0.35990477,5.4044127,-0.27714968,0.4168868,2.7503848,4.300201,0.19506216,0.1784563,-0.22671819,-3.6195397,0.43785572,5.264926,4.1232347,2.9941082],"EMXC^FG_TOTAL_RETURNC(-10AY,0,AM)":[null,null,null,null,null,null,null,null,null,null,null,null,null,null,null,null,null,null,null,null,null,null,null,null,null,null,null,null,null,null,null,null,null,null,null,null,null,null,null,null,null,null,null,1.3642192,-0.0387311,2.5552154,-1.5848458,7.778609,-4.5246005,4.249108,-2.3949385,-3.4444451,-1.8923998,-4.080516,4.717946,-5.426055,-1.2427449,0.17198324,-2.9353917,2.5622606,4.2006135,-2.057612,5.1365495,-2.6076436,-0.8822322,3.1820297,-5.223787,0.5935073,-0.60902834,7.1702123,-1.2364507,5.791831,-4.041171,-10.386049,-14.4269285,3.3948898,15.785015,0.1373291,3.950107,-1.1218309,3.4236193,3.0588746,12.949789,9.741592,-0.28182864,-3.9235234,4.274094,3.1032205,1.7221928,-3.0901015,1.5901685,0.50023794,-2.5529861,2.5539637,-1.4460206,0.6990671,-0.01641512,-10.195369,5.3839087,-7.5375137,-0.5440891,-9.246731,6.2342644,-4.169136,-6.2061844,6.067264,1.9274592,1.7431855,1.7690063,-1.898104,0.54990053,1.9242525,3.7923932,-0.25071502,0.4253626,-1.9060433,-2.4926424,2.0330071,4.5373917,5.0120234,0.9638071],"VGK^FG_TOTAL_RETURNC(-10AY,0,AM)":[-0.55201054,4.2324305,-0.34832954,2.5766969,1.9996762,-2.3611784,-5.059874,1.6699195,-5.0905886,-0.9618938,2.3720622,-5.894846,4.658866,1.3596535,3.0099392,3.2651544,-3.1271756,-4.9221277,6.149423,-7.381338,2.0245194,-0.7674575,-2.5328696,-6.8811655,-4.6417055,5.6751847,2.4262905,1.3755679,3.9473772,-7.860321,4.971528,4.1727543,-3.1942487,-2.4339437,1.2153506,3.080678,1.2115002,0.81151724,3.637743,7.282305,2.2747993,-0.6052792,3.3224344,0.96644163,1.5861511,0.10319948,0.37800074,4.440856,-5.058491,2.6379704,-1.0333776,2.0600915,-1.2279212,-1.0669172,0.5967021,-4.1870236,-0.5809605,-2.8681695,-6.0003815,1.4521718,2.6373625,2.8031945,4.934883,-1.3430059,0.36791563,2.2885919,-4.049617,2.0152092,-2.6982486,8.439302,0.85288286,3.5290122,-0.9584129,-10.22982,-14.25761,4.384172,15.544486,-1.9798279,2.9830575,-0.59801936,2.0725727,-0.018525124,10.617006,5.828595,-1.5610039,-0.12944937,5.945015,4.7611713,2.5802732,-3.2450616,3.40451,0.14439821,-4.12308,5.9304,-3.2562137,2.09409,-3.3454955,-14.25333,9.675514,-8.617914,4.054296,-9.667492,5.35475,-7.5875816,-7.9332647,11.613464,8.83087,3.4053922,3.9003491,-1.2568235,3.4929872,3.248334,-2.6584864,-1.2504399,3.031814,-3.6539972,-2.7813613,0.67614317,7.4220777,3.4842372,-0.7177353],"TLT^FG_TOTAL_RETURNC(-10AY,0,AM)":[4.366529,-0.60334206,3.55469,2.2842646,0.2511382,1.2931228,2.7340055,0.45776367,3.3703685,0.5460501,2.5878787,5.999267,1.2154222,-5.509019,6.397581,-6.3791695,-3.9046884,2.6292682,3.5905957,-2.5814831,1.1106372,-2.2137225,2.5751114,1.483643,6.7932963,-0.95718503,1.7718911,-0.98057985,2.3711085,7.9467893,-3.5408437,-0.15871525,-2.6331007,-2.6746511,-8.353292,1.8461466,1.3619065,-3.4599423,2.702117,0.14402866,3.5015464,-1.2970209,1.7671227,3.7291765,-3.9992392,2.4569035,0.46294928,-0.628531,-5.3249063,0.20028353,2.2485137,-1.7731547,0.94269514,2.9265404,-3.0080974,0.5137563,-5.218637,0.108754635,5.4863214,2.7921677,0.9865761,-0.42541623,1.8889904,0.87383986,6.1073184,0.8584261,6.028092,4.0744424,-0.25143027,-6.9051623,2.728176,-1.0061085,5.799401,15.639663,-0.86631775,-0.54450035,-4.309678,5.1260114,3.3546448,-3.50672,-2.109623,-0.3370285,-1.1963964,-3.7255585,-1.6310394,-7.1846905,0.26534796,1.0318875,1.0216832,5.954623,-0.44527054,0.22879839,-3.968954,5.1674128,-0.30239224,-4.0232716,-2.7392209,-0.15913248,-9.043574,-8.993732,0.5574584,-1.2090862,5.3866982,-8.489359,-6.331605,-6.3970385,16.036177,-3.4226537,0.6168723,-3.3029795,6.85879,-4.460746,-1.0537207,-2.6557386,-2.1384597,-2.1024704,-9.862119,5.981004,5.888498,3.1784296,-2.985531],"OIL^FG_TOTAL_RETURNC(-10AY,0,AM)":[5.990958,2.998221,0.6785631,-1.2455761,3.3904195,1.9362092,-4.8089623,-2.768159,-8.066434,-8.219361,-19.021511,-19.604164,7.0441365,-3.490013,-3.760451,12.296427,-3.4861028,-12.344688,-13.671702,2.7537107,5.54384,-9.80885,-14.875179,-13.804072,-6.937271,13.87788,2.2980452,8.304966,13.494658,-11.226118,-6.990683,7.4557543,2.9280424,-9.64281,11.947727,3.7163973,-5.0288973,-4.199636,1.5304923,-10.6120405,-2.9051423,-3.2487333,9.654676,-1.4950752,2.0006895,13.845121,0.6119251,7.4402094,-2.8304458,1.9796371,2.8247356,11.03816,-3.1609297,5.1517487,-3.0149817,3.2218456,9.779835,-16.917347,-13.713158,-4.70776,5.452478,5.3242087,10.391605,-2.5995195,-12.211675,5.944526,-8.570361,7.327664,-6.1971664,10.285891,3.070724,2.957368,-13.908588,-17.323912,-22.32825,-11.67571,28.84177,6.0606003,1.4739394,-10.354346,9.098864,-9.623093,19.432116,12.411594,10.107994,12.124848,-5.406851,8.828521,7.904315,2.554226,-3.1015038,1.8428683,14.904761,2.154994,-8.438134,8.196724,12.080264,36.134445,-14.007515,10.265673,12.114346,-15.804094,-5.2473726,-6.518984,10.21564,-0.45366287,-16.476398,3.8049579,6.01424,-2.24908,5.013728,-8.534992,null,null,null,null,null,null,null,null,null],"DBA^FG_TOTAL_RETURNC(-10AY,0,AM)":[3.7006617,12.529743,0.8456707,0.9084463,-4.259002,-1.8806517,-3.6122382,0.07648468,0.8788705,-3.82576,-0.4726231,-1.4641881,-6.0240984,-3.4615338,-0.354141,-0.666368,0.44722557,2.0926118,-6.2363744,-2.651161,1.5289068,-2.3058832,-1.3005793,-1.7569602,-1.7386913,3.1850338,-0.5879402,2.9078245,9.961689,-6.6637573,-2.3331761,-2.150029,-2.0996094,1.8952727,-2.9858053,2.6236176,0.8849621,-2.2904515,-2.3441374,2.6557684,-0.14925599,0.14947653,-2.338314,-3.973502,1.2732029,1.4667392,-4.852867,1.4650106,0.85561275,3.287375,-3.90144,2.5106907,-2.1886408,-4.581785,-2.065879,-2.5085568,2.0467877,0.28653145,-0.51428676,0.30697584,-2.6041687,-3.14914,3.3742428,-6.9436193,4.9744844,0.7897973,-5.4852304,-5.3571463,5.929923,2.5445342,0.86848736,1.8939734,-2.881664,-5.1136374,-7.318693,-0.430727,-0.21629333,-1.3005793,2.415812,4.8606157,1.6359925,-0.2012074,2.4193525,5.905509,3.7794352,2.50746,0.6989002,11.798716,-1.2933254,-7.389939,6.847763,-0.2648294,3.0801892,-0.9788811,2.9656649,0.25265217,4.989922,6.5770507,0.67567825,-2.2818804,1.556778,-8.115423,-1.4720261,1.0458231,-0.54214,-0.5946517,-1.9940138,-0.020903349,2.86299,-0.2485156,2.8898835,1.2590766,1.578188,-0.3766477,1.2759924,1.9598722,-1.2356997,3.151071,-1.976645,-1.7087638,7.557285],"QQQ^FG_TOTAL_RETURNC(-10AY,0,AM)":[-0.011450052,4.127717,-4.4074893,0.1621604,7.3311687,1.824069,0.6789684,5.458379,-1.3947308,3.1996012,2.9822826,-0.90506077,-0.16457438,4.1501045,-0.4899621,1.9223571,-0.4600227,-1.7142355,3.9777517,-4.7774434,1.2107372,8.241391,-0.13938546,-8.9817705,-7.105088,7.7934146,4.9665093,-3.1376123,4.5368433,0.20558834,5.757022,0.49721003,1.3109446,-1.1479676,1.2466908,3.1389594,3.7480474,3.3517838,1.1509299,4.447973,4.1570067,-3.783983,4.7546506,-0.0692904,2.6170135,4.6322584,0.12944937,5.292523,-5.598283,10.694038,-7.63616,6.0269475,5.0400376,0.88653564,3.6501408,-0.49994588,-0.96015334,-2.5635302,-7.497424,-0.8628249,5.666995,1.5484095,8.352137,0.34570694,-2.5461674,5.0204515,-0.76432824,1.7688274,-3.0252576,8.5265875,1.8734813,6.1556935,5.5491567,-9.240836,-3.3762395,12.110483,7.4223995,7.819104,4.41556,-0.55990815,4.396522,4.690659,4.6434402,3.6717772,4.560697,-10.084534,11.854065,-0.26261806,0.76600313,6.658554,2.586615,3.458774,-5.045229,10.217071,0.38938522,-4.8196135,-5.4599047,-9.960455,8.1127405,-11.427754,-0.5206108,-3.8147986,8.586418,-6.295407,-10.295666,0.16350746,5.3090453,-5.072016,13.232887,-2.151984,6.957495,1.7733097,9.101295,3.8490891,1.5727401,0.15591383,-1.9735515,2.2593856,5.1563263,3.5180807,6.874919],"UUP^FG_TOTAL_RETURNC(-10AY,0,AM)":[-0.5968809,-1.2932956,-0.09359121,-0.60890317,1.1781335,-0.37261248,1.4492869,3.3640504,1.114583,2.601409,1.6759753,3.5080314,2.327478,2.9529095,0.1550436,-3.5990715,0.4014492,0.75969696,1.2698412,-1.8808782,-0.7987261,3.9855123,-0.9678662,-0.07818937,-1.7605603,0.39824247,-3.1336725,-0.4095018,-0.37006736,2.8889894,-0.12034178,-1.3253033,1.5872955,1.5224457,3.117597,1.0715723,-1.9310892,1.8532753,-0.8718729,-2.1414876,-2.0320475,-0.91742873,-2.3349404,-2.308327,2.8270006,1.1899829,-0.8921325,-1.4208853,-1.9526362,-0.084745884,0.21203756,3.554809,0.6947279,0.73052645,1.329577,0.5169034,0.5933523,1.2190342,0.23310184,-0.36990047,1.1403799,1.0497689,-0.07695556,0.9241462,-0.64859986,1.1136651,0.60766935,1.0947585,1.0082126,-0.55452585,-0.44609308,-0.24377108,1.7945766,-2.400595,4.3428063,-0.44198632,-3.292644,-0.306046,-3.1849563,-0.03963709,0.2775669,-1.5816569,-1.4061809,-1.1002481,1.0300756,1.590538,-0.4817307,-2.0976245,-0.16481876,2.476275,0.40273666,-0.1604557,1.5267253,-0.15829206,1.8628716,-0.15564561,-0.23382306,3.515625,0.6415129,3.8995147,-1.0826409,4.232037,-0.38502216,3.302884,3.061223,-2.54125,-4.165262,-0.5473316,0.10752678,2.434659,-3.0408978,-0.1441896,2.4909735,-0.5635798,0.7438898,3.1293988,1.3978839,-0.03362298,-0.9081781,-1.1988819,2.3757339],"GLD^FG_TOTAL_RETURNC(-10AY,0,AM)":[3.4287095,5.6642413,-2.3239613,-1.5227199,-2.867037,5.356109,-0.6925285,-4.3268085,-2.700162,-3.8308442,2.4873853,0.13819933,2.3287892,-5.7147684,3.2272458,-1.2990415,-1.2283921,-1.3147414,-5.7970943,2.7424693,1.5066981,-4.6179237,-1.2103796,2.7615786,7.711959,5.929899,-1.7830491,4.0108085,-2.1107316,8.243489,-2.3597956,0.11769533,-6.1525164,1.586771,-8.278524,0.16133785,5.762863,-2.648282,3.824091,-2.2685409,4.1970015,-5.236334,3.9729357,6.766224,-5.3762617,0.44595003,-2.5898159,5.764675,-0.26334524,0.35204887,0.773406,-1.4241636,-1.2681544,-3.3737123,-3.3232331,-1.4620125,-0.60938,2.8789759,1.9951582,2.913034,2.205217,-1.102972,-0.26863813,-1.3060153,4.6977043,3.7127733,7.9518676,0.13406277,0.0,-3.191936,0.1674056,6.7141414,0.63325167,6.603968,-1.8406928,3.7310123,-0.43635368,6.4926147,12.181783,-4.9892607,-1.8975079,3.0025244,-4.19783,-1.2307703,-1.0499537,-8.179802,4.457414,4.303694,3.3393621,-4.88947,-2.3777008,1.6095638,-1.8291593,3.7873745,-2.0827234,0.5092859,1.7168403,12.237,-5.242544,-3.3338845,-1.5049577,-6.0655117,2.7048707,-4.625356,-0.69190264,0.99442005,4.4026375,4.3491364,0.40296316,-3.3656359,10.650301,0.6434679,-2.7492166,-2.131158,0.0,-0.3134787,-4.705751,6.5232754,2.6940227,1.2012482,0.24485588],"SPY^FG_TOTAL_RETURNC(-10AY,0,AM)":[-2.092421,4.7751546,-1.2430966,1.3911366,4.102838,0.9229064,-1.5287399,3.8035512,-1.5104473,3.40724,1.6081452,0.20401478,-0.16998053,0.9486675,0.67230463,1.752615,-1.4837921,-1.4153004,1.6721249,-5.0589085,2.4534702,4.3884397,-1.4716208,-6.6989956,-3.3883393,7.000327,3.6035538,0.59696436,3.2325506,0.6547332,2.5393844,0.21095276,-1.088947,-0.43247342,5.156219,1.5108943,0.8934498,3.193152,-0.14154911,1.8962622,1.7191052,-0.2007842,2.1271348,-0.27500987,3.670311,1.86342,2.4700046,3.6906004,-5.946994,6.3928843,-4.8672557,2.772224,4.222238,-0.55074096,3.6453366,0.74967146,0.52980185,-2.5432587,-6.03565,-1.9990027,5.3355217,1.475203,5.682397,-0.436306,0.041735172,3.690374,-1.078099,1.5087485,-2.7450383,7.073784,1.9194603,3.5469413,2.3886561,-10.457563,-7.310754,6.718242,10.518396,-1.7389834,5.8163166,-0.40649772,3.5900474,1.8558383,5.7145357,3.4367085,2.4261713,-2.2509038,7.371962,3.3290863,0.037908554,2.3844242,2.6849508,1.9028664,-2.5799751,7.0958734,0.12581348,-0.37727952,-3.250444,-7.6928196,7.854748,-8.094824,-0.029170513,-5.076313,6.257224,-3.0533373,-9.013409,5.295074,3.727746,-1.6041398,5.815816,-2.8564453,2.9706001,0.86756945,3.9710283,2.5761366,2.3258448,-0.71977973,-3.2425523,1.7949462,5.2487135,3.5479069,4.997897],"VWO^FG_TOTAL_RETURNC(-10AY,0,AM)":[-2.7439058,1.7502666,6.5984726,-0.09659529,4.81025,2.254486,-0.29606223,4.956603,-6.620556,-1.5540361,-2.3200214,-0.8930981,1.0421872,-1.4243662,8.137751,1.4077902,-5.7578506,-7.6928973,-0.87139606,-9.749598,7.660246,-1.6398013,-6.6120386,-8.787209,-0.43333173,9.675253,3.5679579,-1.1809766,6.0352564,0.43975115,6.551826,2.385378,-0.5700052,0.105428696,-2.9225945,0.10005236,4.4377923,0.7820606,3.5716653,-0.02502203,3.2282352,-0.9354532,7.165718,2.3207664,0.81187487,1.2621164,-1.7582953,8.960867,-6.078964,5.827403,-2.8021872,-1.8414199,-0.46347976,-5.718321,2.4378657,-6.515712,-1.7714798,-0.432688,-1.2781203,2.1022081,4.6476007,0.34162998,6.7734003,-4.2902827,-2.5512636,5.096662,-5.086726,1.9757986,-2.3537576,7.636261,-0.46674013,6.416607,-4.1722417,-6.612343,-12.873268,4.6444893,11.2054825,7.2528005,0.2076149,-0.39134026,4.016125,5.160415,5.5685997,6.672895,4.4224143,-6.4804673,2.9053807,1.6144276,1.9813061,-4.138774,-1.4606953,2.4770856,-2.409327,1.2403965,-2.0031095,-0.9845197,1.0728717,-11.175651,4.5212865,-9.281701,5.079901,-5.0299587,-0.16851425,-2.3872733,-7.0150557,1.2924075,7.682085,2.833736,0.6586909,-2.6660144,0.894773,-0.074100494,0.7167578,0.13384819,1.7249823,-2.6162744,-1.9429564,0.92071295,1.900661,3.0406594,-0.22189617],"VWO^JULIAN(FG_TOTAL_RETURNC(-10AY,0,AM).DATES)":[41677,41705,41737,41767,41796,41828,41859,41890,41920,41950,41981,42012,42041,42069,42102,42132,42163,42193,42223,42255,42285,42314,42346,42377,42408,42437,42468,42496,42529,42559,42590,42621,42650,42682,42712,42741,42774,42802,42832,42863,42894,42923,42955,42986,43014,43047,43077,43108,43139,43167,43196,43228,43259,43287,43320,43350,43381,43412,43441,43473,43504,43532,43563,43593,43623,43654,43685,43714,43746,43777,43805,43838,43868,43896,43929,43959,43990,44020,44050,44082,44112,44141,44173,44204,44235,44263,44294,44323,44355,44385,44414,44447,44477,44508,44538,44568,44600,44628,44659,44687,44720,44750,44781,44812,44841,44873,44903,44932,44965,44993,45022,45054,45085,45114,45146,45177,45205,45238,45268,45299,45330],"CPALM-FDS^MAX(FG_PRICE(0,-5AY))":8163.0,"CPALM-FDS^FG_PRICE(0)/MAX(FG_PRICE(0,-1AY))":0.905246128957707,"CPALM-FDS^FG_PRICE_CHANGE(0,-1AY)":2.53926701570681,"CPALM-FDS^FG_PRICE_CHANGE(0,-6AM)":6.55603917301415,"CPALM-FDS^FG_PRICE_CHANGE(0,-3AM)":7.55079626578803,"CPALM-FDS^FG_PRICE_CHANGE(0,-1AM)":6.44021739130434,"CPALM-FDS^FG_PRICE_MAVG(0,,,,30)":3819.2334,"CPALM-FDS^FG_PRICE(0)":3917.0,"W-FDS^MAX(FG_PRICE(0,-5AY))":14.2525,"W-FDS^FG_PRICE(0)/MAX(FG_PRICE(0,-1AY))":0.743055555555556,"W-FDS^FG_PRICE_CHANGE(0,-1AY)":-23.0467473030402,"W-FDS^FG_PRICE_CHANGE(0,-6AM)":-10.3238095238095,"W-FDS^FG_PRICE_CHANGE(0,-3AM)":-0.633178556352898,"W-FDS^FG_PRICE_CHANGE(0,-1AM)":-1.29979035639414,"W-FDS^FG_PRICE_MAVG(0,,,,30)":6.0221667,"W-FDS^FG_PRICE(0)":5.885,"PASP-FDS^MAX(FG_PRICE(0,-5AY))":3158.12,"PASP-FDS^FG_PRICE(0)/MAX(FG_PRICE(0,-1AY))":0.533731343283582,"PASP-FDS^FG_PRICE_CHANGE(0,-1AY)":-46.6268656716418,"PASP-FDS^FG_PRICE_CHANGE(0,-6AM)":-27.3170731707317,"PASP-FDS^FG_PRICE_CHANGE(0,-3AM)":-12.8654970760234,"PASP-FDS^FG_PRICE_CHANGE(0,-1AM)":-11.9211822660099,"PASP-FDS^FG_PRICE_MAVG(0,,,,30)":1000.8333,"PASP-FDS^FG_PRICE(0)":894.0,"NI-FDS^MAX(FG_PRICE(0,-5AY))":48241.0,"NI-FDS^FG_PRICE(0)/MAX(FG_PRICE(0,-1AY))":0.568567304222302,"NI-FDS^FG_PRICE_CHANGE(0,-1AY)":-42.2893772893773,"NI-FDS^FG_PRICE_CHANGE(0,-6AM)":-23.7046004842615,"NI-FDS^FG_PRICE_CHANGE(0,-3AM)":-11.8108032465715,"NI-FDS^FG_PRICE_CHANGE(0,-1AM)":-1.09855618330195,"NI-FDS^FG_PRICE_MAVG(0,,,,30)":16061.333,"NI-FDS^FG_PRICE(0)":15755.0,"PLATI-FDS^MAX(FG_PRICE(0,-5AY))":1272.59,"PLATI-FDS^FG_PRICE(0)/MAX(FG_PRICE(0,-1AY))":0.778854625550661,"PLATI-FDS^FG_PRICE_CHANGE(0,-1AY)":-11.1557788944724,"PLATI-FDS^FG_PRICE_CHANGE(0,-6AM)":-2.85714285714286,"PLATI-FDS^FG_PRICE_CHANGE(0,-3AM)":-0.11299435028248,"PLATI-FDS^FG_PRICE_CHANGE(0,-1AM)":-7.43455497382199,"PLATI-FDS^FG_PRICE_MAVG(0,,,,30)":932.8,"PLATI-FDS^FG_PRICE(0)":884.0,"BRENT-FDS^MAX(FG_PRICE(0,-5AY))":140.85,"BRENT-FDS^FG_PRICE(0)/MAX(FG_PRICE(0,-1AY))":0.870614479821537,"BRENT-FDS^FG_PRICE_CHANGE(0,-1AY)":0.952380952380949,"BRENT-FDS^FG_PRICE_CHANGE(0,-6AM)":-1.60440064176026,"BRENT-FDS^FG_PRICE_CHANGE(0,-3AM)":1.82637571157496,"BRENT-FDS^FG_PRICE_CHANGE(0,-1AM)":0.0,"BRENT-FDS^FG_PRICE_MAVG(0,,,,30)":85.86,"BRENT-FDS^FG_PRICE(0)":85.86,"COPP-FDS^MAX(FG_PRICE(0,-5AY))":4.929,"COPP-FDS^FG_PRICE(0)/MAX(FG_PRICE(0,-1AY))":0.875073798559452,"COPP-FDS^FG_PRICE_CHANGE(0,-1AY)":-8.35909484357611,"COPP-FDS^FG_PRICE_CHANGE(0,-6AM)":-1.13393810032019,"COPP-FDS^FG_PRICE_CHANGE(0,-3AM)":2.13616317530319,"COPP-FDS^FG_PRICE_CHANGE(0,-1AM)":-2.47400973812345,"COPP-FDS^FG_PRICE_MAVG(0,,,,30)":3.8154,"COPP-FDS^FG_PRICE(0)":3.7055,"TIOS-FDS^MAX(FG_PRICE(0,-5AY))":219.77,"TIOS-FDS^FG_PRICE(0)/MAX(FG_PRICE(0,-1AY))":0.895324639289678,"TIOS-FDS^FG_PRICE_CHANGE(0,-1AY)":4.75610745881017,"TIOS-FDS^FG_PRICE_CHANGE(0,-6AM)":23.6184273537017,"TIOS-FDS^FG_PRICE_CHANGE(0,-3AM)":1.42228508565141,"TIOS-FDS^FG_PRICE_CHANGE(0,-1AM)":-8.37651735642791,"TIOS-FDS^FG_PRICE_MAVG(0,,,,30)":135.705,"TIOS-FDS^FG_PRICE(0)":129.07,"FC0000US^FG_PRICE(0)":375.7224,"FC0000GB^FG_PRICE(0)":117.10338,"FC0000CH^FG_PRICE(0)":321.45227,"FC0000JP^FG_PRICE(0)":170.5309,"FC0000GR^FG_PRICE(0)":9.590806,"FC0000CA^FG_PRICE(0)":278.1959,"FC0000AU^FG_PRICE(0)":346.01096,"FC0000NZ^FG_PRICE(0)":392.69495,"EWI^FG_PRICE_MAVG(0,,,,200)":31.8579,"EWI^FG_PRICE_MAVG(0,,,,60)":33.335667,"EWI^FG_PRICE_MAVG(0,,,,30)":33.586,"EWI^FG_PRICE(0)":33.81,"EWD^FG_PRICE_MAVG(0,,,,200)":35.16415,"EWD^FG_PRICE_MAVG(0,,,,60)":37.323833,"EWD^FG_PRICE_MAVG(0,,,,30)":37.593,"EWD^FG_PRICE(0)":37.53,"EWN^FG_PRICE_MAVG(0,,,,200)":41.90558,"EWN^FG_PRICE_MAVG(0,,,,60)":43.712032,"EWN^FG_PRICE_MAVG(0,,,,30)":44.55,"EWN^FG_PRICE(0)":46.7,"EWQ^FG_PRICE_MAVG(0,,,,200)":37.545174,"EWQ^FG_PRICE_MAVG(0,,,,60)":38.212917,"EWQ^FG_PRICE_MAVG(0,,,,30)":38.446335,"EWQ^FG_PRICE(0)":38.66,"SPY^FG_PRICE_MAVG(0,,,,200)":444.7888,"SPY^FG_PRICE_MAVG(0,,,,60)":470.8085,"SPY^FG_PRICE_MAVG(0,,,,30)":481.668,"SPY^FG_PRICE(0)":498.32,"QQQ^FG_PRICE_MAVG(0,,,,200)":373.1693,"QQQ^FG_PRICE_MAVG(0,,,,60)":404.99582,"QQQ^FG_PRICE_MAVG(0,,,,30)":415.95367,"QQQ^FG_PRICE(0)":432.79,"EWU^FG_PRICE_MAVG(0,,,,200)":32.29355,"EWU^FG_PRICE_MAVG(0,,,,60)":32.512333,"EWU^FG_PRICE_MAVG(0,,,,30)":32.536335,"EWU^FG_PRICE(0)":32.32,"EWL^FG_PRICE_MAVG(0,,,,200)":45.96545,"EWL^FG_PRICE_MAVG(0,,,,60)":46.607166,"EWL^FG_PRICE_MAVG(0,,,,30)":47.496,"EWL^FG_PRICE(0)":46.49,"EWJ^FG_PRICE_MAVG(0,,,,200)":61.8365,"EWJ^FG_PRICE_MAVG(0,,,,60)":63.987167,"EWJ^FG_PRICE_MAVG(0,,,,30)":65.372665,"EWJ^FG_PRICE(0)":66.39,"EWG^FG_PRICE_MAVG(0,,,,200)":28.04485,"EWG^FG_PRICE_MAVG(0,,,,60)":28.903334,"EWG^FG_PRICE_MAVG(0,,,,30)":29.197,"EWG^FG_PRICE(0)":29.26,"EWC^FG_PRICE_MAVG(0,,,,200)":34.65715,"EWC^FG_PRICE_MAVG(0,,,,60)":35.711834,"EWC^FG_PRICE_MAVG(0,,,,30)":36.295666,"EWC^FG_PRICE(0)":36.2,"EWA^FG_PRICE_MAVG(0,,,,200)":22.5163,"EWA^FG_PRICE_MAVG(0,,,,60)":23.2925,"EWA^FG_PRICE_MAVG(0,,,,30)":23.678667,"EWA^FG_PRICE(0)":23.52,"ENZL^FG_PRICE_MAVG(0,,,,200)":46.798244,"ENZL^FG_PRICE_MAVG(0,,,,60)":46.669666,"ENZL^FG_PRICE_MAVG(0,,,,30)":47.107166,"ENZL^FG_PRICE(0)":46.18,"EWI^FG_COMPANY_NAME":"iShares MSCI Italy ETF","EWD^FG_COMPANY_NAME":"iShares MSCI Sweden ETF","EWN^FG_COMPANY_NAME":"iShares MSCI Netherlands ETF","EWQ^FG_COMPANY_NAME":"iShares MSCI France ETF","SPY^FG_COMPANY_NAME":"SPDR S&P 500 ETF Trust","QQQ^FG_COMPANY_NAME":"Invesco QQQ Trust Series I","EWU^FG_COMPANY_NAME":"iShares MSCI United Kingdom ETF","EWL^FG_COMPANY_NAME":"iShares MSCI Switzerland ETF","EWJ^FG_COMPANY_NAME":"iShares MSCI Japan ETF","EWG^FG_COMPANY_NAME":"iShares MSCI Germany ETF","EWC^FG_COMPANY_NAME":"iShares MSCI Canada ETF","EWA^FG_COMPANY_NAME":"iShares MSCI Australia ETF","ENZL^FG_COMPANY_NAME":"iShares MSCI New Zealand ETF","540787-IN^P_PRICE(0)/P_PRICE_LOW_PR(0,,,,,,\"PRICE\",\"CLOSE\",\"52W\")":1.7553229,"540787-IN^P_PRICE(0)/P_PRICE_HIGH_PR(0,,,,,,\"PRICE\",\"CLOSE\",\"52W\")":1.0,"540787-IN^FG_TOTAL_RETURNC(0,-6AM)":44.07679,"540787-IN^FG_TOTAL_RETURNC(0,-3AM)":31.942797,"538057-IN^P_PRICE(0)/P_PRICE_LOW_PR(0,,,,,,\"PRICE\",\"CLOSE\",\"52W\")":2.1144516,"538057-IN^P_PRICE(0)/P_PRICE_HIGH_PR(0,,,,,,\"PRICE\",\"CLOSE\",\"52W\")":1.0,"538057-IN^FG_TOTAL_RETURNC(0,-6AM)":71.3614,"538057-IN^FG_TOTAL_RETURNC(0,-3AM)":46.367287,"543326-IN^P_PRICE(0)/P_PRICE_LOW_PR(0,,,,,,\"PRICE\",\"CLOSE\",\"52W\")":1.2165079,"543326-IN^P_PRICE(0)/P_PRICE_HIGH_PR(0,,,,,,\"PRICE\",\"CLOSE\",\"52W\")":0.9344073,"543326-IN^FG_TOTAL_RETURNC(0,-6AM)":4.0307283,"543326-IN^FG_TOTAL_RETURNC(0,-3AM)":3.1556726,"543627-IN^P_PRICE(0)/P_PRICE_LOW_PR(0,,,,,,\"PRICE\",\"CLOSE\",\"52W\")":1.5244111,"543627-IN^P_PRICE(0)/P_PRICE_HIGH_PR(0,,,,,,\"PRICE\",\"CLOSE\",\"52W\")":0.99443215,"543627-IN^FG_TOTAL_RETURNC(0,-6AM)":18.987333,"543627-IN^FG_TOTAL_RETURNC(0,-3AM)":15.974033,"543454-IN^P_PRICE(0)/P_PRICE_LOW_PR(0,,,,,,\"PRICE\",\"CLOSE\",\"52W\")":1.4853764,"543454-IN^P_PRICE(0)/P_PRICE_HIGH_PR(0,,,,,,\"PRICE\",\"CLOSE\",\"52W\")":0.9957378,"543454-IN^FG_TOTAL_RETURNC(0,-6AM)":20.410263,"543454-IN^FG_TOTAL_RETURNC(0,-3AM)":18.588829,"543666-IN^P_PRICE(0)/P_PRICE_LOW_PR(0,,,,,,\"PRICE\",\"CLOSE\",\"52W\")":1.1601009,"543666-IN^P_PRICE(0)/P_PRICE_HIGH_PR(0,,,,,,\"PRICE\",\"CLOSE\",\"52W\")":0.9115079,"543666-IN^FG_TOTAL_RETURNC(0,-6AM)":-2.5332034,"543666-IN^FG_TOTAL_RETURNC(0,-3AM)":1.984632,"543563-IN^P_PRICE(0)/P_PRICE_LOW_PR(0,,,,,,\"PRICE\",\"CLOSE\",\"52W\")":1.683654,"543563-IN^P_PRICE(0)/P_PRICE_HIGH_PR(0,,,,,,\"PRICE\",\"CLOSE\",\"52W\")":0.9968687,"543563-IN^FG_TOTAL_RETURNC(0,-6AM)":22.490383,"543563-IN^FG_TOTAL_RETURNC(0,-3AM)":21.639454,"543465-IN^P_PRICE(0)/P_PRICE_LOW_PR(0,,,,,,\"PRICE\",\"CLOSE\",\"52W\")":1.6995239,"543465-IN^P_PRICE(0)/P_PRICE_HIGH_PR(0,,,,,,\"PRICE\",\"CLOSE\",\"52W\")":1.0,"543465-IN^FG_TOTAL_RETURNC(0,-6AM)":38.783443,"543465-IN^FG_TOTAL_RETURNC(0,-3AM)":28.798807,"543710-IN^P_PRICE(0)/P_PRICE_LOW_PR(0,,,,,,\"PRICE\",\"CLOSE\",\"52W\")":1.5556799,"543710-IN^P_PRICE(0)/P_PRICE_HIGH_PR(0,,,,,,\"PRICE\",\"CLOSE\",\"52W\")":1.0,"543710-IN^FG_TOTAL_RETURNC(0,-6AM)":33.120514,"543710-IN^FG_TOTAL_RETURNC(0,-3AM)":28.683853,"543571-IN^P_PRICE(0)/P_PRICE_LOW_PR(0,,,,,,\"PRICE\",\"CLOSE\",\"52W\")":1.6132597,"543571-IN^P_PRICE(0)/P_PRICE_HIGH_PR(0,,,,,,\"PRICE\",\"CLOSE\",\"52W\")":1.0,"543571-IN^FG_TOTAL_RETURNC(0,-6AM)":33.638443,"543571-IN^FG_TOTAL_RETURNC(0,-3AM)":27.630352,"543348-IN^P_PRICE(0)/P_PRICE_LOW_PR(0,,,,,,\"PRICE\",\"CLOSE\",\"52W\")":1.7528895,"543348-IN^P_PRICE(0)/P_PRICE_HIGH_PR(0,,,,,,\"PRICE\",\"CLOSE\",\"52W\")":1.0,"543348-IN^FG_TOTAL_RETURNC(0,-6AM)":20.898079,"543348-IN^FG_TOTAL_RETURNC(0,-3AM)":21.069122,"543608-IN^P_PRICE(0)/P_PRICE_LOW_PR(0,,,,,,\"PRICE\",\"CLOSE\",\"52W\")":1.3921918,"543608-IN^P_PRICE(0)/P_PRICE_HIGH_PR(0,,,,,,\"PRICE\",\"CLOSE\",\"52W\")":0.9992794,"543608-IN^FG_TOTAL_RETURNC(0,-6AM)":22.12329,"543608-IN^FG_TOTAL_RETURNC(0,-3AM)":19.241428,"543956-IN^P_PRICE(0)/P_PRICE_LOW_PR(0,,,,,,\"PRICE\",\"CLOSE\",\"52W\")":1.3776976,"543956-IN^P_PRICE(0)/P_PRICE_HIGH_PR(0,,,,,,\"PRICE\",\"CLOSE\",\"52W\")":0.98868865,"543956-IN^FG_TOTAL_RETURNC(0,-6AM)":null,"543956-IN^FG_TOTAL_RETURNC(0,-3AM)":13.978434,"590107-IN^P_PRICE(0)/P_PRICE_LOW_PR(0,,,,,,\"PRICE\",\"CLOSE\",\"52W\")":1.9293337,"590107-IN^P_PRICE(0)/P_PRICE_HIGH_PR(0,,,,,,\"PRICE\",\"CLOSE\",\"52W\")":1.0,"590107-IN^FG_TOTAL_RETURNC(0,-6AM)":51.6006,"590107-IN^FG_TOTAL_RETURNC(0,-3AM)":36.983585,"540787-IN^PERCENT_CHANGE(FMA_EPS(+1,0,,,,\"PORTAGG\",\"MEAN\"),FMA_EPS(+1,-3AM,,,,\"PORTAGG\",\"MEAN\"))":2.07675883897502,"540787-IN^PERCENT_CHANGE(FMA_EPS(+1,0,,,,\"PORTAGG\",\"MEAN\"),FMA_EPS(+1,-1AM,,,,\"PORTAGG\",\"MEAN\"))":0.0,"540787-IN^FMA_PCT_ABOVE_MAVG(200,0,,,,\"PORTAGG\")":95.4545454545455,"538057-IN^PERCENT_CHANGE(FMA_EPS(+1,0,,,,\"PORTAGG\",\"MEAN\"),FMA_EPS(+1,-3AM,,,,\"PORTAGG\",\"MEAN\"))":4.02505970813344,"538057-IN^PERCENT_CHANGE(FMA_EPS(+1,0,,,,\"PORTAGG\",\"MEAN\"),FMA_EPS(+1,-1AM,,,,\"PORTAGG\",\"MEAN\"))":0.0,"538057-IN^FMA_PCT_ABOVE_MAVG(200,0,,,,\"PORTAGG\")":91.6666666666667,"543326-IN^PERCENT_CHANGE(FMA_EPS(+1,0,,,,\"PORTAGG\",\"MEAN\"),FMA_EPS(+1,-3AM,,,,\"PORTAGG\",\"MEAN\"))":-0.369740300765526,"543326-IN^PERCENT_CHANGE(FMA_EPS(+1,0,,,,\"PORTAGG\",\"MEAN\"),FMA_EPS(+1,-1AM,,,,\"PORTAGG\",\"MEAN\"))":0.0,"543326-IN^FMA_PCT_ABOVE_MAVG(200,0,,,,\"PORTAGG\")":81.25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454-IN^PERCENT_CHANGE(FMA_EPS(+1,0,,,,\"PORTAGG\",\"MEAN\"),FMA_EPS(+1,-3AM,,,,\"PORTAGG\",\"MEAN\"))":-0.488801403600348,"543454-IN^PERCENT_CHANGE(FMA_EPS(+1,0,,,,\"PORTAGG\",\"MEAN\"),FMA_EPS(+1,-1AM,,,,\"PORTAGG\",\"MEAN\"))":0.0,"543454-IN^FMA_PCT_ABOVE_MAVG(200,0,,,,\"PORTAGG\")":82.051282051282,"543666-IN^PERCENT_CHANGE(FMA_EPS(+1,0,,,,\"PORTAGG\",\"MEAN\"),FMA_EPS(+1,-3AM,,,,\"PORTAGG\",\"MEAN\"))":-1.21924369210144,"543666-IN^PERCENT_CHANGE(FMA_EPS(+1,0,,,,\"PORTAGG\",\"MEAN\"),FMA_EPS(+1,-1AM,,,,\"PORTAGG\",\"MEAN\"))":0.0,"543666-IN^FMA_PCT_ABOVE_MAVG(200,0,,,,\"PORTAGG\")":63.6363636363636,"543563-IN^PERCENT_CHANGE(FMA_EPS(+1,0,,,,\"PORTAGG\",\"MEAN\"),FMA_EPS(+1,-3AM,,,,\"PORTAGG\",\"MEAN\"))":-2.5962019290746,"543563-IN^PERCENT_CHANGE(FMA_EPS(+1,0,,,,\"PORTAGG\",\"MEAN\"),FMA_EPS(+1,-1AM,,,,\"PORTAGG\",\"MEAN\"))":0.0,"543563-IN^FMA_PCT_ABOVE_MAVG(200,0,,,,\"PORTAGG\")":89.4736842105263,"543465-IN^PERCENT_CHANGE(FMA_EPS(+1,0,,,,\"PORTAGG\",\"MEAN\"),FMA_EPS(+1,-3AM,,,,\"PORTAGG\",\"MEAN\"))":4.10906385000337,"543465-IN^PERCENT_CHANGE(FMA_EPS(+1,0,,,,\"PORTAGG\",\"MEAN\"),FMA_EPS(+1,-1AM,,,,\"PORTAGG\",\"MEAN\"))":0.0,"543465-IN^FMA_PCT_ABOVE_MAVG(200,0,,,,\"PORTAGG\")":90.3225806451613,"543710-IN^PERCENT_CHANGE(FMA_EPS(+1,0,,,,\"PORTAGG\",\"MEAN\"),FMA_EPS(+1,-3AM,,,,\"PORTAGG\",\"MEAN\"))":null,"543710-IN^PERCENT_CHANGE(FMA_EPS(+1,0,,,,\"PORTAGG\",\"MEAN\"),FMA_EPS(+1,-1AM,,,,\"PORTAGG\",\"MEAN\"))":null,"543710-IN^FMA_PCT_ABOVE_MAVG(200,0,,,,\"PORTAGG\")":null,"543571-IN^PERCENT_CHANGE(FMA_EPS(+1,0,,,,\"PORTAGG\",\"MEAN\"),FMA_EPS(+1,-3AM,,,,\"PORTAGG\",\"MEAN\"))":1.4293278160413,"543571-IN^PERCENT_CHANGE(FMA_EPS(+1,0,,,,\"PORTAGG\",\"MEAN\"),FMA_EPS(+1,-1AM,,,,\"PORTAGG\",\"MEAN\"))":0.0,"543571-IN^FMA_PCT_ABOVE_MAVG(200,0,,,,\"PORTAGG\")":93.5483870967742,"543348-IN^PERCENT_CHANGE(FMA_EPS(+1,0,,,,\"PORTAGG\",\"MEAN\"),FMA_EPS(+1,-3AM,,,,\"PORTAGG\",\"MEAN\"))":-0.366481268582413,"543348-IN^PERCENT_CHANGE(FMA_EPS(+1,0,,,,\"PORTAGG\",\"MEAN\"),FMA_EPS(+1,-1AM,,,,\"PORTAGG\",\"MEAN\"))":0.0,"543348-IN^FMA_PCT_ABOVE_MAVG(200,0,,,,\"PORTAGG\")":90.4761904761905,"543608-IN^PERCENT_CHANGE(FMA_EPS(+1,0,,,,\"PORTAGG\",\"MEAN\"),FMA_EPS(+1,-3AM,,,,\"PORTAGG\",\"MEAN\"))":-1.59545414570808,"543608-IN^PERCENT_CHANGE(FMA_EPS(+1,0,,,,\"PORTAGG\",\"MEAN\"),FMA_EPS(+1,-1AM,,,,\"PORTAGG\",\"MEAN\"))":0.0,"543608-IN^FMA_PCT_ABOVE_MAVG(200,0,,,,\"PORTAGG\")":85.7142857142857,"543956-IN^PERCENT_CHANGE(FMA_EPS(+1,0,,,,\"PORTAGG\",\"MEAN\"),FMA_EPS(+1,-3AM,,,,\"PORTAGG\",\"MEAN\"))":null,"543956-IN^PERCENT_CHANGE(FMA_EPS(+1,0,,,,\"PORTAGG\",\"MEAN\"),FMA_EPS(+1,-1AM,,,,\"PORTAGG\",\"MEAN\"))":null,"543956-IN^FMA_PCT_ABOVE_MAVG(200,0,,,,\"PORTAGG\")":null,"590107-IN^PERCENT_CHANGE(FMA_EPS(+1,0,,,,\"PORTAGG\",\"MEAN\"),FMA_EPS(+1,-3AM,,,,\"PORTAGG\",\"MEAN\"))":0.0322441002378927,"590107-IN^PERCENT_CHANGE(FMA_EPS(+1,0,,,,\"PORTAGG\",\"MEAN\"),FMA_EPS(+1,-1AM,,,,\"PORTAGG\",\"MEAN\"))":0.0,"590107-IN^FMA_PCT_ABOVE_MAVG(200,0,,,,\"PORTAGG\")":84.6153846153846,"540787-IN^COUNT(OS_TOP_HLDG_NAME(ALL,0D,,MTD,,ALL,EQ))":22,"540787-IN^FMA_COS_DOWN(\"EPS\",\"1M\",+1,0,,,\"PORTAGG\",\"MEANR\")":7.0,"540787-IN^FMA_COS_UP(\"EPS\",\"1M\",+1,0,,,\"PORTAGG\",\"MEANR\")":15.0,"538057-IN^COUNT(OS_TOP_HLDG_NAME(ALL,0D,,MTD,,ALL,EQ))":12,"538057-IN^FMA_COS_DOWN(\"EPS\",\"1M\",+1,0,,,\"PORTAGG\",\"MEANR\")":3.0,"538057-IN^FMA_COS_UP(\"EPS\",\"1M\",+1,0,,,\"PORTAGG\",\"MEANR\")":8.0,"543326-IN^COUNT(OS_TOP_HLDG_NAME(ALL,0D,,MTD,,ALL,EQ))":16,"543326-IN^FMA_COS_DOWN(\"EPS\",\"1M\",+1,0,,,\"PORTAGG\",\"MEANR\")":9.0,"543326-IN^FMA_COS_UP(\"EPS\",\"1M\",+1,0,,,\"PORTAGG\",\"MEANR\")":3.0,"543627-IN^COUNT(OS_TOP_HLDG_NAME(ALL,0D,,MTD,,ALL,EQ))":31,"543627-IN^FMA_COS_DOWN(\"EPS\",\"1M\",+1,0,,,\"PORTAGG\",\"MEANR\")":null,"543627-IN^FMA_COS_UP(\"EPS\",\"1M\",+1,0,,,\"PORTAGG\",\"MEANR\")":null,"543454-IN^COUNT(OS_TOP_HLDG_NAME(ALL,0D,,MTD,,ALL,EQ))":78,"543454-IN^FMA_COS_DOWN(\"EPS\",\"1M\",+1,0,,,\"PORTAGG\",\"MEANR\")":38.0,"543454-IN^FMA_COS_UP(\"EPS\",\"1M\",+1,0,,,\"PORTAGG\",\"MEANR\")":26.0,"543666-IN^COUNT(OS_TOP_HLDG_NAME(ALL,0D,,MTD,,ALL,EQ))":11,"543666-IN^FMA_COS_DOWN(\"EPS\",\"1M\",+1,0,,,\"PORTAGG\",\"MEANR\")":4.0,"543666-IN^FMA_COS_UP(\"EPS\",\"1M\",+1,0,,,\"PORTAGG\",\"MEANR\")":1.0,"543563-IN^COUNT(OS_TOP_HLDG_NAME(ALL,0D,,MTD,,ALL,EQ))":0,"543563-IN^FMA_COS_DOWN(\"EPS\",\"1M\",+1,0,,,\"PORTAGG\",\"MEANR\")":27.0,"543563-IN^FMA_COS_UP(\"EPS\",\"1M\",+1,0,,,\"PORTAGG\",\"MEANR\")":19.0,"543465-IN^COUNT(OS_TOP_HLDG_NAME(ALL,0D,,MTD,,ALL,EQ))":31,"543465-IN^FMA_COS_DOWN(\"EPS\",\"1M\",+1,0,,,\"PORTAGG\",\"MEANR\")":6.0,"543465-IN^FMA_COS_UP(\"EPS\",\"1M\",+1,0,,,\"PORTAGG\",\"MEANR\")":17.0,"543710-IN^COUNT(OS_TOP_HLDG_NAME(ALL,0D,,MTD,,ALL,EQ))":31,"543710-IN^FMA_COS_DOWN(\"EPS\",\"1M\",+1,0,,,\"PORTAGG\",\"MEANR\")":null,"543710-IN^FMA_COS_UP(\"EPS\",\"1M\",+1,0,,,\"PORTAGG\",\"MEANR\")":null,"543571-IN^COUNT(OS_TOP_HLDG_NAME(ALL,0D,,MTD,,ALL,EQ))":31,"543571-IN^FMA_COS_DOWN(\"EPS\",\"1M\",+1,0,,,\"PORTAGG\",\"MEANR\")":6.0,"543571-IN^FMA_COS_UP(\"EPS\",\"1M\",+1,0,,,\"PORTAGG\",\"MEANR\")":20.0,"543348-IN^COUNT(OS_TOP_HLDG_NAME(ALL,0D,,MTD,,ALL,EQ))":21,"543348-IN^FMA_COS_DOWN(\"EPS\",\"1M\",+1,0,,,\"PORTAGG\",\"MEANR\")":9.0,"543348-IN^FMA_COS_UP(\"EPS\",\"1M\",+1,0,,,\"PORTAGG\",\"MEANR\")":8.0,"543608-IN^COUNT(OS_TOP_HLDG_NAME(ALL,0D,,MTD,,ALL,EQ))":21,"543608-IN^FMA_COS_DOWN(\"EPS\",\"1M\",+1,0,,,\"PORTAGG\",\"MEANR\")":8.0,"543608-IN^FMA_COS_UP(\"EPS\",\"1M\",+1,0,,,\"PORTAGG\",\"MEANR\")":9.0,"543956-IN^COUNT(OS_TOP_HLDG_NAME(ALL,0D,,MTD,,ALL,EQ))":0,"543956-IN^FMA_COS_DOWN(\"EPS\",\"1M\",+1,0,,,\"PORTAGG\",\"MEANR\")":null,"543956-IN^FMA_COS_UP(\"EPS\",\"1M\",+1,0,,,\"PORTAGG\",\"MEANR\")":null,"590107-IN^COUNT(OS_TOP_HLDG_NAME(ALL,0D,,MTD,,ALL,EQ))":13,"590107-IN^FMA_COS_DOWN(\"EPS\",\"1M\",+1,0,,,\"PORTAGG\",\"MEANR\")":2.0,"590107-IN^FMA_COS_UP(\"EPS\",\"1M\",+1,0,,,\"PORTAGG\",\"MEANR\")":4.0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540787-IN^FG_TOTAL_RETURNC(0,-1AM)":9.349859,"538057-IN^FG_TOTAL_RETURNC(0,-1AM)":17.29082,"543326-IN^FG_TOTAL_RETURNC(0,-1AM)":-4.8512278,"543627-IN^FG_TOTAL_RETURNC(0,-1AM)":3.596294,"543454-IN^FG_TOTAL_RETURNC(0,-1AM)":5.2342296,"543666-IN^FG_TOTAL_RETURNC(0,-1AM)":-7.0341644,"543563-IN^FG_TOTAL_RETURNC(0,-1AM)":7.8866363,"543465-IN^FG_TOTAL_RETURNC(0,-1AM)":8.375001,"543710-IN^FG_TOTAL_RETURNC(0,-1AM)":8.650339,"543571-IN^FG_TOTAL_RETURNC(0,-1AM)":8.651161,"543348-IN^FG_TOTAL_RETURNC(0,-1AM)":9.665907,"543608-IN^FG_TOTAL_RETURNC(0,-1AM)":6.8487287,"543956-IN^FG_TOTAL_RETURNC(0,-1AM)":2.3249507,"590107-IN^FG_TOTAL_RETURNC(0,-1AM)":20.496178,"CC_IT^FDS_ECON_RCPI_Q(0)":0.9836987,"CC_SE^FDS_ECON_RCPI_Q(0)":5.5508466,"CC_NL^FDS_ECON_RCPI_Q(0)":0.8052127,"CC_FR^FDS_ECON_RCPI_Q(0)":3.833343,"CC_US^FDS_ECON_RCPI_Q(0)":3.2170393,"CC_GB^FDS_ECON_RCPI_Q(0)":4.1831098,"CC_CH^FDS_ECON_RCPI_Q(0)":1.6172597,"CC_JP^FDS_ECON_RCPI_Q(0)":2.919474,"CC_DE^FDS_ECON_RCPI_Q(0)":3.520094,"CC_CA^FDS_ECON_RCPI_Q(0)":3.1790657,"CC_AU^FDS_ECON_RCPI_Q(0)":4.0519876,"CC_NZ^FDS_ECON_RCPI_Q(0)":4.6770573,"VWO^FMA_EVAL_EBIT(LTMA,NOW,NOW,M,\"PORTAGG\",\"MEANR\")":14.2303619212139,"VWO^FMA_EVAL_EBITDA(NTMA,0,,,\"PORTAGG\",\"MEANR\")":7.47479849279756,"VWO^FG_FCF_YIELD_NTM(0)":6.68829450546872,"VWO^FMA_DIV_YLD(NTMA,NOW,NOW,M,\"PORTAGG\",\"MEANR\")":3.05684177266455,"VWO^FG_PE_NTM(0,,,90,0)":10.6280196933627,"VWO^FG_PE(0)":13.3677679462916,"VWO^JULIAN(FMA_DIV_YLD(NTMA,NOW,NOW,M,\"PORTAGG\",\"MEANR\").DATES)":45289,"VGK^FMA_EVAL_EBIT(LTMA,NOW,NOW,M,\"PORTAGG\",\"MEANR\")":12.8155613940507,"VGK^FMA_EVAL_EBITDA(NTMA,0,,,\"PORTAGG\",\"MEANR\")":8.08409421017031,"VGK^FG_FCF_YIELD_NTM(0)":6.34576296818727,"VGK^FMA_DIV_YLD(NTMA,NOW,NOW,M,\"PORTAGG\",\"MEANR\")":3.62640435513378,"VGK^FG_PE_NTM(0,,,90,0)":11.6199463924,"VGK^FG_PE(0)":12.6272545129574,"VGK^JULIAN(FMA_DIV_YLD(NTMA,NOW,NOW,M,\"PORTAGG\",\"MEANR\").DATES)":45289,"EWI^FMA_EVAL_EBIT(LTMA,NOW,NOW,M,\"PORTAGG\",\"MEANR\")":11.09447148843,"EWI^FMA_EVAL_EBITDA(NTMA,0,,,\"PORTAGG\",\"MEANR\")":7.24197247518943,"EWI^FG_FCF_YIELD_NTM(0)":6.60061951250588,"EWI^FMA_DIV_YLD(NTMA,NOW,NOW,M,\"PORTAGG\",\"MEANR\")":5.3855755721274,"EWI^FG_PE_NTM(0,,,90,0)":8.98234939116906,"EWI^FG_PE(0)":9.47959373709375,"EWI^JULIAN(FMA_DIV_YLD(NTMA,NOW,NOW,M,\"PORTAGG\",\"MEANR\").DATES)":45322,"EWD^FMA_EVAL_EBIT(LTMA,NOW,NOW,M,\"PORTAGG\",\"MEANR\")":15.5221305566813,"EWD^FMA_EVAL_EBITDA(NTMA,0,,,\"PORTAGG\",\"MEANR\")":10.8755149739356,"EWD^FG_FCF_YIELD_NTM(0)":5.54740254736217,"EWD^FMA_DIV_YLD(NTMA,NOW,NOW,M,\"PORTAGG\",\"MEANR\")":3.3228123367483,"EWD^FG_PE_NTM(0,,,90,0)":15.4310816544702,"EWD^FG_PE(0)":14.3505093822343,"EWD^JULIAN(FMA_DIV_YLD(NTMA,NOW,NOW,M,\"PORTAGG\",\"MEANR\").DATES)":45322,"EWN^FMA_EVAL_EBIT(LTMA,NOW,NOW,M,\"PORTAGG\",\"MEANR\")":21.0931193380603,"EWN^FMA_EVAL_EBITDA(NTMA,0,,,\"PORTAGG\",\"MEANR\")":13.1672228561325,"EWN^FG_FCF_YIELD_NTM(0)":3.77952170055201,"EWN^FMA_DIV_YLD(NTMA,NOW,NOW,M,\"PORTAGG\",\"MEANR\")":2.58918114188534,"EWN^FG_PE_NTM(0,,,90,0)":15.8172924780685,"EWN^FG_PE(0)":18.0576712049974,"EWN^JULIAN(FMA_DIV_YLD(NTMA,NOW,NOW,M,\"PORTAGG\",\"MEANR\").DATES)":45322,"EWQ^FMA_EVAL_EBIT(LTMA,NOW,NOW,M,\"PORTAGG\",\"MEANR\")":12.9505059109502,"EWQ^FMA_EVAL_EBITDA(NTMA,0,,,\"PORTAGG\",\"MEANR\")":9.03719437049855,"EWQ^FG_FCF_YIELD_NTM(0)":6.01907631080869,"EWQ^FMA_DIV_YLD(NTMA,NOW,NOW,M,\"PORTAGG\",\"MEANR\")":3.17608453995287,"EWQ^FG_PE_NTM(0,,,90,0)":13.6127766591641,"EWQ^FG_PE(0)":14.8215188675139,"EWQ^JULIAN(FMA_DIV_YLD(NTMA,NOW,NOW,M,\"PORTAGG\",\"MEANR\").DATES)":45322,"SPY^FMA_EVAL_EBIT(LTMA,NOW,NOW,M,\"PORTAGG\",\"MEANR\")":19.9612658914726,"SPY^FMA_EVAL_EBITDA(NTMA,0,,,\"PORTAGG\",\"MEANR\")":13.6634062049138,"SPY^FG_FCF_YIELD_NTM(0)":4.39480871011723,"SPY^FMA_DIV_YLD(NTMA,NOW,NOW,M,\"PORTAGG\",\"MEANR\")":1.52658161988629,"SPY^FG_PE_NTM(0,,,90,0)":20.0023264418253,"SPY^FG_PE(0)":23.5250704294817,"SPY^JULIAN(FMA_DIV_YLD(NTMA,NOW,NOW,M,\"PORTAGG\",\"MEANR\").DATES)":45322,"QQQ^FMA_EVAL_EBIT(LTMA,NOW,NOW,M,\"PORTAGG\",\"MEANR\")":24.0668190717749,"QQQ^FMA_EVAL_EBITDA(NTMA,0,,,\"PORTAGG\",\"MEANR\")":16.1643780760727,"QQQ^FG_FCF_YIELD_NTM(0)":3.70509824158142,"QQQ^FMA_DIV_YLD(NTMA,NOW,NOW,M,\"PORTAGG\",\"MEANR\")":0.901267140807435,"QQQ^FG_PE_NTM(0,,,90,0)":26.1053421749574,"QQQ^FG_PE(0)":32.6975694363807,"QQQ^JULIAN(FMA_DIV_YLD(NTMA,NOW,NOW,M,\"PORTAGG\",\"MEANR\").DATES)":45322,"EWU^FMA_EVAL_EBIT(LTMA,NOW,NOW,M,\"PORTAGG\",\"MEANR\")":10.382831175187,"EWU^FMA_EVAL_EBITDA(NTMA,0,,,\"PORTAGG\",\"MEANR\")":7.27722134800447,"EWU^FG_FCF_YIELD_NTM(0)":6.82043276203478,"EWU^FMA_DIV_YLD(NTMA,NOW,NOW,M,\"PORTAGG\",\"MEANR\")":4.27625793148628,"EWU^FG_PE_NTM(0,,,90,0)":11.0059396649339,"EWU^FG_PE(0)":9.0632103372749,"EWU^JULIAN(FMA_DIV_YLD(NTMA,NOW,NOW,M,\"PORTAGG\",\"MEANR\").DATES)":45322,"EWL^FMA_EVAL_EBIT(LTMA,NOW,NOW,M,\"PORTAGG\",\"MEANR\")":16.7388987509017,"EWL^FMA_EVAL_EBITDA(NTMA,0,,,\"PORTAGG\",\"MEANR\")":12.9833864837939,"EWL^FG_FCF_YIELD_NTM(0)":4.97973216543653,"EWL^FMA_DIV_YLD(NTMA,NOW,NOW,M,\"PORTAGG\",\"MEANR\")":3.27877517216889,"EWL^FG_PE_NTM(0,,,90,0)":17.1317380033159,"EWL^FG_PE(0)":16.1241334886937,"EWL^JULIAN(FMA_DIV_YLD(NTMA,NOW,NOW,M,\"PORTAGG\",\"MEANR\").DATES)":45322,"EWJ^FMA_EVAL_EBIT(LTMA,NOW,NOW,M,\"PORTAGG\",\"MEANR\")":17.4345197221531,"EWJ^FMA_EVAL_EBITDA(NTMA,0,,,\"PORTAGG\",\"MEANR\")":10.2930903426201,"EWJ^FG_FCF_YIELD_NTM(0)":4.15634123245514,"EWJ^FMA_DIV_YLD(NTMA,NOW,NOW,M,\"PORTAGG\",\"MEANR\")":2.2636889371995,"EWJ^FG_PE_NTM(0,,,90,0)":15.0372353894853,"EWJ^FG_PE(0)":15.9798156252024,"EWJ^JULIAN(FMA_DIV_YLD(NTMA,NOW,NOW,M,\"PORTAGG\",\"MEANR\").DATES)":45322,"EWG^FMA_EVAL_EBIT(LTMA,NOW,NOW,M,\"PORTAGG\",\"MEANR\")":13.1122774859616,"EWG^FMA_EVAL_EBITDA(NTMA,0,,,\"PORTAGG\",\"MEANR\")":8.33057503495433,"EWG^FG_FCF_YIELD_NTM(0)":6.60323825528402,"EWG^FMA_DIV_YLD(NTMA,NOW,NOW,M,\"PORTAGG\",\"MEANR\")":3.56602095204389,"EWG^FG_PE_NTM(0,,,90,0)":11.509480905995,"EWG^FG_PE(0)":10.7000807221897,"EWG^JULIAN(FMA_DIV_YLD(NTMA,NOW,NOW,M,\"PORTAGG\",\"MEANR\").DATES)":45322,"EWC^FMA_EVAL_EBIT(LTMA,NOW,NOW,M,\"PORTAGG\",\"MEANR\")":15.7902851803177,"EWC^FMA_EVAL_EBITDA(NTMA,0,,,\"PORTAGG\",\"MEANR\")":9.47419553116847,"EWC^FG_FCF_YIELD_NTM(0)":5.34625377456464,"EWC^FMA_DIV_YLD(NTMA,NOW,NOW,M,\"PORTAGG\",\"MEANR\")":3.33446191962789,"EWC^FG_PE_NTM(0,,,90,0)":13.7392308489899,"EWC^FG_PE(0)":16.3393949448382,"EWC^JULIAN(FMA_DIV_YLD(NTMA,NOW,NOW,M,\"PORTAGG\",\"MEANR\").DATES)":45322,"EWA^FMA_EVAL_EBIT(LTMA,NOW,NOW,M,\"PORTAGG\",\"MEANR\")":12.5096391993811,"EWA^FMA_EVAL_EBITDA(NTMA,0,,,\"PORTAGG\",\"MEANR\")":8.54715023255594,"EWA^FG_FCF_YIELD_NTM(0)":4.73011905104917,"EWA^FMA_DIV_YLD(NTMA,NOW,NOW,M,\"PORTAGG\",\"MEANR\")":3.95317385597796,"EWA^FG_PE_NTM(0,,,90,0)":16.4003309178431,"EWA^FG_PE(0)":15.6715536589311,"EWA^JULIAN(FMA_DIV_YLD(NTMA,NOW,NOW,M,\"PORTAGG\",\"MEANR\").DATES)":45322,"ENZL^FMA_EVAL_EBIT(LTMA,NOW,NOW,M,\"PORTAGG\",\"MEANR\")":19.7872792381313,"ENZL^FMA_EVAL_EBITDA(NTMA,0,,,\"PORTAGG\",\"MEANR\")":11.8053673469667,"ENZL^FG_FCF_YIELD_NTM(0)":1.0370373674465,"ENZL^FMA_DIV_YLD(NTMA,NOW,NOW,M,\"PORTAGG\",\"MEANR\")":3.00519985198877,"ENZL^FG_PE_NTM(0,,,90,0)":22.6795792790736,"ENZL^FG_PE(0)":23.7225080070205,"ENZL^JULIAN(FMA_DIV_YLD(NTMA,NOW,NOW,M,\"PORTAGG\",\"MEANR\").DATES)":45322,"543956-IN^FG_TOTAL_RETURNC(0,-4AM)":16.447735}]]></FdsFormulaCache>
</file>

<file path=customXml/itemProps1.xml><?xml version="1.0" encoding="utf-8"?>
<ds:datastoreItem xmlns:ds="http://schemas.openxmlformats.org/officeDocument/2006/customXml" ds:itemID="{CDEB0A10-C4AA-4466-85B4-914D905C483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Aset class Rankings</vt:lpstr>
      <vt:lpstr>Gloval value </vt:lpstr>
      <vt:lpstr>Asset class</vt:lpstr>
      <vt:lpstr>Momnetum ranking</vt:lpstr>
      <vt:lpstr>Risk</vt:lpstr>
      <vt:lpstr>Timing</vt:lpstr>
      <vt:lpstr>Commodities</vt:lpstr>
      <vt:lpstr>Monthly Returns</vt:lpstr>
      <vt:lpstr>Yearly returns</vt:lpstr>
      <vt:lpstr>Factset Price Data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2024-02-09T06:33:47Z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