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10B4CC1B-1F0E-40C8-A191-0531610BFECD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1" l="1" a="1"/>
  <c r="O16" i="1" l="1"/>
  <c r="O19" i="1" a="1"/>
  <c r="O19" i="1" l="1"/>
  <c r="O18" i="1" a="1"/>
  <c r="O18" i="1" l="1"/>
  <c r="O6" i="1" a="1"/>
  <c r="O6" i="1" l="1"/>
  <c r="O5" i="1" a="1"/>
  <c r="O5" i="1" l="1"/>
  <c r="O4" i="1" a="1"/>
  <c r="O4" i="1" l="1"/>
  <c r="O10" i="1" a="1"/>
  <c r="O10" i="1" l="1"/>
  <c r="O9" i="1" a="1"/>
  <c r="O9" i="1" l="1"/>
  <c r="O8" i="1" a="1"/>
  <c r="O8" i="1" l="1"/>
  <c r="O21" i="1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G10" i="57" a="1"/>
  <c r="D26" i="57" a="1"/>
  <c r="D10" i="57" a="1"/>
  <c r="G25" i="57" a="1"/>
  <c r="G9" i="57" a="1"/>
  <c r="D25" i="57" a="1"/>
  <c r="D9" i="57" a="1"/>
  <c r="G24" i="57" a="1"/>
  <c r="G8" i="57" a="1"/>
  <c r="D24" i="57" a="1"/>
  <c r="D8" i="57" a="1"/>
  <c r="G23" i="57" a="1"/>
  <c r="G7" i="57" a="1"/>
  <c r="D23" i="57" a="1"/>
  <c r="D7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33" i="57" a="1"/>
  <c r="G18" i="57" a="1"/>
  <c r="G17" i="57" a="1"/>
  <c r="G16" i="57" a="1"/>
  <c r="G2" i="57" a="1"/>
  <c r="E33" i="57" a="1"/>
  <c r="D33" i="57" a="1"/>
  <c r="D18" i="57" a="1"/>
  <c r="D17" i="57" a="1"/>
  <c r="D16" i="57" a="1"/>
  <c r="D2" i="57" a="1"/>
  <c r="B33" i="57" a="1"/>
  <c r="O21" i="1" l="1"/>
  <c r="B33" i="57"/>
  <c r="D2" i="57"/>
  <c r="D16" i="57"/>
  <c r="D17" i="57"/>
  <c r="D18" i="57"/>
  <c r="D33" i="57"/>
  <c r="E33" i="57"/>
  <c r="G2" i="57"/>
  <c r="G16" i="57"/>
  <c r="G17" i="57"/>
  <c r="G18" i="57"/>
  <c r="G33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D7" i="57"/>
  <c r="D23" i="57"/>
  <c r="G7" i="57"/>
  <c r="G23" i="57"/>
  <c r="D8" i="57"/>
  <c r="D24" i="57"/>
  <c r="G8" i="57"/>
  <c r="G24" i="57"/>
  <c r="D9" i="57"/>
  <c r="D25" i="57"/>
  <c r="G9" i="57"/>
  <c r="G25" i="57"/>
  <c r="D10" i="57"/>
  <c r="D26" i="57"/>
  <c r="G10" i="57"/>
  <c r="G26" i="57"/>
  <c r="D11" i="57"/>
  <c r="D27" i="57"/>
  <c r="G11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M24" i="48" a="1"/>
  <c r="M23" i="48" a="1"/>
  <c r="M6" i="48" a="1"/>
  <c r="M21" i="48" a="1"/>
  <c r="M4" i="48" a="1"/>
  <c r="M17" i="48" a="1"/>
  <c r="M14" i="48" a="1"/>
  <c r="M8" i="48" a="1"/>
  <c r="M18" i="48" a="1"/>
  <c r="M15" i="48" a="1"/>
  <c r="M10" i="48" a="1"/>
  <c r="M7" i="48" a="1"/>
  <c r="M16" i="48" a="1"/>
  <c r="M20" i="48" a="1"/>
  <c r="M13" i="48" a="1"/>
  <c r="M11" i="48" a="1"/>
  <c r="M19" i="48" a="1"/>
  <c r="M12" i="48" a="1"/>
  <c r="M12" i="48" l="1"/>
  <c r="M19" i="48"/>
  <c r="M11" i="48"/>
  <c r="M13" i="48"/>
  <c r="M20" i="48"/>
  <c r="M16" i="48"/>
  <c r="M7" i="48"/>
  <c r="M10" i="48"/>
  <c r="M15" i="48"/>
  <c r="M18" i="48"/>
  <c r="M8" i="48"/>
  <c r="M14" i="48"/>
  <c r="M17" i="48"/>
  <c r="M4" i="48"/>
  <c r="M21" i="48"/>
  <c r="M6" i="48"/>
  <c r="M23" i="48"/>
  <c r="M2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M2" i="46" a="1"/>
  <c r="G12" i="52" a="1"/>
  <c r="G10" i="52" a="1"/>
  <c r="U2" i="38" a="1"/>
  <c r="T2" i="38" a="1"/>
  <c r="Q2" i="38" a="1"/>
  <c r="A2" i="38" a="1"/>
  <c r="Y4" i="9" a="1"/>
  <c r="G22" i="43" a="1"/>
  <c r="G14" i="43" a="1"/>
  <c r="G6" i="43" a="1"/>
  <c r="C14" i="43" a="1"/>
  <c r="P2" i="38" a="1"/>
  <c r="AN4" i="9" a="1"/>
  <c r="X4" i="9" a="1"/>
  <c r="H4" i="9" a="1"/>
  <c r="N2" i="38" a="1"/>
  <c r="AL4" i="9" a="1"/>
  <c r="V4" i="9" a="1"/>
  <c r="F4" i="9" a="1"/>
  <c r="H20" i="43" a="1"/>
  <c r="H12" i="43" a="1"/>
  <c r="H4" i="43" a="1"/>
  <c r="C11" i="43" a="1"/>
  <c r="C23" i="42" a="1"/>
  <c r="C21" i="42" a="1"/>
  <c r="C19" i="42" a="1"/>
  <c r="C17" i="42" a="1"/>
  <c r="C15" i="42" a="1"/>
  <c r="M2" i="38" a="1"/>
  <c r="AK4" i="9" a="1"/>
  <c r="U4" i="9" a="1"/>
  <c r="E4" i="9" a="1"/>
  <c r="AH4" i="9" a="1"/>
  <c r="G4" i="9" a="1"/>
  <c r="H5" i="43" a="1"/>
  <c r="C7" i="43" a="1"/>
  <c r="G21" i="42" a="1"/>
  <c r="E13" i="42" a="1"/>
  <c r="I7" i="42" a="1"/>
  <c r="E5" i="42" a="1"/>
  <c r="S2" i="15" a="1"/>
  <c r="U2" i="5" a="1"/>
  <c r="A2" i="5" a="1"/>
  <c r="E7" i="52" a="1"/>
  <c r="V25" i="56" a="1"/>
  <c r="K14" i="12" a="1"/>
  <c r="F21" i="39" a="1"/>
  <c r="L23" i="1" a="1"/>
  <c r="G19" i="1" a="1"/>
  <c r="I14" i="1" a="1"/>
  <c r="K9" i="1" a="1"/>
  <c r="H7" i="1" a="1"/>
  <c r="K13" i="28" a="1"/>
  <c r="L7" i="28" a="1"/>
  <c r="G22" i="28" a="1"/>
  <c r="H13" i="28" a="1"/>
  <c r="G5" i="28" a="1"/>
  <c r="D10" i="28" a="1"/>
  <c r="I21" i="1" a="1"/>
  <c r="K16" i="1" a="1"/>
  <c r="F12" i="1" a="1"/>
  <c r="J9" i="1" a="1"/>
  <c r="C12" i="55" a="1"/>
  <c r="E22" i="12" a="1"/>
  <c r="E5" i="12" a="1"/>
  <c r="F2" i="39" a="1"/>
  <c r="H21" i="28" a="1"/>
  <c r="O3" i="1" a="1"/>
  <c r="S2" i="38" a="1"/>
  <c r="G16" i="43" a="1"/>
  <c r="I18" i="42" a="1"/>
  <c r="I15" i="42" a="1"/>
  <c r="H10" i="42" a="1"/>
  <c r="T3" i="18" a="1"/>
  <c r="V2" i="47" a="1"/>
  <c r="D2" i="47" a="1"/>
  <c r="H2" i="46" a="1"/>
  <c r="H11" i="52" a="1"/>
  <c r="F9" i="52" a="1"/>
  <c r="C5" i="52" a="1"/>
  <c r="U25" i="56" a="1"/>
  <c r="S21" i="56" a="1"/>
  <c r="V16" i="56" a="1"/>
  <c r="U12" i="56" a="1"/>
  <c r="T8" i="56" a="1"/>
  <c r="G25" i="56" a="1"/>
  <c r="J20" i="56" a="1"/>
  <c r="I16" i="56" a="1"/>
  <c r="H12" i="56" a="1"/>
  <c r="G8" i="56" a="1"/>
  <c r="O23" i="12" a="1"/>
  <c r="P21" i="12" a="1"/>
  <c r="Q19" i="12" a="1"/>
  <c r="R17" i="12" a="1"/>
  <c r="S15" i="12" a="1"/>
  <c r="S13" i="12" a="1"/>
  <c r="K12" i="12" a="1"/>
  <c r="L10" i="12" a="1"/>
  <c r="M8" i="12" a="1"/>
  <c r="N6" i="12" a="1"/>
  <c r="O4" i="12" a="1"/>
  <c r="O34" i="12" a="1"/>
  <c r="M34" i="12" a="1"/>
  <c r="E34" i="12" a="1"/>
  <c r="F22" i="12" a="1"/>
  <c r="G16" i="12" a="1"/>
  <c r="E11" i="12" a="1"/>
  <c r="F5" i="12" a="1"/>
  <c r="J13" i="39" a="1"/>
  <c r="H17" i="39" a="1"/>
  <c r="F20" i="39" a="1"/>
  <c r="F3" i="39" a="1"/>
  <c r="M18" i="28" a="1"/>
  <c r="L4" i="1" a="1"/>
  <c r="C28" i="55" a="1"/>
  <c r="J12" i="39" a="1"/>
  <c r="K7" i="28" a="1"/>
  <c r="G13" i="28" a="1"/>
  <c r="H4" i="28" a="1"/>
  <c r="AG4" i="9" a="1"/>
  <c r="G5" i="43" a="1"/>
  <c r="F21" i="42" a="1"/>
  <c r="D13" i="42" a="1"/>
  <c r="H7" i="42" a="1"/>
  <c r="D5" i="42" a="1"/>
  <c r="R2" i="15" a="1"/>
  <c r="T2" i="5" a="1"/>
  <c r="V2" i="7" a="1"/>
  <c r="D7" i="52" a="1"/>
  <c r="T25" i="56" a="1"/>
  <c r="R15" i="12" a="1"/>
  <c r="H16" i="39" a="1"/>
  <c r="K23" i="1" a="1"/>
  <c r="F19" i="1" a="1"/>
  <c r="H14" i="1" a="1"/>
  <c r="L11" i="1" a="1"/>
  <c r="G7" i="1" a="1"/>
  <c r="G12" i="56" a="1"/>
  <c r="O21" i="12" a="1"/>
  <c r="R13" i="12" a="1"/>
  <c r="K10" i="12" a="1"/>
  <c r="L8" i="12" a="1"/>
  <c r="R33" i="12" a="1"/>
  <c r="L34" i="12" a="1"/>
  <c r="G33" i="12" a="1"/>
  <c r="F16" i="12" a="1"/>
  <c r="G10" i="12" a="1"/>
  <c r="H15" i="39" a="1"/>
  <c r="F19" i="39" a="1"/>
  <c r="L18" i="28" a="1"/>
  <c r="M12" i="28" a="1"/>
  <c r="D18" i="28" a="1"/>
  <c r="R2" i="38" a="1"/>
  <c r="AC4" i="9" a="1"/>
  <c r="D4" i="9" a="1"/>
  <c r="H15" i="43" a="1"/>
  <c r="J23" i="42" a="1"/>
  <c r="H18" i="42" a="1"/>
  <c r="H15" i="42" a="1"/>
  <c r="G10" i="42" a="1"/>
  <c r="S3" i="18" a="1"/>
  <c r="U2" i="47" a="1"/>
  <c r="C2" i="47" a="1"/>
  <c r="G2" i="46" a="1"/>
  <c r="G11" i="52" a="1"/>
  <c r="E9" i="52" a="1"/>
  <c r="J4" i="52" a="1"/>
  <c r="S25" i="56" a="1"/>
  <c r="V20" i="56" a="1"/>
  <c r="U16" i="56" a="1"/>
  <c r="T12" i="56" a="1"/>
  <c r="S8" i="56" a="1"/>
  <c r="J24" i="56" a="1"/>
  <c r="I20" i="56" a="1"/>
  <c r="H16" i="56" a="1"/>
  <c r="J7" i="56" a="1"/>
  <c r="N23" i="12" a="1"/>
  <c r="P19" i="12" a="1"/>
  <c r="Q17" i="12" a="1"/>
  <c r="Q15" i="12" a="1"/>
  <c r="S11" i="12" a="1"/>
  <c r="M6" i="12" a="1"/>
  <c r="N4" i="12" a="1"/>
  <c r="O20" i="1" a="1"/>
  <c r="G4" i="43" a="1"/>
  <c r="E21" i="42" a="1"/>
  <c r="C13" i="42" a="1"/>
  <c r="G7" i="42" a="1"/>
  <c r="C5" i="42" a="1"/>
  <c r="Q2" i="15" a="1"/>
  <c r="S2" i="5" a="1"/>
  <c r="U2" i="7" a="1"/>
  <c r="C7" i="52" a="1"/>
  <c r="I4" i="52" a="1"/>
  <c r="P17" i="12" a="1"/>
  <c r="J11" i="39" a="1"/>
  <c r="J23" i="1" a="1"/>
  <c r="L18" i="1" a="1"/>
  <c r="I16" i="1" a="1"/>
  <c r="K11" i="1" a="1"/>
  <c r="AB4" i="9" a="1"/>
  <c r="C4" i="9" a="1"/>
  <c r="G15" i="43" a="1"/>
  <c r="I23" i="42" a="1"/>
  <c r="G18" i="42" a="1"/>
  <c r="G15" i="42" a="1"/>
  <c r="J12" i="42" a="1"/>
  <c r="J4" i="42" a="1"/>
  <c r="R2" i="5" a="1"/>
  <c r="T2" i="47" a="1"/>
  <c r="B2" i="47" a="1"/>
  <c r="F2" i="46" a="1"/>
  <c r="F11" i="52" a="1"/>
  <c r="D9" i="52" a="1"/>
  <c r="H4" i="52" a="1"/>
  <c r="V24" i="56" a="1"/>
  <c r="U20" i="56" a="1"/>
  <c r="T16" i="56" a="1"/>
  <c r="S12" i="56" a="1"/>
  <c r="V7" i="56" a="1"/>
  <c r="I24" i="56" a="1"/>
  <c r="H20" i="56" a="1"/>
  <c r="G16" i="56" a="1"/>
  <c r="J11" i="56" a="1"/>
  <c r="I7" i="56" a="1"/>
  <c r="O2" i="38" a="1"/>
  <c r="H3" i="43" a="1"/>
  <c r="D21" i="42" a="1"/>
  <c r="J9" i="42" a="1"/>
  <c r="F7" i="42" a="1"/>
  <c r="N3" i="18" a="1"/>
  <c r="P2" i="15" a="1"/>
  <c r="J6" i="52" a="1"/>
  <c r="G4" i="52" a="1"/>
  <c r="N19" i="12" a="1"/>
  <c r="F4" i="12" a="1"/>
  <c r="I23" i="1" a="1"/>
  <c r="F21" i="1" a="1"/>
  <c r="H16" i="1" a="1"/>
  <c r="J11" i="1" a="1"/>
  <c r="L6" i="1" a="1"/>
  <c r="I4" i="42" a="1"/>
  <c r="Q2" i="5" a="1"/>
  <c r="S2" i="47" a="1"/>
  <c r="A2" i="47" a="1"/>
  <c r="C9" i="52" a="1"/>
  <c r="U24" i="56" a="1"/>
  <c r="S16" i="56" a="1"/>
  <c r="M21" i="12" a="1"/>
  <c r="Q11" i="12" a="1"/>
  <c r="AA4" i="9" a="1"/>
  <c r="B4" i="9" a="1"/>
  <c r="H14" i="43" a="1"/>
  <c r="H23" i="42" a="1"/>
  <c r="F15" i="42" a="1"/>
  <c r="I12" i="42" a="1"/>
  <c r="P2" i="7" a="1"/>
  <c r="E2" i="46" a="1"/>
  <c r="E11" i="52" a="1"/>
  <c r="I6" i="52" a="1"/>
  <c r="T20" i="56" a="1"/>
  <c r="V11" i="56" a="1"/>
  <c r="U7" i="56" a="1"/>
  <c r="H24" i="56" a="1"/>
  <c r="G20" i="56" a="1"/>
  <c r="J15" i="56" a="1"/>
  <c r="I11" i="56" a="1"/>
  <c r="H7" i="56" a="1"/>
  <c r="L23" i="12" a="1"/>
  <c r="M19" i="12" a="1"/>
  <c r="N17" i="12" a="1"/>
  <c r="O15" i="12" a="1"/>
  <c r="P13" i="12" a="1"/>
  <c r="R9" i="12" a="1"/>
  <c r="G3" i="43" a="1"/>
  <c r="J20" i="42" a="1"/>
  <c r="J17" i="42" a="1"/>
  <c r="I9" i="42" a="1"/>
  <c r="E7" i="42" a="1"/>
  <c r="M3" i="18" a="1"/>
  <c r="O2" i="15" a="1"/>
  <c r="H6" i="52" a="1"/>
  <c r="F4" i="52" a="1"/>
  <c r="L21" i="12" a="1"/>
  <c r="G9" i="12" a="1"/>
  <c r="J28" i="1" a="1"/>
  <c r="L2" i="38" a="1"/>
  <c r="Z4" i="9" a="1"/>
  <c r="G23" i="42" a="1"/>
  <c r="E15" i="42" a="1"/>
  <c r="H12" i="42" a="1"/>
  <c r="H4" i="42" a="1"/>
  <c r="P2" i="5" a="1"/>
  <c r="O2" i="7" a="1"/>
  <c r="R2" i="47" a="1"/>
  <c r="V2" i="46" a="1"/>
  <c r="D2" i="46" a="1"/>
  <c r="D11" i="52" a="1"/>
  <c r="J8" i="52" a="1"/>
  <c r="G6" i="52" a="1"/>
  <c r="T24" i="56" a="1"/>
  <c r="S20" i="56" a="1"/>
  <c r="V15" i="56" a="1"/>
  <c r="U11" i="56" a="1"/>
  <c r="H13" i="43" a="1"/>
  <c r="C23" i="43" a="1"/>
  <c r="I20" i="42" a="1"/>
  <c r="I17" i="42" a="1"/>
  <c r="H9" i="42" a="1"/>
  <c r="D7" i="42" a="1"/>
  <c r="L3" i="18" a="1"/>
  <c r="N2" i="15" a="1"/>
  <c r="I8" i="52" a="1"/>
  <c r="K2" i="38" a="1"/>
  <c r="A4" i="9" a="1"/>
  <c r="F23" i="42" a="1"/>
  <c r="D15" i="42" a="1"/>
  <c r="G12" i="42" a="1"/>
  <c r="G4" i="42" a="1"/>
  <c r="O2" i="5" a="1"/>
  <c r="N2" i="7" a="1"/>
  <c r="Q2" i="47" a="1"/>
  <c r="U2" i="46" a="1"/>
  <c r="C2" i="46" a="1"/>
  <c r="C11" i="52" a="1"/>
  <c r="H8" i="52" a="1"/>
  <c r="F6" i="52" a="1"/>
  <c r="S24" i="56" a="1"/>
  <c r="V19" i="56" a="1"/>
  <c r="U15" i="56" a="1"/>
  <c r="T11" i="56" a="1"/>
  <c r="S7" i="56" a="1"/>
  <c r="J23" i="56" a="1"/>
  <c r="I19" i="56" a="1"/>
  <c r="H15" i="56" a="1"/>
  <c r="G11" i="56" a="1"/>
  <c r="J6" i="56" a="1"/>
  <c r="R22" i="12" a="1"/>
  <c r="W4" i="9" a="1"/>
  <c r="G13" i="43" a="1"/>
  <c r="H20" i="42" a="1"/>
  <c r="H17" i="42" a="1"/>
  <c r="G9" i="42" a="1"/>
  <c r="C7" i="42" a="1"/>
  <c r="K3" i="18" a="1"/>
  <c r="M2" i="15" a="1"/>
  <c r="G8" i="52" a="1"/>
  <c r="D4" i="52" a="1"/>
  <c r="I6" i="56" a="1"/>
  <c r="J2" i="38" a="1"/>
  <c r="H23" i="43" a="1"/>
  <c r="C18" i="43" a="1"/>
  <c r="E23" i="42" a="1"/>
  <c r="J14" i="42" a="1"/>
  <c r="J6" i="42" a="1"/>
  <c r="L2" i="15" a="1"/>
  <c r="M2" i="7" a="1"/>
  <c r="P2" i="47" a="1"/>
  <c r="T2" i="46" a="1"/>
  <c r="B2" i="46" a="1"/>
  <c r="J10" i="52" a="1"/>
  <c r="E6" i="52" a="1"/>
  <c r="G12" i="43" a="1"/>
  <c r="G20" i="42" a="1"/>
  <c r="G17" i="42" a="1"/>
  <c r="J11" i="42" a="1"/>
  <c r="F9" i="42" a="1"/>
  <c r="J3" i="42" a="1"/>
  <c r="J3" i="18" a="1"/>
  <c r="J2" i="5" a="1"/>
  <c r="I10" i="52" a="1"/>
  <c r="F8" i="52" a="1"/>
  <c r="C4" i="52" a="1"/>
  <c r="I10" i="56" a="1"/>
  <c r="G31" i="12" a="1"/>
  <c r="I2" i="38" a="1"/>
  <c r="T4" i="9" a="1"/>
  <c r="G23" i="43" a="1"/>
  <c r="C17" i="43" a="1"/>
  <c r="D23" i="42" a="1"/>
  <c r="I14" i="42" a="1"/>
  <c r="I6" i="42" a="1"/>
  <c r="K2" i="15" a="1"/>
  <c r="L2" i="7" a="1"/>
  <c r="O2" i="47" a="1"/>
  <c r="S2" i="46" a="1"/>
  <c r="A2" i="46" a="1"/>
  <c r="H10" i="52" a="1"/>
  <c r="D6" i="52" a="1"/>
  <c r="U23" i="56" a="1"/>
  <c r="T19" i="56" a="1"/>
  <c r="S15" i="56" a="1"/>
  <c r="V10" i="56" a="1"/>
  <c r="U6" i="56" a="1"/>
  <c r="H23" i="56" a="1"/>
  <c r="G19" i="56" a="1"/>
  <c r="J14" i="56" a="1"/>
  <c r="H10" i="56" a="1"/>
  <c r="G6" i="56" a="1"/>
  <c r="E2" i="38" a="1"/>
  <c r="H11" i="43" a="1"/>
  <c r="F17" i="42" a="1"/>
  <c r="I11" i="42" a="1"/>
  <c r="E9" i="42" a="1"/>
  <c r="I3" i="42" a="1"/>
  <c r="I3" i="18" a="1"/>
  <c r="I2" i="5" a="1"/>
  <c r="E8" i="52" a="1"/>
  <c r="J3" i="52" a="1"/>
  <c r="I14" i="56" a="1"/>
  <c r="K32" i="12" a="1"/>
  <c r="D23" i="28" a="1"/>
  <c r="F28" i="1" a="1"/>
  <c r="H20" i="1" a="1"/>
  <c r="J15" i="1" a="1"/>
  <c r="L10" i="1" a="1"/>
  <c r="G6" i="1" a="1"/>
  <c r="S19" i="56" a="1"/>
  <c r="S4" i="9" a="1"/>
  <c r="H22" i="43" a="1"/>
  <c r="C16" i="43" a="1"/>
  <c r="J22" i="42" a="1"/>
  <c r="J19" i="42" a="1"/>
  <c r="H14" i="42" a="1"/>
  <c r="H6" i="42" a="1"/>
  <c r="J2" i="15" a="1"/>
  <c r="K2" i="7" a="1"/>
  <c r="N2" i="47" a="1"/>
  <c r="R2" i="46" a="1"/>
  <c r="J12" i="52" a="1"/>
  <c r="F10" i="52" a="1"/>
  <c r="C6" i="52" a="1"/>
  <c r="T23" i="56" a="1"/>
  <c r="D2" i="38" a="1"/>
  <c r="G11" i="43" a="1"/>
  <c r="E17" i="42" a="1"/>
  <c r="H11" i="42" a="1"/>
  <c r="D9" i="42" a="1"/>
  <c r="H3" i="42" a="1"/>
  <c r="H3" i="18" a="1"/>
  <c r="H2" i="5" a="1"/>
  <c r="I12" i="52" a="1"/>
  <c r="D8" i="52" a="1"/>
  <c r="I3" i="52" a="1"/>
  <c r="R4" i="9" a="1"/>
  <c r="C15" i="43" a="1"/>
  <c r="I22" i="42" a="1"/>
  <c r="I19" i="42" a="1"/>
  <c r="G14" i="42" a="1"/>
  <c r="G6" i="42" a="1"/>
  <c r="I2" i="15" a="1"/>
  <c r="J2" i="7" a="1"/>
  <c r="M2" i="47" a="1"/>
  <c r="C2" i="38" a="1"/>
  <c r="H21" i="43" a="1"/>
  <c r="H10" i="43" a="1"/>
  <c r="D17" i="42" a="1"/>
  <c r="G11" i="42" a="1"/>
  <c r="C9" i="42" a="1"/>
  <c r="G3" i="42" a="1"/>
  <c r="G3" i="18" a="1"/>
  <c r="G2" i="5" a="1"/>
  <c r="C8" i="52" a="1"/>
  <c r="H3" i="52" a="1"/>
  <c r="I22" i="56" a="1"/>
  <c r="N3" i="12" a="1"/>
  <c r="Q4" i="9" a="1"/>
  <c r="H22" i="42" a="1"/>
  <c r="H19" i="42" a="1"/>
  <c r="J8" i="42" a="1"/>
  <c r="F3" i="18" a="1"/>
  <c r="I2" i="7" a="1"/>
  <c r="L2" i="47" a="1"/>
  <c r="P2" i="46" a="1"/>
  <c r="F12" i="52" a="1"/>
  <c r="D10" i="52" a="1"/>
  <c r="I5" i="52" a="1"/>
  <c r="V22" i="56" a="1"/>
  <c r="U18" i="56" a="1"/>
  <c r="T14" i="56" a="1"/>
  <c r="S10" i="56" a="1"/>
  <c r="V5" i="56" a="1"/>
  <c r="B2" i="38" a="1"/>
  <c r="M4" i="9" a="1"/>
  <c r="G21" i="43" a="1"/>
  <c r="C13" i="43" a="1"/>
  <c r="J16" i="42" a="1"/>
  <c r="J13" i="42" a="1"/>
  <c r="F11" i="42" a="1"/>
  <c r="J5" i="42" a="1"/>
  <c r="F3" i="42" a="1"/>
  <c r="D2" i="15" a="1"/>
  <c r="F2" i="5" a="1"/>
  <c r="O2" i="46" a="1"/>
  <c r="J7" i="52" a="1"/>
  <c r="G3" i="52" a="1"/>
  <c r="U5" i="56" a="1"/>
  <c r="L5" i="12" a="1"/>
  <c r="G8" i="43" a="1"/>
  <c r="G22" i="42" a="1"/>
  <c r="G19" i="42" a="1"/>
  <c r="I8" i="42" a="1"/>
  <c r="E3" i="18" a="1"/>
  <c r="H2" i="7" a="1"/>
  <c r="K2" i="47" a="1"/>
  <c r="N2" i="46" a="1"/>
  <c r="E12" i="52" a="1"/>
  <c r="C10" i="52" a="1"/>
  <c r="H5" i="52" a="1"/>
  <c r="U22" i="56" a="1"/>
  <c r="T18" i="56" a="1"/>
  <c r="S14" i="56" a="1"/>
  <c r="V9" i="56" a="1"/>
  <c r="T5" i="56" a="1"/>
  <c r="G22" i="56" a="1"/>
  <c r="J17" i="56" a="1"/>
  <c r="I13" i="56" a="1"/>
  <c r="H9" i="56" a="1"/>
  <c r="G5" i="56" a="1"/>
  <c r="L22" i="12" a="1"/>
  <c r="M20" i="12" a="1"/>
  <c r="N18" i="12" a="1"/>
  <c r="O16" i="12" a="1"/>
  <c r="P14" i="12" a="1"/>
  <c r="Q12" i="12" a="1"/>
  <c r="R10" i="12" a="1"/>
  <c r="S8" i="12" a="1"/>
  <c r="L4" i="9" a="1"/>
  <c r="G20" i="43" a="1"/>
  <c r="C12" i="43" a="1"/>
  <c r="I16" i="42" a="1"/>
  <c r="I13" i="42" a="1"/>
  <c r="E11" i="42" a="1"/>
  <c r="I5" i="42" a="1"/>
  <c r="E3" i="42" a="1"/>
  <c r="C2" i="15" a="1"/>
  <c r="E2" i="5" a="1"/>
  <c r="I7" i="52" a="1"/>
  <c r="F3" i="52" a="1"/>
  <c r="U9" i="56" a="1"/>
  <c r="S6" i="12" a="1"/>
  <c r="K9" i="28" a="1"/>
  <c r="I27" i="1" a="1"/>
  <c r="AM4" i="9" a="1"/>
  <c r="H7" i="43" a="1"/>
  <c r="F19" i="42" a="1"/>
  <c r="H8" i="42" a="1"/>
  <c r="D3" i="18" a="1"/>
  <c r="G2" i="7" a="1"/>
  <c r="J2" i="47" a="1"/>
  <c r="K4" i="9" a="1"/>
  <c r="H19" i="43" a="1"/>
  <c r="C10" i="43" a="1"/>
  <c r="J21" i="42" a="1"/>
  <c r="H16" i="42" a="1"/>
  <c r="H13" i="42" a="1"/>
  <c r="D11" i="42" a="1"/>
  <c r="H5" i="42" a="1"/>
  <c r="D3" i="42" a="1"/>
  <c r="B2" i="15" a="1"/>
  <c r="D2" i="5" a="1"/>
  <c r="I2" i="47" a="1"/>
  <c r="H7" i="52" a="1"/>
  <c r="E3" i="52" a="1"/>
  <c r="U13" i="56" a="1"/>
  <c r="Q8" i="12" a="1"/>
  <c r="L14" i="28" a="1"/>
  <c r="G7" i="43" a="1"/>
  <c r="E19" i="42" a="1"/>
  <c r="G8" i="42" a="1"/>
  <c r="C3" i="18" a="1"/>
  <c r="F2" i="7" a="1"/>
  <c r="H2" i="47" a="1"/>
  <c r="K2" i="46" a="1"/>
  <c r="C12" i="52" a="1"/>
  <c r="I9" i="52" a="1"/>
  <c r="F5" i="52" a="1"/>
  <c r="S22" i="56" a="1"/>
  <c r="V17" i="56" a="1"/>
  <c r="T13" i="56" a="1"/>
  <c r="S9" i="56" a="1"/>
  <c r="J25" i="56" a="1"/>
  <c r="I21" i="56" a="1"/>
  <c r="H17" i="56" a="1"/>
  <c r="G13" i="56" a="1"/>
  <c r="J8" i="56" a="1"/>
  <c r="R23" i="12" a="1"/>
  <c r="AJ4" i="9" a="1"/>
  <c r="J4" i="9" a="1"/>
  <c r="G19" i="43" a="1"/>
  <c r="C9" i="43" a="1"/>
  <c r="I21" i="42" a="1"/>
  <c r="G16" i="42" a="1"/>
  <c r="G13" i="42" a="1"/>
  <c r="C11" i="42" a="1"/>
  <c r="G5" i="42" a="1"/>
  <c r="C3" i="42" a="1"/>
  <c r="H6" i="43" a="1"/>
  <c r="D19" i="42" a="1"/>
  <c r="J10" i="42" a="1"/>
  <c r="V3" i="18" a="1"/>
  <c r="E2" i="7" a="1"/>
  <c r="F2" i="47" a="1"/>
  <c r="J2" i="46" a="1"/>
  <c r="J11" i="52" a="1"/>
  <c r="H9" i="52" a="1"/>
  <c r="E5" i="52" a="1"/>
  <c r="V21" i="56" a="1"/>
  <c r="T17" i="56" a="1"/>
  <c r="S13" i="56" a="1"/>
  <c r="V8" i="56" a="1"/>
  <c r="I25" i="56" a="1"/>
  <c r="AI4" i="9" a="1"/>
  <c r="I4" i="9" a="1"/>
  <c r="H18" i="43" a="1"/>
  <c r="C8" i="43" a="1"/>
  <c r="H21" i="42" a="1"/>
  <c r="F13" i="42" a="1"/>
  <c r="J7" i="42" a="1"/>
  <c r="F5" i="42" a="1"/>
  <c r="T2" i="15" a="1"/>
  <c r="V2" i="5" a="1"/>
  <c r="B2" i="5" a="1"/>
  <c r="J18" i="42" a="1"/>
  <c r="J15" i="42" a="1"/>
  <c r="I10" i="42" a="1"/>
  <c r="U3" i="18" a="1"/>
  <c r="D2" i="7" a="1"/>
  <c r="E2" i="47" a="1"/>
  <c r="I2" i="46" a="1"/>
  <c r="I11" i="52" a="1"/>
  <c r="G9" i="52" a="1"/>
  <c r="D5" i="52" a="1"/>
  <c r="T21" i="56" a="1"/>
  <c r="A2" i="15" a="1"/>
  <c r="J16" i="56" a="1"/>
  <c r="S23" i="12" a="1"/>
  <c r="L20" i="12" a="1"/>
  <c r="Q16" i="12" a="1"/>
  <c r="K13" i="12" a="1"/>
  <c r="O9" i="12" a="1"/>
  <c r="K6" i="12" a="1"/>
  <c r="K3" i="12" a="1"/>
  <c r="M32" i="12" a="1"/>
  <c r="F13" i="12" a="1"/>
  <c r="G3" i="12" a="1"/>
  <c r="F16" i="39" a="1"/>
  <c r="L12" i="28" a="1"/>
  <c r="O14" i="1" a="1"/>
  <c r="H21" i="1" a="1"/>
  <c r="H18" i="1" a="1"/>
  <c r="I15" i="1" a="1"/>
  <c r="L9" i="1" a="1"/>
  <c r="H18" i="39" a="1"/>
  <c r="G12" i="1" a="1"/>
  <c r="I8" i="1" a="1"/>
  <c r="G8" i="1" a="1"/>
  <c r="C2" i="5" a="1"/>
  <c r="S23" i="56" a="1"/>
  <c r="V6" i="56" a="1"/>
  <c r="I15" i="56" a="1"/>
  <c r="K20" i="12" a="1"/>
  <c r="P16" i="12" a="1"/>
  <c r="N9" i="12" a="1"/>
  <c r="S5" i="12" a="1"/>
  <c r="R34" i="12" a="1"/>
  <c r="L32" i="12" a="1"/>
  <c r="G22" i="12" a="1"/>
  <c r="E13" i="12" a="1"/>
  <c r="H22" i="39" a="1"/>
  <c r="K21" i="28" a="1"/>
  <c r="K12" i="28" a="1"/>
  <c r="L4" i="28" a="1"/>
  <c r="G14" i="28" a="1"/>
  <c r="D11" i="28" a="1"/>
  <c r="H27" i="1" a="1"/>
  <c r="G21" i="1" a="1"/>
  <c r="J12" i="1" a="1"/>
  <c r="K6" i="1" a="1"/>
  <c r="F4" i="1" a="1"/>
  <c r="C19" i="55" a="1"/>
  <c r="G9" i="1" a="1"/>
  <c r="I6" i="1" a="1"/>
  <c r="O5" i="12" a="1"/>
  <c r="O8" i="12" a="1"/>
  <c r="F11" i="12" a="1"/>
  <c r="F11" i="39" a="1"/>
  <c r="C9" i="55" a="1"/>
  <c r="J10" i="39" a="1"/>
  <c r="T22" i="56" a="1"/>
  <c r="T6" i="56" a="1"/>
  <c r="Q23" i="12" a="1"/>
  <c r="N16" i="12" a="1"/>
  <c r="S12" i="12" a="1"/>
  <c r="M9" i="12" a="1"/>
  <c r="M31" i="12" a="1"/>
  <c r="G21" i="12" a="1"/>
  <c r="F3" i="12" a="1"/>
  <c r="H21" i="39" a="1"/>
  <c r="F15" i="39" a="1"/>
  <c r="M11" i="28" a="1"/>
  <c r="H12" i="28" a="1"/>
  <c r="O13" i="1" a="1"/>
  <c r="G18" i="1" a="1"/>
  <c r="H15" i="1" a="1"/>
  <c r="I9" i="1" a="1"/>
  <c r="M3" i="28" a="1"/>
  <c r="G15" i="1" a="1"/>
  <c r="H9" i="1" a="1"/>
  <c r="F27" i="1" a="1"/>
  <c r="L17" i="1" a="1"/>
  <c r="C17" i="55" a="1"/>
  <c r="L19" i="28" a="1"/>
  <c r="D21" i="28" a="1"/>
  <c r="G10" i="28" a="1"/>
  <c r="G23" i="1" a="1"/>
  <c r="F10" i="39" a="1"/>
  <c r="H9" i="28" a="1"/>
  <c r="H11" i="39" a="1"/>
  <c r="G21" i="28" a="1"/>
  <c r="G3" i="1" a="1"/>
  <c r="R4" i="12" a="1"/>
  <c r="H20" i="28" a="1"/>
  <c r="L22" i="1" a="1"/>
  <c r="F20" i="1" a="1"/>
  <c r="G14" i="1" a="1"/>
  <c r="G15" i="56" a="1"/>
  <c r="S19" i="12" a="1"/>
  <c r="M16" i="12" a="1"/>
  <c r="R12" i="12" a="1"/>
  <c r="R5" i="12" a="1"/>
  <c r="Q34" i="12" a="1"/>
  <c r="F21" i="12" a="1"/>
  <c r="G12" i="12" a="1"/>
  <c r="H20" i="39" a="1"/>
  <c r="M20" i="28" a="1"/>
  <c r="K4" i="28" a="1"/>
  <c r="G12" i="28" a="1"/>
  <c r="D22" i="28" a="1"/>
  <c r="E10" i="28" a="1"/>
  <c r="O12" i="1" a="1"/>
  <c r="G27" i="1" a="1"/>
  <c r="L20" i="1" a="1"/>
  <c r="I12" i="1" a="1"/>
  <c r="J6" i="1" a="1"/>
  <c r="L3" i="1" a="1"/>
  <c r="C18" i="55" a="1"/>
  <c r="L11" i="28" a="1"/>
  <c r="J22" i="39" a="1"/>
  <c r="K10" i="28" a="1"/>
  <c r="O7" i="1" a="1"/>
  <c r="H11" i="1" a="1"/>
  <c r="G20" i="28" a="1"/>
  <c r="K28" i="1" a="1"/>
  <c r="Q2" i="46" a="1"/>
  <c r="U21" i="56" a="1"/>
  <c r="S6" i="56" a="1"/>
  <c r="H14" i="56" a="1"/>
  <c r="P23" i="12" a="1"/>
  <c r="P12" i="12" a="1"/>
  <c r="L9" i="12" a="1"/>
  <c r="L31" i="12" a="1"/>
  <c r="E21" i="12" a="1"/>
  <c r="F12" i="12" a="1"/>
  <c r="E3" i="12" a="1"/>
  <c r="F14" i="39" a="1"/>
  <c r="L20" i="28" a="1"/>
  <c r="H11" i="28" a="1"/>
  <c r="D9" i="28" a="1"/>
  <c r="F18" i="1" a="1"/>
  <c r="K3" i="1" a="1"/>
  <c r="H19" i="39" a="1"/>
  <c r="K20" i="28" a="1"/>
  <c r="L3" i="28" a="1"/>
  <c r="K20" i="1" a="1"/>
  <c r="H12" i="1" a="1"/>
  <c r="J3" i="1" a="1"/>
  <c r="P8" i="12" a="1"/>
  <c r="M30" i="12" a="1"/>
  <c r="F20" i="12" a="1"/>
  <c r="F12" i="39" a="1"/>
  <c r="K17" i="1" a="1"/>
  <c r="F9" i="1" a="1"/>
  <c r="H6" i="1" a="1"/>
  <c r="N15" i="12" a="1"/>
  <c r="N5" i="12" a="1"/>
  <c r="G19" i="12" a="1"/>
  <c r="G23" i="28" a="1"/>
  <c r="I20" i="1" a="1"/>
  <c r="L8" i="1" a="1"/>
  <c r="N8" i="12" a="1"/>
  <c r="G34" i="12" a="1"/>
  <c r="E10" i="12" a="1"/>
  <c r="J18" i="39" a="1"/>
  <c r="M17" i="28" a="1"/>
  <c r="I17" i="1" a="1"/>
  <c r="K8" i="1" a="1"/>
  <c r="C14" i="55" a="1"/>
  <c r="F9" i="12" a="1"/>
  <c r="J17" i="39" a="1"/>
  <c r="L17" i="28" a="1"/>
  <c r="S7" i="12" a="1"/>
  <c r="M9" i="28" a="1"/>
  <c r="H17" i="1" a="1"/>
  <c r="L2" i="46" a="1"/>
  <c r="S5" i="56" a="1"/>
  <c r="M23" i="12" a="1"/>
  <c r="R19" i="12" a="1"/>
  <c r="L16" i="12" a="1"/>
  <c r="O12" i="12" a="1"/>
  <c r="K9" i="12" a="1"/>
  <c r="Q5" i="12" a="1"/>
  <c r="P34" i="12" a="1"/>
  <c r="K31" i="12" a="1"/>
  <c r="E12" i="12" a="1"/>
  <c r="O11" i="1" a="1"/>
  <c r="P33" i="12" a="1"/>
  <c r="D20" i="28" a="1"/>
  <c r="H8" i="28" a="1"/>
  <c r="U19" i="56" a="1"/>
  <c r="G14" i="56" a="1"/>
  <c r="K23" i="12" a="1"/>
  <c r="O19" i="12" a="1"/>
  <c r="R8" i="12" a="1"/>
  <c r="P5" i="12" a="1"/>
  <c r="Q33" i="12" a="1"/>
  <c r="G20" i="12" a="1"/>
  <c r="J21" i="39" a="1"/>
  <c r="F13" i="39" a="1"/>
  <c r="M19" i="28" a="1"/>
  <c r="K11" i="28" a="1"/>
  <c r="K3" i="28" a="1"/>
  <c r="G11" i="28" a="1"/>
  <c r="D8" i="28" a="1"/>
  <c r="F15" i="1" a="1"/>
  <c r="G11" i="12" a="1"/>
  <c r="H23" i="28" a="1"/>
  <c r="C16" i="55" a="1"/>
  <c r="G9" i="28" a="1"/>
  <c r="D6" i="28" a="1"/>
  <c r="G20" i="1" a="1"/>
  <c r="L15" i="12" a="1"/>
  <c r="P32" i="12" a="1"/>
  <c r="F34" i="12" a="1"/>
  <c r="J16" i="39" a="1"/>
  <c r="J8" i="1" a="1"/>
  <c r="K17" i="28" a="1"/>
  <c r="H7" i="28" a="1"/>
  <c r="F11" i="1" a="1"/>
  <c r="H12" i="52" a="1"/>
  <c r="J13" i="56" a="1"/>
  <c r="S22" i="12" a="1"/>
  <c r="L19" i="12" a="1"/>
  <c r="K16" i="12" a="1"/>
  <c r="N12" i="12" a="1"/>
  <c r="F32" i="12" a="1"/>
  <c r="K19" i="1" a="1"/>
  <c r="D12" i="52" a="1"/>
  <c r="V18" i="56" a="1"/>
  <c r="H25" i="56" a="1"/>
  <c r="H13" i="56" a="1"/>
  <c r="P15" i="12" a="1"/>
  <c r="M12" i="12" a="1"/>
  <c r="O33" i="12" a="1"/>
  <c r="L30" i="12" a="1"/>
  <c r="E20" i="12" a="1"/>
  <c r="J20" i="39" a="1"/>
  <c r="H14" i="39" a="1"/>
  <c r="M10" i="28" a="1"/>
  <c r="H10" i="28" a="1"/>
  <c r="H23" i="1" a="1"/>
  <c r="L14" i="1" a="1"/>
  <c r="I3" i="1" a="1"/>
  <c r="K19" i="12" a="1"/>
  <c r="H13" i="39" a="1"/>
  <c r="D7" i="28" a="1"/>
  <c r="G17" i="12" a="1"/>
  <c r="I5" i="1" a="1"/>
  <c r="S18" i="56" a="1"/>
  <c r="G24" i="56" a="1"/>
  <c r="Q22" i="12" a="1"/>
  <c r="L12" i="12" a="1"/>
  <c r="K30" i="12" a="1"/>
  <c r="J19" i="39" a="1"/>
  <c r="K19" i="28" a="1"/>
  <c r="L10" i="28" a="1"/>
  <c r="J17" i="1" a="1"/>
  <c r="C15" i="55" a="1"/>
  <c r="K14" i="1" a="1"/>
  <c r="F6" i="1" a="1"/>
  <c r="H3" i="1" a="1"/>
  <c r="K5" i="12" a="1"/>
  <c r="H22" i="28" a="1"/>
  <c r="I11" i="1" a="1"/>
  <c r="F23" i="1" a="1"/>
  <c r="J14" i="1" a="1"/>
  <c r="L5" i="1" a="1"/>
  <c r="O11" i="12" a="1"/>
  <c r="C13" i="55" a="1"/>
  <c r="C11" i="55" a="1"/>
  <c r="U17" i="56" a="1"/>
  <c r="J12" i="56" a="1"/>
  <c r="P22" i="12" a="1"/>
  <c r="R11" i="12" a="1"/>
  <c r="M5" i="12" a="1"/>
  <c r="R32" i="12" a="1"/>
  <c r="F19" i="12" a="1"/>
  <c r="F10" i="12" a="1"/>
  <c r="H12" i="39" a="1"/>
  <c r="K18" i="28" a="1"/>
  <c r="E10" i="52" a="1"/>
  <c r="I23" i="56" a="1"/>
  <c r="O22" i="12" a="1"/>
  <c r="S18" i="12" a="1"/>
  <c r="M15" i="12" a="1"/>
  <c r="P11" i="12" a="1"/>
  <c r="F8" i="12" a="1"/>
  <c r="F6" i="39" a="1"/>
  <c r="M4" i="12" a="1"/>
  <c r="J9" i="52" a="1"/>
  <c r="S17" i="56" a="1"/>
  <c r="G23" i="56" a="1"/>
  <c r="I12" i="56" a="1"/>
  <c r="R18" i="12" a="1"/>
  <c r="K8" i="12" a="1"/>
  <c r="S4" i="12" a="1"/>
  <c r="Q32" i="12" a="1"/>
  <c r="E19" i="12" a="1"/>
  <c r="D19" i="28" a="1"/>
  <c r="F3" i="1" a="1"/>
  <c r="L8" i="28" a="1"/>
  <c r="H11" i="56" a="1"/>
  <c r="N22" i="12" a="1"/>
  <c r="Q18" i="12" a="1"/>
  <c r="G18" i="12" a="1"/>
  <c r="F9" i="39" a="1"/>
  <c r="K5" i="1" a="1"/>
  <c r="F5" i="39" a="1"/>
  <c r="T15" i="56" a="1"/>
  <c r="J22" i="56" a="1"/>
  <c r="M22" i="12" a="1"/>
  <c r="K15" i="12" a="1"/>
  <c r="R7" i="12" a="1"/>
  <c r="O32" i="12" a="1"/>
  <c r="F33" i="12" a="1"/>
  <c r="E9" i="12" a="1"/>
  <c r="H10" i="39" a="1"/>
  <c r="F8" i="39" a="1"/>
  <c r="F17" i="1" a="1"/>
  <c r="V14" i="56" a="1"/>
  <c r="H22" i="56" a="1"/>
  <c r="J10" i="56" a="1"/>
  <c r="K22" i="12" a="1"/>
  <c r="P18" i="12" a="1"/>
  <c r="S14" i="12" a="1"/>
  <c r="N11" i="12" a="1"/>
  <c r="Q4" i="12" a="1"/>
  <c r="R31" i="12" a="1"/>
  <c r="E33" i="12" a="1"/>
  <c r="F18" i="12" a="1"/>
  <c r="J15" i="39" a="1"/>
  <c r="F7" i="39" a="1"/>
  <c r="L9" i="28" a="1"/>
  <c r="G8" i="28" a="1"/>
  <c r="D17" i="28" a="1"/>
  <c r="D5" i="28" a="1"/>
  <c r="G17" i="1" a="1"/>
  <c r="F14" i="1" a="1"/>
  <c r="G11" i="1" a="1"/>
  <c r="M16" i="28" a="1"/>
  <c r="M8" i="28" a="1"/>
  <c r="H19" i="28" a="1"/>
  <c r="E16" i="28" a="1"/>
  <c r="L28" i="1" a="1"/>
  <c r="K22" i="1" a="1"/>
  <c r="L19" i="1" a="1"/>
  <c r="L13" i="1" a="1"/>
  <c r="H8" i="1" a="1"/>
  <c r="D31" i="1" a="1"/>
  <c r="P31" i="12" a="1"/>
  <c r="H8" i="39" a="1"/>
  <c r="G19" i="28" a="1"/>
  <c r="J21" i="56" a="1"/>
  <c r="G10" i="56" a="1"/>
  <c r="S21" i="12" a="1"/>
  <c r="O18" i="12" a="1"/>
  <c r="M11" i="12" a="1"/>
  <c r="Q7" i="12" a="1"/>
  <c r="Q31" i="12" a="1"/>
  <c r="G32" i="12" a="1"/>
  <c r="E18" i="12" a="1"/>
  <c r="G8" i="12" a="1"/>
  <c r="H9" i="39" a="1"/>
  <c r="C10" i="55" a="1"/>
  <c r="E8" i="12" a="1"/>
  <c r="G7" i="52" a="1"/>
  <c r="U14" i="56" a="1"/>
  <c r="M18" i="12" a="1"/>
  <c r="R14" i="12" a="1"/>
  <c r="L11" i="12" a="1"/>
  <c r="P4" i="12" a="1"/>
  <c r="J14" i="39" a="1"/>
  <c r="J22" i="1" a="1"/>
  <c r="F7" i="52" a="1"/>
  <c r="V13" i="56" a="1"/>
  <c r="H21" i="56" a="1"/>
  <c r="J9" i="56" a="1"/>
  <c r="R21" i="12" a="1"/>
  <c r="L18" i="12" a="1"/>
  <c r="Q14" i="12" a="1"/>
  <c r="P7" i="12" a="1"/>
  <c r="I9" i="56" a="1"/>
  <c r="O14" i="12" a="1"/>
  <c r="K11" i="12" a="1"/>
  <c r="O7" i="12" a="1"/>
  <c r="L4" i="12" a="1"/>
  <c r="O31" i="12" a="1"/>
  <c r="F17" i="12" a="1"/>
  <c r="J9" i="39" a="1"/>
  <c r="H7" i="39" a="1"/>
  <c r="F4" i="39" a="1"/>
  <c r="K16" i="28" a="1"/>
  <c r="K8" i="28" a="1"/>
  <c r="H6" i="28" a="1"/>
  <c r="D4" i="28" a="1"/>
  <c r="I28" i="1" a="1"/>
  <c r="I22" i="1" a="1"/>
  <c r="L16" i="1" a="1"/>
  <c r="C27" i="55" a="1"/>
  <c r="I19" i="1" a="1"/>
  <c r="I13" i="1" a="1"/>
  <c r="J10" i="1" a="1"/>
  <c r="L7" i="1" a="1"/>
  <c r="C25" i="55" a="1"/>
  <c r="G22" i="1" a="1"/>
  <c r="G16" i="1" a="1"/>
  <c r="K6" i="28" a="1"/>
  <c r="G17" i="28" a="1"/>
  <c r="H13" i="1" a="1"/>
  <c r="K4" i="1" a="1"/>
  <c r="J5" i="52" a="1"/>
  <c r="G21" i="56" a="1"/>
  <c r="G9" i="56" a="1"/>
  <c r="Q21" i="12" a="1"/>
  <c r="K18" i="12" a="1"/>
  <c r="N14" i="12" a="1"/>
  <c r="S10" i="12" a="1"/>
  <c r="N7" i="12" a="1"/>
  <c r="K4" i="12" a="1"/>
  <c r="R30" i="12" a="1"/>
  <c r="E32" i="12" a="1"/>
  <c r="G7" i="12" a="1"/>
  <c r="J8" i="39" a="1"/>
  <c r="M23" i="28" a="1"/>
  <c r="H18" i="28" a="1"/>
  <c r="J19" i="1" a="1"/>
  <c r="J16" i="1" a="1"/>
  <c r="J13" i="1" a="1"/>
  <c r="K10" i="1" a="1"/>
  <c r="F8" i="1" a="1"/>
  <c r="H5" i="1" a="1"/>
  <c r="H6" i="39" a="1"/>
  <c r="L23" i="28" a="1"/>
  <c r="M15" i="28" a="1"/>
  <c r="G18" i="28" a="1"/>
  <c r="D15" i="28" a="1"/>
  <c r="D3" i="28" a="1"/>
  <c r="H28" i="1" a="1"/>
  <c r="H22" i="1" a="1"/>
  <c r="C26" i="55" a="1"/>
  <c r="S3" i="12" a="1"/>
  <c r="E31" i="12" a="1"/>
  <c r="E16" i="12" a="1"/>
  <c r="J7" i="39" a="1"/>
  <c r="K23" i="28" a="1"/>
  <c r="M6" i="28" a="1"/>
  <c r="G5" i="1" a="1"/>
  <c r="F22" i="1" a="1"/>
  <c r="G5" i="52" a="1"/>
  <c r="V12" i="56" a="1"/>
  <c r="J19" i="56" a="1"/>
  <c r="N21" i="12" a="1"/>
  <c r="Q10" i="12" a="1"/>
  <c r="Q30" i="12" a="1"/>
  <c r="F31" i="12" a="1"/>
  <c r="E17" i="12" a="1"/>
  <c r="F7" i="12" a="1"/>
  <c r="M7" i="28" a="1"/>
  <c r="G6" i="28" a="1"/>
  <c r="H19" i="1" a="1"/>
  <c r="C24" i="55" a="1"/>
  <c r="H3" i="28" a="1"/>
  <c r="I8" i="56" a="1"/>
  <c r="K21" i="12" a="1"/>
  <c r="S17" i="12" a="1"/>
  <c r="M14" i="12" a="1"/>
  <c r="P10" i="12" a="1"/>
  <c r="M7" i="12" a="1"/>
  <c r="S11" i="56" a="1"/>
  <c r="H19" i="56" a="1"/>
  <c r="O17" i="12" a="1"/>
  <c r="O10" i="12" a="1"/>
  <c r="L7" i="12" a="1"/>
  <c r="P30" i="12" a="1"/>
  <c r="G15" i="12" a="1"/>
  <c r="E7" i="12" a="1"/>
  <c r="H5" i="39" a="1"/>
  <c r="L15" i="28" a="1"/>
  <c r="L6" i="28" a="1"/>
  <c r="H17" i="28" a="1"/>
  <c r="H5" i="28" a="1"/>
  <c r="D14" i="28" a="1"/>
  <c r="O23" i="1" a="1"/>
  <c r="G28" i="1" a="1"/>
  <c r="F5" i="1" a="1"/>
  <c r="H4" i="39" a="1"/>
  <c r="M22" i="28" a="1"/>
  <c r="G4" i="28" a="1"/>
  <c r="K7" i="1" a="1"/>
  <c r="E4" i="52" a="1"/>
  <c r="U10" i="56" a="1"/>
  <c r="J18" i="56" a="1"/>
  <c r="H8" i="56" a="1"/>
  <c r="S20" i="12" a="1"/>
  <c r="M17" i="12" a="1"/>
  <c r="L14" i="12" a="1"/>
  <c r="N10" i="12" a="1"/>
  <c r="K7" i="12" a="1"/>
  <c r="R3" i="12" a="1"/>
  <c r="G30" i="12" a="1"/>
  <c r="F15" i="12" a="1"/>
  <c r="G6" i="12" a="1"/>
  <c r="J6" i="39" a="1"/>
  <c r="I10" i="1" a="1"/>
  <c r="E15" i="12" a="1"/>
  <c r="O22" i="1" a="1"/>
  <c r="G13" i="1" a="1"/>
  <c r="I18" i="56" a="1"/>
  <c r="G7" i="56" a="1"/>
  <c r="Q13" i="12" a="1"/>
  <c r="R6" i="12" a="1"/>
  <c r="Q3" i="12" a="1"/>
  <c r="O30" i="12" a="1"/>
  <c r="F30" i="12" a="1"/>
  <c r="F6" i="12" a="1"/>
  <c r="H3" i="39" a="1"/>
  <c r="K15" i="28" a="1"/>
  <c r="H16" i="28" a="1"/>
  <c r="F16" i="1" a="1"/>
  <c r="C22" i="55" a="1"/>
  <c r="T10" i="56" a="1"/>
  <c r="H18" i="56" a="1"/>
  <c r="R20" i="12" a="1"/>
  <c r="L17" i="12" a="1"/>
  <c r="O13" i="12" a="1"/>
  <c r="M10" i="12" a="1"/>
  <c r="Q6" i="12" a="1"/>
  <c r="P3" i="12" a="1"/>
  <c r="K34" i="12" a="1"/>
  <c r="G14" i="12" a="1"/>
  <c r="J5" i="39" a="1"/>
  <c r="L22" i="28" a="1"/>
  <c r="M14" i="28" a="1"/>
  <c r="M5" i="28" a="1"/>
  <c r="G3" i="28" a="1"/>
  <c r="L27" i="1" a="1"/>
  <c r="H10" i="1" a="1"/>
  <c r="J7" i="1" a="1"/>
  <c r="J4" i="1" a="1"/>
  <c r="C23" i="55" a="1"/>
  <c r="G10" i="1" a="1"/>
  <c r="C29" i="55" a="1"/>
  <c r="T9" i="56" a="1"/>
  <c r="G18" i="56" a="1"/>
  <c r="H6" i="56" a="1"/>
  <c r="Q20" i="12" a="1"/>
  <c r="S9" i="12" a="1"/>
  <c r="M33" i="12" a="1"/>
  <c r="E30" i="12" a="1"/>
  <c r="E6" i="12" a="1"/>
  <c r="J4" i="39" a="1"/>
  <c r="H2" i="39" a="1"/>
  <c r="K14" i="28" a="1"/>
  <c r="G16" i="28" a="1"/>
  <c r="D13" i="28" a="1"/>
  <c r="L21" i="1" a="1"/>
  <c r="K18" i="1" a="1"/>
  <c r="L15" i="1" a="1"/>
  <c r="F13" i="1" a="1"/>
  <c r="I4" i="1" a="1"/>
  <c r="O3" i="12" a="1"/>
  <c r="L33" i="12" a="1"/>
  <c r="G23" i="12" a="1"/>
  <c r="F14" i="12" a="1"/>
  <c r="K27" i="1" a="1"/>
  <c r="D3" i="52" a="1"/>
  <c r="I17" i="56" a="1"/>
  <c r="J5" i="56" a="1"/>
  <c r="P20" i="12" a="1"/>
  <c r="K17" i="12" a="1"/>
  <c r="N13" i="12" a="1"/>
  <c r="Q9" i="12" a="1"/>
  <c r="P6" i="12" a="1"/>
  <c r="K22" i="28" a="1"/>
  <c r="L5" i="28" a="1"/>
  <c r="H15" i="28" a="1"/>
  <c r="E26" i="28" a="1"/>
  <c r="O17" i="1" a="1"/>
  <c r="I7" i="1" a="1"/>
  <c r="C3" i="52" a="1"/>
  <c r="S16" i="12" a="1"/>
  <c r="M3" i="12" a="1"/>
  <c r="F23" i="12" a="1"/>
  <c r="E14" i="12" a="1"/>
  <c r="G5" i="12" a="1"/>
  <c r="J3" i="39" a="1"/>
  <c r="F22" i="39" a="1"/>
  <c r="M21" i="28" a="1"/>
  <c r="M13" i="28" a="1"/>
  <c r="G15" i="28" a="1"/>
  <c r="K21" i="1" a="1"/>
  <c r="K15" i="1" a="1"/>
  <c r="L12" i="1" a="1"/>
  <c r="H4" i="1" a="1"/>
  <c r="K5" i="28" a="1"/>
  <c r="D26" i="28" a="1"/>
  <c r="D12" i="28" a="1"/>
  <c r="O15" i="1" a="1"/>
  <c r="J27" i="1" a="1"/>
  <c r="I18" i="1" a="1"/>
  <c r="F10" i="1" a="1"/>
  <c r="F7" i="1" a="1"/>
  <c r="C21" i="55" a="1"/>
  <c r="F17" i="39" a="1"/>
  <c r="M4" i="28" a="1"/>
  <c r="H14" i="28" a="1"/>
  <c r="C20" i="55" a="1"/>
  <c r="G7" i="28" a="1"/>
  <c r="U8" i="56" a="1"/>
  <c r="G17" i="56" a="1"/>
  <c r="I5" i="56" a="1"/>
  <c r="O20" i="12" a="1"/>
  <c r="R16" i="12" a="1"/>
  <c r="M13" i="12" a="1"/>
  <c r="P9" i="12" a="1"/>
  <c r="O6" i="12" a="1"/>
  <c r="K33" i="12" a="1"/>
  <c r="G13" i="12" a="1"/>
  <c r="G4" i="12" a="1"/>
  <c r="F18" i="39" a="1"/>
  <c r="J2" i="39" a="1"/>
  <c r="L13" i="28" a="1"/>
  <c r="D16" i="28" a="1"/>
  <c r="K13" i="1" a="1"/>
  <c r="V23" i="56" a="1"/>
  <c r="T7" i="56" a="1"/>
  <c r="H5" i="56" a="1"/>
  <c r="N20" i="12" a="1"/>
  <c r="L13" i="12" a="1"/>
  <c r="L6" i="12" a="1"/>
  <c r="L3" i="12" a="1"/>
  <c r="E23" i="12" a="1"/>
  <c r="E4" i="12" a="1"/>
  <c r="L21" i="28" a="1"/>
  <c r="J21" i="1" a="1"/>
  <c r="K12" i="1" a="1"/>
  <c r="G4" i="1" a="1"/>
  <c r="L16" i="28" a="1"/>
  <c r="L16" i="28" l="1"/>
  <c r="G4" i="1"/>
  <c r="K12" i="1"/>
  <c r="J21" i="1"/>
  <c r="L21" i="28"/>
  <c r="E4" i="12"/>
  <c r="E23" i="12"/>
  <c r="L3" i="12"/>
  <c r="L6" i="12"/>
  <c r="L13" i="12"/>
  <c r="N20" i="12"/>
  <c r="H5" i="56"/>
  <c r="T7" i="56"/>
  <c r="V23" i="56"/>
  <c r="K13" i="1"/>
  <c r="D16" i="28"/>
  <c r="L13" i="28"/>
  <c r="J2" i="39"/>
  <c r="F18" i="39"/>
  <c r="G4" i="12"/>
  <c r="G13" i="12"/>
  <c r="K33" i="12"/>
  <c r="O6" i="12"/>
  <c r="P9" i="12"/>
  <c r="M13" i="12"/>
  <c r="R16" i="12"/>
  <c r="O20" i="12"/>
  <c r="I5" i="56"/>
  <c r="G17" i="56"/>
  <c r="U8" i="56"/>
  <c r="G7" i="28"/>
  <c r="C20" i="55"/>
  <c r="H14" i="28"/>
  <c r="M4" i="28"/>
  <c r="F17" i="39"/>
  <c r="C21" i="55"/>
  <c r="F7" i="1"/>
  <c r="F10" i="1"/>
  <c r="I18" i="1"/>
  <c r="J27" i="1"/>
  <c r="O15" i="1"/>
  <c r="D12" i="28"/>
  <c r="D26" i="28"/>
  <c r="K5" i="28"/>
  <c r="H4" i="1"/>
  <c r="L12" i="1"/>
  <c r="K15" i="1"/>
  <c r="K21" i="1"/>
  <c r="G15" i="28"/>
  <c r="M13" i="28"/>
  <c r="M21" i="28"/>
  <c r="F22" i="39"/>
  <c r="J3" i="39"/>
  <c r="G5" i="12"/>
  <c r="E14" i="12"/>
  <c r="F23" i="12"/>
  <c r="M3" i="12"/>
  <c r="S16" i="12"/>
  <c r="C3" i="52"/>
  <c r="I7" i="1"/>
  <c r="O17" i="1"/>
  <c r="E26" i="28"/>
  <c r="H15" i="28"/>
  <c r="L5" i="28"/>
  <c r="K22" i="28"/>
  <c r="P6" i="12"/>
  <c r="Q9" i="12"/>
  <c r="N13" i="12"/>
  <c r="K17" i="12"/>
  <c r="P20" i="12"/>
  <c r="J5" i="56"/>
  <c r="I17" i="56"/>
  <c r="D3" i="52"/>
  <c r="K27" i="1"/>
  <c r="F14" i="12"/>
  <c r="G23" i="12"/>
  <c r="L33" i="12"/>
  <c r="O3" i="12"/>
  <c r="I4" i="1"/>
  <c r="F13" i="1"/>
  <c r="L15" i="1"/>
  <c r="K18" i="1"/>
  <c r="L21" i="1"/>
  <c r="D13" i="28"/>
  <c r="G16" i="28"/>
  <c r="K14" i="28"/>
  <c r="H2" i="39"/>
  <c r="J4" i="39"/>
  <c r="E6" i="12"/>
  <c r="E30" i="12"/>
  <c r="M33" i="12"/>
  <c r="S9" i="12"/>
  <c r="Q20" i="12"/>
  <c r="H6" i="56"/>
  <c r="G18" i="56"/>
  <c r="T9" i="56"/>
  <c r="C29" i="55"/>
  <c r="G10" i="1"/>
  <c r="C23" i="55"/>
  <c r="J4" i="1"/>
  <c r="J7" i="1"/>
  <c r="H10" i="1"/>
  <c r="L27" i="1"/>
  <c r="G3" i="28"/>
  <c r="M5" i="28"/>
  <c r="M14" i="28"/>
  <c r="L22" i="28"/>
  <c r="J5" i="39"/>
  <c r="G14" i="12"/>
  <c r="K34" i="12"/>
  <c r="P3" i="12"/>
  <c r="Q6" i="12"/>
  <c r="M10" i="12"/>
  <c r="O13" i="12"/>
  <c r="L17" i="12"/>
  <c r="R20" i="12"/>
  <c r="H18" i="56"/>
  <c r="T10" i="56"/>
  <c r="C22" i="55"/>
  <c r="F16" i="1"/>
  <c r="H16" i="28"/>
  <c r="K15" i="28"/>
  <c r="H3" i="39"/>
  <c r="F6" i="12"/>
  <c r="F30" i="12"/>
  <c r="O30" i="12"/>
  <c r="Q3" i="12"/>
  <c r="R6" i="12"/>
  <c r="Q13" i="12"/>
  <c r="G7" i="56"/>
  <c r="I18" i="56"/>
  <c r="G13" i="1"/>
  <c r="O22" i="1"/>
  <c r="E15" i="12"/>
  <c r="I10" i="1"/>
  <c r="J6" i="39"/>
  <c r="G6" i="12"/>
  <c r="F15" i="12"/>
  <c r="G30" i="12"/>
  <c r="R3" i="12"/>
  <c r="K7" i="12"/>
  <c r="N10" i="12"/>
  <c r="L14" i="12"/>
  <c r="M17" i="12"/>
  <c r="S20" i="12"/>
  <c r="H8" i="56"/>
  <c r="J18" i="56"/>
  <c r="U10" i="56"/>
  <c r="E4" i="52"/>
  <c r="K7" i="1"/>
  <c r="G4" i="28"/>
  <c r="M22" i="28"/>
  <c r="H4" i="39"/>
  <c r="F5" i="1"/>
  <c r="G28" i="1"/>
  <c r="O23" i="1"/>
  <c r="D14" i="28"/>
  <c r="H5" i="28"/>
  <c r="H17" i="28"/>
  <c r="L6" i="28"/>
  <c r="L15" i="28"/>
  <c r="H5" i="39"/>
  <c r="E7" i="12"/>
  <c r="G15" i="12"/>
  <c r="P30" i="12"/>
  <c r="L7" i="12"/>
  <c r="O10" i="12"/>
  <c r="O17" i="12"/>
  <c r="H19" i="56"/>
  <c r="S11" i="56"/>
  <c r="M7" i="12"/>
  <c r="P10" i="12"/>
  <c r="M14" i="12"/>
  <c r="S17" i="12"/>
  <c r="K21" i="12"/>
  <c r="I8" i="56"/>
  <c r="H3" i="28"/>
  <c r="C24" i="55"/>
  <c r="H19" i="1"/>
  <c r="G6" i="28"/>
  <c r="M7" i="28"/>
  <c r="F7" i="12"/>
  <c r="E17" i="12"/>
  <c r="F31" i="12"/>
  <c r="Q30" i="12"/>
  <c r="Q10" i="12"/>
  <c r="N21" i="12"/>
  <c r="J19" i="56"/>
  <c r="V12" i="56"/>
  <c r="G5" i="52"/>
  <c r="F22" i="1"/>
  <c r="G5" i="1"/>
  <c r="M6" i="28"/>
  <c r="K23" i="28"/>
  <c r="J7" i="39"/>
  <c r="E16" i="12"/>
  <c r="E31" i="12"/>
  <c r="S3" i="12"/>
  <c r="C26" i="55"/>
  <c r="H22" i="1"/>
  <c r="H28" i="1"/>
  <c r="D3" i="28"/>
  <c r="D15" i="28"/>
  <c r="G18" i="28"/>
  <c r="M15" i="28"/>
  <c r="L23" i="28"/>
  <c r="H6" i="39"/>
  <c r="H5" i="1"/>
  <c r="F8" i="1"/>
  <c r="K10" i="1"/>
  <c r="J13" i="1"/>
  <c r="J16" i="1"/>
  <c r="J19" i="1"/>
  <c r="H18" i="28"/>
  <c r="M23" i="28"/>
  <c r="J8" i="39"/>
  <c r="G7" i="12"/>
  <c r="E32" i="12"/>
  <c r="R30" i="12"/>
  <c r="K4" i="12"/>
  <c r="N7" i="12"/>
  <c r="S10" i="12"/>
  <c r="N14" i="12"/>
  <c r="K18" i="12"/>
  <c r="Q21" i="12"/>
  <c r="G9" i="56"/>
  <c r="G21" i="56"/>
  <c r="J5" i="52"/>
  <c r="K4" i="1"/>
  <c r="H13" i="1"/>
  <c r="G17" i="28"/>
  <c r="K6" i="28"/>
  <c r="G16" i="1"/>
  <c r="G22" i="1"/>
  <c r="C25" i="55"/>
  <c r="L7" i="1"/>
  <c r="J10" i="1"/>
  <c r="I13" i="1"/>
  <c r="I19" i="1"/>
  <c r="C27" i="55"/>
  <c r="L16" i="1"/>
  <c r="I22" i="1"/>
  <c r="I28" i="1"/>
  <c r="D4" i="28"/>
  <c r="H6" i="28"/>
  <c r="K8" i="28"/>
  <c r="K16" i="28"/>
  <c r="F4" i="39"/>
  <c r="H7" i="39"/>
  <c r="J9" i="39"/>
  <c r="F17" i="12"/>
  <c r="O31" i="12"/>
  <c r="L4" i="12"/>
  <c r="O7" i="12"/>
  <c r="K11" i="12"/>
  <c r="O14" i="12"/>
  <c r="I9" i="56"/>
  <c r="P7" i="12"/>
  <c r="Q14" i="12"/>
  <c r="L18" i="12"/>
  <c r="R21" i="12"/>
  <c r="J9" i="56"/>
  <c r="H21" i="56"/>
  <c r="V13" i="56"/>
  <c r="F7" i="52"/>
  <c r="J22" i="1"/>
  <c r="J14" i="39"/>
  <c r="P4" i="12"/>
  <c r="L11" i="12"/>
  <c r="R14" i="12"/>
  <c r="M18" i="12"/>
  <c r="U14" i="56"/>
  <c r="G7" i="52"/>
  <c r="E8" i="12"/>
  <c r="C10" i="55"/>
  <c r="H9" i="39"/>
  <c r="G8" i="12"/>
  <c r="E18" i="12"/>
  <c r="G32" i="12"/>
  <c r="Q31" i="12"/>
  <c r="Q7" i="12"/>
  <c r="M11" i="12"/>
  <c r="O18" i="12"/>
  <c r="S21" i="12"/>
  <c r="G10" i="56"/>
  <c r="J21" i="56"/>
  <c r="G19" i="28"/>
  <c r="H8" i="39"/>
  <c r="P31" i="12"/>
  <c r="D31" i="1"/>
  <c r="H8" i="1"/>
  <c r="L13" i="1"/>
  <c r="L19" i="1"/>
  <c r="K22" i="1"/>
  <c r="L28" i="1"/>
  <c r="E16" i="28"/>
  <c r="H19" i="28"/>
  <c r="M8" i="28"/>
  <c r="M16" i="28"/>
  <c r="G11" i="1"/>
  <c r="F14" i="1"/>
  <c r="G17" i="1"/>
  <c r="D5" i="28"/>
  <c r="D17" i="28"/>
  <c r="G8" i="28"/>
  <c r="L9" i="28"/>
  <c r="F7" i="39"/>
  <c r="J15" i="39"/>
  <c r="F18" i="12"/>
  <c r="E33" i="12"/>
  <c r="R31" i="12"/>
  <c r="Q4" i="12"/>
  <c r="N11" i="12"/>
  <c r="S14" i="12"/>
  <c r="P18" i="12"/>
  <c r="K22" i="12"/>
  <c r="J10" i="56"/>
  <c r="H22" i="56"/>
  <c r="V14" i="56"/>
  <c r="F17" i="1"/>
  <c r="F8" i="39"/>
  <c r="H10" i="39"/>
  <c r="E9" i="12"/>
  <c r="F33" i="12"/>
  <c r="O32" i="12"/>
  <c r="R7" i="12"/>
  <c r="K15" i="12"/>
  <c r="M22" i="12"/>
  <c r="J22" i="56"/>
  <c r="T15" i="56"/>
  <c r="F5" i="39"/>
  <c r="K5" i="1"/>
  <c r="F9" i="39"/>
  <c r="G18" i="12"/>
  <c r="Q18" i="12"/>
  <c r="N22" i="12"/>
  <c r="H11" i="56"/>
  <c r="L8" i="28"/>
  <c r="F3" i="1"/>
  <c r="D19" i="28"/>
  <c r="E19" i="12"/>
  <c r="Q32" i="12"/>
  <c r="S4" i="12"/>
  <c r="K8" i="12"/>
  <c r="R18" i="12"/>
  <c r="I12" i="56"/>
  <c r="G23" i="56"/>
  <c r="S17" i="56"/>
  <c r="J9" i="52"/>
  <c r="M4" i="12"/>
  <c r="F6" i="39"/>
  <c r="F8" i="12"/>
  <c r="P11" i="12"/>
  <c r="M15" i="12"/>
  <c r="S18" i="12"/>
  <c r="O22" i="12"/>
  <c r="I23" i="56"/>
  <c r="E10" i="52"/>
  <c r="K18" i="28"/>
  <c r="H12" i="39"/>
  <c r="F10" i="12"/>
  <c r="F19" i="12"/>
  <c r="R32" i="12"/>
  <c r="M5" i="12"/>
  <c r="R11" i="12"/>
  <c r="P22" i="12"/>
  <c r="J12" i="56"/>
  <c r="U17" i="56"/>
  <c r="C11" i="55"/>
  <c r="C13" i="55"/>
  <c r="O11" i="12"/>
  <c r="L5" i="1"/>
  <c r="J14" i="1"/>
  <c r="F23" i="1"/>
  <c r="I11" i="1"/>
  <c r="H22" i="28"/>
  <c r="K5" i="12"/>
  <c r="H3" i="1"/>
  <c r="F6" i="1"/>
  <c r="K14" i="1"/>
  <c r="C15" i="55"/>
  <c r="J17" i="1"/>
  <c r="L10" i="28"/>
  <c r="K19" i="28"/>
  <c r="J19" i="39"/>
  <c r="K30" i="12"/>
  <c r="L12" i="12"/>
  <c r="Q22" i="12"/>
  <c r="G24" i="56"/>
  <c r="S18" i="56"/>
  <c r="I5" i="1"/>
  <c r="G17" i="12"/>
  <c r="D7" i="28"/>
  <c r="H13" i="39"/>
  <c r="K19" i="12"/>
  <c r="I3" i="1"/>
  <c r="L14" i="1"/>
  <c r="H23" i="1"/>
  <c r="H10" i="28"/>
  <c r="M10" i="28"/>
  <c r="H14" i="39"/>
  <c r="J20" i="39"/>
  <c r="E20" i="12"/>
  <c r="L30" i="12"/>
  <c r="O33" i="12"/>
  <c r="M12" i="12"/>
  <c r="P15" i="12"/>
  <c r="H13" i="56"/>
  <c r="H25" i="56"/>
  <c r="V18" i="56"/>
  <c r="D12" i="52"/>
  <c r="K19" i="1"/>
  <c r="F32" i="12"/>
  <c r="N12" i="12"/>
  <c r="K16" i="12"/>
  <c r="L19" i="12"/>
  <c r="S22" i="12"/>
  <c r="J13" i="56"/>
  <c r="H12" i="52"/>
  <c r="F11" i="1"/>
  <c r="H7" i="28"/>
  <c r="K17" i="28"/>
  <c r="J8" i="1"/>
  <c r="J16" i="39"/>
  <c r="F34" i="12"/>
  <c r="P32" i="12"/>
  <c r="L15" i="12"/>
  <c r="G20" i="1"/>
  <c r="D6" i="28"/>
  <c r="G9" i="28"/>
  <c r="C16" i="55"/>
  <c r="H23" i="28"/>
  <c r="G11" i="12"/>
  <c r="F15" i="1"/>
  <c r="D8" i="28"/>
  <c r="G11" i="28"/>
  <c r="K3" i="28"/>
  <c r="K11" i="28"/>
  <c r="M19" i="28"/>
  <c r="F13" i="39"/>
  <c r="J21" i="39"/>
  <c r="G20" i="12"/>
  <c r="Q33" i="12"/>
  <c r="P5" i="12"/>
  <c r="R8" i="12"/>
  <c r="O19" i="12"/>
  <c r="K23" i="12"/>
  <c r="G14" i="56"/>
  <c r="U19" i="56"/>
  <c r="H8" i="28"/>
  <c r="D20" i="28"/>
  <c r="P33" i="12"/>
  <c r="O11" i="1"/>
  <c r="E12" i="12"/>
  <c r="K31" i="12"/>
  <c r="P34" i="12"/>
  <c r="Q5" i="12"/>
  <c r="K9" i="12"/>
  <c r="O12" i="12"/>
  <c r="L16" i="12"/>
  <c r="R19" i="12"/>
  <c r="M23" i="12"/>
  <c r="S5" i="56"/>
  <c r="L2" i="46"/>
  <c r="H17" i="1"/>
  <c r="M9" i="28"/>
  <c r="S7" i="12"/>
  <c r="L17" i="28"/>
  <c r="J17" i="39"/>
  <c r="F9" i="12"/>
  <c r="C14" i="55"/>
  <c r="K8" i="1"/>
  <c r="I17" i="1"/>
  <c r="M17" i="28"/>
  <c r="J18" i="39"/>
  <c r="E10" i="12"/>
  <c r="G34" i="12"/>
  <c r="N8" i="12"/>
  <c r="L8" i="1"/>
  <c r="I20" i="1"/>
  <c r="G23" i="28"/>
  <c r="G19" i="12"/>
  <c r="N5" i="12"/>
  <c r="N15" i="12"/>
  <c r="H6" i="1"/>
  <c r="F9" i="1"/>
  <c r="K17" i="1"/>
  <c r="F12" i="39"/>
  <c r="F20" i="12"/>
  <c r="M30" i="12"/>
  <c r="P8" i="12"/>
  <c r="J3" i="1"/>
  <c r="H12" i="1"/>
  <c r="K20" i="1"/>
  <c r="L3" i="28"/>
  <c r="K20" i="28"/>
  <c r="H19" i="39"/>
  <c r="K3" i="1"/>
  <c r="F18" i="1"/>
  <c r="D9" i="28"/>
  <c r="H11" i="28"/>
  <c r="L20" i="28"/>
  <c r="F14" i="39"/>
  <c r="E3" i="12"/>
  <c r="F12" i="12"/>
  <c r="E21" i="12"/>
  <c r="L31" i="12"/>
  <c r="L9" i="12"/>
  <c r="P12" i="12"/>
  <c r="P23" i="12"/>
  <c r="H14" i="56"/>
  <c r="S6" i="56"/>
  <c r="U21" i="56"/>
  <c r="Q2" i="46"/>
  <c r="K28" i="1"/>
  <c r="G20" i="28"/>
  <c r="H11" i="1"/>
  <c r="O7" i="1"/>
  <c r="K10" i="28"/>
  <c r="J22" i="39"/>
  <c r="L11" i="28"/>
  <c r="C18" i="55"/>
  <c r="L3" i="1"/>
  <c r="J6" i="1"/>
  <c r="I12" i="1"/>
  <c r="L20" i="1"/>
  <c r="G27" i="1"/>
  <c r="O12" i="1"/>
  <c r="E10" i="28"/>
  <c r="D22" i="28"/>
  <c r="G12" i="28"/>
  <c r="K4" i="28"/>
  <c r="M20" i="28"/>
  <c r="H20" i="39"/>
  <c r="G12" i="12"/>
  <c r="F21" i="12"/>
  <c r="Q34" i="12"/>
  <c r="R5" i="12"/>
  <c r="R12" i="12"/>
  <c r="M16" i="12"/>
  <c r="S19" i="12"/>
  <c r="G15" i="56"/>
  <c r="G14" i="1"/>
  <c r="F20" i="1"/>
  <c r="L22" i="1"/>
  <c r="H20" i="28"/>
  <c r="R4" i="12"/>
  <c r="G3" i="1"/>
  <c r="G21" i="28"/>
  <c r="H11" i="39"/>
  <c r="H9" i="28"/>
  <c r="F10" i="39"/>
  <c r="G23" i="1"/>
  <c r="G10" i="28"/>
  <c r="D21" i="28"/>
  <c r="L19" i="28"/>
  <c r="C17" i="55"/>
  <c r="L17" i="1"/>
  <c r="F27" i="1"/>
  <c r="H9" i="1"/>
  <c r="G15" i="1"/>
  <c r="M3" i="28"/>
  <c r="I9" i="1"/>
  <c r="H15" i="1"/>
  <c r="G18" i="1"/>
  <c r="O13" i="1"/>
  <c r="H12" i="28"/>
  <c r="M11" i="28"/>
  <c r="F15" i="39"/>
  <c r="H21" i="39"/>
  <c r="F3" i="12"/>
  <c r="G21" i="12"/>
  <c r="M31" i="12"/>
  <c r="M9" i="12"/>
  <c r="S12" i="12"/>
  <c r="N16" i="12"/>
  <c r="Q23" i="12"/>
  <c r="T6" i="56"/>
  <c r="T22" i="56"/>
  <c r="J10" i="39"/>
  <c r="C9" i="55"/>
  <c r="F11" i="39"/>
  <c r="F11" i="12"/>
  <c r="O8" i="12"/>
  <c r="O5" i="12"/>
  <c r="I6" i="1"/>
  <c r="G9" i="1"/>
  <c r="C19" i="55"/>
  <c r="F4" i="1"/>
  <c r="K6" i="1"/>
  <c r="J12" i="1"/>
  <c r="G21" i="1"/>
  <c r="H27" i="1"/>
  <c r="D11" i="28"/>
  <c r="G14" i="28"/>
  <c r="L4" i="28"/>
  <c r="K12" i="28"/>
  <c r="K21" i="28"/>
  <c r="H22" i="39"/>
  <c r="E13" i="12"/>
  <c r="G22" i="12"/>
  <c r="L32" i="12"/>
  <c r="R34" i="12"/>
  <c r="S5" i="12"/>
  <c r="N9" i="12"/>
  <c r="P16" i="12"/>
  <c r="K20" i="12"/>
  <c r="I15" i="56"/>
  <c r="V6" i="56"/>
  <c r="S23" i="56"/>
  <c r="C2" i="5"/>
  <c r="G8" i="1"/>
  <c r="I8" i="1"/>
  <c r="G12" i="1"/>
  <c r="H18" i="39"/>
  <c r="L9" i="1"/>
  <c r="I15" i="1"/>
  <c r="H18" i="1"/>
  <c r="H21" i="1"/>
  <c r="O14" i="1"/>
  <c r="L12" i="28"/>
  <c r="F16" i="39"/>
  <c r="G3" i="12"/>
  <c r="F13" i="12"/>
  <c r="M32" i="12"/>
  <c r="K3" i="12"/>
  <c r="K6" i="12"/>
  <c r="O9" i="12"/>
  <c r="K13" i="12"/>
  <c r="Q16" i="12"/>
  <c r="L20" i="12"/>
  <c r="S23" i="12"/>
  <c r="J16" i="56"/>
  <c r="A2" i="15"/>
  <c r="T21" i="56"/>
  <c r="D5" i="52"/>
  <c r="G9" i="52"/>
  <c r="I11" i="52"/>
  <c r="I2" i="46"/>
  <c r="E2" i="47"/>
  <c r="D2" i="7"/>
  <c r="U3" i="18"/>
  <c r="I10" i="42"/>
  <c r="J15" i="42"/>
  <c r="J18" i="42"/>
  <c r="B2" i="5"/>
  <c r="V2" i="5"/>
  <c r="T2" i="15"/>
  <c r="F5" i="42"/>
  <c r="J7" i="42"/>
  <c r="F13" i="42"/>
  <c r="H21" i="42"/>
  <c r="C8" i="43"/>
  <c r="H18" i="43"/>
  <c r="I4" i="9"/>
  <c r="AI4" i="9"/>
  <c r="I25" i="56"/>
  <c r="V8" i="56"/>
  <c r="S13" i="56"/>
  <c r="T17" i="56"/>
  <c r="V21" i="56"/>
  <c r="E5" i="52"/>
  <c r="H9" i="52"/>
  <c r="J11" i="52"/>
  <c r="J2" i="46"/>
  <c r="F2" i="47"/>
  <c r="E2" i="7"/>
  <c r="V3" i="18"/>
  <c r="J10" i="42"/>
  <c r="D19" i="42"/>
  <c r="H6" i="43"/>
  <c r="C3" i="42"/>
  <c r="G5" i="42"/>
  <c r="C11" i="42"/>
  <c r="G13" i="42"/>
  <c r="G16" i="42"/>
  <c r="I21" i="42"/>
  <c r="C9" i="43"/>
  <c r="G19" i="43"/>
  <c r="J4" i="9"/>
  <c r="AJ4" i="9"/>
  <c r="R23" i="12"/>
  <c r="J8" i="56"/>
  <c r="G13" i="56"/>
  <c r="H17" i="56"/>
  <c r="I21" i="56"/>
  <c r="J25" i="56"/>
  <c r="S9" i="56"/>
  <c r="T13" i="56"/>
  <c r="V17" i="56"/>
  <c r="S22" i="56"/>
  <c r="F5" i="52"/>
  <c r="I9" i="52"/>
  <c r="C12" i="52"/>
  <c r="K2" i="46"/>
  <c r="H2" i="47"/>
  <c r="F2" i="7"/>
  <c r="C3" i="18"/>
  <c r="G8" i="42"/>
  <c r="E19" i="42"/>
  <c r="G7" i="43"/>
  <c r="L14" i="28"/>
  <c r="Q8" i="12"/>
  <c r="U13" i="56"/>
  <c r="E3" i="52"/>
  <c r="H7" i="52"/>
  <c r="I2" i="47"/>
  <c r="D2" i="5"/>
  <c r="B2" i="15"/>
  <c r="D3" i="42"/>
  <c r="H5" i="42"/>
  <c r="D11" i="42"/>
  <c r="H13" i="42"/>
  <c r="H16" i="42"/>
  <c r="J21" i="42"/>
  <c r="C10" i="43"/>
  <c r="H19" i="43"/>
  <c r="K4" i="9"/>
  <c r="J2" i="47"/>
  <c r="G2" i="7"/>
  <c r="D3" i="18"/>
  <c r="H8" i="42"/>
  <c r="F19" i="42"/>
  <c r="H7" i="43"/>
  <c r="AM4" i="9"/>
  <c r="I27" i="1"/>
  <c r="K9" i="28"/>
  <c r="S6" i="12"/>
  <c r="U9" i="56"/>
  <c r="F3" i="52"/>
  <c r="I7" i="52"/>
  <c r="E2" i="5"/>
  <c r="C2" i="15"/>
  <c r="E3" i="42"/>
  <c r="I5" i="42"/>
  <c r="E11" i="42"/>
  <c r="I13" i="42"/>
  <c r="I16" i="42"/>
  <c r="C12" i="43"/>
  <c r="G20" i="43"/>
  <c r="L4" i="9"/>
  <c r="S8" i="12"/>
  <c r="R10" i="12"/>
  <c r="Q12" i="12"/>
  <c r="P14" i="12"/>
  <c r="O16" i="12"/>
  <c r="N18" i="12"/>
  <c r="M20" i="12"/>
  <c r="L22" i="12"/>
  <c r="G5" i="56"/>
  <c r="H9" i="56"/>
  <c r="I13" i="56"/>
  <c r="J17" i="56"/>
  <c r="G22" i="56"/>
  <c r="T5" i="56"/>
  <c r="V9" i="56"/>
  <c r="S14" i="56"/>
  <c r="T18" i="56"/>
  <c r="U22" i="56"/>
  <c r="H5" i="52"/>
  <c r="C10" i="52"/>
  <c r="E12" i="52"/>
  <c r="N2" i="46"/>
  <c r="K2" i="47"/>
  <c r="H2" i="7"/>
  <c r="E3" i="18"/>
  <c r="I8" i="42"/>
  <c r="G19" i="42"/>
  <c r="G22" i="42"/>
  <c r="G8" i="43"/>
  <c r="L5" i="12"/>
  <c r="U5" i="56"/>
  <c r="G3" i="52"/>
  <c r="J7" i="52"/>
  <c r="O2" i="46"/>
  <c r="F2" i="5"/>
  <c r="D2" i="15"/>
  <c r="F3" i="42"/>
  <c r="J5" i="42"/>
  <c r="F11" i="42"/>
  <c r="J13" i="42"/>
  <c r="J16" i="42"/>
  <c r="C13" i="43"/>
  <c r="G21" i="43"/>
  <c r="M4" i="9"/>
  <c r="B2" i="38"/>
  <c r="V5" i="56"/>
  <c r="S10" i="56"/>
  <c r="T14" i="56"/>
  <c r="U18" i="56"/>
  <c r="V22" i="56"/>
  <c r="I5" i="52"/>
  <c r="D10" i="52"/>
  <c r="F12" i="52"/>
  <c r="P2" i="46"/>
  <c r="L2" i="47"/>
  <c r="I2" i="7"/>
  <c r="F3" i="18"/>
  <c r="J8" i="42"/>
  <c r="H19" i="42"/>
  <c r="H22" i="42"/>
  <c r="Q4" i="9"/>
  <c r="N3" i="12"/>
  <c r="I22" i="56"/>
  <c r="H3" i="52"/>
  <c r="C8" i="52"/>
  <c r="G2" i="5"/>
  <c r="G3" i="18"/>
  <c r="G3" i="42"/>
  <c r="C9" i="42"/>
  <c r="G11" i="42"/>
  <c r="D17" i="42"/>
  <c r="H10" i="43"/>
  <c r="H21" i="43"/>
  <c r="C2" i="38"/>
  <c r="M2" i="47"/>
  <c r="J2" i="7"/>
  <c r="I2" i="15"/>
  <c r="G6" i="42"/>
  <c r="G14" i="42"/>
  <c r="I19" i="42"/>
  <c r="I22" i="42"/>
  <c r="C15" i="43"/>
  <c r="R4" i="9"/>
  <c r="I3" i="52"/>
  <c r="D8" i="52"/>
  <c r="I12" i="52"/>
  <c r="H2" i="5"/>
  <c r="H3" i="18"/>
  <c r="H3" i="42"/>
  <c r="D9" i="42"/>
  <c r="H11" i="42"/>
  <c r="E17" i="42"/>
  <c r="G11" i="43"/>
  <c r="D2" i="38"/>
  <c r="T23" i="56"/>
  <c r="C6" i="52"/>
  <c r="F10" i="52"/>
  <c r="J12" i="52"/>
  <c r="R2" i="46"/>
  <c r="N2" i="47"/>
  <c r="K2" i="7"/>
  <c r="J2" i="15"/>
  <c r="H6" i="42"/>
  <c r="H14" i="42"/>
  <c r="J19" i="42"/>
  <c r="J22" i="42"/>
  <c r="C16" i="43"/>
  <c r="H22" i="43"/>
  <c r="S4" i="9"/>
  <c r="S19" i="56"/>
  <c r="G6" i="1"/>
  <c r="L10" i="1"/>
  <c r="J15" i="1"/>
  <c r="H20" i="1"/>
  <c r="F28" i="1"/>
  <c r="D23" i="28"/>
  <c r="K32" i="12"/>
  <c r="I14" i="56"/>
  <c r="J3" i="52"/>
  <c r="E8" i="52"/>
  <c r="I2" i="5"/>
  <c r="I3" i="18"/>
  <c r="I3" i="42"/>
  <c r="E9" i="42"/>
  <c r="I11" i="42"/>
  <c r="F17" i="42"/>
  <c r="H11" i="43"/>
  <c r="E2" i="38"/>
  <c r="G6" i="56"/>
  <c r="H10" i="56"/>
  <c r="J14" i="56"/>
  <c r="G19" i="56"/>
  <c r="H23" i="56"/>
  <c r="U6" i="56"/>
  <c r="V10" i="56"/>
  <c r="S15" i="56"/>
  <c r="T19" i="56"/>
  <c r="U23" i="56"/>
  <c r="D6" i="52"/>
  <c r="H10" i="52"/>
  <c r="A2" i="46"/>
  <c r="S2" i="46"/>
  <c r="O2" i="47"/>
  <c r="L2" i="7"/>
  <c r="K2" i="15"/>
  <c r="I6" i="42"/>
  <c r="I14" i="42"/>
  <c r="D23" i="42"/>
  <c r="C17" i="43"/>
  <c r="G23" i="43"/>
  <c r="T4" i="9"/>
  <c r="I2" i="38"/>
  <c r="G31" i="12"/>
  <c r="I10" i="56"/>
  <c r="C4" i="52"/>
  <c r="F8" i="52"/>
  <c r="I10" i="52"/>
  <c r="J2" i="5"/>
  <c r="J3" i="18"/>
  <c r="J3" i="42"/>
  <c r="F9" i="42"/>
  <c r="J11" i="42"/>
  <c r="G17" i="42"/>
  <c r="G20" i="42"/>
  <c r="G12" i="43"/>
  <c r="E6" i="52"/>
  <c r="J10" i="52"/>
  <c r="B2" i="46"/>
  <c r="T2" i="46"/>
  <c r="P2" i="47"/>
  <c r="M2" i="7"/>
  <c r="L2" i="15"/>
  <c r="J6" i="42"/>
  <c r="J14" i="42"/>
  <c r="E23" i="42"/>
  <c r="C18" i="43"/>
  <c r="H23" i="43"/>
  <c r="J2" i="38"/>
  <c r="I6" i="56"/>
  <c r="D4" i="52"/>
  <c r="G8" i="52"/>
  <c r="M2" i="15"/>
  <c r="K3" i="18"/>
  <c r="C7" i="42"/>
  <c r="G9" i="42"/>
  <c r="H17" i="42"/>
  <c r="H20" i="42"/>
  <c r="G13" i="43"/>
  <c r="W4" i="9"/>
  <c r="R22" i="12"/>
  <c r="J6" i="56"/>
  <c r="G11" i="56"/>
  <c r="H15" i="56"/>
  <c r="I19" i="56"/>
  <c r="J23" i="56"/>
  <c r="S7" i="56"/>
  <c r="T11" i="56"/>
  <c r="U15" i="56"/>
  <c r="V19" i="56"/>
  <c r="S24" i="56"/>
  <c r="F6" i="52"/>
  <c r="H8" i="52"/>
  <c r="C11" i="52"/>
  <c r="C2" i="46"/>
  <c r="U2" i="46"/>
  <c r="Q2" i="47"/>
  <c r="N2" i="7"/>
  <c r="O2" i="5"/>
  <c r="G4" i="42"/>
  <c r="G12" i="42"/>
  <c r="D15" i="42"/>
  <c r="F23" i="42"/>
  <c r="A11" i="9"/>
  <c r="A10" i="9"/>
  <c r="A9" i="9"/>
  <c r="A8" i="9"/>
  <c r="A7" i="9"/>
  <c r="A6" i="9"/>
  <c r="A5" i="9"/>
  <c r="A13" i="9"/>
  <c r="A12" i="9"/>
  <c r="A4" i="9"/>
  <c r="K2" i="38"/>
  <c r="I8" i="52"/>
  <c r="N2" i="15"/>
  <c r="L3" i="18"/>
  <c r="D7" i="42"/>
  <c r="H9" i="42"/>
  <c r="I17" i="42"/>
  <c r="I20" i="42"/>
  <c r="C23" i="43"/>
  <c r="H13" i="43"/>
  <c r="U11" i="56"/>
  <c r="V15" i="56"/>
  <c r="S20" i="56"/>
  <c r="T24" i="56"/>
  <c r="G6" i="52"/>
  <c r="J8" i="52"/>
  <c r="D11" i="52"/>
  <c r="D2" i="46"/>
  <c r="V2" i="46"/>
  <c r="R2" i="47"/>
  <c r="O2" i="7"/>
  <c r="P2" i="5"/>
  <c r="H4" i="42"/>
  <c r="H12" i="42"/>
  <c r="E15" i="42"/>
  <c r="G23" i="42"/>
  <c r="Z4" i="9"/>
  <c r="L2" i="38"/>
  <c r="J28" i="1"/>
  <c r="G9" i="12"/>
  <c r="L21" i="12"/>
  <c r="F4" i="52"/>
  <c r="H6" i="52"/>
  <c r="O2" i="15"/>
  <c r="M3" i="18"/>
  <c r="E7" i="42"/>
  <c r="I9" i="42"/>
  <c r="J17" i="42"/>
  <c r="J20" i="42"/>
  <c r="G3" i="43"/>
  <c r="R9" i="12"/>
  <c r="P13" i="12"/>
  <c r="O15" i="12"/>
  <c r="N17" i="12"/>
  <c r="M19" i="12"/>
  <c r="L23" i="12"/>
  <c r="H7" i="56"/>
  <c r="I11" i="56"/>
  <c r="J15" i="56"/>
  <c r="G20" i="56"/>
  <c r="H24" i="56"/>
  <c r="U7" i="56"/>
  <c r="V11" i="56"/>
  <c r="T20" i="56"/>
  <c r="I6" i="52"/>
  <c r="E11" i="52"/>
  <c r="E2" i="46"/>
  <c r="P2" i="7"/>
  <c r="I12" i="42"/>
  <c r="F15" i="42"/>
  <c r="H23" i="42"/>
  <c r="H14" i="43"/>
  <c r="B4" i="9"/>
  <c r="AA4" i="9"/>
  <c r="Q11" i="12"/>
  <c r="M21" i="12"/>
  <c r="S16" i="56"/>
  <c r="U24" i="56"/>
  <c r="C9" i="52"/>
  <c r="A2" i="47"/>
  <c r="S2" i="47"/>
  <c r="Q2" i="5"/>
  <c r="I4" i="42"/>
  <c r="L6" i="1"/>
  <c r="J11" i="1"/>
  <c r="H16" i="1"/>
  <c r="F21" i="1"/>
  <c r="I23" i="1"/>
  <c r="F4" i="12"/>
  <c r="N19" i="12"/>
  <c r="G4" i="52"/>
  <c r="J6" i="52"/>
  <c r="P2" i="15"/>
  <c r="N3" i="18"/>
  <c r="F7" i="42"/>
  <c r="J9" i="42"/>
  <c r="D21" i="42"/>
  <c r="H3" i="43"/>
  <c r="O2" i="38"/>
  <c r="I7" i="56"/>
  <c r="J11" i="56"/>
  <c r="G16" i="56"/>
  <c r="H20" i="56"/>
  <c r="I24" i="56"/>
  <c r="V7" i="56"/>
  <c r="S12" i="56"/>
  <c r="T16" i="56"/>
  <c r="U20" i="56"/>
  <c r="V24" i="56"/>
  <c r="H4" i="52"/>
  <c r="D9" i="52"/>
  <c r="F11" i="52"/>
  <c r="F2" i="46"/>
  <c r="B2" i="47"/>
  <c r="T2" i="47"/>
  <c r="R2" i="5"/>
  <c r="J4" i="42"/>
  <c r="J12" i="42"/>
  <c r="G15" i="42"/>
  <c r="G18" i="42"/>
  <c r="I23" i="42"/>
  <c r="G15" i="43"/>
  <c r="C4" i="9"/>
  <c r="AB4" i="9"/>
  <c r="K11" i="1"/>
  <c r="I16" i="1"/>
  <c r="L18" i="1"/>
  <c r="J23" i="1"/>
  <c r="J11" i="39"/>
  <c r="P17" i="12"/>
  <c r="I4" i="52"/>
  <c r="C7" i="52"/>
  <c r="U2" i="7"/>
  <c r="S2" i="5"/>
  <c r="Q2" i="15"/>
  <c r="C5" i="42"/>
  <c r="G7" i="42"/>
  <c r="C13" i="42"/>
  <c r="E21" i="42"/>
  <c r="G4" i="43"/>
  <c r="O20" i="1"/>
  <c r="N4" i="12"/>
  <c r="M6" i="12"/>
  <c r="S11" i="12"/>
  <c r="Q15" i="12"/>
  <c r="Q17" i="12"/>
  <c r="P19" i="12"/>
  <c r="N23" i="12"/>
  <c r="J7" i="56"/>
  <c r="H16" i="56"/>
  <c r="I20" i="56"/>
  <c r="J24" i="56"/>
  <c r="S8" i="56"/>
  <c r="T12" i="56"/>
  <c r="U16" i="56"/>
  <c r="V20" i="56"/>
  <c r="S25" i="56"/>
  <c r="J4" i="52"/>
  <c r="E9" i="52"/>
  <c r="G11" i="52"/>
  <c r="G2" i="46"/>
  <c r="C2" i="47"/>
  <c r="U2" i="47"/>
  <c r="S3" i="18"/>
  <c r="G10" i="42"/>
  <c r="H15" i="42"/>
  <c r="H18" i="42"/>
  <c r="J23" i="42"/>
  <c r="H15" i="43"/>
  <c r="D4" i="9"/>
  <c r="AC4" i="9"/>
  <c r="R2" i="38"/>
  <c r="D18" i="28"/>
  <c r="M12" i="28"/>
  <c r="L18" i="28"/>
  <c r="F19" i="39"/>
  <c r="H15" i="39"/>
  <c r="G10" i="12"/>
  <c r="F16" i="12"/>
  <c r="G33" i="12"/>
  <c r="L34" i="12"/>
  <c r="R33" i="12"/>
  <c r="L8" i="12"/>
  <c r="K10" i="12"/>
  <c r="R13" i="12"/>
  <c r="O21" i="12"/>
  <c r="G12" i="56"/>
  <c r="G7" i="1"/>
  <c r="L11" i="1"/>
  <c r="H14" i="1"/>
  <c r="F19" i="1"/>
  <c r="K23" i="1"/>
  <c r="H16" i="39"/>
  <c r="R15" i="12"/>
  <c r="T25" i="56"/>
  <c r="D7" i="52"/>
  <c r="V2" i="7"/>
  <c r="T2" i="5"/>
  <c r="R2" i="15"/>
  <c r="D5" i="42"/>
  <c r="H7" i="42"/>
  <c r="D13" i="42"/>
  <c r="F21" i="42"/>
  <c r="G5" i="43"/>
  <c r="AG4" i="9"/>
  <c r="H4" i="28"/>
  <c r="G13" i="28"/>
  <c r="K7" i="28"/>
  <c r="J12" i="39"/>
  <c r="C28" i="55"/>
  <c r="L4" i="1"/>
  <c r="M18" i="28"/>
  <c r="F3" i="39"/>
  <c r="F20" i="39"/>
  <c r="H17" i="39"/>
  <c r="J13" i="39"/>
  <c r="F5" i="12"/>
  <c r="E11" i="12"/>
  <c r="G16" i="12"/>
  <c r="F22" i="12"/>
  <c r="E34" i="12"/>
  <c r="M34" i="12"/>
  <c r="O34" i="12"/>
  <c r="O4" i="12"/>
  <c r="N6" i="12"/>
  <c r="M8" i="12"/>
  <c r="L10" i="12"/>
  <c r="K12" i="12"/>
  <c r="S13" i="12"/>
  <c r="S15" i="12"/>
  <c r="R17" i="12"/>
  <c r="Q19" i="12"/>
  <c r="P21" i="12"/>
  <c r="O23" i="12"/>
  <c r="G8" i="56"/>
  <c r="H12" i="56"/>
  <c r="I16" i="56"/>
  <c r="J20" i="56"/>
  <c r="G25" i="56"/>
  <c r="T8" i="56"/>
  <c r="U12" i="56"/>
  <c r="V16" i="56"/>
  <c r="S21" i="56"/>
  <c r="U25" i="56"/>
  <c r="C5" i="52"/>
  <c r="F9" i="52"/>
  <c r="H11" i="52"/>
  <c r="H2" i="46"/>
  <c r="D2" i="47"/>
  <c r="V2" i="47"/>
  <c r="T3" i="18"/>
  <c r="H10" i="42"/>
  <c r="I15" i="42"/>
  <c r="I18" i="42"/>
  <c r="G16" i="43"/>
  <c r="S2" i="38"/>
  <c r="O3" i="1"/>
  <c r="H21" i="28"/>
  <c r="F2" i="39"/>
  <c r="E5" i="12"/>
  <c r="E22" i="12"/>
  <c r="C12" i="55"/>
  <c r="J9" i="1"/>
  <c r="F12" i="1"/>
  <c r="K16" i="1"/>
  <c r="I21" i="1"/>
  <c r="D10" i="28"/>
  <c r="G5" i="28"/>
  <c r="H13" i="28"/>
  <c r="G22" i="28"/>
  <c r="L7" i="28"/>
  <c r="K13" i="28"/>
  <c r="H7" i="1"/>
  <c r="K9" i="1"/>
  <c r="I14" i="1"/>
  <c r="G19" i="1"/>
  <c r="L23" i="1"/>
  <c r="F21" i="39"/>
  <c r="K14" i="12"/>
  <c r="V25" i="56"/>
  <c r="E7" i="52"/>
  <c r="A2" i="5"/>
  <c r="U2" i="5"/>
  <c r="S2" i="15"/>
  <c r="E5" i="42"/>
  <c r="I7" i="42"/>
  <c r="E13" i="42"/>
  <c r="G21" i="42"/>
  <c r="C7" i="43"/>
  <c r="H5" i="43"/>
  <c r="G4" i="9"/>
  <c r="AH4" i="9"/>
  <c r="E4" i="9"/>
  <c r="U4" i="9"/>
  <c r="AK4" i="9"/>
  <c r="M2" i="38"/>
  <c r="C15" i="42"/>
  <c r="C17" i="42"/>
  <c r="C19" i="42"/>
  <c r="C21" i="42"/>
  <c r="C23" i="42"/>
  <c r="C11" i="43"/>
  <c r="H4" i="43"/>
  <c r="H12" i="43"/>
  <c r="H20" i="43"/>
  <c r="F4" i="9"/>
  <c r="V4" i="9"/>
  <c r="AL4" i="9"/>
  <c r="N2" i="38"/>
  <c r="H4" i="9"/>
  <c r="X4" i="9"/>
  <c r="AN4" i="9"/>
  <c r="P2" i="38"/>
  <c r="C14" i="43"/>
  <c r="G6" i="43"/>
  <c r="G14" i="43"/>
  <c r="G22" i="43"/>
  <c r="Y4" i="9"/>
  <c r="A2" i="38"/>
  <c r="Q2" i="38"/>
  <c r="T2" i="38"/>
  <c r="U2" i="38"/>
  <c r="G10" i="52"/>
  <c r="G12" i="52"/>
  <c r="M2" i="46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5" i="1" a="1"/>
  <c r="M9" i="48" a="1"/>
  <c r="M5" i="48" a="1"/>
  <c r="M22" i="48" a="1"/>
  <c r="J20" i="1" a="1"/>
  <c r="J18" i="1" a="1"/>
  <c r="E11" i="28" a="1"/>
  <c r="E12" i="28" a="1"/>
  <c r="E13" i="28" a="1"/>
  <c r="E14" i="28" a="1"/>
  <c r="E3" i="28" a="1"/>
  <c r="E15" i="28" a="1"/>
  <c r="E17" i="28" a="1"/>
  <c r="E7" i="28" a="1"/>
  <c r="E20" i="28" a="1"/>
  <c r="E4" i="28" a="1"/>
  <c r="E6" i="28" a="1"/>
  <c r="E21" i="28" a="1"/>
  <c r="E19" i="28" a="1"/>
  <c r="E8" i="28" a="1"/>
  <c r="E22" i="28" a="1"/>
  <c r="E5" i="28" a="1"/>
  <c r="E23" i="28" a="1"/>
  <c r="E9" i="28" a="1"/>
  <c r="E18" i="28" a="1"/>
  <c r="E18" i="28" l="1"/>
  <c r="E9" i="28"/>
  <c r="E23" i="28"/>
  <c r="E5" i="28"/>
  <c r="E22" i="28"/>
  <c r="E8" i="28"/>
  <c r="E19" i="28"/>
  <c r="E21" i="28"/>
  <c r="E6" i="28"/>
  <c r="E4" i="28"/>
  <c r="E20" i="28"/>
  <c r="E7" i="28"/>
  <c r="E17" i="28"/>
  <c r="E15" i="28"/>
  <c r="E3" i="28"/>
  <c r="E14" i="28"/>
  <c r="E13" i="28"/>
  <c r="E12" i="28"/>
  <c r="E11" i="28"/>
  <c r="J18" i="1"/>
  <c r="J20" i="1"/>
  <c r="M22" i="48"/>
  <c r="M5" i="48"/>
  <c r="M9" i="48"/>
  <c r="J5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D17" i="40"/>
  <c r="E19" i="49" s="1"/>
  <c r="D12" i="40"/>
  <c r="E22" i="49" s="1"/>
  <c r="D23" i="40"/>
  <c r="D24" i="40"/>
  <c r="D22" i="40"/>
  <c r="D16" i="40"/>
  <c r="E9" i="49" l="1"/>
  <c r="E18" i="49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6A587D42-84C6-4040-9743-9C23D4189647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Timestamp="1727444450"&gt;&lt;FQL&gt;&lt;Q&gt;FC0000US^FMA_MCAP(0,,,USD,"PORTAGG")&lt;/Q&gt;&lt;R&gt;1&lt;/R&gt;&lt;C&gt;1&lt;/C&gt;&lt;D xsi:type="xsd:double"&gt;59630524&lt;/D&gt;&lt;/FQL&gt;&lt;FQL&gt;&lt;Q&gt;FC0000IN^FMA_MCAP(0,,,USD,"PORTAGG")&lt;/Q&gt;&lt;R&gt;1&lt;/R&gt;&lt;C&gt;1&lt;/C&gt;&lt;D xsi:type="xsd:double"&gt;5626783&lt;/D&gt;&lt;/FQL&gt;&lt;FQL&gt;&lt;Q&gt;SPY^FREF_MARKET_VALUE_COMPANY(0,,,USD,,0,,"LEGACY")&lt;/Q&gt;&lt;R&gt;1&lt;/R&gt;&lt;C&gt;1&lt;/C&gt;&lt;D xsi:type="xsd:double"&gt;587913.54583&lt;/D&gt;&lt;/FQL&gt;&lt;FQL&gt;&lt;Q&gt;INDA^FREF_MARKET_VALUE_COMPANY(0,,,USD,,0,,"LEGACY")&lt;/Q&gt;&lt;R&gt;1&lt;/R&gt;&lt;C&gt;1&lt;/C&gt;&lt;D xsi:type="xsd:double"&gt;11863.68&lt;/D&gt;&lt;/FQL&gt;&lt;FQL&gt;&lt;Q&gt;FC0000GR^FMA_MCAP(0,,,USD,"PORTAGG")&lt;/Q&gt;&lt;R&gt;1&lt;/R&gt;&lt;C&gt;1&lt;/C&gt;&lt;D xsi:type="xsd:double"&gt;87495.984&lt;/D&gt;&lt;/FQL&gt;&lt;FQL&gt;&lt;Q&gt;QQQ^FREF_MARKET_VALUE_COMPANY(0,,,USD,,0,,"LEGACY")&lt;/Q&gt;&lt;R&gt;1&lt;/R&gt;&lt;C&gt;1&lt;/C&gt;&lt;D xsi:type="xsd:double"&gt;295590.933&lt;/D&gt;&lt;/FQL&gt;&lt;FQL&gt;&lt;Q&gt;GREK^FREF_MARKET_VALUE_COMPANY(0,,,USD,,0,,"LEGACY")&lt;/Q&gt;&lt;R&gt;1&lt;/R&gt;&lt;C&gt;1&lt;/C&gt;&lt;D xsi:type="xsd:double"&gt;210.9199014&lt;/D&gt;&lt;/FQL&gt;&lt;FQL&gt;&lt;Q&gt;FC0000GB^FMA_MCAP(0,,,USD,"PORTAGG")&lt;/Q&gt;&lt;R&gt;1&lt;/R&gt;&lt;C&gt;1&lt;/C&gt;&lt;D xsi:type="xsd:double"&gt;3442832.8&lt;/D&gt;&lt;/FQL&gt;&lt;FQL&gt;&lt;Q&gt;FC0000ZA^FMA_MCAP(0,,,USD,"PORTAGG")&lt;/Q&gt;&lt;R&gt;1&lt;/R&gt;&lt;C&gt;1&lt;/C&gt;&lt;D xsi:type="xsd:double"&gt;386050.66&lt;/D&gt;&lt;/FQL&gt;&lt;FQL&gt;&lt;Q&gt;EWU^FREF_MARKET_VALUE_COMPANY(0,,,USD,,0,,"LEGACY")&lt;/Q&gt;&lt;R&gt;1&lt;/R&gt;&lt;C&gt;1&lt;/C&gt;&lt;D xsi:type="xsd:double"&gt;3415.762&lt;/D&gt;&lt;/FQL&gt;&lt;FQL&gt;&lt;Q&gt;EZA^FREF_MARKET_VALUE_COMPANY(0,,,USD,,0,,"LEGACY")&lt;/Q&gt;&lt;R&gt;1&lt;/R&gt;&lt;C&gt;1&lt;/C&gt;&lt;D xsi:type="xsd:double"&gt;324.261&lt;/D&gt;&lt;/FQL&gt;&lt;FQL&gt;&lt;Q&gt;FC0000CH^FMA_MCAP(0,,,USD,"PORTAGG")&lt;/Q&gt;&lt;R&gt;1&lt;/R&gt;&lt;C&gt;1&lt;/C&gt;&lt;D xsi:type="xsd:double"&gt;2345397.5&lt;/D&gt;&lt;/FQL&gt;&lt;FQL&gt;&lt;Q&gt;FC0000BR^FMA_MCAP(0,,,USD,"PORTAGG")&lt;/Q&gt;&lt;R&gt;1&lt;/R&gt;&lt;C&gt;1&lt;/C&gt;&lt;D xsi:type="xsd:double"&gt;717142.44&lt;/D&gt;&lt;/FQL&gt;&lt;FQL&gt;&lt;Q&gt;EWL^FREF_MARKET_VALUE_COMPANY(0,,,USD,,0,,"LEGACY")&lt;/Q&gt;&lt;R&gt;1&lt;/R&gt;&lt;C&gt;1&lt;/C&gt;&lt;D xsi:type="xsd:double"&gt;1360.58&lt;/D&gt;&lt;/FQL&gt;&lt;FQL&gt;&lt;Q&gt;EWZ^FREF_MARKET_VALUE_COMPANY(0,,,USD,,0,,"LEGACY")&lt;/Q&gt;&lt;R&gt;1&lt;/R&gt;&lt;C&gt;1&lt;/C&gt;&lt;D xsi:type="xsd:double"&gt;4046.378&lt;/D&gt;&lt;/FQL&gt;&lt;FQL&gt;&lt;Q&gt;FC0000JP^FMA_MCAP(0,,,USD,"PORTAGG")&lt;/Q&gt;&lt;R&gt;1&lt;/R&gt;&lt;C&gt;1&lt;/C&gt;&lt;D xsi:type="xsd:double"&gt;6859674&lt;/D&gt;&lt;/FQL&gt;&lt;FQL&gt;&lt;Q&gt;FC0000KR^FMA_MCAP(0,,,USD,"PORTAGG")&lt;/Q&gt;&lt;R&gt;1&lt;/R&gt;&lt;C&gt;1&lt;/C&gt;&lt;D xsi:type="xsd:double"&gt;1891450.4&lt;/D&gt;&lt;/FQL&gt;&lt;FQL&gt;&lt;Q&gt;EWJ^FREF_MARKET_VALUE_COMPANY(0,,,USD,,0,,"LEGACY")&lt;/Q&gt;&lt;R&gt;1&lt;/R&gt;&lt;C&gt;1&lt;/C&gt;&lt;D xsi:type="xsd:double"&gt;15218.415&lt;/D&gt;&lt;/FQL&gt;&lt;FQL&gt;&lt;Q&gt;EWY^FREF_MARKET_VALUE_COMPANY(0,,,USD,,0,,"LEGACY")&lt;/Q&gt;&lt;R&gt;1&lt;/R&gt;&lt;C&gt;1&lt;/C&gt;&lt;D xsi:type="xsd:double"&gt;5158.452&lt;/D&gt;&lt;/FQL&gt;&lt;FQL&gt;&lt;Q&gt;FC0000DE^FMA_MCAP(0,,,USD,"PORTAGG")&lt;/Q&gt;&lt;R&gt;1&lt;/R&gt;&lt;C&gt;1&lt;/C&gt;&lt;D xsi:type="xsd:double"&gt;2418593.5&lt;/D&gt;&lt;/FQL&gt;&lt;FQL&gt;&lt;Q&gt;FC0000MX^FMA_MCAP(0,,,USD,"PORTAGG")&lt;/Q&gt;&lt;R&gt;1&lt;/R&gt;&lt;C&gt;1&lt;/C&gt;&lt;D xsi:type="xsd:double"&gt;432875.3&lt;/D&gt;&lt;/FQL&gt;&lt;FQL&gt;&lt;Q&gt;EWG^FREF_MARKET_VALUE_COMPANY(0,,,USD,,0,,"LEGACY")&lt;/Q&gt;&lt;R&gt;1&lt;/R&gt;&lt;C&gt;1&lt;/C&gt;&lt;D xsi:type="xsd:double"&gt;940.23&lt;/D&gt;&lt;/FQL&gt;&lt;FQL&gt;&lt;Q&gt;EWW^FREF_MARKET_VALUE_COMPANY(0,,,USD,,0,,"LEGACY")&lt;/Q&gt;&lt;R&gt;1&lt;/R&gt;&lt;C&gt;1&lt;/C&gt;&lt;D xsi:type="xsd:double"&gt;1652.189&lt;/D&gt;&lt;/FQL&gt;&lt;FQL&gt;&lt;Q&gt;FC0000CA^FMA_MCAP(0,,,USD,"PORTAGG")&lt;/Q&gt;&lt;R&gt;1&lt;/R&gt;&lt;C&gt;1&lt;/C&gt;&lt;D xsi:type="xsd:double"&gt;2990072&lt;/D&gt;&lt;/FQL&gt;&lt;FQL&gt;&lt;Q&gt;FC0000TW^FMA_MCAP(0,,,USD,"PORTAGG")&lt;/Q&gt;&lt;R&gt;1&lt;/R&gt;&lt;C&gt;1&lt;/C&gt;&lt;D xsi:type="xsd:double"&gt;2500555.3&lt;/D&gt;&lt;/FQL&gt;&lt;FQL&gt;&lt;Q&gt;EWC^FREF_MARKET_VALUE_COMPANY(0,,,USD,,0,,"LEGACY")&lt;/Q&gt;&lt;R&gt;1&lt;/R&gt;&lt;C&gt;1&lt;/C&gt;&lt;D xsi:type="xsd:double"&gt;2841.212&lt;/D&gt;&lt;/FQL&gt;&lt;FQL&gt;&lt;Q&gt;EWT^FREF_MARKET_VALUE_COMPANY(0,,,USD,,0,,"LEGACY")&lt;/Q&gt;&lt;R&gt;1&lt;/R&gt;&lt;C&gt;1&lt;/C&gt;&lt;D xsi:type="xsd:double"&gt;5559.068&lt;/D&gt;&lt;/FQL&gt;&lt;FQL&gt;&lt;Q&gt;FC0000AU^FMA_MCAP(0,,,USD,"PORTAGG")&lt;/Q&gt;&lt;R&gt;1&lt;/R&gt;&lt;C&gt;1&lt;/C&gt;&lt;D xsi:type="xsd:double"&gt;1840020.9&lt;/D&gt;&lt;/FQL&gt;&lt;FQL&gt;&lt;Q&gt;FC0000MY^FMA_MCAP(0,,,USD,"PORTAGG")&lt;/Q&gt;&lt;R&gt;1&lt;/R&gt;&lt;C&gt;1&lt;/C&gt;&lt;D xsi:type="xsd:double"&gt;460577.97&lt;/D&gt;&lt;/FQL&gt;&lt;FQL&gt;&lt;Q&gt;EWA^FREF_MARKET_VALUE_COMPANY(0,,,USD,,0,,"LEGACY")&lt;/Q&gt;&lt;R&gt;1&lt;/R&gt;&lt;C&gt;1&lt;/C&gt;&lt;D xsi:type="xsd:double"&gt;1515.714&lt;/D&gt;&lt;/FQL&gt;&lt;FQL&gt;&lt;Q&gt;EWM^FREF_MARKET_VALUE_COMPANY(0,,,USD,,0,,"LEGACY")&lt;/Q&gt;&lt;R&gt;1&lt;/R&gt;&lt;C&gt;1&lt;/C&gt;&lt;D xsi:type="xsd:double"&gt;358.092&lt;/D&gt;&lt;/FQL&gt;&lt;FQL&gt;&lt;Q&gt;FC0000NZ^FMA_MCAP(0,,,USD,"PORTAGG")&lt;/Q&gt;&lt;R&gt;1&lt;/R&gt;&lt;C&gt;1&lt;/C&gt;&lt;D xsi:type="xsd:double"&gt;101051.37&lt;/D&gt;&lt;/FQL&gt;&lt;FQL&gt;&lt;Q&gt;FC0000PE^FMA_MCAP(0,,,USD,"PORTAGG")&lt;/Q&gt;&lt;R&gt;1&lt;/R&gt;&lt;C&gt;1&lt;/C&gt;&lt;D xsi:type="xsd:double"&gt;34442.133&lt;/D&gt;&lt;/FQL&gt;&lt;FQL&gt;&lt;Q&gt;ENZL^FREF_MARKET_VALUE_COMPANY(0,,,USD,,0,,"LEGACY")&lt;/Q&gt;&lt;R&gt;1&lt;/R&gt;&lt;C&gt;1&lt;/C&gt;&lt;D xsi:type="xsd:double"&gt;96.8955&lt;/D&gt;&lt;/FQL&gt;&lt;FQL&gt;&lt;Q&gt;EPU^FREF_MARKET_VALUE_COMPANY(0,,,USD,,0,,"LEGACY")&lt;/Q&gt;&lt;R&gt;1&lt;/R&gt;&lt;C&gt;1&lt;/C&gt;&lt;D xsi:type="xsd:double"&gt;84.018&lt;/D&gt;&lt;/FQL&gt;&lt;FQL&gt;&lt;Q&gt;FC0000SA^FMA_MCAP(0,,,USD,"PORTAGG")&lt;/Q&gt;&lt;R&gt;1&lt;/R&gt;&lt;C&gt;1&lt;/C&gt;&lt;D xsi:type="xsd:double"&gt;2763674.8&lt;/D&gt;&lt;/FQL&gt;&lt;FQL&gt;&lt;Q&gt;FC0000PL^FMA_MCAP(0,,,USD,"PORTAGG")&lt;/Q&gt;&lt;R&gt;1&lt;/R&gt;&lt;C&gt;1&lt;/C&gt;&lt;D xsi:type="xsd:double"&gt;204975.08&lt;/D&gt;&lt;/FQL&gt;&lt;FQL&gt;&lt;Q&gt;KSA^FREF_MARKET_VALUE_COMPANY(0,,,USD,,0,,"LEGACY")&lt;/Q&gt;&lt;R&gt;1&lt;/R&gt;&lt;C&gt;1&lt;/C&gt;&lt;D xsi:type="xsd:double"&gt;645.617&lt;/D&gt;&lt;/FQL&gt;&lt;FQL&gt;&lt;Q&gt;EPOL^FREF_MARKET_VALUE_COMPANY(0,,,USD,,0,,"LEGACY")&lt;/Q&gt;&lt;R&gt;1&lt;/R&gt;&lt;C&gt;1&lt;/C&gt;&lt;D xsi:type="xsd:double"&gt;298.44&lt;/D&gt;&lt;/FQL&gt;&lt;FQL&gt;&lt;Q&gt;FTSEWIVNXXXX^FMA_MCAP(0,,,USD,"PORTAGG")&lt;/Q&gt;&lt;R&gt;1&lt;/R&gt;&lt;C&gt;1&lt;/C&gt;&lt;D xsi:type="xsd:double"&gt;25631.95019&lt;/D&gt;&lt;/FQL&gt;&lt;FQL&gt;&lt;Q&gt;FC0000PH^FMA_MCAP(0,,,USD,"PORTAGG")&lt;/Q&gt;&lt;R&gt;1&lt;/R&gt;&lt;C&gt;1&lt;/C&gt;&lt;D xsi:type="xsd:double"&gt;246984.39&lt;/D&gt;&lt;/FQL&gt;&lt;FQL&gt;&lt;Q&gt;VNM^FREF_MARKET_VALUE_COMPANY(0,,,USD,,0,,"LEGACY")&lt;/Q&gt;&lt;R&gt;1&lt;/R&gt;&lt;C&gt;1&lt;/C&gt;&lt;D xsi:type="xsd:double"&gt;502.744&lt;/D&gt;&lt;/FQL&gt;&lt;FQL&gt;&lt;Q&gt;EPHE^FREF_MARKET_VALUE_COMPANY(0,,,USD,,0,,"LEGACY")&lt;/Q&gt;&lt;R&gt;1&lt;/R&gt;&lt;C&gt;1&lt;/C&gt;&lt;D xsi:type="xsd:double"&gt;116.727&lt;/D&gt;&lt;/FQL&gt;&lt;FQL&gt;&lt;Q&gt;FC0000AE^FMA_MCAP(0,,,USD,"PORTAGG")&lt;/Q&gt;&lt;R&gt;1&lt;/R&gt;&lt;C&gt;1&lt;/C&gt;&lt;D xsi:type="xsd:double"&gt;930607.8&lt;/D&gt;&lt;/FQL&gt;&lt;FQL&gt;&lt;Q&gt;FC0000ID^FMA_MCAP(0,,,USD,"PORTAGG")&lt;/Q&gt;&lt;R&gt;1&lt;/R&gt;&lt;C&gt;1&lt;/C&gt;&lt;D xsi:type="xsd:double"&gt;749687.44&lt;/D&gt;&lt;/FQL&gt;&lt;FQL&gt;&lt;Q&gt;UAE^FREF_MARKET_VALUE_COMPANY(0,,,USD,,0,,"LEGACY")&lt;/Q&gt;&lt;R&gt;1&lt;/R&gt;&lt;C&gt;1&lt;/C&gt;&lt;D xsi:type="xsd:double"&gt;40.144&lt;/D&gt;&lt;/FQL&gt;&lt;FQL&gt;&lt;Q&gt;EIDO^FREF_MARKET_VALUE_COMPANY(0,,,USD,,0,,"LEGACY")&lt;/Q&gt;&lt;R&gt;1&lt;/R&gt;&lt;C&gt;1&lt;/C&gt;&lt;D xsi:type="xsd:double"&gt;373.52&lt;/D&gt;&lt;/FQL&gt;&lt;FQL&gt;&lt;Q&gt;FC0000TR^FMA_MCAP(0,,,USD,"PORTAGG")&lt;/Q&gt;&lt;R&gt;1&lt;/R&gt;&lt;C&gt;1&lt;/C&gt;&lt;D xsi:type="xsd:double"&gt;367411.13&lt;/D&gt;&lt;/FQL&gt;&lt;FQL&gt;&lt;Q&gt;FC0000CL^FMA_MCAP(0,,,USD,"PORTAGG")&lt;/Q&gt;&lt;R&gt;1&lt;/R&gt;&lt;C&gt;1&lt;/C&gt;&lt;D xsi:type="xsd:double"&gt;148285.47&lt;/D&gt;&lt;/FQL&gt;&lt;FQL&gt;&lt;Q&gt;TUR^FREF_MARKET_VALUE_COMPANY(0,,,USD,,0,,"LEGACY")&lt;/Q&gt;&lt;R&gt;1&lt;/R&gt;&lt;C&gt;1&lt;/C&gt;&lt;D xsi:type="xsd:double"&gt;188.19&lt;/D&gt;&lt;/FQL&gt;&lt;FQL&gt;&lt;Q&gt;ECH^FREF_MARKET_VALUE_COMPANY(0,,,USD,,0,,"LEGACY")&lt;/Q&gt;&lt;R&gt;1&lt;/R&gt;&lt;C&gt;1&lt;/C&gt;&lt;D xsi:type="xsd:double"&gt;543.2945&lt;/D&gt;&lt;/FQL&gt;&lt;FQL&gt;&lt;Q&gt;FC0000ZA^FG_MCAP_IDX(0,,,USD)&lt;/Q&gt;&lt;R&gt;1&lt;/R&gt;&lt;C&gt;1&lt;/C&gt;&lt;D xsi:type="xsd:double"&gt;386050.66&lt;/D&gt;&lt;/FQL&gt;&lt;FQL&gt;&lt;Q&gt;SET-BKK^FMA_MCAP(0,,,USD,"PORTAGG")&lt;/Q&gt;&lt;R&gt;1&lt;/R&gt;&lt;C&gt;1&lt;/C&gt;&lt;D xsi:type="xsd:double"&gt;556144.830282736&lt;/D&gt;&lt;/FQL&gt;&lt;FQL&gt;&lt;Q&gt;FC0000QA^FMA_MCAP(0,,,USD,"PORTAGG")&lt;/Q&gt;&lt;R&gt;1&lt;/R&gt;&lt;C&gt;1&lt;/C&gt;&lt;D xsi:type="xsd:double"&gt;169024.9&lt;/D&gt;&lt;/FQL&gt;&lt;FQL&gt;&lt;Q&gt;FC0000CN^FMA_MCAP(0,,,USD,"PORTAGG")&lt;/Q&gt;&lt;R&gt;1&lt;/R&gt;&lt;C&gt;1&lt;/C&gt;&lt;D xsi:type="xsd:double"&gt;7386847.5&lt;/D&gt;&lt;/FQL&gt;&lt;FQL&gt;&lt;Q&gt;CC_ZA^FG_COMPANY_NAME&lt;/Q&gt;&lt;R&gt;1&lt;/R&gt;&lt;C&gt;1&lt;/C&gt;&lt;D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Africa&lt;/D&gt;&lt;/FQL&gt;&lt;FQL&gt;&lt;Q&gt;NQG00809^FMA_MCAP(0,,,USD,"PORTAGG")&lt;/Q&gt;&lt;R&gt;0&lt;/R&gt;&lt;C&gt;0&lt;/C&gt;&lt;/FQL&gt;&lt;FQL&gt;&lt;Q&gt;SET-BKK^FG_MCAP_IDX(0,,,USD)&lt;/Q&gt;&lt;R&gt;1&lt;/R&gt;&lt;C&gt;1&lt;/C&gt;&lt;D xsi:type="xsd:double"&gt;556144.830282736&lt;/D&gt;&lt;/FQL&gt;&lt;FQL&gt;&lt;Q&gt;QAT^FREF_MARKET_VALUE_COMPANY(0,,,USD,,0,,"LEGACY")&lt;/Q&gt;&lt;R&gt;1&lt;/R&gt;&lt;C&gt;1&lt;/C&gt;&lt;D xsi:type="xsd:double"&gt;64.295&lt;/D&gt;&lt;/FQL&gt;&lt;FQL&gt;&lt;Q&gt;MCHI^FREF_MARKET_VALUE_COMPANY(0,,,USD,,0,,"LEGACY")&lt;/Q&gt;&lt;R&gt;1&lt;/R&gt;&lt;C&gt;1&lt;/C&gt;&lt;D xsi:type="xsd:double"&gt;5090.16&lt;/D&gt;&lt;/FQL&gt;&lt;FQL&gt;&lt;Q&gt;CNYA^FREF_MARKET_VALUE_COMPANY(0,,,USD,,0,,"LEGACY")&lt;/Q&gt;&lt;R&gt;1&lt;/R&gt;&lt;C&gt;1&lt;/C&gt;&lt;D xsi:type="xsd:double"&gt;290.46&lt;/D&gt;&lt;/FQL&gt;&lt;FQL&gt;&lt;Q&gt;NQG00809^FG_COMPANY_NAME&lt;/Q&gt;&lt;R&gt;1&lt;/R&gt;&lt;C&gt;1&lt;/C&gt;&lt;D xsi:type="xsd:string"&gt;Nasdaq South Africa&lt;/D&gt;&lt;/FQL&gt;&lt;FQL&gt;&lt;Q&gt;DUMMY^ECON_EXPR_DATA('FDS_ECON[NTCPMIINDEXSA@SA]',,,M)&lt;/Q&gt;&lt;R&gt;1&lt;/R&gt;&lt;C&gt;1&lt;/C&gt;&lt;D xsi:type="xsd:double"&gt;54.84165&lt;/D&gt;&lt;/FQL&gt;&lt;FQL&gt;&lt;Q&gt;DUMMY^ECON_EXPR_DATA('FDS_ECON[NTCPMIMFGSA@VN]',,,M)&lt;/Q&gt;&lt;R&gt;1&lt;/R&gt;&lt;C&gt;1&lt;/C&gt;&lt;D xsi:type="xsd:double"&gt;52.42668&lt;/D&gt;&lt;/FQL&gt;&lt;FQL&gt;&lt;Q&gt;DUMMY^ECON_EXPR_DATA('FDS_ECON[NTCPMIMFGSA@AE]',,,M)&lt;/Q&gt;&lt;R&gt;0&lt;/R&gt;&lt;C&gt;0&lt;/C&gt;&lt;/FQL&gt;&lt;FQL&gt;&lt;Q&gt;DUMMY^ECON_EXPR_DATA('FDS_ECON[NTCPMIMFGSA@ID]',,,M)&lt;/Q&gt;&lt;R&gt;1&lt;/R&gt;&lt;C&gt;1&lt;/C&gt;&lt;D xsi:type="xsd:double"&gt;48.880657&lt;/D&gt;&lt;/FQL&gt;&lt;FQL&gt;&lt;Q&gt;DUMMY^ECON_EXPR_DATA('FDS_ECON[NTCPMIMFGSA@TR]',,,M)&lt;/Q&gt;&lt;R&gt;1&lt;/R&gt;&lt;C&gt;1&lt;/C&gt;&lt;D xsi:type="xsd:double"&gt;47.788517&lt;/D&gt;&lt;/FQL&gt;&lt;FQL&gt;&lt;Q&gt;DUMMY^ECON_EXPR_DATA('FDS_ECON[NTCPMIMFGSA@CN]',,,M)&lt;/Q&gt;&lt;R&gt;1&lt;/R&gt;&lt;C&gt;1&lt;/C&gt;&lt;D xsi:type="xsd:double"&gt;50.37589&lt;/D&gt;&lt;/FQL&gt;&lt;FQL&gt;&lt;Q&gt;DUMMY^ECON_EXPR_DATA('FDS_ECON[NTCPMIMFGSA@IN]',,,M)&lt;/Q&gt;&lt;R&gt;1&lt;/R&gt;&lt;C&gt;1&lt;/C&gt;&lt;D xsi:type="xsd:double"&gt;57.89813&lt;/D&gt;&lt;/FQL&gt;&lt;FQL&gt;&lt;Q&gt;DUMMY^ECON_EXPR_DATA('FDS_ECON[NTCPMIMFGSA@BR]',,,M)&lt;/Q&gt;&lt;R&gt;1&lt;/R&gt;&lt;C&gt;1&lt;/C&gt;&lt;D xsi:type="xsd:double"&gt;50.40826&lt;/D&gt;&lt;/FQL&gt;&lt;FQL&gt;&lt;Q&gt;DUMMY^ECON_EXPR_DATA('FDS_ECON[NTCPMIMFGSA@PL]',,,M)&lt;/Q&gt;&lt;R&gt;1&lt;/R&gt;&lt;C&gt;1&lt;/C&gt;&lt;D xsi:type="xsd:double"&gt;47.838654&lt;/D&gt;&lt;/FQL&gt;&lt;FQL&gt;&lt;Q&gt;DUMMY^ECON_EXPR_DATA('FDS_ECON[PMIMFGSA@ZA]',,,M)&lt;/Q&gt;&lt;R&gt;1&lt;/R&gt;&lt;C&gt;1&lt;/C&gt;&lt;D xsi:type="xsd:double"&gt;50.48537&lt;/D&gt;&lt;/FQL&gt;&lt;FQL&gt;&lt;Q&gt;DUMMY^ECON_EXPR_DATA('FDS_ECON[PMIMYMANHE]',,,M)&lt;/Q&gt;&lt;R&gt;1&lt;/R&gt;&lt;C&gt;1&lt;/C&gt;&lt;D xsi:type="xsd:double"&gt;49.66269&lt;/D&gt;&lt;/FQL&gt;&lt;FQL&gt;&lt;Q&gt;DUMMY^ECON_EXPR_DATA('FDS_ECON[NTCPMIMFGSA@CL]',,,M)&lt;/Q&gt;&lt;R&gt;0&lt;/R&gt;&lt;C&gt;0&lt;/C&gt;&lt;/FQL&gt;&lt;FQL&gt;&lt;Q&gt;DUMMY^ECON_EXPR_DATA('FDS_ECON[NTCPMIPHMANHE]',,,M)&lt;/Q&gt;&lt;R&gt;1&lt;/R&gt;&lt;C&gt;1&lt;/C&gt;&lt;D xsi:type="xsd:double"&gt;51.171585&lt;/D&gt;&lt;/FQL&gt;&lt;FQL&gt;&lt;Q&gt;DUMMY^ECON_EXPR_DATA('FDS_ECON[NTCPMIMFGSA@GR]',,,M)&lt;/Q&gt;&lt;R&gt;1&lt;/R&gt;&lt;C&gt;1&lt;/C&gt;&lt;D xsi:type="xsd:double"&gt;52.872215&lt;/D&gt;&lt;/FQL&gt;&lt;FQL&gt;&lt;Q&gt;DUMMY^ECON_EXPR_DATA('FDS_ECON[NTCPMITHMANHE]',,,M)&lt;/Q&gt;&lt;R&gt;1&lt;/R&gt;&lt;C&gt;1&lt;/C&gt;&lt;D xsi:type="xsd:double"&gt;51.996067&lt;/D&gt;&lt;/FQL&gt;&lt;FQL&gt;&lt;Q&gt;DUMMY^ECON_EXPR_DATA('FDS_ECON[NTCPMIMFGSA@KR]',,,M)&lt;/Q&gt;&lt;R&gt;1&lt;/R&gt;&lt;C&gt;1&lt;/C&gt;&lt;D xsi:type="xsd:double"&gt;51.92611&lt;/D&gt;&lt;/FQL&gt;&lt;FQL&gt;&lt;Q&gt;DUMMY^ECON_EXPR_DATA('FDS_ECON[NTCPMIMFGSA@TW]',,,M)&lt;/Q&gt;&lt;R&gt;1&lt;/R&gt;&lt;C&gt;1&lt;/C&gt;&lt;D xsi:type="xsd:double"&gt;51.512684&lt;/D&gt;&lt;/FQL&gt;&lt;FQL&gt;&lt;Q&gt;DUMMY^ECON_EXPR_DATA('FDS_ECON[NTCPMIMFGSA@PE]',,,M)&lt;/Q&gt;&lt;R&gt;0&lt;/R&gt;&lt;C&gt;0&lt;/C&gt;&lt;/FQL&gt;&lt;FQL&gt;&lt;Q&gt;DUMMY^ECON_EXPR_DATA('FDS_ECON[PMIQAWHEHE]',,,M)&lt;/Q&gt;&lt;R&gt;1&lt;/R&gt;&lt;C&gt;1&lt;/C&gt;&lt;D xsi:type="xsd:double"&gt;53.054176&lt;/D&gt;&lt;/FQL&gt;&lt;FQL&gt;&lt;Q&gt;DUMMY^ECON_EXPR_DATA('FDS_ECON[NTCPMIMFGSA@MX]',,,M)&lt;/Q&gt;&lt;R&gt;1&lt;/R&gt;&lt;C&gt;1&lt;/C&gt;&lt;D xsi:type="xsd:double"&gt;48.466015&lt;/D&gt;&lt;/FQL&gt;&lt;FQL&gt;&lt;Q&gt;CAGDPY@QA^EE_ACTUAL_ANNUAL(MED,0)&lt;/Q&gt;&lt;R&gt;1&lt;/R&gt;&lt;C&gt;1&lt;/C&gt;&lt;D xsi:type="xsd:double"&gt;17.1137401273655&lt;/D&gt;&lt;/FQL&gt;&lt;FQL&gt;&lt;Q&gt;CAGDPY@TW^EE_ACTUAL_ANNUAL(MED,0)&lt;/Q&gt;&lt;R&gt;1&lt;/R&gt;&lt;C&gt;1&lt;/C&gt;&lt;D xsi:type="xsd:double"&gt;13.6964985659127&lt;/D&gt;&lt;/FQL&gt;&lt;FQL&gt;&lt;Q&gt;CC_VN^FG_COMPANY_NAME&lt;/Q&gt;&lt;R&gt;1&lt;/R&gt;&lt;C&gt;1&lt;/C&gt;&lt;D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xsi:type="xsd:double"&gt;-0.86588264&lt;/D&gt;&lt;/FQL&gt;&lt;FQL&gt;&lt;Q&gt;USDTRY^FG_PRICE_CHANGE(0,-1AM)&lt;/Q&gt;&lt;R&gt;1&lt;/R&gt;&lt;C&gt;1&lt;/C&gt;&lt;D xsi:type="xsd:double"&gt;0.4539609&lt;/D&gt;&lt;/FQL&gt;&lt;FQL&gt;&lt;Q&gt;USDQAR^FG_PRICE_CHANGE(0,-1AM)&lt;/Q&gt;&lt;R&gt;1&lt;/R&gt;&lt;C&gt;1&lt;/C&gt;&lt;D xsi:type="xsd:double"&gt;8.34465E-05&lt;/D&gt;&lt;/FQL&gt;&lt;FQL&gt;&lt;Q&gt;USDINR^FG_PRICE_CHANGE(0,-1AM)&lt;/Q&gt;&lt;R&gt;1&lt;/R&gt;&lt;C&gt;1&lt;/C&gt;&lt;D xsi:type="xsd:double"&gt;-0.27105212&lt;/D&gt;&lt;/FQL&gt;&lt;FQL&gt;&lt;Q&gt;USDZAR^FG_PRICE_CHANGE(0,-1AM)&lt;/Q&gt;&lt;R&gt;1&lt;/R&gt;&lt;C&gt;1&lt;/C&gt;&lt;D xsi:type="xsd:double"&gt;-3.3753097&lt;/D&gt;&lt;/FQL&gt;&lt;FQL&gt;&lt;Q&gt;USDKRW^FG_PRICE_CHANGE(0,-1AM)&lt;/Q&gt;&lt;R&gt;1&lt;/R&gt;&lt;C&gt;1&lt;/C&gt;&lt;D xsi:type="xsd:double"&gt;-0.9765506&lt;/D&gt;&lt;/FQL&gt;&lt;FQL&gt;&lt;Q&gt;USDTWD^FG_PRICE_CHANGE(0,-1AM)&lt;/Q&gt;&lt;R&gt;1&lt;/R&gt;&lt;C&gt;1&lt;/C&gt;&lt;D xsi:type="xsd:double"&gt;-0.7548094&lt;/D&gt;&lt;/FQL&gt;&lt;FQL&gt;&lt;Q&gt;USDPEN^FG_PRICE_CHANGE(0,-1AM)&lt;/Q&gt;&lt;R&gt;1&lt;/R&gt;&lt;C&gt;1&lt;/C&gt;&lt;D xsi:type="xsd:double"&gt;-0.5251765&lt;/D&gt;&lt;/FQL&gt;&lt;FQL&gt;&lt;Q&gt;USDPHP^FG_PRICE_CHANGE(0,-1AM)&lt;/Q&gt;&lt;R&gt;1&lt;/R&gt;&lt;C&gt;1&lt;/C&gt;&lt;D xsi:type="xsd:double"&gt;-0.3287077&lt;/D&gt;&lt;/FQL&gt;&lt;FQL&gt;&lt;Q&gt;USDCLP^FG_PRICE_CHANGE(0,-1AM)&lt;/Q&gt;&lt;R&gt;1&lt;/R&gt;&lt;C&gt;1&lt;/C&gt;&lt;D xsi:type="xsd:double"&gt;-0.69386363&lt;/D&gt;&lt;/FQL&gt;&lt;FQL&gt;&lt;Q&gt;FC0000TH^FMA_EPS(NTMA,-20AY,0,CY,,"PORTAGG","MEANR")&lt;/Q&gt;&lt;R&gt;20&lt;/R&gt;&lt;C&gt;1&lt;/C&gt;&lt;D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xsi:type="xsd:double"&gt;48.1240323738324&lt;/D&gt;&lt;D xsi:type="xsd:double"&gt;34.7106307308065&lt;/D&gt;&lt;D xsi:type="xsd:double"&gt;40.2723415007705&lt;/D&gt;&lt;D xsi:type="xsd:double"&gt;42.4815786364131&lt;/D&gt;&lt;D xsi:type="xsd:double"&gt;40.181607467413&lt;/D&gt;&lt;/FQL&gt;&lt;FQL&gt;&lt;Q&gt;FC0000CN^FMA_EPS(NTMA,-20AY,0,CY,,"PORTAGG","MEANR")&lt;/Q&gt;&lt;R&gt;20&lt;/R&gt;&lt;C&gt;1&lt;/C&gt;&lt;D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xsi:type="xsd:double"&gt;21.2762449511596&lt;/D&gt;&lt;D xsi:type="xsd:double"&gt;20.3716784423582&lt;/D&gt;&lt;D xsi:type="xsd:double"&gt;19.1120509801752&lt;/D&gt;&lt;/FQL&gt;&lt;FQL&gt;&lt;Q&gt;EWM^P_PRICE_RETURNS_PR('52W',2,-10AY,0,AM)&lt;/Q&gt;&lt;R&gt;121&lt;/R&gt;&lt;C&gt;1&lt;/C&gt;&lt;D xsi:type="xsd:double"&gt;2.9827714&lt;/D&gt;&lt;D xsi:type="xsd:double"&gt;-3.5236&lt;/D&gt;&lt;D xsi:type="xsd:double"&gt;-0.24944544&lt;/D&gt;&lt;D xsi:type="xsd:double"&gt;-8.430391&lt;/D&gt;&lt;D xsi:type="xsd:double"&gt;-4.166615&lt;/D&gt;&lt;D xsi:type="xsd:double"&gt;-8.770269&lt;/D&gt;&lt;D xsi:type="xsd:double"&gt;-11.532009&lt;/D&gt;&lt;D xsi:type="xsd:double"&gt;-5.906987&lt;/D&gt;&lt;D xsi:type="xsd:double"&gt;-15.822619&lt;/D&gt;&lt;D xsi:type="xsd:double"&gt;-21.798431&lt;/D&gt;&lt;D xsi:type="xsd:double"&gt;-24.129026&lt;/D&gt;&lt;D xsi:type="xsd:double"&gt;-33.972923&lt;/D&gt;&lt;D xsi:type="xsd:double"&gt;-34.46229&lt;/D&gt;&lt;D xsi:type="xsd:double"&gt;-28.136057&lt;/D&gt;&lt;D xsi:type="xsd:double"&gt;-27.517366&lt;/D&gt;&lt;D xsi:type="xsd:double"&gt;-20.747774&lt;/D&gt;&lt;D xsi:type="xsd:double"&gt;-21.5513&lt;/D&gt;&lt;D xsi:type="xsd:double"&gt;-20.83028&lt;/D&gt;&lt;D xsi:type="xsd:double"&gt;-11.681997&lt;/D&gt;&lt;D xsi:type="xsd:double"&gt;-14.757615&lt;/D&gt;&lt;D xsi:type="xsd:double"&gt;-14.60051&lt;/D&gt;&lt;D xsi:type="xsd:double"&gt;-10.5694&lt;/D&gt;&lt;D xsi:type="xsd:double"&gt;-4.4754744&lt;/D&gt;&lt;D xsi:type="xsd:double"&gt;16.519238&lt;/D&gt;&lt;D xsi:type="xsd:double"&gt;14.911246&lt;/D&gt;&lt;D xsi:type="xsd:double"&gt;4.0684104&lt;/D&gt;&lt;D xsi:type="xsd:double"&gt;-5.592084&lt;/D&gt;&lt;D xsi:type="xsd:double"&gt;-4.17006&lt;/D&gt;&lt;D xsi:type="xsd:double"&gt;2.5287151&lt;/D&gt;&lt;D xsi:type="xsd:double"&gt;0.6005168&lt;/D&gt;&lt;D xsi:type="xsd:double"&gt;-4.565901&lt;/D&gt;&lt;D xsi:type="xsd:double"&gt;-4.2180657&lt;/D&gt;&lt;D xsi:type="xsd:double"&gt;5.649328&lt;/D&gt;&lt;D xsi:type="xsd:double"&gt;7.6659203&lt;/D&gt;&lt;D xsi:type="xsd:double"&gt;2.6692748&lt;/D&gt;&lt;D xsi:type="xsd:double"&gt;0.73491335&lt;/D&gt;&lt;D xsi:type="xsd:double"&gt;5.151129&lt;/D&gt;&lt;D xsi:type="xsd:double"&gt;6.5674186&lt;/D&gt;&lt;D xsi:type="xsd:double"&gt;16.691553&lt;/D&gt;&lt;D xsi:type="xsd:double"&gt;23.26672&lt;/D&gt;&lt;D xsi:type="xsd:double"&gt;29.641056&lt;/D&gt;&lt;D xsi:type="xsd:double"&gt;25.977516&lt;/D&gt;&lt;D xsi:type="xsd:double"&gt;21.992266&lt;/D&gt;&lt;D xsi:type="xsd:double"&gt;19.03783&lt;/D&gt;&lt;D xsi:type="xsd:double"&gt;10.533643&lt;/D&gt;&lt;D xsi:type="xsd:double"&gt;2.229762&lt;/D&gt;&lt;D xsi:type="xsd:double"&gt;9.202981&lt;/D&gt;&lt;D xsi:type="xsd:double"&gt;10.351372&lt;/D&gt;&lt;D xsi:type="xsd:double"&gt;7.3143363&lt;/D&gt;&lt;D xsi:type="xsd:double"&gt;0.63420534&lt;/D&gt;&lt;D xsi:type="xsd:double"&gt;-0.7015765&lt;/D&gt;&lt;D xsi:type="xsd:double"&gt;-5.413604&lt;/D&gt;&lt;D xsi:type="xsd:double"&gt;-10.957188&lt;/D&gt;&lt;D xsi:type="xsd:double"&gt;-8.47612&lt;/D&gt;&lt;D xsi:type="xsd:double"&gt;-13.06631&lt;/D&gt;&lt;D xsi:type="xsd:double"&gt;-13.071066&lt;/D&gt;&lt;D xsi:type="xsd:double"&gt;-12.298256&lt;/D&gt;&lt;D xsi:type="xsd:double"&gt;1.1530519&lt;/D&gt;&lt;D xsi:type="xsd:double"&gt;-6.135207&lt;/D&gt;&lt;D xsi:type="xsd:double"&gt;-13.205033&lt;/D&gt;&lt;D xsi:type="xsd:double"&gt;-11.69511&lt;/D&gt;&lt;D xsi:type="xsd:double"&gt;-4.053849&lt;/D&gt;&lt;D xsi:type="xsd:double"&gt;-4.2481184&lt;/D&gt;&lt;D xsi:type="xsd:double"&gt;-0.7740915&lt;/D&gt;&lt;D xsi:type="xsd:double"&gt;-7.8773856&lt;/D&gt;&lt;D xsi:type="xsd:double"&gt;-15.190059&lt;/D&gt;&lt;D xsi:type="xsd:double"&gt;-23.616749&lt;/D&gt;&lt;D xsi:type="xsd:double"&gt;-18.84579&lt;/D&gt;&lt;D xsi:type="xsd:double"&gt;-9.794516&lt;/D&gt;&lt;D xsi:type="xsd:double"&gt;-13.305497&lt;/D&gt;&lt;D xsi:type="xsd:double"&gt;-3.4873247&lt;/D&gt;&lt;D xsi:type="xsd:double"&gt;-0.18677711&lt;/D&gt;&lt;D xsi:type="xsd:double"&gt;-3.6464512&lt;/D&gt;&lt;D xsi:type="xsd:double"&gt;-3.142023&lt;/D&gt;&lt;D xsi:type="xsd:double"&gt;4.3841004&lt;/D&gt;&lt;D xsi:type="xsd:double"&gt;3.1330109&lt;/D&gt;&lt;D xsi:type="xsd:double"&gt;1.6433477&lt;/D&gt;&lt;D xsi:type="xsd:double"&gt;8.256793&lt;/D&gt;&lt;D xsi:type="xsd:double"&gt;22.482563&lt;/D&gt;&lt;D xsi:type="xsd:double"&gt;21.611536&lt;/D&gt;&lt;D xsi:type="xsd:double"&gt;12.745166&lt;/D&gt;&lt;D xsi:type="xsd:double"&gt;5.5448055&lt;/D&gt;&lt;D xsi:type="xsd:double"&gt;-6.4122915&lt;/D&gt;&lt;D xsi:type="xsd:double"&gt;1.5338302&lt;/D&gt;&lt;D xsi:type="xsd:double"&gt;0.2965927&lt;/D&gt;&lt;D xsi:type="xsd:double"&gt;4.5719624&lt;/D&gt;&lt;D xsi:type="xsd:double"&gt;-9.665489&lt;/D&gt;&lt;D xsi:type="xsd:double"&gt;-8.038557&lt;/D&gt;&lt;D xsi:type="xsd:double"&gt;-5.913538&lt;/D&gt;&lt;D xsi:type="xsd:double"&gt;0.13531446&lt;/D&gt;&lt;D xsi:type="xsd:double"&gt;1.1995673&lt;/D&gt;&lt;D xsi:type="xsd:double"&gt;-6.252229&lt;/D&gt;&lt;D xsi:type="xsd:double"&gt;-5.991614&lt;/D&gt;&lt;D xsi:type="xsd:double"&gt;-11.586624&lt;/D&gt;&lt;D xsi:type="xsd:double"&gt;-5.793995&lt;/D&gt;&lt;D xsi:type="xsd:double"&gt;-9.588737&lt;/D&gt;&lt;D xsi:type="xsd:double"&gt;-14.589906&lt;/D&gt;&lt;D xsi:type="xsd:double"&gt;-16.779942&lt;/D&gt;&lt;D xsi:type="xsd:double"&gt;-4.87473&lt;/D&gt;&lt;D xsi:type="xsd:double"&gt;-6.2358856&lt;/D&gt;&lt;D xsi:type="xsd:double"&gt;2.6049614&lt;/D&gt;&lt;D xsi:type="xsd:double"&gt;-11.996442&lt;/D&gt;&lt;D xsi:type="xsd:double"&gt;-13.795632&lt;/D&gt;&lt;D xsi:type="xsd:double"&gt;-8.298993&lt;/D&gt;&lt;D xsi:type="xsd:double"&gt;-10.296607&lt;/D&gt;&lt;D xsi:type="xsd:double"&gt;-5.5478153&lt;/D&gt;&lt;D xsi:type="xsd:double"&gt;-0.39755702&lt;/D&gt;&lt;D xsi:type="xsd:double"&gt;-3.9821446&lt;/D&gt;&lt;D xsi:type="xsd:double"&gt;4.2479634&lt;/D&gt;&lt;D xsi:type="xsd:double"&gt;0.38450956&lt;/D&gt;&lt;D xsi:type="xsd:double"&gt;-3.2360911&lt;/D&gt;&lt;D xsi:type="xsd:double"&gt;-2.8211415&lt;/D&gt;&lt;D xsi:type="xsd:double"&gt;-8.976263&lt;/D&gt;&lt;D xsi:type="xsd:double"&gt;2.7095675&lt;/D&gt;&lt;D xsi:type="xsd:double"&gt;4.133177&lt;/D&gt;&lt;D xsi:type="xsd:double"&gt;6.328726&lt;/D&gt;&lt;D xsi:type="xsd:double"&gt;14.538026&lt;/D&gt;&lt;D xsi:type="xsd:double"&gt;15.316105&lt;/D&gt;&lt;D xsi:type="xsd:double"&gt;10.51358&lt;/D&gt;&lt;D xsi:type="xsd:double"&gt;25.339317&lt;/D&gt;&lt;D xsi:type="xsd:double"&gt;36.405216&lt;/D&gt;&lt;/FQL&gt;&lt;FQL&gt;&lt;Q&gt;GREK^FG_TOTAL_RETURNC(-10AY,0,AM)&lt;/Q&gt;&lt;R&gt;121&lt;/R&gt;&lt;C&gt;1&lt;/C&gt;&lt;D xsi:type="xsd:double"&gt;-11.525899&lt;/D&gt;&lt;D xsi:type="xsd:double"&gt;-11.181426&lt;/D&gt;&lt;D xsi:type="xsd:double"&gt;0.59381723&lt;/D&gt;&lt;D xsi:type="xsd:double"&gt;-12.750882&lt;/D&gt;&lt;D xsi:type="xsd:double"&gt;-17.633343&lt;/D&gt;&lt;D xsi:type="xsd:double"&gt;7.3797703&lt;/D&gt;&lt;D xsi:type="xsd:double"&gt;-15.830124&lt;/D&gt;&lt;D xsi:type="xsd:double"&gt;6.238544&lt;/D&gt;&lt;D xsi:type="xsd:double"&gt;8.203804&lt;/D&gt;&lt;D xsi:type="xsd:double"&gt;-5.9856415&lt;/D&gt;&lt;D xsi:type="xsd:double"&gt;-20.797962&lt;/D&gt;&lt;D xsi:type="xsd:double"&gt;2.6795268&lt;/D&gt;&lt;D xsi:type="xsd:double"&gt;1.5657544&lt;/D&gt;&lt;D xsi:type="xsd:double"&gt;10.38028&lt;/D&gt;&lt;D xsi:type="xsd:double"&gt;-17.039108&lt;/D&gt;&lt;D xsi:type="xsd:double"&gt;-8.080811&lt;/D&gt;&lt;D xsi:type="xsd:double"&gt;-15.364563&lt;/D&gt;&lt;D xsi:type="xsd:double"&gt;-8.052707&lt;/D&gt;&lt;D xsi:type="xsd:double"&gt;12.261141&lt;/D&gt;&lt;D xsi:type="xsd:double"&gt;9.787226&lt;/D&gt;&lt;D xsi:type="xsd:double"&gt;9.819126&lt;/D&gt;&lt;D xsi:type="xsd:double"&gt;-24.588234&lt;/D&gt;&lt;D xsi:type="xsd:double"&gt;14.196575&lt;/D&gt;&lt;D xsi:type="xsd:double"&gt;-1.6393602&lt;/D&gt;&lt;D xsi:type="xsd:double"&gt;-0.55555105&lt;/D&gt;&lt;D xsi:type="xsd:double"&gt;2.0949721&lt;/D&gt;&lt;D xsi:type="xsd:double"&gt;8.344734&lt;/D&gt;&lt;D xsi:type="xsd:double"&gt;-0.25252104&lt;/D&gt;&lt;D xsi:type="xsd:double"&gt;2.1024823&lt;/D&gt;&lt;D xsi:type="xsd:double"&gt;-1.7699122&lt;/D&gt;&lt;D xsi:type="xsd:double"&gt;1.6731143&lt;/D&gt;&lt;D xsi:type="xsd:double"&gt;7.21519&lt;/D&gt;&lt;D xsi:type="xsd:double"&gt;12.160576&lt;/D&gt;&lt;D xsi:type="xsd:double"&gt;5.052626&lt;/D&gt;&lt;D xsi:type="xsd:double"&gt;2.2044063&lt;/D&gt;&lt;D xsi:type="xsd:double"&gt;3.7745118&lt;/D&gt;&lt;D xsi:type="xsd:double"&gt;-14.407176&lt;/D&gt;&lt;D xsi:type="xsd:double"&gt;0.66224337&lt;/D&gt;&lt;D xsi:type="xsd:double"&gt;-1.5350878&lt;/D&gt;&lt;D xsi:type="xsd:double"&gt;15.924287&lt;/D&gt;&lt;D xsi:type="xsd:double"&gt;12.147021&lt;/D&gt;&lt;D xsi:type="xsd:double"&gt;-8.398951&lt;/D&gt;&lt;D xsi:type="xsd:double"&gt;-6.972307&lt;/D&gt;&lt;D xsi:type="xsd:double"&gt;9.137583&lt;/D&gt;&lt;D xsi:type="xsd:double"&gt;-14.769512&lt;/D&gt;&lt;D xsi:type="xsd:double"&gt;1.1037469&lt;/D&gt;&lt;D xsi:type="xsd:double"&gt;-0.9825349&lt;/D&gt;&lt;D xsi:type="xsd:double"&gt;-0.33075213&lt;/D&gt;&lt;D xsi:type="xsd:double"&gt;-5.9734526&lt;/D&gt;&lt;D xsi:type="xsd:double"&gt;-9.176475&lt;/D&gt;&lt;D xsi:type="xsd:double"&gt;-7.383418&lt;/D&gt;&lt;D xsi:type="xsd:double"&gt;-2.0978987&lt;/D&gt;&lt;D xsi:type="xsd:double"&gt;4.938853&lt;/D&gt;&lt;D xsi:type="xsd:double"&gt;8.926082&lt;/D&gt;&lt;D xsi:type="xsd:double"&gt;0.3841281&lt;/D&gt;&lt;D xsi:type="xsd:double"&gt;8.418369&lt;/D&gt;&lt;D xsi:type="xsd:double"&gt;-6.4705906&lt;/D&gt;&lt;D xsi:type="xsd:double"&gt;19.776106&lt;/D&gt;&lt;D xsi:type="xsd:double"&gt;2.2151947&lt;/D&gt;&lt;D xsi:type="xsd:double"&gt;-9.184718&lt;/D&gt;&lt;D xsi:type="xsd:double"&gt;6.25&lt;/D&gt;&lt;D xsi:type="xsd:double"&gt;5.240643&lt;/D&gt;&lt;D xsi:type="xsd:double"&gt;-0.40650368&lt;/D&gt;&lt;D xsi:type="xsd:double"&gt;4.285705&lt;/D&gt;&lt;D xsi:type="xsd:double"&gt;-2.234137&lt;/D&gt;&lt;D xsi:type="xsd:double"&gt;-20.897043&lt;/D&gt;&lt;D xsi:type="xsd:double"&gt;-26.804125&lt;/D&gt;&lt;D xsi:type="xsd:double"&gt;8.802819&lt;/D&gt;&lt;D xsi:type="xsd:double"&gt;7.011986&lt;/D&gt;&lt;D xsi:type="xsd:double"&gt;-2.6209712&lt;/D&gt;&lt;D xsi:type="xsd:double"&gt;5.4160476&lt;/D&gt;&lt;D xsi:type="xsd:double"&gt;0.39545298&lt;/D&gt;&lt;D xsi:type="xsd:double"&gt;-1.8709958&lt;/D&gt;&lt;D xsi:type="xsd:double"&gt;-5.6698503&lt;/D&gt;&lt;D xsi:type="xsd:double"&gt;24.946808&lt;/D&gt;&lt;D xsi:type="xsd:double"&gt;9.408259&lt;/D&gt;&lt;D xsi:type="xsd:double"&gt;-8.172732&lt;/D&gt;&lt;D xsi:type="xsd:double"&gt;7.5692058&lt;/D&gt;&lt;D xsi:type="xsd:double"&gt;6.8757534&lt;/D&gt;&lt;D xsi:type="xsd:double"&gt;7.7878118&lt;/D&gt;&lt;D xsi:type="xsd:double"&gt;-0.73298216&lt;/D&gt;&lt;D xsi:type="xsd:double"&gt;1.8284082&lt;/D&gt;&lt;D xsi:type="xsd:double"&gt;-6.215465&lt;/D&gt;&lt;D xsi:type="xsd:double"&gt;5.7069182&lt;/D&gt;&lt;D xsi:type="xsd:double"&gt;-3.8314104&lt;/D&gt;&lt;D xsi:type="xsd:double"&gt;2.5715232&lt;/D&gt;&lt;D xsi:type="xsd:double"&gt;-9.887004&lt;/D&gt;&lt;D xsi:type="xsd:double"&gt;5.6622267&lt;/D&gt;&lt;D xsi:type="xsd:double"&gt;4.250586&lt;/D&gt;&lt;D xsi:type="xsd:double"&gt;5.561614&lt;/D&gt;&lt;D xsi:type="xsd:double"&gt;-11.225897&lt;/D&gt;&lt;D xsi:type="xsd:double"&gt;3.5686612&lt;/D&gt;&lt;D xsi:type="xsd:double"&gt;-0.33708215&lt;/D&gt;&lt;D xsi:type="xsd:double"&gt;-9.282231&lt;/D&gt;&lt;D xsi:type="xsd:double"&gt;-2.485782&lt;/D&gt;&lt;D xsi:type="xsd:double"&gt;2.4276018&lt;/D&gt;&lt;D xsi:type="xsd:double"&gt;-13.388771&lt;/D&gt;&lt;D xsi:type="xsd:double"&gt;15.122414&lt;/D&gt;&lt;D xsi:type="xsd:double"&gt;10.675573&lt;/D&gt;&lt;D xsi:type="xsd:double"&gt;2.2607327&lt;/D&gt;&lt;D xsi:type="xsd:double"&gt;13.258707&lt;/D&gt;&lt;D xsi:type="xsd:double"&gt;8.311092&lt;/D&gt;&lt;D xsi:type="xsd:double"&gt;-8.197224&lt;/D&gt;&lt;D xsi:type="xsd:double"&gt;6.377983&lt;/D&gt;&lt;D xsi:type="xsd:double"&gt;9.27738&lt;/D&gt;&lt;D xsi:type="xsd:double"&gt;4.01386&lt;/D&gt;&lt;D xsi:type="xsd:double"&gt;9.272122&lt;/D&gt;&lt;D xsi:type="xsd:double"&gt;-4.5744953&lt;/D&gt;&lt;D xsi:type="xsd:double"&gt;-11.274767&lt;/D&gt;&lt;D xsi:type="xsd:double"&gt;0.4225731&lt;/D&gt;&lt;D xsi:type="xsd:double"&gt;11.30147&lt;/D&gt;&lt;D xsi:type="xsd:double"&gt;3.3070564&lt;/D&gt;&lt;D xsi:type="xsd:double"&gt;3.4808517&lt;/D&gt;&lt;D xsi:type="xsd:double"&gt;3.7113428&lt;/D&gt;&lt;D xsi:type="xsd:double"&gt;-0.2485156&lt;/D&gt;&lt;D xsi:type="xsd:double"&gt;2.080214&lt;/D&gt;&lt;D xsi:type="xsd:double"&gt;3.624165&lt;/D&gt;&lt;D xsi:type="xsd:double"&gt;-6.779337&lt;/D&gt;&lt;D xsi:type="xsd:double"&gt;7.7293396&lt;/D&gt;&lt;D xsi:type="xsd:double"&gt;0.9880066&lt;/D&gt;&lt;D xsi:type="xsd:double"&gt;2.6554823&lt;/D&gt;&lt;/FQL&gt;&lt;FQL&gt;&lt;Q&gt;UAE^FMA_DIV_YLD(NTMA,-10AY,0,AM,"PORTAGG","MEANR")&lt;/Q&gt;&lt;R&gt;121&lt;/R&gt;&lt;C&gt;1&lt;/C&gt;&lt;D xsi:type="xsd:double"&gt;2.54128845116663&lt;/D&gt;&lt;D xsi:type="xsd:double"&gt;2.7914307585035&lt;/D&gt;&lt;D xsi:type="xsd:double"&gt;2.95390323521933&lt;/D&gt;&lt;D xsi:type="xsd:double"&gt;3.36200592234724&lt;/D&gt;&lt;D xsi:type="xsd:double"&gt;3.5031024946401&lt;/D&gt;&lt;D xsi:type="xsd:double"&gt;3.41134361249899&lt;/D&gt;&lt;D xsi:type="xsd:double"&gt;3.75181010118913&lt;/D&gt;&lt;D xsi:type="xsd:double"&gt;3.10601626353599&lt;/D&gt;&lt;D xsi:type="xsd:double"&gt;3.35431885564054&lt;/D&gt;&lt;D xsi:type="xsd:double"&gt;3.46133276394183&lt;/D&gt;&lt;D xsi:type="xsd:double"&gt;3.44985811613624&lt;/D&gt;&lt;D xsi:type="xsd:double"&gt;4.04099329879417&lt;/D&gt;&lt;D xsi:type="xsd:double"&gt;4.04152418877977&lt;/D&gt;&lt;D xsi:type="xsd:double"&gt;4.05477335945732&lt;/D&gt;&lt;D xsi:type="xsd:double"&gt;4.26214020832092&lt;/D&gt;&lt;D xsi:type="xsd:double"&gt;4.09453658552693&lt;/D&gt;&lt;D xsi:type="xsd:double"&gt;4.87322561431488&lt;/D&gt;&lt;D xsi:type="xsd:double"&gt;4.4743618349737&lt;/D&gt;&lt;D xsi:type="xsd:double"&gt;4.06800720383399&lt;/D&gt;&lt;D xsi:type="xsd:double"&gt;4.01944657313679&lt;/D&gt;&lt;D xsi:type="xsd:double"&gt;3.97954748559299&lt;/D&gt;&lt;D xsi:type="xsd:double"&gt;3.98097594976492&lt;/D&gt;&lt;D xsi:type="xsd:double"&gt;3.79769750805062&lt;/D&gt;&lt;D xsi:type="xsd:double"&gt;3.7495489262143&lt;/D&gt;&lt;D xsi:type="xsd:double"&gt;3.71379840518834&lt;/D&gt;&lt;D xsi:type="xsd:double"&gt;3.74421187201209&lt;/D&gt;&lt;D xsi:type="xsd:double"&gt;4.04943509758867&lt;/D&gt;&lt;D xsi:type="xsd:double"&gt;4.14679853911277&lt;/D&gt;&lt;D xsi:type="xsd:double"&gt;4.11323143414171&lt;/D&gt;&lt;D xsi:type="xsd:double"&gt;4.02373316314068&lt;/D&gt;&lt;D xsi:type="xsd:double"&gt;4.20336379839382&lt;/D&gt;&lt;D xsi:type="xsd:double"&gt;4.03460233493693&lt;/D&gt;&lt;D xsi:type="xsd:double"&gt;4.00899040132133&lt;/D&gt;&lt;D xsi:type="xsd:double"&gt;4.04000183999215&lt;/D&gt;&lt;D xsi:type="xsd:double"&gt;3.89624662422309&lt;/D&gt;&lt;D xsi:type="xsd:double"&gt;4.02990687005795&lt;/D&gt;&lt;D xsi:type="xsd:double"&gt;4.23571223019768&lt;/D&gt;&lt;D xsi:type="xsd:double"&gt;4.19711432305686&lt;/D&gt;&lt;D xsi:type="xsd:double"&gt;4.4964067984243&lt;/D&gt;&lt;D xsi:type="xsd:double"&gt;4.52220192509752&lt;/D&gt;&lt;D xsi:type="xsd:double"&gt;4.20421888397222&lt;/D&gt;&lt;D xsi:type="xsd:double"&gt;4.47484426719876&lt;/D&gt;&lt;D xsi:type="xsd:double"&gt;4.62360469286375&lt;/D&gt;&lt;D xsi:type="xsd:double"&gt;4.81868119730004&lt;/D&gt;&lt;D xsi:type="xsd:double"&gt;4.85421440263934&lt;/D&gt;&lt;D xsi:type="xsd:double"&gt;5.01164351048624&lt;/D&gt;&lt;D xsi:type="xsd:double"&gt;4.7176414855277&lt;/D&gt;&lt;D xsi:type="xsd:double"&gt;4.78062463623443&lt;/D&gt;&lt;D xsi:type="xsd:double"&gt;4.76887388467799&lt;/D&gt;&lt;D xsi:type="xsd:double"&gt;5.05202538052351&lt;/D&gt;&lt;D xsi:type="xsd:double"&gt;4.92982110988451&lt;/D&gt;&lt;D xsi:type="xsd:double"&gt;5.23405452305733&lt;/D&gt;&lt;D xsi:type="xsd:double"&gt;5.19061165763562&lt;/D&gt;&lt;D xsi:type="xsd:double"&gt;5.00285971915695&lt;/D&gt;&lt;D xsi:type="xsd:double"&gt;5.13079272665435&lt;/D&gt;&lt;D xsi:type="xsd:double"&gt;4.74268192024895&lt;/D&gt;&lt;D xsi:type="xsd:double"&gt;5.30994169460731&lt;/D&gt;&lt;D xsi:type="xsd:double"&gt;5.2204751607214&lt;/D&gt;&lt;D xsi:type="xsd:double"&gt;4.8596427701756&lt;/D&gt;&lt;D xsi:type="xsd:double"&gt;5.04456799010516&lt;/D&gt;&lt;D xsi:type="xsd:double"&gt;4.78209578071247&lt;/D&gt;&lt;D xsi:type="xsd:double"&gt;4.67878953743869&lt;/D&gt;&lt;D xsi:type="xsd:double"&gt;4.95456662908664&lt;/D&gt;&lt;D xsi:type="xsd:double"&gt;5.08824594195566&lt;/D&gt;&lt;D xsi:type="xsd:double"&gt;5.2337324561344&lt;/D&gt;&lt;D xsi:type="xsd:double"&gt;5.49880628713285&lt;/D&gt;&lt;D xsi:type="xsd:double"&gt;6.80819399360075&lt;/D&gt;&lt;D xsi:type="xsd:double"&gt;5.09189823557264&lt;/D&gt;&lt;D xsi:type="xsd:double"&gt;4.35607264350658&lt;/D&gt;&lt;D xsi:type="xsd:double"&gt;4.47737258929644&lt;/D&gt;&lt;D xsi:type="xsd:double"&gt;4.6126403637676&lt;/D&gt;&lt;D xsi:type="xsd:double"&gt;4.50277691801711&lt;/D&gt;&lt;D xsi:type="xsd:double"&gt;4.46528897386372&lt;/D&gt;&lt;D xsi:type="xsd:double"&gt;4.05454420085407&lt;/D&gt;&lt;D xsi:type="xsd:double"&gt;4.73979117805522&lt;/D&gt;&lt;D xsi:type="xsd:double"&gt;4.49195256369751&lt;/D&gt;&lt;D xsi:type="xsd:double"&gt;4.18385499000751&lt;/D&gt;&lt;D xsi:type="xsd:double"&gt;4.53261462073194&lt;/D&gt;&lt;D xsi:type="xsd:double"&gt;4.44643137650595&lt;/D&gt;&lt;D xsi:type="xsd:double"&gt;4.45495812144928&lt;/D&gt;&lt;D xsi:type="xsd:double"&gt;4.161087476319&lt;/D&gt;&lt;D xsi:type="xsd:double"&gt;4.54148570610901&lt;/D&gt;&lt;D xsi:type="xsd:double"&gt;4.68939124485705&lt;/D&gt;&lt;D xsi:type="xsd:double"&gt;4.47615680270469&lt;/D&gt;&lt;D xsi:type="xsd:double"&gt;4.14363920697512&lt;/D&gt;&lt;D xsi:type="xsd:double"&gt;4.08385907218852&lt;/D&gt;&lt;D xsi:type="xsd:double"&gt;3.81921280892591&lt;/D&gt;&lt;D xsi:type="xsd:double"&gt;4.38595459046384&lt;/D&gt;&lt;D xsi:type="xsd:double"&gt;4.22874589730774&lt;/D&gt;&lt;D xsi:type="xsd:double"&gt;4.16635380611701&lt;/D&gt;&lt;D xsi:type="xsd:double"&gt;3.40395056647371&lt;/D&gt;&lt;D xsi:type="xsd:double"&gt;3.51210320935714&lt;/D&gt;&lt;D xsi:type="xsd:double"&gt;4.02877550696766&lt;/D&gt;&lt;D xsi:type="xsd:double"&gt;4.42464110238162&lt;/D&gt;&lt;D xsi:type="xsd:double"&gt;4.17258747487157&lt;/D&gt;&lt;D xsi:type="xsd:double"&gt;4.0232026224423&lt;/D&gt;&lt;D xsi:type="xsd:double"&gt;4.37750393909517&lt;/D&gt;&lt;D xsi:type="xsd:double"&gt;4.36213032561803&lt;/D&gt;&lt;D xsi:type="xsd:double"&gt;4.38601705453917&lt;/D&gt;&lt;D xsi:type="xsd:double"&gt;4.73312684691782&lt;/D&gt;&lt;D xsi:type="xsd:double"&gt;4.8807786083484&lt;/D&gt;&lt;D xsi:type="xsd:double"&gt;4.71946197726422&lt;/D&gt;&lt;D xsi:type="xsd:double"&gt;4.70024058194159&lt;/D&gt;&lt;D xsi:type="xsd:double"&gt;4.37393062176952&lt;/D&gt;&lt;D xsi:type="xsd:double"&gt;4.58968309755507&lt;/D&gt;&lt;D xsi:type="xsd:double"&gt;4.41211605355488&lt;/D&gt;&lt;D xsi:type="xsd:double"&gt;4.20818709407162&lt;/D&gt;&lt;D xsi:type="xsd:double"&gt;4.24973274939866&lt;/D&gt;&lt;D xsi:type="xsd:double"&gt;4.27510814809427&lt;/D&gt;&lt;D xsi:type="xsd:double"&gt;4.94952664913927&lt;/D&gt;&lt;D xsi:type="xsd:double"&gt;4.74144158262822&lt;/D&gt;&lt;D xsi:type="xsd:double"&gt;4.61529206690101&lt;/D&gt;&lt;D xsi:type="xsd:double"&gt;4.55497579788293&lt;/D&gt;&lt;D xsi:type="xsd:double"&gt;4.92959507062482&lt;/D&gt;&lt;D xsi:type="xsd:double"&gt;5.33259683721304&lt;/D&gt;&lt;D xsi:type="xsd:double"&gt;5.6878495586543&lt;/D&gt;&lt;D xsi:type="xsd:double"&gt;5.89646442593822&lt;/D&gt;&lt;D xsi:type="xsd:double"&gt;5.78190216954368&lt;/D&gt;&lt;D xsi:type="xsd:double"&gt;5.42088923041632&lt;/D&gt;&lt;D xsi:type="xsd:double"&gt;5.33936643938908&lt;/D&gt;&lt;D xsi:type="xsd:double"&gt;5.14474976742649&lt;/D&gt;&lt;/FQL&gt;&lt;FQL&gt;&lt;Q&gt;DUMMY^ECON_EXPR_DATA('FDS_ECON[NTCPMIMFGSA@EME]',,,M)&lt;/Q&gt;&lt;R&gt;1&lt;/R&gt;&lt;C&gt;1&lt;/C&gt;&lt;D xsi:type="xsd:double"&gt;50.789436&lt;/D&gt;&lt;/FQL&gt;&lt;FQL&gt;&lt;Q&gt;EWM^FMA_ROE(NTMA,-20AY,NOW,FY,"PORTAGG","MEANR")&lt;/Q&gt;&lt;R&gt;20&lt;/R&gt;&lt;C&gt;1&lt;/C&gt;&lt;D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xsi:type="xsd:double"&gt;9.33280716163819&lt;/D&gt;&lt;D xsi:type="xsd:double"&gt;10.6153952307461&lt;/D&gt;&lt;D xsi:type="xsd:double"&gt;9.47363114998824&lt;/D&gt;&lt;D xsi:type="xsd:double"&gt;10.1683467048487&lt;/D&gt;&lt;D xsi:type="xsd:double"&gt;9.55851362142362&lt;/D&gt;&lt;/FQL&gt;&lt;FQL&gt;&lt;Q&gt;TRYMX10Y-FDS^FG_YIELD(-10AY,0,Y,,"YTM")&lt;/Q&gt;&lt;R&gt;10&lt;/R&gt;&lt;C&gt;1&lt;/C&gt;&lt;D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xsi:type="xsd:double"&gt;2.4&lt;/D&gt;&lt;/FQL&gt;&lt;FQL&gt;&lt;Q&gt;CC_AE^FG_COMPANY_NAME&lt;/Q&gt;&lt;R&gt;1&lt;/R&gt;&lt;C&gt;1&lt;/C&gt;&lt;D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xsi:type="xsd:double"&gt;0.8811593&lt;/D&gt;&lt;/FQL&gt;&lt;FQL&gt;&lt;Q&gt;USDTRY^FG_PRICE_CHANGE(0,-1AY)&lt;/Q&gt;&lt;R&gt;1&lt;/R&gt;&lt;C&gt;1&lt;/C&gt;&lt;D xsi:type="xsd:double"&gt;25.194527&lt;/D&gt;&lt;/FQL&gt;&lt;FQL&gt;&lt;Q&gt;USDQAR^FG_PRICE_CHANGE(0,-1AY)&lt;/Q&gt;&lt;R&gt;1&lt;/R&gt;&lt;C&gt;1&lt;/C&gt;&lt;D xsi:type="xsd:double"&gt;0.027549267&lt;/D&gt;&lt;/FQL&gt;&lt;FQL&gt;&lt;Q&gt;USDINR^FG_PRICE_CHANGE(0,-1AY)&lt;/Q&gt;&lt;R&gt;1&lt;/R&gt;&lt;C&gt;1&lt;/C&gt;&lt;D xsi:type="xsd:double"&gt;0.56471825&lt;/D&gt;&lt;/FQL&gt;&lt;FQL&gt;&lt;Q&gt;USDZAR^FG_PRICE_CHANGE(0,-1AY)&lt;/Q&gt;&lt;R&gt;1&lt;/R&gt;&lt;C&gt;1&lt;/C&gt;&lt;D xsi:type="xsd:double"&gt;-10.443407&lt;/D&gt;&lt;/FQL&gt;&lt;FQL&gt;&lt;Q&gt;USDKRW^FG_PRICE_CHANGE(0,-1AY)&lt;/Q&gt;&lt;R&gt;1&lt;/R&gt;&lt;C&gt;1&lt;/C&gt;&lt;D xsi:type="xsd:double"&gt;-2.3121357&lt;/D&gt;&lt;/FQL&gt;&lt;FQL&gt;&lt;Q&gt;USDTWD^FG_PRICE_CHANGE(0,-1AY)&lt;/Q&gt;&lt;R&gt;1&lt;/R&gt;&lt;C&gt;1&lt;/C&gt;&lt;D xsi:type="xsd:double"&gt;-1.7625451&lt;/D&gt;&lt;/FQL&gt;&lt;FQL&gt;&lt;Q&gt;USDPEN^FG_PRICE_CHANGE(0,-1AY)&lt;/Q&gt;&lt;R&gt;1&lt;/R&gt;&lt;C&gt;1&lt;/C&gt;&lt;D xsi:type="xsd:double"&gt;-1.741916&lt;/D&gt;&lt;/FQL&gt;&lt;FQL&gt;&lt;Q&gt;USDPHP^FG_PRICE_CHANGE(0,-1AY)&lt;/Q&gt;&lt;R&gt;1&lt;/R&gt;&lt;C&gt;1&lt;/C&gt;&lt;D xsi:type="xsd:double"&gt;-1.5013158&lt;/D&gt;&lt;/FQL&gt;&lt;FQL&gt;&lt;Q&gt;USDCLP^FG_PRICE_CHANGE(0,-1AY)&lt;/Q&gt;&lt;R&gt;1&lt;/R&gt;&lt;C&gt;1&lt;/C&gt;&lt;D xsi:type="xsd:double"&gt;-0.5002856&lt;/D&gt;&lt;/FQL&gt;&lt;FQL&gt;&lt;Q&gt;FC0000QA^FMA_EPS(NTMA,-20AY,0,CY,,"PORTAGG","MEANR")&lt;/Q&gt;&lt;R&gt;20&lt;/R&gt;&lt;C&gt;1&lt;/C&gt;&lt;D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</t>
        </r>
      </text>
    </comment>
    <comment ref="A2" authorId="0" shapeId="0" xr:uid="{5C2C41EE-1311-44A5-8171-713C971D51D5}">
      <text>
        <r>
          <rPr>
            <b/>
            <sz val="9"/>
            <color indexed="81"/>
            <rFont val="Tahoma"/>
            <charset val="1"/>
          </rPr>
          <t>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xsi:type="xsd:double"&gt;6.539941&lt;/D&gt;&lt;D xsi:type="xsd:double"&gt;-4.4788003&lt;/D&gt;&lt;D xsi:type="xsd:double"&gt;10.019565&lt;/D&gt;&lt;D xsi:type="xsd:double"&gt;0.4177332&lt;/D&gt;&lt;D xsi:type="xsd:double"&gt;-5.2354155&lt;/D&gt;&lt;D xsi:type="xsd:double"&gt;-8.757174&lt;/D&gt;&lt;D xsi:type="xsd:double"&gt;-9.079862&lt;/D&gt;&lt;D xsi:type="xsd:double"&gt;-8.812446&lt;/D&gt;&lt;D xsi:type="xsd:double"&gt;-13.483649&lt;/D&gt;&lt;D xsi:type="xsd:double"&gt;-14.804029&lt;/D&gt;&lt;D xsi:type="xsd:double"&gt;-26.85523&lt;/D&gt;&lt;D xsi:type="xsd:double"&gt;-37.219334&lt;/D&gt;&lt;D xsi:type="xsd:double"&gt;-35.285217&lt;/D&gt;&lt;D xsi:type="xsd:double"&gt;-28.987677&lt;/D&gt;&lt;D xsi:type="xsd:double"&gt;-36.225666&lt;/D&gt;&lt;D xsi:type="xsd:double"&gt;-33.136475&lt;/D&gt;&lt;D xsi:type="xsd:double"&gt;-36.614365&lt;/D&gt;&lt;D xsi:type="xsd:double"&gt;-25.376135&lt;/D&gt;&lt;D xsi:type="xsd:double"&gt;-9.379405&lt;/D&gt;&lt;D xsi:type="xsd:double"&gt;2.8538704&lt;/D&gt;&lt;D xsi:type="xsd:double"&gt;0.006008148&lt;/D&gt;&lt;D xsi:type="xsd:double"&gt;-0.7919133&lt;/D&gt;&lt;D xsi:type="xsd:double"&gt;29.866112&lt;/D&gt;&lt;D xsi:type="xsd:double"&gt;62.355934&lt;/D&gt;&lt;D xsi:type="xsd:double"&gt;50.474632&lt;/D&gt;&lt;D xsi:type="xsd:double"&gt;42.375935&lt;/D&gt;&lt;D xsi:type="xsd:double"&gt;49.9686&lt;/D&gt;&lt;D xsi:type="xsd:double"&gt;57.386826&lt;/D&gt;&lt;D xsi:type="xsd:double"&gt;84.45106&lt;/D&gt;&lt;D xsi:type="xsd:double"&gt;58.54862&lt;/D&gt;&lt;D xsi:type="xsd:double"&gt;32.254253&lt;/D&gt;&lt;D xsi:type="xsd:double"&gt;9.118199&lt;/D&gt;&lt;D xsi:type="xsd:double"&gt;17.74199&lt;/D&gt;&lt;D xsi:type="xsd:double"&gt;18.227314&lt;/D&gt;&lt;D xsi:type="xsd:double"&gt;7.4496746&lt;/D&gt;&lt;D xsi:type="xsd:double"&gt;12.525045&lt;/D&gt;&lt;D xsi:type="xsd:double"&gt;18.329191&lt;/D&gt;&lt;D xsi:type="xsd:double"&gt;30.68136&lt;/D&gt;&lt;D xsi:type="xsd:double"&gt;31.075632&lt;/D&gt;&lt;D xsi:type="xsd:double"&gt;29.96856&lt;/D&gt;&lt;D xsi:type="xsd:double"&gt;32.396187&lt;/D&gt;&lt;D xsi:type="xsd:double"&gt;27.150047&lt;/D&gt;&lt;D xsi:type="xsd:double"&gt;28.989733&lt;/D&gt;&lt;D xsi:type="xsd:double"&gt;38.025547&lt;/D&gt;&lt;D xsi:type="xsd:double"&gt;27.771832&lt;/D&gt;&lt;D xsi:type="xsd:double"&gt;19.678247&lt;/D&gt;&lt;D xsi:type="xsd:double"&gt;16.363478&lt;/D&gt;&lt;D xsi:type="xsd:double"&gt;5.4620147&lt;/D&gt;&lt;D xsi:type="xsd:double"&gt;-0.798893&lt;/D&gt;&lt;D xsi:type="xsd:double"&gt;-14.987546&lt;/D&gt;&lt;D xsi:type="xsd:double"&gt;-13.330108&lt;/D&gt;&lt;D xsi:type="xsd:double"&gt;-11.773676&lt;/D&gt;&lt;D xsi:type="xsd:double"&gt;-14.9793625&lt;/D&gt;&lt;D xsi:type="xsd:double"&gt;-7.1377993&lt;/D&gt;&lt;D xsi:type="xsd:double"&gt;-5.27845&lt;/D&gt;&lt;D xsi:type="xsd:double"&gt;-12.978756&lt;/D&gt;&lt;D xsi:type="xsd:double"&gt;-17.025566&lt;/D&gt;&lt;D xsi:type="xsd:double"&gt;-3.435713&lt;/D&gt;&lt;D xsi:type="xsd:double"&gt;-4.9193916&lt;/D&gt;&lt;D xsi:type="xsd:double"&gt;-10.737634&lt;/D&gt;&lt;D xsi:type="xsd:double"&gt;-2.994132&lt;/D&gt;&lt;D xsi:type="xsd:double"&gt;3.0909777&lt;/D&gt;&lt;D xsi:type="xsd:double"&gt;0.9438515&lt;/D&gt;&lt;D xsi:type="xsd:double"&gt;7.929921&lt;/D&gt;&lt;D xsi:type="xsd:double"&gt;-0.6621063&lt;/D&gt;&lt;D xsi:type="xsd:double"&gt;-16.065031&lt;/D&gt;&lt;D xsi:type="xsd:double"&gt;-41.58675&lt;/D&gt;&lt;D xsi:type="xsd:double"&gt;-33.463997&lt;/D&gt;&lt;D xsi:type="xsd:double"&gt;-19.858486&lt;/D&gt;&lt;D xsi:type="xsd:double"&gt;-21.861124&lt;/D&gt;&lt;D xsi:type="xsd:double"&gt;-14.723963&lt;/D&gt;&lt;D xsi:type="xsd:double"&gt;-5.1804423&lt;/D&gt;&lt;D xsi:type="xsd:double"&gt;-13.570208&lt;/D&gt;&lt;D xsi:type="xsd:double"&gt;-10.4428&lt;/D&gt;&lt;D xsi:type="xsd:double"&gt;0.29144287&lt;/D&gt;&lt;D xsi:type="xsd:double"&gt;-3.6017716&lt;/D&gt;&lt;D xsi:type="xsd:double"&gt;-2.1562934&lt;/D&gt;&lt;D xsi:type="xsd:double"&gt;15.364086&lt;/D&gt;&lt;D xsi:type="xsd:double"&gt;48.77864&lt;/D&gt;&lt;D xsi:type="xsd:double"&gt;32.08153&lt;/D&gt;&lt;D xsi:type="xsd:double"&gt;18.849028&lt;/D&gt;&lt;D xsi:type="xsd:double"&gt;3.4914613&lt;/D&gt;&lt;D xsi:type="xsd:double"&gt;-7.6399384&lt;/D&gt;&lt;D xsi:type="xsd:double"&gt;-12.081218&lt;/D&gt;&lt;D xsi:type="xsd:double"&gt;-5.7802916&lt;/D&gt;&lt;D xsi:type="xsd:double"&gt;-0.4279256&lt;/D&gt;&lt;D xsi:type="xsd:double"&gt;-14.459616&lt;/D&gt;&lt;D xsi:type="xsd:double"&gt;-12.148791&lt;/D&gt;&lt;D xsi:type="xsd:double"&gt;-1.9359648&lt;/D&gt;&lt;D xsi:type="xsd:double"&gt;-7.5653195&lt;/D&gt;&lt;D xsi:type="xsd:double"&gt;15.697802&lt;/D&gt;&lt;D xsi:type="xsd:double"&gt;2.9455662&lt;/D&gt;&lt;D xsi:type="xsd:double"&gt;1.8684864&lt;/D&gt;&lt;D xsi:type="xsd:double"&gt;-1.869905&lt;/D&gt;&lt;D xsi:type="xsd:double"&gt;-5.099434&lt;/D&gt;&lt;D xsi:type="xsd:double"&gt;8.916903&lt;/D&gt;&lt;D xsi:type="xsd:double"&gt;-8.08292&lt;/D&gt;&lt;D xsi:type="xsd:double"&gt;-6.1183634&lt;/D&gt;&lt;D xsi:type="xsd:double"&gt;7.654512&lt;/D&gt;&lt;D xsi:type="xsd:double"&gt;3.0695558&lt;/D&gt;&lt;D xsi:type="xsd:double"&gt;2.6158571&lt;/D&gt;&lt;D xsi:type="xsd:double"&gt;-10.201425&lt;/D&gt;&lt;D xsi:type="xsd:double"&gt;-17.856342&lt;/D&gt;&lt;D xsi:type="xsd:double"&gt;2.515781&lt;/D&gt;&lt;D xsi:type="xsd:double"&gt;1.3893366&lt;/D&gt;&lt;D xsi:type="xsd:double"&gt;19.531906&lt;/D&gt;&lt;D xsi:type="xsd:double"&gt;36.406075&lt;/D&gt;&lt;D xsi:type="xsd:double"&gt;24.103462&lt;/D&gt;&lt;D xsi:type="xsd:double"&gt;32.274773&lt;/D&gt;&lt;D xsi:type="xsd:double"&gt;14.278067&lt;/D&gt;&lt;D xsi:type="xsd:double"&gt;8.313942&lt;/D&gt;&lt;D xsi:type="xsd:double"&gt;26.1065&lt;/D&gt;&lt;D xsi:type="xsd:double"&gt;11.320567&lt;/D&gt;&lt;D xsi:type="xsd:double"&gt;25.830387&lt;/D&gt;&lt;D xsi:type="xsd:double"&gt;37.669266&lt;/D&gt;&lt;D xsi:type="xsd:double"&gt;40.044167&lt;/D&gt;&lt;D xsi:type="xsd:double"&gt;52.62431&lt;/D&gt;&lt;D xsi:type="xsd:double"&gt;37.0144&lt;/D&gt;&lt;D xsi:type="xsd:double"&gt;27.578724&lt;/D&gt;&lt;D xsi:type="xsd:double"&gt;34.56954&lt;/D&gt;&lt;D xsi:type="xsd:double"&gt;55.431904&lt;/D&gt;&lt;/FQL&gt;&lt;FQL&gt;&lt;Q&gt;EZA^FG_TOTAL_RETURNC(-10AY,0,AM)&lt;/Q&gt;&lt;R&gt;121&lt;/R&gt;&lt;C&gt;1&lt;/C&gt;&lt;D xsi:type="xsd:double"&gt;-9.972298&lt;/D&gt;&lt;D xsi:type="xsd:double"&gt;1.9692302&lt;/D&gt;&lt;D xsi:type="xsd:double"&gt;6.502712&lt;/D&gt;&lt;D xsi:type="xsd:double"&gt;-7.1612177&lt;/D&gt;&lt;D xsi:type="xsd:double"&gt;5.317664&lt;/D&gt;&lt;D xsi:type="xsd:double"&gt;0.4843712&lt;/D&gt;&lt;D xsi:type="xsd:double"&gt;-2.994442&lt;/D&gt;&lt;D xsi:type="xsd:double"&gt;6.95678&lt;/D&gt;&lt;D xsi:type="xsd:double"&gt;-6.2649546&lt;/D&gt;&lt;D xsi:type="xsd:double"&gt;-0.7805288&lt;/D&gt;&lt;D xsi:type="xsd:double"&gt;-6.0610714&lt;/D&gt;&lt;D xsi:type="xsd:double"&gt;-5.623269&lt;/D&gt;&lt;D xsi:type="xsd:double"&gt;-8.937484&lt;/D&gt;&lt;D xsi:type="xsd:double"&gt;10.325265&lt;/D&gt;&lt;D xsi:type="xsd:double"&gt;-8.19335&lt;/D&gt;&lt;D xsi:type="xsd:double"&gt;-7.0777535&lt;/D&gt;&lt;D xsi:type="xsd:double"&gt;-15.010225&lt;/D&gt;&lt;D xsi:type="xsd:double"&gt;5.7988405&lt;/D&gt;&lt;D xsi:type="xsd:double"&gt;14.873767&lt;/D&gt;&lt;D xsi:type="xsd:double"&gt;9.800041&lt;/D&gt;&lt;D xsi:type="xsd:double"&gt;-9.105659&lt;/D&gt;&lt;D xsi:type="xsd:double"&gt;-3.5458803&lt;/D&gt;&lt;D xsi:type="xsd:double"&gt;21.381653&lt;/D&gt;&lt;D xsi:type="xsd:double"&gt;-3.9455295&lt;/D&gt;&lt;D xsi:type="xsd:double"&gt;2.8535128&lt;/D&gt;&lt;D xsi:type="xsd:double"&gt;-4.8418465&lt;/D&gt;&lt;D xsi:type="xsd:double"&gt;-4.9582124&lt;/D&gt;&lt;D xsi:type="xsd:double"&gt;-0.06197691&lt;/D&gt;&lt;D xsi:type="xsd:double"&gt;8.893275&lt;/D&gt;&lt;D xsi:type="xsd:double"&gt;1.905632&lt;/D&gt;&lt;D xsi:type="xsd:double"&gt;4.5770288&lt;/D&gt;&lt;D xsi:type="xsd:double"&gt;-1.4475524&lt;/D&gt;&lt;D xsi:type="xsd:double"&gt;7.3094845&lt;/D&gt;&lt;D xsi:type="xsd:double"&gt;-7.352501&lt;/D&gt;&lt;D xsi:type="xsd:double"&gt;6.151414&lt;/D&gt;&lt;D xsi:type="xsd:double"&gt;4.1439652&lt;/D&gt;&lt;D xsi:type="xsd:double"&gt;-8.132529&lt;/D&gt;&lt;D xsi:type="xsd:double"&gt;2.7609944&lt;/D&gt;&lt;D xsi:type="xsd:double"&gt;5.944586&lt;/D&gt;&lt;D xsi:type="xsd:double"&gt;10.77553&lt;/D&gt;&lt;D xsi:type="xsd:double"&gt;9.734261&lt;/D&gt;&lt;D xsi:type="xsd:double"&gt;-4.672289&lt;/D&gt;&lt;D xsi:type="xsd:double"&gt;-4.279995&lt;/D&gt;&lt;D xsi:type="xsd:double"&gt;-3.1155407&lt;/D&gt;&lt;D xsi:type="xsd:double"&gt;-4.049426&lt;/D&gt;&lt;D xsi:type="xsd:double"&gt;-15.473837&lt;/D&gt;&lt;D xsi:type="xsd:double"&gt;12.003719&lt;/D&gt;&lt;D xsi:type="xsd:double"&gt;-2.779168&lt;/D&gt;&lt;D xsi:type="xsd:double"&gt;-7.1037292&lt;/D&gt;&lt;D xsi:type="xsd:double"&gt;-11.01898&lt;/D&gt;&lt;D xsi:type="xsd:double"&gt;11.223852&lt;/D&gt;&lt;D xsi:type="xsd:double"&gt;-4.8583984&lt;/D&gt;&lt;D xsi:type="xsd:double"&gt;11.355459&lt;/D&gt;&lt;D xsi:type="xsd:double"&gt;-2.154398&lt;/D&gt;&lt;D xsi:type="xsd:double"&gt;-5.9449553&lt;/D&gt;&lt;D xsi:type="xsd:double"&gt;10.671091&lt;/D&gt;&lt;D xsi:type="xsd:double"&gt;-9.959454&lt;/D&gt;&lt;D xsi:type="xsd:double"&gt;9.508276&lt;/D&gt;&lt;D xsi:type="xsd:double"&gt;-2.8409123&lt;/D&gt;&lt;D xsi:type="xsd:double"&gt;-13.488018&lt;/D&gt;&lt;D xsi:type="xsd:double"&gt;4.4483185&lt;/D&gt;&lt;D xsi:type="xsd:double"&gt;6.3883066&lt;/D&gt;&lt;D xsi:type="xsd:double"&gt;-1.9426942&lt;/D&gt;&lt;D xsi:type="xsd:double"&gt;8.743631&lt;/D&gt;&lt;D xsi:type="xsd:double"&gt;-7.569319&lt;/D&gt;&lt;D xsi:type="xsd:double"&gt;-10.926205&lt;/D&gt;&lt;D xsi:type="xsd:double"&gt;-30.80138&lt;/D&gt;&lt;D xsi:type="xsd:double"&gt;11.9715805&lt;/D&gt;&lt;D xsi:type="xsd:double"&gt;9.105325&lt;/D&gt;&lt;D xsi:type="xsd:double"&gt;4.8240423&lt;/D&gt;&lt;D xsi:type="xsd:double"&gt;12.937843&lt;/D&gt;&lt;D xsi:type="xsd:double"&gt;-4.5522747&lt;/D&gt;&lt;D xsi:type="xsd:double"&gt;-7.4423494&lt;/D&gt;&lt;D xsi:type="xsd:double"&gt;10.305775&lt;/D&gt;&lt;D xsi:type="xsd:double"&gt;10.112942&lt;/D&gt;&lt;D xsi:type="xsd:double"&gt;6.5460086&lt;/D&gt;&lt;D xsi:type="xsd:double"&gt;-0.022792816&lt;/D&gt;&lt;D xsi:type="xsd:double"&gt;5.4251194&lt;/D&gt;&lt;D xsi:type="xsd:double"&gt;6.5297365&lt;/D&gt;&lt;D xsi:type="xsd:double"&gt;2.27319&lt;/D&gt;&lt;D xsi:type="xsd:double"&gt;4.1873455&lt;/D&gt;&lt;D xsi:type="xsd:double"&gt;-4.653949&lt;/D&gt;&lt;D xsi:type="xsd:double"&gt;-6.0483875&lt;/D&gt;&lt;D xsi:type="xsd:double"&gt;3.6051512&lt;/D&gt;&lt;D xsi:type="xsd:double"&gt;-3.1483054&lt;/D&gt;&lt;D xsi:type="xsd:double"&gt;2.8443098&lt;/D&gt;&lt;D xsi:type="xsd:double"&gt;-11.769599&lt;/D&gt;&lt;D xsi:type="xsd:double"&gt;12.224078&lt;/D&gt;&lt;D xsi:type="xsd:double"&gt;1.7186403&lt;/D&gt;&lt;D xsi:type="xsd:double"&gt;8.86525&lt;/D&gt;&lt;D xsi:type="xsd:double"&gt;5.9206724&lt;/D&gt;&lt;D xsi:type="xsd:double"&gt;-14.182347&lt;/D&gt;&lt;D xsi:type="xsd:double"&gt;0.94857216&lt;/D&gt;&lt;D xsi:type="xsd:double"&gt;-4.9339952&lt;/D&gt;&lt;D xsi:type="xsd:double"&gt;-4.626089&lt;/D&gt;&lt;D xsi:type="xsd:double"&gt;0.3060937&lt;/D&gt;&lt;D xsi:type="xsd:double"&gt;-14.178395&lt;/D&gt;&lt;D xsi:type="xsd:double"&gt;5.8807373&lt;/D&gt;&lt;D xsi:type="xsd:double"&gt;14.20821&lt;/D&gt;&lt;D xsi:type="xsd:double"&gt;0.65521&lt;/D&gt;&lt;D xsi:type="xsd:double"&gt;5.1790953&lt;/D&gt;&lt;D xsi:type="xsd:double"&gt;-11.279821&lt;/D&gt;&lt;D xsi:type="xsd:double"&gt;-0.22004843&lt;/D&gt;&lt;D xsi:type="xsd:double"&gt;5.1212907&lt;/D&gt;&lt;D xsi:type="xsd:double"&gt;-12.564111&lt;/D&gt;&lt;D xsi:type="xsd:double"&gt;7.2952986&lt;/D&gt;&lt;D xsi:type="xsd:double"&gt;10.1364975&lt;/D&gt;&lt;D xsi:type="xsd:double"&gt;-7.9642&lt;/D&gt;&lt;D xsi:type="xsd:double"&gt;-6.8827868&lt;/D&gt;&lt;D xsi:type="xsd:double"&gt;-0.8034289&lt;/D&gt;&lt;D xsi:type="xsd:double"&gt;9.557236&lt;/D&gt;&lt;D xsi:type="xsd:double"&gt;4.7161818&lt;/D&gt;&lt;D xsi:type="xsd:double"&gt;-5.5754128&lt;/D&gt;&lt;D xsi:type="xsd:double"&gt;-4.819578&lt;/D&gt;&lt;D xsi:type="xsd:double"&gt;3.3934236&lt;/D&gt;&lt;D xsi:type="xsd:double"&gt;2.6666641&lt;/D&gt;&lt;D xsi:type="xsd:double"&gt;7.092905&lt;/D&gt;&lt;D xsi:type="xsd:double"&gt;-0.04079342&lt;/D&gt;&lt;D xsi:type="xsd:double"&gt;3.957343&lt;/D&gt;&lt;D xsi:type="xsd:double"&gt;9.072256&lt;/D&gt;&lt;D xsi:type="xsd:double"&gt;7.5653195&lt;/D&gt;&lt;/FQL&gt;&lt;FQL&gt;&lt;Q&gt;TUR^FMA_DIV_YLD(NTMA,-10AY,0,AM,"PORTAGG","MEANR")&lt;/Q&gt;&lt;R&gt;121&lt;/R&gt;&lt;C&gt;1&lt;/C&gt;&lt;D xsi:type="xsd:double"&gt;3.19714657609868&lt;/D&gt;&lt;D xsi:type="xsd:double"&gt;2.9907218810883&lt;/D&gt;&lt;D xsi:type="xsd:double"&gt;2.78801720977323&lt;/D&gt;&lt;D xsi:type="xsd:double"&gt;2.72286602176301&lt;/D&gt;&lt;D xsi:type="xsd:double"&gt;2.67499738175952&lt;/D&gt;&lt;D xsi:type="xsd:double"&gt;2.89773812291483&lt;/D&gt;&lt;D xsi:type="xsd:double"&gt;3.03759145100506&lt;/D&gt;&lt;D xsi:type="xsd:double"&gt;2.80813535532439&lt;/D&gt;&lt;D xsi:type="xsd:double"&gt;2.89830748604389&lt;/D&gt;&lt;D xsi:type="xsd:double"&gt;2.99256917297721&lt;/D&gt;&lt;D xsi:type="xsd:double"&gt;3.188417973559&lt;/D&gt;&lt;D xsi:type="xsd:double"&gt;3.31043872286162&lt;/D&gt;&lt;D xsi:type="xsd:double"&gt;3.40832771631304&lt;/D&gt;&lt;D xsi:type="xsd:double"&gt;3.20127904570803&lt;/D&gt;&lt;D xsi:type="xsd:double"&gt;3.42566632824598&lt;/D&gt;&lt;D xsi:type="xsd:double"&gt;3.52227004753766&lt;/D&gt;&lt;D xsi:type="xsd:double"&gt;3.55197113227263&lt;/D&gt;&lt;D xsi:type="xsd:double"&gt;3.42097156749627&lt;/D&gt;&lt;D xsi:type="xsd:double"&gt;3.16756664900438&lt;/D&gt;&lt;D xsi:type="xsd:double"&gt;3.19036938318527&lt;/D&gt;&lt;D xsi:type="xsd:double"&gt;3.48074174829368&lt;/D&gt;&lt;D xsi:type="xsd:double"&gt;3.6783792548277&lt;/D&gt;&lt;D xsi:type="xsd:double"&gt;3.69397652566339&lt;/D&gt;&lt;D xsi:type="xsd:double"&gt;3.51889890736097&lt;/D&gt;&lt;D xsi:type="xsd:double"&gt;3.64331220853444&lt;/D&gt;&lt;D xsi:type="xsd:double"&gt;3.56716690452126&lt;/D&gt;&lt;D xsi:type="xsd:double"&gt;3.83028422037991&lt;/D&gt;&lt;D xsi:type="xsd:double"&gt;3.82222159850274&lt;/D&gt;&lt;D xsi:type="xsd:double"&gt;3.60694242008465&lt;/D&gt;&lt;D xsi:type="xsd:double"&gt;3.56397718978054&lt;/D&gt;&lt;D xsi:type="xsd:double"&gt;3.56839502785745&lt;/D&gt;&lt;D xsi:type="xsd:double"&gt;3.5857810751904&lt;/D&gt;&lt;D xsi:type="xsd:double"&gt;3.61153092522676&lt;/D&gt;&lt;D xsi:type="xsd:double"&gt;3.58559722191501&lt;/D&gt;&lt;D xsi:type="xsd:double"&gt;3.52726313485923&lt;/D&gt;&lt;D xsi:type="xsd:double"&gt;3.73121015909965&lt;/D&gt;&lt;D xsi:type="xsd:double"&gt;4.23073762341714&lt;/D&gt;&lt;D xsi:type="xsd:double"&gt;4.17544985933908&lt;/D&gt;&lt;D xsi:type="xsd:double"&gt;4.38947673252824&lt;/D&gt;&lt;D xsi:type="xsd:double"&gt;4.19495973063036&lt;/D&gt;&lt;D xsi:type="xsd:double"&gt;3.89116587416411&lt;/D&gt;&lt;D xsi:type="xsd:double"&gt;4.15953907386261&lt;/D&gt;&lt;D xsi:type="xsd:double"&gt;4.46999999156656&lt;/D&gt;&lt;D xsi:type="xsd:double"&gt;4.96434027132999&lt;/D&gt;&lt;D xsi:type="xsd:double"&gt;5.2130588007896&lt;/D&gt;&lt;D xsi:type="xsd:double"&gt;5.51297110142718&lt;/D&gt;&lt;D xsi:type="xsd:double"&gt;5.38140079036323&lt;/D&gt;&lt;D xsi:type="xsd:double"&gt;5.88042261669695&lt;/D&gt;&lt;D xsi:type="xsd:double"&gt;5.27501212030202&lt;/D&gt;&lt;D xsi:type="xsd:double"&gt;5.62524725392021&lt;/D&gt;&lt;D xsi:type="xsd:double"&gt;5.32219721695043&lt;/D&gt;&lt;D xsi:type="xsd:double"&gt;5.31203826566269&lt;/D&gt;&lt;D xsi:type="xsd:double"&gt;4.4082240282924&lt;/D&gt;&lt;D xsi:type="xsd:double"&gt;4.74555899116849&lt;/D&gt;&lt;D xsi:type="xsd:double"&gt;4.92944464699482&lt;/D&gt;&lt;D xsi:type="xsd:double"&gt;5.03925598930905&lt;/D&gt;&lt;D xsi:type="xsd:double"&gt;5.60051558095851&lt;/D&gt;&lt;D xsi:type="xsd:double"&gt;4.81373156972099&lt;/D&gt;&lt;D xsi:type="xsd:double"&gt;4.37021520946594&lt;/D&gt;&lt;D xsi:type="xsd:double"&gt;5.02427687537152&lt;/D&gt;&lt;D xsi:type="xsd:double"&gt;4.74244994819636&lt;/D&gt;&lt;D xsi:type="xsd:double"&gt;4.76058748373993&lt;/D&gt;&lt;D xsi:type="xsd:double"&gt;4.54979628699303&lt;/D&gt;&lt;D xsi:type="xsd:double"&gt;4.31541150992773&lt;/D&gt;&lt;D xsi:type="xsd:double"&gt;4.45233689342304&lt;/D&gt;&lt;D xsi:type="xsd:double"&gt;4.66948030510973&lt;/D&gt;&lt;D xsi:type="xsd:double"&gt;5.80734782789949&lt;/D&gt;&lt;D xsi:type="xsd:double"&gt;4.31085356421932&lt;/D&gt;&lt;D xsi:type="xsd:double"&gt;3.83222813132673&lt;/D&gt;&lt;D xsi:type="xsd:double"&gt;3.25775960183294&lt;/D&gt;&lt;D xsi:type="xsd:double"&gt;3.47493608352793&lt;/D&gt;&lt;D xsi:type="xsd:double"&gt;4.10027342102279&lt;/D&gt;&lt;D xsi:type="xsd:double"&gt;4.58090297737054&lt;/D&gt;&lt;D xsi:type="xsd:double"&gt;4.45548134766291&lt;/D&gt;&lt;D xsi:type="xsd:double"&gt;3.91460209912141&lt;/D&gt;&lt;D xsi:type="xsd:double"&gt;3.90620724146359&lt;/D&gt;&lt;D xsi:type="xsd:double"&gt;4.22787702783196&lt;/D&gt;&lt;D xsi:type="xsd:double"&gt;4.82881519433471&lt;/D&gt;&lt;D xsi:type="xsd:double"&gt;5.25113140405468&lt;/D&gt;&lt;D xsi:type="xsd:double"&gt;5.30803654422203&lt;/D&gt;&lt;D xsi:type="xsd:double"&gt;5.70279022206108&lt;/D&gt;&lt;D xsi:type="xsd:double"&gt;5.62406553743953&lt;/D&gt;&lt;D xsi:type="xsd:double"&gt;6.03914481593037&lt;/D&gt;&lt;D xsi:type="xsd:double"&gt;5.88159008477261&lt;/D&gt;&lt;D xsi:type="xsd:double"&gt;6.17704632160382&lt;/D&gt;&lt;D xsi:type="xsd:double"&gt;5.82178870305561&lt;/D&gt;&lt;D xsi:type="xsd:double"&gt;5.15584581709984&lt;/D&gt;&lt;D xsi:type="xsd:double"&gt;5.4418894838133&lt;/D&gt;&lt;D xsi:type="xsd:double"&gt;5.9140331698964&lt;/D&gt;&lt;D xsi:type="xsd:double"&gt;6.15836820220558&lt;/D&gt;&lt;D xsi:type="xsd:double"&gt;5.57112317730852&lt;/D&gt;&lt;D xsi:type="xsd:double"&gt;5.57550787677337&lt;/D&gt;&lt;D xsi:type="xsd:double"&gt;5.52673321451154&lt;/D&gt;&lt;D xsi:type="xsd:double"&gt;5.98154892912189&lt;/D&gt;&lt;D xsi:type="xsd:double"&gt;6.05652935662782&lt;/D&gt;&lt;D xsi:type="xsd:double"&gt;4.82700193316413&lt;/D&gt;&lt;D xsi:type="xsd:double"&gt;5.29857709993102&lt;/D&gt;&lt;D xsi:type="xsd:double"&gt;5.08468262344758&lt;/D&gt;&lt;D xsi:type="xsd:double"&gt;4.67315258679423&lt;/D&gt;&lt;D xsi:type="xsd:double"&gt;4.35215077446844&lt;/D&gt;&lt;D xsi:type="xsd:double"&gt;5.00134598167048&lt;/D&gt;&lt;D xsi:type="xsd:double"&gt;5.15568059422558&lt;/D&gt;&lt;D xsi:type="xsd:double"&gt;5.05545110500472&lt;/D&gt;&lt;D xsi:type="xsd:double"&gt;5.33401600922949&lt;/D&gt;&lt;D xsi:type="xsd:double"&gt;5.59365837951119&lt;/D&gt;&lt;D xsi:type="xsd:double"&gt;4.60143738554395&lt;/D&gt;&lt;D xsi:type="xsd:double"&gt;3.79204745666979&lt;/D&gt;&lt;D xsi:type="xsd:double"&gt;3.70455198503447&lt;/D&gt;&lt;D xsi:type="xsd:double"&gt;3.78697749278175&lt;/D&gt;&lt;D xsi:type="xsd:double"&gt;4.28814071813946&lt;/D&gt;&lt;D xsi:type="xsd:double"&gt;4.3164617455904&lt;/D&gt;&lt;D xsi:type="xsd:double"&gt;4.97521843280238&lt;/D&gt;&lt;D xsi:type="xsd:double"&gt;4.37590216153647&lt;/D&gt;&lt;D xsi:type="xsd:double"&gt;4.11236593916743&lt;/D&gt;&lt;D xsi:type="xsd:double"&gt;4.41038316945577&lt;/D&gt;&lt;D xsi:type="xsd:double"&gt;4.12042906430428&lt;/D&gt;&lt;D xsi:type="xsd:double"&gt;4.17311624612573&lt;/D&gt;&lt;D xsi:type="xsd:double"&gt;3.94901445358563&lt;/D&gt;&lt;D xsi:type="xsd:double"&gt;3.92575616783792&lt;/D&gt;&lt;D xsi:type="xsd:double"&gt;4.30411049455757&lt;/D&gt;&lt;D xsi:type="xsd:double"&gt;4.40406574110328&lt;/D&gt;&lt;/FQL&gt;&lt;FQL&gt;&lt;Q&gt;ECH^FMA_DIV_YLD(NTMA,-10AY,0,AM,"PORTAGG","MEANR")&lt;/Q&gt;&lt;R&gt;121&lt;/R&gt;&lt;C&gt;1&lt;/C&gt;&lt;D xsi:type="xsd:double"&gt;3.08659039288276&lt;/D&gt;&lt;D xsi:type="xsd:double"&gt;3.24723119285572&lt;/D&gt;&lt;D xsi:type="xsd:double"&gt;3.05343156382464&lt;/D&gt;&lt;D xsi:type="xsd:double"&gt;3.19654108757893&lt;/D&gt;&lt;D xsi:type="xsd:double"&gt;3.16067113693404&lt;/D&gt;&lt;D xsi:type="xsd:double"&gt;3.14994142505626&lt;/D&gt;&lt;D xsi:type="xsd:double"&gt;3.29356410496885&lt;/D&gt;&lt;D xsi:type="xsd:double"&gt;3.14636190100163&lt;/D&gt;&lt;D xsi:type="xsd:double"&gt;3.33720827207012&lt;/D&gt;&lt;D xsi:type="xsd:double"&gt;3.47519138838509&lt;/D&gt;&lt;D xsi:type="xsd:double"&gt;3.64039627932911&lt;/D&gt;&lt;D xsi:type="xsd:double"&gt;3.59383862640109&lt;/D&gt;&lt;D xsi:type="xsd:double"&gt;3.7263131997136&lt;/D&gt;&lt;D xsi:type="xsd:double"&gt;3.4828325222638&lt;/D&gt;&lt;D xsi:type="xsd:double"&gt;3.68211531694603&lt;/D&gt;&lt;D xsi:type="xsd:double"&gt;3.79128512700776&lt;/D&gt;&lt;D xsi:type="xsd:double"&gt;3.95756581648474&lt;/D&gt;&lt;D xsi:type="xsd:double"&gt;3.69519935680375&lt;/D&gt;&lt;D xsi:type="xsd:double"&gt;3.42320679165733&lt;/D&gt;&lt;D xsi:type="xsd:double"&gt;3.32438882928474&lt;/D&gt;&lt;D xsi:type="xsd:double"&gt;3.28928207274146&lt;/D&gt;&lt;D xsi:type="xsd:double"&gt;3.16723364808677&lt;/D&gt;&lt;D xsi:type="xsd:double"&gt;2.86758162241868&lt;/D&gt;&lt;D xsi:type="xsd:double"&gt;2.90547752387163&lt;/D&gt;&lt;D xsi:type="xsd:double"&gt;3.06399895356761&lt;/D&gt;&lt;D xsi:type="xsd:double"&gt;2.65350921106701&lt;/D&gt;&lt;D xsi:type="xsd:double"&gt;2.88976442036653&lt;/D&gt;&lt;D xsi:type="xsd:double"&gt;2.96152212682251&lt;/D&gt;&lt;D xsi:type="xsd:double"&gt;2.87805289097032&lt;/D&gt;&lt;D xsi:type="xsd:double"&gt;2.77630292776175&lt;/D&gt;&lt;D xsi:type="xsd:double"&gt;2.49686482085769&lt;/D&gt;&lt;D xsi:type="xsd:double"&gt;2.53165822061241&lt;/D&gt;&lt;D xsi:type="xsd:double"&gt;2.39695653747176&lt;/D&gt;&lt;D xsi:type="xsd:double"&gt;2.70055208338112&lt;/D&gt;&lt;D xsi:type="xsd:double"&gt;2.59287201254906&lt;/D&gt;&lt;D xsi:type="xsd:double"&gt;2.50454359805484&lt;/D&gt;&lt;D xsi:type="xsd:double"&gt;2.45253128834511&lt;/D&gt;&lt;D xsi:type="xsd:double"&gt;2.85691193278752&lt;/D&gt;&lt;D xsi:type="xsd:double"&gt;3.21316241065782&lt;/D&gt;&lt;D xsi:type="xsd:double"&gt;3.00766030041628&lt;/D&gt;&lt;D xsi:type="xsd:double"&gt;2.74389906348581&lt;/D&gt;&lt;D xsi:type="xsd:double"&gt;3.00569747422415&lt;/D&gt;&lt;D xsi:type="xsd:double"&gt;3.15405309584627&lt;/D&gt;&lt;D xsi:type="xsd:double"&gt;3.13139397271215&lt;/D&gt;&lt;D xsi:type="xsd:double"&gt;3.16571092334139&lt;/D&gt;&lt;D xsi:type="xsd:double"&gt;3.42229417225906&lt;/D&gt;&lt;D xsi:type="xsd:double"&gt;3.31664245066244&lt;/D&gt;&lt;D xsi:type="xsd:double"&gt;3.46641496265459&lt;/D&gt;&lt;D xsi:type="xsd:double"&gt;3.34966219631004&lt;/D&gt;&lt;D xsi:type="xsd:double"&gt;3.02275341153841&lt;/D&gt;&lt;D xsi:type="xsd:double"&gt;3.05469449531705&lt;/D&gt;&lt;D xsi:type="xsd:double"&gt;3.2280562550898&lt;/D&gt;&lt;D xsi:type="xsd:double"&gt;3.72789786935844&lt;/D&gt;&lt;D xsi:type="xsd:double"&gt;3.90815089837059&lt;/D&gt;&lt;D xsi:type="xsd:double"&gt;4.1288208816494&lt;/D&gt;&lt;D xsi:type="xsd:double"&gt;4.07967952597037&lt;/D&gt;&lt;D xsi:type="xsd:double"&gt;4.48863120821053&lt;/D&gt;&lt;D xsi:type="xsd:double"&gt;4.01446893168863&lt;/D&gt;&lt;D xsi:type="xsd:double"&gt;3.95785453060475&lt;/D&gt;&lt;D xsi:type="xsd:double"&gt;4.57654737894847&lt;/D&gt;&lt;D xsi:type="xsd:double"&gt;4.04075324530315&lt;/D&gt;&lt;D xsi:type="xsd:double"&gt;4.43243778831578&lt;/D&gt;&lt;D xsi:type="xsd:double"&gt;4.83573286022624&lt;/D&gt;&lt;D xsi:type="xsd:double"&gt;4.56950855974202&lt;/D&gt;&lt;D xsi:type="xsd:double"&gt;4.60979557081157&lt;/D&gt;&lt;D xsi:type="xsd:double"&gt;4.99274680024616&lt;/D&gt;&lt;D xsi:type="xsd:double"&gt;6.22438405507184&lt;/D&gt;&lt;D xsi:type="xsd:double"&gt;4.20973826289937&lt;/D&gt;&lt;D xsi:type="xsd:double"&gt;3.66752521220581&lt;/D&gt;&lt;D xsi:type="xsd:double"&gt;3.36717817838475&lt;/D&gt;&lt;D xsi:type="xsd:double"&gt;3.28690330635752&lt;/D&gt;&lt;D xsi:type="xsd:double"&gt;3.45259631840126&lt;/D&gt;&lt;D xsi:type="xsd:double"&gt;3.89252608318553&lt;/D&gt;&lt;D xsi:type="xsd:double"&gt;3.74284797604501&lt;/D&gt;&lt;D xsi:type="xsd:double"&gt;3.27296916231245&lt;/D&gt;&lt;D xsi:type="xsd:double"&gt;3.18315245826801&lt;/D&gt;&lt;D xsi:type="xsd:double"&gt;3.26860331903924&lt;/D&gt;&lt;D xsi:type="xsd:double"&gt;2.56425760802034&lt;/D&gt;&lt;D xsi:type="xsd:double"&gt;2.83000622198109&lt;/D&gt;&lt;D xsi:type="xsd:double"&gt;3.2291898497862&lt;/D&gt;&lt;D xsi:type="xsd:double"&gt;3.97808817237036&lt;/D&gt;&lt;D xsi:type="xsd:double"&gt;3.93232967474344&lt;/D&gt;&lt;D xsi:type="xsd:double"&gt;4.80302288703721&lt;/D&gt;&lt;D xsi:type="xsd:double"&gt;4.65672088706801&lt;/D&gt;&lt;D xsi:type="xsd:double"&gt;4.76991084226818&lt;/D&gt;&lt;D xsi:type="xsd:double"&gt;5.00077270749063&lt;/D&gt;&lt;D xsi:type="xsd:double"&gt;4.91442703054304&lt;/D&gt;&lt;D xsi:type="xsd:double"&gt;5.53009692894728&lt;/D&gt;&lt;D xsi:type="xsd:double"&gt;4.70956638069464&lt;/D&gt;&lt;D xsi:type="xsd:double"&gt;4.80415466830343&lt;/D&gt;&lt;D xsi:type="xsd:double"&gt;4.5960533473198&lt;/D&gt;&lt;D xsi:type="xsd:double"&gt;5.16140011425741&lt;/D&gt;&lt;D xsi:type="xsd:double"&gt;5.33407805462237&lt;/D&gt;&lt;D xsi:type="xsd:double"&gt;7.11726186199911&lt;/D&gt;&lt;D xsi:type="xsd:double"&gt;7.4961266482057&lt;/D&gt;&lt;D xsi:type="xsd:double"&gt;7.29783810997186&lt;/D&gt;&lt;D xsi:type="xsd:double"&gt;7.10772717149408&lt;/D&gt;&lt;D xsi:type="xsd:double"&gt;6.96185959397415&lt;/D&gt;&lt;D xsi:type="xsd:double"&gt;9.09510131245954&lt;/D&gt;&lt;D xsi:type="xsd:double"&gt;8.60985456934751&lt;/D&gt;&lt;D xsi:type="xsd:double"&gt;7.7935550838858&lt;/D&gt;&lt;D xsi:type="xsd:double"&gt;8.03661591709024&lt;/D&gt;&lt;D xsi:type="xsd:double"&gt;9.02022712539583&lt;/D&gt;&lt;D xsi:type="xsd:double"&gt;8.17060731479919&lt;/D&gt;&lt;D xsi:type="xsd:double"&gt;7.24476221144621&lt;/D&gt;&lt;D xsi:type="xsd:double"&gt;6.99740199086256&lt;/D&gt;&lt;D xsi:type="xsd:double"&gt;6.25370260770717&lt;/D&gt;&lt;D xsi:type="xsd:double"&gt;6.41071139539957&lt;/D&gt;&lt;D xsi:type="xsd:double"&gt;6.98449368962265&lt;/D&gt;&lt;D xsi:type="xsd:double"&gt;6.86303702421611&lt;/D&gt;&lt;D xsi:type="xsd:double"&gt;6.70438977733517&lt;/D&gt;&lt;D xsi:type="xsd:double"&gt;9.87721414419302&lt;/D&gt;&lt;D xsi:type="xsd:double"&gt;10.2485227847429&lt;/D&gt;&lt;D xsi:type="xsd:double"&gt;5.94766030330838&lt;/D&gt;&lt;D xsi:type="xsd:double"&gt;9.26335426611&lt;/D&gt;&lt;D xsi:type="xsd:double"&gt;9.09639379839826&lt;/D&gt;&lt;D xsi:type="xsd:double"&gt;4.75284820490094&lt;/D&gt;&lt;D xsi:type="xsd:double"&gt;5.15245306713853&lt;/D&gt;&lt;D xsi:type="xsd:double"&gt;5.39549951177367&lt;/D&gt;&lt;D xsi:type="xsd:double"&gt;5.30858924742295&lt;/D&gt;&lt;D xsi:type="xsd:double"&gt;4.81158044478743&lt;/D&gt;&lt;/FQL&gt;&lt;FQL&gt;&lt;Q&gt;DUMMY^ECON_EXPR_DATA('FDS_ECON[PMIDMMANHE]',,,M)&lt;/Q&gt;&lt;R&gt;1&lt;/R&gt;&lt;C&gt;1&lt;/C&gt;&lt;D xsi:type="xsd:double"&gt;48.332497&lt;/D&gt;&lt;/FQL&gt;&lt;FQL&gt;&lt;Q&gt;EPU^FMA_ROE(NTMA,-20AY,NOW,FY,"PORTAGG","MEANR")&lt;/Q&gt;&lt;R&gt;20&lt;/R&gt;&lt;C&gt;1&lt;/C&gt;&lt;D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xsi:type="xsd:double"&gt;11.9146022967026&lt;/D&gt;&lt;D xsi:type="xsd:double"&gt;12.0860264369497&lt;/D&gt;&lt;D xsi:type="xsd:double"&gt;15.0555659512705&lt;/D&gt;&lt;D xsi:type="xsd:double"&gt;13.6225815521433&lt;/D&gt;&lt;D xsi:type="xsd:double"&gt;12.9324475913379&lt;/D&gt;&lt;/FQL&gt;&lt;FQL&gt;&lt;Q&gt;TRYIN10Y-FDS^FG_YIELD(-10AY,0,Y,,"YTM")&lt;/Q&gt;&lt;R&gt;10&lt;/R&gt;&lt;C&gt;1&lt;/C&gt;&lt;D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xsi:type="xsd:double"&gt;24615.002&lt;/D&gt;&lt;/FQL&gt;&lt;FQL&gt;&lt;Q&gt;USDTRY^FG_PRICE(0)&lt;/Q&gt;&lt;R&gt;1&lt;/R&gt;&lt;C&gt;1&lt;/C&gt;&lt;D xsi:type="xsd:double"&gt;34.187496&lt;/D&gt;&lt;/FQL&gt;&lt;FQL&gt;&lt;Q&gt;USDQAR^FG_PRICE(0)&lt;/Q&gt;&lt;R&gt;1&lt;/R&gt;&lt;C&gt;1&lt;/C&gt;&lt;D xsi:type="xsd:double"&gt;3.641003&lt;/D&gt;&lt;/FQL&gt;&lt;FQL&gt;&lt;Q&gt;USDINR^FG_PRICE(0)&lt;/Q&gt;&lt;R&gt;1&lt;/R&gt;&lt;C&gt;1&lt;/C&gt;&lt;D xsi:type="xsd:double"&gt;83.69876&lt;/D&gt;&lt;/FQL&gt;&lt;FQL&gt;&lt;Q&gt;USDZAR^FG_PRICE(0)&lt;/Q&gt;&lt;R&gt;1&lt;/R&gt;&lt;C&gt;1&lt;/C&gt;&lt;D xsi:type="xsd:double"&gt;17.140013&lt;/D&gt;&lt;/FQL&gt;&lt;FQL&gt;&lt;Q&gt;USDKRW^FG_PRICE(0)&lt;/Q&gt;&lt;R&gt;1&lt;/R&gt;&lt;C&gt;1&lt;/C&gt;&lt;D xsi:type="xsd:double"&gt;1318.2001&lt;/D&gt;&lt;/FQL&gt;&lt;FQL&gt;&lt;Q&gt;USDTWD^FG_PRICE(0)&lt;/Q&gt;&lt;R&gt;1&lt;/R&gt;&lt;C&gt;1&lt;/C&gt;&lt;D xsi:type="xsd:double"&gt;31.684525&lt;/D&gt;&lt;/FQL&gt;&lt;FQL&gt;&lt;Q&gt;USDPEN^FG_PRICE(0)&lt;/Q&gt;&lt;R&gt;1&lt;/R&gt;&lt;C&gt;1&lt;/C&gt;&lt;D xsi:type="xsd:double"&gt;3.7273715&lt;/D&gt;&lt;/FQL&gt;&lt;FQL&gt;&lt;Q&gt;USDPHP^FG_PRICE(0)&lt;/Q&gt;&lt;R&gt;1&lt;/R&gt;&lt;C&gt;1&lt;/C&gt;&lt;D xsi:type="xsd:double"&gt;56.095&lt;/D&gt;&lt;/FQL&gt;&lt;FQL&gt;&lt;Q&gt;USDCLP^FG_PRICE(0)&lt;/Q&gt;&lt;R&gt;1&lt;/R&gt;&lt;C&gt;1&lt;/C&gt;&lt;D xsi:type="xsd:double"&gt;900.92017&lt;/D&gt;&lt;/FQL&gt;&lt;FQL&gt;&lt;Q&gt;KSA^P_PRICE_RETURNS_PR('52W',2,-10AY,0,AM)&lt;/Q&gt;&lt;R&gt;121&lt;/R&gt;&lt;C&gt;1&lt;/C&gt;&lt;D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xsi:type="xsd:double"&gt;-15.148669&lt;/D&gt;&lt;D xsi:type="xsd:double"&gt;-8.64684&lt;/D&gt;&lt;D xsi:type="xsd:double"&gt;-2.1468878&lt;/D&gt;&lt;D xsi:type="xsd:double"&gt;9.795356&lt;/D&gt;&lt;D xsi:type="xsd:double"&gt;29.530287&lt;/D&gt;&lt;D xsi:type="xsd:double"&gt;19.989729&lt;/D&gt;&lt;D xsi:type="xsd:double"&gt;13.139367&lt;/D&gt;&lt;D xsi:type="xsd:double"&gt;5.933571&lt;/D&gt;&lt;D xsi:type="xsd:double"&gt;9.080708&lt;/D&gt;&lt;D xsi:type="xsd:double"&gt;22.0999&lt;/D&gt;&lt;D xsi:type="xsd:double"&gt;18.119705&lt;/D&gt;&lt;D xsi:type="xsd:double"&gt;24.099552&lt;/D&gt;&lt;D xsi:type="xsd:double"&gt;28.405201&lt;/D&gt;&lt;D xsi:type="xsd:double"&gt;16.952251&lt;/D&gt;&lt;D xsi:type="xsd:double"&gt;3.8828611&lt;/D&gt;&lt;D xsi:type="xsd:double"&gt;2.1633625&lt;/D&gt;&lt;D xsi:type="xsd:double"&gt;11.935198&lt;/D&gt;&lt;D xsi:type="xsd:double"&gt;11.20708&lt;/D&gt;&lt;D xsi:type="xsd:double"&gt;23.953152&lt;/D&gt;&lt;D xsi:type="xsd:double"&gt;26.82643&lt;/D&gt;&lt;D xsi:type="xsd:double"&gt;25.089872&lt;/D&gt;&lt;D xsi:type="xsd:double"&gt;17.24279&lt;/D&gt;&lt;D xsi:type="xsd:double"&gt;22.569168&lt;/D&gt;&lt;D xsi:type="xsd:double"&gt;17.388975&lt;/D&gt;&lt;D xsi:type="xsd:double"&gt;17.574299&lt;/D&gt;&lt;D xsi:type="xsd:double"&gt;19.744003&lt;/D&gt;&lt;D xsi:type="xsd:double"&gt;15.294779&lt;/D&gt;&lt;D xsi:type="xsd:double"&gt;14.307475&lt;/D&gt;&lt;D xsi:type="xsd:double"&gt;18.99482&lt;/D&gt;&lt;D xsi:type="xsd:double"&gt;20.649422&lt;/D&gt;&lt;D xsi:type="xsd:double"&gt;14.850414&lt;/D&gt;&lt;D xsi:type="xsd:double"&gt;17.292488&lt;/D&gt;&lt;D xsi:type="xsd:double"&gt;9.094858&lt;/D&gt;&lt;D xsi:type="xsd:double"&gt;8.719599&lt;/D&gt;&lt;D xsi:type="xsd:double"&gt;8.376158&lt;/D&gt;&lt;D xsi:type="xsd:double"&gt;7.990384&lt;/D&gt;&lt;D xsi:type="xsd:double"&gt;3.9286017&lt;/D&gt;&lt;D xsi:type="xsd:double"&gt;4.347372&lt;/D&gt;&lt;D xsi:type="xsd:double"&gt;8.616114&lt;/D&gt;&lt;D xsi:type="xsd:double"&gt;11.669672&lt;/D&gt;&lt;D xsi:type="xsd:double"&gt;-4.6835127&lt;/D&gt;&lt;D xsi:type="xsd:double"&gt;-13.208771&lt;/D&gt;&lt;D xsi:type="xsd:double"&gt;-29.195059&lt;/D&gt;&lt;D xsi:type="xsd:double"&gt;-27.555847&lt;/D&gt;&lt;D xsi:type="xsd:double"&gt;-15.748125&lt;/D&gt;&lt;D xsi:type="xsd:double"&gt;-16.229607&lt;/D&gt;&lt;D xsi:type="xsd:double"&gt;-15.34369&lt;/D&gt;&lt;D xsi:type="xsd:double"&gt;-6.045532&lt;/D&gt;&lt;D xsi:type="xsd:double"&gt;0.1464963&lt;/D&gt;&lt;D xsi:type="xsd:double"&gt;1.6570568&lt;/D&gt;&lt;D xsi:type="xsd:double"&gt;8.77527&lt;/D&gt;&lt;D xsi:type="xsd:double"&gt;1.0955334&lt;/D&gt;&lt;D xsi:type="xsd:double"&gt;7.4647784&lt;/D&gt;&lt;D xsi:type="xsd:double"&gt;18.394756&lt;/D&gt;&lt;D xsi:type="xsd:double"&gt;45.30145&lt;/D&gt;&lt;D xsi:type="xsd:double"&gt;52.147198&lt;/D&gt;&lt;D xsi:type="xsd:double"&gt;47.882103&lt;/D&gt;&lt;D xsi:type="xsd:double"&gt;49.238003&lt;/D&gt;&lt;D xsi:type="xsd:double"&gt;46.726597&lt;/D&gt;&lt;D xsi:type="xsd:double"&gt;44.422245&lt;/D&gt;&lt;D xsi:type="xsd:double"&gt;43.361507&lt;/D&gt;&lt;D xsi:type="xsd:double"&gt;49.68889&lt;/D&gt;&lt;D xsi:type="xsd:double"&gt;28.905891&lt;/D&gt;&lt;D xsi:type="xsd:double"&gt;33.904816&lt;/D&gt;&lt;D xsi:type="xsd:double"&gt;45.145298&lt;/D&gt;&lt;D xsi:type="xsd:double"&gt;41.474022&lt;/D&gt;&lt;D xsi:type="xsd:double"&gt;43.176197&lt;/D&gt;&lt;D xsi:type="xsd:double"&gt;37.072384&lt;/D&gt;&lt;D xsi:type="xsd:double"&gt;21.517563&lt;/D&gt;&lt;D xsi:type="xsd:double"&gt;5.505371&lt;/D&gt;&lt;D xsi:type="xsd:double"&gt;11.429083&lt;/D&gt;&lt;D xsi:type="xsd:double"&gt;13.662863&lt;/D&gt;&lt;D xsi:type="xsd:double"&gt;-2.685535&lt;/D&gt;&lt;D xsi:type="xsd:double"&gt;0.30930042&lt;/D&gt;&lt;D xsi:type="xsd:double"&gt;-3.285116&lt;/D&gt;&lt;D xsi:type="xsd:double"&gt;-7.050872&lt;/D&gt;&lt;D xsi:type="xsd:double"&gt;-10.287041&lt;/D&gt;&lt;D xsi:type="xsd:double"&gt;-19.35321&lt;/D&gt;&lt;D xsi:type="xsd:double"&gt;-18.787926&lt;/D&gt;&lt;D xsi:type="xsd:double"&gt;-17.01907&lt;/D&gt;&lt;D xsi:type="xsd:double"&gt;-8.814073&lt;/D&gt;&lt;D xsi:type="xsd:double"&gt;2.8741956&lt;/D&gt;&lt;D xsi:type="xsd:double"&gt;0.14994144&lt;/D&gt;&lt;D xsi:type="xsd:double"&gt;-9.662634&lt;/D&gt;&lt;D xsi:type="xsd:double"&gt;-0.0035345554&lt;/D&gt;&lt;D xsi:type="xsd:double"&gt;-13.4386835&lt;/D&gt;&lt;D xsi:type="xsd:double"&gt;1.5028596&lt;/D&gt;&lt;D xsi:type="xsd:double"&gt;15.422034&lt;/D&gt;&lt;D xsi:type="xsd:double"&gt;12.410879&lt;/D&gt;&lt;D xsi:type="xsd:double"&gt;26.495111&lt;/D&gt;&lt;D xsi:type="xsd:double"&gt;18.93227&lt;/D&gt;&lt;D xsi:type="xsd:double"&gt;7.746589&lt;/D&gt;&lt;D xsi:type="xsd:double"&gt;3.635788&lt;/D&gt;&lt;D xsi:type="xsd:double"&gt;1.8959165&lt;/D&gt;&lt;D xsi:type="xsd:double"&gt;-0.37807226&lt;/D&gt;&lt;D xsi:type="xsd:double"&gt;8.180416&lt;/D&gt;&lt;D xsi:type="xsd:double"&gt;14.031005&lt;/D&gt;&lt;/FQL&gt;&lt;FQL&gt;&lt;Q&gt;EPOL^P_PRICE_RETURNS_PR('52W',2,-10AY,0,AM)&lt;/Q&gt;&lt;R&gt;121&lt;/R&gt;&lt;C&gt;1&lt;/C&gt;&lt;D xsi:type="xsd:double"&gt;0.7754803&lt;/D&gt;&lt;D xsi:type="xsd:double"&gt;-10.2927265&lt;/D&gt;&lt;D xsi:type="xsd:double"&gt;-10.181141&lt;/D&gt;&lt;D xsi:type="xsd:double"&gt;-15.614528&lt;/D&gt;&lt;D xsi:type="xsd:double"&gt;-15.138388&lt;/D&gt;&lt;D xsi:type="xsd:double"&gt;-20.09629&lt;/D&gt;&lt;D xsi:type="xsd:double"&gt;-18.776094&lt;/D&gt;&lt;D xsi:type="xsd:double"&gt;-11.087304&lt;/D&gt;&lt;D xsi:type="xsd:double"&gt;-17.344862&lt;/D&gt;&lt;D xsi:type="xsd:double"&gt;-18.07049&lt;/D&gt;&lt;D xsi:type="xsd:double"&gt;-21.302593&lt;/D&gt;&lt;D xsi:type="xsd:double"&gt;-23.206352&lt;/D&gt;&lt;D xsi:type="xsd:double"&gt;-24.125916&lt;/D&gt;&lt;D xsi:type="xsd:double"&gt;-22.17921&lt;/D&gt;&lt;D xsi:type="xsd:double"&gt;-29.766983&lt;/D&gt;&lt;D xsi:type="xsd:double"&gt;-20.803082&lt;/D&gt;&lt;D xsi:type="xsd:double"&gt;-28.220772&lt;/D&gt;&lt;D xsi:type="xsd:double"&gt;-23.591345&lt;/D&gt;&lt;D xsi:type="xsd:double"&gt;-17.217804&lt;/D&gt;&lt;D xsi:type="xsd:double"&gt;-25.302565&lt;/D&gt;&lt;D xsi:type="xsd:double"&gt;-25.23266&lt;/D&gt;&lt;D xsi:type="xsd:double"&gt;-28.429932&lt;/D&gt;&lt;D xsi:type="xsd:double"&gt;-19.563759&lt;/D&gt;&lt;D xsi:type="xsd:double"&gt;-14.473284&lt;/D&gt;&lt;D xsi:type="xsd:double"&gt;-10.799562&lt;/D&gt;&lt;D xsi:type="xsd:double"&gt;-11.720806&lt;/D&gt;&lt;D xsi:type="xsd:double"&gt;-5.843979&lt;/D&gt;&lt;D xsi:type="xsd:double"&gt;-1.6437292&lt;/D&gt;&lt;D xsi:type="xsd:double"&gt;28.326618&lt;/D&gt;&lt;D xsi:type="xsd:double"&gt;23.084187&lt;/D&gt;&lt;D xsi:type="xsd:double"&gt;17.335342&lt;/D&gt;&lt;D xsi:type="xsd:double"&gt;29.363024&lt;/D&gt;&lt;D xsi:type="xsd:double"&gt;37.98759&lt;/D&gt;&lt;D xsi:type="xsd:double"&gt;53.03512&lt;/D&gt;&lt;D xsi:type="xsd:double"&gt;46.5678&lt;/D&gt;&lt;D xsi:type="xsd:double"&gt;51.4184&lt;/D&gt;&lt;D xsi:type="xsd:double"&gt;45.033646&lt;/D&gt;&lt;D xsi:type="xsd:double"&gt;49.724052&lt;/D&gt;&lt;D xsi:type="xsd:double"&gt;62.148357&lt;/D&gt;&lt;D xsi:type="xsd:double"&gt;53.191185&lt;/D&gt;&lt;D xsi:type="xsd:double"&gt;52.048336&lt;/D&gt;&lt;D xsi:type="xsd:double"&gt;30.206156&lt;/D&gt;&lt;D xsi:type="xsd:double"&gt;15.621889&lt;/D&gt;&lt;D xsi:type="xsd:double"&gt;8.708334&lt;/D&gt;&lt;D xsi:type="xsd:double"&gt;-4.033077&lt;/D&gt;&lt;D xsi:type="xsd:double"&gt;-10.236883&lt;/D&gt;&lt;D xsi:type="xsd:double"&gt;-3.0133665&lt;/D&gt;&lt;D xsi:type="xsd:double"&gt;-6.1940193&lt;/D&gt;&lt;D xsi:type="xsd:double"&gt;-4.9248877&lt;/D&gt;&lt;D xsi:type="xsd:double"&gt;-16.335619&lt;/D&gt;&lt;D xsi:type="xsd:double"&gt;-15.815228&lt;/D&gt;&lt;D xsi:type="xsd:double"&gt;-13.510513&lt;/D&gt;&lt;D xsi:type="xsd:double"&gt;-17.542202&lt;/D&gt;&lt;D xsi:type="xsd:double"&gt;-12.437052&lt;/D&gt;&lt;D xsi:type="xsd:double"&gt;-6.8145933&lt;/D&gt;&lt;D xsi:type="xsd:double"&gt;-5.958283&lt;/D&gt;&lt;D xsi:type="xsd:double"&gt;-5.4737625&lt;/D&gt;&lt;D xsi:type="xsd:double"&gt;11.905777&lt;/D&gt;&lt;D xsi:type="xsd:double"&gt;-3.0825078&lt;/D&gt;&lt;D xsi:type="xsd:double"&gt;-16.500723&lt;/D&gt;&lt;D xsi:type="xsd:double"&gt;-13.543248&lt;/D&gt;&lt;D xsi:type="xsd:double"&gt;0.16348362&lt;/D&gt;&lt;D xsi:type="xsd:double"&gt;-5.0031004&lt;/D&gt;&lt;D xsi:type="xsd:double"&gt;-5.9740543&lt;/D&gt;&lt;D xsi:type="xsd:double"&gt;-14.124817&lt;/D&gt;&lt;D xsi:type="xsd:double"&gt;-22.61032&lt;/D&gt;&lt;D xsi:type="xsd:double"&gt;-39.114697&lt;/D&gt;&lt;D xsi:type="xsd:double"&gt;-35.565544&lt;/D&gt;&lt;D xsi:type="xsd:double"&gt;-23.058516&lt;/D&gt;&lt;D xsi:type="xsd:double"&gt;-26.791842&lt;/D&gt;&lt;D xsi:type="xsd:double"&gt;-17.781199&lt;/D&gt;&lt;D xsi:type="xsd:double"&gt;-7.8171787&lt;/D&gt;&lt;D xsi:type="xsd:double"&gt;-19.454353&lt;/D&gt;&lt;D xsi:type="xsd:double"&gt;-27.12866&lt;/D&gt;&lt;D xsi:type="xsd:double"&gt;-13.254059&lt;/D&gt;&lt;D xsi:type="xsd:double"&gt;-6.976986&lt;/D&gt;&lt;D xsi:type="xsd:double"&gt;-6.8699064&lt;/D&gt;&lt;D xsi:type="xsd:double"&gt;4.465008&lt;/D&gt;&lt;D xsi:type="xsd:double"&gt;32.54584&lt;/D&gt;&lt;D xsi:type="xsd:double"&gt;35.499607&lt;/D&gt;&lt;D xsi:type="xsd:double"&gt;38.155365&lt;/D&gt;&lt;D xsi:type="xsd:double"&gt;32.49663&lt;/D&gt;&lt;D xsi:type="xsd:double"&gt;17.23218&lt;/D&gt;&lt;D xsi:type="xsd:double"&gt;23.639048&lt;/D&gt;&lt;D xsi:type="xsd:double"&gt;39.621307&lt;/D&gt;&lt;D xsi:type="xsd:double"&gt;53.949093&lt;/D&gt;&lt;D xsi:type="xsd:double"&gt;10.790073&lt;/D&gt;&lt;D xsi:type="xsd:double"&gt;10.590208&lt;/D&gt;&lt;D xsi:type="xsd:double"&gt;11.280453&lt;/D&gt;&lt;D xsi:type="xsd:double"&gt;-1.1699915&lt;/D&gt;&lt;D xsi:type="xsd:double"&gt;6.9812536&lt;/D&gt;&lt;D xsi:type="xsd:double"&gt;-17.046238&lt;/D&gt;&lt;D xsi:type="xsd:double"&gt;-24.676537&lt;/D&gt;&lt;D xsi:type="xsd:double"&gt;-32.79315&lt;/D&gt;&lt;D xsi:type="xsd:double"&gt;-33.955807&lt;/D&gt;&lt;D xsi:type="xsd:double"&gt;-40.83697&lt;/D&gt;&lt;D xsi:type="xsd:double"&gt;-48.657585&lt;/D&gt;&lt;D xsi:type="xsd:double"&gt;-46.182007&lt;/D&gt;&lt;D xsi:type="xsd:double"&gt;-26.082628&lt;/D&gt;&lt;D xsi:type="xsd:double"&gt;-24.651438&lt;/D&gt;&lt;D xsi:type="xsd:double"&gt;-15.700346&lt;/D&gt;&lt;D xsi:type="xsd:double"&gt;-13.514721&lt;/D&gt;&lt;D xsi:type="xsd:double"&gt;-18.396395&lt;/D&gt;&lt;D xsi:type="xsd:double"&gt;15.18675&lt;/D&gt;&lt;D xsi:type="xsd:double"&gt;11.628187&lt;/D&gt;&lt;D xsi:type="xsd:double"&gt;31.743027&lt;/D&gt;&lt;D xsi:type="xsd:double"&gt;52.705574&lt;/D&gt;&lt;D xsi:type="xsd:double"&gt;46.13055&lt;/D&gt;&lt;D xsi:type="xsd:double"&gt;54.502464&lt;/D&gt;&lt;D xsi:type="xsd:double"&gt;60.840332&lt;/D&gt;&lt;D xsi:type="xsd:double"&gt;47.876762&lt;/D&gt;&lt;D xsi:type="xsd:double"&gt;57.264458&lt;/D&gt;&lt;D xsi:type="xsd:double"&gt;30.091976&lt;/D&gt;&lt;D xsi:type="xsd:double"&gt;58.02748&lt;/D&gt;&lt;D xsi:type="xsd:double"&gt;61.58731&lt;/</t>
        </r>
      </text>
    </comment>
    <comment ref="A3" authorId="0" shapeId="0" xr:uid="{FD08B828-9E2D-4F89-BBB6-59DA52BDEE41}">
      <text>
        <r>
          <rPr>
            <b/>
            <sz val="9"/>
            <color indexed="81"/>
            <rFont val="Tahoma"/>
            <charset val="1"/>
          </rPr>
          <t>D&gt;&lt;D xsi:type="xsd:double"&gt;42.960514&lt;/D&gt;&lt;D xsi:type="xsd:double"&gt;47.39759&lt;/D&gt;&lt;D xsi:type="xsd:double"&gt;34.32007&lt;/D&gt;&lt;D xsi:type="xsd:double"&gt;19.419884&lt;/D&gt;&lt;D xsi:type="xsd:double"&gt;35.899033&lt;/D&gt;&lt;D xsi:type="xsd:double"&gt;54.031326&lt;/D&gt;&lt;/FQL&gt;&lt;FQL&gt;&lt;Q&gt;EWZ^FG_TOTAL_RETURNC(-10AY,0,AM)&lt;/Q&gt;&lt;R&gt;121&lt;/R&gt;&lt;C&gt;1&lt;/C&gt;&lt;D xsi:type="xsd:double"&gt;-12.579912&lt;/D&gt;&lt;D xsi:type="xsd:double"&gt;-15.401161&lt;/D&gt;&lt;D xsi:type="xsd:double"&gt;9.966946&lt;/D&gt;&lt;D xsi:type="xsd:double"&gt;-14.622217&lt;/D&gt;&lt;D xsi:type="xsd:double"&gt;1.3154268&lt;/D&gt;&lt;D xsi:type="xsd:double"&gt;-4.300785&lt;/D&gt;&lt;D xsi:type="xsd:double"&gt;-14.38666&lt;/D&gt;&lt;D xsi:type="xsd:double"&gt;21.525251&lt;/D&gt;&lt;D xsi:type="xsd:double"&gt;-9.15513&lt;/D&gt;&lt;D xsi:type="xsd:double"&gt;0.77780485&lt;/D&gt;&lt;D xsi:type="xsd:double"&gt;-15.205568&lt;/D&gt;&lt;D xsi:type="xsd:double"&gt;-7.3796806&lt;/D&gt;&lt;D xsi:type="xsd:double"&gt;-16.705162&lt;/D&gt;&lt;D xsi:type="xsd:double"&gt;7.024038&lt;/D&gt;&lt;D xsi:type="xsd:double"&gt;0.7772088&lt;/D&gt;&lt;D xsi:type="xsd:double"&gt;-6.893426&lt;/D&gt;&lt;D xsi:type="xsd:double"&gt;-15.402508&lt;/D&gt;&lt;D xsi:type="xsd:double"&gt;10.066009&lt;/D&gt;&lt;D xsi:type="xsd:double"&gt;28.335835&lt;/D&gt;&lt;D xsi:type="xsd:double"&gt;13.862932&lt;/D&gt;&lt;D xsi:type="xsd:double"&gt;-11.764706&lt;/D&gt;&lt;D xsi:type="xsd:double"&gt;6.7592144&lt;/D&gt;&lt;D xsi:type="xsd:double"&gt;19.202637&lt;/D&gt;&lt;D xsi:type="xsd:double"&gt;1.1966825&lt;/D&gt;&lt;D xsi:type="xsd:double"&gt;2.8805375&lt;/D&gt;&lt;D xsi:type="xsd:double"&gt;11.31742&lt;/D&gt;&lt;D xsi:type="xsd:double"&gt;-12.470209&lt;/D&gt;&lt;D xsi:type="xsd:double"&gt;-0.36007762&lt;/D&gt;&lt;D xsi:type="xsd:double"&gt;16.108215&lt;/D&gt;&lt;D xsi:type="xsd:double"&gt;2.0121694&lt;/D&gt;&lt;D xsi:type="xsd:double"&gt;-3.944981&lt;/D&gt;&lt;D xsi:type="xsd:double"&gt;-0.8376062&lt;/D&gt;&lt;D xsi:type="xsd:double"&gt;-3.2697558&lt;/D&gt;&lt;D xsi:type="xsd:double"&gt;-5.0654116&lt;/D&gt;&lt;D xsi:type="xsd:double"&gt;11.071217&lt;/D&gt;&lt;D xsi:type="xsd:double"&gt;8.135772&lt;/D&gt;&lt;D xsi:type="xsd:double"&gt;1.9431949&lt;/D&gt;&lt;D xsi:type="xsd:double"&gt;1.539588&lt;/D&gt;&lt;D xsi:type="xsd:double"&gt;-2.3104668&lt;/D&gt;&lt;D xsi:type="xsd:double"&gt;-0.25182962&lt;/D&gt;&lt;D xsi:type="xsd:double"&gt;18.148005&lt;/D&gt;&lt;D xsi:type="xsd:double"&gt;-2.1973372&lt;/D&gt;&lt;D xsi:type="xsd:double"&gt;-6.3512683&lt;/D&gt;&lt;D xsi:type="xsd:double"&gt;-0.66896677&lt;/D&gt;&lt;D xsi:type="xsd:double"&gt;-13.492805&lt;/D&gt;&lt;D xsi:type="xsd:double"&gt;-15.42812&lt;/D&gt;&lt;D xsi:type="xsd:double"&gt;18.483866&lt;/D&gt;&lt;D xsi:type="xsd:double"&gt;-10.672468&lt;/D&gt;&lt;D xsi:type="xsd:double"&gt;4.693687&lt;/D&gt;&lt;D xsi:type="xsd:double"&gt;16.564787&lt;/D&gt;&lt;D xsi:type="xsd:double"&gt;-2.5224805&lt;/D&gt;&lt;D xsi:type="xsd:double"&gt;-1.8042743&lt;/D&gt;&lt;D xsi:type="xsd:double"&gt;16.079473&lt;/D&gt;&lt;D xsi:type="xsd:double"&gt;0.7758975&lt;/D&gt;&lt;D xsi:type="xsd:double"&gt;-11.050725&lt;/D&gt;&lt;D xsi:type="xsd:double"&gt;5.015278&lt;/D&gt;&lt;D xsi:type="xsd:double"&gt;-4.92121&lt;/D&gt;&lt;D xsi:type="xsd:double"&gt;12.815821&lt;/D&gt;&lt;D xsi:type="xsd:double"&gt;4.0054917&lt;/D&gt;&lt;D xsi:type="xsd:double"&gt;-14.106512&lt;/D&gt;&lt;D xsi:type="xsd:double"&gt;8.198822&lt;/D&gt;&lt;D xsi:type="xsd:double"&gt;5.7778835&lt;/D&gt;&lt;D xsi:type="xsd:double"&gt;-5.7533026&lt;/D&gt;&lt;D xsi:type="xsd:double"&gt;13.799513&lt;/D&gt;&lt;D xsi:type="xsd:double"&gt;-5.216205&lt;/D&gt;&lt;D xsi:type="xsd:double"&gt;-15.57542&lt;/D&gt;&lt;D xsi:type="xsd:double"&gt;-37.030174&lt;/D&gt;&lt;D xsi:type="xsd:double"&gt;-2.90038&lt;/D&gt;&lt;D xsi:type="xsd:double"&gt;20.34632&lt;/D&gt;&lt;D xsi:type="xsd:double"&gt;2.666521&lt;/D&gt;&lt;D xsi:type="xsd:double"&gt;18.014181&lt;/D&gt;&lt;D xsi:type="xsd:double"&gt;-11.298073&lt;/D&gt;&lt;D xsi:type="xsd:double"&gt;-3.0487776&lt;/D&gt;&lt;D xsi:type="xsd:double"&gt;0.34940243&lt;/D&gt;&lt;D xsi:type="xsd:double"&gt;18.488861&lt;/D&gt;&lt;D xsi:type="xsd:double"&gt;9.438229&lt;/D&gt;&lt;D xsi:type="xsd:double"&gt;-5.844158&lt;/D&gt;&lt;D xsi:type="xsd:double"&gt;-8.333331&lt;/D&gt;&lt;D xsi:type="xsd:double"&gt;1.5987515&lt;/D&gt;&lt;D xsi:type="xsd:double"&gt;9.348965&lt;/D&gt;&lt;D xsi:type="xsd:double"&gt;7.7878118&lt;/D&gt;&lt;D xsi:type="xsd:double"&gt;9.07948&lt;/D&gt;&lt;D xsi:type="xsd:double"&gt;-5.945426&lt;/D&gt;&lt;D xsi:type="xsd:double"&gt;-4.196888&lt;/D&gt;&lt;D xsi:type="xsd:double"&gt;-9.843159&lt;/D&gt;&lt;D xsi:type="xsd:double"&gt;-8.278346&lt;/D&gt;&lt;D xsi:type="xsd:double"&gt;-3.9241374&lt;/D&gt;&lt;D xsi:type="xsd:double"&gt;2.4328828&lt;/D&gt;&lt;D xsi:type="xsd:double"&gt;11.552072&lt;/D&gt;&lt;D xsi:type="xsd:double"&gt;5.9615374&lt;/D&gt;&lt;D xsi:type="xsd:double"&gt;14.004827&lt;/D&gt;&lt;D xsi:type="xsd:double"&gt;-12.417089&lt;/D&gt;&lt;D xsi:type="xsd:double"&gt;8.209646&lt;/D&gt;&lt;D xsi:type="xsd:double"&gt;-18.172915&lt;/D&gt;&lt;D xsi:type="xsd:double"&gt;0.43010712&lt;/D&gt;&lt;D xsi:type="xsd:double"&gt;14.239824&lt;/D&gt;&lt;D xsi:type="xsd:double"&gt;-8.872223&lt;/D&gt;&lt;D xsi:type="xsd:double"&gt;8.433318&lt;/D&gt;&lt;D xsi:type="xsd:double"&gt;-6.481189&lt;/D&gt;&lt;D xsi:type="xsd:double"&gt;1.2616158&lt;/D&gt;&lt;D xsi:type="xsd:double"&gt;7.1505547&lt;/D&gt;&lt;D xsi:type="xsd:double"&gt;-7.3105335&lt;/D&gt;&lt;D xsi:type="xsd:double"&gt;-5.6439934&lt;/D&gt;&lt;D xsi:type="xsd:double"&gt;7.3619604&lt;/D&gt;&lt;D xsi:type="xsd:double"&gt;6.928575&lt;/D&gt;&lt;D xsi:type="xsd:double"&gt;10.496163&lt;/D&gt;&lt;D xsi:type="xsd:double"&gt;2.44658&lt;/D&gt;&lt;D xsi:type="xsd:double"&gt;-5.350673&lt;/D&gt;&lt;D xsi:type="xsd:double"&gt;-3.992337&lt;/D&gt;&lt;D xsi:type="xsd:double"&gt;-0.43246746&lt;/D&gt;&lt;D xsi:type="xsd:double"&gt;12.763107&lt;/D&gt;&lt;D xsi:type="xsd:double"&gt;8.280969&lt;/D&gt;&lt;D xsi:type="xsd:double"&gt;-5.38702&lt;/D&gt;&lt;D xsi:type="xsd:double"&gt;2.1276712&lt;/D&gt;&lt;D xsi:type="xsd:double"&gt;-4.606819&lt;/D&gt;&lt;D xsi:type="xsd:double"&gt;-2.9836893&lt;/D&gt;&lt;D xsi:type="xsd:double"&gt;-3.5193443&lt;/D&gt;&lt;D xsi:type="xsd:double"&gt;-5.8470306&lt;/D&gt;&lt;D xsi:type="xsd:double"&gt;0&lt;/D&gt;&lt;D xsi:type="xsd:double"&gt;10.490263&lt;/D&gt;&lt;D xsi:type="xsd:double"&gt;-3.034258&lt;/D&gt;&lt;/FQL&gt;&lt;FQL&gt;&lt;Q&gt;SET-BKK^FMA_DIV_YLD(NTMA,-10AY,0,AM,"PORTAGG","MEANR")&lt;/Q&gt;&lt;R&gt;121&lt;/R&gt;&lt;C&gt;1&lt;/C&gt;&lt;D xsi:type="xsd:double"&gt;3.3138960114965&lt;/D&gt;&lt;D xsi:type="xsd:double"&gt;3.44676273425217&lt;/D&gt;&lt;D xsi:type="xsd:double"&gt;3.29700126679&lt;/D&gt;&lt;D xsi:type="xsd:double"&gt;3.46076334403643&lt;/D&gt;&lt;D xsi:type="xsd:double"&gt;3.23012786414523&lt;/D&gt;&lt;D xsi:type="xsd:double"&gt;3.22013291833098&lt;/D&gt;&lt;D xsi:type="xsd:double"&gt;3.4623458560029&lt;/D&gt;&lt;D xsi:type="xsd:double"&gt;3.35034866616776&lt;/D&gt;&lt;D xsi:type="xsd:double"&gt;3.43390894338417&lt;/D&gt;&lt;D xsi:type="xsd:double"&gt;3.40500504834327&lt;/D&gt;&lt;D xsi:type="xsd:double"&gt;3.62575940439615&lt;/D&gt;&lt;D xsi:type="xsd:double"&gt;3.72272475007232&lt;/D&gt;&lt;D xsi:type="xsd:double"&gt;3.66101782560847&lt;/D&gt;&lt;D xsi:type="xsd:double"&gt;3.56778795795648&lt;/D&gt;&lt;D xsi:type="xsd:double"&gt;3.70197728567659&lt;/D&gt;&lt;D xsi:type="xsd:double"&gt;3.86516777111591&lt;/D&gt;&lt;D xsi:type="xsd:double"&gt;3.75900982542547&lt;/D&gt;&lt;D xsi:type="xsd:double"&gt;3.51195738457779&lt;/D&gt;&lt;D xsi:type="xsd:double"&gt;3.38768902814107&lt;/D&gt;&lt;D xsi:type="xsd:double"&gt;3.36049028969268&lt;/D&gt;&lt;D xsi:type="xsd:double"&gt;3.35749409262923&lt;/D&gt;&lt;D xsi:type="xsd:double"&gt;3.34628163937426&lt;/D&gt;&lt;D xsi:type="xsd:double"&gt;3.14494698941964&lt;/D&gt;&lt;D xsi:type="xsd:double"&gt;3.11225818293433&lt;/D&gt;&lt;D xsi:type="xsd:double"&gt;3.29650267793631&lt;/D&gt;&lt;D xsi:type="xsd:double"&gt;3.29241560286478&lt;/D&gt;&lt;D xsi:type="xsd:double"&gt;3.27331322949402&lt;/D&gt;&lt;D xsi:type="xsd:double"&gt;3.2746186709746&lt;/D&gt;&lt;D xsi:type="xsd:double"&gt;3.12600579210554&lt;/D&gt;&lt;D xsi:type="xsd:double"&gt;3.15941723895431&lt;/D&gt;&lt;D xsi:type="xsd:double"&gt;3.14486109833037&lt;/D&gt;&lt;D xsi:type="xsd:double"&gt;3.1717586329461&lt;/D&gt;&lt;D xsi:type="xsd:double"&gt;3.17554434912838&lt;/D&gt;&lt;D xsi:type="xsd:double"&gt;3.18465842165016&lt;/D&gt;&lt;D xsi:type="xsd:double"&gt;3.23796865472367&lt;/D&gt;&lt;D xsi:type="xsd:double"&gt;3.21778340810953&lt;/D&gt;&lt;D xsi:type="xsd:double"&gt;3.02429271102237&lt;/D&gt;&lt;D xsi:type="xsd:double"&gt;2.99965550246687&lt;/D&gt;&lt;D xsi:type="xsd:double"&gt;3.06725099363693&lt;/D&gt;&lt;D xsi:type="xsd:double"&gt;2.99581529225411&lt;/D&gt;&lt;D xsi:type="xsd:double"&gt;2.87373029747552&lt;/D&gt;&lt;D xsi:type="xsd:double"&gt;2.94474853353891&lt;/D&gt;&lt;D xsi:type="xsd:double"&gt;3.00698188162855&lt;/D&gt;&lt;D xsi:type="xsd:double"&gt;3.06192909457266&lt;/D&gt;&lt;D xsi:type="xsd:double"&gt;3.14841810631861&lt;/D&gt;&lt;D xsi:type="xsd:double"&gt;3.41292593854325&lt;/D&gt;&lt;D xsi:type="xsd:double"&gt;3.25284291542353&lt;/D&gt;&lt;D xsi:type="xsd:double"&gt;3.19990103464581&lt;/D&gt;&lt;D xsi:type="xsd:double"&gt;3.19302543776538&lt;/D&gt;&lt;D xsi:type="xsd:double"&gt;3.45939233836007&lt;/D&gt;&lt;D xsi:type="xsd:double"&gt;3.46030543719591&lt;/D&gt;&lt;D xsi:type="xsd:double"&gt;3.63529580008696&lt;/D&gt;&lt;D xsi:type="xsd:double"&gt;3.39113059467323&lt;/D&gt;&lt;D xsi:type="xsd:double"&gt;3.23312200571801&lt;/D&gt;&lt;D xsi:type="xsd:double"&gt;3.33615238290516&lt;/D&gt;&lt;D xsi:type="xsd:double"&gt;3.26338137191031&lt;/D&gt;&lt;D xsi:type="xsd:double"&gt;3.33295060786679&lt;/D&gt;&lt;D xsi:type="xsd:double"&gt;3.10814661487337&lt;/D&gt;&lt;D xsi:type="xsd:double"&gt;3.14130357213755&lt;/D&gt;&lt;D xsi:type="xsd:double"&gt;3.31439494940694&lt;/D&gt;&lt;D xsi:type="xsd:double"&gt;3.2494724207973&lt;/D&gt;&lt;D xsi:type="xsd:double"&gt;3.31881249552162&lt;/D&gt;&lt;D xsi:type="xsd:double"&gt;3.19392257213217&lt;/D&gt;&lt;D xsi:type="xsd:double"&gt;3.23448818801177&lt;/D&gt;&lt;D xsi:type="xsd:double"&gt;3.3663223554826&lt;/D&gt;&lt;D xsi:type="xsd:double"&gt;3.5674034293084&lt;/D&gt;&lt;D xsi:type="xsd:double"&gt;4.26353941075415&lt;/D&gt;&lt;D xsi:type="xsd:double"&gt;3.43903217325472&lt;/D&gt;&lt;D xsi:type="xsd:double"&gt;3.06777015600107&lt;/D&gt;&lt;D xsi:type="xsd:double"&gt;3.10947483320691&lt;/D&gt;&lt;D xsi:type="xsd:double"&gt;3.05126399850482&lt;/D&gt;&lt;D xsi:type="xsd:double"&gt;3.07495757314499&lt;/D&gt;&lt;D xsi:type="xsd:double"&gt;3.23825420836155&lt;/D&gt;&lt;D xsi:type="xsd:double"&gt;3.27975148528687&lt;/D&gt;&lt;D xsi:type="xsd:double"&gt;2.74656437711315&lt;/D&gt;&lt;D xsi:type="xsd:double"&gt;2.73360920890595&lt;/D&gt;&lt;D xsi:type="xsd:double"&gt;2.77481929809256&lt;/D&gt;&lt;D xsi:type="xsd:double"&gt;2.8461843768964&lt;/D&gt;&lt;D xsi:type="xsd:double"&gt;2.77146143113771&lt;/D&gt;&lt;D xsi:type="xsd:double"&gt;2.89000870175264&lt;/D&gt;&lt;D xsi:type="xsd:double"&gt;2.8826285290649&lt;/D&gt;&lt;D xsi:type="xsd:double"&gt;2.89952178849818&lt;/D&gt;&lt;D xsi:type="xsd:double"&gt;3.01354811328783&lt;/D&gt;&lt;D xsi:type="xsd:double"&gt;2.84353560114526&lt;/D&gt;&lt;D xsi:type="xsd:double"&gt;2.84670979778236&lt;/D&gt;&lt;D xsi:type="xsd:double"&gt;2.84172627100389&lt;/D&gt;&lt;D xsi:type="xsd:double"&gt;2.90253573328052&lt;/D&gt;&lt;D xsi:type="xsd:double"&gt;2.89727251773138&lt;/D&gt;&lt;D xsi:type="xsd:double"&gt;2.90797105440258&lt;/D&gt;&lt;D xsi:type="xsd:double"&gt;2.88865563587055&lt;/D&gt;&lt;D xsi:type="xsd:double"&gt;2.91332459603258&lt;/D&gt;&lt;D xsi:type="xsd:double"&gt;2.99984229655258&lt;/D&gt;&lt;D xsi:type="xsd:double"&gt;3.02043036991319&lt;/D&gt;&lt;D xsi:type="xsd:double"&gt;3.13952497060574&lt;/D&gt;&lt;D xsi:type="xsd:double"&gt;3.17292504169482&lt;/D&gt;&lt;D xsi:type="xsd:double"&gt;3.06276611165769&lt;/D&gt;&lt;D xsi:type="xsd:double"&gt;3.10621553212741&lt;/D&gt;&lt;D xsi:type="xsd:double"&gt;3.13601212087814&lt;/D&gt;&lt;D xsi:type="xsd:double"&gt;3.03789042468835&lt;/D&gt;&lt;D xsi:type="xsd:double"&gt;2.99695161289447&lt;/D&gt;&lt;D xsi:type="xsd:double"&gt;2.96296051622353&lt;/D&gt;&lt;D xsi:type="xsd:double"&gt;3.10809973394111&lt;/D&gt;&lt;D xsi:type="xsd:double"&gt;3.12731393707147&lt;/D&gt;&lt;D xsi:type="xsd:double"&gt;3.24871573695544&lt;/D&gt;&lt;D xsi:type="xsd:double"&gt;3.1783685867394&lt;/D&gt;&lt;D xsi:type="xsd:double"&gt;3.26115310531856&lt;/D&gt;&lt;D xsi:type="xsd:double"&gt;3.07840667545683&lt;/D&gt;&lt;D xsi:type="xsd:double"&gt;3.06461065761427&lt;/D&gt;&lt;D xsi:type="xsd:double"&gt;3.2046336822625&lt;/D&gt;&lt;D xsi:type="xsd:double"&gt;3.47739744058524&lt;/D&gt;&lt;D xsi:type="xsd:double"&gt;3.39055185548121&lt;/D&gt;&lt;D xsi:type="xsd:double"&gt;3.37003451327213&lt;/D&gt;&lt;D xsi:type="xsd:double"&gt;3.52661406389169&lt;/D&gt;&lt;D xsi:type="xsd:double"&gt;3.42798555033371&lt;/D&gt;&lt;D xsi:type="xsd:double"&gt;3.49884157586994&lt;/D&gt;&lt;D xsi:type="xsd:double"&gt;3.62846310800488&lt;/D&gt;&lt;D xsi:type="xsd:double"&gt;3.6751992419477&lt;/D&gt;&lt;D xsi:type="xsd:double"&gt;3.83937544355255&lt;/D&gt;&lt;D xsi:type="xsd:double"&gt;3.836966795737&lt;/D&gt;&lt;D xsi:type="xsd:double"&gt;3.70112476400658&lt;/D&gt;&lt;D xsi:type="xsd:double"&gt;3.46920713418715&lt;/D&gt;&lt;/FQL&gt;&lt;FQL&gt;&lt;Q&gt;CNYA^FMA_DIV_YLD(NTMA,-10AY,0,AM,"PORTAGG","MEANR")&lt;/Q&gt;&lt;R&gt;121&lt;/R&gt;&lt;C&gt;1&lt;/C&gt;&lt;D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xsi:type="xsd:double"&gt;2.25217858136109&lt;/D&gt;&lt;D xsi:type="xsd:double"&gt;2.22930423124405&lt;/D&gt;&lt;D xsi:type="xsd:double"&gt;2.29348861399503&lt;/D&gt;&lt;D xsi:type="xsd:double"&gt;2.2686589738001&lt;/D&gt;&lt;D xsi:type="xsd:double"&gt;2.17104569755684&lt;/D&gt;&lt;D xsi:type="xsd:double"&gt;2.32232879923954&lt;/D&gt;&lt;D xsi:type="xsd:double"&gt;2.28170192430299&lt;/D&gt;&lt;D xsi:type="xsd:double"&gt;2.30151352368308&lt;/D&gt;&lt;D xsi:type="xsd:double"&gt;2.31277931424513&lt;/D&gt;&lt;D xsi:type="xsd:double"&gt;2.27481158062418&lt;/D&gt;&lt;D xsi:type="xsd:double"&gt;2.21634356292313&lt;/D&gt;&lt;D xsi:type="xsd:double"&gt;2.0833467817125&lt;/D&gt;&lt;D xsi:type="xsd:double"&gt;2.14727182079272&lt;/D&gt;&lt;D xsi:type="xsd:double"&gt;2.14144027039752&lt;/D&gt;&lt;D xsi:type="xsd:double"&gt;2.16269315417993&lt;/D&gt;&lt;D xsi:type="xsd:double"&gt;2.12022059601327&lt;/D&gt;&lt;D xsi:type="xsd:double"&gt;2.14230298918748&lt;/D&gt;&lt;D xsi:type="xsd:double"&gt;2.2302673742174&lt;/D&gt;&lt;D xsi:type="xsd:double"&gt;2.06907043708745&lt;/D&gt;&lt;D xsi:type="xsd:double"&gt;2.27163782679117&lt;/D&gt;&lt;D xsi:type="xsd:double"&gt;2.42049060436357&lt;/D&gt;&lt;D xsi:type="xsd:double"&gt;2.71505565282119&lt;/D&gt;&lt;D xsi:type="xsd:double"&gt;2.72581382348446&lt;/D&gt;&lt;D xsi:type="xsd:double"&gt;2.98962234248188&lt;/D&gt;&lt;D xsi:type="xsd:double"&gt;2.99152864473035&lt;/D&gt;&lt;D xsi:type="xsd:double"&gt;3.15991018545217&lt;/D&gt;&lt;D xsi:type="xsd:double"&gt;3.08288247813149&lt;/D&gt;&lt;D xsi:type="xsd:double"&gt;3.34884272206803&lt;/D&gt;&lt;D xsi:type="xsd:double"&gt;3.33956069780464&lt;/D&gt;&lt;D xsi:type="xsd:double"&gt;3.40514651414937&lt;/D&gt;&lt;D xsi:type="xsd:double"&gt;3.19549520703693&lt;/D&gt;&lt;D xsi:type="xsd:double"&gt;2.81803954671926&lt;/D&gt;&lt;D xsi:type="xsd:double"&gt;2.8526762665599&lt;/D&gt;&lt;D xsi:type="xsd:double"&gt;2.70447203536305&lt;/D&gt;&lt;D xsi:type="xsd:double"&gt;2.93531907006217&lt;/D&gt;&lt;D xsi:type="xsd:double"&gt;2.67119103310175&lt;/D&gt;&lt;D xsi:type="xsd:double"&gt;2.69366899421051&lt;/D&gt;&lt;D xsi:type="xsd:double"&gt;2.72273354039323&lt;/D&gt;&lt;D xsi:type="xsd:double"&gt;2.70436300232227&lt;/D&gt;&lt;D xsi:type="xsd:double"&gt;2.72005861118552&lt;/D&gt;&lt;D xsi:type="xsd:double"&gt;2.58081151412076&lt;/D&gt;&lt;D xsi:type="xsd:double"&gt;2.49066210245085&lt;/D&gt;&lt;D xsi:type="xsd:double"&gt;2.50150906254082&lt;/D&gt;&lt;D xsi:type="xsd:double"&gt;2.42175241323901&lt;/D&gt;&lt;D xsi:type="xsd:double"&gt;2.59690339166024&lt;/D&gt;&lt;D xsi:type="xsd:double"&gt;2.42114294561111&lt;/D&gt;&lt;D xsi:type="xsd:double"&gt;2.37780490026032&lt;/D&gt;&lt;D xsi:type="xsd:double"&gt;2.14819819126624&lt;/D&gt;&lt;D xsi:type="xsd:double"&gt;2.00764068404123&lt;/D&gt;&lt;D xsi:type="xsd:double"&gt;1.92320390920368&lt;/D&gt;&lt;D xsi:type="xsd:double"&gt;1.99887649791783&lt;/D&gt;&lt;D xsi:type="xsd:double"&gt;1.98136308580009&lt;/D&gt;&lt;D xsi:type="xsd:double"&gt;1.91292828240594&lt;/D&gt;&lt;D xsi:type="xsd:double"&gt;1.83978370646848&lt;/D&gt;&lt;D xsi:type="xsd:double"&gt;1.67278912517335&lt;/D&gt;&lt;D xsi:type="xsd:double"&gt;1.76709133589324&lt;/D&gt;&lt;D xsi:type="xsd:double"&gt;1.89828530897718&lt;/D&gt;&lt;D xsi:type="xsd:double"&gt;1.91702705621853&lt;/D&gt;&lt;D xsi:type="xsd:double"&gt;1.81549925702888&lt;/D&gt;&lt;D xsi:type="xsd:double"&gt;1.81282746422476&lt;/D&gt;&lt;D xsi:type="xsd:double"&gt;2.0234056159672&lt;/D&gt;&lt;D xsi:type="xsd:double"&gt;1.99910273776717&lt;/D&gt;&lt;D xsi:type="xsd:double"&gt;1.98602397971945&lt;/D&gt;&lt;D xsi:type="xsd:double"&gt;2.01607763693316&lt;/D&gt;&lt;D xsi:type="xsd:double"&gt;2.00668854129087&lt;/D&gt;&lt;D xsi:type="xsd:double"&gt;1.97571208149846&lt;/D&gt;&lt;D xsi:type="xsd:double"&gt;2.20086677530285&lt;/D&gt;&lt;D xsi:type="xsd:double"&gt;2.19997413212725&lt;/D&gt;&lt;D xsi:type="xsd:double"&gt;2.41409607273718&lt;/D&gt;&lt;D xsi:type="xsd:double"&gt;2.57554228882624&lt;/D&gt;&lt;D xsi:type="xsd:double"&gt;2.46532932451951&lt;/D&gt;&lt;D xsi:type="xsd:double"&gt;2.24445634246083&lt;/D&gt;&lt;D xsi:type="xsd:double"&gt;2.38751230268062&lt;/D&gt;&lt;D xsi:type="xsd:double"&gt;2.43953534510308&lt;/D&gt;&lt;D xsi:type="xsd:double"&gt;2.60561560513637&lt;/D&gt;&lt;D xsi:type="xsd:double"&gt;2.78730310038051&lt;/D&gt;&lt;D xsi:type="xsd:double"&gt;2.63180644756768&lt;/D&gt;&lt;D xsi:type="xsd:double"&gt;2.54853294326298&lt;/D&gt;&lt;D xsi:type="xsd:double"&gt;2.37342780420721&lt;/D&gt;&lt;D xsi:type="xsd:double"&gt;2.44580419712146&lt;/D&gt;&lt;D xsi:type="xsd:double"&gt;2.48626102946127&lt;/D&gt;&lt;D xsi:type="xsd:double"&gt;2.50945946297388&lt;/D&gt;&lt;D xsi:type="xsd:double"&gt;2.60890715883775&lt;/D&gt;&lt;D xsi:type="xsd:double"&gt;2.60809300041689&lt;/D&gt;&lt;D xsi:type="xsd:double"&gt;2.56316503816031&lt;/D&gt;&lt;D xsi:type="xsd:double"&gt;2.65585445510051&lt;/D&gt;&lt;D xsi:type="xsd:double"&gt;2.6431813241237&lt;/D&gt;&lt;D xsi:type="xsd:double"&gt;2.75362645868851&lt;/D&gt;&lt;D xsi:type="xsd:double"&gt;2.74425317327264&lt;/D&gt;&lt;D xsi:type="xsd:double"&gt;2.84985303798359&lt;/D&gt;&lt;D xsi:type="xsd:double"&gt;2.88029179352149&lt;/D&gt;&lt;D xsi:type="xsd:double"&gt;2.73212737681537&lt;/D&gt;&lt;D xsi:type="xsd:double"&gt;2.82030041817019&lt;/D&gt;&lt;D xsi:type="xsd:double"&gt;2.80684114597098&lt;/D&gt;&lt;D xsi:type="xsd:double"&gt;2.86027641337797&lt;/D&gt;&lt;D xsi:type="xsd:double"&gt;3.06302628970571&lt;/D&gt;&lt;D xsi:type="xsd:double"&gt;3.18751643489848&lt;/D&gt;&lt;D xsi:type="xsd:double"&gt;3.33338715606772&lt;/D&gt;&lt;D xsi:type="xsd:double"&gt;3.210112257908&lt;/D&gt;&lt;/FQL&gt;&lt;FQL&gt;&lt;Q&gt;KSA^FMA_ROE(NTMA,-20AY,NOW,FY,"PORTAGG","MEANR")&lt;/Q&gt;&lt;R&gt;20&lt;/R&gt;&lt;C&gt;1&lt;/C&gt;&lt;D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xsi:type="xsd:double"&gt;11.2305559865745&lt;/D&gt;&lt;D xsi:type="xsd:double"&gt;10.1469870690871&lt;/D&gt;&lt;D xsi:type="xsd:double"&gt;12.7997878063274&lt;/D&gt;&lt;D xsi:type="xsd:double"&gt;13.778318029977&lt;/D&gt;&lt;D xsi:type="xsd:double"&gt;11.7583310618864&lt;/D&gt;&lt;/FQL&gt;&lt;FQL&gt;&lt;Q&gt;EPOL^FMA_ROE(NTMA,-20AY,NOW,FY,"PORTAGG","MEANR")&lt;/Q&gt;&lt;R&gt;20&lt;/R&gt;&lt;C&gt;1&lt;/C&gt;&lt;D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xsi:type="xsd:double"&gt;36.2882627192031&lt;/D&gt;&lt;D xsi:type="xsd:double"&gt;33.6901761155249&lt;/D&gt;&lt;D xsi:type="xsd:double"&gt;46.9896111943375&lt;/D&gt;&lt;D xsi:type="xsd:double"&gt;46.0138203990937&lt;/D&gt;&lt;D xsi:type="xsd:double"&gt;54.6734551647041&lt;/D&gt;&lt;/FQL&gt;&lt;FQL&gt;&lt;Q&gt;VNM^P_PRICE_RETURNS_PR('52W',2,-10AY,0,AM)&lt;/Q&gt;&lt;R&gt;121&lt;/R&gt;&lt;C&gt;1&lt;/C&gt;&lt;D xsi:type="xsd:double"&gt;25.588345&lt;/D&gt;&lt;D xsi:type="xsd:double"&gt;10.414923&lt;/D&gt;&lt;D xsi:type="xsd:double"&gt;9.40125&lt;/D&gt;&lt;D xsi:type="xsd:double"&gt;2.150035&lt;/D&gt;&lt;D xsi:type="xsd:double"&gt;-8.254683&lt;/D&gt;&lt;D xsi:type="xsd:double"&gt;-7.978326&lt;/D&gt;&lt;D xsi:type="xsd:double"&gt;-17.852242&lt;/D&gt;&lt;D xsi:type="xsd:double"&gt;-6.3489256&lt;/D&gt;&lt;D xsi:type="xsd:double"&gt;-10.432607&lt;/D&gt;&lt;D xsi:type="xsd:double"&gt;-10.019482&lt;/D&gt;&lt;D xsi:type="xsd:double"&gt;-12.017191&lt;/D&gt;&lt;D xsi:type="xsd:double"&gt;-28.231949&lt;/D&gt;&lt;D xsi:type="xsd:double"&gt;-27.626312&lt;/D&gt;&lt;D xsi:type="xsd:double"&gt;-15.3503895&lt;/D&gt;&lt;D xsi:type="xsd:double"&gt;-22.0039&lt;/D&gt;&lt;D xsi:type="xsd:double"&gt;-19.670868&lt;/D&gt;&lt;D xsi:type="xsd:double"&gt;-23.823816&lt;/D&gt;&lt;D xsi:type="xsd:double"&gt;-25.793774&lt;/D&gt;&lt;D xsi:type="xsd:double"&gt;-16.045403&lt;/D&gt;&lt;D xsi:type="xsd:double"&gt;-17.726326&lt;/D&gt;&lt;D xsi:type="xsd:double"&gt;-18.331564&lt;/D&gt;&lt;D xsi:type="xsd:double"&gt;-19.815952&lt;/D&gt;&lt;D xsi:type="xsd:double"&gt;-16.569424&lt;/D&gt;&lt;D xsi:type="xsd:double"&gt;2.0700455&lt;/D&gt;&lt;D xsi:type="xsd:double"&gt;0.10005236&lt;/D&gt;&lt;D xsi:type="xsd:double"&gt;-11.111999&lt;/D&gt;&lt;D xsi:type="xsd:double"&gt;-14.0423355&lt;/D&gt;&lt;D xsi:type="xsd:double"&gt;-9.250486&lt;/D&gt;&lt;D xsi:type="xsd:double"&gt;3.8344622&lt;/D&gt;&lt;D xsi:type="xsd:double"&gt;0.49556494&lt;/D&gt;&lt;D xsi:type="xsd:double"&gt;2.6101112&lt;/D&gt;&lt;D xsi:type="xsd:double"&gt;-1.9611776&lt;/D&gt;&lt;D xsi:type="xsd:double"&gt;3.6916137&lt;/D&gt;&lt;D xsi:type="xsd:double"&gt;7.8868747&lt;/D&gt;&lt;D xsi:type="xsd:double"&gt;0.41121244&lt;/D&gt;&lt;D xsi:type="xsd:double"&gt;-1.6980827&lt;/D&gt;&lt;D xsi:type="xsd:double"&gt;0.9693742&lt;/D&gt;&lt;D xsi:type="xsd:double"&gt;12.829411&lt;/D&gt;&lt;D xsi:type="xsd:double"&gt;29.318798&lt;/D&gt;&lt;D xsi:type="xsd:double"&gt;36.895325&lt;/D&gt;&lt;D xsi:type="xsd:double"&gt;47.37972&lt;/D&gt;&lt;D xsi:type="xsd:double"&gt;37.31644&lt;/D&gt;&lt;D xsi:type="xsd:double"&gt;39.236008&lt;/D&gt;&lt;D xsi:type="xsd:double"&gt;29.998434&lt;/D&gt;&lt;D xsi:type="xsd:double"&gt;14.494824&lt;/D&gt;&lt;D xsi:type="xsd:double"&gt;10.381281&lt;/D&gt;&lt;D xsi:type="xsd:double"&gt;10.75089&lt;/D&gt;&lt;D xsi:type="xsd:double"&gt;17.524195&lt;/D&gt;&lt;D xsi:type="xsd:double"&gt;14.296317&lt;/D&gt;&lt;D xsi:type="xsd:double"&gt;-4.3572664&lt;/D&gt;&lt;D xsi:type="xsd:double"&gt;-7.0619287&lt;/D&gt;&lt;D xsi:type="xsd:double"&gt;-12.9687605&lt;/D&gt;&lt;D xsi:type="xsd:double"&gt;-18.59541&lt;/D&gt;&lt;D xsi:type="xsd:double"&gt;-8.2756815&lt;/D&gt;&lt;D xsi:type="xsd:double"&gt;-13.743364&lt;/D&gt;&lt;D xsi:type="xsd:double"&gt;-5.7319045&lt;/D&gt;&lt;D xsi:type="xsd:double"&gt;-0.77352524&lt;/D&gt;&lt;D xsi:type="xsd:double"&gt;0.50257444&lt;/D&gt;&lt;D xsi:type="xsd:double"&gt;3.38341&lt;/D&gt;&lt;D xsi:type="xsd:double"&gt;-6.8233547&lt;/D&gt;&lt;D xsi:type="xsd:double"&gt;-3.1998038&lt;/D&gt;&lt;D xsi:type="xsd:double"&gt;8.402216&lt;/D&gt;&lt;D xsi:type="xsd:double"&gt;4.37274&lt;/D&gt;&lt;D xsi:type="xsd:double"&gt;7.2190166&lt;/D&gt;&lt;D xsi:type="xsd:double"&gt;0.064492226&lt;/D&gt;&lt;D xsi:type="xsd:double"&gt;-19.032938&lt;/D&gt;&lt;D xsi:type="xsd:double"&gt;-35.637276&lt;/D&gt;&lt;D xsi:type="xsd:double"&gt;-26.085127&lt;/D&gt;&lt;D xsi:type="xsd:double"&gt;-14.6007&lt;/D&gt;&lt;D xsi:type="xsd:double"&gt;-16.503216&lt;/D&gt;&lt;D xsi:type="xsd:double"&gt;-16.415232&lt;/D&gt;&lt;D xsi:type="xsd:double"&gt;-5.349308&lt;/D&gt;&lt;D xsi:type="xsd:double"&gt;-8.771378&lt;/D&gt;&lt;D xsi:type="xsd:double"&gt;-6.966585&lt;/D&gt;&lt;D xsi:type="xsd:double"&gt;1.5772104&lt;/D&gt;&lt;D xsi:type="xsd:double"&gt;6.0963273&lt;/D&gt;&lt;D xsi:type="xsd:double"&gt;10.969198&lt;/D&gt;&lt;D xsi:type="xsd:double"&gt;25.253033&lt;/D&gt;&lt;D xsi:type="xsd:double"&gt;62.266304&lt;/D&gt;&lt;D xsi:type="xsd:double"&gt;56.894745&lt;/D&gt;&lt;D xsi:type="xsd:double"&gt;42.06425&lt;/D&gt;&lt;D xsi:type="xsd:double"&gt;51.473618&lt;/D&gt;&lt;D xsi:type="xsd:double"&gt;41.293537&lt;/D&gt;&lt;D xsi:type="xsd:double"&gt;36.3724&lt;/D&gt;&lt;D xsi:type="xsd:double"&gt;32.667793&lt;/D&gt;&lt;D xsi:type="xsd:double"&gt;34.199463&lt;/D&gt;&lt;D xsi:type="xsd:double"&gt;29.463923&lt;/D&gt;&lt;D xsi:type="xsd:double"&gt;26.21131&lt;/D&gt;&lt;D xsi:type="xsd:double"&gt;12.201405&lt;/D&gt;&lt;D xsi:type="xsd:double"&gt;13.149691&lt;/D&gt;&lt;D xsi:type="xsd:double"&gt;9.662926&lt;/D&gt;&lt;D xsi:type="xsd:double"&gt;-10.94628&lt;/D&gt;&lt;D xsi:type="xsd:double"&gt;-17.885006&lt;/D&gt;&lt;D xsi:type="xsd:double"&gt;-27.394527&lt;/D&gt;&lt;D xsi:type="xsd:double"&gt;-23.803217&lt;/D&gt;&lt;D xsi:type="xsd:double"&gt;-19.82956&lt;/D&gt;&lt;D xsi:type="xsd:double"&gt;-29.11079&lt;/D&gt;&lt;D xsi:type="xsd:double"&gt;-41.14972&lt;/D&gt;&lt;D xsi:type="xsd:double"&gt;-43.88076&lt;/D&gt;&lt;D xsi:type="xsd:double"&gt;-42.748665&lt;/D&gt;&lt;D xsi:type="xsd:double"&gt;-32.255543&lt;/D&gt;&lt;D xsi:type="xsd:double"&gt;-42.084892&lt;/D&gt;&lt;D xsi:type="xsd:double"&gt;-36.326576&lt;/D&gt;&lt;D xsi:type="xsd:double"&gt;-28.878302&lt;/D&gt;&lt;D xsi:type="xsd:double"&gt;-21.121174&lt;/D&gt;&lt;D xsi:type="xsd:double"&gt;-7.103181&lt;/D&gt;&lt;D xsi:type="xsd:double"&gt;-0.23527145&lt;/D&gt;&lt;D xsi:type="xsd:double"&gt;-6.7367435&lt;/D&gt;&lt;D xsi:type="xsd:double"&gt;1.2372255&lt;/D&gt;&lt;D xsi:type="xsd:double"&gt;3.3405185&lt;/D&gt;&lt;D xsi:type="xsd:double"&gt;13.938332&lt;/D&gt;&lt;D xsi:type="xsd:double"&gt;13.433695&lt;/D&gt;&lt;D xsi:type="xsd:double"&gt;4.9507856&lt;/D&gt;&lt;D xsi:type="xsd:double"&gt;24.717606&lt;/D&gt;&lt;D xsi:type="xsd:double"&gt;20.714928&lt;/D&gt;&lt;D xsi:type="xsd:double"&gt;10.001099&lt;/D&gt;&lt;D xsi:type="xsd:double"&gt;8.409619&lt;/D&gt;&lt;D xsi:type="xsd:double"&gt;-4.926008&lt;/D&gt;&lt;D xsi:type="xsd:double"&gt;-12.79664&lt;/D&gt;&lt;D xsi:type="xsd:double"&gt;-8.445036&lt;/D&gt;&lt;D xsi:type="xsd:double"&gt;-0.99960566&lt;/D&gt;&lt;/FQL&gt;&lt;FQL&gt;&lt;Q&gt;EPHE^P_PRICE_RETURNS_PR('52W',2,-10AY,0,AM)&lt;/Q&gt;&lt;R&gt;121&lt;/R&gt;&lt;C&gt;1&lt;/C&gt;&lt;D xsi:type="xsd:double"&gt;12.145388&lt;/D&gt;&lt;D xsi:type="xsd:double"&gt;7.3399544&lt;/D&gt;&lt;D xsi:type="xsd:double"&gt;23.825932&lt;/D&gt;&lt;D xsi:type="xsd:double"&gt;26.671577&lt;/D&gt;&lt;D xsi:type="xsd:double"&gt;32.42251&lt;/D&gt;&lt;D xsi:type="xsd:double"&gt;24.199545&lt;/D&gt;&lt;D xsi:type="xsd:double"&gt;25.354313&lt;/D&gt;&lt;D xsi:type="xsd:double"&gt;20.426868&lt;/D&gt;&lt;D xsi:type="xsd:double"&gt;9.130049&lt;/D&gt;&lt;D xsi:type="xsd:double"&gt;5.5983305&lt;/D&gt;&lt;D xsi:type="xsd:double"&gt;2.2139668&lt;/D&gt;&lt;D xsi:type="xsd:double"&gt;-8.23465&lt;/D&gt;&lt;D xsi:type="xsd:double"&gt;-10.092813&lt;/D&gt;&lt;D xsi:type="xsd:double"&gt;-1.7011046&lt;/D&gt;&lt;D xsi:type="xsd:double"&gt;-12.247282&lt;/D&gt;&lt;D xsi:type="xsd:double"&gt;-9.0755825&lt;/D&gt;&lt;D xsi:type="xsd:double"&gt;-23.810965&lt;/D&gt;&lt;D xsi:type="xsd:double"&gt;-21.272188&lt;/D&gt;&lt;D xsi:type="xsd:double"&gt;-12.0780525&lt;/D&gt;&lt;D xsi:type="xsd:double"&gt;-14.650822&lt;/D&gt;&lt;D xsi:type="xsd:double"&gt;-6.33198&lt;/D&gt;&lt;D xsi:type="xsd:double"&gt;-2.7981162&lt;/D&gt;&lt;D xsi:type="xsd:double"&gt;5.4169655&lt;/D&gt;&lt;D xsi:type="xsd:double"&gt;14.964163&lt;/D&gt;&lt;D xsi:type="xsd:double"&gt;7.131994&lt;/D&gt;&lt;D xsi:type="xsd:double"&gt;-2.0280898&lt;/D&gt;&lt;D xsi:type="xsd:double"&gt;-5.6466103&lt;/D&gt;&lt;D xsi:type="xsd:double"&gt;-8.894104&lt;/D&gt;&lt;D xsi:type="xsd:double"&gt;13.841475&lt;/D&gt;&lt;D xsi:type="xsd:double"&gt;3.2014847&lt;/D&gt;&lt;D xsi:type="xsd:double"&gt;-4.3869376&lt;/D&gt;&lt;D xsi:type="xsd:double"&gt;1.6084433&lt;/D&gt;&lt;D xsi:type="xsd:double"&gt;-0.13989806&lt;/D&gt;&lt;D xsi:type="xsd:double"&gt;-3.5473645&lt;/D&gt;&lt;D xsi:type="xsd:double"&gt;-7.8769264&lt;/D&gt;&lt;D xsi:type="xsd:double"&gt;-7.4440002&lt;/D&gt;&lt;D xsi:type="xsd:double"&gt;1.5762806&lt;/D&gt;&lt;D xsi:type="xsd:double"&gt;3.5428524&lt;/D&gt;&lt;D xsi:type="xsd:double"&gt;14.556241&lt;/D&gt;&lt;D xsi:type="xsd:double"&gt;23.594166&lt;/D&gt;&lt;D xsi:type="xsd:double"&gt;15.638304&lt;/D&gt;&lt;D xsi:type="xsd:double"&gt;9.193492&lt;/D&gt;&lt;D xsi:type="xsd:double"&gt;-0.64124465&lt;/D&gt;&lt;D xsi:type="xsd:double"&gt;-5.295068&lt;/D&gt;&lt;D xsi:type="xsd:double"&gt;-9.783375&lt;/D&gt;&lt;D xsi:type="xsd:double"&gt;-17.08923&lt;/D&gt;&lt;D xsi:type="xsd:double"&gt;-11.009682&lt;/D&gt;&lt;D xsi:type="xsd:double"&gt;-7.940298&lt;/D&gt;&lt;D xsi:type="xsd:double"&gt;-17.45045&lt;/D&gt;&lt;D xsi:type="xsd:double"&gt;-17.383171&lt;/D&gt;&lt;D xsi:type="xsd:double"&gt;-14.950472&lt;/D&gt;&lt;D xsi:type="xsd:double"&gt;-16.72948&lt;/D&gt;&lt;D xsi:type="xsd:double"&gt;-11.777555&lt;/D&gt;&lt;D xsi:type="xsd:double"&gt;-5.490494&lt;/D&gt;&lt;D xsi:type="xsd:double"&gt;0.04734993&lt;/D&gt;&lt;D xsi:type="xsd:double"&gt;4.393089&lt;/D&gt;&lt;D xsi:type="xsd:double"&gt;2.2290945&lt;/D&gt;&lt;D xsi:type="xsd:double"&gt;22.327435&lt;/D&gt;&lt;D xsi:type="xsd:double"&gt;12.834191&lt;/D&gt;&lt;D xsi:type="xsd:double"&gt;1.1224985&lt;/D&gt;&lt;D xsi:type="xsd:double"&gt;11.57403&lt;/D&gt;&lt;D xsi:type="xsd:double"&gt;20.137417&lt;/D&gt;&lt;D xsi:type="xsd:double"&gt;9.825158&lt;/D&gt;&lt;D xsi:type="xsd:double"&gt;8.847702&lt;/D&gt;&lt;D xsi:type="xsd:double"&gt;-5.0474405&lt;/D&gt;&lt;D xsi:type="xsd:double"&gt;-12.736374&lt;/D&gt;&lt;D xsi:type="xsd:double"&gt;-33.59813&lt;/D&gt;&lt;D xsi:type="xsd:double"&gt;-30.417473&lt;/D&gt;&lt;D xsi:type="xsd:double"&gt;-28.367579&lt;/D&gt;&lt;D xsi:type="xsd:double"&gt;-24.581104&lt;/D&gt;&lt;D xsi:type="xsd:double"&gt;-26.779873&lt;/D&gt;&lt;D xsi:type="xsd:double"&gt;-19.74436&lt;/D&gt;&lt;D xsi:type="xsd:double"&gt;-21.19013&lt;/D&gt;&lt;D xsi:type="xsd:double"&gt;-16.217024&lt;/D&gt;&lt;D xsi:type="xsd:double"&gt;-8.852273&lt;/D&gt;&lt;D xsi:type="xsd:double"&gt;-3.2707036&lt;/D&gt;&lt;D xsi:type="xsd:double"&gt;-6.2357664&lt;/D&gt;&lt;D xsi:type="xsd:double"&gt;2.103293&lt;/D&gt;&lt;D xsi:type="xsd:double"&gt;26.689552&lt;/D&gt;&lt;D xsi:type="xsd:double"&gt;21.582245&lt;/D&gt;&lt;D xsi:type="xsd:double"&gt;26.424063&lt;/D&gt;&lt;D xsi:type="xsd:double"&gt;16.941238&lt;/D&gt;&lt;D xsi:type="xsd:double"&gt;7.404077&lt;/D&gt;&lt;D xsi:type="xsd:double"&gt;15.03737&lt;/D&gt;&lt;D xsi:type="xsd:double"&gt;14.350748&lt;/D&gt;&lt;D xsi:type="xsd:double"&gt;11.793959&lt;/D&gt;&lt;D xsi:type="xsd:double"&gt;0.9945512&lt;/D&gt;&lt;D xsi:type="xsd:double"&gt;0.07876158&lt;/D&gt;&lt;D xsi:type="xsd:double"&gt;4.86784&lt;/D&gt;&lt;D xsi:type="xsd:double"&gt;10.710585&lt;/D&gt;&lt;D xsi:type="xsd:double"&gt;4.8460484&lt;/D&gt;&lt;D xsi:type="xsd:double"&gt;3.369999&lt;/D&gt;&lt;D xsi:type="xsd:double"&gt;-0.26691556&lt;/D&gt;&lt;D xsi:type="xsd:double"&gt;-17.745268&lt;/D&gt;&lt;D xsi:type="xsd:double"&gt;-7.62918&lt;/D&gt;&lt;D xsi:type="xsd:double"&gt;-9.119206&lt;/D&gt;&lt;D xsi:type="xsd:double"&gt;-21.897816&lt;/D&gt;&lt;D xsi:type="xsd:double"&gt;-24.0273&lt;/D&gt;&lt;D xsi:type="xsd:double"&gt;-19.671827&lt;/D&gt;&lt;D xsi:type="xsd:double"&gt;-18.054897&lt;/D&gt;&lt;D xsi:type="xsd:double"&gt;-6.3638983&lt;/D&gt;&lt;D xsi:type="xsd:double"&gt;-17.154634&lt;/D&gt;&lt;D xsi:type="xsd:double"&gt;-9.756494&lt;/D&gt;&lt;D xsi:type="xsd:double"&gt;-7.372546&lt;/D&gt;&lt;D xsi:type="xsd:double"&gt;-9.320969&lt;/D&gt;&lt;D xsi:type="xsd:double"&gt;4.9158216&lt;/D&gt;&lt;D xsi:type="xsd:double"&gt;8.22934&lt;/D&gt;&lt;D xsi:type="xsd:double"&gt;-9.01559&lt;/D&gt;&lt;D xsi:type="xsd:double"&gt;10.274803&lt;/D&gt;&lt;D xsi:type="xsd:double"&gt;-1.578486&lt;/D&gt;&lt;D xsi:type="xsd:double"&gt;-2.4530172&lt;/D&gt;&lt;D xsi:type="xsd:double"&gt;1.0259867&lt;/D&gt;&lt;D xsi:type="xsd:double"&gt;-7.4779987&lt;/D&gt;&lt;D xsi:type="xsd:double"&gt;5.700946&lt;/D&gt;&lt;D xsi:type="xsd:double"&gt;3.014803&lt;/D&gt;&lt;D xsi:type="xsd:double"&gt;-1.5681207&lt;/D&gt;&lt;D xsi:type="xsd:double"&gt;-1.0555029&lt;/D&gt;&lt;D xsi:type="xsd:double"&gt;-6.112671&lt;/D&gt;&lt;D xsi:type="xsd:double"&gt;-5.0911784&lt;/D&gt;&lt;D xsi:type="xsd:double"&gt;16.604698&lt;/D&gt;&lt;D xsi:type="xsd:double"&gt;23.068464&lt;/D&gt;&lt;/FQL&gt;&lt;FQL&gt;&lt;Q&gt;EWY^FG_TOTAL_RETURNC(-10AY,0,AM)&lt;/Q&gt;&lt;R&gt;121&lt;/R&gt;&lt;C&gt;1&lt;/C&gt;&lt;D xsi:type="xsd:double"&gt;-7.2285533&lt;/D&gt;&lt;D xsi:type="xsd:double"&gt;-6.4177217&lt;/D&gt;&lt;D xsi:type="xsd:double"&gt;-0.6391406&lt;/D&gt;&lt;D xsi:type="xsd:double"&gt;-1.684767&lt;/D&gt;&lt;D xsi:type="xsd:double"&gt;2.451682&lt;/D&gt;&lt;D xsi:type="xsd:double"&gt;-1.0829687&lt;/D&gt;&lt;D xsi:type="xsd:double"&gt;1.2184381&lt;/D&gt;&lt;D xsi:type="xsd:double"&gt;9.316122&lt;/D&gt;&lt;D xsi:type="xsd:double"&gt;-7.452917&lt;/D&gt;&lt;D xsi:type="xsd:double"&gt;-3.8110077&lt;/D&gt;&lt;D xsi:type="xsd:double"&gt;-8.730727&lt;/D&gt;&lt;D xsi:type="xsd:double"&gt;-5.440974&lt;/D&gt;&lt;D xsi:type="xsd:double"&gt;-0.24927258&lt;/D&gt;&lt;D xsi:type="xsd:double"&gt;13.077879&lt;/D&gt;&lt;D xsi:type="xsd:double"&gt;-1.6390383&lt;/D&gt;&lt;D xsi:type="xsd:double"&gt;-1.9402266&lt;/D&gt;&lt;D xsi:type="xsd:double"&gt;-8.580923&lt;/D&gt;&lt;D xsi:type="xsd:double"&gt;-1.0049224&lt;/D&gt;&lt;D xsi:type="xsd:double"&gt;11.360693&lt;/D&gt;&lt;D xsi:type="xsd:double"&gt;3.1225681&lt;/D&gt;&lt;D xsi:type="xsd:double"&gt;-6.3569603&lt;/D&gt;&lt;D xsi:type="xsd:double"&gt;-1.6870856&lt;/D&gt;&lt;D xsi:type="xsd:double"&gt;11.521959&lt;/D&gt;&lt;D xsi:type="xsd:double"&gt;2.9675722&lt;/D&gt;&lt;D xsi:type="xsd:double"&gt;3.7181973&lt;/D&gt;&lt;D xsi:type="xsd:double"&gt;-5.30017&lt;/D&gt;&lt;D xsi:type="xsd:double"&gt;-3.9485633&lt;/D&gt;&lt;D xsi:type="xsd:double"&gt;1.3051748&lt;/D&gt;&lt;D xsi:type="xsd:double"&gt;7.761872&lt;/D&gt;&lt;D xsi:type="xsd:double"&gt;2.5699258&lt;/D&gt;&lt;D xsi:type="xsd:double"&gt;6.425774&lt;/D&gt;&lt;D xsi:type="xsd:double"&gt;-0.51249266&lt;/D&gt;&lt;D xsi:type="xsd:double"&gt;10.173857&lt;/D&gt;&lt;D xsi:type="xsd:double"&gt;-1.0227978&lt;/D&gt;&lt;D xsi:type="xsd:double"&gt;4.7977567&lt;/D&gt;&lt;D xsi:type="xsd:double"&gt;-2.3806095&lt;/D&gt;&lt;D xsi:type="xsd:double"&gt;-1.6594529&lt;/D&gt;&lt;D xsi:type="xsd:double"&gt;7.8796744&lt;/D&gt;&lt;D xsi:type="xsd:double"&gt;2.7067542&lt;/D&gt;&lt;D xsi:type="xsd:double"&gt;0.082194805&lt;/D&gt;&lt;D xsi:type="xsd:double"&gt;7.713282&lt;/D&gt;&lt;D xsi:type="xsd:double"&gt;-7.5657964&lt;/D&gt;&lt;D xsi:type="xsd:double"&gt;-0.12317896&lt;/D&gt;&lt;D xsi:type="xsd:double"&gt;4.2757273&lt;/D&gt;&lt;D xsi:type="xsd:double"&gt;-2.589029&lt;/D&gt;&lt;D xsi:type="xsd:double"&gt;-9.88937&lt;/D&gt;&lt;D xsi:type="xsd:double"&gt;-0.3144145&lt;/D&gt;&lt;D xsi:type="xsd:double"&gt;1.3217092&lt;/D&gt;&lt;D xsi:type="xsd:double"&gt;1.5712976&lt;/D&gt;&lt;D xsi:type="xsd:double"&gt;-15.805602&lt;/D&gt;&lt;D xsi:type="xsd:double"&gt;4.974866&lt;/D&gt;&lt;D xsi:type="xsd:double"&gt;-1.7939925&lt;/D&gt;&lt;D xsi:type="xsd:double"&gt;8.145868&lt;/D&gt;&lt;D xsi:type="xsd:double"&gt;1.4024615&lt;/D&gt;&lt;D xsi:type="xsd:double"&gt;-6.2004623&lt;/D&gt;&lt;D xsi:type="xsd:double"&gt;1.2756824&lt;/D&gt;&lt;D xsi:type="xsd:double"&gt;-9.357107&lt;/D&gt;&lt;D xsi:type="xsd:double"&gt;8.482229&lt;/D&gt;&lt;D xsi:type="xsd:double"&gt;-4.957575&lt;/D&gt;&lt;D xsi:type="xsd:double"&gt;-9.154558&lt;/D&gt;&lt;D xsi:type="xsd:double"&gt;6.8015337&lt;/D&gt;&lt;D xsi:type="xsd:double"&gt;6.711173&lt;/D&gt;&lt;D xsi:type="xsd:double"&gt;1.1327147&lt;/D&gt;&lt;D xsi:type="xsd:double"&gt;6.728339&lt;/D&gt;&lt;D xsi:type="xsd:double"&gt;-2.8484583&lt;/D&gt;&lt;D xsi:type="xsd:double"&gt;-9.570086&lt;/D&gt;&lt;D xsi:type="xsd:doub</t>
        </r>
      </text>
    </comment>
    <comment ref="A4" authorId="0" shapeId="0" xr:uid="{5E853FFF-0EB7-4FF7-A862-9062E6B690F3}">
      <text>
        <r>
          <rPr>
            <b/>
            <sz val="9"/>
            <color indexed="81"/>
            <rFont val="Tahoma"/>
            <charset val="1"/>
          </rPr>
          <t xml:space="preserve">le"&gt;-17.468124&lt;/D&gt;&lt;D xsi:type="xsd:double"&gt;12.9552&lt;/D&gt;&lt;D xsi:type="xsd:double"&gt;3.5951495&lt;/D&gt;&lt;D xsi:type="xsd:double"&gt;7.6386213&lt;/D&gt;&lt;D xsi:type="xsd:double"&gt;5.2742243&lt;/D&gt;&lt;D xsi:type="xsd:double"&gt;6.175101&lt;/D&gt;&lt;D xsi:type="xsd:double"&gt;-1.2384415&lt;/D&gt;&lt;D xsi:type="xsd:double"&gt;6.412697&lt;/D&gt;&lt;D xsi:type="xsd:double"&gt;16.139614&lt;/D&gt;&lt;D xsi:type="xsd:double"&gt;6.340289&lt;/D&gt;&lt;D xsi:type="xsd:double"&gt;10.552573&lt;/D&gt;&lt;D xsi:type="xsd:double"&gt;-3.1487405&lt;/D&gt;&lt;D xsi:type="xsd:double"&gt;1.3299942&lt;/D&gt;&lt;D xsi:type="xsd:double"&gt;4.476106&lt;/D&gt;&lt;D xsi:type="xsd:double"&gt;-2.51261&lt;/D&gt;&lt;D xsi:type="xsd:double"&gt;3.5466433&lt;/D&gt;&lt;D xsi:type="xsd:double"&gt;-5.1909447&lt;/D&gt;&lt;D xsi:type="xsd:double"&gt;-3.8483143&lt;/D&gt;&lt;D xsi:type="xsd:double"&gt;-3.1505227&lt;/D&gt;&lt;D xsi:type="xsd:double"&gt;-2.421689&lt;/D&gt;&lt;D xsi:type="xsd:double"&gt;-6.4575853&lt;/D&gt;&lt;D xsi:type="xsd:double"&gt;6.627643&lt;/D&gt;&lt;D xsi:type="xsd:double"&gt;-12.481033&lt;/D&gt;&lt;D xsi:type="xsd:double"&gt;4.984832&lt;/D&gt;&lt;D xsi:type="xsd:double"&gt;-3.4269273&lt;/D&gt;&lt;D xsi:type="xsd:double"&gt;-7.082802&lt;/D&gt;&lt;D xsi:type="xsd:double"&gt;3.6809802&lt;/D&gt;&lt;D xsi:type="xsd:double"&gt;-11.9822445&lt;/D&gt;&lt;D xsi:type="xsd:double"&gt;0.5714297&lt;/D&gt;&lt;D xsi:type="xsd:double"&gt;-3.2586932&lt;/D&gt;&lt;D xsi:type="xsd:double"&gt;-14.993954&lt;/D&gt;&lt;D xsi:type="xsd:double"&gt;4.6535254&lt;/D&gt;&lt;D xsi:type="xsd:double"&gt;12.368929&lt;/D&gt;&lt;D xsi:type="xsd:double"&gt;0.8125663&lt;/D&gt;&lt;D xsi:type="xsd:double"&gt;13.460541&lt;/D&gt;&lt;D xsi:type="xsd:double"&gt;-10.227799&lt;/D&gt;&lt;D xsi:type="xsd:double"&gt;1.3113141&lt;/D&gt;&lt;D xsi:type="xsd:double"&gt;1.7481923&lt;/D&gt;&lt;D xsi:type="xsd:double"&gt;4.2458296&lt;/D&gt;&lt;D xsi:type="xsd:double"&gt;2.3296356&lt;/D&gt;&lt;D xsi:type="xsd:double"&gt;2.710235&lt;/D&gt;&lt;D xsi:type="xsd:double"&gt;-6.4987955&lt;/D&gt;&lt;D xsi:type="xsd:double"&gt;-5.3055944&lt;/D&gt;&lt;D xsi:type="xsd:double"&gt;-6.9482327&lt;/D&gt;&lt;D xsi:type="xsd:double"&gt;14.4948845&lt;/D&gt;&lt;D xsi:type="xsd:double"&gt;6.3719153&lt;/D&gt;&lt;D xsi:type="xsd:double"&gt;-8.249807&lt;/D&gt;&lt;D xsi:type="xsd:double"&gt;6.924367&lt;/D&gt;&lt;D xsi:type="xsd:double"&gt;5.7843566&lt;/D&gt;&lt;D xsi:type="xsd:double"&gt;-5.8841047&lt;/D&gt;&lt;D xsi:type="xsd:double"&gt;1.1998653&lt;/D&gt;&lt;D xsi:type="xsd:double"&gt;2.6365042&lt;/D&gt;&lt;D xsi:type="xsd:double"&gt;-1.1247873&lt;/D&gt;&lt;D xsi:type="xsd:double"&gt;1.7371178&lt;/D&gt;&lt;D xsi:type="xsd:double"&gt;1.3599277&lt;/D&gt;&lt;/FQL&gt;&lt;FQL&gt;&lt;Q&gt;QAT^FMA_DIV_YLD(NTMA,-10AY,0,AM,"PORTAGG","MEANR")&lt;/Q&gt;&lt;R&gt;121&lt;/R&gt;&lt;C&gt;1&lt;/C&gt;&lt;D xsi:type="xsd:double"&gt;4.0058750352855&lt;/D&gt;&lt;D xsi:type="xsd:double"&gt;4.08247671674466&lt;/D&gt;&lt;D xsi:type="xsd:double"&gt;3.93823149898953&lt;/D&gt;&lt;D xsi:type="xsd:double"&gt;4.43518674303446&lt;/D&gt;&lt;D xsi:type="xsd:double"&gt;4.42414541247865&lt;/D&gt;&lt;D xsi:type="xsd:double"&gt;4.12701566039391&lt;/D&gt;&lt;D xsi:type="xsd:double"&gt;4.59500407136526&lt;/D&gt;&lt;D xsi:type="xsd:double"&gt;4.50360123078431&lt;/D&gt;&lt;D xsi:type="xsd:double"&gt;4.62274749225836&lt;/D&gt;&lt;D xsi:type="xsd:double"&gt;4.63606321069692&lt;/D&gt;&lt;D xsi:type="xsd:double"&gt;4.68819247489786&lt;/D&gt;&lt;D xsi:type="xsd:double"&gt;4.9906173566514&lt;/D&gt;&lt;D xsi:type="xsd:double"&gt;4.93245537037058&lt;/D&gt;&lt;D xsi:type="xsd:double"&gt;4.85622116909557&lt;/D&gt;&lt;D xsi:type="xsd:double"&gt;5.4408762402681&lt;/D&gt;&lt;D xsi:type="xsd:double"&gt;5.51957804657966&lt;/D&gt;&lt;D xsi:type="xsd:double"&gt;6.077661264606&lt;/D&gt;&lt;D xsi:type="xsd:double"&gt;5.07795098003631&lt;/D&gt;&lt;D xsi:type="xsd:double"&gt;4.25563054530582&lt;/D&gt;&lt;D xsi:type="xsd:double"&gt;4.3122498349143&lt;/D&gt;&lt;D xsi:type="xsd:double"&gt;4.3448207248952&lt;/D&gt;&lt;D xsi:type="xsd:double"&gt;4.2780683652417&lt;/D&gt;&lt;D xsi:type="xsd:double"&gt;4.03702275252006&lt;/D&gt;&lt;D xsi:type="xsd:double"&gt;3.61802670235937&lt;/D&gt;&lt;D xsi:type="xsd:double"&gt;3.91067225474572&lt;/D&gt;&lt;D xsi:type="xsd:double"&gt;3.93540226400088&lt;/D&gt;&lt;D xsi:type="xsd:double"&gt;4.21700171847994&lt;/D&gt;&lt;D xsi:type="xsd:double"&gt;3.89035865431773&lt;/D&gt;&lt;D xsi:type="xsd:double"&gt;3.60315971350677&lt;/D&gt;&lt;D xsi:type="xsd:double"&gt;3.70447993652787&lt;/D&gt;&lt;D xsi:type="xsd:double"&gt;3.91653925563761&lt;/D&gt;&lt;D xsi:type="xsd:double"&gt;3.99863562254348&lt;/D&gt;&lt;D xsi:type="xsd:double"&gt;3.89983354870329&lt;/D&gt;&lt;D xsi:type="xsd:double"&gt;4.48063654548418&lt;/D&gt;&lt;D xsi:type="xsd:double"&gt;4.12398659191422&lt;/D&gt;&lt;D xsi:type="xsd:double"&gt;4.44073599040477&lt;/D&gt;&lt;D xsi:type="xsd:double"&gt;4.62260474318895&lt;/D&gt;&lt;D xsi:type="xsd:double"&gt;4.53598873638331&lt;/D&gt;&lt;D xsi:type="xsd:double"&gt;4.70125558026006&lt;/D&gt;&lt;D xsi:type="xsd:double"&gt;4.33459690147234&lt;/D&gt;&lt;D xsi:type="xsd:double"&gt;4.02550259577914&lt;/D&gt;&lt;D xsi:type="xsd:double"&gt;4.73172096183804&lt;/D&gt;&lt;D xsi:type="xsd:double"&gt;4.9263144360455&lt;/D&gt;&lt;D xsi:type="xsd:double"&gt;4.69111632097107&lt;/D&gt;&lt;D xsi:type="xsd:double"&gt;4.78822741435088&lt;/D&gt;&lt;D xsi:type="xsd:double"&gt;4.94191996206124&lt;/D&gt;&lt;D xsi:type="xsd:double"&gt;4.55660932989599&lt;/D&gt;&lt;D xsi:type="xsd:double"&gt;4.26031263839381&lt;/D&gt;&lt;D xsi:type="xsd:double"&gt;4.39705696664684&lt;/D&gt;&lt;D xsi:type="xsd:double"&gt;4.27926089400651&lt;/D&gt;&lt;D xsi:type="xsd:double"&gt;4.40556329524463&lt;/D&gt;&lt;D xsi:type="xsd:double"&gt;4.54149629620535&lt;/D&gt;&lt;D xsi:type="xsd:double"&gt;4.32116363505399&lt;/D&gt;&lt;D xsi:type="xsd:double"&gt;4.56105592409208&lt;/D&gt;&lt;D xsi:type="xsd:double"&gt;4.48471371016017&lt;/D&gt;&lt;D xsi:type="xsd:double"&gt;4.18537111544981&lt;/D&gt;&lt;D xsi:type="xsd:double"&gt;4.53119516662852&lt;/D&gt;&lt;D xsi:type="xsd:double"&gt;4.08215143808404&lt;/D&gt;&lt;D xsi:type="xsd:double"&gt;4.08693471766139&lt;/D&gt;&lt;D xsi:type="xsd:double"&gt;4.31572781766374&lt;/D&gt;&lt;D xsi:type="xsd:double"&gt;4.16978479736891&lt;/D&gt;&lt;D xsi:type="xsd:double"&gt;4.07611644951197&lt;/D&gt;&lt;D xsi:type="xsd:double"&gt;4.1743338818406&lt;/D&gt;&lt;D xsi:type="xsd:double"&gt;4.04739336872682&lt;/D&gt;&lt;D xsi:type="xsd:double"&gt;4.09758343406683&lt;/D&gt;&lt;D xsi:type="xsd:double"&gt;4.47527743046718&lt;/D&gt;&lt;D xsi:type="xsd:double"&gt;4.6751820133956&lt;/D&gt;&lt;D xsi:type="xsd:double"&gt;4.3827611327239&lt;/D&gt;&lt;D xsi:type="xsd:double"&gt;4.07772528787262&lt;/D&gt;&lt;D xsi:type="xsd:double"&gt;3.87979914546466&lt;/D&gt;&lt;D xsi:type="xsd:double"&gt;3.69034409317889&lt;/D&gt;&lt;D xsi:type="xsd:double"&gt;3.50512935107831&lt;/D&gt;&lt;D xsi:type="xsd:double"&gt;3.57858082454974&lt;/D&gt;&lt;D xsi:type="xsd:double"&gt;3.71417445875495&lt;/D&gt;&lt;D xsi:type="xsd:double"&gt;3.64852100234744&lt;/D&gt;&lt;D xsi:type="xsd:double"&gt;3.67208535156277&lt;/D&gt;&lt;D xsi:type="xsd:double"&gt;3.76233343327153&lt;/D&gt;&lt;D xsi:type="xsd:double"&gt;3.89294947316357&lt;/D&gt;&lt;D xsi:type="xsd:double"&gt;3.92078792783364&lt;/D&gt;&lt;D xsi:type="xsd:double"&gt;3.72653750672368&lt;/D&gt;&lt;D xsi:type="xsd:double"&gt;3.82130475839116&lt;/D&gt;&lt;D xsi:type="xsd:double"&gt;3.87302143879718&lt;/D&gt;&lt;D xsi:type="xsd:double"&gt;3.89965215602771&lt;/D&gt;&lt;D xsi:type="xsd:double"&gt;3.89059973935541&lt;/D&gt;&lt;D xsi:type="xsd:double"&gt;4.02772142045338&lt;/D&gt;&lt;D xsi:type="xsd:double"&gt;3.87742854228325&lt;/D&gt;&lt;D xsi:type="xsd:double"&gt;3.86326759803471&lt;/D&gt;&lt;D xsi:type="xsd:double"&gt;4.08625805846795&lt;/D&gt;&lt;D xsi:type="xsd:double"&gt;3.95213822443669&lt;/D&gt;&lt;D xsi:type="xsd:double"&gt;3.94288859139372&lt;/D&gt;&lt;D xsi:type="xsd:double"&gt;3.65180104815899&lt;/D&gt;&lt;D xsi:type="xsd:double"&gt;3.82295641412521&lt;/D&gt;&lt;D xsi:type="xsd:double"&gt;4.22852462998977&lt;/D&gt;&lt;D xsi:type="xsd:double"&gt;4.37711670744027&lt;/D&gt;&lt;D xsi:type="xsd:double"&gt;3.94227874711954&lt;/D&gt;&lt;D xsi:type="xsd:double"&gt;3.82428800728913&lt;/D&gt;&lt;D xsi:type="xsd:double"&gt;4.15722166180483&lt;/D&gt;&lt;D xsi:type="xsd:double"&gt;4.13331698633647&lt;/D&gt;&lt;D xsi:type="xsd:double"&gt;4.32306315262775&lt;/D&gt;&lt;D xsi:type="xsd:double"&gt;4.79691207674711&lt;/D&gt;&lt;D xsi:type="xsd:double"&gt;4.52295352006659&lt;/D&gt;&lt;D xsi:type="xsd:double"&gt;4.75461840172898&lt;/D&gt;&lt;D xsi:type="xsd:double"&gt;4.90407576783992&lt;/D&gt;&lt;D xsi:type="xsd:double"&gt;4.94884444331843&lt;/D&gt;&lt;D xsi:type="xsd:double"&gt;4.69455272313206&lt;/D&gt;&lt;D xsi:type="xsd:double"&gt;4.78974071931313&lt;/D&gt;&lt;D xsi:type="xsd:double"&gt;4.42059641288958&lt;/D&gt;&lt;D xsi:type="xsd:double"&gt;4.60157996978288&lt;/D&gt;&lt;D xsi:type="xsd:double"&gt;4.68471166456974&lt;/D&gt;&lt;D xsi:type="xsd:double"&gt;5.21947612390759&lt;/D&gt;&lt;D xsi:type="xsd:double"&gt;4.9368293095632&lt;/D&gt;&lt;D xsi:type="xsd:double"&gt;4.75904391082977&lt;/D&gt;&lt;D xsi:type="xsd:double"&gt;4.802738233986&lt;/D&gt;&lt;D xsi:type="xsd:double"&gt;4.7339149365475&lt;/D&gt;&lt;D xsi:type="xsd:double"&gt;4.99332119054557&lt;/D&gt;&lt;D xsi:type="xsd:double"&gt;5.77491083847004&lt;/D&gt;&lt;D xsi:type="xsd:double"&gt;5.87895373967355&lt;/D&gt;&lt;D xsi:type="xsd:double"&gt;5.56229959364055&lt;/D&gt;&lt;D xsi:type="xsd:double"&gt;5.51790727632289&lt;/D&gt;&lt;D xsi:type="xsd:double"&gt;5.50319856500189&lt;/D&gt;&lt;D xsi:type="xsd:double"&gt;5.36901903255863&lt;/D&gt;&lt;/FQL&gt;&lt;FQL&gt;&lt;Q&gt;ECH^JULIAN(FMA_DIV_YLD(NTMA,-10AY,0,AM,"PORTAGG","MEANR").DATES)&lt;/Q&gt;&lt;R&gt;121&lt;/R&gt;&lt;C&gt;1&lt;/C&gt;&lt;D xsi:type="xsd:long"&gt;41908&lt;/D&gt;&lt;D xsi:type="xsd:long"&gt;41939&lt;/D&gt;&lt;D xsi:type="xsd:long"&gt;41969&lt;/D&gt;&lt;D xsi:type="xsd:long"&gt;41999&lt;/D&gt;&lt;D xsi:type="xsd:long"&gt;42031&lt;/D&gt;&lt;D xsi:type="xsd:long"&gt;42062&lt;/D&gt;&lt;D xsi:type="xsd:long"&gt;42090&lt;/D&gt;&lt;D xsi:type="xsd:long"&gt;42121&lt;/D&gt;&lt;D xsi:type="xsd:long"&gt;42151&lt;/D&gt;&lt;D xsi:type="xsd:long"&gt;42181&lt;/D&gt;&lt;D xsi:type="xsd:long"&gt;42212&lt;/D&gt;&lt;D xsi:type="xsd:long"&gt;42243&lt;/D&gt;&lt;D xsi:type="xsd:long"&gt;42272&lt;/D&gt;&lt;D xsi:type="xsd:long"&gt;42304&lt;/D&gt;&lt;D xsi:type="xsd:long"&gt;42335&lt;/D&gt;&lt;D xsi:type="xsd:long"&gt;42362&lt;/D&gt;&lt;D xsi:type="xsd:long"&gt;42396&lt;/D&gt;&lt;D xsi:type="xsd:long"&gt;42426&lt;/D&gt;&lt;D xsi:type="xsd:long"&gt;42453&lt;/D&gt;&lt;D xsi:type="xsd:long"&gt;42487&lt;/D&gt;&lt;D xsi:type="xsd:long"&gt;42517&lt;/D&gt;&lt;D xsi:type="xsd:long"&gt;42548&lt;/D&gt;&lt;D xsi:type="xsd:long"&gt;42578&lt;/D&gt;&lt;D xsi:type="xsd:long"&gt;42608&lt;/D&gt;&lt;D xsi:type="xsd:long"&gt;42640&lt;/D&gt;&lt;D xsi:type="xsd:long"&gt;42670&lt;/D&gt;&lt;D xsi:type="xsd:long"&gt;42699&lt;/D&gt;&lt;D xsi:type="xsd:long"&gt;42731&lt;/D&gt;&lt;D xsi:type="xsd:long"&gt;42762&lt;/D&gt;&lt;D xsi:type="xsd:long"&gt;42793&lt;/D&gt;&lt;D xsi:type="xsd:long"&gt;42821&lt;/D&gt;&lt;D xsi:type="xsd:long"&gt;42852&lt;/D&gt;&lt;D xsi:type="xsd:long"&gt;42881&lt;/D&gt;&lt;D xsi:type="xsd:long"&gt;42913&lt;/D&gt;&lt;D xsi:type="xsd:long"&gt;42943&lt;/D&gt;&lt;D xsi:type="xsd:long"&gt;42972&lt;/D&gt;&lt;D xsi:type="xsd:long"&gt;43005&lt;/D&gt;&lt;D xsi:type="xsd:long"&gt;43035&lt;/D&gt;&lt;D xsi:type="xsd:long"&gt;43066&lt;/D&gt;&lt;D xsi:type="xsd:long"&gt;43096&lt;/D&gt;&lt;D xsi:type="xsd:long"&gt;43126&lt;/D&gt;&lt;D xsi:type="xsd:long"&gt;43158&lt;/D&gt;&lt;D xsi:type="xsd:long"&gt;43186&lt;/D&gt;&lt;D xsi:type="xsd:long"&gt;43217&lt;/D&gt;&lt;D xsi:type="xsd:long"&gt;43245&lt;/D&gt;&lt;D xsi:type="xsd:long"&gt;43278&lt;/D&gt;&lt;D xsi:type="xsd:long"&gt;43308&lt;/D&gt;&lt;D xsi:type="xsd:long"&gt;43339&lt;/D&gt;&lt;D xsi:type="xsd:long"&gt;43370&lt;/D&gt;&lt;D xsi:type="xsd:long"&gt;43399&lt;/D&gt;&lt;D xsi:type="xsd:long"&gt;43431&lt;/D&gt;&lt;D xsi:type="xsd:long"&gt;43461&lt;/D&gt;&lt;D xsi:type="xsd:long"&gt;43490&lt;/D&gt;&lt;D xsi:type="xsd:long"&gt;43523&lt;/D&gt;&lt;D xsi:type="xsd:long"&gt;43551&lt;/D&gt;&lt;D xsi:type="xsd:long"&gt;43581&lt;/D&gt;&lt;D xsi:type="xsd:long"&gt;43609&lt;/D&gt;&lt;D xsi:type="xsd:long"&gt;43643&lt;/D&gt;&lt;D xsi:type="xsd:long"&gt;43672&lt;/D&gt;&lt;D xsi:type="xsd:long"&gt;43704&lt;/D&gt;&lt;D xsi:type="xsd:long"&gt;43735&lt;/D&gt;&lt;D xsi:type="xsd:long"&gt;43763&lt;/D&gt;&lt;D xsi:type="xsd:long"&gt;43796&lt;/D&gt;&lt;D xsi:type="xsd:long"&gt;43826&lt;/D&gt;&lt;D xsi:type="xsd:long"&gt;43857&lt;/D&gt;&lt;D xsi:type="xsd:long"&gt;43888&lt;/D&gt;&lt;D xsi:type="xsd:long"&gt;43917&lt;/D&gt;&lt;D xsi:type="xsd:long"&gt;43948&lt;/D&gt;&lt;D xsi:type="xsd:long"&gt;43978&lt;/D&gt;&lt;D xsi:type="xsd:long"&gt;44008&lt;/D&gt;&lt;D xsi:type="xsd:long"&gt;44039&lt;/D&gt;&lt;D xsi:type="xsd:long"&gt;44070&lt;/D&gt;&lt;D xsi:type="xsd:long"&gt;44099&lt;/D&gt;&lt;D xsi:type="xsd:long"&gt;44131&lt;/D&gt;&lt;D xsi:type="xsd:long"&gt;44162&lt;/D&gt;&lt;D xsi:type="xsd:long"&gt;44189&lt;/D&gt;&lt;D xsi:type="xsd:long"&gt;44223&lt;/D&gt;&lt;D xsi:type="xsd:long"&gt;44253&lt;/D&gt;&lt;D xsi:type="xsd:long"&gt;44281&lt;/D&gt;&lt;D xsi:type="xsd:long"&gt;44313&lt;/D&gt;&lt;D xsi:type="xsd:long"&gt;44343&lt;/D&gt;&lt;D xsi:type="xsd:long"&gt;44372&lt;/D&gt;&lt;D xsi:type="xsd:long"&gt;44404&lt;/D&gt;&lt;D xsi:type="xsd:long"&gt;44435&lt;/D&gt;&lt;D xsi:type="xsd:long"&gt;44466&lt;/D&gt;&lt;D xsi:type="xsd:long"&gt;44496&lt;/D&gt;&lt;D xsi:type="xsd:long"&gt;44526&lt;/D&gt;&lt;D xsi:type="xsd:long"&gt;44557&lt;/D&gt;&lt;D xsi:type="xsd:long"&gt;44588&lt;/D&gt;&lt;D xsi:type="xsd:long"&gt;44617&lt;/D&gt;&lt;D xsi:type="xsd:long"&gt;44645&lt;/D&gt;&lt;D xsi:type="xsd:long"&gt;44678&lt;/D&gt;&lt;D xsi:type="xsd:long"&gt;44708&lt;/D&gt;&lt;D xsi:type="xsd:long"&gt;44739&lt;/D&gt;&lt;D xsi:type="xsd:long"&gt;44769&lt;/D&gt;&lt;D xsi:type="xsd:long"&gt;44799&lt;/D&gt;&lt;D xsi:type="xsd:long"&gt;44831&lt;/D&gt;&lt;D xsi:type="xsd:long"&gt;44861&lt;/D&gt;&lt;D xsi:type="xsd:long"&gt;44890&lt;/D&gt;&lt;D xsi:type="xsd:long"&gt;44922&lt;/D&gt;&lt;D xsi:type="xsd:long"&gt;44953&lt;/D&gt;&lt;D xsi:type="xsd:long"&gt;44984&lt;/D&gt;&lt;D xsi:type="xsd:long"&gt;45012&lt;/D&gt;&lt;D xsi:type="xsd:long"&gt;45043&lt;/D&gt;&lt;D xsi:type="xsd:long"&gt;45072&lt;/D&gt;&lt;D xsi:type="xsd:long"&gt;45104&lt;/D&gt;&lt;D xsi:type="xsd:long"&gt;45134&lt;/D&gt;&lt;D xsi:type="xsd:long"&gt;45163&lt;/D&gt;&lt;D xsi:type="xsd:long"&gt;45196&lt;/D&gt;&lt;D xsi:type="xsd:long"&gt;45226&lt;/D&gt;&lt;D xsi:type="xsd:long"&gt;45257&lt;/D&gt;&lt;D xsi:type="xsd:long"&gt;45287&lt;/D&gt;&lt;D xsi:type="xsd:long"&gt;45317&lt;/D&gt;&lt;D xsi:type="xsd:long"&gt;45349&lt;/D&gt;&lt;D xsi:type="xsd:long"&gt;45378&lt;/D&gt;&lt;D xsi:type="xsd:long"&gt;45408&lt;/D&gt;&lt;D xsi:type="xsd:long"&gt;45436&lt;/D&gt;&lt;D xsi:type="xsd:long"&gt;45470&lt;/D&gt;&lt;D xsi:type="xsd:long"&gt;45499&lt;/D&gt;&lt;D xsi:type="xsd:long"&gt;45531&lt;/D&gt;&lt;D xsi:type="xsd:long"&gt;45560&lt;/D&gt;&lt;/FQL&gt;&lt;FQL&gt;&lt;Q&gt;EPU^FMA_PE(NTMA,-10AY,0,AM,"PORTAGG","MEANR")&lt;/Q&gt;&lt;R&gt;121&lt;/R&gt;&lt;C&gt;1&lt;/C&gt;&lt;D xsi:type="xsd:double"&gt;12.9166898774483&lt;/D&gt;&lt;D xsi:type="xsd:double"&gt;12.0383888067292&lt;/D&gt;&lt;D xsi:type="xsd:double"&gt;12.4928294837599&lt;/D&gt;&lt;D xsi:type="xsd:double"&gt;12.3651355432338&lt;/D&gt;&lt;D xsi:type="xsd:double"&gt;12.8795042361659&lt;/D&gt;&lt;D xsi:type="xsd:double"&gt;13.0213612950914&lt;/D&gt;&lt;D xsi:type="xsd:double"&gt;12.4354957361059&lt;/D&gt;&lt;D xsi:type="xsd:double"&gt;12.8859966487607&lt;/D&gt;&lt;D xsi:type="xsd:double"&gt;12.9349254824838&lt;/D&gt;&lt;D xsi:type="xsd:double"&gt;13.995065909279&lt;/D&gt;&lt;D xsi:type="xsd:double"&gt;12.2269940409653&lt;/D&gt;&lt;D xsi:type="xsd:double"&gt;10.9981665828133&lt;/D&gt;&lt;D xsi:type="xsd:double"&gt;10.918515750976&lt;/D&gt;&lt;D xsi:type="xsd:double"&gt;8.10501206830159&lt;/D&gt;&lt;D xsi:type="xsd:double"&gt;7.56977010973072&lt;/D&gt;&lt;D xsi:type="xsd:double"&gt;7.50692027887015&lt;/D&gt;&lt;D xsi:type="xsd:double"&gt;11.7756606313721&lt;/D&gt;&lt;D xsi:type="xsd:double"&gt;13.8731689751078&lt;/D&gt;&lt;D xsi:type="xsd:double"&gt;15.1464176480697&lt;/D&gt;&lt;D xsi:type="xsd:double"&gt;16.7734116764545&lt;/D&gt;&lt;D xsi:type="xsd:double"&gt;14.4098858652734&lt;/D&gt;&lt;D xsi:type="xsd:double"&gt;13.6805806798879&lt;/D&gt;&lt;D xsi:type="xsd:double"&gt;14.414494561805&lt;/D&gt;&lt;D xsi:type="xsd:double"&gt;14.0140350818071&lt;/D&gt;&lt;D xsi:type="xsd:double"&gt;13.3322949755986&lt;/D&gt;&lt;D xsi:type="xsd:double"&gt;12.2000308323451&lt;/D&gt;&lt;D xsi:type="xsd:double"&gt;11.7005174033696&lt;/D&gt;&lt;D xsi:type="xsd:double"&gt;11.328085252766&lt;/D&gt;&lt;D xsi:type="xsd:double"&gt;12.895951670287&lt;/D&gt;&lt;D xsi:type="xsd:double"&gt;12.8541384037354&lt;/D&gt;&lt;D xsi:type="xsd:double"&gt;13.2157639105865&lt;/D&gt;&lt;D xsi:type="xsd:double"&gt;11.1017491867294&lt;/D&gt;&lt;D xsi:type="xsd:double"&gt;11.8739052316928&lt;/D&gt;&lt;D xsi:type="xsd:double"&gt;11.7631398545217&lt;/D&gt;&lt;D xsi:type="xsd:double"&gt;12.6159891085527&lt;/D&gt;&lt;D xsi:type="xsd:double"&gt;12.3842163703038&lt;/D&gt;&lt;D xsi:type="xsd:double"&gt;12.6667128953535&lt;/D&gt;&lt;D xsi:type="xsd:double"&gt;13.2099307370339&lt;/D&gt;&lt;D xsi:type="xsd:double"&gt;12.5892885647696&lt;/D&gt;&lt;D xsi:type="xsd:double"&gt;13.2876736877392&lt;/D&gt;&lt;D xsi:type="xsd:double"&gt;14.6013665053627&lt;/D&gt;&lt;D xsi:type="xsd:double"&gt;13.8824766086816&lt;/D&gt;&lt;D xsi:type="xsd:double"&gt;13.3651307967984&lt;/D&gt;&lt;D xsi:type="xsd:double"&gt;13.8838790500261&lt;/D&gt;&lt;D xsi:type="xsd:double"&gt;13.4819291184683&lt;/D&gt;&lt;D xsi:type="xsd:double"&gt;13.3229133860697&lt;/D&gt;&lt;D xsi:type="xsd:double"&gt;13.860794461988&lt;/D&gt;&lt;D xsi:type="xsd:double"&gt;13.5669442741592&lt;/D&gt;&lt;D xsi:type="xsd:double"&gt;13.0129226719726&lt;/D&gt;&lt;D xsi:type="xsd:double"&gt;12.6664016241075&lt;/D&gt;&lt;D xsi:type="xsd:double"&gt;12.8003483745838&lt;/D&gt;&lt;D xsi:type="xsd:double"&gt;13.1833433207725&lt;/D&gt;&lt;D xsi:type="xsd:double"&gt;14.9004578946614&lt;/D&gt;&lt;D xsi:type="xsd:double"&gt;15.6626603169242&lt;/D&gt;&lt;D xsi:type="xsd:double"&gt;15.4612699314399&lt;/D&gt;&lt;D xsi:type="xsd:double"&gt;14.3673867537865&lt;/D&gt;&lt;D xsi:type="xsd:double"&gt;12.8653458096034&lt;/D&gt;&lt;D xsi:type="xsd:double"&gt;13.6330145173152&lt;/D&gt;&lt;D xsi:type="xsd:double"&gt;14.8892302839947&lt;/D&gt;&lt;D xsi:type="xsd:double"&gt;14.2718146506274&lt;/D&gt;&lt;D xsi:type="xsd:double"&gt;14.0581390146633&lt;/D&gt;&lt;D xsi:type="xsd:double"&gt;13.9596254812068&lt;/D&gt;&lt;D xsi:type="xsd:double"&gt;13.199162212117&lt;/D&gt;&lt;D xsi:type="xsd:double"&gt;15.2888138480555&lt;/D&gt;&lt;D xsi:type="xsd:double"&gt;14.3626257963173&lt;/D&gt;&lt;D xsi:type="xsd:double"&gt;13.6955651825166&lt;/D&gt;&lt;D xsi:type="xsd:double"&gt;10.0522746059397&lt;/D&gt;&lt;D xsi:type="xsd:double"&gt;12.5166500435345&lt;/D&gt;&lt;D xsi:type="xsd:double"&gt;17.0604722592441&lt;/D&gt;&lt;D xsi:type="xsd:double"&gt;19.6463811012654&lt;/D&gt;&lt;D xsi:type="xsd:double"&gt;21.1952333495355&lt;/D&gt;&lt;D xsi:type="xsd:double"&gt;23.0943116357972&lt;/D&gt;&lt;D xsi:type="xsd:double"&gt;21.0838390073208&lt;/D&gt;&lt;D xsi:type="xsd:double"&gt;18.5262929275374&lt;/D&gt;&lt;D xsi:type="xsd:double"&gt;17.2390435534502&lt;/D&gt;&lt;D xsi:type="xsd:double"&gt;15.0725384381835&lt;/D&gt;&lt;D xsi:type="xsd:double"&gt;13.8962835356484&lt;/D&gt;&lt;D xsi:type="xsd:double"&gt;15.0765333764101&lt;/D&gt;&lt;D xsi:type="xsd:double"&gt;13.5348769107022&lt;/D&gt;&lt;D xsi:type="xsd:double"&gt;11.0079333864465&lt;/D&gt;&lt;D xsi:type="xsd:double"&gt;10.8745202164708&lt;/D&gt;&lt;D xsi:type="xsd:double"&gt;8.93920335803798&lt;/D&gt;&lt;D xsi:type="xsd:double"&gt;9.25018337814679&lt;/D&gt;&lt;D xsi:type="xsd:double"&gt;9.07750232259178&lt;/D&gt;&lt;D xsi:type="xsd:double"&gt;9.03959069497911&lt;/D&gt;&lt;D xsi:type="xsd:double"&gt;10.2234048474002&lt;/D&gt;&lt;D xsi:type="xsd:double"&gt;9.60191125018919&lt;/D&gt;&lt;D xsi:type="xsd:double"&gt;9.98838075495661&lt;/D&gt;&lt;D xsi:type="xsd:double"&gt;10.9359929444208&lt;/D&gt;&lt;D xsi:type="xsd:double"&gt;10.771688118136&lt;/D&gt;&lt;D xsi:type="xsd:double"&gt;11.702173569762&lt;/D&gt;&lt;D xsi:type="xsd:double"&gt;9.10910178637779&lt;/D&gt;&lt;D xsi:type="xsd:double"&gt;8.46194910194673&lt;/D&gt;&lt;D xsi:type="xsd:double"&gt;7.22826446706429&lt;/D&gt;&lt;D xsi:type="xsd:double"&gt;7.23344611857695&lt;/D&gt;&lt;D xsi:type="xsd:double"&gt;7.87742074653386&lt;/D&gt;&lt;D xsi:type="xsd:double"&gt;7.57841879088953&lt;/D&gt;&lt;D xsi:type="xsd:double"&gt;8.82690269766817&lt;/D&gt;&lt;D xsi:type="xsd:double"&gt;9.68320722277468&lt;/D&gt;&lt;D xsi:type="xsd:double"&gt;9.18569577417085&lt;/D&gt;&lt;D xsi:type="xsd:double"&gt;10.2450693824802&lt;/D&gt;&lt;D xsi:type="xsd:double"&gt;9.43512061897508&lt;/D&gt;&lt;D xsi:type="xsd:double"&gt;9.54030310616731&lt;/D&gt;&lt;D xsi:type="xsd:double"&gt;9.6371183168993&lt;/D&gt;&lt;D xsi:type="xsd:double"&gt;9.15642451043793&lt;/D&gt;&lt;D xsi:type="xsd:double"&gt;9.94530287568617&lt;/D&gt;&lt;D xsi:type="xsd:double"&gt;10.6242701666455&lt;/D&gt;&lt;D xsi:type="xsd:double"&gt;10.3262089575895&lt;/D&gt;&lt;D xsi:type="xsd:double"&gt;9.61485963936672&lt;/D&gt;&lt;D xsi:type="xsd:double"&gt;9.46753527097739&lt;/D&gt;&lt;D xsi:type="xsd:double"&gt;9.98078469061327&lt;/D&gt;&lt;D xsi:type="xsd:double"&gt;11.8947005531582&lt;/D&gt;&lt;D xsi:type="xsd:double"&gt;11.4167271147738&lt;/D&gt;&lt;D xsi:type="xsd:double"&gt;11.6768728481527&lt;/D&gt;&lt;D xsi:type="xsd:double"&gt;12.5949760991585&lt;/D&gt;&lt;D xsi:type="xsd:double"&gt;13.1883908511165&lt;/D&gt;&lt;D xsi:type="xsd:double"&gt;13.3953437867183&lt;/D&gt;&lt;D xsi:type="xsd:double"&gt;11.4141978331041&lt;/D&gt;&lt;D xsi:type="xsd:double"&gt;10.9471836217155&lt;/D&gt;&lt;D xsi:type="xsd:double"&gt;10.6881247039732&lt;/D&gt;&lt;D xsi:type="xsd:double"&gt;11.3018398055074&lt;/D&gt;&lt;/FQL&gt;&lt;FQL&gt;&lt;Q&gt;EZA^FMA_PE(LTMA,-10AY,0,AM,"PORTAGG","MEANR")&lt;/Q&gt;&lt;R&gt;121&lt;/R&gt;&lt;C&gt;1&lt;/C&gt;&lt;D xsi:type="xsd:double"&gt;16.057052584624&lt;/D&gt;&lt;D xsi:type="xsd:double"&gt;16.185596161399&lt;/D&gt;&lt;D xsi:type="xsd:double"&gt;16.6988920473717&lt;/D&gt;&lt;D xsi:type="xsd:double"&gt;16.7673213981866&lt;/D&gt;&lt;D xsi:type="xsd:double"&gt;17.9796901154362&lt;/D&gt;&lt;D xsi:type="xsd:double"&gt;18.4741774052902&lt;/D&gt;&lt;D xsi:type="xsd:double"&gt;18.3601094711161&lt;/D&gt;&lt;D xsi:type="xsd:double"&gt;18.6775440632192&lt;/D&gt;&lt;D xsi:type="xsd:double"&gt;18.1902068935072&lt;/D&gt;&lt;D xsi:type="xsd:double"&gt;18.1464703170594&lt;/D&gt;&lt;D xsi:type="xsd:double"&gt;17.7211664264678&lt;/D&gt;&lt;D xsi:type="xsd:double"&gt;17.0487698653881&lt;/D&gt;&lt;D xsi:type="xsd:double"&gt;16.8537579562681&lt;/D&gt;&lt;D xsi:type="xsd:double"&gt;17.9646327817811&lt;/D&gt;&lt;D xsi:type="xsd:double"&gt;17.4211640634777&lt;/D&gt;&lt;D xsi:type="xsd:double"&gt;16.9308772403527&lt;/D&gt;&lt;D xsi:type="xsd:double"&gt;15.3697873570028&lt;/D&gt;&lt;D xsi:type="xsd:double"&gt;15.8641375670296&lt;/D&gt;&lt;D xsi:type="xsd:double"&gt;15.9711134975804&lt;/D&gt;&lt;D xsi:type="xsd:double"&gt;16.0136811629426&lt;/D&gt;&lt;D xsi:type="xsd:double"&gt;15.7993339038035&lt;/D&gt;&lt;D xsi:type="xsd:double"&gt;15.4009503895916&lt;/D&gt;&lt;D xsi:type="xsd:double"&gt;16.4999014849608&lt;/D&gt;&lt;D xsi:type="xsd:double"&gt;16.7814706826091&lt;/D&gt;&lt;D xsi:type="xsd:double"&gt;16.5671055051859&lt;/D&gt;&lt;D xsi:type="xsd:double"&gt;16.7786717410756&lt;/D&gt;&lt;D xsi:type="xsd:double"&gt;16.2260182947973&lt;/D&gt;&lt;D xsi:type="xsd:double"&gt;16.4900201103603&lt;/D&gt;&lt;D xsi:type="xsd:double"&gt;17.4108567074331&lt;/D&gt;&lt;D xsi:type="xsd:double"&gt;18.7043491012424&lt;/D&gt;&lt;D xsi:type="xsd:double"&gt;18.3781338324473&lt;/D&gt;&lt;D xsi:type="xsd:double"&gt;18.3238885757&lt;/D&gt;&lt;D xsi:type="xsd:double"&gt;18.3253608815739&lt;/D&gt;&lt;D xsi:type="xsd:double"&gt;17.6705682248507&lt;/D&gt;&lt;D xsi:type="xsd:double"&gt;18.0575647534808&lt;/D&gt;&lt;D xsi:type="xsd:double"&gt;18.3377960545915&lt;/D&gt;&lt;D xsi:type="xsd:double"&gt;17.2686679245289&lt;/D&gt;&lt;D xsi:type="xsd:double"&gt;18.0972771433846&lt;/D&gt;&lt;D xsi:type="xsd:double"&gt;18.9283348521596&lt;/D&gt;&lt;D xsi:type="xsd:double"&gt;18.6492800741569&lt;/D&gt;&lt;D xsi:type="xsd:double"&gt;19.3379460118874&lt;/D&gt;&lt;D xsi:type="xsd:double"&gt;18.3023949057011&lt;/D&gt;&lt;D xsi:type="xsd:double"&gt;18.0084876036406&lt;/D&gt;&lt;D xsi:type="xsd:double"&gt;17.7419852737049&lt;/D&gt;&lt;D xsi:type="xsd:double"&gt;17.3741200297289&lt;/D&gt;&lt;D xsi:type="xsd:double"&gt;16.6757315418008&lt;/D&gt;&lt;D xsi:type="xsd:double"&gt;16.7213143479583&lt;/D&gt;&lt;D xsi:type="xsd:double"&gt;16.8867900921432&lt;/D&gt;&lt;D xsi:type="xsd:double"&gt;15.7208218444113&lt;/D&gt;&lt;D xsi:type="xsd:double"&gt;14.1678643326657&lt;/D&gt;&lt;D xsi:type="xsd:double"&gt;14.7918250728171&lt;/D&gt;&lt;D xsi:type="xsd:double"&gt;14.6072301502327&lt;/D&gt;&lt;D xsi:type="xsd:double"&gt;15.4764172312112&lt;/D&gt;&lt;D xsi:type="xsd:double"&gt;15.5544710565289&lt;/D&gt;&lt;D xsi:type="xsd:double"&gt;15.2162633793229&lt;/D&gt;&lt;D xsi:type="xsd:double"&gt;15.3412396908142&lt;/D&gt;&lt;D xsi:type="xsd:double"&gt;14.7683658696&lt;/D&gt;&lt;D xsi:type="xsd:double"&gt;14.9715863475953&lt;/D&gt;&lt;D xsi:type="xsd:double"&gt;14.6705578490416&lt;/D&gt;&lt;D xsi:type="xsd:double"&gt;13.8776381831275&lt;/D&gt;&lt;D xsi:type="xsd:double"&gt;13.5795516279249&lt;/D&gt;&lt;D xsi:type="xsd:double"&gt;13.4114329936384&lt;/D&gt;&lt;D xsi:type="xsd:double"&gt;14.1938996910051&lt;/D&gt;&lt;D xsi:type="xsd:double"&gt;14.6240357748107&lt;/D&gt;&lt;D xsi:type="xsd:double"&gt;13.8616303069857&lt;/D&gt;&lt;D xsi:type="xsd:double"&gt;13.4253840379655&lt;/D&gt;&lt;D xsi:type="xsd:double"&gt;11.9484057923301&lt;/D&gt;&lt;D xsi:type="xsd:double"&gt;12.3408263175639&lt;/D&gt;&lt;D xsi:type="xsd:double"&gt;12.5440325909731&lt;/D&gt;&lt;D xsi:type="xsd:double"&gt;12.8931191565181&lt;/D&gt;&lt;D xsi:type="xsd:double"&gt;13.657376094686&lt;/D&gt;&lt;D xsi:type="xsd:double"&gt;13.6821676738586&lt;/D&gt;&lt;D xsi:type="xsd:double"&gt;12.8825626387226&lt;/D&gt;&lt;D xsi:type="xsd:double"&gt;13.3175727359205&lt;/D&gt;&lt;D xsi:type="xsd:double"&gt;13.6587041698949&lt;/D&gt;&lt;D xsi:type="xsd:double"&gt;13.8996301156994&lt;/D&gt;&lt;D xsi:type="xsd:double"&gt;13.9334579349966&lt;/D&gt;&lt;D xsi:type="xsd:double"&gt;13.6605834149784&lt;/D&gt;&lt;D xsi:type="xsd:double"&gt;13.3612665094677&lt;/D&gt;&lt;D xsi:type="xsd:double"&gt;12.8745015775386&lt;/D&gt;&lt;D xsi:type="xsd:double"&gt;12.6271881795911&lt;/D&gt;&lt;D xsi:type="xsd:double"&gt;12.0984681002518&lt;/D&gt;&lt;D xsi:type="xsd:double"&gt;11.5318379694031&lt;/D&gt;&lt;D xsi:type="xsd:double"&gt;10.9696919836985&lt;/D&gt;&lt;D xsi:type="xsd:double"&gt;10.7560719023162&lt;/D&gt;&lt;D xsi:type="xsd:double"&gt;10.742096246346&lt;/D&gt;&lt;D xsi:type="xsd:double"&gt;10.0520632240447&lt;/D&gt;&lt;D xsi:type="xsd:double"&gt;10.2900527788064&lt;/D&gt;&lt;D xsi:type="xsd:double"&gt;10.5330281940095&lt;/D&gt;&lt;D xsi:type="xsd:double"&gt;10.9298772650652&lt;/D&gt;&lt;D xsi:type="xsd:double"&gt;11.1003721865167&lt;/D&gt;&lt;D xsi:type="xsd:double"&gt;10.7445724102254&lt;/D&gt;&lt;D xsi:type="xsd:double"&gt;10.5606203785684&lt;/D&gt;&lt;D xsi:type="xsd:double"&gt;10.2876051862246&lt;/D&gt;&lt;D xsi:type="xsd:double"&gt;10.2343520770095&lt;/D&gt;&lt;D xsi:type="xsd:double"&gt;10.2334292749586&lt;/D&gt;&lt;D xsi:type="xsd:double"&gt;9.41397710856127&lt;/D&gt;&lt;D xsi:type="xsd:double"&gt;9.70422127169446&lt;/D&gt;&lt;D xsi:type="xsd:double"&gt;10.3583232521902&lt;/D&gt;&lt;D xsi:type="xsd:double"&gt;10.2171616970271&lt;/D&gt;&lt;D xsi:type="xsd:double"&gt;10.9098153220055&lt;/D&gt;&lt;D xsi:type="xsd:double"&gt;10.1967746582448&lt;/D&gt;&lt;D xsi:type="xsd:double"&gt;10.1880710043692&lt;/D&gt;&lt;D xsi:type="xsd:double"&gt;10.1951697201273&lt;/D&gt;&lt;D xsi:type="xsd:double"&gt;9.95283978914241&lt;/D&gt;&lt;D xsi:type="xsd:double"&gt;10.2034472092661&lt;/D&gt;&lt;D xsi:type="xsd:double"&gt;10.691108152551&lt;/D&gt;&lt;D xsi:type="xsd:double"&gt;10.4647313376316&lt;/D&gt;&lt;D xsi:type="xsd:double"&gt;10.4206115443945&lt;/D&gt;&lt;D xsi:type="xsd:double"&gt;10.3242123522334&lt;/D&gt;&lt;D xsi:type="xsd:double"&gt;11.2230248155215&lt;/D&gt;&lt;D xsi:type="xsd:double"&gt;11.6881810829209&lt;/D&gt;&lt;D xsi:type="xsd:double"&gt;11.313917879291&lt;/D&gt;&lt;D xsi:type="xsd:double"&gt;10.7979452041148&lt;/D&gt;&lt;D xsi:type="xsd:double"&gt;10.6370350235511&lt;/D&gt;&lt;D xsi:type="xsd:double"&gt;10.5546832553683&lt;/D&gt;&lt;D xsi:type="xsd:double"&gt;10.7249542754373&lt;/D&gt;&lt;D xsi:type="xsd:double"&gt;10.6271324684331&lt;/D&gt;&lt;D xsi:type="xsd:double"&gt;10.8545104588409&lt;/D&gt;&lt;D xsi:type="xsd:double"&gt;11.5008757615346&lt;/D&gt;&lt;D xsi:type="xsd:double"&gt;12.0789224410583&lt;/D&gt;&lt;/FQL&gt;&lt;FQL&gt;&lt;Q&gt;DDR3512M-FDS^FG_PRICE_CHANGE(0,-6AM)&lt;/Q&gt;&lt;R&gt;1&lt;/R&gt;&lt;C&gt;1&lt;/C&gt;&lt;D xsi:type="xsd:double"&gt;-8.24136441754434&lt;/D&gt;&lt;/FQL&gt;&lt;FQL&gt;&lt;Q&gt;PASP-FDS^FG_PRICE_CHANGE(0,-6AM)&lt;/Q&gt;&lt;R&gt;1&lt;/R&gt;&lt;C&gt;1&lt;/C&gt;&lt;D xsi:type="xsd:double"&gt;8.67346938775511&lt;/D&gt;&lt;/FQL&gt;&lt;FQL&gt;&lt;Q&gt;VNM^FMA_ROE(NTMA,-20AY,NOW,FY,"PORTAGG","MEANR")&lt;/Q&gt;&lt;R&gt;20&lt;/R&gt;&lt;C&gt;1&lt;/C&gt;&lt;D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xsi:type="xsd:double"&gt;10.7321519379021&lt;/D&gt;&lt;/FQL&gt;&lt;FQL&gt;&lt;Q&gt;UAE^FMA_ROE(NTMA,-20AY,NOW,FY,"PORTAGG","MEANR")&lt;/Q&gt;&lt;R&gt;20&lt;/R&gt;&lt;C&gt;1&lt;/C&gt;&lt;D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xsi:type="xsd:double"&gt;6.0028777&lt;/D&gt;&lt;/FQL&gt;&lt;FQL&gt;&lt;Q&gt;CAGDPY@VN^EE_ACTUAL_ANNUAL(MED,0)&lt;/Q&gt;&lt;R&gt;0&lt;/R&gt;&lt;C&gt;0&lt;/C&gt;&lt;/FQL&gt;&lt;FQL&gt;&lt;Q&gt;CAGDPY@ZA^EE_ACTUAL_ANNUAL(MED,0)&lt;/Q&gt;&lt;R&gt;1&lt;/R&gt;&lt;C&gt;1&lt;/C&gt;&lt;D xsi:type="xsd:double"&gt;-1.6&lt;/D&gt;&lt;/FQL&gt;&lt;FQL&gt;&lt;Q&gt;CAGDPY@PH^EE_ACTUAL_ANNUAL(MED,0)&lt;/Q&gt;&lt;R&gt;1&lt;/R&gt;&lt;C&gt;1&lt;/C&gt;&lt;D xsi:type="xsd:double"&gt;-2.70643338027419&lt;/D&gt;&lt;/FQL&gt;&lt;FQL&gt;&lt;Q&gt;MCHI^FMA_ROE(NTMA,-20AY,NOW,FY,"PORTAGG","MEANR")&lt;/Q&gt;&lt;R&gt;20&lt;/R&gt;&lt;C&gt;1&lt;/C&gt;&lt;D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xsi:type="xsd:double"&gt;12.8854511835079&lt;/D&gt;&lt;D xsi:type="xsd:double"&gt;12.3572373302297&lt;/D&gt;&lt;D xsi:type="xsd:double"&gt;11.9739138807926&lt;/D&gt;&lt;D xsi:type="xsd:double"&gt;11.5505724490554&lt;/D&gt;&lt;D xsi:type="xsd:double"&gt;11.5633754136614&lt;/D&gt;&lt;/FQL&gt;&lt;FQL&gt;&lt;Q&gt;TRY10Y-FDS^FG_YIELD(-10AY,0,Y,,"YTM")&lt;/Q&gt;&lt;R&gt;10&lt;/R&gt;&lt;C&gt;1&lt;/C&gt;&lt;D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xsi:type="xsd:double"&gt;1.211&lt;/D&gt;&lt;/FQL&gt;&lt;FQL&gt;&lt;Q&gt;CAGDPY@TR^EE_ACTUAL_ANNUAL(MED,+1)&lt;/Q&gt;&lt;R&gt;1&lt;/R&gt;&lt;C&gt;1&lt;/C&gt;&lt;D xsi:type="xsd:double"&gt;-2.2&lt;/D&gt;&lt;/FQL&gt;&lt;FQL&gt;&lt;Q&gt;CAGDPY@KR^EE_ACTUAL_ANNUAL(MED,+1)&lt;/Q&gt;&lt;R&gt;1&lt;/R&gt;&lt;C&gt;1&lt;/C&gt;&lt;D xsi:type="xsd:double"&gt;3.75&lt;/D&gt;&lt;/FQL&gt;&lt;FQL&gt;&lt;Q&gt;CAGDPY@CL^EE_ACTUAL_ANNUAL(MED,+1)&lt;/Q&gt;&lt;R&gt;1&lt;/R&gt;&lt;C&gt;1&lt;/C&gt;&lt;D xsi:type="xsd:double"&gt;-3.1&lt;/D&gt;&lt;/FQL&gt;&lt;FQL&gt;&lt;Q&gt;CC_MX^FG_COMPANY_NAME&lt;/Q&gt;&lt;R&gt;1&lt;/R&gt;&lt;C&gt;1&lt;/C&gt;&lt;D xsi:type="xsd:string"&gt;Mexico&lt;/D&gt;&lt;/FQL&gt;&lt;FQL&gt;&lt;Q&gt;USDSAR^FG_COMPANY_NAME&lt;/Q&gt;&lt;R&gt;1&lt;/R&gt;&lt;C&gt;1&lt;/C&gt;&lt;D xsi:type="xsd:string"&gt;Saudi Arabian Riyal per U.S. Dollar&lt;/D&gt;&lt;/FQL&gt;&lt;FQL&gt;&lt;Q&gt;USDAED^FG_COMPANY_NAME&lt;/Q&gt;&lt;R&gt;1&lt;/R&gt;&lt;C&gt;1&lt;/C&gt;&lt;D xsi:type="xsd:string"&gt;UAE Dirham per U.S. Dollar&lt;/D&gt;&lt;/FQL&gt;&lt;FQL&gt;&lt;Q&gt;USDTHB^FG_COMPANY_NAME&lt;/Q&gt;&lt;R&gt;1&lt;/R&gt;&lt;C&gt;1&lt;/C&gt;&lt;D xsi:type="xsd:string"&gt;Thailand Baht per U.S. Dollar&lt;/D&gt;&lt;/FQL&gt;&lt;FQL&gt;&lt;Q&gt;USDCNH^FG_COMPANY_NAME&lt;/Q&gt;&lt;R&gt;1&lt;/R&gt;&lt;C&gt;1&lt;/C&gt;&lt;D xsi:type="xsd:string"&gt;Chinese Offshore Renminbi per U.S. Dollar&lt;/D&gt;&lt;/FQL&gt;&lt;FQL&gt;&lt;Q&gt;USDEUR^FG_COMPANY_NAME&lt;/Q&gt;&lt;R&gt;1&lt;/R&gt;&lt;C&gt;1&lt;/C&gt;&lt;D xsi:type="xsd:string"&gt;Euro per U.S. Dollar&lt;/D&gt;&lt;/FQL&gt;&lt;FQL&gt;&lt;Q&gt;EZA^FMA_ROE(NTMA,-20AY,NOW,FY,"PORTAGG","MEANR")&lt;/Q&gt;&lt;R&gt;20&lt;/R&gt;&lt;C&gt;1&lt;/C&gt;&lt;D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xsi:type="xsd:double"&gt;13.6163542594029&lt;/D&gt;&lt;D xsi:type="xsd:double"&gt;16.7115371927188&lt;/D&gt;&lt;D xsi:type="xsd:double"&gt;16.932589581546&lt;/D&gt;&lt;D xsi:type="xsd:double"&gt;16.8118349535848&lt;/D&gt;&lt;D xsi:type="xsd:double"&gt;14.5722752976358&lt;/D&gt;&lt;/FQL&gt;&lt;FQL&gt;&lt;Q&gt;^FG_YIELD(-10AY,0,Y,,"YTM")&lt;/Q&gt;&lt;R&gt;10&lt;/R&gt;&lt;C&gt;1&lt;/C&gt;&lt;D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</t>
        </r>
      </text>
    </comment>
    <comment ref="A5" authorId="0" shapeId="0" xr:uid="{CC5E6A0B-5969-4584-A4C2-BB67516C92A8}">
      <text>
        <r>
          <rPr>
            <b/>
            <sz val="9"/>
            <color indexed="81"/>
            <rFont val="Tahoma"/>
            <charset val="1"/>
          </rPr>
          <t>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xsi:type="xsd:string"&gt;@NA&lt;/D&gt;&lt;/FQL&gt;&lt;FQL&gt;&lt;Q&gt;CAGDPY@ID^EE_ACTUAL_ANNUAL(MED,+1)&lt;/Q&gt;&lt;R&gt;1&lt;/R&gt;&lt;C&gt;1&lt;/C&gt;&lt;D xsi:type="xsd:double"&gt;-0.7&lt;/D&gt;&lt;/FQL&gt;&lt;FQL&gt;&lt;Q&gt;CC_PL^FG_COMPANY_NAME&lt;/Q&gt;&lt;R&gt;1&lt;/R&gt;&lt;C&gt;1&lt;/C&gt;&lt;D xsi:type="xsd:string"&gt;Poland&lt;/D&gt;&lt;/FQL&gt;&lt;FQL&gt;&lt;Q&gt;USDAED^FG_PRICE_CHANGE(0,-3AM)&lt;/Q&gt;&lt;R&gt;1&lt;/R&gt;&lt;C&gt;1&lt;/C&gt;&lt;D xsi:type="xsd:double"&gt;-0.0019013882&lt;/D&gt;&lt;/FQL&gt;&lt;FQL&gt;&lt;Q&gt;USDBRL^FG_PRICE_CHANGE(0,-1AY)&lt;/Q&gt;&lt;R&gt;1&lt;/R&gt;&lt;C&gt;1&lt;/C&gt;&lt;D xsi:type="xsd:double"&gt;8.168709&lt;/D&gt;&lt;/FQL&gt;&lt;FQL&gt;&lt;Q&gt;USDPLN^STD(FG_PRICE_CHANGE(0,-1AY,AM))&lt;/Q&gt;&lt;R&gt;1&lt;/R&gt;&lt;C&gt;1&lt;/C&gt;&lt;D xsi:type="xsd:double"&gt;3.31504504935112&lt;/D&gt;&lt;/FQL&gt;&lt;FQL&gt;&lt;Q&gt;USDIDR^FG_PRICE_CHANGE(0,-1AY)&lt;/Q&gt;&lt;R&gt;1&lt;/R&gt;&lt;C&gt;1&lt;/C&gt;&lt;D xsi:type="xsd:double"&gt;-2.5450885&lt;/D&gt;&lt;/FQL&gt;&lt;FQL&gt;&lt;Q&gt;TUR^P_PRICE_RETURNS_PR('52W',2,-10AY,0,AM)&lt;/Q&gt;&lt;R&gt;121&lt;/R&gt;&lt;C&gt;1&lt;/C&gt;&lt;D xsi:type="xsd:double"&gt;-10.368008&lt;/D&gt;&lt;D xsi:type="xsd:double"&gt;-9.905815&lt;/D&gt;&lt;D xsi:type="xsd:double"&gt;2.7567744&lt;/D&gt;&lt;D xsi:type="xsd:double"&gt;18.607998&lt;/D&gt;&lt;D xsi:type="xsd:double"&gt;36.384045&lt;/D&gt;&lt;D xsi:type="xsd:double"&gt;18.390072&lt;/D&gt;&lt;D xsi:type="xsd:double"&gt;1.2526035&lt;/D&gt;&lt;D xsi:type="xsd:double"&gt;-3.3552647&lt;/D&gt;&lt;D xsi:type="xsd:double"&gt;-12.522781&lt;/D&gt;&lt;D xsi:type="xsd:double"&gt;-14.661837&lt;/D&gt;&lt;D xsi:type="xsd:double"&gt;-30.18378&lt;/D&gt;&lt;D xsi:type="xsd:double"&gt;-29.4882&lt;/D&gt;&lt;D xsi:type="xsd:double"&gt;-25.27433&lt;/D&gt;&lt;D xsi:type="xsd:double"&gt;-22.929365&lt;/D&gt;&lt;D xsi:type="xsd:double"&gt;-31.382334&lt;/D&gt;&lt;D xsi:type="xsd:double"&gt;-29.746109&lt;/D&gt;&lt;D xsi:type="xsd:double"&gt;-36.310642&lt;/D&gt;&lt;D xsi:type="xsd:double"&gt;-26.163023&lt;/D&gt;&lt;D xsi:type="xsd:double"&gt;-9.583145&lt;/D&gt;&lt;D xsi:type="xsd:double"&gt;-2.9398322&lt;/D&gt;&lt;D xsi:type="xsd:double"&gt;-15.978736&lt;/D&gt;&lt;D xsi:type="xsd:double"&gt;-15.808594&lt;/D&gt;&lt;D xsi:type="xsd:double"&gt;-7.569009&lt;/D&gt;&lt;D xsi:type="xsd:double"&gt;3.9468408&lt;/D&gt;&lt;D xsi:type="xsd:double"&gt;10.003543&lt;/D&gt;&lt;D xsi:type="xsd:double"&gt;-4.5341673&lt;/D&gt;&lt;D xsi:type="xsd:double"&gt;-16.627766&lt;/D&gt;&lt;D xsi:type="xsd:double"&gt;-12.750721&lt;/D&gt;&lt;D xsi:type="xsd:double"&gt;-7.666069&lt;/D&gt;&lt;D xsi:type="xsd:double"&gt;-0.58069825&lt;/D&gt;&lt;D xsi:type="xsd:double"&gt;-11.674637&lt;/D&gt;&lt;D xsi:type="xsd:double"&gt;-11.6759&lt;/D&gt;&lt;D xsi:type="xsd:double"&gt;3.2466173&lt;/D&gt;&lt;D xsi:type="xsd:double"&gt;11.076641&lt;/D&gt;&lt;D xsi:type="xsd:double"&gt;22.312677&lt;/D&gt;&lt;D xsi:type="xsd:double"&gt;22.266912&lt;/D&gt;&lt;D xsi:type="xsd:double"&gt;8.658659&lt;/D&gt;&lt;D xsi:type="xsd:double"&gt;12.514114&lt;/D&gt;&lt;D xsi:type="xsd:double"&gt;23.629534&lt;/D&gt;&lt;D xsi:type="xsd:double"&gt;35.230328&lt;/D&gt;&lt;D xsi:type="xsd:double"&gt;50.15905&lt;/D&gt;&lt;D xsi:type="xsd:double"&gt;27.976883&lt;/D&gt;&lt;D xsi:type="xsd:double"&gt;16.670395&lt;/D&gt;&lt;D xsi:type="xsd:double"&gt;1.2589812&lt;/D&gt;&lt;D xsi:type="xsd:double"&gt;-18.687475&lt;/D&gt;&lt;D xsi:type="xsd:double"&gt;-25.573957&lt;/D&gt;&lt;D xsi:type="xsd:double"&gt;-34.422356&lt;/D&gt;&lt;D xsi:type="xsd:double"&gt;-52.490185&lt;/D&gt;&lt;D xsi:type="xsd:double"&gt;-39.267437&lt;/D&gt;&lt;D xsi:type="xsd:double"&gt;-39.121777&lt;/D&gt;&lt;D xsi:type="xsd:double"&gt;-31.136984&lt;/D&gt;&lt;D xsi:type="xsd:double"&gt;-38.699364&lt;/D&gt;&lt;D xsi:type="xsd:double"&gt;-36.874096&lt;/D&gt;&lt;D xsi:type="xsd:double"&gt;-34.6115&lt;/D&gt;&lt;D xsi:type="xsd:double"&gt;-40.656143&lt;/D&gt;&lt;D xsi:type="xsd:double"&gt;-37.68875&lt;/D&gt;&lt;D xsi:type="xsd:double"&gt;-32.33255&lt;/D&gt;&lt;D xsi:type="xsd:double"&gt;-17.56398&lt;/D&gt;&lt;D xsi:type="xsd:double"&gt;-3.3628285&lt;/D&gt;&lt;D xsi:type="xsd:double"&gt;15.264273&lt;/D&gt;&lt;D xsi:type="xsd:double"&gt;13.992691&lt;/D&gt;&lt;D xsi:type="xsd:double"&gt;7.4831724&lt;/D&gt;&lt;D xsi:type="xsd:double"&gt;5.7453275&lt;/D&gt;&lt;D xsi:type="xsd:double"&gt;12.011898&lt;/D&gt;&lt;D xsi:type="xsd:double"&gt;4.741788&lt;/D&gt;&lt;D xsi:type="xsd:double"&gt;-10.080618&lt;/D&gt;&lt;D xsi:type="xsd:double"&gt;-16.624933&lt;/D&gt;&lt;D xsi:type="xsd:double"&gt;-8.646345&lt;/D&gt;&lt;D xsi:type="xsd:double"&gt;9.313286&lt;/D&gt;&lt;D xsi:type="xsd:double"&gt;0.5821705&lt;/D&gt;&lt;D xsi:type="xsd:double"&gt;-7.1975827&lt;/D&gt;&lt;D xsi:type="xsd:double"&gt;-12.15769&lt;/D&gt;&lt;D xsi:type="xsd:double"&gt;-22.06567&lt;/D&gt;&lt;D xsi:type="xsd:double"&gt;-23.447222&lt;/D&gt;&lt;D xsi:type="xsd:double"&gt;-11.122894&lt;/D&gt;&lt;D xsi:type="xsd:double"&gt;-4.3882666&lt;/D&gt;&lt;D xsi:type="xsd:double"&gt;-3.9695978&lt;/D&gt;&lt;D xsi:type="xsd:double"&gt;4.2008758&lt;/D&gt;&lt;D xsi:type="xsd:double"&gt;14.719558&lt;/D&gt;&lt;D xsi:type="xsd:double"&gt;15.375471&lt;/D&gt;&lt;D xsi:type="xsd:double"&gt;6.2632084&lt;/D&gt;&lt;D xsi:type="xsd:double"&gt;-4.687321&lt;/D&gt;&lt;D xsi:type="xsd:double"&gt;-7.4047747&lt;/D&gt;&lt;D xsi:type="xsd:double"&gt;19.224607&lt;/D&gt;&lt;D xsi:type="xsd:double"&gt;10.15718&lt;/D&gt;&lt;D xsi:type="xsd:double"&gt;18.594301&lt;/D&gt;&lt;D xsi:type="xsd:double"&gt;-11.369586&lt;/D&gt;&lt;D xsi:type="xsd:double"&gt;-11.412275&lt;/D&gt;&lt;D xsi:type="xsd:double"&gt;-23.501593&lt;/D&gt;&lt;D xsi:type="xsd:double"&gt;-26.924599&lt;/D&gt;&lt;D xsi:type="xsd:double"&gt;-11.853611&lt;/D&gt;&lt;D xsi:type="xsd:double"&gt;1.1235476&lt;/D&gt;&lt;D xsi:type="xsd:double"&gt;-7.3451223&lt;/D&gt;&lt;D xsi:type="xsd:double"&gt;-2.9015958&lt;/D&gt;&lt;D xsi:type="xsd:double"&gt;-6.900769&lt;/D&gt;&lt;D xsi:type="xsd:double"&gt;-1.3478518&lt;/D&gt;&lt;D xsi:type="xsd:double"&gt;11.029911&lt;/D&gt;&lt;D xsi:type="xsd:double"&gt;27.630508&lt;/D&gt;&lt;D xsi:type="xsd:double"&gt;69.88004&lt;/D&gt;&lt;D xsi:type="xsd:double"&gt;74.53571&lt;/D&gt;&lt;D xsi:type="xsd:double"&gt;84.888756&lt;/D&gt;&lt;D xsi:type="xsd:double"&gt;93.02324&lt;/D&gt;&lt;D xsi:type="xsd:double"&gt;74.73835&lt;/D&gt;&lt;D xsi:type="xsd:double"&gt;45.8539&lt;/D&gt;&lt;D xsi:type="xsd:double"&gt;48.787235&lt;/D&gt;&lt;D xsi:type="xsd:double"&gt;45.65581&lt;/D&gt;&lt;D xsi:type="xsd:double"&gt;75.706085&lt;/D&gt;&lt;D xsi:type="xsd:double"&gt;71.041176&lt;/D&gt;&lt;D xsi:type="xsd:double"&gt;74.16185&lt;/D&gt;&lt;D xsi:type="xsd:double"&gt;32.33185&lt;/D&gt;&lt;D xsi:type="xsd:double"&gt;11.666191&lt;/D&gt;&lt;D xsi:type="xsd:double"&gt;-9.747392&lt;/D&gt;&lt;D xsi:type="xsd:double"&gt;5.262041&lt;/D&gt;&lt;D xsi:type="xsd:double"&gt;10.995865&lt;/D&gt;&lt;D xsi:type="xsd:double"&gt;8.699369&lt;/D&gt;&lt;D xsi:type="xsd:double"&gt;29.66789&lt;/D&gt;&lt;D xsi:type="xsd:double"&gt;56.787956&lt;/D&gt;&lt;D xsi:type="xsd:double"&gt;52.973854&lt;/D&gt;&lt;D xsi:type="xsd:double"&gt;38.422455&lt;/D&gt;&lt;D xsi:type="xsd:double"&gt;1.8405199&lt;/D&gt;&lt;D xsi:type="xsd:double"&gt;-1.1450589&lt;/D&gt;&lt;/FQL&gt;&lt;FQL&gt;&lt;Q&gt;VNM^FG_TOTAL_RETURNC(-10AY,0,AM)&lt;/Q&gt;&lt;R&gt;121&lt;/R&gt;&lt;C&gt;1&lt;/C&gt;&lt;D xsi:type="xsd:double"&gt;-3.0157268&lt;/D&gt;&lt;D xsi:type="xsd:double"&gt;-7.16539&lt;/D&gt;&lt;D xsi:type="xsd:double"&gt;0.7281542&lt;/D&gt;&lt;D xsi:type="xsd:double"&gt;-8.286494&lt;/D&gt;&lt;D xsi:type="xsd:double"&gt;-1.0259211&lt;/D&gt;&lt;D xsi:type="xsd:double"&gt;7.09219&lt;/D&gt;&lt;D xsi:type="xsd:double"&gt;-12.888432&lt;/D&gt;&lt;D xsi:type="xsd:double"&gt;7.660818&lt;/D&gt;&lt;D xsi:type="xsd:double"&gt;-2.987504&lt;/D&gt;&lt;D xsi:type="xsd:double"&gt;1.3437867&lt;/D&gt;&lt;D xsi:type="xsd:double"&gt;2.9834151&lt;/D&gt;&lt;D xsi:type="xsd:double"&gt;-14.270383&lt;/D&gt;&lt;D xsi:type="xsd:double"&gt;-2.0650804&lt;/D&gt;&lt;D xsi:type="xsd:double"&gt;8.434498&lt;/D&gt;&lt;D xsi:type="xsd:double"&gt;-7.1891546&lt;/D&gt;&lt;D xsi:type="xsd:double"&gt;-5.186123&lt;/D&gt;&lt;D xsi:type="xsd:double"&gt;-6.496203&lt;/D&gt;&lt;D xsi:type="xsd:double"&gt;4.5353174&lt;/D&gt;&lt;D xsi:type="xsd:double"&gt;-0.7823646&lt;/D&gt;&lt;D xsi:type="xsd:double"&gt;4.587817&lt;/D&gt;&lt;D xsi:type="xsd:double"&gt;-3.7011623&lt;/D&gt;&lt;D xsi:type="xsd:double"&gt;-0.4982233&lt;/D&gt;&lt;D xsi:type="xsd:double"&gt;7.153082&lt;/D&gt;&lt;D xsi:type="xsd:double"&gt;1.5353799&lt;/D&gt;&lt;D xsi:type="xsd:double"&gt;-0.7889509&lt;/D&gt;&lt;D xsi:type="xsd:double"&gt;-3.7110686&lt;/D&gt;&lt;D xsi:type="xsd:double"&gt;-7.570541&lt;/D&gt;&lt;D xsi:type="xsd:double"&gt;-2.8011024&lt;/D&gt;&lt;D xsi:type="xsd:double"&gt;6.985879&lt;/D&gt;&lt;D xsi:type="xsd:double"&gt;1.1738777&lt;/D&gt;&lt;D xsi:type="xsd:double"&gt;1.305294&lt;/D&gt;&lt;D xsi:type="xsd:double"&gt;-0.07158518&lt;/D&gt;&lt;D xsi:type="xsd:double"&gt;2.7936935&lt;/D&gt;&lt;D xsi:type="xsd:double"&gt;2.5784016&lt;/D&gt;&lt;D xsi:type="xsd:double"&gt;-0.27173758&lt;/D&gt;&lt;D xsi:type="xsd:double"&gt;-1.8392384&lt;/D&gt;&lt;D xsi:type="xsd:double"&gt;3.192222&lt;/D&gt;&lt;D xsi:type="xsd:double"&gt;7.599199&lt;/D&gt;&lt;D xsi:type="xsd:double"&gt;5.937505&lt;/D&gt;&lt;D xsi:type="xsd:double"&gt;2.893591&lt;/D&gt;&lt;D xsi:type="xsd:double"&gt;15.179598&lt;/D&gt;&lt;D xsi:type="xsd:double"&gt;-5.7344017&lt;/D&gt;&lt;D xsi:type="xsd:double"&gt;2.7214527&lt;/D&gt;&lt;D xsi:type="xsd:double"&gt;-6.7013025&lt;/D&gt;&lt;D xsi:type="xsd:double"&gt;-9.465474&lt;/D&gt;&lt;D xsi:type="xsd:double"&gt;-1.1070132&lt;/D&gt;&lt;D xsi:type="xsd:double"&gt;0.062191486&lt;/D&gt;&lt;D xsi:type="xsd:double"&gt;4.164076&lt;/D&gt;&lt;D xsi:type="xsd:double"&gt;0.35799742&lt;/D&gt;&lt;D xsi:type="xsd:double"&gt;-11.593342&lt;/D&gt;&lt;D xsi:type="xsd:double"&gt;4.8419714&lt;/D&gt;&lt;D xsi:type="xsd:double"&gt;-3.6459804&lt;/D&gt;&lt;D xsi:type="xsd:double"&gt;6.10739&lt;/D&gt;&lt;D xsi:type="xsd:double"&gt;7.843125&lt;/D&gt;&lt;D xsi:type="xsd:double"&gt;-3.4017563&lt;/D&gt;&lt;D xsi:type="xsd:double"&gt;1.3964891&lt;/D&gt;&lt;D xsi:type="xsd:double"&gt;-2.8143764&lt;/D&gt;&lt;D xsi:type="xsd:double"&gt;-1.2322783&lt;/D&gt;&lt;D xsi:type="xsd:double"&gt;2.9943824&lt;/D&gt;&lt;D xsi:type="xsd:double"&gt;-6.178075&lt;/D&gt;&lt;D xsi:type="xsd:double"&gt;4.260814&lt;/D&gt;&lt;D xsi:type="xsd:double"&gt;0.86687803&lt;/D&gt;&lt;D xsi:type="xsd:double"&gt;-0.92082024&lt;/D&gt;&lt;D xsi:type="xsd:double"&gt;-1.0183811&lt;/D&gt;&lt;D xsi:type="xsd:double"&gt;-0.9729564&lt;/D&gt;&lt;D xsi:type="xsd:double"&gt;-12.738853&lt;/D&gt;&lt;D xsi:type="xsd:double"&gt;-23.211676&lt;/D&gt;&lt;D xsi:type="xsd:double"&gt;16.444862&lt;/D&gt;&lt;D xsi:type="xsd:double"&gt;12.285709&lt;/D&gt;&lt;D xsi:type="xsd:double"&gt;-1.9265771&lt;/D&gt;&lt;D xsi:type="xsd:double"&gt;1.5196443&lt;/D&gt;&lt;D xsi:type="xsd:double"&gt;6.2431574&lt;/D&gt;&lt;D xsi:type="xsd:double"&gt;-0.068730116&lt;/D&gt;&lt;D xsi:type="xsd:double"&gt;3.4387946&lt;/D&gt;&lt;D xsi:type="xsd:double"&gt;8.178198&lt;/D&gt;&lt;D xsi:type="xsd:double"&gt;3.254974&lt;/D&gt;&lt;D xsi:type="xsd:double"&gt;3.7059188&lt;/D&gt;&lt;D xsi:type="xsd:double"&gt;1.4409184&lt;/D&gt;&lt;D xsi:type="xsd:double"&gt;1.3636351&lt;/D&gt;&lt;D xsi:type="xsd:double"&gt;7.2869897&lt;/D&gt;&lt;D xsi:type="xsd:double"&gt;1.6718864&lt;/D&gt;&lt;D xsi:type="xsd:double"&gt;5.3442955&lt;/D&gt;&lt;D xsi:type="xsd:double"&gt;-6&lt;/D&gt;&lt;D xsi:type="xsd:double"&gt;2.5428057&lt;/D&gt;&lt;D xsi:type="xsd:double"&gt;-2.7834058&lt;/D&gt;&lt;D xsi:type="xsd:double"&gt;4.6330094&lt;/D&gt;&lt;D xsi:type="xsd:double"&gt;2.8855681&lt;/D&gt;&lt;D xsi:type="xsd:double"&gt;2.1042228&lt;/D&gt;&lt;D xsi:type="xsd:double"&gt;-7.805806&lt;/D&gt;&lt;D xsi:type="xsd:double"&gt;1.1357784&lt;/D&gt;&lt;D xsi:type="xsd:double"&gt;-2.246046&lt;/D&gt;&lt;D xsi:type="xsd:double"&gt;-11.436033&lt;/D&gt;&lt;D xsi:type="xsd:double"&gt;-6.25&lt;/D&gt;&lt;D xsi:type="xsd:double"&gt;-6.855339&lt;/D&gt;&lt;D xsi:type="xsd:double"&gt;-1.3504446&lt;/D&gt;&lt;D xsi:type="xsd:double"&gt;4.996586&lt;/D&gt;&lt;D xsi:type="xsd:double"&gt;-11.668837&lt;/D&gt;&lt;D xsi:type="xsd:double"&gt;-13.13653&lt;/D&gt;&lt;D xsi:type="xsd:double"&gt;-1.699239&lt;/D&gt;&lt;D xsi:type="xsd:double"&gt;3.9628983&lt;/D&gt;&lt;D xsi:type="xsd:double"&gt;9.0917&lt;/D&gt;&lt;D xsi:type="xsd:double"&gt;-13.538462&lt;/D&gt;&lt;D xsi:type="xsd:double"&gt;7.473314&lt;/D&gt;&lt;D xsi:type="xsd:double"&gt;-1.0761619&lt;/D&gt;&lt;D xsi:type="xsd:double"&gt;2.9288769&lt;/D&gt;&lt;D xsi:type="xsd:double"&gt;10.813009&lt;/D&gt;&lt;D xsi:type="xsd:double"&gt;5.942774&lt;/D&gt;&lt;D xsi:type="xsd:double"&gt;0.96952915&lt;/D&gt;&lt;D xsi:type="xsd:double"&gt;-6.790119&lt;/D&gt;&lt;D xsi:type="xsd:double"&gt;-11.331862&lt;/D&gt;&lt;D xsi:type="xsd:double"&gt;8.381748&lt;/D&gt;&lt;D xsi:type="xsd:double"&gt;3.5024285&lt;/D&gt;&lt;D xsi:type="xsd:double"&gt;0.39001703&lt;/D&gt;&lt;D xsi:type="xsd:double"&gt;3.3022523&lt;/D&gt;&lt;D xsi:type="xsd:double"&gt;4.0240645&lt;/D&gt;&lt;D xsi:type="xsd:double"&gt;-11.062902&lt;/D&gt;&lt;D xsi:type="xsd:double"&gt;2.3983717&lt;/D&gt;&lt;D xsi:type="xsd:double"&gt;-2.4215996&lt;/D&gt;&lt;D xsi:type="xsd:double"&gt;-1.9528031&lt;/D&gt;&lt;D xsi:type="xsd:double"&gt;5.0622344&lt;/D&gt;&lt;D xsi:type="xsd:double"&gt;0.7898927&lt;/D&gt;&lt;/FQL&gt;&lt;FQL&gt;&lt;Q&gt;ECH^JULIAN(FG_TOTAL_RETURNC(-10AY,0,AM).DATES)&lt;/Q&gt;&lt;R&gt;121&lt;/R&gt;&lt;C&gt;1&lt;/C&gt;&lt;D xsi:type="xsd:long"&gt;41908&lt;/D&gt;&lt;D xsi:type="xsd:long"&gt;41939&lt;/D&gt;&lt;D xsi:type="xsd:long"&gt;41969&lt;/D&gt;&lt;D xsi:type="xsd:long"&gt;41999&lt;/D&gt;&lt;D xsi:type="xsd:long"&gt;42031&lt;/D&gt;&lt;D xsi:type="xsd:long"&gt;42062&lt;/D&gt;&lt;D xsi:type="xsd:long"&gt;42090&lt;/D&gt;&lt;D xsi:type="xsd:long"&gt;42121&lt;/D&gt;&lt;D xsi:type="xsd:long"&gt;42151&lt;/D&gt;&lt;D xsi:type="xsd:long"&gt;42181&lt;/D&gt;&lt;D xsi:type="xsd:long"&gt;42212&lt;/D&gt;&lt;D xsi:type="xsd:long"&gt;42243&lt;/D&gt;&lt;D xsi:type="xsd:long"&gt;42272&lt;/D&gt;&lt;D xsi:type="xsd:long"&gt;42304&lt;/D&gt;&lt;D xsi:type="xsd:long"&gt;42335&lt;/D&gt;&lt;D xsi:type="xsd:long"&gt;42362&lt;/D&gt;&lt;D xsi:type="xsd:long"&gt;42396&lt;/D&gt;&lt;D xsi:type="xsd:long"&gt;42426&lt;/D&gt;&lt;D xsi:type="xsd:long"&gt;42453&lt;/D&gt;&lt;D xsi:type="xsd:long"&gt;42487&lt;/D&gt;&lt;D xsi:type="xsd:long"&gt;42517&lt;/D&gt;&lt;D xsi:type="xsd:long"&gt;42548&lt;/D&gt;&lt;D xsi:type="xsd:long"&gt;42578&lt;/D&gt;&lt;D xsi:type="xsd:long"&gt;42608&lt;/D&gt;&lt;D xsi:type="xsd:long"&gt;42640&lt;/D&gt;&lt;D xsi:type="xsd:long"&gt;42670&lt;/D&gt;&lt;D xsi:type="xsd:long"&gt;42699&lt;/D&gt;&lt;D xsi:type="xsd:long"&gt;42731&lt;/D&gt;&lt;D xsi:type="xsd:long"&gt;42762&lt;/D&gt;&lt;D xsi:type="xsd:long"&gt;42793&lt;/D&gt;&lt;D xsi:type="xsd:long"&gt;42821&lt;/D&gt;&lt;D xsi:type="xsd:long"&gt;42852&lt;/D&gt;&lt;D xsi:type="xsd:long"&gt;42881&lt;/D&gt;&lt;D xsi:type="xsd:long"&gt;42913&lt;/D&gt;&lt;D xsi:type="xsd:long"&gt;42943&lt;/D&gt;&lt;D xsi:type="xsd:long"&gt;42972&lt;/D&gt;&lt;D xsi:type="xsd:long"&gt;43005&lt;/D&gt;&lt;D xsi:type="xsd:long"&gt;43035&lt;/D&gt;&lt;D xsi:type="xsd:long"&gt;43066&lt;/D&gt;&lt;D xsi:type="xsd:long"&gt;43096&lt;/D&gt;&lt;D xsi:type="xsd:long"&gt;43126&lt;/D&gt;&lt;D xsi:type="xsd:long"&gt;43158&lt;/D&gt;&lt;D xsi:type="xsd:long"&gt;43186&lt;/D&gt;&lt;D xsi:type="xsd:long"&gt;43217&lt;/D&gt;&lt;D xsi:type="xsd:long"&gt;43245&lt;/D&gt;&lt;D xsi:type="xsd:long"&gt;43278&lt;/D&gt;&lt;D xsi:type="xsd:long"&gt;43308&lt;/D&gt;&lt;D xsi:type="xsd:long"&gt;43339&lt;/D&gt;&lt;D xsi:type="xsd:long"&gt;43370&lt;/D&gt;&lt;D xsi:type="xsd:long"&gt;43399&lt;/D&gt;&lt;D xsi:type="xsd:long"&gt;43431&lt;/D&gt;&lt;D xsi:type="xsd:long"&gt;43461&lt;/D&gt;&lt;D xsi:type="xsd:long"&gt;43490&lt;/D&gt;&lt;D xsi:type="xsd:long"&gt;43523&lt;/D&gt;&lt;D xsi:type="xsd:long"&gt;43551&lt;/D&gt;&lt;D xsi:type="xsd:long"&gt;43581&lt;/D&gt;&lt;D xsi:type="xsd:long"&gt;43609&lt;/D&gt;&lt;D xsi:type="xsd:long"&gt;43643&lt;/D&gt;&lt;D xsi:type="xsd:long"&gt;43672&lt;/D&gt;&lt;D xsi:type="xsd:long"&gt;43704&lt;/D&gt;&lt;D xsi:type="xsd:long"&gt;43735&lt;/D&gt;&lt;D xsi:type="xsd:long"&gt;43763&lt;/D&gt;&lt;D xsi:type="xsd:long"&gt;43796&lt;/D&gt;&lt;D xsi:type="xsd:long"&gt;43826&lt;/D&gt;&lt;D xsi:type="xsd:long"&gt;43857&lt;/D&gt;&lt;D xsi:type="xsd:long"&gt;43888&lt;/D&gt;&lt;D xsi:type="xsd:long"&gt;43917&lt;/D&gt;&lt;D xsi:type="xsd:long"&gt;43948&lt;/D&gt;&lt;D xsi:type="xsd:long"&gt;43978&lt;/D&gt;&lt;D xsi:type="xsd:long"&gt;44008&lt;/D&gt;&lt;D xsi:type="xsd:long"&gt;44039&lt;/D&gt;&lt;D xsi:type="xsd:long"&gt;44070&lt;/D&gt;&lt;D xsi:type="xsd:long"&gt;44099&lt;/D&gt;&lt;D xsi:type="xsd:long"&gt;44131&lt;/D&gt;&lt;D xsi:type="xsd:long"&gt;44162&lt;/D&gt;&lt;D xsi:type="xsd:long"&gt;44189&lt;/D&gt;&lt;D xsi:type="xsd:long"&gt;44223&lt;/D&gt;&lt;D xsi:type="xsd:long"&gt;44253&lt;/D&gt;&lt;D xsi:type="xsd:long"&gt;44281&lt;/D&gt;&lt;D xsi:type="xsd:long"&gt;44313&lt;/D&gt;&lt;D xsi:type="xsd:long"&gt;44343&lt;/D&gt;&lt;D xsi:type="xsd:long"&gt;44372&lt;/D&gt;&lt;D xsi:type="xsd:long"&gt;44404&lt;/D&gt;&lt;D xsi:type="xsd:long"&gt;44435&lt;/D&gt;&lt;D xsi:type="xsd:long"&gt;44466&lt;/D&gt;&lt;D xsi:type="xsd:long"&gt;44496&lt;/D&gt;&lt;D xsi:type="xsd:long"&gt;44526&lt;/D&gt;&lt;D xsi:type="xsd:long"&gt;44557&lt;/D&gt;&lt;D xsi:type="xsd:long"&gt;44588&lt;/D&gt;&lt;D xsi:type="xsd:long"&gt;44617&lt;/D&gt;&lt;D xsi:type="xsd:long"&gt;44645&lt;/D&gt;&lt;D xsi:type="xsd:long"&gt;44678&lt;/D&gt;&lt;D xsi:type="xsd:long"&gt;44708&lt;/D&gt;&lt;D xsi:type="xsd:long"&gt;44739&lt;/D&gt;&lt;D xsi:type="xsd:long"&gt;44769&lt;/D&gt;&lt;D xsi:type="xsd:long"&gt;44799&lt;/D&gt;&lt;D xsi:type="xsd:long"&gt;44831&lt;/D&gt;&lt;D xsi:type="xsd:long"&gt;44861&lt;/D&gt;&lt;D xsi:type="xsd:long"&gt;44890&lt;/D&gt;&lt;D xsi:type="xsd:long"&gt;44922&lt;/D&gt;&lt;D xsi:type="xsd:long"&gt;44953&lt;/D&gt;&lt;D xsi:type="xsd:long"&gt;44984&lt;/D&gt;&lt;D xsi:type="xsd:long"&gt;45012&lt;/D&gt;&lt;D xsi:type="xsd:long"&gt;45043&lt;/D&gt;&lt;D xsi:type="xsd:long"&gt;45072&lt;/D&gt;&lt;D xsi:type="xsd:long"&gt;45104&lt;/D&gt;&lt;D xsi:type="xsd:long"&gt;45134&lt;/D&gt;&lt;D xsi:type="xsd:long"&gt;45163&lt;/D&gt;&lt;D xsi:type="xsd:long"&gt;45196&lt;/D&gt;&lt;D xsi:type="xsd:long"&gt;45226&lt;/D&gt;&lt;D xsi:type="xsd:long"&gt;45257&lt;/D&gt;&lt;D xsi:type="xsd:long"&gt;45287&lt;/D&gt;&lt;D xsi:type="xsd:long"&gt;45317&lt;/D&gt;&lt;D xsi:type="xsd:long"&gt;45349&lt;/D&gt;&lt;D xsi:type="xsd:long"&gt;45378&lt;/D&gt;&lt;D xsi:type="xsd:long"&gt;45408&lt;/D&gt;&lt;D xsi:type="xsd:long"&gt;45436&lt;/D&gt;&lt;D xsi:type="xsd:long"&gt;45470&lt;/D&gt;&lt;D xsi:type="xsd:long"&gt;45499&lt;/D&gt;&lt;D xsi:type="xsd:long"&gt;45531&lt;/D&gt;&lt;D xsi:type="xsd:long"&gt;45562&lt;/D&gt;&lt;/FQL&gt;&lt;FQL&gt;&lt;Q&gt;CPALM-FDS^FG_PRICE_CHANGE(0,-1AM)&lt;/Q&gt;&lt;R&gt;1&lt;/R&gt;&lt;C&gt;1&lt;/C&gt;&lt;D xsi:type="xsd:double"&gt;5.74282147315854&lt;/D&gt;&lt;/FQL&gt;&lt;FQL&gt;&lt;Q&gt;FC0000SA^FG_PRICE(0)&lt;/Q&gt;&lt;R&gt;1&lt;/R&gt;&lt;C&gt;1&lt;/C&gt;&lt;D xsi:type="xsd:double"&gt;48.860184&lt;/D&gt;&lt;/FQL&gt;&lt;FQL&gt;&lt;Q&gt;EZA^FMA_PCT_ABOVE_MAVG(200,0,,,,"PORTAGG")&lt;/Q&gt;&lt;R&gt;1&lt;/R&gt;&lt;C&gt;1&lt;/C&gt;&lt;D xsi:type="xsd:double"&gt;72.7272727272727&lt;/D&gt;&lt;/FQL&gt;&lt;FQL&gt;&lt;Q&gt;TRYVN10Y-FDS^FG_YIELD_NAME&lt;/Q&gt;&lt;R&gt;1&lt;/R&gt;&lt;C&gt;1&lt;/C&gt;&lt;D xsi:type="xsd:string"&gt;Treasury - Vietnam Benchmark Bond 10Y&lt;/D&gt;&lt;/FQL&gt;&lt;FQL&gt;&lt;Q&gt;KSA^FMA_EVAL_EBIT(LTMA,NOW,NOW,M,"PORTAGG","MEANR")&lt;/Q&gt;&lt;R&gt;1&lt;/R&gt;&lt;C&gt;1&lt;/C&gt;&lt;D xsi:type="xsd:double"&gt;20.9118785539407&lt;/D&gt;&lt;/FQL&gt;&lt;FQL&gt;&lt;Q&gt;SET-BKK^FMA_PE(LTM,0,,,"PORTAGG","MEANR")&lt;/Q&gt;&lt;R&gt;1&lt;/R&gt;&lt;C&gt;1&lt;/C&gt;&lt;D xsi:type="xsd:double"&gt;17.3327809643973&lt;/D&gt;&lt;/FQL&gt;&lt;FQL&gt;&lt;Q&gt;EZA^FMA_DIV_YLD(NTMA,NOW,NOW,M,"PORTAGG","MEANR")&lt;/Q&gt;&lt;R&gt;1&lt;/R&gt;&lt;C&gt;1&lt;/C&gt;&lt;D xsi:type="xsd:double"&gt;3.76140871222159&lt;/D&gt;&lt;/FQL&gt;&lt;FQL&gt;&lt;Q&gt;EWM^FMA_EVAL_EBITDA(NTMA,0,,,"PORTAGG","MEANR")&lt;/Q&gt;&lt;R&gt;1&lt;/R&gt;&lt;C&gt;1&lt;/C&gt;&lt;D xsi:type="xsd:double"&gt;8.38625352310464&lt;/D&gt;&lt;/FQL&gt;&lt;FQL&gt;&lt;Q&gt;EPOL^FMA_PE(NTMA,0,,,"PORTAGG","MEANR")&lt;/Q&gt;&lt;R&gt;1&lt;/R&gt;&lt;C&gt;1&lt;/C&gt;&lt;D xsi:type="xsd:double"&gt;7.96416465500716&lt;/D&gt;&lt;/FQL&gt;&lt;FQL&gt;&lt;Q&gt;REFBRSELIC-FDS^PROPER_NAME(0,,,"SECURITY","NAME")&lt;/Q&gt;&lt;R&gt;1&lt;/R&gt;&lt;C&gt;1&lt;/C&gt;&lt;D xsi:type="xsd:string"&gt;Brazil Target Selic Rate&lt;/D&gt;&lt;/FQL&gt;&lt;FQL&gt;&lt;Q&gt;REFPL7D-FDS^FG_YIELD(NOW,,,0)&lt;/Q&gt;&lt;R&gt;1&lt;/R&gt;&lt;C&gt;1&lt;/C&gt;&lt;D xsi:type="xsd:double"&gt;5.75&lt;/D&gt;&lt;/FQL&gt;&lt;FQL&gt;&lt;Q&gt;TRYVN10Y-FDS^PCTCHG(FG_YIELD(0,,,,"YTM"),FG_YIELD(-1AM,,,,"YTM"))&lt;/Q&gt;&lt;R&gt;0&lt;/R&gt;&lt;C&gt;0&lt;/C&gt;&lt;/FQL&gt;&lt;FQL&gt;&lt;Q&gt;TRYBR10Y-FDS^PCTCHG(FG_YIELD(0,,,,"YTM"),FG_YIELD(-3AM,,,,"YTM"))&lt;/Q&gt;&lt;R&gt;0&lt;/R&gt;&lt;C&gt;0&lt;/C&gt;&lt;/FQL&gt;&lt;FQL&gt;&lt;Q&gt;TRYID10Y-FDS^PCTCHG(FG_YIELD(0,,,,"YTM"),FG_YIELD(-1AM,,,,"YTM"))&lt;/Q&gt;&lt;R&gt;0&lt;/R&gt;&lt;C&gt;0&lt;/C&gt;&lt;/FQL&gt;&lt;FQL&gt;&lt;Q&gt;TRYQA10Y-FDS^FG_YIELD(0,,,,"YTM")&lt;/Q&gt;&lt;R&gt;0&lt;/R&gt;&lt;C&gt;0&lt;/C&gt;&lt;/FQL&gt;&lt;FQL&gt;&lt;Q&gt;TRYTW10Y-FDS^FG_YIELD_NAME&lt;/Q&gt;&lt;R&gt;1&lt;/R&gt;&lt;C&gt;1&lt;/C&gt;&lt;D xsi:type="xsd:string"&gt;Taiwan China Benchmark Bond - 10 Year&lt;/D&gt;&lt;/FQL&gt;&lt;FQL&gt;&lt;Q&gt;CC_AE^IMF_IFS_RCPI_Q(0)&lt;/Q&gt;&lt;R&gt;0&lt;/R&gt;&lt;C&gt;0&lt;/C&gt;&lt;/FQL&gt;&lt;FQL&gt;&lt;Q&gt;CC_CL^IMF_IFS_RCPI_Q(0)&lt;/Q&gt;&lt;R&gt;0&lt;/R&gt;&lt;C&gt;0&lt;/C&gt;&lt;/FQL&gt;&lt;FQL&gt;&lt;Q&gt;UAE^FMA_DIV_YLD(NTMA,NOW,NOW,M,"PORTAGG","MEANR")&lt;/Q&gt;&lt;R&gt;1&lt;/R&gt;&lt;C&gt;1&lt;/C&gt;&lt;D xsi:type="xsd:double"&gt;5.30918557606213&lt;/D&gt;&lt;/FQL&gt;&lt;FQL&gt;&lt;Q&gt;INDA^FMA_EVAL_EBITDA(NTMA,0,,,"PORTAGG","MEANR")&lt;/Q&gt;&lt;R&gt;1&lt;/R&gt;&lt;C&gt;1&lt;/C&gt;&lt;D xsi:type="xsd:double"&gt;16.3885212263011&lt;/D&gt;&lt;/FQL&gt;&lt;FQL&gt;&lt;Q&gt;EWY^JULIAN(FMA_DIV_YLD(NTMA,NOW,NOW,M,"PORTAGG","MEANR").DATES)&lt;/Q&gt;&lt;R&gt;1&lt;/R&gt;&lt;C&gt;1&lt;/C&gt;&lt;D xsi:type="xsd:long"&gt;45534&lt;/D&gt;&lt;/FQL&gt;&lt;FQL&gt;&lt;Q&gt;EWM^FG_FCF_YIELD_NTM(0)&lt;/Q&gt;&lt;R&gt;1&lt;/R&gt;&lt;C&gt;1&lt;/C&gt;&lt;D xsi:type="xsd:double"&gt;6.00160768358452&lt;/D&gt;&lt;/FQL&gt;&lt;FQL&gt;&lt;Q&gt;EPHE^FG_COMPANY_NAME&lt;/Q&gt;&lt;R&gt;1&lt;/R&gt;&lt;C&gt;1&lt;/C&gt;&lt;D xsi:type="xsd:string"&gt;iShares MSCI Philippines ETF&lt;/D&gt;&lt;/FQL&gt;&lt;FQL&gt;&lt;Q&gt;VNM^FMA_COS_UP("EPS","1M",+1,NOW,,,"PORTAGG","MEANR")&lt;/Q&gt;&lt;R&gt;1&lt;/R&gt;&lt;C&gt;1&lt;/C&gt;&lt;D xsi:type="xsd:double"&gt;9&lt;/D&gt;&lt;/FQL&gt;&lt;FQL&gt;&lt;Q&gt;EIDO^FMA_COS_UP("EPS","1M",+1,NOW,,,"PORTAGG","MEANR")&lt;/Q&gt;&lt;R&gt;1&lt;/R&gt;&lt;C&gt;1&lt;/C&gt;&lt;D xsi:type="xsd:double"&gt;18&lt;/D&gt;&lt;/FQL&gt;&lt;FQL&gt;&lt;Q&gt;TRYCN10Y-FDS^FG_YIELD_NAME&lt;/Q&gt;&lt;R&gt;1&lt;/R&gt;&lt;C&gt;1&lt;/C&gt;&lt;D xsi:type="xsd:string"&gt;Treasury - China Benchmark Bond 10Y&lt;/D&gt;&lt;/FQL&gt;&lt;FQL&gt;&lt;Q&gt;TRYAE10Y-FDS^PCTCHG(FG_YIELD(0,,,,"YTM"),FG_YIELD(-3AM,,,,"YTM"))&lt;/Q&gt;&lt;R&gt;0&lt;/R&gt;&lt;C&gt;0&lt;/C&gt;&lt;/FQL&gt;&lt;FQL&gt;&lt;Q&gt;CC_CN^IMF_IFS_RCPI_Q(0)&lt;/Q&gt;&lt;R&gt;1&lt;/R&gt;&lt;C&gt;1&lt;/C&gt;&lt;D xsi:type="xsd:double"&gt;0.226831&lt;/D&gt;&lt;/FQL&gt;&lt;FQL&gt;&lt;Q&gt;TUR^FMA_ROE(NTMA,-20AY,NOW,FY,"PORTAGG","MEANR")&lt;/Q&gt;&lt;R&gt;20&lt;/R&gt;&lt;C&gt;1&lt;/C&gt;&lt;D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xsi:type="xsd:double"&gt;12.8830287014832&lt;/D&gt;&lt;D xsi:type="xsd:double"&gt;18.5553168184613&lt;/D&gt;&lt;D xsi:type="xsd:double"&gt;24.1409635144245&lt;/D&gt;&lt;D xsi:type="xsd:double"&gt;25.8460088493027&lt;/D&gt;&lt;/FQL&gt;&lt;FQL&gt;&lt;Q&gt;CAGDPY@IN^EE_ACTUAL_ANNUAL(MED,0)&lt;/Q&gt;&lt;R&gt;1&lt;/R&gt;&lt;C&gt;1&lt;/C&gt;&lt;D xsi:type="xsd:double"&gt;-0.651406479275637&lt;/D&gt;&lt;/FQL&gt;&lt;FQL&gt;&lt;Q&gt;USDQAR^STD(FG_PRICE_CHANGE(0,-1AY,AM))&lt;/Q&gt;&lt;R&gt;1&lt;/R&gt;&lt;C&gt;1&lt;/C&gt;&lt;D xsi:type="xsd:double"&gt;0.00761575413626586&lt;/D&gt;&lt;/FQL&gt;&lt;FQL&gt;&lt;Q&gt;USDEUR^STD(FG_PRICE_CHANGE(0,-1AY,AM))&lt;/Q&gt;&lt;R&gt;1&lt;/R&gt;&lt;C&gt;1&lt;/C&gt;&lt;D xsi:type="xsd:double"&gt;1.81097706680361&lt;/D&gt;&lt;/FQL&gt;&lt;FQL&gt;&lt;Q&gt;USDTWD^FG_PRICE_CHANGE(0,-6AM)&lt;/Q&gt;&lt;R&gt;1&lt;/R&gt;&lt;C&gt;1&lt;/C&gt;&lt;D xsi:type="xsd:double"&gt;-0.9982407&lt;/D&gt;&lt;/FQL&gt;&lt;FQL&gt;&lt;Q&gt;FC0000AE^FMA_EPS(NTMA,-20AY,0,CY,,"PORTAGG","MEANR")&lt;/Q&gt;&lt;R&gt;20&lt;/R&gt;&lt;C&gt;1&lt;/C&gt;&lt;D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xsi:type="xsd:double"&gt;12.2959956369888&lt;/D&gt;&lt;D xsi:type="xsd:double"&gt;12.6870880996372&lt;/D&gt;&lt;D xsi:type="xsd:double"&gt;12.4688247319628&lt;/D&gt;&lt;D xsi:type="xsd:double"&gt;11.2217913600836&lt;/D&gt;&lt;D xsi:type="xsd:double"&gt;11.7760191941999&lt;/D&gt;&lt;D xsi:type="xsd:double"&gt;12.853246442531&lt;/D&gt;&lt;D xsi:type="xsd:double"&gt;13.5644678982453&lt;/D&gt;&lt;D xsi:type="xsd:double"&gt;13.1278811042315&lt;/D&gt;&lt;D xsi:type="xsd:double"&gt;13.2681074024507&lt;/D&gt;&lt;D xsi:type="xsd:double"&gt;13.2465587322028&lt;/D&gt;&lt;D xsi:type="xsd:double"&gt;12.2361563299393&lt;/D&gt;&lt;D xsi:type="xsd:double"&gt;11.7791095012716&lt;/D&gt;&lt;D xsi:type="xsd:double"&gt;12.0372089370399&lt;/D&gt;&lt;D xsi:type="xsd:double"&gt;14.2254536575551&lt;/D&gt;&lt;D xsi:type="xsd:double"&gt;14.4322665257184&lt;/D&gt;&lt;D xsi:type="xsd:double"&gt;14.6232261546364&lt;/D&gt;&lt;D xsi:type="xsd:double"&gt;14.2979405183033&lt;/D&gt;&lt;D xsi:type="xsd:double"&gt;13.6109499552058&lt;/D&gt;&lt;D xsi:type="xsd:double"&gt;13.6656493110692&lt;/D&gt;&lt;D xsi:type="xsd:double"&gt;13.5579606168604&lt;/D&gt;&lt;D xsi:type="xsd:double"&gt;14.8141075060303&lt;/D&gt;&lt;D xsi:type="xsd:double"&gt;14.4318564997817&lt;/D&gt;&lt;D xsi:type="xsd:double"&gt;13.9556073341442&lt;/D&gt;&lt;D xsi:type="xsd:double"&gt;13.45884580119&lt;/D&gt;&lt;D xsi:type="xsd:double"&gt;12.8360135719636&lt;/D&gt;&lt;D xsi:type="xsd:double"&gt;12.924494757672&lt;/D&gt;&lt;D xsi:type="xsd:double"&gt;13.1828076068729&lt;/D&gt;&lt;D xsi:type="xsd:double"&gt;13.9312519604877&lt;/D&gt;&lt;D xsi:type="xsd:double"&gt;13.6298165855864&lt;/D&gt;&lt;D xsi:type="xsd:double"&gt;14.9942988949867&lt;/D&gt;&lt;D xsi:type="xsd:double"&gt;15.1355954285867&lt;/D&gt;&lt;D xsi:type="xsd:double"&gt;14.8614959507567&lt;/D&gt;&lt;D xsi:type="xsd:double"&gt;15.0744864201261&lt;/D&gt;&lt;D xsi:type="xsd:double"&gt;14.8897493126237&lt;/D&gt;&lt;D xsi:type="xsd:double"&gt;14.1712989180858&lt;/D&gt;&lt;D xsi:type="xsd:double"&gt;13.9944228430832&lt;/D&gt;&lt;D xsi:type="xsd:double"&gt;13.9571779442084&lt;/D&gt;&lt;D xsi:type="xsd:double"&gt;13.3844518157017&lt;/D&gt;&lt;D xsi:type="xsd:double"&gt;14.1323456209032&lt;/D&gt;&lt;D xsi:type="xsd:double"&gt;15.7396143836249&lt;/D&gt;&lt;D xsi:type="xsd:double"&gt;15.8868612744188&lt;/D&gt;&lt;D xsi:type="xsd:double"&gt;16.3617833641747&lt;/D&gt;&lt;D xsi:type="xsd:double"&gt;17.3076001316441&lt;/D&gt;&lt;D xsi:type="xsd:double"&gt;16.0618913525496&lt;/D&gt;&lt;D xsi:type="xsd:double"&gt;16.5473646575416&lt;/D&gt;&lt;D xsi:type="xsd:double"&gt;16.6657006221888&lt;/D&gt;&lt;D xsi:type="xsd:double"&gt;17.0598137807205&lt;/D&gt;&lt;D xsi:type="xsd:double"&gt;17.0599014617677&lt;/D&gt;&lt;D xsi:type="xsd:double"&gt;16.8466084437301&lt;/D&gt;&lt;D xsi:type="xsd:double"&gt;16.1819125368164&lt;/D&gt;&lt;D xsi:type="xsd:double"&gt;17.0218800363171&lt;/D&gt;&lt;D xsi:type="xsd:double"&gt;16.4195681346827&lt;/D&gt;&lt;D xsi:type="xsd:double"&gt;15.2505194349633&lt;/D&gt;&lt;D xsi:type="xsd:double"&gt;13.8942315980919&lt;/D&gt;&lt;D xsi:type="xsd:double"&gt;17.031179872945&lt;/D&gt;&lt;D xsi:type="xsd:double"&gt;18.6175765483685&lt;/D&gt;&lt;D xsi:type="xsd:double"&gt;18.9090394701824&lt;/D&gt;&lt;D xsi:type="xsd:double"&gt;19.5737473702327&lt;/D&gt;&lt;D xsi:type="xsd:double"&gt;20.4603793789822&lt;/D&gt;&lt;D xsi:type="xsd:double"&gt;21.1971108140952&lt;/D&gt;&lt;D xsi:type="xsd:double"&gt;20.6848406312942&lt;/D&gt;&lt;D xsi:type="xsd:double"&gt;20.3069862142277&lt;/D&gt;&lt;D xsi:type="xsd:double"&gt;19.3116218545545&lt;/D&gt;&lt;D xsi:type="xsd:double"&gt;18.7591757994231&lt;/D&gt;&lt;D xsi:type="xsd:double"&gt;18.602892364657&lt;/D&gt;&lt;D xsi:type="xsd:double"&gt;18.1002258875806&lt;/D&gt;&lt;D xsi:type="xsd:double"&gt;19.3564439275449&lt;/D&gt;&lt;D xsi:type="xsd:double"&gt;19.1030836647757&lt;/D&gt;&lt;D xsi:type="xsd:double"&gt;19.4468912919179&lt;/D&gt;&lt;D xsi:type="xsd:double"&gt;19.1274023899784&lt;/D&gt;&lt;D xsi:type="xsd:double"&gt;18.8466272276724&lt;/D&gt;&lt;D xsi:type="xsd:double"&gt;18.8265228894807&lt;/D&gt;&lt;D xsi:type="xsd:double"&gt;19.0060041231643&lt;/D&gt;&lt;D xsi:type="xsd:double"&gt;17.8774847565838&lt;/D&gt;&lt;D xsi:type="xsd:double"&gt;17.5658743150711&lt;/D&gt;&lt;D xsi:type="xsd:double"&gt;19.0328676087001&lt;/D&gt;&lt;D xsi:type="xsd:double"&gt;18.9486318744451&lt;/D&gt;&lt;D xsi:type="xsd:double"&gt;19.1269245044769&lt;/D&gt;&lt;D xsi:type="xsd:double"&gt;19.1942723677528&lt;/D&gt;&lt;D xsi:type="xsd:double"&gt;16.7786813762988&lt;/D&gt;&lt;D xsi:type="xsd:double"&gt;15.2452976385815&lt;/D&gt;&lt;D xsi:type="xsd:double"&gt;15.9173973252199&lt;/D&gt;&lt;D xsi:type="xsd:double"&gt;16.5260184687858&lt;/D&gt;&lt;D xsi:type="xsd:double"&gt;14.3562722444817&lt;/D&gt;&lt;D xsi:type="xsd:double"&gt;15.2924043054676&lt;/D&gt;&lt;D xsi:type="xsd:double"&gt;14.7197991219121&lt;/D&gt;&lt;D xsi:type="xsd:double"&gt;14.1816928018031&lt;/D&gt;&lt;D xsi:type="xsd:double"&gt;14.9820977002656&lt;/D&gt;&lt;D xsi:type="xsd:double"&gt;14.2145355305394&lt;/D&gt;&lt;D xsi:type="xsd:double"&gt;15.1561677322937&lt;/D&gt;&lt;D xsi:type="xsd:double"&gt;16.4488039521474&lt;/D&gt;&lt;D xsi:type="xsd:double"&gt;16.5079085659663&lt;/D&gt;&lt;D xsi:type="xsd:double"&gt;17.0306341951059&lt;/D&gt;&lt;D xsi:type="xsd:double"&gt;17.7234322711103&lt;/D&gt;&lt;D xsi:type="xsd:double"&gt;17.0581354314163&lt;/D&gt;&lt;D xsi:type="xsd:double"&gt;16.2137283571019&lt;/D&gt;&lt;D xsi:type="xsd:double"&gt;15.1880278627808&lt;/D&gt;&lt;D xsi:type="xsd:double"&gt;16.3244816722613&lt;/D&gt;&lt;D xsi:type="xsd:double"&gt;17.9685581526447&lt;/D&gt;&lt;D xsi:type="xsd:double"&gt;18.4815191063297&lt;/D&gt;&lt;D xsi:type="xsd:double"&gt;18.9897504907249&lt;/D&gt;&lt;D xsi:type="xsd:double"&gt;18.1387458335827&lt;/D&gt;&lt;D xsi:type="xsd:double"&gt;17.3110972888568&lt;/D&gt;&lt;D xsi:type="xsd:double"&gt;16.8297873703218&lt;/D&gt;&lt;D xsi:type="xsd:double"&gt;16.755106189528&lt;/D&gt;&lt;D xsi:type="xsd:double"&gt;17.0926541581329&lt;/D&gt;&lt;D xsi:type="xsd:double"&gt;17.0376748253915&lt;/D&gt;&lt;D xsi:type="xsd:double"&gt;17.2717579890107&lt;/D&gt;&lt;/FQL&gt;&lt;FQL&gt;&lt;Q&gt;EIDO^FMA_PE(NTMA,-10AY,0,AM,"PORTAGG","MEANR")&lt;/Q&gt;&lt;R&gt;121&lt;/R&gt;&lt;C&gt;1&lt;/C&gt;&lt;D xsi:type="xsd:double"&gt;14.4814830826088&lt;/D&gt;&lt;D xsi:type="xsd:double"&gt;14.2695142166226&lt;/D&gt;&lt;D xsi:type="xsd:double"&gt;14.9142355661676&lt;/D&gt;&lt;D xsi:type="xsd:double"&gt;14.8838181868616&lt;/D&gt;&lt;D xsi:type="xsd:double"&gt;15.2118552599931&lt;/D&gt;&lt;D xsi:type="xsd:double"&gt;16.0589060250585&lt;/D&gt;&lt;D xsi:type="xsd:double"&gt;15.8641719587454&lt;/D&gt;&lt;D xsi:type="xsd:double"&gt;15.2615674791695&lt;/D&gt;&lt;D xsi:type="xsd:double"&gt;15.4114820938786&lt;/D&gt;&lt;D xsi:type="xsd:double"&gt;14.5018901740464&lt;/D&gt;&lt;D xsi:type="xsd:double"&gt;13.9296965742303&lt;/D&gt;&lt;D xsi:type="xsd:double"&gt;13.0245069538658&lt;/D&gt;&lt;D xsi:type="xsd:double"&gt;12.7176584029323&lt;/D&gt;&lt;D xsi:type="xsd:double"&gt;14.814284435981&lt;/D&gt;&lt;D xsi:type="xsd:double"&gt;14.4282552571101&lt;/D&gt;&lt;D xsi:type="xsd:double"&gt;14.181678411677&lt;/D&gt;&lt;D xsi:type="xsd:double"&gt;14.3763946588558&lt;/D&gt;&lt;D xsi:type="xsd:double"&gt;14.8452879832438&lt;/D&gt;&lt;D xsi:type="xsd:double"&gt;15.1764160450322&lt;/D&gt;&lt;D xsi:type="xsd:double"&gt;14.9113526823374&lt;/D&gt;&lt;D xsi:type="xsd:double"&gt;14.6884019061595&lt;/D&gt;&lt;D xsi:type="xsd:double"&gt;14.9095734378227&lt;/D&gt;&lt;D xsi:type="xsd:double"&gt;16.5237837628778&lt;/D&gt;&lt;D xsi:type="xsd:double"&gt;16.7755549980973&lt;/D&gt;&lt;D xsi:type="xsd:double"&gt;16.8057145960976&lt;/D&gt;&lt;D xsi:type="xsd:double"&gt;16.3927476935048&lt;/D&gt;&lt;D xsi:type="xsd:double"&gt;14.7491724922906&lt;/D&gt;&lt;D xsi:type="xsd:double"&gt;14.391699520199&lt;/D&gt;&lt;D xsi:type="xsd:double"&gt;15.1816604320246&lt;/D&gt;&lt;D xsi:type="xsd:double"&gt;15.2068508537627&lt;/D&gt;&lt;D xsi:type="xsd:double"&gt;15.3549593775825&lt;/D&gt;&lt;D xsi:type="xsd:double"&gt;15.6766379173695&lt;/D&gt;&lt;D xsi:type="xsd:double"&gt;15.6191639744788&lt;/D&gt;&lt;D xsi:type="xsd:double"&gt;15.7705602093507&lt;/D&gt;&lt;D xsi:type="xsd:double"&gt;15.5944898845889&lt;/D&gt;&lt;D xsi:type="xsd:double"&gt;15.7157998225625&lt;/D&gt;&lt;D xsi:type="xsd:double"&gt;15.3404825602209&lt;/D&gt;&lt;D xsi:type="xsd:double"&gt;15.3708778631206&lt;/D&gt;&lt;D xsi:type="xsd:double"&gt;15.449659652477&lt;/D&gt;&lt;D xsi:type="xsd:double"&gt;15.6873553283013&lt;/D&gt;&lt;D xsi:type="xsd:double"&gt;16.3079613389896&lt;/D&gt;&lt;D xsi:type="xsd:double"&gt;15.4581987528102&lt;/D&gt;&lt;D xsi:type="xsd:double"&gt;14.4445931574648&lt;/D&gt;&lt;D xsi:type="xsd:double"&gt;13.7280273485994&lt;/D&gt;&lt;D xsi:type="xsd:double"&gt;13.7258170140981&lt;/D&gt;&lt;D xsi:type="xsd:double"&gt;12.5937639933136&lt;/D&gt;&lt;D xsi:type="xsd:double"&gt;13.2112705719542&lt;/D&gt;&lt;D xsi:type="xsd:double"&gt;13.8613054648337&lt;/D&gt;&lt;D xsi:type="xsd:double"&gt;13.259607438299&lt;/D&gt;&lt;D xsi:type="xsd:double"&gt;12.9064667985999&lt;/D&gt;&lt;D xsi:type="xsd:double"&gt;13.7715495110607&lt;/D&gt;&lt;D xsi:type="xsd:double"&gt;14.099498953067&lt;/D&gt;&lt;D xsi:type="xsd:double"&gt;14.8115661289268&lt;/D&gt;&lt;D xsi:type="xsd:double"&gt;14.5720403450934&lt;/D&gt;&lt;D xsi:type="xsd:double"&gt;14.4739180090041&lt;/D&gt;&lt;D xsi:type="xsd:double"&gt;14.1439962725787&lt;/D&gt;&lt;D xsi:type="xsd:double"&gt;13.1039480302193&lt;/D&gt;&lt;D xsi:type="xsd:double"&gt;14.1194824207665&lt;/D&gt;&lt;D xsi:type="xsd:double"&gt;14.7481110195304&lt;/D&gt;&lt;D xsi:type="xsd:double"&gt;14.6147244581056&lt;/D&gt;&lt;D xsi:type="xsd:double"&gt;14.3960640674637&lt;/D&gt;&lt;D xsi:type="xsd:double"&gt;14.8050083130434&lt;/D&gt;&lt;D xsi:type="xsd:double"&gt;14.6293717093738&lt;/D&gt;&lt;D xsi:type="xsd:double"&gt;15.1583289417909&lt;/D&gt;&lt;D xsi:type="xsd:double"&gt;15.287772539365&lt;/D&gt;&lt;D xsi:type="xsd:double"&gt;13.5784359168251&lt;/D&gt;&lt;D xsi:type="xsd:double"&gt;10.8687791610443&lt;/D&gt;&lt;D xsi:type="xsd:double"&gt;10.8674062967788&lt;/D&gt;&lt;D xsi:type="xsd:double"&gt;13.5953261930372&lt;/D&gt;&lt;D xsi:type="xsd:double"&gt;15.9139427749679&lt;/D&gt;&lt;D xsi:type="xsd:double"&gt;16.4577854584273&lt;/D&gt;&lt;D xsi:type="xsd:double"&gt;17.4667497248512&lt;/D&gt;&lt;D xsi:type="xsd:double"&gt;15.2001504510862&lt;/D&gt;&lt;D xsi:type="xsd:double"&gt;15.8094710721145&lt;/D&gt;&lt;D xsi:type="xsd:double"&gt;17.9482801851109&lt;/D&gt;&lt;D xsi:type="xsd:double"&gt;17.9993070381106&lt;/D&gt;&lt;D xsi:type="xsd:double"&gt;17.4182723502655&lt;/D&gt;&lt;D xsi:type="xsd:double"&gt;17.1935505820617&lt;/D&gt;&lt;D xsi:type="xsd:double"&gt;16.3010094678576&lt;/D&gt;&lt;D xsi:type="xsd:double"&gt;15.9728378518236&lt;/D&gt;&lt;D xsi:type="xsd:double"&gt;15.1317296985727&lt;/D&gt;&lt;D xsi:type="xsd:double"&gt;15.0152122132618&lt;/D&gt;&lt;D xsi:type="xsd:double"&gt;14.6179248234318&lt;/D&gt;&lt;D xsi:type="xsd:double"&gt;14.757609692516&lt;/D&gt;&lt;D xsi:type="xsd:double"&gt;14.6839454988023&lt;/D&gt;&lt;D xsi:type="xsd:double"&gt;15.5538931303639&lt;/D&gt;&lt;D xsi:type="xsd:double"&gt;14.9070477797368&lt;/D&gt;&lt;D xsi:type="xsd:double"&gt;14.5208207818967&lt;/D&gt;&lt;D xsi:type="xsd:double"&gt;14.9008912459947&lt;/D&gt;&lt;D xsi:type="xsd:double"&gt;15.3194659449861&lt;/D&gt;&lt;D xsi:type="xsd:double"&gt;14.9394483240916&lt;/D&gt;&lt;D xsi:type="xsd:double"&gt;14.6536435579032&lt;/D&gt;&lt;D xsi:type="xsd:double"&gt;13.5802210208532&lt;/D&gt;&lt;D xsi:type="xsd:double"&gt;12.617619213737&lt;/D&gt;&lt;D xsi:type="xsd:double"&gt;12.5600202960745&lt;/D&gt;&lt;D xsi:type="xsd:double"&gt;12.8359621144576&lt;/D&gt;&lt;D xsi:type="xsd:double"&gt;12.9038038516119&lt;/D&gt;&lt;D xsi:type="xsd:double"&gt;12.8002285803598&lt;/D&gt;&lt;D xsi:type="xsd:double"&gt;12.7395413417633&lt;/D&gt;&lt;D xsi:type="xsd:double"&gt;12.2587141457148&lt;/D&gt;&lt;D xsi:type="xsd:double"&gt;12.28963370477&lt;/D&gt;&lt;D xsi:type="xsd:double"&gt;12.2556029118233&lt;/D&gt;&lt;D xsi:type="xsd:double"&gt;11.7202179836406&lt;/D&gt;&lt;D xsi:type="xsd:double"&gt;12.3147297711447&lt;/D&gt;&lt;D xsi:type="xsd:double"&gt;12.0284564655813&lt;/D&gt;&lt;D xsi:type="xsd:double"&gt;13.2897024572271&lt;/D&gt;&lt;D xsi:type="xsd:double"&gt;13.5526226456282&lt;/D&gt;&lt;D xsi:type="xsd:double"&gt;13.648214386009&lt;/D&gt;&lt;D xsi:type="xsd:double"&gt;13.1636861321027&lt;/D&gt;&lt;D xsi:type="xsd:double"&gt;12.2862321786979&lt;/D&gt;&lt;D xsi:type="xsd:double"&gt;12.4861766411918&lt;/D&gt;&lt;D xsi:type="xsd:double"&gt;12.730946297428&lt;/D&gt;&lt;D xsi:type="xsd:double"&gt;12.5387995857419&lt;/D&gt;&lt;D xsi:type="xsd:double"&gt;13.0539751485215&lt;/D&gt;&lt;D xsi:type="xsd:double"&gt;13.0226666630748&lt;/D&gt;&lt;D xsi:type="xsd:double"&gt;11.8188759983031&lt;/D&gt;&lt;D xsi:type="xsd:double"&gt;11.8734595935&lt;/D&gt;&lt;D xsi:type="xsd:double"&gt;12.0321126075304&lt;/D&gt;&lt;D xsi:type="xsd:double"&gt;12.4861600815612&lt;/D&gt;&lt;D xsi:type="xsd:double"&gt;13.1707340752577&lt;/D&gt;&lt;D xsi:type="xsd:double"&gt;13.8991224565539&lt;/D&gt;&lt;/FQL&gt;&lt;FQL&gt;&lt;Q&gt;EWM^FMA_PE(LTMA,-10AY,0,AM,"PORTAGG","MEANR")&lt;/Q&gt;&lt;R&gt;121&lt;/R&gt;&lt;C&gt;1&lt;/C&gt;&lt;D xsi:type="xsd:double"&gt;16.7128365155652&lt;/D&gt;&lt;D xsi:type="xsd:double"&gt;16.5976165369963&lt;/D&gt;&lt;D xsi:type="xsd:double"&gt;16.8946274530768&lt;/D&gt;&lt;D xsi:type="xsd:double"&gt;16.3627591007963&lt;/D&gt;&lt;D xsi:type="xsd:double"&gt;16.595492805028&lt;/D&gt;&lt;D xsi:type="xsd:double"&gt;17.1155525774717&lt;/D&gt;&lt;D xsi:type="xsd:double"&gt;17.0263025451227&lt;/D&gt;&lt;D xsi:type="xsd:double"&gt;17.0486279055548&lt;/D&gt;&lt;D xsi:type="xsd:double"&gt;16.7778452370148&lt;/D&gt;&lt;D xsi:type="xsd:double"&gt;16.5469716047404&lt;/D&gt;&lt;D xsi:type="xsd:double"&gt;16.5563636617939&lt;/D&gt;&lt;D xsi:type="xsd:double"&gt;15.9624280761959&lt;/D&gt;&lt;D xsi:type="xsd:double"&gt;16.069354562252&lt;/D&gt;&lt;D xsi:type="xsd:double"&gt;16.7468660683366&lt;/D&gt;&lt;D xsi:type="xsd:double"&gt;16.8243755505162&lt;/D&gt;&lt;D xsi:type="xsd:double"&gt;16.5903574160373&lt;/D&gt;&lt;D xsi:type="xsd:double"&gt;16.1496629025469&lt;/D&gt;&lt;D xsi:type="xsd:double"&gt;16.6897710781829&lt;/D&gt;&lt;D xsi:type="xsd:double"&gt;16.6716616732419&lt;/D&gt;&lt;D xsi:type="xsd:double"&gt;16.5988083069238&lt;/D&gt;&lt;D xsi:type="xsd:double"&gt;16.4945838537964&lt;/D&gt;&lt;D xsi:type="xsd:double"&gt;16.5822099559093&lt;/D&gt;&lt;D xsi:type="xsd:double"&gt;16.8530566315541&lt;/D&gt;&lt;D xsi:type="xsd:double"&gt;17.1479609299433&lt;/D&gt;&lt;D xsi:type="xsd:double"&gt;17.1879358685655&lt;/D&gt;&lt;D xsi:type="xsd:double"&gt;17.3405313413372&lt;/D&gt;&lt;D xsi:type="xsd:double"&gt;16.9579730245313&lt;/D&gt;&lt;D xsi:type="xsd:double"&gt;16.7697518897457&lt;/D&gt;&lt;D xsi:type="xsd:double"&gt;17.35042563090</t>
        </r>
      </text>
    </comment>
    <comment ref="A6" authorId="0" shapeId="0" xr:uid="{A3F17387-3BAB-4373-9A64-79FF564F3123}">
      <text>
        <r>
          <rPr>
            <b/>
            <sz val="9"/>
            <color indexed="81"/>
            <rFont val="Tahoma"/>
            <charset val="1"/>
          </rPr>
          <t>86&lt;/D&gt;&lt;D xsi:type="xsd:double"&gt;17.0196590753295&lt;/D&gt;&lt;D xsi:type="xsd:double"&gt;17.1263259022718&lt;/D&gt;&lt;D xsi:type="xsd:double"&gt;17.2368578649974&lt;/D&gt;&lt;D xsi:type="xsd:double"&gt;17.280176071097&lt;/D&gt;&lt;D xsi:type="xsd:double"&gt;17.2447338379188&lt;/D&gt;&lt;D xsi:type="xsd:double"&gt;17.2696932105508&lt;/D&gt;&lt;D xsi:type="xsd:double"&gt;17.350197227967&lt;/D&gt;&lt;D xsi:type="xsd:double"&gt;17.4319653974177&lt;/D&gt;&lt;D xsi:type="xsd:double"&gt;17.4358467201553&lt;/D&gt;&lt;D xsi:type="xsd:double"&gt;17.2921564511335&lt;/D&gt;&lt;D xsi:type="xsd:double"&gt;18.1339514873678&lt;/D&gt;&lt;D xsi:type="xsd:double"&gt;18.854366810601&lt;/D&gt;&lt;D xsi:type="xsd:double"&gt;18.8440253630878&lt;/D&gt;&lt;D xsi:type="xsd:double"&gt;18.425870098727&lt;/D&gt;&lt;D xsi:type="xsd:double"&gt;18.2570138601168&lt;/D&gt;&lt;D xsi:type="xsd:double"&gt;17.9832620419148&lt;/D&gt;&lt;D xsi:type="xsd:double"&gt;17.4248098194975&lt;/D&gt;&lt;D xsi:type="xsd:double"&gt;17.795742240542&lt;/D&gt;&lt;D xsi:type="xsd:double"&gt;17.9234920129774&lt;/D&gt;&lt;D xsi:type="xsd:double"&gt;17.68258829934&lt;/D&gt;&lt;D xsi:type="xsd:double"&gt;16.5393516421241&lt;/D&gt;&lt;D xsi:type="xsd:double"&gt;16.6091168863881&lt;/D&gt;&lt;D xsi:type="xsd:double"&gt;16.8993446437042&lt;/D&gt;&lt;D xsi:type="xsd:double"&gt;17.0302860339837&lt;/D&gt;&lt;D xsi:type="xsd:double"&gt;17.2247716417862&lt;/D&gt;&lt;D xsi:type="xsd:double"&gt;16.9571265558984&lt;/D&gt;&lt;D xsi:type="xsd:double"&gt;16.9185844734319&lt;/D&gt;&lt;D xsi:type="xsd:double"&gt;16.7370400666116&lt;/D&gt;&lt;D xsi:type="xsd:double"&gt;17.2324398251302&lt;/D&gt;&lt;D xsi:type="xsd:double"&gt;17.1171827656336&lt;/D&gt;&lt;D xsi:type="xsd:double"&gt;16.7880458481147&lt;/D&gt;&lt;D xsi:type="xsd:double"&gt;16.7652890131227&lt;/D&gt;&lt;D xsi:type="xsd:double"&gt;16.5927111499126&lt;/D&gt;&lt;D xsi:type="xsd:double"&gt;16.8769558348112&lt;/D&gt;&lt;D xsi:type="xsd:double"&gt;17.2298505458913&lt;/D&gt;&lt;D xsi:type="xsd:double"&gt;16.7667063946501&lt;/D&gt;&lt;D xsi:type="xsd:double"&gt;16.3349732715894&lt;/D&gt;&lt;D xsi:type="xsd:double"&gt;16.157059377749&lt;/D&gt;&lt;D xsi:type="xsd:double"&gt;16.4577792321691&lt;/D&gt;&lt;D xsi:type="xsd:double"&gt;17.8537270472048&lt;/D&gt;&lt;D xsi:type="xsd:double"&gt;18.5790540238091&lt;/D&gt;&lt;D xsi:type="xsd:double"&gt;19.6629354841002&lt;/D&gt;&lt;D xsi:type="xsd:double"&gt;20.1281288318229&lt;/D&gt;&lt;D xsi:type="xsd:double"&gt;20.0849400950335&lt;/D&gt;&lt;D xsi:type="xsd:double"&gt;20.0954888060161&lt;/D&gt;&lt;D xsi:type="xsd:double"&gt;21.211056592988&lt;/D&gt;&lt;D xsi:type="xsd:double"&gt;21.3033781090412&lt;/D&gt;&lt;D xsi:type="xsd:double"&gt;19.9796576532814&lt;/D&gt;&lt;D xsi:type="xsd:double"&gt;19.8239128174471&lt;/D&gt;&lt;D xsi:type="xsd:double"&gt;19.3386570861589&lt;/D&gt;&lt;D xsi:type="xsd:double"&gt;18.7191332430434&lt;/D&gt;&lt;D xsi:type="xsd:double"&gt;18.0912980598751&lt;/D&gt;&lt;D xsi:type="xsd:double"&gt;17.4215669893082&lt;/D&gt;&lt;D xsi:type="xsd:double"&gt;16.6300658648433&lt;/D&gt;&lt;D xsi:type="xsd:double"&gt;16.408813977664&lt;/D&gt;&lt;D xsi:type="xsd:double"&gt;15.5987291044402&lt;/D&gt;&lt;D xsi:type="xsd:double"&gt;15.4635467660645&lt;/D&gt;&lt;D xsi:type="xsd:double"&gt;14.2222858778366&lt;/D&gt;&lt;D xsi:type="xsd:double"&gt;15.2273811723835&lt;/D&gt;&lt;D xsi:type="xsd:double"&gt;15.0193151463304&lt;/D&gt;&lt;D xsi:type="xsd:double"&gt;15.8001603809412&lt;/D&gt;&lt;D xsi:type="xsd:double"&gt;15.9360268939373&lt;/D&gt;&lt;D xsi:type="xsd:double"&gt;15.8078000426669&lt;/D&gt;&lt;D xsi:type="xsd:double"&gt;15.6104520647739&lt;/D&gt;&lt;D xsi:type="xsd:double"&gt;15.0682279937223&lt;/D&gt;&lt;D xsi:type="xsd:double"&gt;15.1804943966202&lt;/D&gt;&lt;D xsi:type="xsd:double"&gt;15.3544977796065&lt;/D&gt;&lt;D xsi:type="xsd:double"&gt;14.5638427316382&lt;/D&gt;&lt;D xsi:type="xsd:double"&gt;14.7917665681608&lt;/D&gt;&lt;D xsi:type="xsd:double"&gt;15.0836320189233&lt;/D&gt;&lt;D xsi:type="xsd:double"&gt;14.8297967468932&lt;/D&gt;&lt;D xsi:type="xsd:double"&gt;14.9706429410555&lt;/D&gt;&lt;D xsi:type="xsd:double"&gt;14.9422259234708&lt;/D&gt;&lt;D xsi:type="xsd:double"&gt;14.6517889340224&lt;/D&gt;&lt;D xsi:type="xsd:double"&gt;14.5634621705459&lt;/D&gt;&lt;D xsi:type="xsd:double"&gt;14.5055170251152&lt;/D&gt;&lt;D xsi:type="xsd:double"&gt;14.5005386547173&lt;/D&gt;&lt;D xsi:type="xsd:double"&gt;14.7951093240934&lt;/D&gt;&lt;D xsi:type="xsd:double"&gt;14.930130050538&lt;/D&gt;&lt;D xsi:type="xsd:double"&gt;14.8343499328248&lt;/D&gt;&lt;D xsi:type="xsd:double"&gt;14.8526235749172&lt;/D&gt;&lt;D xsi:type="xsd:double"&gt;14.8812623919109&lt;/D&gt;&lt;D xsi:type="xsd:double"&gt;15.1256261535319&lt;/D&gt;&lt;D xsi:type="xsd:double"&gt;15.3379571662104&lt;/D&gt;&lt;D xsi:type="xsd:double"&gt;15.8472103928354&lt;/D&gt;&lt;D xsi:type="xsd:double"&gt;15.6775968191521&lt;/D&gt;&lt;D xsi:type="xsd:double"&gt;15.6464824763341&lt;/D&gt;&lt;D xsi:type="xsd:double"&gt;15.6602183939844&lt;/D&gt;&lt;D xsi:type="xsd:double"&gt;15.3274275976949&lt;/D&gt;&lt;D xsi:type="xsd:double"&gt;15.3794161502979&lt;/D&gt;&lt;D xsi:type="xsd:double"&gt;15.6175180664019&lt;/D&gt;&lt;D xsi:type="xsd:double"&gt;15.7173334903863&lt;/D&gt;&lt;/FQL&gt;&lt;FQL&gt;&lt;Q&gt;WL-FDS^FG_PRICE_CHANGE(0,-1AY)&lt;/Q&gt;&lt;R&gt;1&lt;/R&gt;&lt;C&gt;1&lt;/C&gt;&lt;D xsi:type="xsd:double"&gt;-16.269561539546&lt;/D&gt;&lt;/FQL&gt;&lt;FQL&gt;&lt;Q&gt;NI-FDS^FG_PRICE_CHANGE(0,-3AM)&lt;/Q&gt;&lt;R&gt;1&lt;/R&gt;&lt;C&gt;1&lt;/C&gt;&lt;D xsi:type="xsd:double"&gt;-1.66320166320166&lt;/D&gt;&lt;/FQL&gt;&lt;FQL&gt;&lt;Q&gt;BRENT-FDS^FG_PRICE(0)&lt;/Q&gt;&lt;R&gt;1&lt;/R&gt;&lt;C&gt;1&lt;/C&gt;&lt;D xsi:type="xsd:double"&gt;85.86&lt;/D&gt;&lt;/FQL&gt;&lt;FQL&gt;&lt;Q&gt;SET-BKK^FG_PRICE(0)&lt;/Q&gt;&lt;R&gt;1&lt;/R&gt;&lt;C&gt;1&lt;/C&gt;&lt;D xsi:type="xsd:double"&gt;1450.15&lt;/D&gt;&lt;/FQL&gt;&lt;FQL&gt;&lt;Q&gt;FC0000ZA^FG_PRICE(0)&lt;/Q&gt;&lt;R&gt;1&lt;/R&gt;&lt;C&gt;1&lt;/C&gt;&lt;D xsi:type="xsd:double"&gt;397.1017&lt;/D&gt;&lt;/FQL&gt;&lt;FQL&gt;&lt;Q&gt;FC0000TW^FG_PRICE(0)&lt;/Q&gt;&lt;R&gt;1&lt;/R&gt;&lt;C&gt;1&lt;/C&gt;&lt;D xsi:type="xsd:double"&gt;387.3893&lt;/D&gt;&lt;/FQL&gt;&lt;FQL&gt;&lt;Q&gt;FC0000PH^FG_PRICE(0)&lt;/Q&gt;&lt;R&gt;1&lt;/R&gt;&lt;C&gt;1&lt;/C&gt;&lt;D xsi:type="xsd:double"&gt;370.7893&lt;/D&gt;&lt;/FQL&gt;&lt;FQL&gt;&lt;Q&gt;KSA^FG_PRICE(0)&lt;/Q&gt;&lt;R&gt;1&lt;/R&gt;&lt;C&gt;1&lt;/C&gt;&lt;D xsi:type="xsd:double"&gt;43.33&lt;/D&gt;&lt;/FQL&gt;&lt;FQL&gt;&lt;Q&gt;QAT^FG_PRICE_MAVG(0,,,,200)&lt;/Q&gt;&lt;R&gt;1&lt;/R&gt;&lt;C&gt;1&lt;/C&gt;&lt;D xsi:type="xsd:double"&gt;17.451916&lt;/D&gt;&lt;/FQL&gt;&lt;FQL&gt;&lt;Q&gt;EZA^FG_PRICE_MAVG(0,,,,60)&lt;/Q&gt;&lt;R&gt;1&lt;/R&gt;&lt;C&gt;1&lt;/C&gt;&lt;D xsi:type="xsd:double"&gt;45.7725&lt;/D&gt;&lt;/FQL&gt;&lt;FQL&gt;&lt;Q&gt;EWT^FG_PRICE_MAVG(0,,,,30)&lt;/Q&gt;&lt;R&gt;1&lt;/R&gt;&lt;C&gt;1&lt;/C&gt;&lt;D xsi:type="xsd:double"&gt;53.256668&lt;/D&gt;&lt;/FQL&gt;&lt;FQL&gt;&lt;Q&gt;EPHE^FG_PRICE(0)&lt;/Q&gt;&lt;R&gt;1&lt;/R&gt;&lt;C&gt;1&lt;/C&gt;&lt;D xsi:type="xsd:double"&gt;29.93&lt;/D&gt;&lt;/FQL&gt;&lt;FQL&gt;&lt;Q&gt;KSA^FG_TOTAL_RETURNC(0,-3AM)&lt;/Q&gt;&lt;R&gt;1&lt;/R&gt;&lt;C&gt;1&lt;/C&gt;&lt;D xsi:type="xsd:double"&gt;6.3573837&lt;/D&gt;&lt;/FQL&gt;&lt;FQL&gt;&lt;Q&gt;UAE^FG_TOTAL_RETURNC(0,-6AM)&lt;/Q&gt;&lt;R&gt;1&lt;/R&gt;&lt;C&gt;1&lt;/C&gt;&lt;D xsi:type="xsd:double"&gt;8.615196&lt;/D&gt;&lt;/FQL&gt;&lt;FQL&gt;&lt;Q&gt;SET-BKK^P_PRICE(0)/P_PRICE_HIGH_PR(0,,,,,,"PRICE","INTRA","52W")&lt;/Q&gt;&lt;R&gt;1&lt;/R&gt;&lt;C&gt;1&lt;/C&gt;&lt;D xsi:type="xsd:double"&gt;0.9631133&lt;/D&gt;&lt;/FQL&gt;&lt;FQL&gt;&lt;Q&gt;MCHI^P_PRICE(0)/P_PRICE_LOW_PR(0,,,,,,"PRICE","INTRA","52W")-1&lt;/Q&gt;&lt;R&gt;1&lt;/R&gt;&lt;C&gt;1&lt;/C&gt;&lt;D xsi:type="xsd:double"&gt;0.4080943&lt;/D&gt;&lt;/FQL&gt;&lt;FQL&gt;&lt;Q&gt;GREK^FG_TOTAL_RETURNC(0,-12AM)&lt;/Q&gt;&lt;R&gt;1&lt;/R&gt;&lt;C&gt;1&lt;/C&gt;&lt;D xsi:type="xsd:double"&gt;36.134636&lt;/D&gt;&lt;/FQL&gt;&lt;FQL&gt;&lt;Q&gt;EWZ^FG_TOTAL_RETURNC(0,-12AM)&lt;/Q&gt;&lt;R&gt;1&lt;/R&gt;&lt;C&gt;1&lt;/C&gt;&lt;D xsi:type="xsd:double"&gt;5.805874&lt;/D&gt;&lt;/FQL&gt;&lt;FQL&gt;&lt;Q&gt;EWY^FMA_PCT_ABOVE_MAVG(200,0,,,,"PORTAGG")&lt;/Q&gt;&lt;R&gt;1&lt;/R&gt;&lt;C&gt;1&lt;/C&gt;&lt;D xsi:type="xsd:double"&gt;53&lt;/D&gt;&lt;/FQL&gt;&lt;FQL&gt;&lt;Q&gt;EWT^PERCENT_CHANGE(FMA_EPS(+1,0,,,,"PORTAGG","MEAN"),FMA_EPS(+1,-1AM,,,,"PORTAGG","MEAN"))&lt;/Q&gt;&lt;R&gt;1&lt;/R&gt;&lt;C&gt;1&lt;/C&gt;&lt;D xsi:type="xsd:double"&gt;6.09790723533606&lt;/D&gt;&lt;/FQL&gt;&lt;FQL&gt;&lt;Q&gt;EPU^PERCENT_CHANGE(FMA_EPS(+1,0,,,,"PORTAGG","MEAN"),FMA_EPS(+1,-3AM,,,,"PORTAGG","MEAN"))&lt;/Q&gt;&lt;R&gt;1&lt;/R&gt;&lt;C&gt;1&lt;/C&gt;&lt;D xsi:type="xsd:double"&gt;6.56814751043675&lt;/D&gt;&lt;/FQL&gt;&lt;FQL&gt;&lt;Q&gt;EPHE^FG_TOTAL_RETURNC(0,-1AM)&lt;/Q&gt;&lt;R&gt;1&lt;/R&gt;&lt;C&gt;1&lt;/C&gt;&lt;D xsi:type="xsd:double"&gt;7.972586&lt;/D&gt;&lt;/FQL&gt;&lt;FQL&gt;&lt;Q&gt;ECH^FG_TOTAL_RETURNC(0,-3AM)&lt;/Q&gt;&lt;R&gt;1&lt;/R&gt;&lt;C&gt;1&lt;/C&gt;&lt;D xsi:type="xsd:double"&gt;6.25&lt;/D&gt;&lt;/FQL&gt;&lt;FQL&gt;&lt;Q&gt;SPY^FG_TOTAL_RETURNC(0,-3AM)&lt;/Q&gt;&lt;R&gt;1&lt;/R&gt;&lt;C&gt;1&lt;/C&gt;&lt;D xsi:type="xsd:double"&gt;5.0676227&lt;/D&gt;&lt;/FQL&gt;&lt;FQL&gt;&lt;Q&gt;SPY^PERCENT_CHANGE(FMA_EPS(+1,0,,,,"PORTAGG","MEAN"),FMA_EPS(+1,-3AM,,,,"PORTAGG","MEAN"))&lt;/Q&gt;&lt;R&gt;1&lt;/R&gt;&lt;C&gt;1&lt;/C&gt;&lt;D xsi:type="xsd:double"&gt;-1.25426322307386&lt;/D&gt;&lt;/FQL&gt;&lt;FQL&gt;&lt;Q&gt;SPY^FMA_COS_UP("EPS","1M",+1,NOW,,,"PORTAGG","MEANR")&lt;/Q&gt;&lt;R&gt;1&lt;/R&gt;&lt;C&gt;1&lt;/C&gt;&lt;D xsi:type="xsd:double"&gt;153&lt;/D&gt;&lt;/FQL&gt;&lt;FQL&gt;&lt;Q&gt;VNM^FMA_COS_DOWN("EPS","1M",+1,NOW,,,"PORTAGG","MEANR")&lt;/Q&gt;&lt;R&gt;1&lt;/R&gt;&lt;C&gt;1&lt;/C&gt;&lt;D xsi:type="xsd:double"&gt;11&lt;/D&gt;&lt;/FQL&gt;&lt;FQL&gt;&lt;Q&gt;INDA^SIZE(FG_CONSTITUENTS)&lt;/Q&gt;&lt;R&gt;1&lt;/R&gt;&lt;C&gt;1&lt;/C&gt;&lt;D xsi:type="xsd:long"&gt;152&lt;/D&gt;&lt;/FQL&gt;&lt;FQL&gt;&lt;Q&gt;EWW^FMA_COS_UP("EPS","1M",+1,NOW,,,"PORTAGG","MEANR")&lt;/Q&gt;&lt;R&gt;1&lt;/R&gt;&lt;C&gt;1&lt;/C&gt;&lt;D xsi:type="xsd:double"&gt;16&lt;/D&gt;&lt;/FQL&gt;&lt;FQL&gt;&lt;Q&gt;EIDO^FMA_COS_DOWN("EPS","1M",+1,NOW,,,"PORTAGG","MEANR")&lt;/Q&gt;&lt;R&gt;1&lt;/R&gt;&lt;C&gt;1&lt;/C&gt;&lt;D xsi:type="xsd:double"&gt;25&lt;/D&gt;&lt;/FQL&gt;&lt;FQL&gt;&lt;Q&gt;EZA^FMA_RBICS_REV_CURRENT(30, LOC, "PORTAGG")&lt;/Q&gt;&lt;R&gt;1&lt;/R&gt;&lt;C&gt;1&lt;/C&gt;&lt;D xsi:type="xsd:double"&gt;46.2859673107362&lt;/D&gt;&lt;/FQL&gt;&lt;FQL&gt;&lt;Q&gt;QAT^FG_ROE(0)&lt;/Q&gt;&lt;R&gt;1&lt;/R&gt;&lt;C&gt;1&lt;/C&gt;&lt;D xsi:type="xsd:double"&gt;10.8721232790226&lt;/D&gt;&lt;/FQL&gt;&lt;FQL&gt;&lt;Q&gt;TRYAE10Y-FDS^FG_YIELD_NAME&lt;/Q&gt;&lt;R&gt;1&lt;/R&gt;&lt;C&gt;1&lt;/C&gt;&lt;D xsi:type="xsd:string"&gt;Treasury - United Arab Emirates USD Benchmark Bond 10Y&lt;/D&gt;&lt;/FQL&gt;&lt;FQL&gt;&lt;Q&gt;TIPSCL10Y-FDS^FG_YIELD_NAME&lt;/Q&gt;&lt;R&gt;1&lt;/R&gt;&lt;C&gt;1&lt;/C&gt;&lt;D xsi:type="xsd:string"&gt;Treasury - Chile Inflation-Indexed (TIPS) Bond 10Y&lt;/D&gt;&lt;/FQL&gt;&lt;FQL&gt;&lt;Q&gt;REFQALEND-FDS^(SUBARRAY(NOT_NA(NO_REPEAT_F(FG_YIELD(NOW,-10AY,D))),0,1)-SUBARRAY(NOT_NA(NO_REPEAT_F(FG_YIELD(NOW,-10AY,D))),1,1))*100&lt;/Q&gt;&lt;R&gt;1&lt;/R&gt;&lt;C&gt;1&lt;/C&gt;&lt;D xsi:type="xsd:double"&gt;-55&lt;/D&gt;&lt;/FQL&gt;&lt;FQL&gt;&lt;Q&gt;ECH^FMA_EVAL_EBIT(LTMA,NOW,NOW,M,"PORTAGG","MEANR")&lt;/Q&gt;&lt;R&gt;1&lt;/R&gt;&lt;C&gt;1&lt;/C&gt;&lt;D xsi:type="xsd:double"&gt;9.70308965436428&lt;/D&gt;&lt;/FQL&gt;&lt;FQL&gt;&lt;Q&gt;VNM^FG_COMPANY_NAME&lt;/Q&gt;&lt;R&gt;1&lt;/R&gt;&lt;C&gt;1&lt;/C&gt;&lt;D xsi:type="xsd:string"&gt;VanEck Vietnam ETF&lt;/D&gt;&lt;/FQL&gt;&lt;FQL&gt;&lt;Q&gt;EWZ^FMA_RBICS_REV_CURRENT(30, LOC, "PORTAGG")&lt;/Q&gt;&lt;R&gt;1&lt;/R&gt;&lt;C&gt;1&lt;/C&gt;&lt;D xsi:type="xsd:double"&gt;27.5567562460389&lt;/D&gt;&lt;/FQL&gt;&lt;FQL&gt;&lt;Q&gt;REFPL7D-FDS^PROPER_NAME(0,,,"SECURITY","NAME")&lt;/Q&gt;&lt;R&gt;1&lt;/R&gt;&lt;C&gt;1&lt;/C&gt;&lt;D xsi:type="xsd:string"&gt;Poland Reference Rate - 7 Day&lt;/D&gt;&lt;/FQL&gt;&lt;FQL&gt;&lt;Q&gt;TRYBR10Y-FDS^PCTCHG(FG_YIELD(0,,,,"YTM"),FG_YIELD(-1AM,,,,"YTM"))&lt;/Q&gt;&lt;R&gt;0&lt;/R&gt;&lt;C&gt;0&lt;/C&gt;&lt;/FQL&gt;&lt;FQL&gt;&lt;Q&gt;TIPSCL10Y-FDS^PCTCHG(FG_YIELD(0,,,,"YTM"),FG_YIELD(-3AM,,,,"YTM"))&lt;/Q&gt;&lt;R&gt;0&lt;/R&gt;&lt;C&gt;0&lt;/C&gt;&lt;/FQL&gt;&lt;FQL&gt;&lt;Q&gt;TRYMY10Y-FDS^FG_YIELD(0,,,,"YTM")&lt;/Q&gt;&lt;R&gt;0&lt;/R&gt;&lt;C&gt;0&lt;/C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xsi:type="xsd:double"&gt;3.727505&lt;/D&gt;&lt;/FQL&gt;&lt;FQL&gt;&lt;Q&gt;CAGDPY@ID^EE_ACTUAL_ANNUAL(MED,0)&lt;/Q&gt;&lt;R&gt;1&lt;/R&gt;&lt;C&gt;1&lt;/C&gt;&lt;D xsi:type="xsd:double"&gt;-0.14&lt;/D&gt;&lt;/FQL&gt;&lt;FQL&gt;&lt;Q&gt;USDAED^FG_PRICE_CHANGE(0,-1AM)&lt;/Q&gt;&lt;R&gt;1&lt;/R&gt;&lt;C&gt;1&lt;/C&gt;&lt;D xsi:type="xsd:double"&gt;0.00218153&lt;/D&gt;&lt;/FQL&gt;&lt;FQL&gt;&lt;Q&gt;USDBRL^FG_PRICE(0)&lt;/Q&gt;&lt;R&gt;1&lt;/R&gt;&lt;C&gt;1&lt;/C&gt;&lt;D xsi:type="xsd:double"&gt;5.4399123&lt;/D&gt;&lt;/FQL&gt;&lt;FQL&gt;&lt;Q&gt;USDPLN^FG_PRICE_CHANGE(0,-6AM)&lt;/Q&gt;&lt;R&gt;1&lt;/R&gt;&lt;C&gt;1&lt;/C&gt;&lt;D xsi:type="xsd:double"&gt;-3.891486&lt;/D&gt;&lt;/FQL&gt;&lt;FQL&gt;&lt;Q&gt;USDIDR^FG_PRICE(0)&lt;/Q&gt;&lt;R&gt;1&lt;/R&gt;&lt;C&gt;1&lt;/C&gt;&lt;D xsi:type="xsd:double"&gt;15125.002&lt;/D&gt;&lt;/FQL&gt;&lt;FQL&gt;&lt;Q&gt;SET-BKK^P_PRICE_RETURNS_PR('52W',2,-10AY,0,AM)&lt;/Q&gt;&lt;R&gt;121&lt;/R&gt;&lt;C&gt;1&lt;/C&gt;&lt;D xsi:type="xsd:double"&gt;12.31085&lt;/D&gt;&lt;D xsi:type="xsd:double"&gt;6.3929677&lt;/D&gt;&lt;D xsi:type="xsd:double"&gt;16.510689&lt;/D&gt;&lt;D xsi:type="xsd:double"&gt;15.434181&lt;/D&gt;&lt;D xsi:type="xsd:double"&gt;23.37594&lt;/D&gt;&lt;D xsi:type="xsd:double"&gt;20.405901&lt;/D&gt;&lt;D xsi:type="xsd:double"&gt;10.271025&lt;/D&gt;&lt;D xsi:type="xsd:double"&gt;9.989632&lt;/D&gt;&lt;D xsi:type="xsd:double"&gt;7.762456&lt;/D&gt;&lt;D xsi:type="xsd:double"&gt;2.7445436&lt;/D&gt;&lt;D xsi:type="xsd:double"&gt;-8.504706&lt;/D&gt;&lt;D xsi:type="xsd:double"&gt;-13.201624&lt;/D&gt;&lt;D xsi:type="xsd:double"&gt;-13.515162&lt;/D&gt;&lt;D xsi:type="xsd:double"&gt;-8.000565&lt;/D&gt;&lt;D xsi:type="xsd:double"&gt;-14.794785&lt;/D&gt;&lt;D xsi:type="xsd:double"&gt;-14.749247&lt;/D&gt;&lt;D xsi:type="xsd:double"&gt;-19.594795&lt;/D&gt;&lt;D xsi:type="xsd:double"&gt;-15.71837&lt;/D&gt;&lt;D xsi:type="xsd:double"&gt;-7.8014317&lt;/D&gt;&lt;D xsi:type="xsd:double"&gt;-8.844739&lt;/D&gt;&lt;D xsi:type="xsd:double"&gt;-5.8747053&lt;/D&gt;&lt;D xsi:type="xsd:double"&gt;-6.1737895&lt;/D&gt;&lt;D xsi:type="xsd:double"&gt;7.2811604&lt;/D&gt;&lt;D xsi:type="xsd:double"&gt;17.37244&lt;/D&gt;&lt;D xsi:type="xsd:double"&gt;8.175302&lt;/D&gt;&lt;D xsi:type="xsd:double"&gt;5.218208&lt;/D&gt;&lt;D xsi:type="xsd:double"&gt;8.6097355&lt;/D&gt;&lt;D xsi:type="xsd:double"&gt;18.25118&lt;/D&gt;&lt;D xsi:type="xsd:double"&gt;24.4475&lt;/D&gt;&lt;D xsi:type="xsd:double"&gt;16.005135&lt;/D&gt;&lt;D xsi:type="xsd:double"&gt;12.598395&lt;/D&gt;&lt;D xsi:type="xsd:double"&gt;10.973633&lt;/D&gt;&lt;D xsi:type="xsd:double"&gt;11.959564&lt;/D&gt;&lt;D xsi:type="xsd:double"&gt;11.383748&lt;/D&gt;&lt;D xsi:type="xsd:double"&gt;4.3328524&lt;/D&gt;&lt;D xsi:type="xsd:double"&gt;2.0562172&lt;/D&gt;&lt;D xsi:type="xsd:double"&gt;12.144566&lt;/D&gt;&lt;D xsi:type="xsd:double"&gt;14.527214&lt;/D&gt;&lt;D xsi:type="xsd:double"&gt;13.014531&lt;/D&gt;&lt;D xsi:type="xsd:double"&gt;15.543675&lt;/D&gt;&lt;D xsi:type="xsd:double"&gt;14.951599&lt;/D&gt;&lt;D xsi:type="xsd:double"&gt;17.481052&lt;/D&gt;&lt;D xsi:type="xsd:double"&gt;14.777458&lt;/D&gt;&lt;D xsi:type="xsd:double"&gt;13.483154&lt;/D&gt;&lt;D xsi:type="xsd:double"&gt;10.946787&lt;/D&gt;&lt;D xsi:type="xsd:double"&gt;2.030325&lt;/D&gt;&lt;D xsi:type="xsd:double"&gt;7.4976087&lt;/D&gt;&lt;D xsi:type="xsd:double"&gt;8.9723&lt;/D&gt;&lt;D xsi:type="xsd:double"&gt;4.950094&lt;/D&gt;&lt;D xsi:type="xsd:double"&gt;-4.674518&lt;/D&gt;&lt;D xsi:type="xsd:double"&gt;-3.6209881&lt;/D&gt;&lt;D xsi:type="xsd:double"&gt;-11.667591&lt;/D&gt;&lt;D xsi:type="xsd:double"&gt;-10.755295&lt;/D&gt;&lt;D xsi:type="xsd:double"&gt;-9.021026&lt;/D&gt;&lt;D xsi:type="xsd:double"&gt;-9.607339&lt;/D&gt;&lt;D xsi:type="xsd:double"&gt;-5.980706&lt;/D&gt;&lt;D xsi:type="xsd:double"&gt;-6.683284&lt;/D&gt;&lt;D xsi:type="xsd:double"&gt;6.979847&lt;/D&gt;&lt;D xsi:type="xsd:double"&gt;0.9460211&lt;/D&gt;&lt;D xsi:type="xsd:double"&gt;-5.9263706&lt;/D&gt;&lt;D xsi:type="xsd:double"&gt;-6.228924&lt;/D&gt;&lt;D xsi:type="xsd:double"&gt;-3.1046033&lt;/D&gt;&lt;D xsi:type="xsd:double"&gt;-1.6521156&lt;/D&gt;&lt;D xsi:type="xsd:double"&gt;1.9278288&lt;/D&gt;&lt;D xsi:type="xsd:double"&gt;-6.1264334&lt;/D&gt;&lt;D xsi:type="xsd:double"&gt;-16.224998&lt;/D&gt;&lt;D xsi:type="xsd:double"&gt;-32.505215&lt;/D&gt;&lt;D xsi:type="xsd:double"&gt;-23.977448&lt;/D&gt;&lt;D xsi:type="xsd:double"&gt;-17.215847&lt;/D&gt;&lt;D xsi:type="xsd:double"&gt;-22.753906&lt;/D&gt;&lt;D xsi:type="xsd:double"&gt;-22.285324&lt;/D&gt;&lt;D xsi:type="xsd:double"&gt;-17.868477&lt;/D&gt;&lt;D xsi:type="xsd:double"&gt;-23.547333&lt;/D&gt;&lt;D xsi:type="xsd:double"&gt;-24.12194&lt;/D&gt;&lt;D xsi:type="xsd:double"&gt;-10.545212&lt;/D&gt;&lt;D xsi:type="xsd:double"&gt;-5.5111227&lt;/D&gt;&lt;D xsi:type="xsd:double"&gt;-1.7071843&lt;/D&gt;&lt;D xsi:type="xsd:double"&gt;4.0080667&lt;/D&gt;&lt;D xsi:type="xsd:double"&gt;44.223236&lt;/D&gt;&lt;D xsi:type="xsd:double"&gt;23.024904&lt;/D&gt;&lt;D xsi:type="xsd:double"&gt;17.682564&lt;/D&gt;&lt;D xsi:type="xsd:double"&gt;19.367516&lt;/D&gt;&lt;D xsi:type="xsd:double"&gt;14.669776&lt;/D&gt;&lt;D xsi:type="xsd:double"&gt;21.434105&lt;/D&gt;&lt;D xsi:type="xsd:double"&gt;30.128372&lt;/D&gt;&lt;D xsi:type="xsd:double"&gt;34.63006&lt;/D&gt;&lt;D xsi:type="xsd:double"&gt;12.3503685&lt;/D&gt;&lt;D xsi:type="xsd:double"&gt;10.104883&lt;/D&gt;&lt;D xsi:type="xsd:double"&gt;9.08066&lt;/D&gt;&lt;D xsi:type="xsd:double"&gt;12.234259&lt;/D&gt;&lt;D xsi:type="xsd:double"&gt;6.731844&lt;/D&gt;&lt;D xsi:type="xsd:double"&gt;6.5840244&lt;/D&gt;&lt;D xsi:type="xsd:double"&gt;3.5244107&lt;/D&gt;&lt;D xsi:type="xsd:double"&gt;-0.1560688&lt;/D&gt;&lt;D xsi:type="xsd:double"&gt;2.5220633&lt;/D&gt;&lt;D xsi:type="xsd:double"&gt;2.676177&lt;/D&gt;&lt;D xsi:type="xsd:double"&gt;-0.5827129&lt;/D&gt;&lt;D xsi:type="xsd:double"&gt;-1.5532017&lt;/D&gt;&lt;D xsi:type="xsd:double"&gt;-1.6755044&lt;/D&gt;&lt;D xsi:type="xsd:double"&gt;0.4069686&lt;/D&gt;&lt;D xsi:type="xsd:double"&gt;2.8840303&lt;/D&gt;&lt;D xsi:type="xsd:double"&gt;-3.128165&lt;/D&gt;&lt;D xsi:type="xsd:double"&gt;-4.9755516&lt;/D&gt;&lt;D xsi:type="xsd:double"&gt;-7.862133&lt;/D&gt;&lt;D xsi:type="xsd:double"&gt;-6.2978563&lt;/D&gt;&lt;D xsi:type="xsd:double"&gt;-6.4612093&lt;/D&gt;&lt;D xsi:type="xsd:double"&gt;-2.102244&lt;/D&gt;&lt;D xsi:type="xsd:double"&gt;-5.0696135&lt;/D&gt;&lt;D xsi:type="xsd:double"&gt;-7.0428014&lt;/D&gt;&lt;D xsi:type="xsd:double"&gt;-13.361788&lt;/D&gt;&lt;D xsi:type="xsd:double"&gt;-14.0309925&lt;/D&gt;&lt;D xsi:type="xsd:double"&gt;-14.16356&lt;/D&gt;&lt;D xsi:type="xsd:double"&gt;-18.14053&lt;/D&gt;&lt;D xsi:type="xsd:double"&gt;-14.357698&lt;/D&gt;&lt;D xsi:type="xsd:double"&gt;-13.339025&lt;/D&gt;&lt;D xsi:type="xsd:double"&gt;-11.918134&lt;/D&gt;&lt;D xsi:type="xsd:double"&gt;-10.7437725&lt;/D&gt;&lt;D xsi:type="xsd:double"&gt;-11.409241&lt;/D&gt;&lt;D xsi:type="xsd:double"&gt;-14.25826&lt;/D&gt;&lt;D xsi:type="xsd:double"&gt;-12.555432&lt;/D&gt;&lt;D xsi:type="xsd:double"&gt;-3.1392992&lt;/D&gt;&lt;/FQL&gt;&lt;FQL&gt;&lt;Q&gt;UAE^FG_TOTAL_RETURNC(-10AY,0,AM)&lt;/Q&gt;&lt;R&gt;121&lt;/R&gt;&lt;C&gt;1&lt;/C&gt;&lt;D xsi:type="xsd:double"&gt;1.148951&lt;/D&gt;&lt;D xsi:type="xsd:double"&gt;-8.15416&lt;/D&gt;&lt;D xsi:type="xsd:double"&gt;-0.79505444&lt;/D&gt;&lt;D xsi:type="xsd:double"&gt;-11.685639&lt;/D&gt;&lt;D xsi:type="xsd:double"&gt;-2.5749564&lt;/D&gt;&lt;D xsi:type="xsd:double"&gt;3.0190706&lt;/D&gt;&lt;D xsi:type="xsd:double"&gt;-7.7634993&lt;/D&gt;&lt;D xsi:type="xsd:double"&gt;19.232035&lt;/D&gt;&lt;D xsi:type="xsd:double"&gt;-4.2066336&lt;/D&gt;&lt;D xsi:type="xsd:double"&gt;1.6852379&lt;/D&gt;&lt;D xsi:type="xsd:double"&gt;-1.1522293&lt;/D&gt;&lt;D xsi:type="xsd:double"&gt;-8.682644&lt;/D&gt;&lt;D xsi:type="xsd:double"&gt;-3.3879697&lt;/D&gt;&lt;D xsi:type="xsd:double"&gt;-2.1210432&lt;/D&gt;&lt;D xsi:type="xsd:double"&gt;-7.541174&lt;/D&gt;&lt;D xsi:type="xsd:double"&gt;-2.4368763&lt;/D&gt;&lt;D xsi:type="xsd:double"&gt;-9.059853&lt;/D&gt;&lt;D xsi:type="xsd:double"&gt;9.689606&lt;/D&gt;&lt;D xsi:type="xsd:double"&gt;5.7382345&lt;/D&gt;&lt;D xsi:type="xsd:double"&gt;7.2872043&lt;/D&gt;&lt;D xsi:type="xsd:double"&gt;-6.280732&lt;/D&gt;&lt;D xsi:type="xsd:double"&gt;2.0811677&lt;/D&gt;&lt;D xsi:type="xsd:double"&gt;6.041932&lt;/D&gt;&lt;D xsi:type="xsd:double"&gt;-1.5116274&lt;/D&gt;&lt;D xsi:type="xsd:double"&gt;0.6493449&lt;/D&gt;&lt;D xsi:type="xsd:double"&gt;-5.4545345&lt;/D&gt;&lt;D xsi:type="xsd:double"&gt;-1.3647735&lt;/D&gt;&lt;D xsi:type="xsd:double"&gt;7.724166&lt;/D&gt;&lt;D xsi:type="xsd:double"&gt;2.0047188&lt;/D&gt;&lt;D xsi:type="xsd:double"&gt;-0.46242476&lt;/D&gt;&lt;D xsi:type="xsd:double"&gt;-1.8873334&lt;/D&gt;&lt;D xsi:type="xsd:double"&gt;-0.029599667&lt;/D&gt;&lt;D xsi:type="xsd:double"&gt;1.7169952&lt;/D&gt;&lt;D xsi:type="xsd:double"&gt;0.37670135&lt;/D&gt;&lt;D xsi:type="xsd:double"&gt;4.60974&lt;/D&gt;&lt;D xsi:type="xsd:double"&gt;1.1959076&lt;/D&gt;&lt;D xsi:type="xsd:double"&gt;-2.926284&lt;/D&gt;&lt;D xsi:type="xsd:double"&gt;3.4782648&lt;/D&gt;&lt;D xsi:type="xsd:double"&gt;-5.8823586&lt;/D&gt;&lt;D xsi:type="xsd:double"&gt;-1.1267245&lt;/D&gt;&lt;D xsi:type="xsd:double"&gt;9.145975&lt;/D&gt;&lt;D xsi:type="xsd:double"&gt;-6.54828&lt;/D&gt;&lt;D xsi:type="xsd:double"&gt;-3.105706&lt;/D&gt;&lt;D xsi:type="xsd:double"&gt;1.3158083&lt;/D&gt;&lt;D xsi:type="xsd:double"&gt;-1.7644882&lt;/D&gt;&lt;D xsi:type="xsd:double"&gt;-3.518331&lt;/D&gt;&lt;D xsi:type="xsd:double"&gt;4.07995&lt;/D&gt;&lt;D xsi:type="xsd:double"&gt;-0.52744746&lt;/D&gt;&lt;D xsi:type="xsd:double"&gt;-1.5443981&lt;/D&gt;&lt;D xsi:type="xsd:double"&gt;-3.0718982&lt;/D&gt;&lt;D xsi:type="xsd:double"&gt;-1.2137592&lt;/D&gt;&lt;D xsi:type="xsd:double"&gt;-5.7819843&lt;/D&gt;&lt;D xsi:type="xsd:double"&gt;3.0589938&lt;/D&gt;&lt;D xsi:type="xsd:double"&gt;3.1802177&lt;/D&gt;&lt;D xsi:type="xsd:double"&gt;-0.75342655&lt;/D&gt;&lt;D xsi:type="xsd:double"&gt;7.743275&lt;/D&gt;&lt;D xsi:type="xsd:double"&gt;-12.567264&lt;/D&gt;&lt;D xsi:type="xsd:double"&gt;3.4321308&lt;/D&gt;&lt;D xsi:type="xsd:double"&gt;7.3607326&lt;/D&gt;&lt;D xsi:type="xsd:double"&gt;-5.659729&lt;/D&gt;&lt;D xsi:type="xsd:double"&gt;-1.0144949&lt;/D&gt;&lt;D xsi:type="xsd:double"&gt;4.136169&lt;/D&gt;&lt;D xsi:type="xsd:double"&gt;-4.1905165&lt;/D&gt;&lt;D xsi:type="xsd:double"&gt;-0.9934783&lt;/D&gt;&lt;D xsi:type="xsd:double"&gt;-0.69292784&lt;/D&gt;&lt;D xsi:type="xsd:double"&gt;-7.7611923&lt;/D&gt;&lt;D xsi:type="xsd:double"&gt;-21.521038&lt;/D&gt;&lt;D xsi:type="xsd:double"&gt;7.4226856&lt;/D&gt;&lt;D xsi:type="xsd:double"&gt;-2.3032606&lt;/D&gt;&lt;D xsi:type="xsd:double"&gt;4.292369&lt;/D&gt;&lt;D xsi:type="xsd:double"&gt;4.22256&lt;/D&gt;&lt;D xsi:type="xsd:double"&gt;2.764535&lt;/D&gt;&lt;D xsi:type="xsd:double"&gt;-1.5333891&lt;/D&gt;&lt;D xsi:type="xsd:double"&gt;-0.13848543&lt;/D&gt;&lt;D xsi:type="xsd:double"&gt;8.748114&lt;/D&gt;&lt;D xsi:type="xsd:double"&gt;3.4711838&lt;/D&gt;&lt;D xsi:type="xsd:double"&gt;9.060407&lt;/D&gt;&lt;D xsi:type="xsd:double"&gt;-1.4615357&lt;/D&gt;&lt;D xsi:type="xsd:double"&gt;3.3567429&lt;/D&gt;&lt;D xsi:type="xsd:double"&gt;3.0966759&lt;/D&gt;&lt;D xsi:type="xsd:double"&gt;9.304035&lt;/D&gt;&lt;D xsi:type="xsd:double"&gt;-1.2071788&lt;/D&gt;&lt;D xsi:type="xsd:double"&gt;-1.4747202&lt;/D&gt;&lt;D xsi:type="xsd:double"&gt;5.3100467&lt;/D&gt;&lt;D xsi:type="xsd:double"&gt;0.5752921&lt;/D&gt;&lt;D xsi:type="xsd:double"&gt;-0.8008063&lt;/D&gt;&lt;D xsi:type="xsd:double"&gt;11.254322&lt;/D&gt;&lt;D xsi:type="xsd:double"&gt;2.2701263&lt;/D&gt;&lt;D xsi:type="xsd:double"&gt;1.394546&lt;/D&gt;&lt;D xsi:type="xsd:double"&gt;2.7489424&lt;/D&gt;&lt;D xsi:type="xsd:double"&gt;8.958685&lt;/D&gt;&lt;D xsi:type="xsd:double"&gt;-0.05339384&lt;/D&gt;&lt;D xsi:type="xsd:double"&gt;-9.45512&lt;/D&gt;&lt;D xsi:type="xsd:double"&gt;-6.843251&lt;/D&gt;&lt;D xsi:type="xsd:double"&gt;5.2461147&lt;/D&gt;&lt;D xsi:type="xsd:double"&gt;2.0929217&lt;/D&gt;&lt;D xsi:type="xsd:double"&gt;-7.7160416&lt;/D&gt;&lt;D xsi:type="xsd:double"&gt;1.7635465&lt;/D&gt;&lt;D xsi:type="xsd:double"&gt;0&lt;/D&gt;&lt;D xsi:type="xsd:double"&gt;-2.8693914&lt;/D&gt;&lt;D xsi:type="xsd:double"&gt;-5.4304657&lt;/D&gt;&lt;D xsi:type="xsd:double"&gt;2.3109198&lt;/D&gt;&lt;D xsi:type="xsd:double"&gt;-4.517454&lt;/D&gt;&lt;D xsi:type="xsd:double"&gt;9.534049&lt;/D&gt;&lt;D xsi:type="xsd:double"&gt;-4.712039&lt;/D&gt;&lt;D xsi:type="xsd:double"&gt;3.9209008&lt;/D&gt;&lt;D xsi:type="xsd:double"&gt;3.1907678&lt;/D&gt;&lt;D xsi:type="xsd:double"&gt;-0.5921066&lt;/D&gt;&lt;D xsi:type="xsd:double"&gt;2.4487138&lt;/D&gt;&lt;D xsi:type="xsd:double"&gt;-13.791985&lt;/D&gt;&lt;D xsi:type="xsd:double"&gt;11.127758&lt;/D&gt;&lt;D xsi:type="xsd:double"&gt;-0.1613617&lt;/D&gt;&lt;D xsi:type="xsd:double"&gt;2.0394325&lt;/D&gt;&lt;D xsi:type="xsd:double"&gt;-2.8647602&lt;/D&gt;&lt;D xsi:type="xsd:double"&gt;1.3374448&lt;/D&gt;&lt;D xsi:type="xsd:double"&gt;-2.9441595&lt;/D&gt;&lt;D xsi:type="xsd:double"&gt;-2.6931643&lt;/D&gt;&lt;D xsi:type="xsd:double"&gt;1.0038495&lt;/D&gt;&lt;D xsi:type="xsd:double"&gt;8.18584&lt;/D&gt;&lt;D xsi:type="xsd:double"&gt;1.3633251&lt;/D&gt;&lt;D xsi:type="xsd:double"&gt;3.8332224&lt;/D&gt;&lt;/FQL&gt;&lt;FQL&gt;&lt;Q&gt;KSA^FMA_DIV_YLD(NTMA,-10AY,0,AM,"PORTAGG","MEANR")&lt;/Q&gt;&lt;R&gt;121&lt;/R&gt;&lt;C&gt;1&lt;/C&gt;&lt;D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xsi:type="xsd:double"&gt;4.64617451054899&lt;/D&gt;&lt;D xsi:type="xsd:double"&gt;4.60363249656635&lt;/D&gt;&lt;D xsi:type="xsd:double"&gt;4.75213944466585&lt;/D&gt;&lt;D xsi:type="xsd:double"&gt;5.34128555943652&lt;/D&gt;&lt;D xsi:type="xsd:double"&gt;5.05580781825112&lt;/D&gt;&lt;D xsi:type="xsd:double"&gt;4.60417075470685&lt;/D&gt;&lt;D xsi:type="xsd:double"&gt;4.00079084230344&lt;/D&gt;&lt;D xsi:type="xsd:double"&gt;4.20232764662806&lt;/D&gt;&lt;D xsi:type="xsd:double"&gt;4.2639954955377&lt;/D&gt;&lt;D xsi:type="xsd:double"&gt;4.29797071947907&lt;/D&gt;&lt;D xsi:type="xsd:double"&gt;4.75785958773422&lt;/D&gt;&lt;D xsi:type="xsd:double"&gt;4.86685629644425&lt;/D&gt;&lt;D xsi:type="xsd:double"&gt;4.7066118080698&lt;/D&gt;&lt;D xsi:type="xsd:double"&gt;4.01168845917408&lt;/D&gt;&lt;D xsi:type="xsd:double"&gt;3.78253305777696&lt;/D&gt;&lt;D xsi:type="xsd:double"&gt;3.72888029094784&lt;/D&gt;&lt;D xsi:type="xsd:double"&gt;3.81119395779223&lt;/D&gt;&lt;D xsi:type="xsd:double"&gt;4.05325363306306&lt;/D&gt;&lt;D xsi:type="xsd:double"&gt;4.01233375779542&lt;/D&gt;&lt;D xsi:type="xsd:double"&gt;4.10813530922062&lt;/D&gt;&lt;D xsi:type="xsd:double"&gt;3.62742770402038&lt;/D&gt;&lt;D xsi:type="xsd:double"&gt;3.80455449434687&lt;/D&gt;&lt;D xsi:type="xsd:double"&gt;4.06749110590256&lt;/D&gt;&lt;D xsi:type="xsd:double"&gt;4.33772604911832&lt;/D&gt;&lt;D xsi:type="xsd:double"&gt;4.46031411728661&lt;/D&gt;&lt;D xsi:type="xsd:double"&gt;4.39414286183245&lt;/D&gt;&lt;D xsi:type="xsd:double"&gt;4.32558201874746&lt;/D&gt;&lt;D xsi:type="xsd:double"&gt;4.16716664957706&lt;/D&gt;&lt;D xsi:type="xsd:double"&gt;4.31349472736607&lt;/D&gt;&lt;D xsi:type="xsd:double"&gt;3.84795635536521&lt;/D&gt;&lt;D xsi:type="xsd:double"&gt;3.78628896942596&lt;/D&gt;&lt;D xsi:type="xsd:double"&gt;3.83766703121651&lt;/D&gt;&lt;D xsi:type="xsd:double"&gt;3.80532645471763&lt;/D&gt;&lt;D xsi:type="xsd:double"&gt;3.81441145145774&lt;/D&gt;&lt;D xsi:type="xsd:double"&gt;4.06588259823057&lt;/D&gt;&lt;D xsi:type="xsd:double"&gt;4.22103476780021&lt;/D&gt;&lt;D xsi:type="xsd:double"&gt;4.19980363338156&lt;/D&gt;&lt;D xsi:type="xsd:double"&gt;4.44242758076452&lt;/D&gt;&lt;D xsi:type="xsd:double"&gt;4.30013519638323&lt;/D&gt;&lt;D xsi:type="xsd:double"&gt;3.97512073472979&lt;/D&gt;&lt;D xsi:type="xsd:double"&gt;3.95491300361276&lt;/D&gt;&lt;D xsi:type="xsd:double"&gt;3.84373162530563&lt;/D&gt;&lt;D xsi:type="xsd:double"&gt;3.63236696793845&lt;/D&gt;&lt;D xsi:type="xsd:double"&gt;3.933962680297&lt;/D&gt;&lt;D xsi:type="xsd:double"&gt;3.89554497016236&lt;/D&gt;&lt;D xsi:type="xsd:double"&gt;3.87379766570809&lt;/D&gt;&lt;D xsi:type="xsd:double"&gt;4.03089722064593&lt;/D&gt;&lt;D xsi:type="xsd:double"&gt;4.15696440118093&lt;/D&gt;&lt;D xsi:type="xsd:double"&gt;4.19156404334926&lt;/D&gt;&lt;D xsi:type="xsd:double"&gt;4.22285185577113&lt;/D&gt;&lt;D xsi:type="xsd:double"&gt;3.97137647885702&lt;/D&gt;&lt;D xsi:type="xsd:double"&gt;4.16078120887488&lt;/D&gt;&lt;D xsi:type="xsd:double"&gt;4.55226837130955&lt;/D&gt;&lt;D xsi:type="xsd:double"&gt;5.36204174915551&lt;/D&gt;&lt;D xsi:type="xsd:double"&gt;4.53693909735999&lt;/D&gt;&lt;D xsi:type="xsd:double"&gt;4.30712804662802&lt;/D&gt;&lt;D xsi:type="xsd:double"&gt;3.94125231860703&lt;/D&gt;&lt;D xsi:type="xsd:double"&gt;3.81706018632981&lt;/D&gt;&lt;D xsi:type="xsd:double"&gt;3.46211310188862&lt;/D&gt;&lt;D xsi:type="xsd:double"&gt;3.45418650750975&lt;/D&gt;&lt;D xsi:type="xsd:double"&gt;3.40638838834627&lt;/D&gt;&lt;D xsi:type="xsd:double"&gt;3.39544146148283&lt;/D&gt;&lt;D xsi:type="xsd:double"&gt;3.49651364031995&lt;/D&gt;&lt;D xsi:type="xsd:double"&gt;3.55559861924833&lt;/D&gt;&lt;D xsi:type="xsd:double"&gt;3.48860098751759&lt;/D&gt;&lt;D xsi:type="xsd:double"&gt;3.53793547091701&lt;/D&gt;&lt;D xsi:type="xsd:double"&gt;3.26057950382694&lt;/D&gt;&lt;D xsi:type="xsd:double"&gt;3.28209452327805&lt;/D&gt;&lt;D xsi:type="xsd:double"&gt;3.19859478391521&lt;/D&gt;&lt;D xsi:type="xsd:double"&gt;3.26887249141266&lt;/D&gt;&lt;D xsi:type="xsd:double"&gt;3.14628471151263&lt;/D&gt;&lt;D xsi:type="xsd:double"&gt;3.04823343523831&lt;/D&gt;&lt;D xsi:type="xsd:double"&gt;2.90629723180741&lt;/D&gt;&lt;D xsi:type="xsd:double"&gt;3.1786228113398&lt;/D&gt;&lt;D xsi:type="xsd:double"&gt;3.25035460973371&lt;/D&gt;&lt;D xsi:type="xsd:double"&gt;3.06621366623901&lt;/D&gt;&lt;D xsi:type="xsd:double"&gt;2.98189816540166&lt;/D&gt;&lt;D xsi:type="xsd:double"&gt;2.82844601283055&lt;/D&gt;&lt;D xsi:type="xsd:double"&gt;2.68615064854572&lt;/D&gt;&lt;D xsi:type="xsd:double"&gt;2.99140256745149&lt;/D&gt;&lt;D xsi:type="xsd:double"&gt;3.28264899862781&lt;/D&gt;&lt;D xsi:type="xsd:double"&gt;3.22481063808406&lt;/D&gt;&lt;D xsi:type="xsd:double"&gt;3.04173366550414&lt;/D&gt;&lt;D xsi:type="xsd:double"&gt;3.5742044942037&lt;/D&gt;&lt;D xsi:type="xsd:double"&gt;3.30974826278949&lt;/D&gt;&lt;D xsi:type="xsd:double"&gt;3.51703890856622&lt;/D&gt;&lt;D xsi:type="xsd:double"&gt;3.81012467404134&lt;/D&gt;&lt;D xsi:type="xsd:double"&gt;3.66931226908812&lt;/D&gt;&lt;D xsi:type="xsd:double"&gt;3.92107301824526&lt;/D&gt;&lt;D xsi:type="xsd:double"&gt;3.708534897227&lt;/D&gt;&lt;D xsi:type="xsd:double"&gt;3.40176695007077&lt;/D&gt;&lt;D xsi:type="xsd:double"&gt;3.51144430937795&lt;/D&gt;&lt;D xsi:type="xsd:double"&gt;3.46676225608078&lt;/D&gt;&lt;D xsi:type="xsd:double"&gt;3.34337660036589&lt;/D&gt;&lt;D xsi:type="xsd:double"&gt;3.59421781527264&lt;/D&gt;&lt;D xsi:type="xsd:double"&gt;3.74062019417676&lt;/D&gt;&lt;D xsi:type="xsd:double"&gt;4.01877554798159&lt;/D&gt;&lt;D xsi:type="xsd:double"&gt;3.79932110885645&lt;/D&gt;&lt;D xsi:type="xsd:double"&gt;3.49329544644913&lt;/D&gt;&lt;D xsi:type="xsd:double"&gt;3.41736213172424&lt;/D&gt;&lt;D xsi:type="xsd:double"&gt;3.2574429328028&lt;/D&gt;&lt;D xsi:type="xsd:double"&gt;3.41885893597024&lt;/D&gt;&lt;D xsi:type="xsd:double"&gt;3.54565390782676&lt;/D&gt;&lt;D xsi:type="xsd:double"&gt;3.6521050656775&lt;/D&gt;&lt;D xsi:type="xsd:double"&gt;3.61848189258723&lt;/D&gt;&lt;D xsi:type="xsd:double"&gt;3.55786775325293&lt;/D&gt;&lt;D xsi:type="xsd:double"&gt;3.57929131071574&lt;/D&gt;&lt;D xsi:type="xsd:double"&gt;3.55766957822895&lt;/D&gt;&lt;/FQL&gt;&lt;FQL&gt;&lt;Q&gt;CPALM-FDS^FG_PRICE_MAVG(0,,,,30)&lt;/Q&gt;&lt;R&gt;1&lt;/R&gt;&lt;C&gt;1&lt;/C&gt;&lt;D xsi:type="xsd:double"&gt;3996.8333&lt;/D&gt;&lt;/FQL&gt;&lt;FQL&gt;&lt;Q&gt;GREK^P_PRICE(0)/P_PRICE_LOW_PR(0,,,,,,"PRICE","INTRA","52W")-1&lt;/Q&gt;&lt;R&gt;1&lt;/R&gt;&lt;C&gt;1&lt;/C&gt;&lt;D xsi:type="xsd:double"&gt;0.43690443&lt;/D&gt;&lt;/FQL&gt;&lt;FQL&gt;&lt;Q&gt;MCHI^FG_ROE(0)&lt;/Q&gt;&lt;R&gt;1&lt;/R&gt;&lt;C&gt;1&lt;/C&gt;&lt;D xsi:type="xsd:double"&gt;11.0056712497807&lt;/D&gt;&lt;/FQL&gt;&lt;FQL&gt;&lt;Q&gt;KSA^FMA_EVAL_EBITDA(NTMA,0,,,"PORTAGG","MEANR")&lt;/Q&gt;&lt;R&gt;1&lt;/R&gt;&lt;C&gt;1&lt;/C&gt;&lt;D xsi:type="xsd:double"&gt;11.426597494406&lt;/D&gt;&lt;/FQL&gt;&lt;FQL&gt;&lt;Q&gt;SET-BKK^JULIAN(FMA_DIV_YLD(NTMA,NOW,NOW,M,"PORTAGG","MEANR").DATES)&lt;/Q&gt;&lt;R&gt;1&lt;/R&gt;&lt;C&gt;1&lt;/C&gt;&lt;D xsi:type="xsd:long"&gt;45534&lt;/D&gt;&lt;/FQL&gt;&lt;FQL&gt;&lt;Q&gt;EZA^FMA_PE(NTMA,0,,,"PORTAGG","MEANR")&lt;/Q&gt;&lt;R&gt;1&lt;/R&gt;&lt;C&gt;1&lt;/C&gt;&lt;D xsi:type="xsd:double"&gt;10.6748893872539&lt;/D&gt;&lt;/FQL&gt;&lt;FQL&gt;&lt;Q&gt;EWW^FMA_EVAL_EBIT(LTMA,NOW,NOW,M,"PORTAGG","MEANR")&lt;/Q&gt;&lt;R&gt;1&lt;/R&gt;&lt;C&gt;1&lt;/C&gt;&lt;D xsi:type="xsd:double"&gt;10.0268628677177&lt;/D&gt;&lt;/FQL&gt;&lt;FQL&gt;&lt;Q&gt;EPOL^FMA_PE(LTM,0,,,"PORTAGG","MEANR")&lt;/Q&gt;&lt;R&gt;1&lt;/R&gt;&lt;C&gt;1&lt;/C&gt;&lt;D xsi:type="xsd:double"&gt;9.16354769142575&lt;/D&gt;&lt;/FQL&gt;&lt;FQL&gt;&lt;Q&gt;EWT^FG_PRICE(0)&lt;/Q&gt;&lt;R&gt;1&lt;/R&gt;&lt;C&gt;1&lt;/C&gt;&lt;D xsi:type="xsd:double"&gt;56.38&lt;/D&gt;&lt;/FQL&gt;&lt;FQL&gt;&lt;Q&gt;UAE^FG_TOTAL_RETURNC(0,-3AM)&lt;/Q&gt;&lt;R&gt;1&lt;/R&gt;&lt;C&gt;1&lt;/C&gt;&lt;D xsi:type="xsd:double"&gt;13.864303&lt;/D&gt;&lt;/FQL&gt;&lt;FQL&gt;&lt;Q&gt;EWZ^P_PRICE(0)/P_PRICE_LOW_PR(0,,,,,,"PRICE","INTRA","52W")-1&lt;/Q&gt;&lt;R&gt;1&lt;/R&gt;&lt;C&gt;1&lt;/C&gt;&lt;D xsi:type="xsd:double"&gt;0.13305378&lt;/D&gt;&lt;/FQL&gt;&lt;FQL&gt;&lt;Q&gt;EWT^FMA_PCT_ABOVE_MAVG(200,0,,,,"PORTAGG")&lt;/Q&gt;&lt;R&gt;1&lt;/R&gt;&lt;C&gt;1&lt;/C&gt;&lt;D xsi:type="xsd:double"&gt;59.0909090909091&lt;/D&gt;&lt;/FQL&gt;&lt;FQL&gt;&lt;Q&gt;EPU^PERCENT_CHANGE(FMA_EPS(+1,0,,,,"PORTAGG","MEAN"),FMA_EPS(+1,-1AM,,,,"PORTAGG","MEAN"))&lt;/Q&gt;&lt;R&gt;1&lt;/R&gt;&lt;C&gt;1&lt;/C&gt;&lt;D xsi:type="xsd:double"&gt;-1.99766653547348&lt;/D&gt;&lt;/FQL&gt;&lt;FQL&gt;&lt;Q&gt;EWJ^P_PRICE(0)/P_PRICE_LOW_PR(0,,,,,,"PRICE","INTRA","52W")-1&lt;/Q&gt;&lt;R&gt;1&lt;/R&gt;&lt;C&gt;1&lt;/C&gt;&lt;D xsi:type="xsd:double"&gt;0.2760489&lt;/D&gt;&lt;/FQL&gt;&lt;FQL&gt;&lt;Q&gt;SPY^PERCENT_CHANGE(FMA_EPS(+1,0,,,,"PORTAGG","MEAN"),FMA_EPS(+1,-1AM,,,,"PORTAGG","MEAN"))&lt;/Q&gt;&lt;R&gt;1&lt;/R&gt;&lt;C&gt;1&lt;/C&gt;&lt;D xsi:type="xsd:double"&gt;-0.832786101710178&lt;/D&gt;&lt;/FQL&gt;&lt;FQL&gt;&lt;Q&gt;EWJ^SIZE(FG_CONSTITUENTS)&lt;/Q&gt;&lt;R&gt;1&lt;/R&gt;&lt;C&gt;1&lt;/C&gt;&lt;D xsi:type="xsd:long"&gt;199&lt;/D&gt;&lt;/FQL&gt;&lt;FQL&gt;&lt;Q&gt;INDA^FMA_COS_DOWN("EPS","1M",+1,NOW,,,"PORTAGG","MEANR")&lt;/Q&gt;&lt;R&gt;1&lt;/R&gt;&lt;C&gt;1&lt;/C&gt;&lt;D xsi:type="xsd:double"&gt;42&lt;/D&gt;&lt;/FQL&gt;&lt;FQL&gt;&lt;Q&gt;EWT^SIZE(FG_CONSTITUENTS)&lt;/Q&gt;&lt;R&gt;1&lt;/R&gt;&lt;C&gt;1&lt;/C&gt;&lt;D xsi:type="xsd:long"&gt;90&lt;/D&gt;&lt;/FQL&gt;&lt;FQL&gt;&lt;Q&gt;INDA^FG_ROE(0)&lt;/Q&gt;&lt;R&gt;1&lt;/R&gt;&lt;C&gt;1&lt;/C&gt;&lt;D xsi:type="xsd:double"&gt;15.6137989238303&lt;/D&gt;&lt;/FQL&gt;&lt;FQL&gt;&lt;Q&gt;TRYTR7Y-FDS^FG_YIELD_NAME&lt;/Q&gt;&lt;R&gt;1&lt;/R&gt;&lt;C&gt;1&lt;/C&gt;&lt;D xsi:type="xsd:string"&gt;Treasury - Turkey Benchmark Bond 7Y&lt;/D&gt;&lt;/FQL&gt;&lt;FQL&gt;&lt;Q&gt;REFQALEND-FDS^FG_YIELD(NOW,,,0)&lt;/Q&gt;&lt;R&gt;1&lt;/R&gt;&lt;C&gt;1&lt;/C&gt;&lt;D xsi:type="xsd:double"&gt;5.7&lt;/D&gt;&lt;/FQL&gt;&lt;FQL&gt;&lt;Q&gt;REFKRBASE-FDS^(SUBARRAY(NOT_NA(NO_REPEAT_F(FG_YIELD(NOW,-10AY,D))),0,1)-SUBARRAY(NOT_NA(NO_REPEAT_F(FG_YIELD(NOW,-10AY,D))),1,1))*100&lt;/Q&gt;&lt;R&gt;1&lt;/R&gt;&lt;C&gt;1&lt;/C&gt;&lt;D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xsi:type="xsd:double"&gt;25&lt;/D&gt;&lt;/FQL&gt;&lt;FQL&gt;&lt;Q&gt;TRYQA10Y-FDS^FG_YIELD_NAME&lt;/Q&gt;&lt;R&gt;1&lt;/R&gt;&lt;C&gt;1&lt;/C&gt;&lt;D xsi:type="xsd:string"&gt;Treasury - Qatar Benchmark Bond 10Y&lt;/D&gt;&lt;/FQL&gt;&lt;FQL&gt;&lt;Q&gt;SET-BKK^FMA_ROE(NTMA,-20AY,NOW,FY,"PORTAGG","MEANR")&lt;/Q&gt;&lt;R&gt;20&lt;/R&gt;&lt;C&gt;1&lt;/C&gt;&lt;D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xsi:type="xsd:double"&gt;10.9395949218951&lt;/D&gt;&lt;D xsi:type="xsd:double"&gt;8.38849749810761&lt;/D&gt;&lt;D xsi:type="xsd:double"&gt;9.94747027091188&lt;/D&gt;&lt;D xsi:type="xsd:double"&gt;10.1243578125464&lt;/D&gt;&lt;D xsi:type="xsd:double"&gt;9.34882411898388&lt;/D&gt;&lt;/FQL&gt;&lt;FQL&gt;&lt;Q&gt;TRYUS10Y-FDS^FG_YIELD(-10AY,0,Y,,"YTM")&lt;/Q&gt;&lt;R&gt;10&lt;/R&gt;&lt;C&gt;1&lt;/C&gt;&lt;D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xsi:type="xsd:double"&gt;3.1928&lt;/D&gt;&lt;/FQL&gt;&lt;FQL&gt;&lt;Q&gt;CAGDPY@GR^EE_ACTUAL_ANNUAL(MED,+1)&lt;/Q&gt;&lt;R&gt;1&lt;/R&gt;&lt;C&gt;1&lt;/C&gt;&lt;D xsi:type="xsd:double"&gt;-6.9&lt;/D&gt;&lt;/FQL&gt;&lt;FQL&gt;&lt;Q&gt;USDSAR^STD(FG_PRICE_CHANGE(0,-3AY,M))&lt;/Q&gt;&lt;R&gt;1&lt;/R&gt;&lt;C&gt;1&lt;/C&gt;&lt;D xsi:type="xsd:double"&gt;0.0433633128254469&lt;/D&gt;&lt;/FQL&gt;&lt;FQL&gt;&lt;Q&gt;USDQAR^FG_PRICE_CHANGE(0,-6AM)&lt;/Q&gt;&lt;R&gt;1&lt;/R&gt;&lt;C&gt;1&lt;/C&gt;&lt;D xsi:type="xsd:double"&gt;8.34465E-05&lt;/D&gt;&lt;/FQL&gt;&lt;FQL&gt;&lt;Q&gt;USDEUR^FG_PRICE_CHANGE(0,-6AM)&lt;/Q&gt;&lt;R&gt;1&lt;/R&gt;&lt;C&gt;1&lt;/C&gt;&lt;D xsi:type="xsd:double"&gt;-3.0524492&lt;/D&gt;&lt;/FQL&gt;&lt;FQL&gt;&lt;Q&gt;USDTWD^FG_PRICE_CHANGE(0,-3AM)&lt;/Q&gt;&lt;R&gt;1&lt;/R&gt;&lt;C&gt;1&lt;/C&gt;&lt;D xsi:type="xsd:double"&gt;-2.6888132&lt;/D&gt;&lt;/FQL&gt;&lt;FQL&gt;&lt;Q&gt;FC0000TR^FMA_EPS(NTMA,-20AY,0,CY,,"PORTAGG","MEANR")&lt;/Q&gt;&lt;R&gt;20&lt;/R&gt;&lt;C&gt;1&lt;/C&gt;&lt;D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xsi:type="xsd:double"&gt;22.5330695715479&lt;/D&gt;&lt;D xsi:type="xsd:double"&gt;23.2341665434374&lt;/D&gt;&lt;D xsi:type="xsd:double"&gt;19.7274014088825&lt;/D&gt;&lt;D xsi:type="xsd:double"&gt;36.3680712696803&lt;/D&gt;&lt;D xsi:type="xsd:double"&gt;47.7086396371941&lt;/D&gt;&lt;/FQL&gt;&lt;FQL&gt;&lt;Q&gt;VNM^FMA_PE(NTMA,-10AY,0,AM,"PORTAGG","MEANR")&lt;/Q&gt;&lt;R&gt;121&lt;/R&gt;&lt;C&gt;1&lt;/C&gt;&lt;D xsi:type="xsd:double"&gt;11.7033281047043&lt;/D&gt;&lt;D xsi:type="xsd:double"&gt;11.739404479778&lt;/D&gt;&lt;D xsi:type="xsd:double"&gt;12.1861356562697&lt;/D&gt;&lt;D xsi:type="xsd:double"&gt;11.5654181561667&lt;/D&gt;&lt;D xsi:type="xsd:double"&gt;12.1487460626862&lt;/D&gt;&lt;D xsi:type="xsd:double"&gt;13.5736186359587&lt;/D&gt;&lt;D xsi:type="xsd:double"&gt;11.8209800624517&lt;/D&gt;&lt;D xsi:type="xsd:double"&gt;13.986551264758&lt;/D&gt;&lt;D xsi:type="xsd:double"&gt;13.8113897891643&lt;/D&gt;&lt;D xsi:type="xsd:double"&gt;13.8912201130949&lt;/D&gt;&lt;D xsi:type="xsd:double"&gt;14.4386412716175&lt;/D&gt;&lt;D xsi:type="xsd:double"&gt;13.1517526367064&lt;/D&gt;&lt;D xsi:type="xsd:double"&gt;13.6771113596449&lt;/D&gt;&lt;D xsi:type="xsd:double"&gt;14.7472964786125&lt;/D&gt;&lt;D xsi:type="xsd:double"&gt;12.5837110431107&lt;/D&gt;&lt;D xsi:type="xsd:double"&gt;11.8317080547215&lt;/D&gt;&lt;D xsi:type="xsd:double"&gt;12.4810825893707&lt;/D&gt;&lt;D xsi:type="xsd:double"&gt;15.0644352816773&lt;/D&gt;&lt;D xsi:type="xsd:double"&gt;12.5856413404961&lt;/D&gt;&lt;D xsi:type="xsd:double"&gt;12.3547835447031&lt;/D&gt;&lt;D xsi:type="xsd:double"&gt;12.4146357100876&lt;/D&gt;&lt;D xsi:type="xsd:double"&gt;11.7586314803832&lt;/D&gt;&lt;D xsi:type="xsd:double"&gt;12.2815409714624&lt;/D&gt;&lt;D xsi:type="xsd:double"&gt;11.9431015258363&lt;/D&gt;&lt;D xsi:type="xsd:double"&gt;13.6839073322773&lt;/D&gt;&lt;D xsi:type="xsd:double"&gt;12.8748938235615&lt;/D&gt;&lt;D xsi:type="xsd:double"&gt;12.9696453973208&lt;/D&gt;&lt;D xsi:type="xsd:double"&gt;12.4562749175093&lt;/D&gt;&lt;D xsi:type="xsd:double"&gt;12.4083028313543&lt;/D&gt;&lt;D xsi:type="xsd:double"&gt;13.4521968451876&lt;/D&gt;&lt;D xsi:type="xsd:double"&gt;14.1874360055732&lt;/D&gt;&lt;D xsi:type="xsd:double"&gt;14.6294100979371&lt;/D&gt;&lt;D xsi:type="xsd:double"&gt;14.4088625566065&lt;/D&gt;&lt;D xsi:type="xsd:double"&gt;15.3365785358389&lt;/D&gt;&lt;D xsi:type="xsd:double"&gt;14.7767092833231&lt;/D&gt;&lt;D xsi:type="xsd:double"&gt;15.4501523418744&lt;/D&gt;&lt;D xsi:type="xsd:double"&gt;15.2521622961244&lt;/D&gt;&lt;D xsi:type="xsd:double"&gt;16.2869114449977&lt;/D&gt;&lt;D xsi:type="xsd:double"&gt;18.0866792130576&lt;/D&gt;&lt;D xsi:type="xsd:double"&gt;18.9500985462425&lt;/D&gt;&lt;D xsi:type="xsd:double"&gt;21.5183463196302&lt;/D&gt;&lt;D xsi:type="xsd:double"&gt;20.7019818718895&lt;/D&gt;&lt;D xsi:type="xsd:double"&gt;21.3537363735309&lt;/D&gt;&lt;D xsi:type="xsd:double"&gt;20.3629112410383&lt;/D&gt;&lt;D xsi:typ</t>
        </r>
      </text>
    </comment>
    <comment ref="A7" authorId="0" shapeId="0" xr:uid="{C61FC17D-4B1B-48FC-9F02-3311013E3527}">
      <text>
        <r>
          <rPr>
            <b/>
            <sz val="9"/>
            <color indexed="81"/>
            <rFont val="Tahoma"/>
            <charset val="1"/>
          </rPr>
          <t>e="xsd:double"&gt;19.235448834612&lt;/D&gt;&lt;D xsi:type="xsd:double"&gt;17.2589738889609&lt;/D&gt;&lt;D xsi:type="xsd:double"&gt;17.3977137909839&lt;/D&gt;&lt;D xsi:type="xsd:double"&gt;17.7999828880397&lt;/D&gt;&lt;D xsi:type="xsd:double"&gt;16.4876521747001&lt;/D&gt;&lt;D xsi:type="xsd:double"&gt;14.5501625151233&lt;/D&gt;&lt;D xsi:type="xsd:double"&gt;15.7070465852524&lt;/D&gt;&lt;D xsi:type="xsd:double"&gt;14.3918533187601&lt;/D&gt;&lt;D xsi:type="xsd:double"&gt;15.1671315081334&lt;/D&gt;&lt;D xsi:type="xsd:double"&gt;17.0911986405951&lt;/D&gt;&lt;D xsi:type="xsd:double"&gt;17.059735517119&lt;/D&gt;&lt;D xsi:type="xsd:double"&gt;18.0197777164191&lt;/D&gt;&lt;D xsi:type="xsd:double"&gt;17.3631553961109&lt;/D&gt;&lt;D xsi:type="xsd:double"&gt;16.5058860587191&lt;/D&gt;&lt;D xsi:type="xsd:double"&gt;15.9964816879532&lt;/D&gt;&lt;D xsi:type="xsd:double"&gt;13.8062888771019&lt;/D&gt;&lt;D xsi:type="xsd:double"&gt;13.9097363857951&lt;/D&gt;&lt;D xsi:type="xsd:double"&gt;14.4109813714899&lt;/D&gt;&lt;D xsi:type="xsd:double"&gt;14.6670136885977&lt;/D&gt;&lt;D xsi:type="xsd:double"&gt;14.4709076508188&lt;/D&gt;&lt;D xsi:type="xsd:double"&gt;14.2426710572068&lt;/D&gt;&lt;D xsi:type="xsd:double"&gt;12.9144912009077&lt;/D&gt;&lt;D xsi:type="xsd:double"&gt;10.9922210228533&lt;/D&gt;&lt;D xsi:type="xsd:double"&gt;14.1648347755097&lt;/D&gt;&lt;D xsi:type="xsd:double"&gt;15.1086450683202&lt;/D&gt;&lt;D xsi:type="xsd:double"&gt;14.827105542888&lt;/D&gt;&lt;D xsi:type="xsd:double"&gt;14.0422244288746&lt;/D&gt;&lt;D xsi:type="xsd:double"&gt;14.7997605161047&lt;/D&gt;&lt;D xsi:type="xsd:double"&gt;15.3504312946279&lt;/D&gt;&lt;D xsi:type="xsd:double"&gt;15.194956015586&lt;/D&gt;&lt;D xsi:type="xsd:double"&gt;15.7126698663534&lt;/D&gt;&lt;D xsi:type="xsd:double"&gt;16.4386410310229&lt;/D&gt;&lt;D xsi:type="xsd:double"&gt;16.7379820185481&lt;/D&gt;&lt;D xsi:type="xsd:double"&gt;16.656183823447&lt;/D&gt;&lt;D xsi:type="xsd:double"&gt;16.4549695328231&lt;/D&gt;&lt;D xsi:type="xsd:double"&gt;16.5797970353228&lt;/D&gt;&lt;D xsi:type="xsd:double"&gt;16.8240584730459&lt;/D&gt;&lt;D xsi:type="xsd:double"&gt;17.8434289277242&lt;/D&gt;&lt;D xsi:type="xsd:double"&gt;16.48730166494&lt;/D&gt;&lt;D xsi:type="xsd:double"&gt;16.105625000797&lt;/D&gt;&lt;D xsi:type="xsd:double"&gt;16.0357946635932&lt;/D&gt;&lt;D xsi:type="xsd:double"&gt;16.1303901899112&lt;/D&gt;&lt;D xsi:type="xsd:double"&gt;16.3149937592094&lt;/D&gt;&lt;D xsi:type="xsd:double"&gt;16.5220322986668&lt;/D&gt;&lt;D xsi:type="xsd:double"&gt;14.9656506934362&lt;/D&gt;&lt;D xsi:type="xsd:double"&gt;14.7470860114277&lt;/D&gt;&lt;D xsi:type="xsd:double"&gt;14.6007067102207&lt;/D&gt;&lt;D xsi:type="xsd:double"&gt;13.2223475968676&lt;/D&gt;&lt;D xsi:type="xsd:double"&gt;12.4453257192216&lt;/D&gt;&lt;D xsi:type="xsd:double"&gt;11.3181549511431&lt;/D&gt;&lt;D xsi:type="xsd:double"&gt;10.8207709061007&lt;/D&gt;&lt;D xsi:type="xsd:double"&gt;11.4985537934212&lt;/D&gt;&lt;D xsi:type="xsd:double"&gt;10.9801957397474&lt;/D&gt;&lt;D xsi:type="xsd:double"&gt;10.1782551189542&lt;/D&gt;&lt;D xsi:type="xsd:double"&gt;10.7075925932432&lt;/D&gt;&lt;D xsi:type="xsd:double"&gt;10.8099533134175&lt;/D&gt;&lt;D xsi:type="xsd:double"&gt;11.8099434614277&lt;/D&gt;&lt;D xsi:type="xsd:double"&gt;11.8794130616598&lt;/D&gt;&lt;D xsi:type="xsd:double"&gt;13.5786215939767&lt;/D&gt;&lt;D xsi:type="xsd:double"&gt;13.5078546753866&lt;/D&gt;&lt;D xsi:type="xsd:double"&gt;14.5059426947856&lt;/D&gt;&lt;D xsi:type="xsd:double"&gt;15.189764613507&lt;/D&gt;&lt;D xsi:type="xsd:double"&gt;14.0230195327738&lt;/D&gt;&lt;D xsi:type="xsd:double"&gt;14.134567102657&lt;/D&gt;&lt;D xsi:type="xsd:double"&gt;12.8895626433684&lt;/D&gt;&lt;D xsi:type="xsd:double"&gt;12.9269038295832&lt;/D&gt;&lt;D xsi:type="xsd:double"&gt;13.9731130260239&lt;/D&gt;&lt;D xsi:type="xsd:double"&gt;14.4214181736323&lt;/D&gt;&lt;D xsi:type="xsd:double"&gt;14.5234725348679&lt;/D&gt;&lt;D xsi:type="xsd:double"&gt;16.5318385032803&lt;/D&gt;&lt;D xsi:type="xsd:double"&gt;16.9386175338366&lt;/D&gt;&lt;D xsi:type="xsd:double"&gt;15.4204649290245&lt;/D&gt;&lt;D xsi:type="xsd:double"&gt;15.968325256905&lt;/D&gt;&lt;D xsi:type="xsd:double"&gt;14.674968616451&lt;/D&gt;&lt;D xsi:type="xsd:double"&gt;14.1238224357445&lt;/D&gt;&lt;D xsi:type="xsd:double"&gt;13.6446331849755&lt;/D&gt;&lt;D xsi:type="xsd:double"&gt;13.7087628718856&lt;/D&gt;&lt;/FQL&gt;&lt;FQL&gt;&lt;Q&gt;ECH^FMA_PE(NTMA,-10AY,0,AM,"PORTAGG","MEANR")&lt;/Q&gt;&lt;R&gt;121&lt;/R&gt;&lt;C&gt;1&lt;/C&gt;&lt;D xsi:type="xsd:double"&gt;14.441093785999&lt;/D&gt;&lt;D xsi:type="xsd:double"&gt;13.5975333363082&lt;/D&gt;&lt;D xsi:type="xsd:double"&gt;14.2701338884304&lt;/D&gt;&lt;D xsi:type="xsd:double"&gt;13.3895024899655&lt;/D&gt;&lt;D xsi:type="xsd:double"&gt;13.2570971710985&lt;/D&gt;&lt;D xsi:type="xsd:double"&gt;13.4651283207719&lt;/D&gt;&lt;D xsi:type="xsd:double"&gt;13.3021299926856&lt;/D&gt;&lt;D xsi:type="xsd:double"&gt;14.5222692301829&lt;/D&gt;&lt;D xsi:type="xsd:double"&gt;13.9006267096766&lt;/D&gt;&lt;D xsi:type="xsd:double"&gt;13.3253716906624&lt;/D&gt;&lt;D xsi:type="xsd:double"&gt;12.405730185674&lt;/D&gt;&lt;D xsi:type="xsd:double"&gt;12.5664414019908&lt;/D&gt;&lt;D xsi:type="xsd:double"&gt;12.2636591022103&lt;/D&gt;&lt;D xsi:type="xsd:double"&gt;13.1065070246751&lt;/D&gt;&lt;D xsi:type="xsd:double"&gt;13.3010713301728&lt;/D&gt;&lt;D xsi:type="xsd:double"&gt;12.3394241043051&lt;/D&gt;&lt;D xsi:type="xsd:double"&gt;11.9114595469562&lt;/D&gt;&lt;D xsi:type="xsd:double"&gt;12.2797681534162&lt;/D&gt;&lt;D xsi:type="xsd:double"&gt;13.2454916194478&lt;/D&gt;&lt;D xsi:type="xsd:double"&gt;13.8730752546874&lt;/D&gt;&lt;D xsi:type="xsd:double"&gt;13.7481096402596&lt;/D&gt;&lt;D xsi:type="xsd:double"&gt;14.5299538594334&lt;/D&gt;&lt;D xsi:type="xsd:double"&gt;15.33276080516&lt;/D&gt;&lt;D xsi:type="xsd:double"&gt;15.8370970467779&lt;/D&gt;&lt;D xsi:type="xsd:double"&gt;15.3580191257396&lt;/D&gt;&lt;D xsi:type="xsd:double"&gt;16.9157009091846&lt;/D&gt;&lt;D xsi:type="xsd:double"&gt;15.9644791327758&lt;/D&gt;&lt;D xsi:type="xsd:double"&gt;15.1250117576715&lt;/D&gt;&lt;D xsi:type="xsd:double"&gt;15.7497077072457&lt;/D&gt;&lt;D xsi:type="xsd:double"&gt;16.0225673801568&lt;/D&gt;&lt;D xsi:type="xsd:double"&gt;17.0134149160505&lt;/D&gt;&lt;D xsi:type="xsd:double"&gt;17.0025113496412&lt;/D&gt;&lt;D xsi:type="xsd:double"&gt;17.4347207376342&lt;/D&gt;&lt;D xsi:type="xsd:double"&gt;16.8161721240756&lt;/D&gt;&lt;D xsi:type="xsd:double"&gt;17.8348640732804&lt;/D&gt;&lt;D xsi:type="xsd:double"&gt;18.596654510842&lt;/D&gt;&lt;D xsi:type="xsd:double"&gt;19.1219984749884&lt;/D&gt;&lt;D xsi:type="xsd:double"&gt;15.4179399266373&lt;/D&gt;&lt;D xsi:type="xsd:double"&gt;12.8403676309472&lt;/D&gt;&lt;D xsi:type="xsd:double"&gt;14.0058905831266&lt;/D&gt;&lt;D xsi:type="xsd:double"&gt;14.8613165493865&lt;/D&gt;&lt;D xsi:type="xsd:double"&gt;14.1972675804675&lt;/D&gt;&lt;D xsi:type="xsd:double"&gt;13.6801344261&lt;/D&gt;&lt;D xsi:type="xsd:double"&gt;13.9621156489723&lt;/D&gt;&lt;D xsi:type="xsd:double"&gt;12.9624976381516&lt;/D&gt;&lt;D xsi:type="xsd:double"&gt;11.60053587632&lt;/D&gt;&lt;D xsi:type="xsd:double"&gt;12.0421129293643&lt;/D&gt;&lt;D xsi:type="xsd:double"&gt;12.2095408587264&lt;/D&gt;&lt;D xsi:type="xsd:double"&gt;12.0832175438118&lt;/D&gt;&lt;D xsi:type="xsd:double"&gt;14.9781483350395&lt;/D&gt;&lt;D xsi:type="xsd:double"&gt;14.9841714831517&lt;/D&gt;&lt;D xsi:type="xsd:double"&gt;14.3279283740094&lt;/D&gt;&lt;D xsi:type="xsd:double"&gt;8.98327355153663&lt;/D&gt;&lt;D xsi:type="xsd:double"&gt;8.86492562612962&lt;/D&gt;&lt;D xsi:type="xsd:double"&gt;8.42832670238629&lt;/D&gt;&lt;D xsi:type="xsd:double"&gt;9.01795607666806&lt;/D&gt;&lt;D xsi:type="xsd:double"&gt;8.72056557744919&lt;/D&gt;&lt;D xsi:type="xsd:double"&gt;8.70067143246381&lt;/D&gt;&lt;D xsi:type="xsd:double"&gt;9.16002770946695&lt;/D&gt;&lt;D xsi:type="xsd:double"&gt;8.19815562170388&lt;/D&gt;&lt;D xsi:type="xsd:double"&gt;9.68678038805093&lt;/D&gt;&lt;D xsi:type="xsd:double"&gt;8.96823109744146&lt;/D&gt;&lt;D xsi:type="xsd:double"&gt;7.74994241562599&lt;/D&gt;&lt;D xsi:type="xsd:double"&gt;8.15779146373912&lt;/D&gt;&lt;D xsi:type="xsd:double"&gt;8.64143150018667&lt;/D&gt;&lt;D xsi:type="xsd:double"&gt;7.79624757454666&lt;/D&gt;&lt;D xsi:type="xsd:double"&gt;6.15009453803403&lt;/D&gt;&lt;D xsi:type="xsd:double"&gt;13.0748840193685&lt;/D&gt;&lt;D xsi:type="xsd:double"&gt;37.7873387398055&lt;/D&gt;&lt;D xsi:type="xsd:double"&gt;14.6419360798472&lt;/D&gt;&lt;D xsi:type="xsd:double"&gt;16.0834041342494&lt;/D&gt;&lt;D xsi:type="xsd:double"&gt;15.5674459005652&lt;/D&gt;&lt;D xsi:type="xsd:double"&gt;13.9243681603218&lt;/D&gt;&lt;D xsi:type="xsd:double"&gt;13.857157600005&lt;/D&gt;&lt;D xsi:type="xsd:double"&gt;14.8090869859327&lt;/D&gt;&lt;D xsi:type="xsd:double"&gt;13.7585717572226&lt;/D&gt;&lt;D xsi:type="xsd:double"&gt;14.1235655441478&lt;/D&gt;&lt;D xsi:type="xsd:double"&gt;14.4469431281138&lt;/D&gt;&lt;D xsi:type="xsd:double"&gt;14.4971912797327&lt;/D&gt;&lt;D xsi:type="xsd:double"&gt;13.4776258801448&lt;/D&gt;&lt;D xsi:type="xsd:double"&gt;11.1028393138501&lt;/D&gt;&lt;D xsi:type="xsd:double"&gt;11.3039503502919&lt;/D&gt;&lt;D xsi:type="xsd:double"&gt;10.249082944711&lt;/D&gt;&lt;D xsi:type="xsd:double"&gt;10.2081089858262&lt;/D&gt;&lt;D xsi:type="xsd:double"&gt;9.9846792235136&lt;/D&gt;&lt;D xsi:type="xsd:double"&gt;9.11103535431979&lt;/D&gt;&lt;D xsi:type="xsd:double"&gt;9.74124590621367&lt;/D&gt;&lt;D xsi:type="xsd:double"&gt;9.28345460519507&lt;/D&gt;&lt;D xsi:type="xsd:double"&gt;9.9316531510139&lt;/D&gt;&lt;D xsi:type="xsd:double"&gt;9.87985953518354&lt;/D&gt;&lt;D xsi:type="xsd:double"&gt;10.0178939193304&lt;/D&gt;&lt;D xsi:type="xsd:double"&gt;8.76461444148614&lt;/D&gt;&lt;D xsi:type="xsd:double"&gt;8.95361501651078&lt;/D&gt;&lt;D xsi:type="xsd:double"&gt;6.4481838784158&lt;/D&gt;&lt;D xsi:type="xsd:double"&gt;6.56510264065378&lt;/D&gt;&lt;D xsi:type="xsd:double"&gt;6.78674369374261&lt;/D&gt;&lt;D xsi:type="xsd:double"&gt;7.25080336806392&lt;/D&gt;&lt;D xsi:type="xsd:double"&gt;7.397072604462&lt;/D&gt;&lt;D xsi:type="xsd:double"&gt;6.93765679433626&lt;/D&gt;&lt;D xsi:type="xsd:double"&gt;7.21941828812682&lt;/D&gt;&lt;D xsi:type="xsd:double"&gt;7.82697256562982&lt;/D&gt;&lt;D xsi:type="xsd:double"&gt;7.95613076863593&lt;/D&gt;&lt;D xsi:type="xsd:double"&gt;7.36737282726375&lt;/D&gt;&lt;D xsi:type="xsd:double"&gt;7.85489571868701&lt;/D&gt;&lt;D xsi:type="xsd:double"&gt;8.28411683502578&lt;/D&gt;&lt;D xsi:type="xsd:double"&gt;8.42633775802325&lt;/D&gt;&lt;D xsi:type="xsd:double"&gt;9.32058577124496&lt;/D&gt;&lt;D xsi:type="xsd:double"&gt;9.04349049197194&lt;/D&gt;&lt;D xsi:type="xsd:double"&gt;8.27318052073251&lt;/D&gt;&lt;D xsi:type="xsd:double"&gt;8.40264936744689&lt;/D&gt;&lt;D xsi:type="xsd:double"&gt;8.84569113089235&lt;/D&gt;&lt;D xsi:type="xsd:double"&gt;9.80318756962092&lt;/D&gt;&lt;D xsi:type="xsd:double"&gt;9.42643055386684&lt;/D&gt;&lt;D xsi:type="xsd:double"&gt;9.7037919123018&lt;/D&gt;&lt;D xsi:type="xsd:double"&gt;9.96707228679067&lt;/D&gt;&lt;D xsi:type="xsd:double"&gt;9.79603977537924&lt;/D&gt;&lt;D xsi:type="xsd:double"&gt;10.6540905983857&lt;/D&gt;&lt;D xsi:type="xsd:double"&gt;9.75047344463222&lt;/D&gt;&lt;D xsi:type="xsd:double"&gt;9.49286202796247&lt;/D&gt;&lt;D xsi:type="xsd:double"&gt;9.13696679444272&lt;/D&gt;&lt;D xsi:type="xsd:double"&gt;9.37138297140707&lt;/D&gt;&lt;/FQL&gt;&lt;FQL&gt;&lt;Q&gt;EPU^FMA_PE(LTMA,-10AY,0,AM,"PORTAGG","MEANR")&lt;/Q&gt;&lt;R&gt;121&lt;/R&gt;&lt;C&gt;1&lt;/C&gt;&lt;D xsi:type="xsd:double"&gt;15.2619784865477&lt;/D&gt;&lt;D xsi:type="xsd:double"&gt;14.1084006156484&lt;/D&gt;&lt;D xsi:type="xsd:double"&gt;14.4107052671462&lt;/D&gt;&lt;D xsi:type="xsd:double"&gt;14.2208160585694&lt;/D&gt;&lt;D xsi:type="xsd:double"&gt;15.1649349678172&lt;/D&gt;&lt;D xsi:type="xsd:double"&gt;16.3564209364825&lt;/D&gt;&lt;D xsi:type="xsd:double"&gt;16.0046260493945&lt;/D&gt;&lt;D xsi:type="xsd:double"&gt;15.6604132428952&lt;/D&gt;&lt;D xsi:type="xsd:double"&gt;15.3389140113599&lt;/D&gt;&lt;D xsi:type="xsd:double"&gt;16.328876497754&lt;/D&gt;&lt;D xsi:type="xsd:double"&gt;15.3482904243319&lt;/D&gt;&lt;D xsi:type="xsd:double"&gt;14.6708375000405&lt;/D&gt;&lt;D xsi:type="xsd:double"&gt;14.1707973547034&lt;/D&gt;&lt;D xsi:type="xsd:double"&gt;12.1926117801378&lt;/D&gt;&lt;D xsi:type="xsd:double"&gt;11.1153249793615&lt;/D&gt;&lt;D xsi:type="xsd:double"&gt;10.6070990574627&lt;/D&gt;&lt;D xsi:type="xsd:double"&gt;14.844841644272&lt;/D&gt;&lt;D xsi:type="xsd:double"&gt;19.1745319222276&lt;/D&gt;&lt;D xsi:type="xsd:double"&gt;22.2782406455576&lt;/D&gt;&lt;D xsi:type="xsd:double"&gt;22.1363614667969&lt;/D&gt;&lt;D xsi:type="xsd:double"&gt;20.7195665749074&lt;/D&gt;&lt;D xsi:type="xsd:double"&gt;19.7518122743733&lt;/D&gt;&lt;D xsi:type="xsd:double"&gt;19.4836511582534&lt;/D&gt;&lt;D xsi:type="xsd:double"&gt;18.5138679477206&lt;/D&gt;&lt;D xsi:type="xsd:double"&gt;17.3420510778737&lt;/D&gt;&lt;D xsi:type="xsd:double"&gt;16.1814367169324&lt;/D&gt;&lt;D xsi:type="xsd:double"&gt;15.5866221225862&lt;/D&gt;&lt;D xsi:type="xsd:double"&gt;15.0549771058068&lt;/D&gt;&lt;D xsi:type="xsd:double"&gt;15.5858754028594&lt;/D&gt;&lt;D xsi:type="xsd:double"&gt;16.2542527786149&lt;/D&gt;&lt;D xsi:type="xsd:double"&gt;16.1129657681349&lt;/D&gt;&lt;D xsi:type="xsd:double"&gt;15.1162186194432&lt;/D&gt;&lt;D xsi:type="xsd:double"&gt;15.1046334342046&lt;/D&gt;&lt;D xsi:type="xsd:double"&gt;14.7403806616917&lt;/D&gt;&lt;D xsi:type="xsd:double"&gt;15.0756839972876&lt;/D&gt;&lt;D xsi:type="xsd:double"&gt;14.9275030566803&lt;/D&gt;&lt;D xsi:type="xsd:double"&gt;16.4306019840857&lt;/D&gt;&lt;D xsi:type="xsd:double"&gt;16.4147797469859&lt;/D&gt;&lt;D xsi:type="xsd:double"&gt;16.9083123543401&lt;/D&gt;&lt;D xsi:type="xsd:double"&gt;16.8849889085167&lt;/D&gt;&lt;D xsi:type="xsd:double"&gt;18.2495967498427&lt;/D&gt;&lt;D xsi:type="xsd:double"&gt;18.6560228131056&lt;/D&gt;&lt;D xsi:type="xsd:double"&gt;19.3073074996082&lt;/D&gt;&lt;D xsi:type="xsd:double"&gt;18.8975833862917&lt;/D&gt;&lt;D xsi:type="xsd:double"&gt;18.2948962514195&lt;/D&gt;&lt;D xsi:type="xsd:double"&gt;17.7398651874335&lt;/D&gt;&lt;D xsi:type="xsd:double"&gt;17.6848894020241&lt;/D&gt;&lt;D xsi:type="xsd:double"&gt;17.2593462453608&lt;/D&gt;&lt;D xsi:type="xsd:double"&gt;16.492610698943&lt;/D&gt;&lt;D xsi:type="xsd:double"&gt;15.9462921720089&lt;/D&gt;&lt;D xsi:type="xsd:double"&gt;16.2953272583424&lt;/D&gt;&lt;D xsi:type="xsd:double"&gt;17.1448333515234&lt;/D&gt;&lt;D xsi:type="xsd:double"&gt;18.3982531138737&lt;/D&gt;&lt;D xsi:type="xsd:double"&gt;20.3969266542709&lt;/D&gt;&lt;D xsi:type="xsd:double"&gt;19.8582736245327&lt;/D&gt;&lt;D xsi:type="xsd:double"&gt;19.1300990889412&lt;/D&gt;&lt;D xsi:type="xsd:double"&gt;18.0832521194564&lt;/D&gt;&lt;D xsi:type="xsd:double"&gt;17.8183963361077&lt;/D&gt;&lt;D xsi:type="xsd:double"&gt;18.1829238637619&lt;/D&gt;&lt;D xsi:type="xsd:double"&gt;17.7706301939646&lt;/D&gt;&lt;D xsi:type="xsd:double"&gt;17.3091123725851&lt;/D&gt;&lt;D xsi:type="xsd:double"&gt;17.1185280233014&lt;/D&gt;&lt;D xsi:type="xsd:double"&gt;16.3899293260911&lt;/D&gt;&lt;D xsi:type="xsd:double"&gt;17.826598260182&lt;/D&gt;&lt;D xsi:type="xsd:double"&gt;16.4484756382311&lt;/D&gt;&lt;D xsi:type="xsd:double"&gt;17.0731742606062&lt;/D&gt;&lt;D xsi:type="xsd:double"&gt;15.6119243897181&lt;/D&gt;&lt;D xsi:type="xsd:double"&gt;16.1128497324242&lt;/D&gt;&lt;D xsi:type="xsd:double"&gt;18.4645316018201&lt;/D&gt;&lt;D xsi:type="xsd:double"&gt;21.4905894340614&lt;/D&gt;&lt;D xsi:type="xsd:double"&gt;24.4780521839392&lt;/D&gt;&lt;D xsi:type="xsd:double"&gt;31.43175379587&lt;/D&gt;&lt;D xsi:type="xsd:double"&gt;36.1304418781156&lt;/D&gt;&lt;D xsi:type="xsd:double"&gt;39.7842258003272&lt;/D&gt;&lt;D xsi:type="xsd:double"&gt;44.8059187555064&lt;/D&gt;&lt;D xsi:type="xsd:double"&gt;53.9123271504657&lt;/D&gt;&lt;D xsi:type="xsd:double"&gt;45.3690493562513&lt;/D&gt;&lt;D xsi:type="xsd:double"&gt;68.1834825625355&lt;/D&gt;&lt;D xsi:type="xsd:double"&gt;63.0825297322453&lt;/D&gt;&lt;D xsi:type="xsd:double"&gt;56.638416526557&lt;/D&gt;&lt;D xsi:type="xsd:double"&gt;51.1848084518594&lt;/D&gt;&lt;D xsi:type="xsd:double"&gt;44.9156484624072&lt;/D&gt;&lt;D xsi:type="xsd:double"&gt;38.7060121414367&lt;/D&gt;&lt;D xsi:type="xsd:double"&gt;33.4307538403702&lt;/D&gt;&lt;D xsi:type="xsd:double"&gt;27.6630625174726&lt;/D&gt;&lt;D xsi:type="xsd:double"&gt;22.8542142895416&lt;/D&gt;&lt;D xsi:type="xsd:double"&gt;16.9909973809873&lt;/D&gt;&lt;D xsi:type="xsd:double"&gt;12.1858102892046&lt;/D&gt;&lt;D xsi:type="xsd:double"&gt;11.9571560704459&lt;/D&gt;&lt;D xsi:type="xsd:double"&gt;13.381215914965&lt;/D&gt;&lt;D xsi:type="xsd:double"&gt;13.4970958750247&lt;/D&gt;&lt;D xsi:type="xsd:double"&gt;12.440390405561&lt;/D&gt;&lt;D xsi:type="xsd:double"&gt;11.8639574461821&lt;/D&gt;&lt;D xsi:type="xsd:double"&gt;10.7894420318913&lt;/D&gt;&lt;D xsi:type="xsd:double"&gt;10.0980732513815&lt;/D&gt;&lt;D xsi:type="xsd:double"&gt;9.9576750176385&lt;/D&gt;&lt;D xsi:type="xsd:double"&gt;8.92806044548059&lt;/D&gt;&lt;D xsi:type="xsd:double"&gt;9.5013518522737&lt;/D&gt;&lt;D xsi:type="xsd:double"&gt;10.0049694337373&lt;/D&gt;&lt;D xsi:type="xsd:double"&gt;9.21896620518589&lt;/D&gt;&lt;D xsi:type="xsd:double"&gt;10.384463926924&lt;/D&gt;&lt;D xsi:type="xsd:double"&gt;9.31802841228926&lt;/D&gt;&lt;D xsi:type="xsd:double"&gt;9.43770233392211&lt;/D&gt;&lt;D xsi:type="xsd:double"&gt;9.55123182094191&lt;/D&gt;&lt;D xsi:type="xsd:double"&gt;9.47935951059498&lt;/D&gt;&lt;D xsi:type="xsd:double"&gt;10.0556014609365&lt;/D&gt;&lt;D xsi:type="xsd:double"&gt;10.7546482592027&lt;/D&gt;&lt;D xsi:type="xsd:double"&gt;10.9358825140663&lt;/D&gt;&lt;D xsi:type="xsd:double"&gt;10.7616441973612&lt;/D&gt;&lt;D xsi:type="xsd:double"&gt;10.6416084853711&lt;/D&gt;&lt;D xsi:type="xsd:double"&gt;11.8367942942241&lt;/D&gt;&lt;D xsi:type="xsd:double"&gt;14.8491103086119&lt;/D&gt;&lt;D xsi:type="xsd:double"&gt;14.9426925094375&lt;/D&gt;&lt;D xsi:type="xsd:double"&gt;15.2019891662024&lt;/D&gt;&lt;D xsi:type="xsd:double"&gt;15.1428982154309&lt;/D&gt;&lt;D xsi:type="xsd:double"&gt;15.1766826641729&lt;/D&gt;&lt;D xsi:type="xsd:double"&gt;15.2897501092985&lt;/D&gt;&lt;D xsi:type="xsd:double"&gt;14.2162284506654&lt;/D&gt;&lt;D xsi:type="xsd:double"&gt;13.6831678390174&lt;/D&gt;&lt;D xsi:type="xsd:double"&gt;13.186975482329&lt;/D&gt;&lt;D xsi:type="xsd:double"&gt;13.4211289682802&lt;/D&gt;&lt;/FQL&gt;&lt;FQL&gt;&lt;Q&gt;WL-FDS^FG_PRICE_CHANGE(0,-6AM)&lt;/Q&gt;&lt;R&gt;1&lt;/R&gt;&lt;C&gt;1&lt;/C&gt;&lt;D xsi:type="xsd:double"&gt;-8.00805452292441&lt;/D&gt;&lt;/FQL&gt;&lt;FQL&gt;&lt;Q&gt;NI-FDS^FG_PRICE_CHANGE(0,-1AM)&lt;/Q&gt;&lt;R&gt;1&lt;/R&gt;&lt;C&gt;1&lt;/C&gt;&lt;D xsi:type="xsd:double"&gt;-1.66320166320166&lt;/D&gt;&lt;/FQL&gt;&lt;FQL&gt;&lt;Q&gt;COPP-FDS^MAX(FG_PRICE(0,-5AY))&lt;/Q&gt;&lt;R&gt;1&lt;/R&gt;&lt;C&gt;1&lt;/C&gt;&lt;D xsi:type="xsd:double"&gt;5.119&lt;/D&gt;&lt;/FQL&gt;&lt;FQL&gt;&lt;Q&gt;FC0000QA^FG_PRICE(0)&lt;/Q&gt;&lt;R&gt;1&lt;/R&gt;&lt;C&gt;1&lt;/C&gt;&lt;D xsi:type="xsd:double"&gt;108.5675&lt;/D&gt;&lt;/FQL&gt;&lt;FQL&gt;&lt;Q&gt;VNM^FG_PRICE_MAVG(0,,,,200)&lt;/Q&gt;&lt;R&gt;1&lt;/R&gt;&lt;C&gt;1&lt;/C&gt;&lt;D xsi:type="xsd:double"&gt;12.724875&lt;/D&gt;&lt;/FQL&gt;&lt;FQL&gt;&lt;Q&gt;QAT^FG_PRICE_MAVG(0,,,,60)&lt;/Q&gt;&lt;R&gt;1&lt;/R&gt;&lt;C&gt;1&lt;/C&gt;&lt;D xsi:type="xsd:double"&gt;17.552032&lt;/D&gt;&lt;/FQL&gt;&lt;FQL&gt;&lt;Q&gt;EZA^FG_PRICE_MAVG(0,,,,30)&lt;/Q&gt;&lt;R&gt;1&lt;/R&gt;&lt;C&gt;1&lt;/C&gt;&lt;D xsi:type="xsd:double"&gt;47.462&lt;/D&gt;&lt;/FQL&gt;&lt;FQL&gt;&lt;Q&gt;EIDO^FG_PRICE_MAVG(0,,,,200)&lt;/Q&gt;&lt;R&gt;1&lt;/R&gt;&lt;C&gt;1&lt;/C&gt;&lt;D xsi:type="xsd:double"&gt;21.3608&lt;/D&gt;&lt;/FQL&gt;&lt;FQL&gt;&lt;Q&gt;KSA^FG_TOTAL_RETURNC(0,-1AM)&lt;/Q&gt;&lt;R&gt;1&lt;/R&gt;&lt;C&gt;1&lt;/C&gt;&lt;D xsi:type="xsd:double"&gt;1.7374992&lt;/D&gt;&lt;/FQL&gt;&lt;FQL&gt;&lt;Q&gt;SET-BKK^FG_TOTAL_RETURNC(0,-6AM)&lt;/Q&gt;&lt;R&gt;1&lt;/R&gt;&lt;C&gt;1&lt;/C&gt;&lt;D xsi:type="xsd:double"&gt;5.0201774&lt;/D&gt;&lt;/FQL&gt;&lt;FQL&gt;&lt;Q&gt;MCHI^P_PRICE(0)/P_PRICE_HIGH_PR(0,,,,,,"PRICE","INTRA","52W")&lt;/Q&gt;&lt;R&gt;1&lt;/R&gt;&lt;C&gt;1&lt;/C&gt;&lt;D xsi:type="xsd:double"&gt;0.99463964&lt;/D&gt;&lt;/FQL&gt;&lt;FQL&gt;&lt;Q&gt;GREK^P_PRICE(0)/P_PRICE_HIGH_PR(0,,,,,,"PRICE","INTRA","52W")&lt;/Q&gt;&lt;R&gt;1&lt;/R&gt;&lt;C&gt;1&lt;/C&gt;&lt;D xsi:type="xsd:double"&gt;1&lt;/D&gt;&lt;/FQL&gt;&lt;FQL&gt;&lt;Q&gt;EWW^FG_TOTAL_RETURNC(0,-12AM)&lt;/Q&gt;&lt;R&gt;1&lt;/R&gt;&lt;C&gt;1&lt;/C&gt;&lt;D xsi:type="xsd:double"&gt;-3.027445&lt;/D&gt;&lt;/FQL&gt;&lt;FQL&gt;&lt;Q&gt;EPHE^PERCENT_CHANGE(FMA_EPS(+1,0,,,,"PORTAGG","MEAN"),FMA_EPS(+1,-3AM,,,,"PORTAGG","MEAN"))&lt;/Q&gt;&lt;R&gt;1&lt;/R&gt;&lt;C&gt;1&lt;/C&gt;&lt;D xsi:type="xsd:double"&gt;3.94353253923162&lt;/D&gt;&lt;/FQL&gt;&lt;FQL&gt;&lt;Q&gt;ECH^FG_TOTAL_RETURNC(0,-1AM)&lt;/Q&gt;&lt;R&gt;1&lt;/R&gt;&lt;C&gt;1&lt;/C&gt;&lt;D xsi:type="xsd:double"&gt;2.817428&lt;/D&gt;&lt;/FQL&gt;&lt;FQL&gt;&lt;Q&gt;CC_TR^IMF_IFS_RCPI_Q(0)&lt;/Q&gt;&lt;R&gt;1&lt;/R&gt;&lt;C&gt;1&lt;/C&gt;&lt;D xsi:type="xsd:double"&gt;72.27338&lt;/D&gt;&lt;/FQL&gt;&lt;FQL&gt;&lt;Q&gt;CAGDPY@CL^EE_ACTUAL_ANNUAL(MED,0)&lt;/Q&gt;&lt;R&gt;1&lt;/R&gt;&lt;C&gt;1&lt;/C&gt;&lt;D xsi:type="xsd:double"&gt;-3.68653581083686&lt;/D&gt;&lt;/FQL&gt;&lt;FQL&gt;&lt;Q&gt;USDAED^FG_PRICE_CHANGE(0,-1AY)&lt;/Q&gt;&lt;R&gt;1&lt;/R&gt;&lt;C&gt;1&lt;/C&gt;&lt;D xsi:type="xsd:double"&gt;-0.0019013882&lt;/D&gt;&lt;/FQL&gt;&lt;FQL&gt;&lt;Q&gt;USDBRL^FG_COMPANY_NAME&lt;/Q&gt;&lt;R&gt;1&lt;/R&gt;&lt;C&gt;1&lt;/C&gt;&lt;D xsi:type="xsd:string"&gt;Brazilian Real per U.S. Dollar&lt;/D&gt;&lt;/FQL&gt;&lt;FQL&gt;&lt;Q&gt;USDPLN^FG_PRICE_CHANGE(0,-3AM)&lt;/Q&gt;&lt;R&gt;1&lt;/R&gt;&lt;C&gt;1&lt;/C&gt;&lt;D xsi:type="xsd:double"&gt;-4.8764763&lt;/D&gt;&lt;/FQL&gt;&lt;FQL&gt;&lt;Q&gt;USDIDR^FG_COMPANY_NAME&lt;/Q&gt;&lt;R&gt;1&lt;/R&gt;&lt;C&gt;1&lt;/C&gt;&lt;D xsi:type="xsd:string"&gt;Indonesian Rupiah per U.S. Dollar&lt;/D&gt;&lt;/FQL&gt;&lt;FQL&gt;&lt;Q&gt;QAT^P_PRICE_RETURNS_PR('52W',2,-10AY,0,AM)&lt;/Q&gt;&lt;R&gt;121&lt;/R&gt;&lt;C&gt;1&lt;/C&gt;&lt;D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xsi:type="xsd:double"&gt;-8.836067&lt;/D&gt;&lt;D xsi:type="xsd:double"&gt;2.4723172&lt;/D&gt;&lt;D xsi:type="xsd:double"&gt;-6.777459&lt;/D&gt;&lt;D xsi:type="xsd:double"&gt;-15.16074&lt;/D&gt;&lt;D xsi:type="xsd:double"&gt;-15.988504&lt;/D&gt;&lt;D xsi:type="xsd:double"&gt;-12.447434&lt;/D&gt;&lt;D xsi:type="xsd:double"&gt;-21.74185&lt;/D&gt;&lt;D xsi:type="xsd:double"&gt;-17.949581&lt;/D&gt;&lt;D xsi:type="xsd:double"&gt;-25.129938&lt;/D&gt;&lt;D xsi:type="xsd:double"&gt;-20.006096&lt;/D&gt;&lt;D xsi:type="xsd:double"&gt;-12.922705&lt;/D&gt;&lt;D xsi:type="xsd:double"&gt;-15.291822&lt;/D&gt;&lt;D xsi:type="xsd:double"&gt;-19.392162&lt;/D&gt;&lt;D xsi:type="xsd:double"&gt;-16.772968&lt;/D&gt;&lt;D xsi:type="xsd:double"&gt;-10.066122&lt;/D&gt;&lt;D xsi:type="xsd:double"&gt;5.788505&lt;/D&gt;&lt;D xsi:type="xsd:double"&gt;-4.1192827&lt;/D&gt;&lt;D xsi:type="xsd:double"&gt;-8.964497&lt;/D&gt;&lt;D xsi:type="xsd:double"&gt;-3.3716917&lt;/D&gt;&lt;D xsi:type="xsd:double"&gt;4.865849&lt;/D&gt;&lt;D xsi:type="xsd:double"&gt;26.954401&lt;/D&gt;&lt;D xsi:type="xsd:double"&gt;12.544942&lt;/D&gt;&lt;D xsi:type="xsd:double"&gt;2.6417851&lt;/D&gt;&lt;D xsi:type="xsd:double"&gt;1.5521765&lt;/D&gt;&lt;D xsi:type="xsd:double"&gt;5.901873&lt;/D&gt;&lt;D xsi:type="xsd:double"&gt;-6.9962206&lt;/D&gt;&lt;D xsi:type="xsd:double"&gt;-4.8358974&lt;/D&gt;&lt;D xsi:type="xsd:double"&gt;-14.91549&lt;/D&gt;&lt;D xsi:type="xsd:double"&gt;-14.630699&lt;/D&gt;&lt;D xsi:type="xsd:double"&gt;-17.217165&lt;/D&gt;&lt;D xsi:type="xsd:double"&gt;-19.660204&lt;/D&gt;&lt;D xsi:type="xsd:double"&gt;-12.539953&lt;/D&gt;&lt;D xsi:type="xsd:double"&gt;-10.924196&lt;/D&gt;&lt;D xsi:type="xsd:double"&gt;-17.058569&lt;/D&gt;&lt;D xsi:type="xsd:double"&gt;-12.348413&lt;/D&gt;&lt;D xsi:type="xsd:double"&gt;-6.345338&lt;/D&gt;&lt;D xsi:type="xsd:double"&gt;-7.089061&lt;/D&gt;&lt;D xsi:type="xsd:double"&gt;4.461813&lt;/D&gt;&lt;D xsi:type="xsd:double"&gt;1.1599064&lt;/D&gt;&lt;D xsi:type="xsd:double"&gt;11.753237&lt;/D&gt;&lt;D xsi:type="xsd:double"&gt;16.715681&lt;/D&gt;&lt;D xsi:type="xsd:double"&gt;25.859428&lt;/D&gt;&lt;D xsi:type="xsd:double"&gt;44.69204&lt;/D&gt;&lt;D xsi:type="xsd:double"&gt;22.3572&lt;/D&gt;&lt;D xsi:type="xsd:double"&gt;19.16517&lt;/D&gt;&lt;D xsi:type="xsd:double"&gt;19.607841&lt;/D&gt;&lt;D xsi:type="xsd:double"&gt;18.159794&lt;/D&gt;&lt;D xsi:type="xsd:double"&gt;16.208136&lt;/D&gt;&lt;D xsi:type="xsd:double"&gt;8.025289&lt;/D&gt;&lt;D xsi:type="xsd:double"&gt;15.924585&lt;/D&gt;&lt;D xsi:type="xsd:double"&gt;9.521604&lt;/D&gt;&lt;D xsi:type="xsd:double"&gt;-0.66548586&lt;/D&gt;&lt;D xsi:type="xsd:double"&gt;3.025794&lt;/D&gt;&lt;D xsi:type="xsd:double"&gt;1.0919213&lt;/D&gt;&lt;D xsi:type="xsd:double"&gt;-3.8735628&lt;/D&gt;&lt;D xsi:type="xsd:double"&gt;-0.6178796&lt;/D&gt;&lt;D xsi:type="xsd:double"&gt;-4.0371537&lt;/D&gt;&lt;D xsi:type="xsd:double"&gt;-8.681083&lt;/D&gt;&lt;D xsi:type="xsd:double"&gt;-13.99346&lt;/D&gt;&lt;D xsi:type="xsd:double"&gt;-15.27338&lt;/D&gt;&lt;D xsi:type="xsd:double"&gt;-4.095668&lt;/D&gt;&lt;D xsi:type="xsd:double"&gt;-6.4213934&lt;/D&gt;&lt;D xsi:type="xsd:double"&gt;-3.3741593&lt;/D&gt;&lt;D xsi:type="xsd:double"&gt;6.646812&lt;/D&gt;&lt;D xsi:type="xsd:double"&gt;1.6343474&lt;/D&gt;&lt;D xsi:type="xsd:double"&gt;-0.44287443&lt;/D&gt;&lt;D xsi:type="xsd:double"&gt;3.67105&lt;/D&gt;&lt;D xsi:type="xsd:double"&gt;7.245183&lt;/D&gt;&lt;D xsi:type="xsd:double"&gt;6.8019986&lt;/D&gt;&lt;D xsi:type="xsd:double"&gt;13.581764&lt;/D&gt;&lt;D xsi:type="xsd:double"&gt;27.19519&lt;/D&gt;&lt;D xsi:type="xsd:double"&gt;29.931248&lt;/D&gt;&lt;D xsi:type="xsd:double"&gt;25.02489&lt;/D&gt;&lt;D xsi:type="xsd:double"&gt;19.167948&lt;/D&gt;&lt;D xsi:type="xsd:double"&gt;12.741852&lt;/D&gt;&lt;D xsi:type="xsd:double"&gt;14.95204&lt;/D&gt;&lt;D xsi:type="xsd:double"&gt;17.40123&lt;/D&gt;&lt;D xsi:type="xsd:double"&gt;22.274006&lt;/D&gt;&lt;D xsi:type="xsd:double"&gt;13.182533&lt;/D&gt;&lt;D xsi:type="xsd:double"&gt;13.179255&lt;/D&gt;&lt;D xsi:type="xsd:double"&gt;18.658293&lt;/D&gt;&lt;D xsi:type="xsd:double"&gt;28.299831&lt;/D&gt;&lt;D xsi:type="xsd:double"&gt;34.522785&lt;/D&gt;&lt;D xsi:type="xsd:double"&gt;24.329674&lt;/D&gt;&lt;D xsi:type="xsd:double"&gt;21.806824&lt;/D&gt;&lt;D xsi:type="xsd:double"&gt;13.495803&lt;/D&gt;&lt;D xsi:type="xsd:double"&gt;22.943283&lt;/D&gt;&lt;D xsi:type="xsd:double"&gt;21.768356&lt;/D&gt;&lt;D xsi:type="xsd:double"&gt;7.3283434&lt;/D&gt;&lt;D xsi:type="xsd:double"&gt;4.3046236&lt;/D&gt;&lt;D xsi:type="xsd:double"&gt;0.7174492&lt;/D&gt;&lt;D xsi:type="xsd:double"&gt;-6.0421762&lt;/D&gt;&lt;D xsi:type="xsd:double"&gt;-7.6063814&lt;/D&gt;&lt;D xsi:type="xsd:double"&gt;-15.226788&lt;/D&gt;&lt;D xsi:type="xsd:double"&gt;-23.326189&lt;/D&gt;&lt;D xsi:type="xsd:double"&gt;-20.290035&lt;/D&gt;&lt;D xsi:type="xsd:double"&gt;-12.834674&lt;/D&gt;&lt;D xsi:type="xsd:double"&gt;-10.999179&lt;/D&gt;&lt;D xsi:type="xsd:double"&gt;-11.07381&lt;/D&gt;&lt;D xsi:type="xsd:double"&gt;-19.845135&lt;/D&gt;&lt;D xsi:type="xsd:double"&gt;-11.354536&lt;/D&gt;&lt;D xsi:type="xsd:double"&gt;-20.770813&lt;/D&gt;&lt;D xsi:type="xsd:double"&gt;-10.204893&lt;/D&gt;&lt;D xsi:type="xsd:double"&gt;1.117909&lt;/D&gt;&lt;D xsi:type="xsd:double"&gt;-4.243952&lt;/D&gt;&lt;D xsi:type="xsd:double"&gt;2.7909398&lt;/D&gt;&lt;D xsi:type="xsd:double"&gt;2.0118356&lt;/D&gt;&lt;D xsi:type="xsd:double"&gt;-0.85746646&lt;/D&gt;&lt;D xsi:type="xsd:double"&gt;-8.096064&lt;/D&gt;&lt;D xsi:type="xsd:double"&gt;0.2038002&lt;/D&gt;&lt;D xsi:type="xsd:double"&gt;-3.5986066&lt;/D&gt;&lt;D xsi:type="xsd:double"&gt;2.3158789&lt;/D&gt;&lt;D xsi:type="xsd:double"&gt;9.466564&lt;/D&gt;&lt;/FQL&gt;&lt;FQL&gt;&lt;Q&gt;TUR^FG_TOTAL_RETURNC(-10AY,0,AM)&lt;/Q&gt;&lt;R&gt;121&lt;/R&gt;&lt;C&gt;1&lt;/C&gt;&lt;D xsi:type="xsd:double"&gt;-12.14171&lt;/D&gt;&lt;D xsi:type="xsd:double"&gt;7.578528&lt;/D&gt;&lt;D xsi:type="xsd:double"&gt;7.1764946&lt;/D&gt;&lt;D xsi:type="xsd:double"&gt;-4.4991255&lt;/D&gt;&lt;D xsi:type="xsd:double"&gt;5.0055265&lt;/D&gt;&lt;D xsi:type="xsd:double"&gt;-13.091487&lt;/D&gt;&lt;D xsi:type="xsd:double"&gt;-7.279694&lt;/D&gt;&lt;D xsi:type="xsd:double"&gt;5.1326632&lt;/D&gt;&lt;D xsi:type="xsd:double"&gt;-0.062060356&lt;/D&gt;&lt;D xsi:type="xsd:double"&gt;-2.314216&lt;/D&gt;&lt;D xsi:type="xsd:double"&gt;-10.954446&lt;/D&gt;&lt;D xsi:type="xsd:double"&gt;-5.7490883&lt;/D&gt;&lt;D xsi:type="xsd:double"&gt;-7.004392&lt;/D&gt;&lt;D xsi:type="xsd:double"&gt;11.089504&lt;/D&gt;&lt;D xsi:type="xsd:double"&gt;-4.5784354&lt;/D&gt;&lt;D xsi:type="xsd:double"&gt;-1.4661133&lt;/D&gt;&lt;D xsi:type="xsd:double"&gt;-5.5363297&lt;/D&gt;&lt;D xsi:type="xsd:double"&gt;3.4375787&lt;/D&gt;&lt;D xsi:type="xsd:double"&gt;15.118492&lt;/D&gt;&lt;D xsi:type="xsd:double"&gt;8.424044&lt;/D&gt;&lt;D xsi:type="xsd:double"&gt;-13.487559&lt;/D&gt;&lt;D xsi:type="xsd:double"&gt;-2.1164&lt;/D&gt;&lt;D xsi:type="xsd:double"&gt;-2.2397935&lt;/D&gt;&lt;D xsi:type="xsd:double"&gt;3.7196755&lt;/D&gt;&lt;D xsi:type="xsd:double"&gt;0.57172775&lt;/D&gt;&lt;D xsi:type="xsd:double"&gt;-3.5917282&lt;/D&gt;&lt;D xsi:type="xsd:double"&gt;-14.044494&lt;/D&gt;&lt;D xsi:type="xsd:double"&gt;-0.02939701&lt;/D&gt;&lt;D xsi:type="xsd:double"&gt;-0.031232834&lt;/D&gt;&lt;D xsi:type="xsd:double"&gt;11.374998&lt;/D&gt;&lt;D xsi:type="xsd:double"&gt;2.272737&lt;/D&gt;&lt;D xsi:type="xsd:double"&gt;8.422494&lt;/D&gt;&lt;D xsi:type="xsd:double"&gt;2.327931&lt;/D&gt;&lt;D xsi:type="xsd:double"&gt;4.0729284&lt;/D&gt;&lt;D xsi:type="xsd:double"&gt;7.649207&lt;/D&gt;&lt;D xsi:type="xsd:double"&gt;5.0011396&lt;/D&gt;&lt;D xsi:type="xsd:double"&gt;-11.745691&lt;/D&gt;&lt;D xsi:type="xsd:double"&gt;-0.17094016&lt;/D&gt;&lt;D xsi:type="xsd:double"&gt;-5.55284&lt;/D&gt;&lt;D xsi:type="xsd:double"&gt;9.351349&lt;/D&gt;&lt;D xsi:type="xsd:double"&gt;10.831356&lt;/D&gt;&lt;D xsi:type="xsd:double"&gt;-4.9292746&lt;/D&gt;&lt;D xsi:type="xsd:double"&gt;-6.7628503&lt;/D&gt;&lt;D xsi:type="xsd:double"&gt;-5.8994236&lt;/D&gt;&lt;D xsi:type="xsd:double"&gt;-17.625893&lt;/D&gt;&lt;D xsi:type="xsd:double"&gt;-4.9761477&lt;/D&gt;&lt;D xsi:type="xsd:double"&gt;-5.1490545&lt;/D&gt;&lt;D xsi:type="xsd:double"&gt;-23.928577&lt;/D&gt;&lt;D xsi:type="xsd:double"&gt;12.816906&lt;/D&gt;&lt;D xsi:type="xsd:double"&gt;-1.9142807&lt;/D&gt;&lt;D xsi:type="xsd:double"&gt;8.994484&lt;/D&gt;&lt;D xsi:type="xsd:double"&gt;-2.6573718&lt;/D&gt;&lt;D xsi:type="xsd:double"&gt;11.391902&lt;/D&gt;&lt;D xsi:type="xsd:double"&gt;0.90025663&lt;/D&gt;&lt;D xsi:type="xsd:double"&gt;-15.381872&lt;/D&gt;&lt;D xsi:type="xsd:double"&gt;-2.3618698&lt;/D&gt;&lt;D xsi:type="xsd:double"&gt;-10.237575&lt;/D&gt;&lt;D xsi:type="xsd:double"&gt;16.746246&lt;/D&gt;&lt;D xsi:type="xsd:double"&gt;9.602367&lt;/D&gt;&lt;D xsi:type="xsd:double"&gt;-7.950598&lt;/D&gt;&lt;D xsi:type="xsd:double"&gt;11.572325&lt;/D&gt;&lt;D xsi:type="xsd:double"&gt;-5.7497206&lt;/D&gt;&lt;D xsi:type="xsd:double"&gt;5.223286&lt;/D&gt;&lt;D xsi:type="xsd:double"&gt;3.1112552&lt;/D&gt;&lt;D xsi:type="xsd:double"&gt;4.1620255&lt;/D&gt;&lt;D xsi:type="xsd:double"&gt;-13.378525&lt;/D&gt;&lt;D xsi:type="xsd:double"&gt;-21.540367&lt;/D&gt;&lt;D xsi:type="xsd:double"&gt;6.981623&lt;/D&gt;&lt;D xsi:type="xsd:double"&gt;7.409227&lt;/D&gt;&lt;D xsi:type="xsd:double"&gt;6.3763022&lt;/D&gt;&lt;D xsi:type="xsd:double"&gt;2.1184683&lt;/D&gt;&lt;D xsi:type="xsd:double"&gt;-12.870455&lt;/D&gt;&lt;D xsi:type="xsd:double"&gt;-3.206998&lt;/D&gt;&lt;D xsi:type="xsd:double"&gt;-5.3212824&lt;/D&gt;&lt;D xsi:type="xsd:double"&gt;22.163307&lt;/D&gt;&lt;D xsi:type="xsd:double"&gt;10.429835&lt;/D&gt;&lt;D xsi:type="xsd:double"&gt;5.086744&lt;/D&gt;&lt;D xsi:type="xsd:double"&gt;0.26266575&lt;/D&gt;&lt;D xsi:type="xsd:double"&gt;-13.922155&lt;/D&gt;&lt;D xsi:type="xsd:double"&gt;1.2173891&lt;/D&gt;&lt;D xsi:type="xsd:double"&gt;-1.073885&lt;/D&gt;&lt;D xsi:type="xsd:double"&gt;-4.6271205&lt;/D&gt;&lt;D xsi:type="xsd:double"&gt;-0.7501185&lt;/D&gt;&lt;D xsi:type="xsd:double"&gt;12.187052&lt;/D&gt;&lt;D xsi:type="xsd:double"&gt;-10.568422&lt;/D&gt;&lt;D xsi:type="xsd:double"&gt;1.9303203&lt;/D&gt;&lt;D xsi:type="xsd:double"&gt;-9.930712&lt;/D&gt;&lt;D xsi:type="xsd:double"&gt;11.882008&lt;/D&gt;&lt;D xsi:type="xsd:double"&gt;-9.254146&lt;/D&gt;&lt;D xsi:type="xsd:double"&gt;-3.3992827&lt;/D&gt;&lt;D xsi:type="xsd:double"&gt;4.7794104&lt;/D&gt;&lt;D xsi:type="xsd:double"&gt;14.085209&lt;/D&gt;&lt;D xsi:type="xsd:double"&gt;-9.358531&lt;/D&gt;&lt;D xsi:type="xsd:double"&gt;-0.05324483&lt;/D&gt;&lt;D xsi:type="xsd:double"&gt;-4.8379&lt;/D&gt;&lt;D xsi:type="xsd:double"&gt;16.876305&lt;/D&gt;&lt;D xsi:type="xsd:double"&gt;2.3766875&lt;/D&gt;&lt;D xsi:type="xsd:double"&gt;17.170393&lt;/D&gt;&lt;D xsi:type="xsd:double"&gt;25.23365&lt;/D&gt;&lt;D xsi:type="xsd:double"&gt;10.038794&lt;/D&gt;&lt;D xsi:type="xsd:double"&gt;-3.8713276&lt;/D&gt;&lt;D xsi:type="xsd:double"&gt;0.85083246&lt;/D&gt;&lt;D xsi:type="xsd:double"&gt;-5.1462355&lt;/D&gt;&lt;D xsi:type="xsd:double"&gt;-4.7731996&lt;/D&gt;&lt;D xsi:type="xsd:double"&gt;-7.9389753&lt;/D&gt;&lt;D xsi:type="xsd:double"&gt;-1.7280519&lt;/D&gt;&lt;D xsi:type="xsd:double"&gt;14.795017&lt;/D&gt;&lt;D xsi:type="xsd:double"&gt;14.844715&lt;/D&gt;&lt;D xsi:type="xsd:double"&gt;3.2720327&lt;/D&gt;&lt;D xsi:type="xsd:double"&gt;-10.971457&lt;/D&gt;&lt;D xsi:type="xsd:double"&gt;5.676472&lt;/D&gt;&lt;D xsi:type="xsd:double"&gt;-11.062717&lt;/D&gt;&lt;D xsi:type="xsd:double"&gt;11.606574&lt;/D&gt;&lt;D xsi:type="xsd:double"&gt;6.8291306&lt;/D&gt;&lt;D xsi:type="xsd:double"&gt;-7.108754&lt;/D&gt;&lt;D xsi:type="xsd:double"&gt;13.278114&lt;/D&gt;&lt;D xsi:type="xsd:double"&gt;8.495092&lt;/D&gt;&lt;D xsi:type="xsd:double"&gt;-1.3496637&lt;/D&gt;&lt;D xsi:type="xsd:double"&gt;1.9074917&lt;/D&gt;&lt;D xsi:type="xsd:double"&gt;-13.87459&lt;/D&gt;&lt;D xsi:type="xsd:double"&gt;0.24449825&lt;/D&gt;&lt;/FQL&gt;&lt;FQL&gt;&lt;Q&gt;VNM^FMA_DIV_YLD(NTMA,-10AY,0,AM,"PORTAGG","MEANR")&lt;/Q&gt;&lt;R&gt;121&lt;/R&gt;&lt;C&gt;1&lt;/C&gt;&lt;D xsi:type="xsd:double"&gt;3.27632758458038&lt;/D&gt;&lt;D xsi:type="xsd:double"&gt;2.94820802488951&lt;/D&gt;&lt;D xsi:type="xsd:double"&gt;3.07205273335047&lt;/D&gt;&lt;D xsi:type="xsd:double"&gt;3.38709554088481&lt;/D&gt;&lt;D xsi:type="xsd:double"&gt;3.04103687706259&lt;/D&gt;&lt;D xsi:type="xsd:double"&gt;3.02329248727526&lt;/D&gt;&lt;D xsi:type="xsd:double"&gt;2.97634095689328&lt;/D&gt;&lt;D xsi:type="xsd:double"&gt;2.94492304935241&lt;/D&gt;&lt;D xsi:type="xsd:double"&gt;2.88428473899021&lt;/D&gt;&lt;D xsi:type="xsd:double"&gt;2.78769047577975&lt;/D&gt;&lt;D xsi:type="xsd:double"&gt;4.05789994912271&lt;/D&gt;&lt;D xsi:type="xsd:double"&gt;4.13981273864866&lt;/D&gt;&lt;D xsi:type="xsd:double"&gt;3.34188204391713&lt;/D&gt;&lt;D xsi:type="xsd:double"&gt;3.2135335722108&lt;/D&gt;&lt;D xsi:type="xsd:double"&gt;2.70264882591728&lt;/D&gt;&lt;D xsi:type="xsd:double"&gt;2.64723794133682&lt;/D&gt;&lt;D xsi:type="xsd:string"&gt;@NA&lt;/D&gt;&lt;D xsi:type="xsd:string"&gt;@NA&lt;/D&gt;&lt;D xsi:type="xsd:double"&gt;3.02894898369949&lt;/D&gt;&lt;D xsi:type="xsd:double"&gt;3.10812654609729&lt;/D&gt;&lt;D xsi:type="xsd:double"&gt;3.30399927287977&lt;/D&gt;&lt;D xsi:type="xsd:double"&gt;3.33091776101751&lt;/D&gt;&lt;D xsi:type="xsd:double"&gt;3.19221845512433&lt;/D&gt;&lt;D xsi:type="xsd:double"&gt;3.24941950389566&lt;/D&gt;&lt;D xsi:type="xsd:double"&gt;2.66174702290406&lt;/D&gt;&lt;D xsi:type="xsd:double"&gt;2.66851535227805&lt;/D&gt;&lt;D xsi:type="xsd:string"&gt;@NA&lt;/D&gt;&lt;D xsi:type="xsd:double"&gt;2.87395609100593&lt;/D&gt;&lt;D xsi:type="xsd:string"&gt;@NA&lt;/D&gt;&lt;D xsi:type="xsd:double"&gt;3.56699072576554&lt;/D&gt;&lt;D xsi:type="xsd:double"&gt;2.65294262025412&lt;/D&gt;&lt;D xsi:type="xsd:double"&gt;2.49306716472661&lt;/D&gt;&lt;D xsi:type="xsd:double"&gt;2.4143260862859&lt;/D&gt;&lt;D xsi:type="xsd:double"&gt;1.88934697614863&lt;/D&gt;&lt;D xsi:type="xsd:double"&gt;1.54585442314406&lt;/D&gt;&lt;D xsi:type="xsd:double"&gt;1.77768145436904&lt;/D&gt;&lt;D xsi:type="xsd:double"&gt;1.71592761513734&lt;/D&gt;&lt;D xsi:type="xsd:double"&gt;1.88110575805839&lt;/D&gt;&lt;D xsi:type="xsd:double"&gt;1.88050918799578&lt;/D&gt;&lt;D xsi:type="xsd:double"&gt;1.45116760707488&lt;/D&gt;&lt;D xsi:type="xsd:double"&gt;1.49224049035992&lt;/D&gt;&lt;D xsi:type="xsd:double"&gt;1.70890831139647&lt;/D&gt;&lt;D xsi:type="xsd:double"&gt;1.7137534207086&lt;/D&gt;&lt;D xsi:type="xsd:double"&gt;1.94523408164592&lt;/D&gt;&lt;D xsi:type="xsd:double"&gt;1.85102379155081&lt;/D&gt;&lt;D xsi:type="xsd:double"&gt;1.62608545400157&lt;/D&gt;&lt;D xsi:type="xsd:double"&gt;1.81289751737213&lt;/D&gt;&lt;D xsi:type="xsd:double"&gt;1.64293246071089&lt;/D&gt;&lt;D xsi:type="xsd:double"&gt;1.60154973665405&lt;/D&gt;&lt;D xsi:type="xsd:double"&gt;1.8154934858271&lt;/D&gt;&lt;D xsi:type="xsd:double"&gt;1.76392574808284&lt;/D&gt;&lt;D xsi:type="xsd:double"&gt;1.69087514531072&lt;/D&gt;&lt;D xsi:type="xsd:double"&gt;1.77520058165061&lt;/D&gt;&lt;D xsi:type="xsd:double"&gt;1.50921036621198&lt;/D&gt;&lt;D xsi:type="xsd:double"&gt;1.6024233982865&lt;/D&gt;&lt;D xsi:type="xsd:double"&gt;1.52932991161807&lt;/D&gt;&lt;D xsi:type="xsd:double"&gt;1.56467895278947&lt;/D&gt;&lt;D xsi:type="xsd:double"&gt;1.72316932188607&lt;/D&gt;&lt;D xsi:type="xsd:double"&gt;1.7279978123411&lt;/D&gt;&lt;D xsi:type="xsd:double"&gt;1.9507462388831&lt;/D&gt;&lt;D xsi:type="xsd:double"&gt;1.64045455459429&lt;/D&gt;&lt;D xsi:type="xsd:double"&gt;1.7441790041903&lt;/D&gt;&lt;D xsi:type="xsd:double"&gt;1.59975356940034&lt;/D&gt;&lt;D xsi:type="xsd:double"&gt;1.50151095866485&lt;/D&gt;&lt;D xsi:type="xsd:double"&gt;1.50212695327863&lt;/D&gt;&lt;D xsi:type="xsd:double"&gt;1.75606786439971&lt;/D&gt;&lt;D xsi:type="xsd:double"&gt;2.13283313219631&lt;/D&gt;&lt;D xsi:type="xsd:double"&gt;1.7611196419863&lt;/D&gt;&lt;D xsi:type="xsd:double"&gt;1.35172277052615&lt;/D&gt;&lt;D xsi:type="xsd:double"&gt;1.40684396139567&lt;/D&gt;&lt;D xsi:type="xsd:double"&gt;1.44590105116915&lt;/D&gt;&lt;D xsi:type="xsd:double"&gt;1.29504398138197&lt;/D&gt;&lt;D xsi:type="xsd:double"&gt;1.33860377990641&lt;/D&gt;&lt;D xsi:type="xsd:double"&gt;1.35489656850492&lt;/D&gt;&lt;D xsi:type="xsd:double"&gt;1.31486329299292&lt;/D&gt;&lt;D xsi:type="xsd:double"&gt;1.22830719344873&lt;/D&gt;&lt;D xsi:type="xsd:double"&gt;1.22928003694877&lt;/D&gt;&lt;D xsi:type="xsd:double"&gt;1.21871650713472&lt;/D&gt;&lt;D xsi:type="xsd:double"&gt;1.24665854774841&lt;/D&gt;&lt;D xsi:type="xsd:double"&gt;1.13869368016045&lt;/D&gt;&lt;D xsi:type="xsd:double"&gt;1.1909190463633&lt;/D&gt;&lt;D xsi:type="xsd:double"&gt;1.35908315272222&lt;/D&gt;&lt;D xsi:type="xsd:double"&gt;1.42663153719891&lt;/D&gt;&lt;D xsi:type="xsd:double"&gt;1.44159685788579&lt;/D&gt;&lt;D xsi:type="xsd:double"&gt;1.43032304866029&lt;/D&gt;&lt;D xsi:type="xsd:double"&gt;1.38488478795124&lt;/D&gt;&lt;D xsi:type="xsd:double"&gt;1.4830885923921&lt;/D&gt;&lt;D xsi:type="xsd:double"&gt;1.52822067524574&lt;/D&gt;&lt;D xsi:type="xsd:double"&gt;1.61604966047528&lt;/D&gt;&lt;D xsi:type="xsd:double"&gt;1.78307411940694&lt;/D&gt;&lt;D xsi:type="xsd:double"&gt;1.54550920564149&lt;/D&gt;&lt;D xsi:type="xsd:double"&gt;1.74252724377226&lt;/D&gt;&lt;D xsi:type="xsd:double"&gt;1.78163766162951&lt;/D&gt;&lt;D xsi:type="xsd:double"&gt;1.9608746672932&lt;/D&gt;&lt;D xsi:type="xsd:double"&gt;1.94907069274308&lt;/D&gt;&lt;D xsi:type="xsd:double"&gt;1.9486810061863&lt;/D&gt;&lt;D xsi:type="xsd:double"&gt;2.27621351914512&lt;/D&gt;&lt;D xsi:type="xsd:double"&gt;2.54916216779939&lt;/D&gt;&lt;D xsi:type="xsd:double"&gt;2.57360913714028&lt;/D&gt;&lt;D xsi:type="xsd:double"&gt;2.78523761401158&lt;/D&gt;&lt;D xsi:type="xsd:double"&gt;2.56796231510194&lt;/D&gt;&lt;D xsi:type="xsd:double"&gt;2.59178838147603&lt;/D&gt;&lt;D xsi:type="xsd:double"&gt;2.52823073087936&lt;/D&gt;&lt;D xsi:type="xsd:double"&gt;2.64542224333153&lt;/D&gt;&lt;D xsi:type="xsd:double"&gt;2.58309686550835&lt;/D&gt;&lt;D xsi:type="xsd:double"&gt;2.53842674172802&lt;/D&gt;&lt;D xsi:type="xsd:double"&gt;2.645452503432&lt;/D&gt;&lt;D xsi:type="xsd:double"&gt;2.49180724304854&lt;/D&gt;&lt;D xsi:type="xsd:double"&gt;2.90474177833032&lt;/D&gt;&lt;D xsi:type="xsd:double"&gt;3.20999603638201&lt;/D&gt;&lt;D xsi:type="xsd:double"&gt;2.93767378580542&lt;/D&gt;&lt;D xsi:type="xsd:double"&gt;2.79973176276224&lt;/D&gt;&lt;D xsi:type="xsd:double"&gt;2.7604066408289&lt;/D&gt;&lt;D xsi:type="xsd:double"&gt;2.7879097723708&lt;/D&gt;&lt;D xsi:type="xsd:double"&gt;2.19634349673381&lt;/D&gt;&lt;D xsi:type="xsd:double"&gt;2.38044114874779&lt;/D&gt;&lt;D xsi:type="xsd:double"&gt;1.91489291113662&lt;/D&gt;&lt;D xsi:type="xsd:double"&gt;1.84151625715561&lt;/D&gt;&lt;D xsi:type="xsd:double"&gt;1.98600237203779&lt;/D&gt;&lt;D xsi:type="xsd:double"&gt;1.93257726105772&lt;/D&gt;&lt;D xsi:type="xsd:double"&gt;1.99308084118931&lt;/D&gt;&lt;/FQL&gt;&lt;FQL&gt;&lt;Q&gt;CPALM-FDS^FG_PRICE(0)&lt;/Q&gt;&lt;R&gt;1&lt;/R&gt;&lt;C&gt;1&lt;/C&gt;&lt;D xsi:type="xsd:double"&gt;4235&lt;/D&gt;&lt;/FQL&gt;&lt;FQL&gt;&lt;Q&gt;COPP-FDS^FG_PRICE(0)/MAX(FG_PRICE(0,-1AY))&lt;/Q&gt;&lt;R&gt;1&lt;/R&gt;&lt;C&gt;1&lt;/C&gt;&lt;D xsi:type="xsd:double"&gt;0.894901347919516&lt;/D&gt;&lt;/FQL&gt;&lt;FQL&gt;&lt;Q&gt;MCHI^FG_TOTAL_RETURNC(0,-6AM)&lt;/Q&gt;&lt;R&gt;1&lt;/R&gt;&lt;C&gt;1&lt;/C&gt;&lt;D xsi:type="xsd:double"&gt;27.329111&lt;/D&gt;&lt;/FQL&gt;&lt;FQL&gt;&lt;Q&gt;EWY^FMA_RBICS_REV_CURRENT(30, LOC, "PORTAGG")&lt;/Q&gt;&lt;R&gt;1&lt;/R&gt;&lt;C&gt;1&lt;/C&gt;&lt;D xsi:type="xsd:double"&gt;15.8324154298633&lt;/D&gt;&lt;/FQL&gt;&lt;FQL&gt;&lt;Q&gt;KSA^FG_FCF_YIELD_NTM(0)&lt;/Q&gt;&lt;R&gt;1&lt;/R&gt;&lt;C&gt;1&lt;/C&gt;&lt;D xsi:type="xsd:double"&gt;4.37904792132341&lt;/D&gt;&lt;/FQL&gt;&lt;FQL&gt;&lt;Q&gt;QAT^FMA_EVAL_EBIT(LTMA,NOW,NOW,M,"PORTAGG","MEANR")&lt;/Q&gt;&lt;R&gt;1&lt;/R&gt;&lt;C&gt;1&lt;/C&gt;&lt;D xsi:type="xsd:double"&gt;15.4256619225012&lt;/D&gt;&lt;/FQL&gt;&lt;FQL&gt;&lt;Q&gt;INDA^FMA_DIV_YLD(NTMA,NOW,NOW,M,"PORTAGG","MEANR")&lt;/Q&gt;&lt;R&gt;1&lt;/R&gt;&lt;C&gt;1&lt;/C&gt;&lt;D xsi:type="xsd:double"&gt;1.22611208873314&lt;/D&gt;&lt;/FQL&gt;&lt;FQL&gt;&lt;Q&gt;EWW^FMA_EVAL_EBITDA(NTMA,0,,,"PORTAGG","MEANR")&lt;/Q&gt;&lt;R&gt;1&lt;/R&gt;&lt;C&gt;1&lt;/C&gt;&lt;D xsi:type="xsd:double"&gt;5.93066253631749&lt;/D&gt;&lt;/FQL&gt;&lt;FQL&gt;&lt;Q&gt;TRYPL10Y-FDS^FG_YIELD(-10AY,0,Y,,"YTM")&lt;/Q&gt;&lt;R&gt;10&lt;/R&gt;&lt;C&gt;1&lt;/C&gt;&lt;D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</t>
        </r>
      </text>
    </comment>
    <comment ref="A8" authorId="0" shapeId="0" xr:uid="{B3D112E1-0A8E-4635-AEBB-BD4B96A26E0D}">
      <text>
        <r>
          <rPr>
            <b/>
            <sz val="9"/>
            <color indexed="81"/>
            <rFont val="Tahoma"/>
            <charset val="1"/>
          </rPr>
          <t>&gt;&lt;D xsi:type="xsd:double"&gt;1.235&lt;/D&gt;&lt;D xsi:type="xsd:double"&gt;3.6216&lt;/D&gt;&lt;D xsi:type="xsd:double"&gt;6.8411&lt;/D&gt;&lt;D xsi:type="xsd:double"&gt;5.1912&lt;/D&gt;&lt;/FQL&gt;&lt;FQL&gt;&lt;Q&gt;CAGDPY@GR^EE_ACTUAL_ANNUAL(MED,0)&lt;/Q&gt;&lt;R&gt;1&lt;/R&gt;&lt;C&gt;1&lt;/C&gt;&lt;D xsi:type="xsd:double"&gt;-6.34148822144955&lt;/D&gt;&lt;/FQL&gt;&lt;FQL&gt;&lt;Q&gt;USDSAR^STD(FG_PRICE_CHANGE(0,-1AY,AM))&lt;/Q&gt;&lt;R&gt;1&lt;/R&gt;&lt;C&gt;1&lt;/C&gt;&lt;D xsi:type="xsd:double"&gt;0.0175846894171088&lt;/D&gt;&lt;/FQL&gt;&lt;FQL&gt;&lt;Q&gt;USDQAR^FG_PRICE_CHANGE(0,-3AM)&lt;/Q&gt;&lt;R&gt;1&lt;/R&gt;&lt;C&gt;1&lt;/C&gt;&lt;D xsi:type="xsd:double"&gt;8.34465E-05&lt;/D&gt;&lt;/FQL&gt;&lt;FQL&gt;&lt;Q&gt;USDEUR^FG_PRICE_CHANGE(0,-3AM)&lt;/Q&gt;&lt;R&gt;1&lt;/R&gt;&lt;C&gt;1&lt;/C&gt;&lt;D xsi:type="xsd:double"&gt;-4.0245714&lt;/D&gt;&lt;/FQL&gt;&lt;FQL&gt;&lt;Q&gt;USDKRW^STD(FG_PRICE_CHANGE(0,-3AY,M))&lt;/Q&gt;&lt;R&gt;1&lt;/R&gt;&lt;C&gt;1&lt;/C&gt;&lt;D xsi:type="xsd:double"&gt;3.05615962332214&lt;/D&gt;&lt;/FQL&gt;&lt;FQL&gt;&lt;Q&gt;USDCLP^STD(FG_PRICE_CHANGE(0,-3AY,M))&lt;/Q&gt;&lt;R&gt;1&lt;/R&gt;&lt;C&gt;1&lt;/C&gt;&lt;D xsi:type="xsd:double"&gt;4.47982839571473&lt;/D&gt;&lt;/FQL&gt;&lt;FQL&gt;&lt;Q&gt;SET-BKK^FG_TOTAL_RETURNC(-10AY,0,AM)&lt;/Q&gt;&lt;R&gt;121&lt;/R&gt;&lt;C&gt;1&lt;/C&gt;&lt;D xsi:type="xsd:double"&gt;2.274096&lt;/D&gt;&lt;D xsi:type="xsd:double"&gt;-3.266549&lt;/D&gt;&lt;D xsi:type="xsd:double"&gt;3.3548832&lt;/D&gt;&lt;D xsi:type="xsd:double"&gt;-5.588746&lt;/D&gt;&lt;D xsi:type="xsd:double"&gt;5.2568555&lt;/D&gt;&lt;D xsi:type="xsd:double"&gt;-0.17612576&lt;/D&gt;&lt;D xsi:type="xsd:double"&gt;-5.783832&lt;/D&gt;&lt;D xsi:type="xsd:double"&gt;3.585422&lt;/D&gt;&lt;D xsi:type="xsd:double"&gt;-3.09847&lt;/D&gt;&lt;D xsi:type="xsd:double"&gt;1.1453629&lt;/D&gt;&lt;D xsi:type="xsd:double"&gt;-6.948477&lt;/D&gt;&lt;D xsi:type="xsd:double"&gt;-3.8596869&lt;/D&gt;&lt;D xsi:type="xsd:double"&gt;1.3843536&lt;/D&gt;&lt;D xsi:type="xsd:double"&gt;3.4296274&lt;/D&gt;&lt;D xsi:type="xsd:double"&gt;-4.2779446&lt;/D&gt;&lt;D xsi:type="xsd:double"&gt;-5.883515&lt;/D&gt;&lt;D xsi:type="xsd:double"&gt;-0.36167502&lt;/D&gt;&lt;D xsi:type="xsd:double"&gt;5.067706&lt;/D&gt;&lt;D xsi:type="xsd:double"&gt;3.8501382&lt;/D&gt;&lt;D xsi:type="xsd:double"&gt;1.2231231&lt;/D&gt;&lt;D xsi:type="xsd:double"&gt;0.05879402&lt;/D&gt;&lt;D xsi:type="xsd:double"&gt;0.8239746&lt;/D&gt;&lt;D xsi:type="xsd:double"&gt;6.3953757&lt;/D&gt;&lt;D xsi:type="xsd:double"&gt;2.2442937&lt;/D&gt;&lt;D xsi:type="xsd:double"&gt;-3.8737357&lt;/D&gt;&lt;D xsi:type="xsd:double"&gt;0.60225725&lt;/D&gt;&lt;D xsi:type="xsd:double"&gt;0.13614893&lt;/D&gt;&lt;D xsi:type="xsd:double"&gt;1.1116982&lt;/D&gt;&lt;D xsi:type="xsd:double"&gt;4.85934&lt;/D&gt;&lt;D xsi:type="xsd:double"&gt;-2.0599723&lt;/D&gt;&lt;D xsi:type="xsd:double"&gt;0.80037117&lt;/D&gt;&lt;D xsi:type="xsd:double"&gt;-0.23750067&lt;/D&gt;&lt;D xsi:type="xsd:double"&gt;0.15956163&lt;/D&gt;&lt;D xsi:type="xsd:double"&gt;1.0947704&lt;/D&gt;&lt;D xsi:type="xsd:double"&gt;-0.33974648&lt;/D&gt;&lt;D xsi:type="xsd:double"&gt;-0.32953024&lt;/D&gt;&lt;D xsi:type="xsd:double"&gt;5.9916854&lt;/D&gt;&lt;D xsi:type="xsd:double"&gt;2.7396798&lt;/D&gt;&lt;D xsi:type="xsd:double"&gt;-1.1864603&lt;/D&gt;&lt;D xsi:type="xsd:double"&gt;3.3744812&lt;/D&gt;&lt;D xsi:type="xsd:double"&gt;4.3351293&lt;/D&gt;&lt;D xsi:type="xsd:double"&gt;0.082564354&lt;/D&gt;&lt;D xsi:type="xsd:double"&gt;-1.5193522&lt;/D&gt;&lt;D xsi:type="xsd:double"&gt;-1.3624907&lt;/D&gt;&lt;D xsi:type="xsd:double"&gt;-2.070284&lt;/D&gt;&lt;D xsi:type="xsd:double"&gt;-7.038206&lt;/D&gt;&lt;D xsi:type="xsd:double"&gt;5.140674&lt;/D&gt;&lt;D xsi:type="xsd:double"&gt;0.9031296&lt;/D&gt;&lt;D xsi:type="xsd:double"&gt;2.0794988&lt;/D&gt;&lt;D xsi:type="xsd:double"&gt;-7.0732174&lt;/D&gt;&lt;D xsi:type="xsd:double"&gt;0.3259778&lt;/D&gt;&lt;D xsi:type="xsd:double"&gt;-5.2561703&lt;/D&gt;&lt;D xsi:type="xsd:double"&gt;4.859948&lt;/D&gt;&lt;D xsi:type="xsd:double"&gt;2.5652528&lt;/D&gt;&lt;D xsi:type="xsd:double"&gt;-2.1540046&lt;/D&gt;&lt;D xsi:type="xsd:double"&gt;2.3168087&lt;/D&gt;&lt;D xsi:type="xsd:double"&gt;-2.5378704&lt;/D&gt;&lt;D xsi:type="xsd:double"&gt;6.572962&lt;/D&gt;&lt;D xsi:type="xsd:double"&gt;-0.78942776&lt;/D&gt;&lt;D xsi:type="xsd:double"&gt;-5.9663415&lt;/D&gt;&lt;D xsi:type="xsd:double"&gt;1.7511964&lt;/D&gt;&lt;D xsi:type="xsd:double"&gt;-3.0710042&lt;/D&gt;&lt;D xsi:type="xsd:double"&gt;0.87805986&lt;/D&gt;&lt;D xsi:type="xsd:double"&gt;-1.8074155&lt;/D&gt;&lt;D xsi:type="xsd:double"&gt;-3.4260094&lt;/D&gt;&lt;D xsi:type="xsd:double"&gt;-8.46833&lt;/D&gt;&lt;D xsi:type="xsd:double"&gt;-21.168673&lt;/D&gt;&lt;D xsi:type="xsd:double"&gt;15.244234&lt;/D&gt;&lt;D xsi:type="xsd:double"&gt;6.130612&lt;/D&gt;&lt;D xsi:type="xsd:double"&gt;-1.0980546&lt;/D&gt;&lt;D xsi:type="xsd:double"&gt;0.79529285&lt;/D&gt;&lt;D xsi:type="xsd:double"&gt;-1.0522604&lt;/D&gt;&lt;D xsi:type="xsd:double"&gt;-6.1704454&lt;/D&gt;&lt;D xsi:type="xsd:double"&gt;-2.8909028&lt;/D&gt;&lt;D xsi:type="xsd:double"&gt;18.928003&lt;/D&gt;&lt;D xsi:type="xsd:double"&gt;3.3753395&lt;/D&gt;&lt;D xsi:type="xsd:double"&gt;0.7952571&lt;/D&gt;&lt;D xsi:type="xsd:double"&gt;-0.0901103&lt;/D&gt;&lt;D xsi:type="xsd:double"&gt;5.216527&lt;/D&gt;&lt;D xsi:type="xsd:double"&gt;-0.992471&lt;/D&gt;&lt;D xsi:type="xsd:double"&gt;1.5219092&lt;/D&gt;&lt;D xsi:type="xsd:double"&gt;-0.018316507&lt;/D&gt;&lt;D xsi:type="xsd:double"&gt;-2.8458238&lt;/D&gt;&lt;D xsi:type="xsd:double"&gt;4.7846317&lt;/D&gt;&lt;D xsi:type="xsd:double"&gt;0.547421&lt;/D&gt;&lt;D xsi:type="xsd:double"&gt;0.46851635&lt;/D&gt;&lt;D xsi:type="xsd:double"&gt;-1.044476&lt;/D&gt;&lt;D xsi:type="xsd:double"&gt;1.6074657&lt;/D&gt;&lt;D xsi:type="xsd:double"&gt;-0.14237165&lt;/D&gt;&lt;D xsi:type="xsd:double"&gt;2.7983665&lt;/D&gt;&lt;D xsi:type="xsd:double"&gt;-0.18453598&lt;/D&gt;&lt;D xsi:type="xsd:double"&gt;-0.889194&lt;/D&gt;&lt;D xsi:type="xsd:double"&gt;-1.3923943&lt;/D&gt;&lt;D xsi:type="xsd:double"&gt;-3.5728455&lt;/D&gt;&lt;D xsi:type="xsd:double"&gt;-0.23983717&lt;/D&gt;&lt;D xsi:type="xsd:double"&gt;4.3370724&lt;/D&gt;&lt;D xsi:type="xsd:double"&gt;-2.079308&lt;/D&gt;&lt;D xsi:type="xsd:double"&gt;-0.51223636&lt;/D&gt;&lt;D xsi:type="xsd:double"&gt;1.1551976&lt;/D&gt;&lt;D xsi:type="xsd:double"&gt;1.37707&lt;/D&gt;&lt;D xsi:type="xsd:double"&gt;2.321136&lt;/D&gt;&lt;D xsi:type="xsd:double"&gt;-3.208828&lt;/D&gt;&lt;D xsi:type="xsd:double"&gt;-2.088058&lt;/D&gt;&lt;D xsi:type="xsd:double"&gt;-3.899914&lt;/D&gt;&lt;D xsi:type="xsd:double"&gt;-0.025469065&lt;/D&gt;&lt;D xsi:type="xsd:double"&gt;-3.4451663&lt;/D&gt;&lt;D xsi:type="xsd:double"&gt;4.409039&lt;/D&gt;&lt;D xsi:type="xsd:double"&gt;1.0970116&lt;/D&gt;&lt;D xsi:type="xsd:double"&gt;-4.0411415&lt;/D&gt;&lt;D xsi:type="xsd:double"&gt;-7.275158&lt;/D&gt;&lt;D xsi:type="xsd:double"&gt;0.37386417&lt;/D&gt;&lt;D xsi:type="xsd:double"&gt;1.2207389&lt;/D&gt;&lt;D xsi:type="xsd:double"&gt;-2.9976666&lt;/D&gt;&lt;D xsi:type="xsd:double"&gt;1.867485&lt;/D&gt;&lt;D xsi:type="xsd:double"&gt;-0.92344284&lt;/D&gt;&lt;D xsi:type="xsd:double"&gt;-1.5128613&lt;/D&gt;&lt;D xsi:type="xsd:double"&gt;0.4728198&lt;/D&gt;&lt;D xsi:type="xsd:double"&gt;-4.1650534&lt;/D&gt;&lt;D xsi:type="xsd:double"&gt;-0.17182827&lt;/D&gt;&lt;D xsi:type="xsd:double"&gt;4.3680906&lt;/D&gt;&lt;D xsi:type="xsd:double"&gt;6.2918186&lt;/D&gt;&lt;/FQL&gt;&lt;FQL&gt;&lt;Q&gt;UAE^FMA_PE(NTMA,-10AY,0,AM,"PORTAGG","MEANR")&lt;/Q&gt;&lt;R&gt;121&lt;/R&gt;&lt;C&gt;1&lt;/C&gt;&lt;D xsi:type="xsd:double"&gt;15.1907794197772&lt;/D&gt;&lt;D xsi:type="xsd:double"&gt;14.1612314991673&lt;/D&gt;&lt;D xsi:type="xsd:double"&gt;13.5231371876821&lt;/D&gt;&lt;D xsi:type="xsd:double"&gt;12.230311946668&lt;/D&gt;&lt;D xsi:type="xsd:double"&gt;11.6750663625269&lt;/D&gt;&lt;D xsi:type="xsd:double"&gt;13.0244375458255&lt;/D&gt;&lt;D xsi:type="xsd:double"&gt;11.6288739690966&lt;/D&gt;&lt;D xsi:type="xsd:double"&gt;14.1953924337575&lt;/D&gt;&lt;D xsi:type="xsd:double"&gt;13.5753548374044&lt;/D&gt;&lt;D xsi:type="xsd:double"&gt;12.9941832417548&lt;/D&gt;&lt;D xsi:type="xsd:double"&gt;12.7111204172751&lt;/D&gt;&lt;D xsi:type="xsd:double"&gt;11.377485349151&lt;/D&gt;&lt;D xsi:type="xsd:double"&gt;11.9398428435276&lt;/D&gt;&lt;D xsi:type="xsd:double"&gt;11.6122270958706&lt;/D&gt;&lt;D xsi:type="xsd:double"&gt;10.6980957942538&lt;/D&gt;&lt;D xsi:type="xsd:double"&gt;11.0177469257854&lt;/D&gt;&lt;D xsi:type="xsd:double"&gt;10.1183634932959&lt;/D&gt;&lt;D xsi:type="xsd:double"&gt;11.1457008152937&lt;/D&gt;&lt;D xsi:type="xsd:double"&gt;12.1184907590007&lt;/D&gt;&lt;D xsi:type="xsd:double"&gt;13.2185238083428&lt;/D&gt;&lt;D xsi:type="xsd:double"&gt;12.5653053381786&lt;/D&gt;&lt;D xsi:type="xsd:double"&gt;12.3549038204617&lt;/D&gt;&lt;D xsi:type="xsd:double"&gt;12.7766428551723&lt;/D&gt;&lt;D xsi:type="xsd:double"&gt;12.3511418962598&lt;/D&gt;&lt;D xsi:type="xsd:double"&gt;12.2096801861513&lt;/D&gt;&lt;D xsi:type="xsd:double"&gt;12.1883838452326&lt;/D&gt;&lt;D xsi:type="xsd:double"&gt;11.3710359046743&lt;/D&gt;&lt;D xsi:type="xsd:double"&gt;11.5788239477667&lt;/D&gt;&lt;D xsi:type="xsd:double"&gt;12.4564253697207&lt;/D&gt;&lt;D xsi:type="xsd:double"&gt;12.3747134452441&lt;/D&gt;&lt;D xsi:type="xsd:double"&gt;11.8422530749344&lt;/D&gt;&lt;D xsi:type="xsd:double"&gt;11.8742854789841&lt;/D&gt;&lt;D xsi:type="xsd:double"&gt;11.5364647010965&lt;/D&gt;&lt;D xsi:type="xsd:double"&gt;11.1056006651441&lt;/D&gt;&lt;D xsi:type="xsd:double"&gt;11.740761810081&lt;/D&gt;&lt;D xsi:type="xsd:double"&gt;11.4435249921943&lt;/D&gt;&lt;D xsi:type="xsd:double"&gt;10.954629404817&lt;/D&gt;&lt;D xsi:type="xsd:double"&gt;11.4360898867531&lt;/D&gt;&lt;D xsi:type="xsd:double"&gt;10.7317122981118&lt;/D&gt;&lt;D xsi:type="xsd:double"&gt;10.8600871221538&lt;/D&gt;&lt;D xsi:type="xsd:double"&gt;11.7246085219211&lt;/D&gt;&lt;D xsi:type="xsd:double"&gt;11.0922078697626&lt;/D&gt;&lt;D xsi:type="xsd:double"&gt;10.6913002035614&lt;/D&gt;&lt;D xsi:type="xsd:double"&gt;11.3175748155919&lt;/D&gt;&lt;D xsi:type="xsd:double"&gt;10.6337210890849&lt;/D&gt;&lt;D xsi:type="xsd:double"&gt;10.7259889005144&lt;/D&gt;&lt;D xsi:type="xsd:double"&gt;11.4016966440109&lt;/D&gt;&lt;D xsi:type="xsd:double"&gt;11.3211938485716&lt;/D&gt;&lt;D xsi:type="xsd:double"&gt;11.9746896415772&lt;/D&gt;&lt;D xsi:type="xsd:double"&gt;11.326161736588&lt;/D&gt;&lt;D xsi:type="xsd:double"&gt;11.8486689013955&lt;/D&gt;&lt;D xsi:type="xsd:double"&gt;10.9762107267141&lt;/D&gt;&lt;D xsi:type="xsd:double"&gt;10.9166668331219&lt;/D&gt;&lt;D xsi:type="xsd:double"&gt;11.3972908786185&lt;/D&gt;&lt;D xsi:type="xsd:double"&gt;11.682559450355&lt;/D&gt;&lt;D xsi:type="xsd:double"&gt;12.3071704798437&lt;/D&gt;&lt;D xsi:type="xsd:double"&gt;11.1611348713269&lt;/D&gt;&lt;D xsi:type="xsd:double"&gt;11.9420609247432&lt;/D&gt;&lt;D xsi:type="xsd:double"&gt;12.4428067445269&lt;/D&gt;&lt;D xsi:type="xsd:double"&gt;12.2925162614371&lt;/D&gt;&lt;D xsi:type="xsd:double"&gt;12.700368741554&lt;/D&gt;&lt;D xsi:type="xsd:double"&gt;13.2802515049943&lt;/D&gt;&lt;D xsi:type="xsd:double"&gt;12.6747349866899&lt;/D&gt;&lt;D xsi:type="xsd:double"&gt;13.6629074328429&lt;/D&gt;&lt;D xsi:type="xsd:double"&gt;13.5953918933422&lt;/D&gt;&lt;D xsi:type="xsd:double"&gt;12.1703433455463&lt;/D&gt;&lt;D xsi:type="xsd:double"&gt;10.4830226017345&lt;/D&gt;&lt;D xsi:type="xsd:double"&gt;15.2782407212239&lt;/D&gt;&lt;D xsi:type="xsd:double"&gt;16.3666529737731&lt;/D&gt;&lt;D xsi:type="xsd:double"&gt;17.2840954667389&lt;/D&gt;&lt;D xsi:type="xsd:double"&gt;16.0058031874799&lt;/D&gt;&lt;D xsi:type="xsd:double"&gt;13.9191234053092&lt;/D&gt;&lt;D xsi:type="xsd:double"&gt;13.0197414479341&lt;/D&gt;&lt;D xsi:type="xsd:double"&gt;15.3653949023582&lt;/D&gt;&lt;D xsi:type="xsd:double"&gt;16.9386598219901&lt;/D&gt;&lt;D xsi:type="xsd:double"&gt;15.1304469277629&lt;/D&gt;&lt;D xsi:type="xsd:double"&gt;15.9954511538764&lt;/D&gt;&lt;D xsi:type="xsd:double"&gt;14.9300752481951&lt;/D&gt;&lt;D xsi:type="xsd:double"&gt;15.057320218214&lt;/D&gt;&lt;D xsi:type="xsd:double"&gt;14.0500385013725&lt;/D&gt;&lt;D xsi:type="xsd:double"&gt;14.7401086110522&lt;/D&gt;&lt;D xsi:type="xsd:double"&gt;14.7282703692961&lt;/D&gt;&lt;D xsi:type="xsd:double"&gt;14.2452200501351&lt;/D&gt;&lt;D xsi:type="xsd:double"&gt;14.7661528482394&lt;/D&gt;&lt;D xsi:type="xsd:double"&gt;14.510378343759&lt;/D&gt;&lt;D xsi:type="xsd:double"&gt;14.57923897103&lt;/D&gt;&lt;D xsi:type="xsd:double"&gt;15.0476545646548&lt;/D&gt;&lt;D xsi:type="xsd:double"&gt;15.4861698276329&lt;/D&gt;&lt;D xsi:type="xsd:double"&gt;15.9914658449414&lt;/D&gt;&lt;D xsi:type="xsd:double"&gt;15.7487013691789&lt;/D&gt;&lt;D xsi:type="xsd:double"&gt;16.3894096872383&lt;/D&gt;&lt;D xsi:type="xsd:double"&gt;16.2800265560994&lt;/D&gt;&lt;D xsi:type="xsd:double"&gt;14.1816638163039&lt;/D&gt;&lt;D xsi:type="xsd:double"&gt;12.9609603102012&lt;/D&gt;&lt;D xsi:type="xsd:double"&gt;13.3397658960263&lt;/D&gt;&lt;D xsi:type="xsd:double"&gt;13.478329592889&lt;/D&gt;&lt;D xsi:type="xsd:double"&gt;12.5712483647221&lt;/D&gt;&lt;D xsi:type="xsd:double"&gt;12.591025411888&lt;/D&gt;&lt;D xsi:type="xsd:double"&gt;12.2125867162&lt;/D&gt;&lt;D xsi:type="xsd:double"&gt;12.0822071013204&lt;/D&gt;&lt;D xsi:type="xsd:double"&gt;11.6280703518803&lt;/D&gt;&lt;D xsi:type="xsd:double"&gt;11.7105039074599&lt;/D&gt;&lt;D xsi:type="xsd:double"&gt;10.6888240228095&lt;/D&gt;&lt;D xsi:type="xsd:double"&gt;11.5066914837756&lt;/D&gt;&lt;D xsi:type="xsd:double"&gt;10.7994391446535&lt;/D&gt;&lt;D xsi:type="xsd:double"&gt;11.1791746150557&lt;/D&gt;&lt;D xsi:type="xsd:double"&gt;11.5151455788687&lt;/D&gt;&lt;D xsi:type="xsd:double"&gt;11.1855360413726&lt;/D&gt;&lt;D xsi:type="xsd:double"&gt;11.2344195580344&lt;/D&gt;&lt;D xsi:type="xsd:double"&gt;9.57194379601051&lt;/D&gt;&lt;D xsi:type="xsd:double"&gt;10.1735044347435&lt;/D&gt;&lt;D xsi:type="xsd:double"&gt;10.4937970607052&lt;/D&gt;&lt;D xsi:type="xsd:double"&gt;10.5509119265407&lt;/D&gt;&lt;D xsi:type="xsd:double"&gt;10.1063468710959&lt;/D&gt;&lt;D xsi:type="xsd:double"&gt;9.580739005396&lt;/D&gt;&lt;D xsi:type="xsd:double"&gt;9.031059067702&lt;/D&gt;&lt;D xsi:type="xsd:double"&gt;8.49711657160331&lt;/D&gt;&lt;D xsi:type="xsd:double"&gt;8.56508729891469&lt;/D&gt;&lt;D xsi:type="xsd:double"&gt;9.02535254329669&lt;/D&gt;&lt;D xsi:type="xsd:double"&gt;9.09908678900797&lt;/D&gt;&lt;D xsi:type="xsd:double"&gt;9.73298694108205&lt;/D&gt;&lt;/FQL&gt;&lt;FQL&gt;&lt;Q&gt;CNYA^FMA_PE(NTMA,-10AY,0,AM,"PORTAGG","MEANR")&lt;/Q&gt;&lt;R&gt;121&lt;/R&gt;&lt;C&gt;1&lt;/C&gt;&lt;D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xsi:type="xsd:double"&gt;13.6611695819058&lt;/D&gt;&lt;D xsi:type="xsd:double"&gt;13.7978494815428&lt;/D&gt;&lt;D xsi:type="xsd:double"&gt;13.5332467504557&lt;/D&gt;&lt;D xsi:type="xsd:double"&gt;13.8575413773986&lt;/D&gt;&lt;D xsi:type="xsd:double"&gt;14.3038990326601&lt;/D&gt;&lt;D xsi:type="xsd:double"&gt;13.1712263808364&lt;/D&gt;&lt;D xsi:type="xsd:double"&gt;13.240012857235&lt;/D&gt;&lt;D xsi:type="xsd:double"&gt;13.1811550236743&lt;/D&gt;&lt;D xsi:type="xsd:double"&gt;13.260128260538&lt;/D&gt;&lt;D xsi:type="xsd:double"&gt;13.4113087046873&lt;/D&gt;&lt;D xsi:type="xsd:double"&gt;13.4590708183203&lt;/D&gt;&lt;D xsi:type="xsd:double"&gt;14.3008852913396&lt;/D&gt;&lt;D xsi:type="xsd:double"&gt;14.1363520171488&lt;/D&gt;&lt;D xsi:type="xsd:double"&gt;14.2168354092328&lt;/D&gt;&lt;D xsi:type="xsd:double"&gt;14.2061867975277&lt;/D&gt;&lt;D xsi:type="xsd:double"&gt;14.6061532923588&lt;/D&gt;&lt;D xsi:type="xsd:double"&gt;14.2834446689798&lt;/D&gt;&lt;D xsi:type="xsd:double"&gt;13.6734644171804&lt;/D&gt;&lt;D xsi:type="xsd:double"&gt;14.623347261544&lt;/D&gt;&lt;D xsi:type="xsd:double"&gt;13.3882878707559&lt;/D&gt;&lt;D xsi:type="xsd:double"&gt;12.7322057015256&lt;/D&gt;&lt;D xsi:type="xsd:double"&gt;11.6287990280693&lt;/D&gt;&lt;D xsi:type="xsd:double"&gt;11.6956450690484&lt;/D&gt;&lt;D xsi:type="xsd:double"&gt;10.7330407490311&lt;/D&gt;&lt;D xsi:type="xsd:double"&gt;10.6879368237526&lt;/D&gt;&lt;D xsi:type="xsd:double"&gt;10.2414831595728&lt;/D&gt;&lt;D xsi:type="xsd:double"&gt;10.5055403222066&lt;/D&gt;&lt;D xsi:type="xsd:double"&gt;9.71960458046026&lt;/D&gt;&lt;D xsi:type="xsd:double"&gt;9.64543450434875&lt;/D&gt;&lt;D xsi:type="xsd:double"&gt;9.36082987449614&lt;/D&gt;&lt;D xsi:type="xsd:double"&gt;10.0219301425907&lt;/D&gt;&lt;D xsi:type="xsd:double"&gt;11.3712133469664&lt;/D&gt;&lt;D xsi:type="xsd:double"&gt;11.3592190090154&lt;/D&gt;&lt;D xsi:type="xsd:double"&gt;11.7832170056761&lt;/D&gt;&lt;D xsi:type="xsd:double"&gt;10.7989408608559&lt;/D&gt;&lt;D xsi:type="xsd:double"&gt;11.8735182128631&lt;/D&gt;&lt;D xsi:type="xsd:double"&gt;11.6796230367508&lt;/D&gt;&lt;D xsi:type="xsd:double"&gt;11.599039634555&lt;/D&gt;&lt;D xsi:type="xsd:double"&gt;11.6819152214235&lt;/D&gt;&lt;D xsi:type="xsd:double"&gt;11.6367797145374&lt;/D&gt;&lt;D xsi:type="xsd:double"&gt;12.1155083850854&lt;/D&gt;&lt;D xsi:type="xsd:double"&gt;12.5021763289613&lt;/D&gt;&lt;D xsi:type="xsd:double"&gt;12.4489661168084&lt;/D&gt;&lt;D xsi:type="xsd:double"&gt;12.8086390346806&lt;/D&gt;&lt;D xsi:type="xsd:double"&gt;11.8449823829808&lt;/D&gt;&lt;D xsi:type="xsd:double"&gt;12.6838608443622&lt;/D&gt;&lt;D xsi:type="xsd:double"&gt;12.8930479390371&lt;/D&gt;&lt;D xsi:type="xsd:double"&gt;14.2050242555432&lt;/D&gt;&lt;D xsi:type="xsd:double"&gt;15.4339631516235&lt;/D&gt;&lt;D xsi:type="xsd:double"&gt;16.1527030817717&lt;/D&gt;&lt;D xsi:type="xsd:double"&gt;15.6291783496651&lt;/D&gt;&lt;D xsi:type="xsd:double"&gt;15.7316152575245&lt;/D&gt;&lt;D xsi:type="xsd:double"&gt;16.2568036306083&lt;/D&gt;&lt;D xsi:type="xsd:double"&gt;16.5473910018041&lt;/D&gt;&lt;D xsi:type="xsd:double"&gt;18.150852145865&lt;/D&gt;&lt;D xsi:type="xsd:double"&gt;17.1570342835438&lt;/D&gt;&lt;D xsi:type="xsd:double"&gt;16.0657973304706&lt;/D&gt;&lt;D xsi:type="xsd:double"&gt;16.1270225703405&lt;/D&gt;&lt;D xsi:type="xsd:double"&gt;16.776154784184&lt;/D&gt;&lt;D xsi:type="xsd:double"&gt;16.7626650929523&lt;/D&gt;&lt;D xsi:type="xsd:double"&gt;14.8183248866228&lt;/D&gt;&lt;D xsi:type="xsd:double"&gt;15.1938455619929&lt;/D&gt;&lt;D xsi:type="xsd:double"&gt;15.3253779059734&lt;/D&gt;&lt;D xsi:type="xsd:double"&gt;15.2480141397925&lt;/D&gt;&lt;D xsi:type="xsd:double"&gt;15.17500186473&lt;/D&gt;&lt;D xsi:type="xsd:double"&gt;15.2635825141787&lt;/D&gt;&lt;D xsi:type="xsd:double"&gt;13.9081831265843&lt;/D&gt;&lt;D xsi:type="xsd:double"&gt;13.8211465273581&lt;/D&gt;&lt;D xsi:type="xsd:double"&gt;12.5646850748376&lt;/D&gt;&lt;D xsi:type="xsd:double"&gt;11.8536708311132&lt;/D&gt;&lt;D xsi:type="xsd:double"&gt;12.5195121729891&lt;/D&gt;&lt;D xsi:type="xsd:double"&gt;13.7112091849061&lt;/D&gt;&lt;D xsi:type="xsd:double"&gt;12.9760394666048&lt;/D&gt;&lt;D xsi:type="xsd:double"&gt;12.6196840337656&lt;/D&gt;&lt;D xsi:type="xsd:double"&gt;11.9007188307211&lt;/D&gt;&lt;D xsi:type="xsd:double"&gt;11.1343931558152&lt;/D&gt;&lt;D xsi:type="xsd:double"&gt;11.656250661785&lt;/D&gt;&lt;D xsi:type="xsd:double"&gt;11.8091554979101&lt;/D&gt;&lt;D xsi:type="xsd:double"&gt;12.6517026929374&lt;/D&gt;&lt;D xsi:type="xsd:double"&gt;12.2039145555434&lt;/D&gt;&lt;D xsi:type="xsd:double"&gt;11.9903343378348&lt;/D&gt;&lt;D xsi:type="xsd:double"&gt;12.0888067958823&lt;/D&gt;&lt;D xsi:type="xsd:double"&gt;11.6945126110337&lt;/D&gt;&lt;D xsi:type="xsd:double"&gt;11.7921567519944&lt;/D&gt;&lt;D xsi:type="xsd:double"&gt;11.9261673117368&lt;/D&gt;&lt;D xsi:type="xsd:double"&gt;11.4533671794365&lt;/D&gt;&lt;D xsi:type="xsd:double"&gt;11.6979882951645&lt;/D&gt;&lt;D xsi:type="xsd:double"&gt;11.2593566083242&lt;/D&gt;&lt;D xsi:type="xsd:double"&gt;11.425795312225&lt;/D&gt;&lt;D xsi:type="xsd:double"&gt;11.0511218330845&lt;/D&gt;&lt;D xsi:type="xsd:double"&gt;10.875508610451&lt;/D&gt;&lt;D xsi:type="xsd:double"&gt;11.4934531362857&lt;/D&gt;&lt;D xsi:type="xsd:double"&gt;11.6063772599014&lt;/D&gt;&lt;D xsi:type="xsd:double"&gt;12.4933808769361&lt;/D&gt;&lt;D xsi:type="xsd:double"&gt;12.6819449068643&lt;/D&gt;&lt;D xsi:type="xsd:double"&gt;11.9518358067511&lt;/D&gt;&lt;D xsi:type="xsd:double"&gt;11.6003547865348&lt;/D&gt;&lt;D xsi:type="xsd:double"&gt;11.2224228458054&lt;/D&gt;&lt;D xsi:type="xsd:double"&gt;11.5833280564317&lt;/D&gt;&lt;/FQL&gt;&lt;FQL&gt;&lt;Q&gt;EPOL^FMA_PE(LTMA,-10AY,0,AM,"PORTAGG","MEANR")&lt;/Q&gt;&lt;R&gt;121&lt;/R&gt;&lt;C&gt;1&lt;/C&gt;&lt;D xsi:type="xsd:double"&gt;14.6312808781305&lt;/D&gt;&lt;D xsi:type="xsd:double"&gt;14.792333500253&lt;/D&gt;&lt;D xsi:type="xsd:double"&gt;14.6093802449886&lt;/D&gt;&lt;D xsi:type="xsd:double"&gt;14.3562343776412&lt;/D&gt;&lt;D xsi:type="xsd:double"&gt;17.4943993824455&lt;/D&gt;&lt;D xsi:type="xsd:double"&gt;20.4343330270215&lt;/D&gt;&lt;D xsi:type="xsd:double"&gt;19.8483503876841&lt;/D&gt;&lt;D xsi:type="xsd:double"&gt;19.6333314081252&lt;/D&gt;&lt;D xsi:type="xsd:double"&gt;18.7944326719796&lt;/D&gt;&lt;D xsi:type="xsd:double"&gt;17.7409147923524&lt;/D&gt;&lt;D xsi:type="xsd:double"&gt;16.5041923758033&lt;/D&gt;&lt;D xsi:type="xsd:double"&gt;15.3206983963252&lt;/D&gt;&lt;D xsi:type="xsd:double"&gt;14.3060866652579&lt;/D&gt;&lt;D xsi:type="xsd:double"&gt;13.7987391976322&lt;/D&gt;&lt;D xsi:type="xsd:double"&gt;12.220049365095&lt;/D&gt;&lt;D xsi:type="xsd:double"&gt;11.2770350413871&lt;/D&gt;&lt;D xsi:type="xsd:double"&gt;10.5437818321605&lt;/D&gt;&lt;D xsi:type="xsd:double"&gt;12.2747112112604&lt;/D&gt;&lt;D xsi:type="xsd:double"&gt;12.392781760617&lt;/D&gt;&lt;D xsi:type="xsd:double"&gt;12.3225335356052&lt;/D&gt;&lt;D xsi:type="xsd:double"&gt;12.1420123520395&lt;/D&gt;&lt;D xsi:type="xsd:double"&gt;11.7908410437439&lt;/D&gt;&lt;D xsi:type="xsd:double"&gt;12.0042339655663&lt;/D&gt;&lt;D xsi:type="xsd:double"&gt;12.187771276555&lt;/D&gt;&lt;D xsi:type="xsd:double"&gt;12.053157191071&lt;/D&gt;&lt;D xsi:type="xsd:double"&gt;12.7171292301593&lt;/D&gt;&lt;D xsi:type="xsd:double"&gt;12.6470953375918&lt;/D&gt;&lt;D xsi:type="xsd:double"&gt;13.7010786556147&lt;/D&gt;&lt;D xsi:type="xsd:double"&gt;14.4861896260837&lt;/D&gt;&lt;D xsi:type="xsd:double"&gt;15.9654786686663&lt;/D&gt;&lt;D xsi:type="xsd:double"&gt;15.4344288053285&lt;/D&gt;&lt;D xsi:type="xsd:double"&gt;15.3634326014637&lt;/D&gt;&lt;D xsi:type="xsd:double"&gt;14.9255895856965&lt;/D&gt;&lt;D xsi:type="xsd:double"&gt;14.6648217191892&lt;/D&gt;&lt;D xsi:type="xsd:double"&gt;14.3735859870284&lt;/D&gt;&lt;D xsi:type="xsd:double"&gt;14.4381690094422&lt;/D&gt;&lt;D xsi:type="xsd:double"&gt;13.5327436118283&lt;/D&gt;&lt;D xsi:type="xsd:double"&gt;13.2952296709855&lt;/D&gt;&lt;D xsi:type="xsd:double"&gt;12.8327473584533&lt;/D&gt;&lt;D xsi:type="xsd:double"&gt;12.4799232986277&lt;/D&gt;&lt;D xsi:type="xsd:double"&gt;13.3027544238699&lt;/D&gt;&lt;D xsi:type="xsd:double"&gt;12.0391828950011&lt;/D&gt;&lt;D xsi:type="xsd:double"&gt;11.6412790374261&lt;/D&gt;&lt;D xsi:type="xsd:double"&gt;11.7525792096933&lt;/D&gt;&lt;D xsi:type="xsd:double"&gt;11.613684332248&lt;/D&gt;&lt;D xsi:type="xsd:double"&gt;11.3249662546535&lt;/D&gt;&lt;D xsi:type="xsd:double"&gt;11.6556835888529&lt;/D&gt;&lt;D xsi:type="xsd:double"&gt;11.9843436245132&lt;/D&gt;&lt;D xsi:type="xsd:double"&gt;11.7127806951749&lt;/D&gt;&lt;D xsi:type="xsd:double"&gt;10.8786838216904&lt;/D&gt;&lt;D xsi:type="xsd:double"&gt;11.3621593400009&lt;/D&gt;&lt;D xsi:type="xsd:double"&gt;11.3376153669331&lt;/D&gt;&lt;D xsi:type="xsd:double"&gt;11.8630787942342&lt;/D&gt;&lt;D xsi:type="xsd:double"&gt;11.5182423059564&lt;/D&gt;&lt;D xsi:type="xsd:double"&gt;11.581469498572&lt;/D&gt;&lt;D xsi:type="xsd:double"&gt;11.6983642408088&lt;/D&gt;&lt;D xsi:type="xsd:double"&gt;11.3273655843656&lt;/D&gt;&lt;D xsi:type="xsd:double"&gt;11.622354514499&lt;/D&gt;&lt;D xsi:type="xsd:double"&gt;11.4983474410654&lt;/D&gt;&lt;D xsi:type="xsd:double"&gt;10.886885190083&lt;/D&gt;&lt;D xsi:type="xsd:double"&gt;11.0270566275596&lt;/D&gt;&lt;D xsi:type="xsd:double"&gt;10.9012403476416&lt;/D&gt;&lt;D xsi:type="xsd:double"&gt;10.9195700429048&lt;/D&gt;&lt;D xsi:type="xsd:double"&gt;10.9537945451241&lt;/D&gt;&lt;D xsi:type="xsd:double"&gt;10.6762627372781&lt;/D&gt;&lt;D xsi:type="xsd:double"&gt;10.0515673606172&lt;/D&gt;&lt;D xsi:type="xsd:double"&gt;9.4966822502424&lt;/D&gt;&lt;D xsi:type="xsd:double"&gt;10.4616687577027&lt;/D&gt;&lt;D xsi:type="xsd:double"&gt;11.4924620996009&lt;/D&gt;&lt;D xsi:type="xsd:double"&gt;11.8209684309989&lt;/D&gt;&lt;D xsi:type="xsd:double"&gt;11.7962703125552&lt;/D&gt;&lt;D xsi:type="xsd:double"&gt;12.7861112651105&lt;/D&gt;&lt;D xsi:type="xsd:double"&gt;12.8731131599718&lt;/D&gt;&lt;D xsi:type="xsd:double"&gt;16.0335742167086&lt;/D&gt;&lt;D xsi:type="xsd:double"&gt;20.5389281286555&lt;/D&gt;&lt;D xsi:type="xsd:double"&gt;21.9573317378604&lt;/D&gt;&lt;D xsi:type="xsd:double"&gt;15.4860998956079&lt;/D&gt;&lt;D xsi:type="xsd:double"&gt;17.1839565329869&lt;/D&gt;&lt;D xsi:type="xsd:double"&gt;16.7898211558583&lt;/D&gt;&lt;D xsi:type="xsd:double"&gt;16.3063010754979&lt;/D&gt;&lt;D xsi:type="xsd:double"&gt;16.3448121607883&lt;/D&gt;&lt;D xsi:type="xsd:double"&gt;15.7551042999867&lt;/D&gt;&lt;D xsi:type="xsd:double"&gt;14.7550116879667&lt;/D&gt;&lt;D xsi:type="xsd:double"&gt;14.1781537173691&lt;/D&gt;&lt;D xsi:type="xsd:double"&gt;13.6854970979647&lt;/D&gt;&lt;D xsi:type="xsd:double"&gt;14.2781502437903&lt;/D&gt;&lt;D xsi:type="xsd:double"&gt;11.9003835977807&lt;/D&gt;&lt;D xsi:type="xsd:double"&gt;10.5120514325102&lt;/D&gt;&lt;D xsi:type="xsd:double"&gt;12.3929384237716&lt;/D&gt;&lt;D xsi:type="xsd:double"&gt;9.73066862763218&lt;/D&gt;&lt;D xsi:type="xsd:double"&gt;9.79273778329762&lt;/D&gt;&lt;D xsi:type="xsd:double"&gt;9.20671487819714&lt;/D&gt;&lt;D xsi:type="xsd:double"&gt;8.59276404737516&lt;/D&gt;&lt;D xsi:type="xsd:double"&gt;8.18797367564599&lt;/D&gt;&lt;D xsi:type="xsd:double"&gt;7.19767433669385&lt;/D&gt;&lt;D xsi:type="xsd:double"&gt;6.91103126604648&lt;/D&gt;&lt;D xsi:type="xsd:double"&gt;6.26642138093354&lt;/D&gt;&lt;D xsi:type="xsd:double"&gt;6.14325851658919&lt;/D&gt;&lt;D xsi:type="xsd:double"&gt;6.19790840154022&lt;/D&gt;&lt;D xsi:type="xsd:double"&gt;5.83955104292387&lt;/D&gt;&lt;D xsi:type="xsd:double"&gt;6.37820238762786&lt;/D&gt;&lt;D xsi:type="xsd:double"&gt;5.93925654000403&lt;/D&gt;&lt;D xsi:type="xsd:double"&gt;5.84392464017126&lt;/D&gt;&lt;D xsi:type="xsd:double"&gt;6.13915564143326&lt;/D&gt;&lt;D xsi:type="xsd:double"&gt;6.26199345856805&lt;/D&gt;&lt;D xsi:type="xsd:double"&gt;6.61349934642291&lt;/D&gt;&lt;D xsi:type="xsd:double"&gt;6.64929653773351&lt;/D&gt;&lt;D xsi:type="xsd:double"&gt;6.80722181635477&lt;/D&gt;&lt;D xsi:type="xsd:double"&gt;6.82252416006446&lt;/D&gt;&lt;D xsi:type="xsd:double"&gt;7.31134817178735&lt;/D&gt;&lt;D xsi:type="xsd:double"&gt;7.6821890821659&lt;/D&gt;&lt;D xsi:type="xsd:double"&gt;9.10499865821534&lt;/D&gt;&lt;D xsi:type="xsd:double"&gt;8.49623697129326&lt;/D&gt;&lt;D xsi:type="xsd:double"&gt;9.03730152250808&lt;/D&gt;&lt;D xsi:type="xsd:double"&gt;8.74666054670967&lt;/D&gt;&lt;D xsi:type="xsd:double"&gt;8.85345690385988&lt;/D&gt;&lt;D xsi:type="xsd:double"&gt;9.0218092333163&lt;/D&gt;&lt;D xsi:type="xsd:double"&gt;9.11744139068157&lt;/D&gt;&lt;D xsi:type="xsd:double"&gt;8.92247252379255&lt;/D&gt;&lt;D xsi:type="xsd:double"&gt;9.15199329360508&lt;/D&gt;&lt;D xsi:type="xsd:double"&gt;8.68847662897629&lt;/D&gt;&lt;/FQL&gt;&lt;FQL&gt;&lt;Q&gt;WL-FDS^FG_PRICE_CHANGE(0,-3AM)&lt;/Q&gt;&lt;R&gt;1&lt;/R&gt;&lt;C&gt;1&lt;/C&gt;&lt;D xsi:type="xsd:double"&gt;1.5040164074517&lt;/D&gt;&lt;/FQL&gt;&lt;FQL&gt;&lt;Q&gt;NI-FDS^FG_PRICE_MAVG(0,,,,30)&lt;/Q&gt;&lt;R&gt;1&lt;/R&gt;&lt;C&gt;1&lt;/C&gt;&lt;D xsi:type="xsd:double"&gt;16217.5&lt;/D&gt;&lt;/FQL&gt;&lt;FQL&gt;&lt;Q&gt;COPP-FDS^FG_PRICE_CHANGE(0,-1AY)&lt;/Q&gt;&lt;R&gt;1&lt;/R&gt;&lt;C&gt;1&lt;/C&gt;&lt;D xsi:type="xsd:double"&gt;26.302729528536&lt;/D&gt;&lt;/FQL&gt;&lt;FQL&gt;&lt;Q&gt;FTSEWIVNXXXX^FG_PRICE(0)&lt;/Q&gt;&lt;R&gt;1&lt;/R&gt;&lt;C&gt;1&lt;/C&gt;&lt;D xsi:type="xsd:double"&gt;367.0663799&lt;/D&gt;&lt;/FQL&gt;&lt;FQL&gt;&lt;Q&gt;FC0000ID^FG_PRICE(0)&lt;/Q&gt;&lt;R&gt;1&lt;/R&gt;&lt;C&gt;1&lt;/C&gt;&lt;D xsi:type="xsd:double"&gt;1242.7709&lt;/D&gt;&lt;/FQL&gt;&lt;FQL&gt;&lt;Q&gt;VNM^FG_PRICE_MAVG(0,,,,60)&lt;/Q&gt;&lt;R&gt;1&lt;/R&gt;&lt;C&gt;1&lt;/C&gt;&lt;D xsi:type="xsd:double"&gt;12.269417&lt;/D&gt;&lt;/FQL&gt;&lt;FQL&gt;&lt;Q&gt;QAT^FG_PRICE_MAVG(0,,,,30)&lt;/Q&gt;&lt;R&gt;1&lt;/R&gt;&lt;C&gt;1&lt;/C&gt;&lt;D xsi:type="xsd:double"&gt;17.865&lt;/D&gt;&lt;/FQL&gt;&lt;FQL&gt;&lt;Q&gt;EZA^FG_PRICE(0)&lt;/Q&gt;&lt;R&gt;1&lt;/R&gt;&lt;C&gt;1&lt;/C&gt;&lt;D xsi:type="xsd:double"&gt;51.47&lt;/D&gt;&lt;/FQL&gt;&lt;FQL&gt;&lt;Q&gt;EWM^FG_PRICE_MAVG(0,,,,200)&lt;/Q&gt;&lt;R&gt;1&lt;/R&gt;&lt;C&gt;1&lt;/C&gt;&lt;D xsi:type="xsd:double"&gt;22.75945&lt;/D&gt;&lt;/FQL&gt;&lt;FQL&gt;&lt;Q&gt;EIDO^FG_PRICE_MAVG(0,,,,60)&lt;/Q&gt;&lt;R&gt;1&lt;/R&gt;&lt;C&gt;1&lt;/C&gt;&lt;D xsi:type="xsd:double"&gt;21.264&lt;/D&gt;&lt;/FQL&gt;&lt;FQL&gt;&lt;Q&gt;INDA^FMA_ROE(NTMA,-20AY,NOW,FY,"PORTAGG","MEANR")&lt;/Q&gt;&lt;R&gt;20&lt;/R&gt;&lt;C&gt;1&lt;/C&gt;&lt;D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xsi:type="xsd:double"&gt;12.8423839008733&lt;/D&gt;&lt;D xsi:type="xsd:double"&gt;15.1612174069661&lt;/D&gt;&lt;D xsi:type="xsd:double"&gt;14.9253037325643&lt;/D&gt;&lt;D xsi:type="xsd:double"&gt;16.0781656045333&lt;/D&gt;&lt;/FQL&gt;&lt;FQL&gt;&lt;Q&gt;USDAED^FG_PRICE(0)&lt;/Q&gt;&lt;R&gt;1&lt;/R&gt;&lt;C&gt;1&lt;/C&gt;&lt;D xsi:type="xsd:double"&gt;3.67298&lt;/D&gt;&lt;/FQL&gt;&lt;FQL&gt;&lt;Q&gt;USDMYR^STD(FG_PRICE_CHANGE(0,-3AY,M))&lt;/Q&gt;&lt;R&gt;1&lt;/R&gt;&lt;C&gt;1&lt;/C&gt;&lt;D xsi:type="xsd:double"&gt;2.45471852764277&lt;/D&gt;&lt;/FQL&gt;&lt;FQL&gt;&lt;Q&gt;USDPLN^FG_PRICE_CHANGE(0,-1AM)&lt;/Q&gt;&lt;R&gt;1&lt;/R&gt;&lt;C&gt;1&lt;/C&gt;&lt;D xsi:type="xsd:double"&gt;-0.15783906&lt;/D&gt;&lt;/FQL&gt;&lt;FQL&gt;&lt;Q&gt;FC0000GR^FMA_EPS(NTMA,-20AY,0,CY,,"PORTAGG","MEANR")&lt;/Q&gt;&lt;R&gt;20&lt;/R&gt;&lt;C&gt;1&lt;/C&gt;&lt;D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xsi:type="xsd:double"&gt;0.557417673683109&lt;/D&gt;&lt;D xsi:type="xsd:double"&gt;0.621885469021717&lt;/D&gt;&lt;D xsi:type="xsd:double"&gt;0.869531876625146&lt;/D&gt;&lt;D xsi:type="xsd:double"&gt;1.21959709581891&lt;/D&gt;&lt;/FQL&gt;&lt;FQL&gt;&lt;Q&gt;MCHI^P_PRICE_RETURNS_PR('52W',2,-10AY,0,AM)&lt;/Q&gt;&lt;R&gt;121&lt;/R&gt;&lt;C&gt;1&lt;/C&gt;&lt;D xsi:type="xsd:double"&gt;5.800855&lt;/D&gt;&lt;D xsi:type="xsd:double"&gt;5.2532554&lt;/D&gt;&lt;D xsi:type="xsd:double"&gt;5.0131083&lt;/D&gt;&lt;D xsi:type="xsd:double"&gt;8.903074&lt;/D&gt;&lt;D xsi:type="xsd:double"&gt;22.2324&lt;/D&gt;&lt;D xsi:type="xsd:double"&gt;19.699108&lt;/D&gt;&lt;D xsi:type="xsd:double"&gt;22.796165&lt;/D&gt;&lt;D xsi:type="xsd:double"&gt;49.864555&lt;/D&gt;&lt;D xsi:type="xsd:double"&gt;41.6865&lt;/D&gt;&lt;D xsi:type="xsd:double"&gt;24.185217&lt;/D&gt;&lt;D xsi:type="xsd:double"&gt;0.95180273&lt;/D&gt;&lt;D xsi:type="xsd:double"&gt;-7.9221907&lt;/D&gt;&lt;D xsi:type="xsd:double"&gt;-7.953596&lt;/D&gt;&lt;D xsi:type="xsd:double"&gt;4.5838594&lt;/D&gt;&lt;D xsi:type="xsd:double"&gt;-6.270176&lt;/D&gt;&lt;D xsi:type="xsd:double"&gt;-3.984201&lt;/D&gt;&lt;D xsi:type="xsd:double"&gt;-25.343477&lt;/D&gt;&lt;D xsi:type="xsd:double"&gt;-25.825756&lt;/D&gt;&lt;D xsi:type="xsd:double"&gt;-19.812971&lt;/D&gt;&lt;D xsi:type="xsd:double"&gt;-31.291426&lt;/D&gt;&lt;D xsi:type="xsd:double"&gt;-32.49658&lt;/D&gt;&lt;D xsi:type="xsd:double"&gt;-27.588814&lt;/D&gt;&lt;D xsi:type="xsd:double"&gt;-8.042383&lt;/D&gt;&lt;D xsi:type="xsd:double"&gt;8.767569&lt;/D&gt;&lt;D xsi:type="xsd:double"&gt;13.973082&lt;/D&gt;&lt;D xsi:type="xsd:double"&gt;0.010335445&lt;/D&gt;&lt;D xsi:type="xsd:double"&gt;-0.5529523&lt;/D&gt;&lt;D xsi:type="xsd:double"&gt;-4.5993385&lt;/D&gt;&lt;D xsi:type="xsd:double"&gt;26.769375&lt;/D&gt;&lt;D xsi:type="xsd:double"&gt;29.547382&lt;/D&gt;&lt;D xsi:type="xsd:double"&gt;24.27162&lt;/D&gt;&lt;D xsi:type="xsd:double"&gt;20.403458&lt;/D&gt;&lt;D xsi:type="xsd:double"&gt;34.033203&lt;/D&gt;&lt;D xsi:type="xsd:double"&gt;39.122547&lt;/D&gt;&lt;D xsi:type="xsd:double"&gt;34.174313&lt;/D&gt;&lt;D xsi:type="xsd:double"&gt;34.205055&lt;/D&gt;&lt;D xsi:type="xsd:double"&gt;29.986942&lt;/D&gt;&lt;D xsi:type="xsd:double"&gt;38.96271&lt;/D&gt;&lt;D xsi:type="xsd:double"&gt;49.35&lt;/D&gt;&lt;D xsi:type="xsd:double"&gt;56.542076&lt;/D&gt;&lt;D xsi:type="xsd:double"&gt;64.955376&lt;/D&gt;&lt;D xsi:type="xsd:double"&gt;45.80809&lt;/D&gt;&lt;D xsi:type="xsd:double"&gt;37.828434&lt;/D&gt;&lt;D xsi:type="xsd:double"&gt;33.129715&lt;/D&gt;&lt;D xsi:type="xsd:double"&gt;29.824615&lt;/D&gt;&lt;D xsi:type="xsd:double"&gt;16.816055&lt;/D&gt;&lt;D xsi:type="xsd:double"&gt;11.350239&lt;/D&gt;&lt;D xsi:type="xsd:double"&gt;2.8898358&lt;/D&gt;&lt;D xsi:type="xsd:double"&gt;-1.8780947&lt;/D&gt;&lt;D xsi:type="xsd:double"&gt;-16.916878&lt;/D&gt;&lt;D xsi:type="xsd:double"&gt;-16.108274&lt;/D&gt;&lt;D xsi:type="xsd:double"&gt;-19.279867&lt;/D&gt;&lt;D xsi:type="xsd:double"&gt;-21.438385&lt;/D&gt;&lt;D xsi:type="xsd:double"&gt;-11.700564&lt;/D&gt;&lt;D xsi:type="xsd:double"&gt;-9.58454&lt;/D&gt;&lt;D xsi:type="xsd:double"&gt;-3.2405198&lt;/D&gt;&lt;D xsi:type="xsd:double"&gt;-19.32941&lt;/D&gt;&lt;D xsi:type="xsd:double"&gt;-4.1173515&lt;/D&gt;&lt;D xsi:type="xsd:double"&gt;-5.929929&lt;/D&gt;&lt;D xsi:type="xsd:double"&gt;-9.673458&lt;/D&gt;&lt;D xsi:type="xsd:double"&gt;-6.338292&lt;/D&gt;&lt;D xsi:type="xsd:double"&gt;11.43552&lt;/D&gt;&lt;D xsi:type="xsd:double"&gt;10.034096&lt;/D&gt;&lt;D xsi:type="xsd:double"&gt;23.976994&lt;/D&gt;&lt;D xsi:type="xsd:double"&gt;7.110679&lt;/D&gt;&lt;D xsi:type="xsd:double"&gt;2.7253628&lt;/D&gt;&lt;D xsi:type="xsd:double"&gt;-6.827837&lt;/D&gt;&lt;D xsi:type="xsd:double"&gt;-3.3115804&lt;/D&gt;&lt;D xsi:type="xsd:double"&gt;10.444963&lt;/D&gt;&lt;D xsi:type="xsd:double"&gt;12.801695&lt;/D&gt;&lt;D xsi:type="xsd:double"&gt;20.061052&lt;/D&gt;&lt;D xsi:type="xsd:double"&gt;39.241253&lt;/D&gt;&lt;D xsi:type="xsd:double"&gt;26.841736&lt;/D&gt;&lt;D xsi:type="xsd:double"&gt;36.773266&lt;/D&gt;&lt;D xsi:type="xsd:double"&gt;37.28789&lt;/D&gt;&lt;D xsi:type="xsd:double"&gt;23.40194&lt;/D&gt;&lt;D xsi:type="xsd:double"&gt;47.77037&lt;/D&gt;&lt;D xsi:type="xsd:double"&gt;40.858376&lt;/D&gt;&lt;D xsi:type="xsd:double"&gt;39.93367&lt;/D&gt;&lt;D xsi:type="xsd:double"&gt;39.138367&lt;/D&gt;&lt;D xsi:type="xsd:double"&gt;39.259995&lt;/D&gt;&lt;D xsi:type="xsd:double"&gt;26.91456&lt;/D&gt;&lt;D xsi:type="xsd:double"&gt;-3.605497&lt;/D&gt;&lt;D xsi:type="xsd:double"&gt;-8.689046&lt;/D&gt;&lt;D xsi:type="xsd:double"&gt;-4.7248483&lt;/D&gt;&lt;D xsi:type="xsd:double"&gt;-10.195112&lt;/D&gt;&lt;D xsi:type="xsd:double"&gt;-17.981894&lt;/D&gt;&lt;D xsi:type="xsd:double"&gt;-18.680037&lt;/D&gt;&lt;D xsi:type="xsd:double"&gt;-32.084965&lt;/D&gt;&lt;D xsi:type="xsd:double"&gt;-32.077927&lt;/D&gt;&lt;D xsi:type="xsd:double"&gt;-32.434166&lt;/D&gt;&lt;D xsi:type="xsd:double"&gt;-41.58743&lt;/D&gt;&lt;D xsi:type="xsd:double"&gt;-38.308006&lt;/D&gt;&lt;D xsi:type="xsd:double"&gt;-31.697071&lt;/D&gt;&lt;D xsi:type="xsd:double"&gt;-22.435612&lt;/D&gt;&lt;D xsi:type="xsd:double"&gt;-25.916708&lt;/D&gt;&lt;D xsi:type="xsd:double"&gt;-34.565823&lt;/D&gt;&lt;D xsi:type="xsd:double"&gt;-46.187008&lt;/D&gt;&lt;D xsi:type="xsd:double"&gt;-36.32003&lt;/D&gt;&lt;D xsi:type="xsd:double"&gt;-20.651478&lt;/D&gt;&lt;D xsi:type="xsd:double"&gt;-4.5308886&lt;/D&gt;&lt;D xsi:type="xsd:double"&gt;-16.696608&lt;/D&gt;&lt;D xsi:type="xsd:double"&gt;-7.557148&lt;/D&gt;&lt;D xsi:type="xsd:double"&gt;0.6130457&lt;/D&gt;&lt;D xsi:type="xsd:double"&gt;-8.73056&lt;/D&gt;&lt;D xsi:type="xsd:double"&gt;-16.99347&lt;/D&gt;&lt;D xsi:type="xsd:double"&gt;-7.2449026&lt;/D&gt;&lt;D xsi:type="xsd:double"&gt;-11.731136&lt;/D&gt;&lt;D xsi:type="xsd:double"&gt;1.1104345&lt;/D&gt;&lt;D xsi:type="xsd:double"&gt;14.953661&lt;/D&gt;&lt;D xsi:type="xsd:double"&gt;3.7968755&lt;/D&gt;&lt;D xsi:type="xsd:double"&gt;-15.808958&lt;/D&gt;&lt;D xsi:type="xsd:double"&gt;-29.699057&lt;/D&gt;&lt;D xsi:type="xsd:double"&gt;-14.210272&lt;/D&gt;&lt;D xsi:type="xsd:double"&gt;-14.91993&lt;/D&gt;&lt;D xsi:type="xsd:double"&gt;-6.3938084&lt;/D&gt;&lt;D xsi:type="xsd:double"&gt;3.9243102&lt;/D&gt;&lt;D xsi:type="xsd:double"&gt;-4.3543158&lt;/D&gt;&lt;D xsi:type="xsd:double"&gt;-10.887122&lt;/D&gt;&lt;D xsi:type="xsd:double"&gt;-1.4892578&lt;/D&gt;&lt;D xsi:type="xsd:double"&gt;19.846725&lt;/D&gt;&lt;/FQL&gt;&lt;FQL&gt;&lt;Q&gt;W-FDS^MAX(FG_PRICE(0,-5AY))&lt;/Q&gt;&lt;R&gt;1&lt;/R&gt;&lt;C&gt;1&lt;/C&gt;&lt;D xsi:type="xsd:double"&gt;14.2525&lt;/D&gt;&lt;/FQL&gt;&lt;FQL&gt;&lt;Q&gt;COPP-FDS^FG_PRICE_CHANGE(0,-6AM)&lt;/Q&gt;&lt;R&gt;1&lt;/R&gt;&lt;C&gt;1&lt;/C&gt;&lt;D xsi:type="xsd:double"&gt;14.7401377582968&lt;/D&gt;&lt;/FQL&gt;&lt;FQL&gt;&lt;Q&gt;SET-BKK^FG_TOTAL_RETURNC(0,-1AM)&lt;/Q&gt;&lt;R&gt;1&lt;/R&gt;&lt;C&gt;1&lt;/C&gt;&lt;D xsi:type="xsd:double"&gt;6.2918186&lt;/D&gt;&lt;/FQL&gt;&lt;FQL&gt;&lt;Q&gt;ECH^FMA_COS_DOWN("EPS","1M",+1,NOW,,,"PORTAGG","MEANR")&lt;/Q&gt;&lt;R&gt;1&lt;/R&gt;&lt;C&gt;1&lt;/C&gt;&lt;D xsi:type="xsd:double"&gt;5&lt;/D&gt;&lt;/FQL&gt;&lt;FQL&gt;&lt;Q&gt;KSA^FMA_DIV_YLD(NTMA,NOW,NOW,M,"PORTAGG","MEANR")&lt;/Q&gt;&lt;R&gt;1&lt;/R&gt;&lt;C&gt;1&lt;/C&gt;&lt;D xsi:type="xsd:double"&gt;3.61350401109751&lt;/D&gt;&lt;/FQL&gt;&lt;FQL&gt;&lt;Q&gt;UAE^JULIAN(FMA_DIV_YLD(NTMA,NOW,NOW,M,"PORTAGG","MEANR").DATES)&lt;/Q&gt;&lt;R&gt;1&lt;/R&gt;&lt;C&gt;1&lt;/C&gt;&lt;D xsi:type="xsd:long"&gt;45534&lt;/D&gt;&lt;/FQL&gt;&lt;FQL&gt;&lt;Q&gt;INDA^FMA_PE(NTMA,0,,,"PORTAGG","MEANR")&lt;/Q&gt;&lt;R&gt;1&lt;/R&gt;&lt;C&gt;1&lt;/C&gt;&lt;D xsi:type="xsd:double"&gt;25.2959074173755&lt;/D&gt;&lt;/FQL&gt;&lt;FQL&gt;&lt;Q&gt;EWW^FG_FCF_YIELD_NTM(0)&lt;/Q&gt;&lt;R&gt;1&lt;/R&gt;&lt;C&gt;1&lt;/C&gt;&lt;D xsi:type="xsd:double"&gt;9.26799781688604&lt;/D&gt;&lt;/FQL&gt;&lt;FQL&gt;&lt;Q&gt;EPHE^FMA_EVAL_EBIT(LTMA,NOW,NOW,M,"PORTAGG","MEANR")&lt;/Q&gt;&lt;R&gt;1&lt;/R&gt;&lt;C&gt;1&lt;/C&gt;&lt;D xsi:type="xsd:double"&gt;12.7669354780336&lt;/D&gt;&lt;/FQL&gt;&lt;FQL&gt;&lt;Q&gt;USDCLP^STD(FG_PRICE_CHANGE(0,-1AY,AM))&lt;/Q&gt;&lt;R&gt;1&lt;/R&gt;&lt;C&gt;1&lt;/C&gt;&lt;D xsi:type="xsd:double"&gt;4.19187239026081&lt;/D&gt;&lt;/FQL&gt;&lt;FQL&gt;&lt;Q&gt;QAT^FG_TOTAL_RETURNC(-10AY,0,AM)&lt;/Q&gt;&lt;R&gt;121&lt;/R&gt;&lt;C&gt;1&lt;/C&gt;&lt;D xsi:type="xsd:double"&gt;-0.9822428&lt;/D&gt;&lt;D xsi:type="xsd:double"&gt;-1.640588&lt;/D&gt;&lt;D xsi:type="xsd:double"&gt;0&lt;/D&gt;&lt;D xsi:type="xsd:double"&gt;-6.012416&lt;/D&gt;&lt;D xsi:type="xsd:double"&gt;-5.538583&lt;/D&gt;&lt;D xsi:type="xsd:double"&gt;6.6934586&lt;/D&gt;&lt;D xsi:type="xsd:double"&gt;-7.2143736&lt;/D&gt;&lt;D xsi:type="xsd:double"&gt;5.6405544&lt;/D&gt;&lt;D xsi:type="xsd:double"&gt;-0.9381592&lt;/D&gt;&lt;D xsi:type="xsd:double"&gt;-1.7703593&lt;/D&gt;&lt;D xsi:type="xsd:double"&gt;-0.28946996&lt;/D&gt;&lt;D xsi:type="xsd:double"&gt;-3.3050478&lt;/D&gt;&lt;D xsi:type="xsd:double"&gt;-2.7713656&lt;/D&gt;&lt;D xsi:type="xsd:double"&gt;3.3729315&lt;/D&gt;&lt;D xsi:type="xsd:double"&gt;-10.615808&lt;/D&gt;&lt;D xsi:type="xsd:double"&gt;-2.802056&lt;/D&gt;&lt;D xsi:type="xsd:double"&gt;-12.613082&lt;/D&gt;&lt;D xsi:type="xsd:double"&gt;13.294971&lt;/D&gt;&lt;D xsi:type="xsd:double"&gt;4.570973&lt;/D&gt;&lt;D xsi:type="xsd:double"&gt;-0.12781024&lt;/D&gt;&lt;D xsi:type="xsd:double"&gt;-5.7332935&lt;/D&gt;&lt;D xsi:type="xsd:double"&gt;1.4214158&lt;/D&gt;&lt;D xsi:type="xsd:double"&gt;7.745695&lt;/D&gt;&lt;D xsi:type="xsd:double"&gt;5.2306056&lt;/D&gt;&lt;D xsi:type="xsd:double"&gt;-4.75024&lt;/D&gt;&lt;D xsi:type="xsd:double"&gt;-1.850903&lt;/D&gt;&lt;D xsi:type="xsd:double"&gt;-5.709797&lt;/D&gt;&lt;D xsi:type="xsd:double"&gt;6.138885&lt;/D&gt;&lt;D xsi:type="xsd:double"&gt;5.793774&lt;/D&gt;&lt;D xsi:type="xsd:double"&gt;0.43587685&lt;/D&gt;&lt;D xsi:type="xsd:double"&gt;-4.630536&lt;/D&gt;&lt;D xsi:type="xsd:double"&gt;-1.1880219&lt;/D&gt;&lt;D xsi:type="xsd:double"&gt;-1.3486624&lt;/D&gt;&lt;D xsi:type="xsd:double"&gt;-11.244267&lt;/D&gt;&lt;D xsi:type="xsd:double"&gt;10.248446&lt;/D&gt;&lt;D xsi:type="xsd:double"&gt;-6.1971846&lt;/D&gt;&lt;D xsi:type="xsd:double"&gt;-4.144144&lt;/D&gt;&lt;D xsi:type="xsd:double"&gt;-4.824567&lt;/D&gt;&lt;D xsi:type="xsd:double"&gt;-8.492428&lt;/D&gt;&lt;D xsi:type="xsd:double"&gt;15.54563&lt;/D&gt;&lt;D xsi:type="xsd:double"&gt;7.7210426&lt;/D&gt;&lt;D xsi:type="xsd:double"&gt;-6.4572215&lt;/D&gt;&lt;D xsi:type="xsd:double"&gt;0.7853985&lt;/D&gt;&lt;D xsi:type="xsd:double"&gt;5.5794&lt;/D&gt;&lt;D xsi:type="xsd:double"&gt;-2.0905852&lt;/D&gt;&lt;D xsi:type="xsd:double"&gt;-0.25224686&lt;/D&gt;&lt;D xsi:type="xsd:double"&gt;6.763625&lt;/D&gt;&lt;D xsi:type="xsd:double"&gt;3.6257267&lt;/D&gt;&lt;D xsi:type="xsd:double"&gt;0.11236668&lt;/D&gt;&lt;D xsi:type="xsd:double"&gt;2.020204&lt;</t>
        </r>
      </text>
    </comment>
    <comment ref="A9" authorId="0" shapeId="0" xr:uid="{55482F5D-60A2-42A7-8B9F-214B32D771E3}">
      <text>
        <r>
          <rPr>
            <b/>
            <sz val="9"/>
            <color indexed="81"/>
            <rFont val="Tahoma"/>
            <charset val="1"/>
          </rPr>
          <t>/D&gt;&lt;D xsi:type="xsd:double"&gt;5.830586&lt;/D&gt;&lt;D xsi:type="xsd:double"&gt;-2.2901356&lt;/D&gt;&lt;D xsi:type="xsd:double"&gt;5.032122&lt;/D&gt;&lt;D xsi:type="xsd:double"&gt;-6.218153&lt;/D&gt;&lt;D xsi:type="xsd:double"&gt;-0.43478012&lt;/D&gt;&lt;D xsi:type="xsd:double"&gt;4.257643&lt;/D&gt;&lt;D xsi:type="xsd:double"&gt;-10.052359&lt;/D&gt;&lt;D xsi:type="xsd:double"&gt;7.873535&lt;/D&gt;&lt;D xsi:type="xsd:double"&gt;1.1179447&lt;/D&gt;&lt;D xsi:type="xsd:double"&gt;-6.2465487&lt;/D&gt;&lt;D xsi:type="xsd:double"&gt;3.8325548&lt;/D&gt;&lt;D xsi:type="xsd:double"&gt;2.1976113&lt;/D&gt;&lt;D xsi:type="xsd:double"&gt;-1.428014&lt;/D&gt;&lt;D xsi:type="xsd:double"&gt;1.0191679&lt;/D&gt;&lt;D xsi:type="xsd:double"&gt;1.4184594&lt;/D&gt;&lt;D xsi:type="xsd:double"&gt;-10.756535&lt;/D&gt;&lt;D xsi:type="xsd:double"&gt;-6.2268734&lt;/D&gt;&lt;D xsi:type="xsd:double"&gt;2.7061105&lt;/D&gt;&lt;D xsi:type="xsd:double"&gt;1.8141508&lt;/D&gt;&lt;D xsi:type="xsd:double"&gt;5.022216&lt;/D&gt;&lt;D xsi:type="xsd:double"&gt;4.644656&lt;/D&gt;&lt;D xsi:type="xsd:double"&gt;3.4765244&lt;/D&gt;&lt;D xsi:type="xsd:double"&gt;-0.5981147&lt;/D&gt;&lt;D xsi:type="xsd:double"&gt;-0.34384727&lt;/D&gt;&lt;D xsi:type="xsd:double"&gt;2.6452065&lt;/D&gt;&lt;D xsi:type="xsd:double"&gt;4.033613&lt;/D&gt;&lt;D xsi:type="xsd:double"&gt;1.45396&lt;/D&gt;&lt;D xsi:type="xsd:double"&gt;-4.5647564&lt;/D&gt;&lt;D xsi:type="xsd:double"&gt;4.226923&lt;/D&gt;&lt;D xsi:type="xsd:double"&gt;5.122733&lt;/D&gt;&lt;D xsi:type="xsd:double"&gt;-2.030462&lt;/D&gt;&lt;D xsi:type="xsd:double"&gt;0.718534&lt;/D&gt;&lt;D xsi:type="xsd:double"&gt;-1.6039968&lt;/D&gt;&lt;D xsi:type="xsd:double"&gt;5.505085&lt;/D&gt;&lt;D xsi:type="xsd:double"&gt;1.5197635&lt;/D&gt;&lt;D xsi:type="xsd:double"&gt;3.7924051&lt;/D&gt;&lt;D xsi:type="xsd:double"&gt;-2.7884603&lt;/D&gt;&lt;D xsi:type="xsd:double"&gt;1.6780496&lt;/D&gt;&lt;D xsi:type="xsd:double"&gt;6.365359&lt;/D&gt;&lt;D xsi:type="xsd:double"&gt;3.0750036&lt;/D&gt;&lt;D xsi:type="xsd:double"&gt;8.20719&lt;/D&gt;&lt;D xsi:type="xsd:double"&gt;-1.7680943&lt;/D&gt;&lt;D xsi:type="xsd:double"&gt;-4.018414&lt;/D&gt;&lt;D xsi:type="xsd:double"&gt;-6.1536193&lt;/D&gt;&lt;D xsi:type="xsd:double"&gt;6.5865397&lt;/D&gt;&lt;D xsi:type="xsd:double"&gt;4.2850733&lt;/D&gt;&lt;D xsi:type="xsd:double"&gt;-10.337377&lt;/D&gt;&lt;D xsi:type="xsd:double"&gt;0.86830854&lt;/D&gt;&lt;D xsi:type="xsd:double"&gt;-3.2998562&lt;/D&gt;&lt;D xsi:type="xsd:double"&gt;-7.9238057&lt;/D&gt;&lt;D xsi:type="xsd:double"&gt;4.5946&lt;/D&gt;&lt;D xsi:type="xsd:double"&gt;-5.426365&lt;/D&gt;&lt;D xsi:type="xsd:double"&gt;-2.1311462&lt;/D&gt;&lt;D xsi:type="xsd:double"&gt;2.1217227&lt;/D&gt;&lt;D xsi:type="xsd:double"&gt;4.592669&lt;/D&gt;&lt;D xsi:type="xsd:double"&gt;-3.8419545&lt;/D&gt;&lt;D xsi:type="xsd:double"&gt;6.4971685&lt;/D&gt;&lt;D xsi:type="xsd:double"&gt;-4.456234&lt;/D&gt;&lt;D xsi:type="xsd:double"&gt;-2.443093&lt;/D&gt;&lt;D xsi:type="xsd:double"&gt;-9.846324&lt;/D&gt;&lt;D xsi:type="xsd:double"&gt;9.595966&lt;/D&gt;&lt;D xsi:type="xsd:double"&gt;3.6866307&lt;/D&gt;&lt;D xsi:type="xsd:double"&gt;-1.3611138&lt;/D&gt;&lt;D xsi:type="xsd:double"&gt;1.9431233&lt;/D&gt;&lt;D xsi:type="xsd:double"&gt;-2.872932&lt;/D&gt;&lt;D xsi:type="xsd:double"&gt;-2.1615446&lt;/D&gt;&lt;D xsi:type="xsd:double"&gt;-1.3372183&lt;/D&gt;&lt;D xsi:type="xsd:double"&gt;4.514289&lt;/D&gt;&lt;D xsi:type="xsd:double"&gt;2.1841764&lt;/D&gt;&lt;D xsi:type="xsd:double"&gt;1.6753316&lt;/D&gt;&lt;D xsi:type="xsd:double"&gt;4.375005&lt;/D&gt;&lt;/FQL&gt;&lt;FQL&gt;&lt;Q&gt;TUR^FMA_PE(NTMA,-10AY,0,AM,"PORTAGG","MEANR")&lt;/Q&gt;&lt;R&gt;121&lt;/R&gt;&lt;C&gt;1&lt;/C&gt;&lt;D xsi:type="xsd:double"&gt;9.43183185150456&lt;/D&gt;&lt;D xsi:type="xsd:double"&gt;9.89623742164774&lt;/D&gt;&lt;D xsi:type="xsd:double"&gt;10.4623411373696&lt;/D&gt;&lt;D xsi:type="xsd:double"&gt;10.4826743944364&lt;/D&gt;&lt;D xsi:type="xsd:double"&gt;11.163144082344&lt;/D&gt;&lt;D xsi:type="xsd:double"&gt;10.3363972114981&lt;/D&gt;&lt;D xsi:type="xsd:double"&gt;9.92779382724525&lt;/D&gt;&lt;D xsi:type="xsd:double"&gt;10.5210194248084&lt;/D&gt;&lt;D xsi:type="xsd:double"&gt;10.2715650656044&lt;/D&gt;&lt;D xsi:type="xsd:double"&gt;10.1687011777915&lt;/D&gt;&lt;D xsi:type="xsd:double"&gt;9.27354024042835&lt;/D&gt;&lt;D xsi:type="xsd:double"&gt;8.87551932815947&lt;/D&gt;&lt;D xsi:type="xsd:double"&gt;8.90285777208405&lt;/D&gt;&lt;D xsi:type="xsd:double"&gt;9.23563648037329&lt;/D&gt;&lt;D xsi:type="xsd:double"&gt;8.72520874505289&lt;/D&gt;&lt;D xsi:type="xsd:double"&gt;8.39045913621806&lt;/D&gt;&lt;D xsi:type="xsd:double"&gt;8.13657868670573&lt;/D&gt;&lt;D xsi:type="xsd:double"&gt;8.43300281321147&lt;/D&gt;&lt;D xsi:type="xsd:double"&gt;9.07470083843363&lt;/D&gt;&lt;D xsi:type="xsd:double"&gt;9.35321272266934&lt;/D&gt;&lt;D xsi:type="xsd:double"&gt;8.48520491419636&lt;/D&gt;&lt;D xsi:type="xsd:double"&gt;8.12316920353838&lt;/D&gt;&lt;D xsi:type="xsd:double"&gt;8.02062106681453&lt;/D&gt;&lt;D xsi:type="xsd:double"&gt;8.38027308839587&lt;/D&gt;&lt;D xsi:type="xsd:double"&gt;8.30417033853994&lt;/D&gt;&lt;D xsi:type="xsd:double"&gt;8.24611388030968&lt;/D&gt;&lt;D xsi:type="xsd:double"&gt;7.54964606902195&lt;/D&gt;&lt;D xsi:type="xsd:double"&gt;7.62446238145148&lt;/D&gt;&lt;D xsi:type="xsd:double"&gt;8.26426587180228&lt;/D&gt;&lt;D xsi:type="xsd:double"&gt;8.45186268041057&lt;/D&gt;&lt;D xsi:type="xsd:double"&gt;8.37830939607385&lt;/D&gt;&lt;D xsi:type="xsd:double"&gt;8.63757530963769&lt;/D&gt;&lt;D xsi:type="xsd:double"&gt;8.6252972637581&lt;/D&gt;&lt;D xsi:type="xsd:double"&gt;8.67605435201659&lt;/D&gt;&lt;D xsi:type="xsd:double"&gt;8.98357557445327&lt;/D&gt;&lt;D xsi:type="xsd:double"&gt;8.71244080882957&lt;/D&gt;&lt;D xsi:type="xsd:double"&gt;7.90350079063618&lt;/D&gt;&lt;D xsi:type="xsd:double"&gt;8.23885269831079&lt;/D&gt;&lt;D xsi:type="xsd:double"&gt;7.74509031272584&lt;/D&gt;&lt;D xsi:type="xsd:double"&gt;7.99666174314343&lt;/D&gt;&lt;D xsi:type="xsd:double"&gt;8.50664252467786&lt;/D&gt;&lt;D xsi:type="xsd:double"&gt;8.17486787490547&lt;/D&gt;&lt;D xsi:type="xsd:double"&gt;7.78639933637698&lt;/D&gt;&lt;D xsi:type="xsd:double"&gt;7.15496758638634&lt;/D&gt;&lt;D xsi:type="xsd:double"&gt;6.77195548248533&lt;/D&gt;&lt;D xsi:type="xsd:double"&gt;6.27905703892651&lt;/D&gt;&lt;D xsi:type="xsd:double"&gt;6.18921884861401&lt;/D&gt;&lt;D xsi:type="xsd:double"&gt;5.88327514925528&lt;/D&gt;&lt;D xsi:type="xsd:double"&gt;6.22005763021285&lt;/D&gt;&lt;D xsi:type="xsd:double"&gt;5.61131865791634&lt;/D&gt;&lt;D xsi:type="xsd:double"&gt;5.73882083753944&lt;/D&gt;&lt;D xsi:type="xsd:double"&gt;5.98458494038697&lt;/D&gt;&lt;D xsi:type="xsd:double"&gt;7.02881680279022&lt;/D&gt;&lt;D xsi:type="xsd:double"&gt;7.07739408982398&lt;/D&gt;&lt;D xsi:type="xsd:double"&gt;6.37869656488282&lt;/D&gt;&lt;D xsi:type="xsd:double"&gt;6.12473462181257&lt;/D&gt;&lt;D xsi:type="xsd:double"&gt;5.57569835068847&lt;/D&gt;&lt;D xsi:type="xsd:double"&gt;6.19645961704294&lt;/D&gt;&lt;D xsi:type="xsd:double"&gt;6.58348311130446&lt;/D&gt;&lt;D xsi:type="xsd:double"&gt;6.19681359432504&lt;/D&gt;&lt;D xsi:type="xsd:double"&gt;6.54684107545748&lt;/D&gt;&lt;D xsi:type="xsd:double"&gt;6.17432187625528&lt;/D&gt;&lt;D xsi:type="xsd:double"&gt;6.23290778629004&lt;/D&gt;&lt;D xsi:type="xsd:double"&gt;6.47453867516086&lt;/D&gt;&lt;D xsi:type="xsd:double"&gt;6.56457759326642&lt;/D&gt;&lt;D xsi:type="xsd:double"&gt;6.106537590326&lt;/D&gt;&lt;D xsi:type="xsd:double"&gt;4.99217777545925&lt;/D&gt;&lt;D xsi:type="xsd:double"&gt;6.24162267116024&lt;/D&gt;&lt;D xsi:type="xsd:double"&gt;7.75257928404329&lt;/D&gt;&lt;D xsi:type="xsd:double"&gt;8.43960611442963&lt;/D&gt;&lt;D xsi:type="xsd:double"&gt;8.41980313437863&lt;/D&gt;&lt;D xsi:type="xsd:double"&gt;7.6290310307297&lt;/D&gt;&lt;D xsi:type="xsd:double"&gt;7.49418512288218&lt;/D&gt;&lt;D xsi:type="xsd:double"&gt;7.54145076387721&lt;/D&gt;&lt;D xsi:type="xsd:double"&gt;7.90759760916986&lt;/D&gt;&lt;D xsi:type="xsd:double"&gt;7.75616867497863&lt;/D&gt;&lt;D xsi:type="xsd:double"&gt;7.33854253455091&lt;/D&gt;&lt;D xsi:type="xsd:double"&gt;6.94903793993099&lt;/D&gt;&lt;D xsi:type="xsd:double"&gt;6.38291238489244&lt;/D&gt;&lt;D xsi:type="xsd:double"&gt;6.18764249056027&lt;/D&gt;&lt;D xsi:type="xsd:double"&gt;6.03749670039623&lt;/D&gt;&lt;D xsi:type="xsd:double"&gt;5.77717364315963&lt;/D&gt;&lt;D xsi:type="xsd:double"&gt;5.47471797774256&lt;/D&gt;&lt;D xsi:type="xsd:double"&gt;5.47057290161498&lt;/D&gt;&lt;D xsi:type="xsd:double"&gt;5.08981833891303&lt;/D&gt;&lt;D xsi:type="xsd:double"&gt;5.34968748473645&lt;/D&gt;&lt;D xsi:type="xsd:double"&gt;5.80655877249983&lt;/D&gt;&lt;D xsi:type="xsd:double"&gt;5.5996808409611&lt;/D&gt;&lt;D xsi:type="xsd:double"&gt;4.98417157790388&lt;/D&gt;&lt;D xsi:type="xsd:double"&gt;4.36151997425281&lt;/D&gt;&lt;D xsi:type="xsd:double"&gt;4.61854555425758&lt;/D&gt;&lt;D xsi:type="xsd:double"&gt;4.67941088945439&lt;/D&gt;&lt;D xsi:type="xsd:double"&gt;4.45168544720383&lt;/D&gt;&lt;D xsi:type="xsd:double"&gt;4.59939086200805&lt;/D&gt;&lt;D xsi:type="xsd:double"&gt;4.02968081134304&lt;/D&gt;&lt;D xsi:type="xsd:double"&gt;4.63463060550588&lt;/D&gt;&lt;D xsi:type="xsd:double"&gt;4.37696329391524&lt;/D&gt;&lt;D xsi:type="xsd:double"&gt;4.80967550466031&lt;/D&gt;&lt;D xsi:type="xsd:double"&gt;5.72067274929309&lt;/D&gt;&lt;D xsi:type="xsd:double"&gt;5.89794755753377&lt;/D&gt;&lt;D xsi:type="xsd:double"&gt;5.24002561583698&lt;/D&gt;&lt;D xsi:type="xsd:double"&gt;5.06718253354437&lt;/D&gt;&lt;D xsi:type="xsd:double"&gt;4.86887915199927&lt;/D&gt;&lt;D xsi:type="xsd:double"&gt;4.40529160727925&lt;/D&gt;&lt;D xsi:type="xsd:double"&gt;4.02989248664961&lt;/D&gt;&lt;D xsi:type="xsd:double"&gt;5.02716752265438&lt;/D&gt;&lt;D xsi:type="xsd:double"&gt;5.60565832921435&lt;/D&gt;&lt;D xsi:type="xsd:double"&gt;6.0643049422184&lt;/D&gt;&lt;D xsi:type="xsd:double"&gt;5.95378509782439&lt;/D&gt;&lt;D xsi:type="xsd:double"&gt;5.01528623209339&lt;/D&gt;&lt;D xsi:type="xsd:double"&gt;4.93807023760028&lt;/D&gt;&lt;D xsi:type="xsd:double"&gt;4.31097122593506&lt;/D&gt;&lt;D xsi:type="xsd:double"&gt;4.9422899888521&lt;/D&gt;&lt;D xsi:type="xsd:double"&gt;5.13896905497742&lt;/D&gt;&lt;D xsi:type="xsd:double"&gt;4.94975204413307&lt;/D&gt;&lt;D xsi:type="xsd:double"&gt;5.53063500430811&lt;/D&gt;&lt;D xsi:type="xsd:double"&gt;5.88813577654321&lt;/D&gt;&lt;D xsi:type="xsd:double"&gt;5.95731203961957&lt;/D&gt;&lt;D xsi:type="xsd:double"&gt;6.23588730607969&lt;/D&gt;&lt;D xsi:type="xsd:double"&gt;5.551991367914&lt;/D&gt;&lt;D xsi:type="xsd:double"&gt;5.87826966329359&lt;/D&gt;&lt;/FQL&gt;&lt;FQL&gt;&lt;Q&gt;NI-FDS^FG_PRICE(0)&lt;/Q&gt;&lt;R&gt;1&lt;/R&gt;&lt;C&gt;1&lt;/C&gt;&lt;D xsi:type="xsd:double"&gt;16555&lt;/D&gt;&lt;/FQL&gt;&lt;FQL&gt;&lt;Q&gt;UAE^PERCENT_CHANGE(FMA_EPS(+1,0,,,,"PORTAGG","MEAN"),FMA_EPS(+1,-3AM,,,,"PORTAGG","MEAN"))&lt;/Q&gt;&lt;R&gt;1&lt;/R&gt;&lt;C&gt;1&lt;/C&gt;&lt;D xsi:type="xsd:double"&gt;-0.485441152938437&lt;/D&gt;&lt;/FQL&gt;&lt;FQL&gt;&lt;Q&gt;EWW^P_PRICE(0)/P_PRICE_HIGH_PR(0,,,,,,"PRICE","INTRA","52W")&lt;/Q&gt;&lt;R&gt;1&lt;/R&gt;&lt;C&gt;1&lt;/C&gt;&lt;D xsi:type="xsd:double"&gt;0.77179414&lt;/D&gt;&lt;/FQL&gt;&lt;FQL&gt;&lt;Q&gt;TRYZA10Y-FDS^FG_YIELD(-10AY,0,Y,,"YTM")&lt;/Q&gt;&lt;R&gt;10&lt;/R&gt;&lt;C&gt;1&lt;/C&gt;&lt;D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xsi:type="xsd:double"&gt;11.358896&lt;/D&gt;&lt;/FQL&gt;&lt;FQL&gt;&lt;Q&gt;CAGDPY@ZA^EE_ACTUAL_ANNUAL(MED,+1)&lt;/Q&gt;&lt;R&gt;1&lt;/R&gt;&lt;C&gt;1&lt;/C&gt;&lt;D xsi:type="xsd:double"&gt;-1.8&lt;/D&gt;&lt;/FQL&gt;&lt;FQL&gt;&lt;Q&gt;USDSAR^FG_PRICE_CHANGE(0,-6AM)&lt;/Q&gt;&lt;R&gt;1&lt;/R&gt;&lt;C&gt;1&lt;/C&gt;&lt;D xsi:type="xsd:double"&gt;0.011134148&lt;/D&gt;&lt;/FQL&gt;&lt;FQL&gt;&lt;Q&gt;USDEUR^FG_PRICE_CHANGE(0,-1AM)&lt;/Q&gt;&lt;R&gt;1&lt;/R&gt;&lt;C&gt;1&lt;/C&gt;&lt;D xsi:type="xsd:double"&gt;0.047576427&lt;/D&gt;&lt;/FQL&gt;&lt;FQL&gt;&lt;Q&gt;USDKRW^STD(FG_PRICE_CHANGE(0,-1AY,AM))&lt;/Q&gt;&lt;R&gt;1&lt;/R&gt;&lt;C&gt;1&lt;/C&gt;&lt;D xsi:type="xsd:double"&gt;2.13916773306575&lt;/D&gt;&lt;/FQL&gt;&lt;FQL&gt;&lt;Q&gt;MCHI^FMA_DIV_YLD(NTMA,-10AY,0,AM,"PORTAGG","MEANR")&lt;/Q&gt;&lt;R&gt;121&lt;/R&gt;&lt;C&gt;1&lt;/C&gt;&lt;D xsi:type="xsd:double"&gt;3.69354212958397&lt;/D&gt;&lt;D xsi:type="xsd:double"&gt;3.80772756133316&lt;/D&gt;&lt;D xsi:type="xsd:double"&gt;3.55335910147351&lt;/D&gt;&lt;D xsi:type="xsd:double"&gt;3.47328002130685&lt;/D&gt;&lt;D xsi:type="xsd:double"&gt;3.12698953935422&lt;/D&gt;&lt;D xsi:type="xsd:double"&gt;3.07096692409337&lt;/D&gt;&lt;D xsi:type="xsd:double"&gt;3.05322217792289&lt;/D&gt;&lt;D xsi:type="xsd:double"&gt;2.46209772922409&lt;/D&gt;&lt;D xsi:type="xsd:double"&gt;2.54920189843208&lt;/D&gt;&lt;D xsi:type="xsd:double"&gt;2.79298380185276&lt;/D&gt;&lt;D xsi:type="xsd:double"&gt;3.24063942525806&lt;/D&gt;&lt;D xsi:type="xsd:double"&gt;3.50093362641049&lt;/D&gt;&lt;D xsi:type="xsd:double"&gt;3.50380268110332&lt;/D&gt;&lt;D xsi:type="xsd:double"&gt;3.15641779714854&lt;/D&gt;&lt;D xsi:type="xsd:double"&gt;3.28773884241482&lt;/D&gt;&lt;D xsi:type="xsd:double"&gt;3.22599458246618&lt;/D&gt;&lt;D xsi:type="xsd:double"&gt;3.30336956352842&lt;/D&gt;&lt;D xsi:type="xsd:double"&gt;3.25974255439003&lt;/D&gt;&lt;D xsi:type="xsd:double"&gt;2.99138295458992&lt;/D&gt;&lt;D xsi:type="xsd:double"&gt;2.86727070095668&lt;/D&gt;&lt;D xsi:type="xsd:double"&gt;2.94842308450205&lt;/D&gt;&lt;D xsi:type="xsd:double"&gt;2.67258308211271&lt;/D&gt;&lt;D xsi:type="xsd:double"&gt;2.45039961631311&lt;/D&gt;&lt;D xsi:type="xsd:double"&gt;2.33801161990128&lt;/D&gt;&lt;D xsi:type="xsd:double"&gt;2.24110132499018&lt;/D&gt;&lt;D xsi:type="xsd:double"&gt;2.29358414486297&lt;/D&gt;&lt;D xsi:type="xsd:double"&gt;2.30993753682196&lt;/D&gt;&lt;D xsi:type="xsd:double"&gt;2.46262209160095&lt;/D&gt;&lt;D xsi:type="xsd:double"&gt;2.31047448131384&lt;/D&gt;&lt;D xsi:type="xsd:double"&gt;2.25758211707801&lt;/D&gt;&lt;D xsi:type="xsd:double"&gt;2.25482841560953&lt;/D&gt;&lt;D xsi:type="xsd:double"&gt;2.25959353550054&lt;/D&gt;&lt;D xsi:type="xsd:double"&gt;2.17315023693672&lt;/D&gt;&lt;D xsi:type="xsd:double"&gt;2.1606350002302&lt;/D&gt;&lt;D xsi:type="xsd:double"&gt;2.07673953107161&lt;/D&gt;&lt;D xsi:type="xsd:double"&gt;2.10101012217975&lt;/D&gt;&lt;D xsi:type="xsd:double"&gt;2.12076213715767&lt;/D&gt;&lt;D xsi:type="xsd:double"&gt;2.07596069157445&lt;/D&gt;&lt;D xsi:type="xsd:double"&gt;2.01733623707547&lt;/D&gt;&lt;D xsi:type="xsd:double"&gt;2.08173094031252&lt;/D&gt;&lt;D xsi:type="xsd:double"&gt;1.90926990939595&lt;/D&gt;&lt;D xsi:type="xsd:double"&gt;2.08457370901811&lt;/D&gt;&lt;D xsi:type="xsd:double"&gt;2.21973971125683&lt;/D&gt;&lt;D xsi:type="xsd:double"&gt;2.32461924320031&lt;/D&gt;&lt;D xsi:type="xsd:double"&gt;2.26875366130076&lt;/D&gt;&lt;D xsi:type="xsd:double"&gt;2.46103087551783&lt;/D&gt;&lt;D xsi:type="xsd:double"&gt;2.37363757728045&lt;/D&gt;&lt;D xsi:type="xsd:double"&gt;2.48931447616652&lt;/D&gt;&lt;D xsi:type="xsd:double"&gt;2.58643069884324&lt;/D&gt;&lt;D xsi:type="xsd:double"&gt;2.95410648275486&lt;/D&gt;&lt;D xsi:type="xsd:double"&gt;2.76637690656354&lt;/D&gt;&lt;D xsi:type="xsd:double"&gt;2.87705781292681&lt;/D&gt;&lt;D xsi:type="xsd:double"&gt;2.61742188161889&lt;/D&gt;&lt;D xsi:type="xsd:double"&gt;2.49746850074076&lt;/D&gt;&lt;D xsi:type="xsd:double"&gt;2.45733333050322&lt;/D&gt;&lt;D xsi:type="xsd:double"&gt;2.37381654065523&lt;/D&gt;&lt;D xsi:type="xsd:double"&gt;2.68924404530352&lt;/D&gt;&lt;D xsi:type="xsd:double"&gt;2.48150760040922&lt;/D&gt;&lt;D xsi:type="xsd:double"&gt;2.46484997509252&lt;/D&gt;&lt;D xsi:type="xsd:double"&gt;2.5806739610098&lt;/D&gt;&lt;D xsi:type="xsd:double"&gt;2.57222805005652&lt;/D&gt;&lt;D xsi:type="xsd:double"&gt;2.51839442011076&lt;/D&gt;&lt;D xsi:type="xsd:double"&gt;2.37379452341785&lt;/D&gt;&lt;D xsi:type="xsd:double"&gt;2.24960832984365&lt;/D&gt;&lt;D xsi:type="xsd:double"&gt;2.31896718510829&lt;/D&gt;&lt;D xsi:type="xsd:double"&gt;2.28346730625517&lt;/D&gt;&lt;D xsi:type="xsd:double"&gt;2.37590425966923&lt;/D&gt;&lt;D xsi:type="xsd:double"&gt;2.20411501182548&lt;/D&gt;&lt;D xsi:type="xsd:double"&gt;2.19611512337648&lt;/D&gt;&lt;D xsi:type="xsd:double"&gt;1.92372015744494&lt;/D&gt;&lt;D xsi:type="xsd:double"&gt;1.83065853973362&lt;/D&gt;&lt;D xsi:type="xsd:double"&gt;1.71757878288007&lt;/D&gt;&lt;D xsi:type="xsd:double"&gt;1.83571320447846&lt;/D&gt;&lt;D xsi:type="xsd:double"&gt;1.69972096771867&lt;/D&gt;&lt;D xsi:type="xsd:double"&gt;1.69369595010222&lt;/D&gt;&lt;D xsi:type="xsd:double"&gt;1.71246069628965&lt;/D&gt;&lt;D xsi:type="xsd:double"&gt;1.40018861964517&lt;/D&gt;&lt;D xsi:type="xsd:double"&gt;1.46281857445387&lt;/D&gt;&lt;D xsi:type="xsd:double"&gt;1.5669890773318&lt;/D&gt;&lt;D xsi:type="xsd:double"&gt;1.59721352097648&lt;/D&gt;&lt;D xsi:type="xsd:double"&gt;1.6660522988992&lt;/D&gt;&lt;D xsi:type="xsd:double"&gt;1.58578577633725&lt;/D&gt;&lt;D xsi:type="xsd:double"&gt;1.9533408378042&lt;/D&gt;&lt;D xsi:type="xsd:double"&gt;1.93858809096427&lt;/D&gt;&lt;D xsi:type="xsd:double"&gt;1.96880486448011&lt;/D&gt;&lt;D xsi:type="xsd:double"&gt;1.93049508743949&lt;/D&gt;&lt;D xsi:type="xsd:double"&gt;2.05955169504921&lt;/D&gt;&lt;D xsi:type="xsd:double"&gt;2.15617142645639&lt;/D&gt;&lt;D xsi:type="xsd:double"&gt;2.26163695020686&lt;/D&gt;&lt;D xsi:type="xsd:double"&gt;2.3481877996503&lt;/D&gt;&lt;D xsi:type="xsd:double"&gt;2.55253969073252&lt;/D&gt;&lt;D xsi:type="xsd:double"&gt;2.7541111957625&lt;/D&gt;&lt;D xsi:type="xsd:double"&gt;2.59052163606036&lt;/D&gt;&lt;D xsi:type="xsd:double"&gt;2.28982813435154&lt;/D&gt;&lt;D xsi:type="xsd:double"&gt;2.48848904308796&lt;/D&gt;&lt;D xsi:type="xsd:double"&gt;2.4806779849942&lt;/D&gt;&lt;D xsi:type="xsd:double"&gt;2.69517701109228&lt;/D&gt;&lt;D xsi:type="xsd:double"&gt;3.12702795962606&lt;/D&gt;&lt;D xsi:type="xsd:double"&gt;2.75080277124828&lt;/D&gt;&lt;D xsi:type="xsd:double"&gt;2.46199602864438&lt;/D&gt;&lt;D xsi:type="xsd:double"&gt;2.13628390748241&lt;/D&gt;&lt;D xsi:type="xsd:double"&gt;2.41826407694629&lt;/D&gt;&lt;D xsi:type="xsd:double"&gt;2.47000230043397&lt;/D&gt;&lt;D xsi:type="xsd:double"&gt;2.51711986153176&lt;/D&gt;&lt;D xsi:type="xsd:double"&gt;2.65628447463829&lt;/D&gt;&lt;D xsi:type="xsd:double"&gt;2.51784982913723&lt;/D&gt;&lt;D xsi:type="xsd:double"&gt;2.40377414271689&lt;/D&gt;&lt;D xsi:type="xsd:double"&gt;2.55218088367628&lt;/D&gt;&lt;D xsi:type="xsd:double"&gt;2.57585323149421&lt;/D&gt;&lt;D xsi:type="xsd:double"&gt;2.62421572143034&lt;/D&gt;&lt;D xsi:type="xsd:double"&gt;2.62211292954164&lt;/D&gt;&lt;D xsi:type="xsd:double"&gt;2.77474519908567&lt;/D&gt;&lt;D xsi:type="xsd:double"&gt;2.84912253167088&lt;/D&gt;&lt;D xsi:type="xsd:double"&gt;2.82685996328784&lt;/D&gt;&lt;D xsi:type="xsd:double"&gt;3.02361705437488&lt;/D&gt;&lt;D xsi:type="xsd:double"&gt;2.8543598765297&lt;/D&gt;&lt;D xsi:type="xsd:double"&gt;2.75812327032952&lt;/D&gt;&lt;D xsi:type="xsd:double"&gt;2.95045779548006&lt;/D&gt;&lt;D xsi:type="xsd:double"&gt;3.06132907410387&lt;/D&gt;&lt;D xsi:type="xsd:double"&gt;3.06537952112498&lt;/D&gt;&lt;D xsi:type="xsd:double"&gt;2.84666659531342&lt;/D&gt;&lt;/FQL&gt;&lt;FQL&gt;&lt;Q&gt;EPHE^FMA_PE(LTMA,-10AY,0,AM,"PORTAGG","MEANR")&lt;/Q&gt;&lt;R&gt;121&lt;/R&gt;&lt;C&gt;1&lt;/C&gt;&lt;D xsi:type="xsd:double"&gt;19.9265404608442&lt;/D&gt;&lt;D xsi:type="xsd:double"&gt;19.3948777620131&lt;/D&gt;&lt;D xsi:type="xsd:double"&gt;20.4620074811927&lt;/D&gt;&lt;D xsi:type="xsd:double"&gt;19.8633786143475&lt;/D&gt;&lt;D xsi:type="xsd:double"&gt;20.8081014749045&lt;/D&gt;&lt;D xsi:type="xsd:double"&gt;21.071678921874&lt;/D&gt;&lt;D xsi:type="xsd:double"&gt;20.9352191191315&lt;/D&gt;&lt;D xsi:type="xsd:double"&gt;20.7302468473297&lt;/D&gt;&lt;D xsi:type="xsd:double"&gt;20.3310387010459&lt;/D&gt;&lt;D xsi:type="xsd:double"&gt;20.1633994083434&lt;/D&gt;&lt;D xsi:type="xsd:double"&gt;20.0923981543437&lt;/D&gt;&lt;D xsi:type="xsd:double"&gt;19.0438010294621&lt;/D&gt;&lt;D xsi:type="xsd:double"&gt;18.7870691196762&lt;/D&gt;&lt;D xsi:type="xsd:double"&gt;19.6186239776848&lt;/D&gt;&lt;D xsi:type="xsd:double"&gt;18.2233701734521&lt;/D&gt;&lt;D xsi:type="xsd:double"&gt;18.3283386123412&lt;/D&gt;&lt;D xsi:type="xsd:double"&gt;16.8022621714072&lt;/D&gt;&lt;D xsi:type="xsd:double"&gt;16.9042406399915&lt;/D&gt;&lt;D xsi:type="xsd:double"&gt;16.9857839578777&lt;/D&gt;&lt;D xsi:type="xsd:double"&gt;16.8157471683688&lt;/D&gt;&lt;D xsi:type="xsd:double"&gt;16.9584025204307&lt;/D&gt;&lt;D xsi:type="xsd:double"&gt;17.5482572081838&lt;/D&gt;&lt;D xsi:type="xsd:double"&gt;18.2142845379416&lt;/D&gt;&lt;D xsi:type="xsd:double"&gt;18.5926844561132&lt;/D&gt;&lt;D xsi:type="xsd:double"&gt;17.6717176103754&lt;/D&gt;&lt;D xsi:type="xsd:double"&gt;17.5061089328059&lt;/D&gt;&lt;D xsi:type="xsd:double"&gt;16.6011925424237&lt;/D&gt;&lt;D xsi:type="xsd:double"&gt;16.6395226650136&lt;/D&gt;&lt;D xsi:type="xsd:double"&gt;18.3042781623944&lt;/D&gt;&lt;D xsi:type="xsd:double"&gt;17.8368830611812&lt;/D&gt;&lt;D xsi:type="xsd:double"&gt;17.7938309482601&lt;/D&gt;&lt;D xsi:type="xsd:double"&gt;18.047078380524&lt;/D&gt;&lt;D xsi:type="xsd:double"&gt;18.0957291662638&lt;/D&gt;&lt;D xsi:type="xsd:double"&gt;18.0621789417884&lt;/D&gt;&lt;D xsi:type="xsd:double"&gt;17.88779586566&lt;/D&gt;&lt;D xsi:type="xsd:double"&gt;18.2497337114369&lt;/D&gt;&lt;D xsi:type="xsd:double"&gt;18.7857216185762&lt;/D&gt;&lt;D xsi:type="xsd:double"&gt;19.2954333122912&lt;/D&gt;&lt;D xsi:type="xsd:double"&gt;19.2327610671573&lt;/D&gt;&lt;D xsi:type="xsd:double"&gt;19.6828221901927&lt;/D&gt;&lt;D xsi:type="xsd:double"&gt;20.5396055443953&lt;/D&gt;&lt;D xsi:type="xsd:double"&gt;19.6561653007843&lt;/D&gt;&lt;D xsi:type="xsd:double"&gt;19.0353917454681&lt;/D&gt;&lt;D xsi:type="xsd:double"&gt;18.6217908435349&lt;/D&gt;&lt;D xsi:type="xsd:double"&gt;18.5321471570254&lt;/D&gt;&lt;D xsi:type="xsd:double"&gt;17.8175307689231&lt;/D&gt;&lt;D xsi:type="xsd:double"&gt;17.9980983365215&lt;/D&gt;&lt;D xsi:type="xsd:double"&gt;17.6723090366382&lt;/D&gt;&lt;D xsi:type="xsd:double"&gt;16.5309622934893&lt;/D&gt;&lt;D xsi:type="xsd:double"&gt;15.9933430241142&lt;/D&gt;&lt;D xsi:type="xsd:double"&gt;16.2539778167631&lt;/D&gt;&lt;D xsi:type="xsd:double"&gt;16.8365781948825&lt;/D&gt;&lt;D xsi:type="xsd:double"&gt;17.6731317378647&lt;/D&gt;&lt;D xsi:type="xsd:double"&gt;17.1757457683123&lt;/D&gt;&lt;D xsi:type="xsd:double"&gt;16.7423668972537&lt;/D&gt;&lt;D xsi:type="xsd:double"&gt;16.7124404373387&lt;/D&gt;&lt;D xsi:type="xsd:double"&gt;16.5674503330899&lt;/D&gt;&lt;D xsi:type="xsd:double"&gt;16.7534825787131&lt;/D&gt;&lt;D xsi:type="xsd:double"&gt;16.7803984360377&lt;/D&gt;&lt;D xsi:type="xsd:double"&gt;15.8844157197474&lt;/D&gt;&lt;D xsi:type="xsd:double"&gt;15.2008402422752&lt;/D&gt;&lt;D xsi:type="xsd:double"&gt;15.1301925171516&lt;/D&gt;&lt;D xsi:type="xsd:double"&gt;14.6877175590492&lt;/D&gt;&lt;D xsi:type="xsd:double"&gt;15.0120959955665&lt;/D&gt;&lt;D xsi:type="xsd:double"&gt;14.5282587086853&lt;/D&gt;&lt;D xsi:type="xsd:double"&gt;13.1799955724898&lt;/D&gt;&lt;D xsi:type="xsd:double"&gt;12.3123636466091&lt;/D&gt;&lt;D xsi:type="xsd:double"&gt;12.6320116952715&lt;/D&gt;&lt;D xsi:type="xsd:double"&gt;13.7005776612747&lt;/D&gt;&lt;D xsi:type="xsd:double"&gt;15.3168531885301&lt;/D&gt;&lt;D xsi:type="xsd:double"&gt;15.6895685386335&lt;/D&gt;&lt;D xsi:type="xsd:double"&gt;17.7427422425461&lt;/D&gt;&lt;D xsi:type="xsd:double"&gt;18.5818537998273&lt;/D&gt;&lt;D xsi:type="xsd:double"&gt;21.3938797408259&lt;/D&gt;&lt;D xsi:type="xsd:double"&gt;24.1168913870918&lt;/D&gt;&lt;D xsi:type="xsd:double"&gt;25.1386792050579&lt;/D&gt;&lt;D xsi:type="xsd:double"&gt;24.3333740597901&lt;/D&gt;&lt;D xsi:type="xsd:double"&gt;22.9898588689943&lt;/D&gt;&lt;D xsi:type="xsd:double"&gt;22.3010295795709&lt;/D&gt;&lt;D xsi:type="xsd:double"&gt;21.521295123443&lt;/D&gt;&lt;D xsi:type="xsd:double"&gt;21.4584588892213&lt;/D&gt;&lt;D xsi:type="xsd:double"&gt;21.5443134869761&lt;/D&gt;&lt;D xsi:type="xsd:double"&gt;20.3270820939746&lt;/D&gt;&lt;D xsi:type="xsd:double"&gt;20.4390397351424&lt;/D&gt;&lt;D xsi:type="xsd:double"&gt;20.349057800663&lt;/D&gt;&lt;D xsi:type="xsd:double"&gt;20.9788190590666&lt;/D&gt;&lt;D xsi:type="xsd:double"&gt;20.2718006729464&lt;/D&gt;&lt;D xsi:type="xsd:double"&gt;19.7987358240032&lt;/D&gt;&lt;D xsi:type="xsd:double"&gt;19.5716278557926&lt;/D&gt;&lt;D xsi:type="xsd:double"&gt;19.0759653242055&lt;/D&gt;&lt;D xsi:type="xsd:double"&gt;18.9054163965593&lt;/D&gt;&lt;D xsi:type="xsd:double"&gt;18.3390186530725&lt;/D&gt;&lt;D xsi:type="xsd:double"&gt;17.6303122443665&lt;/D&gt;&lt;D xsi:type="xsd:double"&gt;16.831969514632&lt;/D&gt;&lt;D xsi:type="xsd:double"&gt;16.3568183804895&lt;/D&gt;&lt;D xsi:type="xsd:double"&gt;16.4832767353944&lt;/D&gt;&lt;D xsi:type="xsd:double"&gt;14.5456315155784&lt;/D&gt;&lt;D xsi:type="xsd:double"&gt;14.2832136747855&lt;/D&gt;&lt;D xsi:type="xsd:double"&gt;14.030616377487&lt;/D&gt;&lt;D xsi:type="xsd:double"&gt;13.7658084729424&lt;/D&gt;&lt;D xsi:type="xsd:double"&gt;14.4887472587994&lt;/D&gt;&lt;D xsi:type="xsd:double"&gt;13.3674557978404&lt;/D&gt;&lt;D xsi:type="xsd:double"&gt;13.1828290524802&lt;/D&gt;&lt;D xsi:type="xsd:double"&gt;12.9922612455003&lt;/D&gt;&lt;D xsi:type="xsd:double"&gt;12.5662017938941&lt;/D&gt;&lt;D xsi:type="xsd:double"&gt;12.0613279249746&lt;/D&gt;&lt;D xsi:type="xsd:double"&gt;11.9896832198057&lt;/D&gt;&lt;D xsi:type="xsd:double"&gt;11.1774135395054&lt;/D&gt;&lt;D xsi:type="xsd:double"&gt;11.2768044748746&lt;/D&gt;&lt;D xsi:type="xsd:double"&gt;10.5696118498457&lt;/D&gt;&lt;D xsi:type="xsd:double"&gt;10.4780920449057&lt;/D&gt;&lt;D xsi:type="xsd:double"&gt;9.90730903144014&lt;/D&gt;&lt;D xsi:type="xsd:double"&gt;10.2002251896371&lt;/D&gt;&lt;D xsi:type="xsd:double"&gt;10.5835051903317&lt;/D&gt;&lt;D xsi:type="xsd:double"&gt;10.5535733636488&lt;/D&gt;&lt;D xsi:type="xsd:double"&gt;10.3613799514622&lt;/D&gt;&lt;D xsi:type="xsd:double"&gt;10.1122645543881&lt;/D&gt;&lt;D xsi:type="xsd:double"&gt;10.0303201428361&lt;/D&gt;&lt;D xsi:type="xsd:double"&gt;10.2280651515455&lt;/D&gt;&lt;D xsi:type="xsd:double"&gt;10.6740155314802&lt;/D&gt;&lt;D xsi:type="xsd:double"&gt;10.8375215037926&lt;/D&gt;&lt;/FQL&gt;&lt;FQL&gt;&lt;Q&gt;WL-FDS^FG_PRICE_CHANGE(0,-1AM)&lt;/Q&gt;&lt;R&gt;1&lt;/R&gt;&lt;C&gt;1&lt;/C&gt;&lt;D xsi:type="xsd:double"&gt;8.37591240875912&lt;/D&gt;&lt;/FQL&gt;&lt;FQL&gt;&lt;Q&gt;W-FDS^FG_PRICE(0)/MAX(FG_PRICE(0,-1AY))&lt;/Q&gt;&lt;R&gt;1&lt;/R&gt;&lt;C&gt;1&lt;/C&gt;&lt;D xsi:type="xsd:double"&gt;0.834344876829704&lt;/D&gt;&lt;/FQL&gt;&lt;FQL&gt;&lt;Q&gt;FC0000MY^FG_PRICE(0)&lt;/Q&gt;&lt;R&gt;1&lt;/R&gt;&lt;C&gt;1&lt;/C&gt;&lt;D xsi:type="xsd:double"&gt;286.38693&lt;/D&gt;&lt;/FQL&gt;&lt;FQL&gt;&lt;Q&gt;VNM^FG_PRICE_MAVG(0,,,,30)&lt;/Q&gt;&lt;R&gt;1&lt;/R&gt;&lt;C&gt;1&lt;/C&gt;&lt;D xsi:type="xsd:double"&gt;12.510333&lt;/D&gt;&lt;/FQL&gt;&lt;FQL&gt;&lt;Q&gt;QAT^FG_PRICE(0)&lt;/Q&gt;&lt;R&gt;1&lt;/R&gt;&lt;C&gt;1&lt;/C&gt;&lt;D xsi:type="xsd:double"&gt;18.37&lt;/D&gt;&lt;/FQL&gt;&lt;FQL&gt;&lt;Q&gt;EWZ^FG_PRICE_MAVG(0,,,,200)&lt;/Q&gt;&lt;R&gt;1&lt;/R&gt;&lt;C&gt;1&lt;/C&gt;&lt;D xsi:type="xsd:double"&gt;31.0593&lt;/D&gt;&lt;/FQL&gt;&lt;FQL&gt;&lt;Q&gt;EWM^FG_PRICE_MAVG(0,,,,60)&lt;/Q&gt;&lt;R&gt;1&lt;/R&gt;&lt;C&gt;1&lt;/C&gt;&lt;D xsi:type="xsd:double"&gt;24.639833&lt;/D&gt;&lt;/FQL&gt;&lt;FQL&gt;&lt;Q&gt;EIDO^FG_PRICE_MAVG(0,,,,30)&lt;/Q&gt;&lt;R&gt;1&lt;/R&gt;&lt;C&gt;1&lt;/C&gt;&lt;D xsi:type="xsd:double"&gt;22.287&lt;/D&gt;&lt;/FQL&gt;&lt;FQL&gt;&lt;Q&gt;KSA^PERCENT_CHANGE(FMA_EPS(+1,0,,,,"PORTAGG","MEAN"),FMA_EPS(+1,-1AM,,,,"PORTAGG","MEAN"))&lt;/Q&gt;&lt;R&gt;1&lt;/R&gt;&lt;C&gt;1&lt;/C&gt;&lt;D xsi:type="xsd:double"&gt;-0.917969997456089&lt;/D&gt;&lt;/FQL&gt;&lt;FQL&gt;&lt;Q&gt;SET-BKK^PERCENT_CHANGE(FMA_EPS(+1,0,,,,"PORTAGG","MEAN"),FMA_EPS(+1,-3AM,,,,"PORTAGG","MEAN"))&lt;/Q&gt;&lt;R&gt;1&lt;/R&gt;&lt;C&gt;1&lt;/C&gt;&lt;D xsi:type="xsd:double"&gt;-5.45764828818852&lt;/D&gt;&lt;/FQL&gt;&lt;FQL&gt;&lt;Q&gt;MCHI^FG_TOTAL_RETURNC(0,-1AM)&lt;/Q&gt;&lt;R&gt;1&lt;/R&gt;&lt;C&gt;1&lt;/C&gt;&lt;D xsi:type="xsd:double"&gt;19.68466&lt;/D&gt;&lt;/FQL&gt;&lt;FQL&gt;&lt;Q&gt;GREK^FG_TOTAL_RETURNC(0,-3AM)&lt;/Q&gt;&lt;R&gt;1&lt;/R&gt;&lt;C&gt;1&lt;/C&gt;&lt;D xsi:type="xsd:double"&gt;11.682713&lt;/D&gt;&lt;/FQL&gt;&lt;FQL&gt;&lt;Q&gt;EWZ^FG_TOTAL_RETURNC(0,-6AM)&lt;/Q&gt;&lt;R&gt;1&lt;/R&gt;&lt;C&gt;1&lt;/C&gt;&lt;D xsi:type="xsd:double"&gt;-5.580574&lt;/D&gt;&lt;/FQL&gt;&lt;FQL&gt;&lt;Q&gt;EWM^P_PRICE(0)/P_PRICE_LOW_PR(0,,,,,,"PRICE","INTRA","52W")-1&lt;/Q&gt;&lt;R&gt;1&lt;/R&gt;&lt;C&gt;1&lt;/C&gt;&lt;D xsi:type="xsd:double"&gt;0.3523903&lt;/D&gt;&lt;/FQL&gt;&lt;FQL&gt;&lt;Q&gt;USDTRY^STD(FG_PRICE_CHANGE(0,-3AY,M))&lt;/Q&gt;&lt;R&gt;1&lt;/R&gt;&lt;C&gt;1&lt;/C&gt;&lt;D xsi:type="xsd:double"&gt;7.45003007708461&lt;/D&gt;&lt;/FQL&gt;&lt;FQL&gt;&lt;Q&gt;USDCNH^STD(FG_PRICE_CHANGE(0,-3AY,M))&lt;/Q&gt;&lt;R&gt;1&lt;/R&gt;&lt;C&gt;1&lt;/C&gt;&lt;D xsi:type="xsd:double"&gt;1.79742503730809&lt;/D&gt;&lt;/FQL&gt;&lt;FQL&gt;&lt;Q&gt;USDMYR^STD(FG_PRICE_CHANGE(0,-1AY,AM))&lt;/Q&gt;&lt;R&gt;1&lt;/R&gt;&lt;C&gt;1&lt;/C&gt;&lt;D xsi:type="xsd:double"&gt;2.5910262815137&lt;/D&gt;&lt;/FQL&gt;&lt;FQL&gt;&lt;Q&gt;USDPLN^FG_PRICE_CHANGE(0,-1AY)&lt;/Q&gt;&lt;R&gt;1&lt;/R&gt;&lt;C&gt;1&lt;/C&gt;&lt;D xsi:type="xsd:double"&gt;-13.025207&lt;/D&gt;&lt;/FQL&gt;&lt;FQL&gt;&lt;Q&gt;FC0000ZA^FMA_EPS(NTMA,-20AY,0,CY,,"PORTAGG","MEANR")&lt;/Q&gt;&lt;R&gt;20&lt;/R&gt;&lt;C&gt;1&lt;/C&gt;&lt;D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xsi:type="xsd:double"&gt;31.8782514021022&lt;/D&gt;&lt;D xsi:type="xsd:double"&gt;34.3713161803601&lt;/D&gt;&lt;D xsi:type="xsd:double"&gt;36.8460143343029&lt;/D&gt;&lt;D xsi:type="xsd:double"&gt;38.6057889874952&lt;/D&gt;&lt;D xsi:type="xsd:double"&gt;33.9171063782036&lt;/D&gt;&lt;/FQL&gt;&lt;FQL&gt;&lt;Q&gt;INDA^P_PRICE_RETURNS_PR('52W',2,-10AY,0,AM)&lt;/Q&gt;&lt;R&gt;121&lt;/R&gt;&lt;C&gt;1&lt;/C&gt;&lt;D xsi:type="xsd:double"&gt;32.785202&lt;/D&gt;&lt;D xsi:type="xsd:double"&gt;25.75382&lt;/D&gt;&lt;D xsi:type="xsd:double"&gt;37.41735&lt;/D&gt;&lt;D xsi:type="xsd:double"&gt;21.831095&lt;/D&gt;&lt;D xsi:type="xsd:double"&gt;42.88471&lt;/D&gt;&lt;D xsi:type="xsd:double"&gt;37.995243&lt;/D&gt;&lt;D xsi:type="xsd:double"&gt;20.668995&lt;/D&gt;&lt;D xsi:type="xsd:double"&gt;14.587391&lt;/D&gt;&lt;D xsi:type="xsd:double"&gt;5.4370284&lt;/D&gt;&lt;D xsi:type="xsd:double"&gt;4.75986&lt;/D&gt;&lt;D xsi:type="xsd:double"&gt;-0.8438349&lt;/D&gt;&lt;D xsi:type="xsd:double"&gt;-7.4652553&lt;/D&gt;&lt;D xsi:type="xsd:double"&gt;-7.5861335&lt;/D&gt;&lt;D xsi:type="xsd:double"&gt;-3.145212&lt;/D&gt;&lt;D xsi:type="xsd:double"&gt;-14.439053&lt;/D&gt;&lt;D xsi:type="xsd:double"&gt;-5.4627953&lt;/D&gt;&lt;D xsi:type="xsd:double"&gt;-23.399746&lt;/D&gt;&lt;D xsi:type="xsd:double"&gt;-26.603836&lt;/D&gt;&lt;D xsi:type="xsd:double"&gt;-16.430235&lt;/D&gt;&lt;D xsi:type="xsd:double"&gt;-6.400281&lt;/D&gt;&lt;D xsi:type="xsd:double"&gt;-7.313335&lt;/D&gt;&lt;D xsi:type="xsd:double"&gt;-11.1555395&lt;/D&gt;&lt;D xsi:type="xsd:double"&gt;-1.3132691&lt;/D&gt;&lt;D xsi:type="xsd:double"&gt;5.768895&lt;/D&gt;&lt;D xsi:type="xsd:double"&gt;8.538198&lt;/D&gt;&lt;D xsi:type="xsd:double"&gt;0.41309595&lt;/D&gt;&lt;D xsi:type="xsd:double"&gt;-1.4796197&lt;/D&gt;&lt;D xsi:type="xsd:double"&gt;-3.7170112&lt;/D&gt;&lt;D xsi:type="xsd:double"&gt;13.903534&lt;/D&gt;&lt;D xsi:type="xsd:double"&gt;25.93714&lt;/D&gt;&lt;D xsi:type="xsd:double"&gt;17.772793&lt;/D&gt;&lt;D xsi:type="xsd:double"&gt;16.673492&lt;/D&gt;&lt;D xsi:type="xsd:double"&gt;18.780972&lt;/D&gt;&lt;D xsi:type="xsd:double"&gt;20.452213&lt;/D&gt;&lt;D xsi:type="xsd:double"&gt;17.420483&lt;/D&gt;&lt;D xsi:type="xsd:double"&gt;17.348612&lt;/D&gt;&lt;D xsi:type="xsd:double"&gt;9.814131&lt;/D&gt;&lt;D xsi:type="xsd:double"&gt;22.33156&lt;/D&gt;&lt;D xsi:type="xsd:double"&gt;34.233738&lt;/D&gt;&lt;D xsi:type="xsd:double"&gt;37.70307&lt;/D&gt;&lt;D xsi:type="xsd:double"&gt;36.375572&lt;/D&gt;&lt;D xsi:type="xsd:double"&gt;18.665754&lt;/D&gt;&lt;D xsi:type="xsd:double"&gt;9.561527&lt;/D&gt;&lt;D xsi:type="xsd:double"&gt;10.158086&lt;/D&gt;&lt;D xsi:type="xsd:double"&gt;5.497372&lt;/D&gt;&lt;D xsi:type="xsd:double"&gt;3.040731&lt;/D&gt;&lt;D xsi:type="xsd:double"&gt;3.9684415&lt;/D&gt;&lt;D xsi:type="xsd:double"&gt;7.10268&lt;/D&gt;&lt;D xsi:type="xsd:double"&gt;2.5188446&lt;/D&gt;&lt;D xsi:type="xsd:double"&gt;-14.804453&lt;/D&gt;&lt;D xsi:type="xsd:double"&gt;-6.9154444&lt;/D&gt;&lt;D xsi:type="xsd:double"&gt;-7.127243&lt;/D&gt;&lt;D xsi:type="xsd:double"&gt;-12.593746&lt;/D&gt;&lt;D xsi:type="xsd:double"&gt;-6.0118675&lt;/D&gt;&lt;D xsi:type="xsd:double"&gt;3.6731482&lt;/D&gt;&lt;D xsi:type="xsd:double"&gt;3.542459&lt;/D&gt;&lt;D xsi:type="xsd:double"&gt;8.840871&lt;/D&gt;&lt;D xsi:type="xsd:double"&gt;10.580993&lt;/D&gt;&lt;D xsi:type="xsd:double"&gt;-0.8429587&lt;/D&gt;&lt;D xsi:type="xsd:double"&gt;-8.938855&lt;/D&gt;&lt;D xsi:type="xsd:double"&gt;3.7448883&lt;/D&gt;&lt;D xsi:type="xsd:double"&gt;17.369616&lt;/D&gt;&lt;D xsi:type="xsd:double"&gt;9.60778&lt;/D&gt;&lt;D xsi:type="xsd:double"&gt;8.196855&lt;/D&gt;&lt;D xsi:type="xsd:double"&gt;8.7088585&lt;/D&gt;&lt;D xsi:type="xsd:double"&gt;3.4545064&lt;/D&gt;&lt;D xsi:type="xsd:double"&gt;-30.7357&lt;/D&gt;&lt;D xsi:type="xsd:double"&gt;-24.300873&lt;/D&gt;&lt;D xsi:type="xsd:double"&gt;-24.47201&lt;/D&gt;&lt;D xsi:type="xsd:double"&gt;-17.476194&lt;/D&gt;&lt;D xsi:type="xsd:double"&gt;-3.9857626&lt;/D&gt;&lt;D xsi:type="xsd:double"&gt;5.3586364&lt;/D&gt;&lt;D xsi:type="xsd:double"&gt;-0.41942596&lt;/D&gt;&lt;D xsi:type="xsd:double"&gt;1.7482519&lt;/D&gt;&lt;D xsi:type="xsd:double"&gt;5.859959&lt;/D&gt;&lt;D xsi:type="xsd:double"&gt;12.1168375&lt;/D&gt;&lt;D xsi:type="xsd:double"&gt;13.656748&lt;/D&gt;&lt;D xsi:type="xsd:double"&gt;21.854519&lt;/D&gt;&lt;D xsi:type="xsd:double"&gt;68.85594&lt;/D&gt;&lt;D xsi:type="xsd:double"&gt;54.90179&lt;/D&gt;&lt;D xsi:type="xsd:double"&gt;67.56979&lt;/D&gt;&lt;D xsi:type="xsd:double"&gt;51.850033&lt;/D&gt;&lt;D xsi:type="xsd:double"&gt;36.694313&lt;/D&gt;&lt;D xsi:type="xsd:double"&gt;40.3211&lt;/D&gt;&lt;D xsi:type="xsd:double"&gt;51.201187&lt;/D&gt;&lt;D xsi:type="xsd:double"&gt;44.026314&lt;/D&gt;&lt;D xsi:type="xsd:double"&gt;28.263687&lt;/D&gt;&lt;D xsi:type="xsd:double"&gt;22.767412&lt;/D&gt;&lt;D xsi:type="xsd:double"&gt;18.514025&lt;/D&gt;&lt;D xsi:type="xsd:double"&gt;11.821771&lt;/D&gt;&lt;D xsi:type="xsd:double"&gt;13.634729&lt;/D&gt;&lt;D xsi:type="xsd:double"&gt;13.992012&lt;/D&gt;&lt;D xsi:type="xsd:double"&gt;-0.3636539&lt;/D&gt;&lt;D xsi:type="xsd:double"&gt;-5.0697803&lt;/D&gt;&lt;D xsi:type="xsd:double"&gt;-0.4989326&lt;/D&gt;&lt;D xsi:type="xsd:double"&gt;-2.535063&lt;/D&gt;&lt;D xsi:type="xsd:double"&gt;-13.092542&lt;/D&gt;&lt;D xsi:type="xsd:double"&gt;-10.270596&lt;/D&gt;&lt;D xsi:type="xsd:double"&gt;-5.2188873&lt;/D&gt;&lt;D xsi:type="xsd:double"&gt;-7.8098116&lt;/D&gt;&lt;D xsi:type="xsd:double"&gt;-7.7044725&lt;/D&gt;&lt;D xsi:type="xsd:double"&gt;-11.587292&lt;/D&gt;&lt;D xsi:type="xsd:double"&gt;-12.655365&lt;/D&gt;&lt;D xsi:type="xsd:double"&gt;-7.259899&lt;/D&gt;&lt;D xsi:type="xsd:double"&gt;2.2882104&lt;/D&gt;&lt;D xsi:type="xsd:double"&gt;8.759462&lt;/D&gt;&lt;D xsi:type="xsd:double"&gt;7.1154594&lt;/D&gt;&lt;D xsi:type="xsd:double"&gt;1.5819669&lt;/D&gt;&lt;D xsi:type="xsd:double"&gt;9.711075&lt;/D&gt;&lt;D xsi:type="xsd:double"&gt;2.8710961&lt;/D&gt;&lt;D xsi:type="xsd:double"&gt;4.4032693&lt;/D&gt;&lt;D xsi:type="xsd:double"&gt;17.091131&lt;/D&gt;&lt;D xsi:type="xsd:double"&gt;17.564524&lt;/D&gt;&lt;D xsi:type="xsd:double"&gt;32.65618&lt;/D&gt;&lt;D xsi:type="xsd:double"&gt;32.436325&lt;/D&gt;&lt;D xsi:type="xsd:double"&gt;30.201126&lt;/D&gt;&lt;D xsi:type="xsd:double"&gt;31.51803&lt;/D&gt;&lt;D xsi:type="xsd:double"&gt;29.70711&lt;/D&gt;&lt;D xsi:type="xsd:double"&gt;27.170992&lt;/D&gt;&lt;D xsi:type="xsd:double"&gt;30.644428&lt;/D&gt;&lt;D xsi:type="xsd:double"&gt;32.765198&lt;/D&gt;&lt;/FQL&gt;&lt;FQL&gt;&lt;Q&gt;W-FDS^FG_PRICE_CHANGE(0,-1AY)&lt;/Q&gt;&lt;R&gt;1&lt;/R&gt;&lt;C&gt;1&lt;/C&gt;&lt;D xsi:type="xsd:double"&gt;0.819672131147553&lt;/D&gt;&lt;/FQL&gt;&lt;FQL&gt;&lt;Q&gt;COPP-FDS^FG_PRICE_CHANGE(0,-3AM)&lt;/Q&gt;&lt;R&gt;1&lt;/R&gt;&lt;C&gt;1&lt;/C&gt;&lt;D xsi:type="xsd:double"&gt;5.83342959454778&lt;/D&gt;&lt;/FQL&gt;&lt;FQL&gt;&lt;Q&gt;UAE^PERCENT_CHANGE(FMA_EPS(+1,0,,,,"PORTAGG","MEAN"),FMA_EPS(+1,-1AM,,,,"PORTAGG","MEAN"))&lt;/Q&gt;&lt;R&gt;1&lt;/R&gt;&lt;C&gt;1&lt;/C&gt;&lt;D xsi:type="xsd:double"&gt;-3.34680580008669&lt;/D&gt;&lt;/FQL&gt;&lt;FQL&gt;&lt;Q&gt;EWM^SIZE(FG_CONSTITUENTS)&lt;/Q&gt;&lt;R&gt;1&lt;/R&gt;&lt;C&gt;1&lt;/C&gt;&lt;D xsi:type="xsd:long"&gt;34&lt;/D&gt;&lt;/FQL&gt;&lt;FQL&gt;&lt;Q&gt;VWO^FG_FCF_YIELD_NTM(0)&lt;/Q&gt;&lt;R&gt;1&lt;/R&gt;&lt;C&gt;1&lt;/C&gt;&lt;D xsi:type="xsd:double"&gt;5.46179786061908&lt;/D&gt;&lt;/FQL&gt;&lt;FQL&gt;&lt;Q&gt;EWZ^FMA_ROE(NTMA,-20AY,NOW,FY,"PORTAGG","MEANR")&lt;/Q&gt;&lt;R&gt;20&lt;/R&gt;&lt;C&gt;1&lt;/C&gt;&lt;D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xsi:type="xsd:double"&gt;14.5227361539118&lt;/D&gt;&lt;D xsi:type="xsd:double"&gt;16.6192198265802&lt;/D&gt;&lt;D xsi:type="xsd:double"&gt;20.456077244986&lt;/D&gt;&lt;D xsi:type="xsd:double"&gt;19.4075515639097&lt;/D&gt;&lt;D xsi:type="xsd:double"&gt;18.6067332701542&lt;/D&gt;&lt;/FQL&gt;&lt;FQL&gt;&lt;Q&gt;USDSAR^FG_PRICE_CHANGE(0,-3AM)&lt;/Q&gt;&lt;R&gt;1&lt;/R&gt;&lt;C&gt;1&lt;/C&gt;&lt;D xsi:type="xsd:double"&gt;-0.0155210495&lt;/D&gt;&lt;/FQL&gt;&lt;FQL&gt;&lt;Q&gt;USDEUR^FG_PRICE_CHANGE(0,-1AY)&lt;/Q&gt;&lt;R&gt;1&lt;/R&gt;&lt;C&gt;1&lt;/C&gt;&lt;D xsi:type="xsd:double"&gt;-5.8209715&lt;/D&gt;&lt;/FQL&gt;&lt;FQL&gt;&lt;Q&gt;USDKRW^FG_PRICE_CHANGE(0,-6AM)&lt;/Q&gt;&lt;R&gt;1&lt;/R&gt;&lt;C&gt;1&lt;/C&gt;&lt;D xsi:type="xsd:double"&gt;-2.265054&lt;/D&gt;&lt;/FQL&gt;&lt;FQL&gt;&lt;Q&gt;USDCLP^FG_PRICE_CHANGE(0,-6AM)&lt;/Q&gt;&lt;R&gt;1&lt;/R&gt;&lt;C&gt;1&lt;/C&gt;&lt;D xsi:type="xsd:double"&gt;-8.317291&lt;/D&gt;&lt;/FQL&gt;&lt;FQL&gt;&lt;Q&gt;MCHI^FG_TOTAL_RETURNC(-10AY,0,AM)&lt;/Q&gt;&lt;R&gt;121&lt;/R&gt;&lt;C&gt;1&lt;/C&gt;&lt;D xsi:type="xsd:double"&gt;-4.469383&lt;/D&gt;&lt;D xsi:type="xsd:double"&gt;-2.4732113&lt;/D&gt;&lt;D xsi:type="xsd:double"&gt;6.360948&lt;/D&gt;&lt;D xsi:type="xsd:double"&gt;0.42703152&lt;/D&gt;&lt;D xsi:type="xsd:double"&gt;3.6341786&lt;/D&gt;&lt;D xsi:type="xsd:double"&gt;2.235067&lt;/D&gt;&lt;D xsi:type="xsd:double"&gt;-0.4146278&lt;/D&gt;&lt;D xsi:type="xsd:double"&gt;21.877373&lt;/D&gt;&lt;D xsi:type="xsd:double"&gt;-2.1739125&lt;/D&gt;&lt;D xsi:type="xsd:double"&gt;-9.514624&lt;/D&gt;&lt;D xsi:type="xsd:double"&gt;-12.672806&lt;/D&gt;&lt;D xsi:type="xsd:double"&gt;-6.921047&lt;/D&gt;&lt;D xsi:type="xsd:double"&gt;-4.7972083&lt;/D&gt;&lt;D xsi:type="xsd:double"&gt;11.154377&lt;/D&gt;&lt;D xsi:type="xsd:double"&gt;-4.677522&lt;/D&gt;&lt;D xsi:type="xsd:double"&gt;0.41126013&lt;/D&gt;&lt;D xsi:type="xsd:double"&gt;-17.441612&lt;/D&gt;&lt;D xsi:type="xsd:double"&gt;1.6129017&lt;/D&gt;&lt;D xsi:type="xsd:double"&gt;7.312&lt;/D&gt;&lt;D xsi:type="xsd:double"&gt;4.7284126&lt;/D&gt;&lt;D xsi:type="xsd:double"&gt;-3.8897871999999998&lt;/D&gt;&lt;D xsi:type="xsd:double"&gt;-2.9359818&lt;/D&gt;&lt;D xsi:type="xsd:double"&gt;10.899997&lt;/D&gt;&lt;D xsi:type="xsd:double"&gt;5.0045133&lt;/D&gt;&lt;D xsi:type="xsd:double"&gt;4.5942426&lt;/D&gt;&lt;D xsi:type="xsd:double"&gt;-2.4630547&lt;/D&gt;&lt;D xsi:type="xsd:double"&gt;-2.7146459&lt;/D&gt;&lt;D xsi:type="xsd:double"&gt;-6.149447&lt;/D&gt;&lt;D xsi:type="xsd:double"&gt;9.704435&lt;/D&gt;&lt;D xsi:type="xsd:double"&gt;3.839624&lt;/D&gt;&lt;D xsi:type="xsd:double"&gt;2.9417753&lt;/D&gt;&lt;D xsi:type="xsd:double"&gt;1.4685512&lt;/D&gt;&lt;D xsi:type="xsd:double"&gt;5.9847355&lt;/D&gt;&lt;D xsi:type="xsd:double"&gt;1.7051697&lt;/D&gt;&lt;D xsi:type="xsd:double"&gt;6.955576&lt;/D&gt;&lt;D xsi:type="xsd:double"&gt;5.141294&lt;/D&gt;&lt;D xsi:type="xsd:double"&gt;1.1981845&lt;/D&gt;&lt;D xsi:type="xsd:double"&gt;4.271996&lt;/D&gt;&lt;D xsi:type="xsd:double"&gt;4.5573115&lt;/D&gt;&lt;D xsi:type="xsd:double"&gt;-1.6299963&lt;/D&gt;&lt;D xsi:type="xsd:double"&gt;15.9437895&lt;/D&gt;&lt;D xsi:type="xsd:double"&gt;-8.485407&lt;/D&gt;&lt;D xsi:type="xsd:double"&gt;-2.6919246&lt;/D&gt;&lt;D xsi:type="xsd:double"&gt;-1.9906342&lt;/D&gt;&lt;D xsi:type="xsd:double"&gt;3.315413&lt;/D&gt;&lt;D xsi:type="xsd:double"&gt;-8.452004&lt;/D&gt;&lt;D xsi:type="xsd:double"&gt;1.9511342&lt;/D&gt;&lt;D xsi:type="xsd:double"&gt;-2.8473616&lt;/D&gt;&lt;D xsi:type="xsd:double"&gt;-3.491354&lt;/D&gt;&lt;D xsi:type="xsd:double"&gt;-12.860936&lt;/D&gt;&lt;D xsi:type="xsd:double"&gt;6.9700956&lt;/D&gt;&lt;D xsi:type="xsd:double"&gt;-5.348963&lt;/D&gt;&lt;D xsi:type="xsd:double"&gt;9.857548&lt;/D&gt;&lt;D xsi:type="xsd:double"&gt;5.6535244&lt;/D&gt;&lt;D xsi:type="xsd:double"&gt;-0.3600061&lt;/D&gt;&lt;D xsi:type="xsd:double"&gt;4.3849587&lt;/D&gt;&lt;D xsi:type="xsd:double"&gt;-13.656389&lt;/D&gt;&lt;D xsi:type="xsd:double"&gt;9.071362&lt;/D&gt;&lt;D xsi:type="xsd:double"&gt;0.7397413&lt;/D&gt;&lt;D xsi:type="xsd:double"&gt;-7.376498&lt;/D&gt;&lt;D xsi:type="xsd:double"&gt;0.07207394&lt;/D&gt;&lt;D xsi:type="xsd:double"&gt;5.491531&lt;/D&gt;&lt;D xsi:type="xsd:double"&gt;3.8061142&lt;/D&gt;&lt;D xsi:type="xsd:double"&gt;6.64469&lt;/D&gt;&lt;D xsi:type="xsd:double"&gt;-5.087906&lt;/D&gt;&lt;D xsi:type="xsd:double"&gt;1.3278723&lt;/D&gt;&lt;</t>
        </r>
      </text>
    </comment>
    <comment ref="A10" authorId="0" shapeId="0" xr:uid="{31DD0A6F-AB93-40C6-AC84-60EEDEDC750C}">
      <text>
        <r>
          <rPr>
            <b/>
            <sz val="9"/>
            <color indexed="81"/>
            <rFont val="Tahoma"/>
            <charset val="1"/>
          </rPr>
          <t>D xsi:type="xsd:double"&gt;-9.626275&lt;/D&gt;&lt;D xsi:type="xsd:double"&gt;8.324373&lt;/D&gt;&lt;D xsi:type="xsd:double"&gt;-1.3716698&lt;/D&gt;&lt;D xsi:type="xsd:double"&gt;10.312498&lt;/D&gt;&lt;D xsi:type="xsd:double"&gt;8.278704&lt;/D&gt;&lt;D xsi:type="xsd:double"&gt;7.4204564&lt;/D&gt;&lt;D xsi:type="xsd:double"&gt;-6.147599&lt;/D&gt;&lt;D xsi:type="xsd:double"&gt;10.488832&lt;/D&gt;&lt;D xsi:type="xsd:double"&gt;4.1966915&lt;/D&gt;&lt;D xsi:type="xsd:double"&gt;-5.111331&lt;/D&gt;&lt;D xsi:type="xsd:double"&gt;14.815771&lt;/D&gt;&lt;D xsi:type="xsd:double"&gt;-2.255386&lt;/D&gt;&lt;D xsi:type="xsd:double"&gt;-6.6123304&lt;/D&gt;&lt;D xsi:type="xsd:double"&gt;2.3232937&lt;/D&gt;&lt;D xsi:type="xsd:double"&gt;-1.2854397&lt;/D&gt;&lt;D xsi:type="xsd:double"&gt;1.2536645&lt;/D&gt;&lt;D xsi:type="xsd:double"&gt;-18.344975&lt;/D&gt;&lt;D xsi:type="xsd:double"&gt;1.7554283&lt;/D&gt;&lt;D xsi:type="xsd:double"&gt;-2.0730674&lt;/D&gt;&lt;D xsi:type="xsd:double"&gt;4.145074&lt;/D&gt;&lt;D xsi:type="xsd:double"&gt;-6.2117934&lt;/D&gt;&lt;D xsi:type="xsd:double"&gt;-4.540926&lt;/D&gt;&lt;D xsi:type="xsd:double"&gt;-4.110682&lt;/D&gt;&lt;D xsi:type="xsd:double"&gt;-1.1342764&lt;/D&gt;&lt;D xsi:type="xsd:double"&gt;-10.426861&lt;/D&gt;&lt;D xsi:type="xsd:double"&gt;-9.286118&lt;/D&gt;&lt;D xsi:type="xsd:double"&gt;4.256642&lt;/D&gt;&lt;D xsi:type="xsd:double"&gt;12.104034&lt;/D&gt;&lt;D xsi:type="xsd:double"&gt;-7.273054&lt;/D&gt;&lt;D xsi:type="xsd:double"&gt;-2.91&lt;/D&gt;&lt;D xsi:type="xsd:double"&gt;-13.418025&lt;/D&gt;&lt;D xsi:type="xsd:double"&gt;-14.351213&lt;/D&gt;&lt;D xsi:type="xsd:double"&gt;13.945389&lt;/D&gt;&lt;D xsi:type="xsd:double"&gt;15.856504&lt;/D&gt;&lt;D xsi:type="xsd:double"&gt;15.370369&lt;/D&gt;&lt;D xsi:type="xsd:double"&gt;-13.732833&lt;/D&gt;&lt;D xsi:type="xsd:double"&gt;-0.5995393&lt;/D&gt;&lt;D xsi:type="xsd:double"&gt;-1.2687206&lt;/D&gt;&lt;D xsi:type="xsd:double"&gt;-5.8773994&lt;/D&gt;&lt;D xsi:type="xsd:double"&gt;2.4445891&lt;/D&gt;&lt;D xsi:type="xsd:double"&gt;3.6171079&lt;/D&gt;&lt;D xsi:type="xsd:double"&gt;-6.853986&lt;/D&gt;&lt;D xsi:type="xsd:double"&gt;-1.6224861&lt;/D&gt;&lt;D xsi:type="xsd:double"&gt;-2.6248574&lt;/D&gt;&lt;D xsi:type="xsd:double"&gt;2.8864622&lt;/D&gt;&lt;D xsi:type="xsd:double"&gt;-6.0272274&lt;/D&gt;&lt;D xsi:type="xsd:double"&gt;-3.4404278&lt;/D&gt;&lt;D xsi:type="xsd:double"&gt;5.0301313&lt;/D&gt;&lt;D xsi:type="xsd:double"&gt;-1.4217973&lt;/D&gt;&lt;D xsi:type="xsd:double"&gt;7.160926&lt;/D&gt;&lt;D xsi:type="xsd:double"&gt;6.186545&lt;/D&gt;&lt;D xsi:type="xsd:double"&gt;-5.947721&lt;/D&gt;&lt;D xsi:type="xsd:double"&gt;-2.0422697&lt;/D&gt;&lt;D xsi:type="xsd:double"&gt;1.4787912&lt;/D&gt;&lt;D xsi:type="xsd:double"&gt;19.68466&lt;/D&gt;&lt;/FQL&gt;&lt;FQL&gt;&lt;Q&gt;INDA^FMA_DIV_YLD(NTMA,-10AY,0,AM,"PORTAGG","MEANR")&lt;/Q&gt;&lt;R&gt;121&lt;/R&gt;&lt;C&gt;1&lt;/C&gt;&lt;D xsi:type="xsd:double"&gt;1.5796845616713&lt;/D&gt;&lt;D xsi:type="xsd:double"&gt;1.61538285383597&lt;/D&gt;&lt;D xsi:type="xsd:double"&gt;1.52551669571677&lt;/D&gt;&lt;D xsi:type="xsd:double"&gt;1.60217985094018&lt;/D&gt;&lt;D xsi:type="xsd:double"&gt;1.48611393507163&lt;/D&gt;&lt;D xsi:type="xsd:double"&gt;1.47254169625089&lt;/D&gt;&lt;D xsi:type="xsd:double"&gt;1.56389160479072&lt;/D&gt;&lt;D xsi:type="xsd:double"&gt;1.66818816514997&lt;/D&gt;&lt;D xsi:type="xsd:double"&gt;1.64308980693994&lt;/D&gt;&lt;D xsi:type="xsd:double"&gt;1.65075082267748&lt;/D&gt;&lt;D xsi:type="xsd:double"&gt;1.56874978190547&lt;/D&gt;&lt;D xsi:type="xsd:double"&gt;1.6494969328303&lt;/D&gt;&lt;D xsi:type="xsd:double"&gt;1.69379085852055&lt;/D&gt;&lt;D xsi:type="xsd:double"&gt;1.65090207620612&lt;/D&gt;&lt;D xsi:type="xsd:double"&gt;1.72286599969192&lt;/D&gt;&lt;D xsi:type="xsd:double"&gt;1.71801491318803&lt;/D&gt;&lt;D xsi:type="xsd:double"&gt;1.79553640689228&lt;/D&gt;&lt;D xsi:type="xsd:double"&gt;1.86302937421243&lt;/D&gt;&lt;D xsi:type="xsd:double"&gt;1.73085228368801&lt;/D&gt;&lt;D xsi:type="xsd:double"&gt;1.67483465194296&lt;/D&gt;&lt;D xsi:type="xsd:double"&gt;1.65955057406852&lt;/D&gt;&lt;D xsi:type="xsd:double"&gt;1.62892114188343&lt;/D&gt;&lt;D xsi:type="xsd:double"&gt;1.53165936269498&lt;/D&gt;&lt;D xsi:type="xsd:double"&gt;1.55567923154527&lt;/D&gt;&lt;D xsi:type="xsd:double"&gt;1.53416638030596&lt;/D&gt;&lt;D xsi:type="xsd:double"&gt;1.56941037843163&lt;/D&gt;&lt;D xsi:type="xsd:double"&gt;1.69103763922239&lt;/D&gt;&lt;D xsi:type="xsd:double"&gt;1.72837129293909&lt;/D&gt;&lt;D xsi:type="xsd:double"&gt;1.61752947405768&lt;/D&gt;&lt;D xsi:type="xsd:double"&gt;1.58544764952089&lt;/D&gt;&lt;D xsi:type="xsd:double"&gt;1.5745051890531&lt;/D&gt;&lt;D xsi:type="xsd:double"&gt;1.56388519533299&lt;/D&gt;&lt;D xsi:type="xsd:double"&gt;1.5736773903458&lt;/D&gt;&lt;D xsi:type="xsd:double"&gt;1.64653515183491&lt;/D&gt;&lt;D xsi:type="xsd:double"&gt;1.53003113433964&lt;/D&gt;&lt;D xsi:type="xsd:double"&gt;1.54826651474215&lt;/D&gt;&lt;D xsi:type="xsd:double"&gt;1.59088661117444&lt;/D&gt;&lt;D xsi:type="xsd:double"&gt;1.52057194249231&lt;/D&gt;&lt;D xsi:type="xsd:double"&gt;1.51327057215793&lt;/D&gt;&lt;D xsi:type="xsd:double"&gt;1.50776255498067&lt;/D&gt;&lt;D xsi:type="xsd:double"&gt;1.45101968423772&lt;/D&gt;&lt;D xsi:type="xsd:double"&gt;1.56473997689445&lt;/D&gt;&lt;D xsi:type="xsd:double"&gt;1.61033523060567&lt;/D&gt;&lt;D xsi:type="xsd:double"&gt;1.59194447173966&lt;/D&gt;&lt;D xsi:type="xsd:double"&gt;1.6361350750562&lt;/D&gt;&lt;D xsi:type="xsd:double"&gt;1.62658011067235&lt;/D&gt;&lt;D xsi:type="xsd:double"&gt;1.53542111636025&lt;/D&gt;&lt;D xsi:type="xsd:double"&gt;1.47330565325975&lt;/D&gt;&lt;D xsi:type="xsd:double"&gt;1.57884248506469&lt;/D&gt;&lt;D xsi:type="xsd:double"&gt;1.75362894809004&lt;/D&gt;&lt;D xsi:type="xsd:double"&gt;1.65825566108103&lt;/D&gt;&lt;D xsi:type="xsd:double"&gt;1.6523370601422&lt;/D&gt;&lt;D xsi:type="xsd:double"&gt;1.66270119184009&lt;/D&gt;&lt;D xsi:type="xsd:double"&gt;1.65046995283482&lt;/D&gt;&lt;D xsi:type="xsd:double"&gt;1.60164279217284&lt;/D&gt;&lt;D xsi:type="xsd:double"&gt;1.62550896612815&lt;/D&gt;&lt;D xsi:type="xsd:double"&gt;1.65689558449748&lt;/D&gt;&lt;D xsi:type="xsd:double"&gt;1.6660333601598&lt;/D&gt;&lt;D xsi:type="xsd:double"&gt;1.79425666794702&lt;/D&gt;&lt;D xsi:type="xsd:double"&gt;1.80090462902714&lt;/D&gt;&lt;D xsi:type="xsd:double"&gt;1.7740921290939&lt;/D&gt;&lt;D xsi:type="xsd:double"&gt;1.80357622943299&lt;/D&gt;&lt;D xsi:type="xsd:double"&gt;1.65818020870848&lt;/D&gt;&lt;D xsi:type="xsd:double"&gt;1.65462341224773&lt;/D&gt;&lt;D xsi:type="xsd:double"&gt;1.65305396483741&lt;/D&gt;&lt;D xsi:type="xsd:double"&gt;1.7343891395361&lt;/D&gt;&lt;D xsi:type="xsd:double"&gt;2.30682618067883&lt;/D&gt;&lt;D xsi:type="xsd:double"&gt;2.03213695855571&lt;/D&gt;&lt;D xsi:type="xsd:double"&gt;1.87966864762061&lt;/D&gt;&lt;D xsi:type="xsd:double"&gt;1.65548650950581&lt;/D&gt;&lt;D xsi:type="xsd:double"&gt;1.5445790253609&lt;/D&gt;&lt;D xsi:type="xsd:double"&gt;1.50816215934593&lt;/D&gt;&lt;D xsi:type="xsd:double"&gt;1.58622430422929&lt;/D&gt;&lt;D xsi:type="xsd:double"&gt;1.5403990516495&lt;/D&gt;&lt;D xsi:type="xsd:double"&gt;1.46561811997811&lt;/D&gt;&lt;D xsi:type="xsd:double"&gt;1.35923002625368&lt;/D&gt;&lt;D xsi:type="xsd:double"&gt;1.37401180110066&lt;/D&gt;&lt;D xsi:type="xsd:double"&gt;1.38947434731484&lt;/D&gt;&lt;D xsi:type="xsd:double"&gt;1.39894923588118&lt;/D&gt;&lt;D xsi:type="xsd:double"&gt;1.41108475522018&lt;/D&gt;&lt;D xsi:type="xsd:double"&gt;1.41541046523422&lt;/D&gt;&lt;D xsi:type="xsd:double"&gt;1.39403835462219&lt;/D&gt;&lt;D xsi:type="xsd:double"&gt;1.40036038152866&lt;/D&gt;&lt;D xsi:type="xsd:double"&gt;1.33402670764271&lt;/D&gt;&lt;D xsi:type="xsd:double"&gt;1.26236750465013&lt;/D&gt;&lt;D xsi:type="xsd:double"&gt;1.30670336271127&lt;/D&gt;&lt;D xsi:type="xsd:double"&gt;1.41546059925447&lt;/D&gt;&lt;D xsi:type="xsd:double"&gt;1.38490541625965&lt;/D&gt;&lt;D xsi:type="xsd:double"&gt;1.41898406425697&lt;/D&gt;&lt;D xsi:type="xsd:double"&gt;1.51188855884011&lt;/D&gt;&lt;D xsi:type="xsd:double"&gt;1.47024947038366&lt;/D&gt;&lt;D xsi:type="xsd:double"&gt;1.51205627410494&lt;/D&gt;&lt;D xsi:type="xsd:double"&gt;1.66455811743017&lt;/D&gt;&lt;D xsi:type="xsd:double"&gt;1.68438660977035&lt;/D&gt;&lt;D xsi:type="xsd:double"&gt;1.5717489753687&lt;/D&gt;&lt;D xsi:type="xsd:double"&gt;1.48770734212958&lt;/D&gt;&lt;D xsi:type="xsd:double"&gt;1.55750470470233&lt;/D&gt;&lt;D xsi:type="xsd:double"&gt;1.52622596267463&lt;/D&gt;&lt;D xsi:type="xsd:double"&gt;1.4677140613283&lt;/D&gt;&lt;D xsi:type="xsd:double"&gt;1.49211853953049&lt;/D&gt;&lt;D xsi:type="xsd:double"&gt;1.55803175638625&lt;/D&gt;&lt;D xsi:type="xsd:double"&gt;1.59571908402362&lt;/D&gt;&lt;D xsi:type="xsd:double"&gt;1.65229065347835&lt;/D&gt;&lt;D xsi:type="xsd:double"&gt;1.61903913421314&lt;/D&gt;&lt;D xsi:type="xsd:double"&gt;1.59879979390377&lt;/D&gt;&lt;D xsi:type="xsd:double"&gt;1.54449240502646&lt;/D&gt;&lt;D xsi:type="xsd:double"&gt;1.48047266315984&lt;/D&gt;&lt;D xsi:type="xsd:double"&gt;1.51987948692633&lt;/D&gt;&lt;D xsi:type="xsd:double"&gt;1.51437424051674&lt;/D&gt;&lt;D xsi:type="xsd:double"&gt;1.55013976301288&lt;/D&gt;&lt;D xsi:type="xsd:double"&gt;1.50464812700169&lt;/D&gt;&lt;D xsi:type="xsd:double"&gt;1.37758140698284&lt;/D&gt;&lt;D xsi:type="xsd:double"&gt;1.39948386935938&lt;/D&gt;&lt;D xsi:type="xsd:double"&gt;1.33945354532192&lt;/D&gt;&lt;D xsi:type="xsd:double"&gt;1.35290585053948&lt;/D&gt;&lt;D xsi:type="xsd:double"&gt;1.34056648581273&lt;/D&gt;&lt;D xsi:type="xsd:double"&gt;1.32341976502483&lt;/D&gt;&lt;D xsi:type="xsd:double"&gt;1.26945636373444&lt;/D&gt;&lt;D xsi:type="xsd:double"&gt;1.22782928149591&lt;/D&gt;&lt;D xsi:type="xsd:double"&gt;1.23291957874451&lt;/D&gt;&lt;D xsi:type="xsd:double"&gt;1.20386239265888&lt;/D&gt;&lt;/FQL&gt;&lt;FQL&gt;&lt;Q&gt;SET-BKK^FMA_PE(NTMA,-10AY,0,AM,"PORTAGG","MEANR")&lt;/Q&gt;&lt;R&gt;121&lt;/R&gt;&lt;C&gt;1&lt;/C&gt;&lt;D xsi:type="xsd:double"&gt;16.0371136569088&lt;/D&gt;&lt;D xsi:type="xsd:double"&gt;15.2556928726758&lt;/D&gt;&lt;D xsi:type="xsd:double"&gt;15.8053374087576&lt;/D&gt;&lt;D xsi:type="xsd:double"&gt;14.875725253878&lt;/D&gt;&lt;D xsi:type="xsd:double"&gt;15.9627853544648&lt;/D&gt;&lt;D xsi:type="xsd:double"&gt;15.7585708375636&lt;/D&gt;&lt;D xsi:type="xsd:double"&gt;14.7972292722712&lt;/D&gt;&lt;D xsi:type="xsd:double"&gt;15.2657342079734&lt;/D&gt;&lt;D xsi:type="xsd:double"&gt;15.2589066627777&lt;/D&gt;&lt;D xsi:type="xsd:double"&gt;15.3405082342358&lt;/D&gt;&lt;D xsi:type="xsd:double"&gt;14.3662759443974&lt;/D&gt;&lt;D xsi:type="xsd:double"&gt;13.8897512434952&lt;/D&gt;&lt;D xsi:type="xsd:double"&gt;14.0664088397556&lt;/D&gt;&lt;D xsi:type="xsd:double"&gt;14.474399253645&lt;/D&gt;&lt;D xsi:type="xsd:double"&gt;13.5399151051841&lt;/D&gt;&lt;D xsi:type="xsd:double"&gt;12.5808672534201&lt;/D&gt;&lt;D xsi:type="xsd:double"&gt;12.8741579996562&lt;/D&gt;&lt;D xsi:type="xsd:double"&gt;13.8240344887753&lt;/D&gt;&lt;D xsi:type="xsd:double"&gt;14.5074120410459&lt;/D&gt;&lt;D xsi:type="xsd:double"&gt;14.5617687396811&lt;/D&gt;&lt;D xsi:type="xsd:double"&gt;14.430600557078&lt;/D&gt;&lt;D xsi:type="xsd:double"&gt;14.505017990742&lt;/D&gt;&lt;D xsi:type="xsd:double"&gt;15.3757529978585&lt;/D&gt;&lt;D xsi:type="xsd:double"&gt;15.3622293270516&lt;/D&gt;&lt;D xsi:type="xsd:double"&gt;14.5606892822278&lt;/D&gt;&lt;D xsi:type="xsd:double"&gt;14.6498918764216&lt;/D&gt;&lt;D xsi:type="xsd:double"&gt;14.6381557326128&lt;/D&gt;&lt;D xsi:type="xsd:double"&gt;14.6620793792799&lt;/D&gt;&lt;D xsi:type="xsd:double"&gt;15.265850720049&lt;/D&gt;&lt;D xsi:type="xsd:double"&gt;14.845037589453&lt;/D&gt;&lt;D xsi:type="xsd:double"&gt;14.9431056166196&lt;/D&gt;&lt;D xsi:type="xsd:double"&gt;14.7661557668159&lt;/D&gt;&lt;D xsi:type="xsd:double"&gt;14.7318193814599&lt;/D&gt;&lt;D xsi:type="xsd:double"&gt;14.9072507665261&lt;/D&gt;&lt;D xsi:type="xsd:double"&gt;14.7364118530787&lt;/D&gt;&lt;D xsi:type="xsd:double"&gt;14.6935457751831&lt;/D&gt;&lt;D xsi:type="xsd:double"&gt;15.4370076193464&lt;/D&gt;&lt;D xsi:type="xsd:double"&gt;15.7367211247383&lt;/D&gt;&lt;D xsi:type="xsd:double"&gt;15.442635128359&lt;/D&gt;&lt;D xsi:type="xsd:double"&gt;15.8882323906723&lt;/D&gt;&lt;D xsi:type="xsd:double"&gt;16.495930599195&lt;/D&gt;&lt;D xsi:type="xsd:double"&gt;16.2121575816553&lt;/D&gt;&lt;D xsi:type="xsd:double"&gt;15.5799180393736&lt;/D&gt;&lt;D xsi:type="xsd:double"&gt;15.2366970680304&lt;/D&gt;&lt;D xsi:type="xsd:double"&gt;15.1983189389183&lt;/D&gt;&lt;D xsi:type="xsd:double"&gt;14.0644927737644&lt;/D&gt;&lt;D xsi:type="xsd:double"&gt;14.7597701779683&lt;/D&gt;&lt;D xsi:type="xsd:double"&gt;14.887614284286&lt;/D&gt;&lt;D xsi:type="xsd:double"&gt;15.023989887225&lt;/D&gt;&lt;D xsi:type="xsd:double"&gt;13.9291263396438&lt;/D&gt;&lt;D xsi:type="xsd:double"&gt;14.0385378330085&lt;/D&gt;&lt;D xsi:type="xsd:double"&gt;13.3424104758915&lt;/D&gt;&lt;D xsi:type="xsd:double"&gt;14.3435151573083&lt;/D&gt;&lt;D xsi:type="xsd:double"&gt;15.0611911073497&lt;/D&gt;&lt;D xsi:type="xsd:double"&gt;14.7102532350013&lt;/D&gt;&lt;D xsi:type="xsd:double"&gt;15.075783429681&lt;/D&gt;&lt;D xsi:type="xsd:double"&gt;14.7332560887426&lt;/D&gt;&lt;D xsi:type="xsd:double"&gt;15.80537968035&lt;/D&gt;&lt;D xsi:type="xsd:double"&gt;15.6766678970573&lt;/D&gt;&lt;D xsi:type="xsd:double"&gt;15.0482278962084&lt;/D&gt;&lt;D xsi:type="xsd:double"&gt;15.3405758192876&lt;/D&gt;&lt;D xsi:type="xsd:double"&gt;15.1407585468386&lt;/D&gt;&lt;D xsi:type="xsd:double"&gt;15.7462630458548&lt;/D&gt;&lt;D xsi:type="xsd:double"&gt;15.3646346873192&lt;/D&gt;&lt;D xsi:type="xsd:double"&gt;15.0781845461111&lt;/D&gt;&lt;D xsi:type="xsd:double"&gt;14.4740315710071&lt;/D&gt;&lt;D xsi:type="xsd:double"&gt;12.6282195523772&lt;/D&gt;&lt;D xsi:type="xsd:double"&gt;15.6051523622927&lt;/D&gt;&lt;D xsi:type="xsd:double"&gt;18.8703187366322&lt;/D&gt;&lt;D xsi:type="xsd:double"&gt;18.9332783278714&lt;/D&gt;&lt;D xsi:type="xsd:double"&gt;19.4541444075748&lt;/D&gt;&lt;D xsi:type="xsd:double"&gt;19.3970203641248&lt;/D&gt;&lt;D xsi:type="xsd:double"&gt;18.1559409690846&lt;/D&gt;&lt;D xsi:type="xsd:double"&gt;17.143730903274&lt;/D&gt;&lt;D xsi:type="xsd:double"&gt;19.5316351947068&lt;/D&gt;&lt;D xsi:type="xsd:double"&gt;20.1547636032877&lt;/D&gt;&lt;D xsi:type="xsd:double"&gt;19.4811837173269&lt;/D&gt;&lt;D xsi:type="xsd:double"&gt;18.9542185494194&lt;/D&gt;&lt;D xsi:type="xsd:double"&gt;19.4243536813355&lt;/D&gt;&lt;D xsi:type="xsd:double"&gt;18.5999867169636&lt;/D&gt;&lt;D xsi:type="xsd:double"&gt;17.8598188750718&lt;/D&gt;&lt;D xsi:type="xsd:double"&gt;17.4018442687588&lt;/D&gt;&lt;D xsi:type="xsd:double"&gt;16.689550574325&lt;/D&gt;&lt;D xsi:type="xsd:double"&gt;17.5457063365128&lt;/D&gt;&lt;D xsi:type="xsd:double"&gt;17.3339235180851&lt;/D&gt;&lt;D xsi:type="xsd:double"&gt;17.1902151964566&lt;/D&gt;&lt;D xsi:type="xsd:double"&gt;16.9796434391151&lt;/D&gt;&lt;D xsi:type="xsd:double"&gt;17.0900632234581&lt;/D&gt;&lt;D xsi:type="xsd:double"&gt;16.9578802260933&lt;/D&gt;&lt;D xsi:type="xsd:double"&gt;17.219540641679&lt;/D&gt;&lt;D xsi:type="xsd:double"&gt;17.1953231372126&lt;/D&gt;&lt;D xsi:type="xsd:double"&gt;16.5084891625594&lt;/D&gt;&lt;D xsi:type="xsd:double"&gt;16.1580360610191&lt;/D&gt;&lt;D xsi:type="xsd:double"&gt;15.2993614008507&lt;/D&gt;&lt;D xsi:type="xsd:double"&gt;15.0887470403837&lt;/D&gt;&lt;D xsi:type="xsd:double"&gt;15.6210295315677&lt;/D&gt;&lt;D xsi:type="xsd:double"&gt;15.2920650275912&lt;/D&gt;&lt;D xsi:type="xsd:double"&gt;15.2163591829513&lt;/D&gt;&lt;D xsi:type="xsd:double"&gt;15.5480774732105&lt;/D&gt;&lt;D xsi:type="xsd:double"&gt;15.7734591115134&lt;/D&gt;&lt;D xsi:type="xsd:double"&gt;16.031738220491&lt;/D&gt;&lt;D xsi:type="xsd:double"&gt;15.6151880683027&lt;/D&gt;&lt;D xsi:type="xsd:double"&gt;15.6680519342551&lt;/D&gt;&lt;D xsi:type="xsd:double"&gt;15.237824849647&lt;/D&gt;&lt;D xsi:type="xsd:double"&gt;15.5290629353384&lt;/D&gt;&lt;D xsi:type="xsd:double"&gt;15.0964634896435&lt;/D&gt;&lt;D xsi:type="xsd:double"&gt;15.9789204212628&lt;/D&gt;&lt;D xsi:type="xsd:double"&gt;16.0972985415117&lt;/D&gt;&lt;D xsi:type="xsd:double"&gt;15.3575185380054&lt;/D&gt;&lt;D xsi:type="xsd:double"&gt;14.2717774966403&lt;/D&gt;&lt;D xsi:type="xsd:double"&gt;14.383840869005&lt;/D&gt;&lt;D xsi:type="xsd:double"&gt;14.5456116589332&lt;/D&gt;&lt;D xsi:type="xsd:double"&gt;14.1198767950704&lt;/D&gt;&lt;D xsi:type="xsd:double"&gt;14.4226074975806&lt;/D&gt;&lt;D xsi:type="xsd:double"&gt;14.2675120087203&lt;/D&gt;&lt;D xsi:type="xsd:double"&gt;14.0735606813664&lt;/D&gt;&lt;D xsi:type="xsd:double"&gt;14.0989809245483&lt;/D&gt;&lt;D xsi:type="xsd:double"&gt;13.4758918979149&lt;/D&gt;&lt;D xsi:type="xsd:double"&gt;13.4380614828293&lt;/D&gt;&lt;D xsi:type="xsd:double"&gt;14.0952389435696&lt;/D&gt;&lt;D xsi:type="xsd:double"&gt;15.0832215681035&lt;/D&gt;&lt;/FQL&gt;&lt;FQL&gt;&lt;Q&gt;KSA^FMA_PE(LTMA,-10AY,0,AM,"PORTAGG","MEANR")&lt;/Q&gt;&lt;R&gt;121&lt;/R&gt;&lt;C&gt;1&lt;/C&gt;&lt;D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xsi:type="xsd:double"&gt;10.6239552397454&lt;/D&gt;&lt;D xsi:type="xsd:double"&gt;11.3559043863377&lt;/D&gt;&lt;D xsi:type="xsd:double"&gt;11.8279612906521&lt;/D&gt;&lt;D xsi:type="xsd:double"&gt;12.2397960601343&lt;/D&gt;&lt;D xsi:type="xsd:double"&gt;12.3178960221993&lt;/D&gt;&lt;D xsi:type="xsd:double"&gt;12.6430654377607&lt;/D&gt;&lt;D xsi:type="xsd:double"&gt;12.8763696584933&lt;/D&gt;&lt;D xsi:type="xsd:double"&gt;12.4980998208415&lt;/D&gt;&lt;D xsi:type="xsd:double"&gt;12.4042434313254&lt;/D&gt;&lt;D xsi:type="xsd:double"&gt;12.9160504109884&lt;/D&gt;&lt;D xsi:type="xsd:double"&gt;14.4899285327707&lt;/D&gt;&lt;D xsi:type="xsd:double"&gt;15.4549363768756&lt;/D&gt;&lt;D xsi:type="xsd:double"&gt;15.3204957758141&lt;/D&gt;&lt;D xsi:type="xsd:double"&gt;15.3912440297385&lt;/D&gt;&lt;D xsi:type="xsd:double"&gt;15.1900467870506&lt;/D&gt;&lt;D xsi:type="xsd:double"&gt;15.1651238483974&lt;/D&gt;&lt;D xsi:type="xsd:double"&gt;15.0199259725557&lt;/D&gt;&lt;D xsi:type="xsd:double"&gt;15.57737327936&lt;/D&gt;&lt;D xsi:type="xsd:double"&gt;15.3359035352053&lt;/D&gt;&lt;D xsi:type="xsd:double"&gt;15.1191741533627&lt;/D&gt;&lt;D xsi:type="xsd:double"&gt;14.8258798557932&lt;/D&gt;&lt;D xsi:type="xsd:double"&gt;14.3053914238132&lt;/D&gt;&lt;D xsi:type="xsd:double"&gt;14.2331221512498&lt;/D&gt;&lt;D xsi:type="xsd:double"&gt;14.3361965332044&lt;/D&gt;&lt;D xsi:type="xsd:double"&gt;15.1474766460146&lt;/D&gt;&lt;D xsi:type="xsd:double"&gt;15.1557702325267&lt;/D&gt;&lt;D xsi:type="xsd:double"&gt;15.2872765855864&lt;/D&gt;&lt;D xsi:type="xsd:double"&gt;15.3943163320115&lt;/D&gt;&lt;D xsi:type="xsd:double"&gt;15.3298005786191&lt;/D&gt;&lt;D xsi:type="xsd:double"&gt;15.5496582845865&lt;/D&gt;&lt;D xsi:type="xsd:double"&gt;15.4644931290469&lt;/D&gt;&lt;D xsi:type="xsd:double"&gt;15.0234044209689&lt;/D&gt;&lt;D xsi:type="xsd:double"&gt;14.8965367085352&lt;/D&gt;&lt;D xsi:type="xsd:double"&gt;15.0179298144612&lt;/D&gt;&lt;D xsi:type="xsd:double"&gt;14.4277686991879&lt;/D&gt;&lt;D xsi:type="xsd:double"&gt;15.259086316452&lt;/D&gt;&lt;D xsi:type="xsd:double"&gt;16.8494537169274&lt;/D&gt;&lt;D xsi:type="xsd:double"&gt;17.1704655885456&lt;/D&gt;&lt;D xsi:type="xsd:double"&gt;17.2594077220217&lt;/D&gt;&lt;D xsi:type="xsd:double"&gt;17.5440933795795&lt;/D&gt;&lt;D xsi:type="xsd:double"&gt;17.113537832912&lt;/D&gt;&lt;D xsi:type="xsd:double"&gt;17.2913863587793&lt;/D&gt;&lt;D xsi:type="xsd:double"&gt;17.4902660555484&lt;/D&gt;&lt;D xsi:type="xsd:double"&gt;18.0276283228288&lt;/D&gt;&lt;D xsi:type="xsd:double"&gt;18.310534849676&lt;/D&gt;&lt;D xsi:type="xsd:double"&gt;18.4823535639849&lt;/D&gt;&lt;D xsi:type="xsd:double"&gt;18.2583391889242&lt;/D&gt;&lt;D xsi:type="xsd:double"&gt;19.9602078836316&lt;/D&gt;&lt;D xsi:type="xsd:double"&gt;19.1314868849242&lt;/D&gt;&lt;D xsi:type="xsd:double"&gt;17.5481943904535&lt;/D&gt;&lt;D xsi:type="xsd:double"&gt;17.0601039450034&lt;/D&gt;&lt;D xsi:type="xsd:double"&gt;17.9205417068693&lt;/D&gt;&lt;D xsi:type="xsd:double"&gt;18.7017350588748&lt;/D&gt;&lt;D xsi:type="xsd:double"&gt;19.1990093753382&lt;/D&gt;&lt;D xsi:type="xsd:double"&gt;19.8556257404997&lt;/D&gt;&lt;D xsi:type="xsd:double"&gt;21.5116573277132&lt;/D&gt;&lt;D xsi:type="xsd:double"&gt;24.0899455725183&lt;/D&gt;&lt;D xsi:type="xsd:double"&gt;25.5552263012129&lt;/D&gt;&lt;D xsi:type="xsd:double"&gt;27.3171687382963&lt;/D&gt;&lt;D xsi:type="xsd:double"&gt;28.6123511551198&lt;/D&gt;&lt;D xsi:type="xsd:double"&gt;26.8659656751899&lt;/D&gt;&lt;D xsi:type="xsd:double"&gt;26.6406303875754&lt;/D&gt;&lt;D xsi:type="xsd:double"&gt;25.8822207730349&lt;/D&gt;&lt;D xsi:type="xsd:double"&gt;25.5622585848571&lt;/D&gt;&lt;D xsi:type="xsd:double"&gt;24.8075772096796&lt;/D&gt;&lt;D xsi:type="xsd:double"&gt;24.3726704802952&lt;/D&gt;&lt;D xsi:type="xsd:double"&gt;23.5254805089344&lt;/D&gt;&lt;D xsi:type="xsd:double"&gt;22.9933689012815&lt;/D&gt;&lt;D xsi:type="xsd:double"&gt;22.1575415312126&lt;/D&gt;&lt;D xsi:type="xsd:double"&gt;22.0330419761978&lt;/D&gt;&lt;D xsi:type="xsd:double"&gt;20.2707047466078&lt;/D&gt;&lt;D xsi:type="xsd:double"&gt;19.3934866135627&lt;/D&gt;&lt;D xsi:type="xsd:double"&gt;21.0180849541063&lt;/D&gt;&lt;D xsi:type="xsd:double"&gt;21.0759965170485&lt;/D&gt;&lt;D xsi:type="xsd:double"&gt;21.3071017611797&lt;/D&gt;&lt;D xsi:type="xsd:double"&gt;21.1938652509517&lt;/D&gt;&lt;D xsi:type="xsd:double"&gt;20.0474306739964&lt;/D&gt;&lt;D xsi:type="xsd:double"&gt;18.932646786405&lt;/D&gt;&lt;D xsi:type="xsd:double"&gt;18.9698279042822&lt;/D&gt;&lt;D xsi:type="xsd:double"&gt;18.9933608062155&lt;/D&gt;&lt;D xsi:type="xsd:double"&gt;17.1512907886556&lt;/D&gt;&lt;D xsi:type="xsd:double"&gt;17.3473154902402&lt;/D&gt;&lt;D xsi:type="xsd:double"&gt;16.5105773407641&lt;/D&gt;&lt;D xsi:type="xsd:double"&gt;15.3253154491192&lt;/D&gt;&lt;D xsi:type="xsd:double"&gt;16.0638447405089&lt;/D&gt;&lt;D xsi:type="xsd:double"&gt;15.0811711617936&lt;/D&gt;&lt;D xsi:type="xsd:double"&gt;15.3914930346051&lt;/D&gt;&lt;D xsi:type="xsd:double"&gt;15.9145379428383&lt;/D&gt;&lt;D xsi:type="xsd:double"&gt;16.161582256393&lt;/D&gt;&lt;D xsi:type="xsd:double"&gt;16.7960666187337&lt;/D&gt;&lt;D xsi:type="xsd:double"&gt;17.6067212888832&lt;/D&gt;&lt;D xsi:type="xsd:double"&gt;17.7079014422698&lt;/D&gt;&lt;D xsi:type="xsd:double"&gt;17.5383703862501&lt;/D&gt;&lt;D xsi:type="xsd:double"&gt;17.0783414521742&lt;/D&gt;&lt;D xsi:type="xsd:double"&gt;18.5979950399855&lt;/D&gt;&lt;D xsi:type="xsd:double"&gt;20.8552084468006&lt;/D&gt;&lt;D xsi:type="xsd:double"&gt;21.294899647454&lt;/D&gt;&lt;D xsi:type="xsd:double"&gt;21.845181945271&lt;/D&gt;&lt;D xsi:type="xsd:double"&gt;21.5267152674277&lt;/D&gt;&lt;D xsi:type="xsd:double"&gt;21.0200166437864&lt;/D&gt;&lt;D xsi:type="xsd:double"&gt;20.5578644910414&lt;/D&gt;&lt;D xsi:type="xsd:double"&gt;20.2317541751669&lt;/D&gt;&lt;D xsi:type="xsd:double"&gt;20.2617307452844&lt;/D&gt;&lt;D xsi:type="xsd:double"&gt;20.0280849682865&lt;/D&gt;&lt;D xsi:type="xsd:double"&gt;20.0718194370462&lt;/D&gt;&lt;/FQL&gt;&lt;FQL&gt;&lt;Q&gt;EIDO^FMA_PE(LTMA,-10AY,0,AM,"PORTAGG","MEANR")&lt;/Q&gt;&lt;R&gt;121&lt;/R&gt;&lt;C&gt;1&lt;/C&gt;&lt;D xsi:type="xsd:double"&gt;15.7762421706522&lt;/D&gt;&lt;D xsi:type="xsd:double"&gt;15.950559353375&lt;/D&gt;&lt;D xsi:type="xsd:double"&gt;16.2952812543348&lt;/D&gt;&lt;D xsi:type="xsd:double"&gt;16.8452929436608&lt;/D&gt;&lt;D xsi:type="xsd:double"&gt;16.9901756029401&lt;/D&gt;&lt;D xsi:type="xsd:double"&gt;18.0029901126329&lt;/D&gt;&lt;D xsi:type="xsd:double"&gt;17.8636205650239&lt;/D&gt;&lt;D xsi:type="xsd:double"&gt;17.5714850279179&lt;/D&gt;&lt;D xsi:type="xsd:double"&gt;17.5205363291501&lt;/D&gt;&lt;D xsi:type="xsd:double"&gt;16.9792760515449&lt;/D&gt;&lt;D xsi:type="xsd:double"&gt;16.5163513692455&lt;/D&gt;&lt;D xsi:type="xsd:double"&gt;15.7108988926287&lt;/D&gt;&lt;D xsi:type="xsd:double"&gt;15.2818293445167&lt;/D&gt;&lt;D xsi:type="xsd:double"&gt;16.9259229085543&lt;/D&gt;&lt;D xsi:type="xsd:double"&gt;16.5017919966184&lt;/D&gt;&lt;D xsi:type="xsd:double"&gt;15.9253438141661&lt;/D&gt;&lt;D xsi:type="xsd:double"&gt;16.0435198926878&lt;/D&gt;&lt;D xsi:type="xsd:double"&gt;16.6747980769145&lt;/D&gt;&lt;D xsi:type="xsd:double"&gt;16.7683455122683&lt;/D&gt;&lt;D xsi:type="xsd:double"&gt;16.5954614849478&lt;/D&gt;&lt;D xsi:type="xsd:double"&gt;16.4489344620102&lt;/D&gt;&lt;D xsi:type="xsd:double"&gt;16.5430583385614&lt;/D&gt;&lt;D xsi:type="xsd:double"&gt;17.5429191024664&lt;/D&gt;&lt;D xsi:type="xsd:double"&gt;18.0214579899188&lt;/D&gt;&lt;D xsi:type="xsd:double"&gt;18.3667393475528&lt;/D&gt;&lt;D xsi:type="xsd:double"&gt;18.2443344302752&lt;/D&gt;&lt;D xsi:type="xsd:double"&gt;16.84397397448&lt;/D&gt;&lt;D xsi:type="xsd:double"&gt;16.822340819543&lt;/D&gt;&lt;D xsi:type="xsd:double"&gt;17.6061386757767&lt;/D&gt;&lt;D xsi:type="xsd:double"&gt;17.5674628476155&lt;/D&gt;&lt;D xsi:type="xsd:double"&gt;17.4532202818013&lt;/D&gt;&lt;D xsi:type="xsd:double"&gt;17.4332466232461&lt;/D&gt;&lt;D xsi:type="xsd:double"&gt;17.349585260501&lt;/D&gt;&lt;D xsi:type="xsd:double"&gt;17.3772721542226&lt;/D&gt;&lt;D xsi:type="xsd:double"&gt;17.3006830080795&lt;/D&gt;&lt;D xsi:type="xsd:double"&gt;17.3640085351328&lt;/D&gt;&lt;D xsi:type="xsd:double"&gt;17.1271917058183&lt;/D&gt;&lt;D xsi:type="xsd:double"&gt;17.1148164428055&lt;/D&gt;&lt;D xsi:type="xsd:double"&gt;17.3756934202148&lt;/D&gt;&lt;D xsi:type="xsd:double"&gt;17.7055833648561&lt;/D&gt;&lt;D xsi:type="xsd:double"&gt;18.7019782788052&lt;/D&gt;&lt;D xsi:type="xsd:double"&gt;17.7850002495756&lt;/D&gt;&lt;D xsi:type="xsd:double"&gt;17.306159249103&lt;/D&gt;&lt;D xsi:type="xsd:double"&gt;16.8410079214244&lt;/D&gt;&lt;D xsi:type="xsd:double"&gt;16.5930500805542&lt;/D&gt;&lt;D xsi:type="xsd:double"&gt;15.758068633852&lt;/D&gt;&lt;D xsi:type="xsd:double"&gt;15.8350863552158&lt;/D&gt;&lt;D xsi:type="xsd:double"&gt;16.0252984745987&lt;/D&gt;&lt;D xsi:type="xsd:double"&gt;15.3958891961946&lt;/D&gt;&lt;D xsi:type="xsd:double"&gt;14.8757967604433&lt;/D&gt;&lt;D xsi:type="xsd:double"&gt;15.5304572228503&lt;/D&gt;&lt;D xsi:type="xsd:double"&gt;15.6278174797508&lt;/D&gt;&lt;D xsi:type="xsd:double"&gt;16.5037038661982&lt;/D&gt;&lt;D xsi:type="xsd:double"&gt;16.1392205091467&lt;/D&gt;&lt;D xsi:type="xsd:double"&gt;15.8409347401777&lt;/D&gt;&lt;D xsi:type="xsd:double"&gt;15.6667245102462&lt;/D&gt;&lt;D xsi:type="xsd:double"&gt;15.1832990132817&lt;/D&gt;&lt;D xsi:type="xsd:double"&gt;15.573375870857&lt;/D&gt;&lt;D xsi:type="xsd:double"&gt;15.9282498546117&lt;/D&gt;&lt;D xsi:type="xsd:double"&gt;15.8840693936957&lt;/D&gt;&lt;D xsi:type="xsd:double"&gt;15.7823845789094&lt;/D&gt;&lt;D xsi:type="xsd:double"&gt;16.1506824697466&lt;/D&gt;&lt;D xsi:type="xsd:double"&gt;16.1206761082109&lt;/D&gt;&lt;D xsi:type="xsd:double"&gt;16.8388151366894&lt;/D&gt;&lt;D xsi:type="xsd:double"&gt;17.1558259178917&lt;/D&gt;&lt;D xsi:type="xsd:double"&gt;15.2864654872793&lt;/D&gt;&lt;D xsi:type="xsd:double"&gt;14.3498444888674&lt;/D&gt;&lt;D xsi:type="xsd:double"&gt;14.0767688436478&lt;/D&gt;&lt;D xsi:type="xsd:double"&gt;15.1109584148763&lt;/D&gt;&lt;D xsi:type="xsd:double"&gt;16.6098900656141&lt;/D&gt;&lt;D xsi:type="xsd:double"&gt;17.4737713148985&lt;/D&gt;&lt;D xsi:type="xsd:double"&gt;19.1587634450276&lt;/D&gt;&lt;D xsi:type="xsd:double"&gt;18.19382567162&lt;/D&gt;&lt;D xsi:type="xsd:double"&gt;19.8771586674371&lt;/D&gt;&lt;D xsi:type="xsd:double"&gt;23.9606623357307&lt;/D&gt;&lt;D xsi:type="xsd:double"&gt;25.6674945302898&lt;/D&gt;&lt;D xsi:type="xsd:double"&gt;24.7078976910944&lt;/D&gt;&lt;D xsi:type="xsd:double"&gt;24.1931190993934&lt;/D&gt;&lt;D xsi:type="xsd:double"&gt;23.4314996709531&lt;/D&gt;&lt;D xsi:type="xsd:double"&gt;22.676290937526&lt;/D&gt;&lt;D xsi:type="xsd:double"&gt;21.7102949029141&lt;/D&gt;&lt;D xsi:type="xsd:double"&gt;21.0116277901412&lt;/D&gt;&lt;D xsi:type="xsd:double"&gt;20.1274951555136&lt;/D&gt;&lt;D xsi:type="xsd:double"&gt;19.5918474182496&lt;/D&gt;&lt;D xsi:type="xsd:double"&gt;19.0125753607565&lt;/D&gt;&lt;D xsi:type="xsd:double"&gt;19.1762120701259&lt;/D&gt;&lt;D xsi:type="xsd:double"&gt;17.7705251628106&lt;/D&gt;&lt;D xsi:type="xsd:double"&gt;16.8161930700358&lt;/D&gt;&lt;D xsi:type="xsd:double"&gt;17.1317745966231&lt;/D&gt;&lt;D xsi:type="xsd:double"&gt;17.3271930912052&lt;/D&gt;&lt;D xsi:type="xsd:double"&gt;17.2625017718377&lt;/D&gt;&lt;D xsi:type="xsd:double"&gt;16.9427526458273&lt;/D&gt;&lt;D xsi:type="xsd:double"&gt;16.2471223932154&lt;/D&gt;&lt;D xsi:type="xsd:double"&gt;15.4384260723589&lt;/D&gt;&lt;D xsi:type="xsd:double"&gt;14.9639382919572&lt;/D&gt;&lt;D xsi:type="xsd:double"&gt;14.7440279964792&lt;/D&gt;&lt;D xsi:type="xsd:double"&gt;14.3372829815225&lt;/D&gt;&lt;D xsi:type="xsd:double"&gt;13.822578933821&lt;/D&gt;&lt;D xsi:type="xsd:double"&gt;13.2881435901854&lt;/D&gt;&lt;D xsi:type="xsd:double"&gt;12.4596106324385&lt;/D&gt;&lt;D xsi:type="xsd:double"&gt;12.4494339552917&lt;/D&gt;&lt;D xsi:type="xsd:double"&gt;12.3201257099134&lt;/D&gt;&lt;D xsi:type="xsd:double"&gt;12.0136238465663&lt;/D&gt;&lt;D xsi:type="xsd:double"&gt;12.2124107420662&lt;/D&gt;&lt;D xsi:type="xsd:double"&gt;12.1761453390155&lt;/D&gt;&lt;D xsi:type="xsd:double"&gt;12.9425475056163&lt;/D&gt;&lt;D xsi:type="xsd:double"&gt;13.2763782269613&lt;/D&gt;&lt;D xsi:type="xsd:double"&gt;13.5591884887166&lt;/D&gt;&lt;D xsi:type="xsd:double"&gt;13.4396170495948&lt;/D&gt;&lt;D xsi:type="xsd:double"&gt;12.8478284597009&lt;/D&gt;&lt;D xsi:type="xsd:double"&gt;13.3672371044037&lt;/D&gt;&lt;D xsi:type="xsd:double"&gt;13.8534317293104&lt;/D&gt;&lt;D xsi:type="xsd:double"&gt;13.7816937488269&lt;/D&gt;&lt;D xsi:type="xsd:double"&gt;14.2337160718625&lt;/D&gt;&lt;D xsi:type="xsd:double"&gt;14.1388877769458&lt;/D&gt;&lt;D xsi:type="xsd:double"&gt;13.6777586073719&lt;/D&gt;&lt;D xsi:type="xsd:double"&gt;13.552510694779&lt;/D&gt;&lt;D xsi:type="xsd:double"&gt;13.4643986511005&lt;/D&gt;&lt;D xsi:type="xsd:double"&gt;13.6321719000646&lt;/D&gt;&lt;D xsi:type="xsd:double"&gt;14.0559554998189&lt;/D&gt;&lt;D xsi:type="xsd:double"&gt;14.7019015224482&lt;/D&gt;&lt;/FQL&gt;&lt;FQL&gt;&lt;Q&gt;WL-FDS^FG_PRICE_MAVG(0,,,,30)&lt;/Q&gt;&lt;R&gt;1&lt;/R&gt;&lt;C&gt;1&lt;/C&gt;&lt;D xsi:type="xsd:double"&gt;544.82&lt;/D&gt;&lt;/FQL&gt;&lt;FQL&gt;&lt;Q&gt;PLATI-FDS^MAX(FG_PRICE(0,-5AY))&lt;/Q&gt;&lt;R&gt;1&lt;/R&gt;&lt;C&gt;1&lt;/C&gt;&lt;D xsi:type="xsd:double"&gt;1272.59&lt;/D&gt;&lt;/FQL&gt;&lt;FQL&gt;&lt;Q&gt;W-FDS^FG_PRICE_CHANGE(0,-6AM)&lt;/Q&gt;&lt;R&gt;1&lt;/R&gt;&lt;C&gt;1&lt;/C&gt;&lt;D xsi:type="xsd:double"&gt;6.71232876712331&lt;/D&gt;&lt;/FQL&gt;&lt;FQL&gt;&lt;Q&gt;FC0000BR^FG_PRICE(0)&lt;/Q&gt;&lt;R&gt;1&lt;/R&gt;&lt;C&gt;1&lt;/C&gt;&lt;D xsi:type="xsd:double"&gt;198.52846&lt;/D&gt;&lt;/FQL&gt;&lt;FQL&gt;&lt;Q&gt;CAGDPY@BR^EE_ACTUAL_ANNUAL(MED,+1)&lt;/Q&gt;&lt;R&gt;1&lt;/R&gt;&lt;C&gt;1&lt;/C&gt;&lt;D xsi:type="xsd:double"&gt;-1.65&lt;/D&gt;&lt;/FQL&gt;&lt;FQL&gt;&lt;Q&gt;CC_SA^FG_COMPANY_NAME&lt;/Q&gt;&lt;R&gt;1&lt;/R&gt;&lt;C&gt;1&lt;/C&gt;&lt;D xsi:type="xsd:string"&gt;Saudi Arabia&lt;/D&gt;&lt;/FQL&gt;&lt;FQL&gt;&lt;Q&gt;USDTRY^STD(FG_PRICE_CHANGE(0,-1AY,AM))&lt;/Q&gt;&lt;R&gt;1&lt;/R&gt;&lt;C&gt;1&lt;/C&gt;&lt;D xsi:type="xsd:double"&gt;1.39293451956016&lt;/D&gt;&lt;/FQL&gt;&lt;FQL&gt;&lt;Q&gt;USDCNH^STD(FG_PRICE_CHANGE(0,-1AY,AM))&lt;/Q&gt;&lt;R&gt;1&lt;/R&gt;&lt;C&gt;1&lt;/C&gt;&lt;D xsi:type="xsd:double"&gt;1.01338690199317&lt;/D&gt;&lt;/FQL&gt;&lt;FQL&gt;&lt;Q&gt;USDMYR^FG_PRICE_CHANGE(0,-6AM)&lt;/Q&gt;&lt;R&gt;1&lt;/R&gt;&lt;C&gt;1&lt;/C&gt;&lt;D xsi:type="xsd:double"&gt;-12.845278&lt;/D&gt;&lt;/FQL&gt;&lt;FQL&gt;&lt;Q&gt;USDPLN^FG_PRICE(0)&lt;/Q&gt;&lt;R&gt;1&lt;/R&gt;&lt;C&gt;1&lt;/C&gt;&lt;D xsi:type="xsd:double"&gt;3.83324&lt;/D&gt;&lt;/FQL&gt;&lt;FQL&gt;&lt;Q&gt;FC0000BR^FMA_EPS(NTMA,-20AY,0,CY,,"PORTAGG","MEANR")&lt;/Q&gt;&lt;R&gt;20&lt;/R&gt;&lt;C&gt;1&lt;/C&gt;&lt;D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xsi:type="xsd:double"&gt;20.1211777299994&lt;/D&gt;&lt;D xsi:type="xsd:double"&gt;14.9233562370336&lt;/D&gt;&lt;D xsi:type="xsd:double"&gt;18.5568688719949&lt;/D&gt;&lt;D xsi:type="xsd:double"&gt;21.055264215806&lt;/D&gt;&lt;D xsi:type="xsd:double"&gt;24.0427741588571&lt;/D&gt;&lt;/FQL&gt;&lt;FQL&gt;&lt;Q&gt;GREK^P_PRICE_RETURNS_PR('52W',2,-10AY,0,AM)&lt;/Q&gt;&lt;R&gt;121&lt;/R&gt;&lt;C&gt;1&lt;/C&gt;&lt;D xsi:type="xsd:double"&gt;-2.4530053&lt;/D&gt;&lt;D xsi:type="xsd:double"&gt;-26.822424&lt;/D&gt;&lt;D xsi:type="xsd:double"&gt;-22.943062&lt;/D&gt;&lt;D xsi:type="xsd:double"&gt;-31.333405&lt;/D&gt;&lt;D xsi:type="xsd:double"&gt;-43.821907&lt;/D&gt;&lt;D xsi:type="xsd:double"&gt;-46.071823&lt;/D&gt;&lt;D xsi:type="xsd:double"&gt;-54.961742&lt;/D&gt;&lt;D xsi:type="xsd:double"&gt;-48.323322&lt;/D&gt;&lt;D xsi:type="xsd:double"&gt;-43.484234&lt;/D&gt;&lt;D xsi:type="xsd:double"&gt;-48.005466&lt;/D&gt;&lt;D xsi:type="xsd:double"&gt;-57.842285&lt;/D&gt;&lt;D xsi:type="xsd:double"&gt;-54.874508&lt;/D&gt;&lt;D xsi:type="xsd:double"&gt;-47.894924&lt;/D&gt;&lt;D xsi:type="xsd:double"&gt;-35.621517&lt;/D&gt;&lt;D xsi:type="xsd:double"&gt;-46.90631&lt;/D&gt;&lt;D xsi:type="xsd:double"&gt;-42.348133&lt;/D&gt;&lt;D xsi:type="xsd:double"&gt;-42.523693&lt;/D&gt;&lt;D xsi:type="xsd:double"&gt;-52.54313&lt;/D&gt;&lt;D xsi:type="xsd:double"&gt;-37.998993&lt;/D&gt;&lt;D xsi:type="xsd:double"&gt;-32.165943&lt;/D&gt;&lt;D xsi:type="xsd:double"&gt;-31.153275&lt;/D&gt;&lt;D xsi:type="xsd:double"&gt;-44.775963&lt;/D&gt;&lt;D xsi:type="xsd:double"&gt;-20.375835&lt;/D&gt;&lt;D xsi:type="xsd:double"&gt;-21.932178&lt;/D&gt;&lt;D xsi:type="xsd:double"&gt;-25.31805&lt;/D&gt;&lt;D xsi:type="xsd:double"&gt;-30.923784&lt;/D&gt;&lt;D xsi:type="xsd:double"&gt;-9.889423&lt;/D&gt;&lt;D xsi:type="xsd:double"&gt;-2.1054208&lt;/D&gt;&lt;D xsi:type="xsd:double"&gt;18.098032&lt;/D&gt;&lt;D xsi:type="xsd:double"&gt;26.167727&lt;/D&gt;&lt;D xsi:type="xsd:double"&gt;14.268076&lt;/D&gt;&lt;D xsi:type="xsd:double"&gt;11.591064&lt;/D&gt;&lt;D xsi:type="xsd:double"&gt;11.3502865&lt;/D&gt;&lt;D xsi:type="xsd:double"&gt;58.7667&lt;/D&gt;&lt;D xsi:type="xsd:double"&gt;42.094086&lt;/D&gt;&lt;D xsi:type="xsd:double"&gt;47.25628&lt;/D&gt;&lt;D xsi:type="xsd:double"&gt;29.033398&lt;/D&gt;&lt;D xsi:type="xsd:double"&gt;27.222622&lt;/D&gt;&lt;D xsi:type="xsd:double"&gt;15.621352&lt;/D&gt;&lt;D xsi:type="xsd:double"&gt;34.372555&lt;/D&gt;&lt;D xsi:type="xsd:double"&gt;42.720127&lt;/D&gt;&lt;D xsi:type="xsd:double"&gt;37.631535&lt;/D&gt;&lt;D xsi:type="xsd:double"&gt;25.92852&lt;/D&gt;&lt;D xsi:type="xsd:double"&gt;28.186464&lt;/D&gt;&lt;D xsi:type="xsd:double"&gt;-1.3453186&lt;/D&gt;&lt;D xsi:type="xsd:double"&gt;-6.253028&lt;/D&gt;&lt;D xsi:type="xsd:double"&gt;-9.17626&lt;/D&gt;&lt;D xsi:type="xsd:double"&gt;-12.769211&lt;/D&gt;&lt;D xsi:type="xsd:double"&gt;-4.1740894&lt;/D&gt;&lt;D xsi:type="xsd:double"&gt;-13.540095&lt;/D&gt;&lt;D xsi:type="xsd:double"&gt;-18.675386&lt;/D&gt;&lt;D xsi:type="xsd:double"&gt;-31.318533&lt;/D&gt;&lt;D xsi:type="xsd:double"&gt;-35.789154&lt;/D&gt;&lt;D xsi:type="xsd:double"&gt;-23.57778&lt;/D&gt;&lt;D xsi:type="xsd:double"&gt;-17.534483&lt;/D&gt;&lt;D xsi:type="xsd:double"&gt;-17.221333&lt;/D&gt;&lt;D xsi:type="xsd:double"&gt;-12.889457&lt;/D&gt;&lt;D xsi:type="xsd:double"&gt;6.5018296&lt;/D&gt;&lt;D xsi:type="xsd:double"&gt;8.980036&lt;/D&gt;&lt;D xsi:type="xsd:double"&gt;0.1748085&lt;/D&gt;&lt;D xsi:type="xsd:double"&gt;13.197529&lt;/D&gt;&lt;D xsi:type="xsd:double"&gt;31.677925&lt;/D&gt;&lt;D xsi:type="xsd:double"&gt;41.04713&lt;/D&gt;&lt;D xsi:type="xsd:double"&gt;50.24396&lt;/D&gt;&lt;D xsi:type="xsd:double"&gt;39.97418&lt;/D&gt;&lt;D xsi:type="xsd:double"&gt;1.6503215&lt;/D&gt;&lt;D xsi:type="xsd:double"&gt;-25.880867&lt;/D&gt;&lt;D xsi:type="xsd:double"&gt;-25.618046&lt;/D&gt;&lt;D xsi:type="xsd:double"&gt;-14.895636&lt;/D&gt;&lt;D xsi:type="xsd:double"&gt;-30.574638&lt;/D&gt;&lt;D xsi:type="xsd:double"&gt;-28.642708&lt;/D&gt;&lt;D xsi:type="xsd:double"&gt;-21.115171&lt;/D&gt;&lt;D xsi:type="xsd:double"&gt;-26.910055&lt;/D&gt;&lt;D xsi:type="xsd:double"&gt;-34.69762&lt;/D&gt;&lt;D xsi:type="xsd:double"&gt;-18.073738&lt;/D&gt;&lt;D xsi:type="xsd:double"&gt;-12.942105&lt;/D&gt;&lt;D xsi:type="xsd:double"&gt;-19.270372&lt;/D&gt;&lt;D xsi:type="xsd:double"&gt;5.433488&lt;/D&gt;&lt;D xsi:type="xsd:double"&gt;49.749542&lt;/D&gt;&lt;D xsi:type="xsd:double"&gt;58.799934&lt;/D&gt;&lt;D xsi:type="xsd:double"&gt;47.306812&lt;/D&gt;&lt;D xsi:type="xsd:double"&gt;48.355114&lt;/D&gt;&lt;D xsi:type="xsd:double"&gt;37.041103&lt;/D&gt;&lt;D xsi:type="xsd:double"&gt;44.291317&lt;/D&gt;&lt;D xsi:type="xsd:double"&gt;41.408684&lt;/D&gt;&lt;D xsi:type="xsd:double"&gt;53.763187&lt;/D&gt;&lt;D xsi:type="xsd:double"&gt;15.31384&lt;/D&gt;&lt;D xsi:type="xsd:double"&gt;7.0986986&lt;/D&gt;&lt;D xsi:type="xsd:double"&gt;21.588099&lt;/D&gt;&lt;D xsi:type="xsd:double"&gt;22.0675&lt;/D&gt;&lt;D xsi:type="xsd:double"&gt;1.8297791&lt;/D&gt;&lt;D xsi:type="xsd:double"&gt;-4.7697363&lt;/D&gt;&lt;D xsi:type="xsd:double"&gt;-4.38993&lt;/D&gt;&lt;D xsi:type="xsd:double"&gt;-14.822078&lt;/D&gt;&lt;D xsi:type="xsd:double"&gt;-11.434669&lt;/D&gt;&lt;D xsi:type="xsd:double"&gt;-13.397932&lt;/D&gt;&lt;D xsi:type="xsd:double"&gt;-22.710896&lt;/D&gt;&lt;D xsi:type="xsd:double"&gt;-13.253612&lt;/D&gt;&lt;D xsi:type="xsd:double"&gt;1.6418576&lt;/D&gt;&lt;D xsi:type="xsd:double"&gt;3.110969&lt;/D&gt;&lt;D xsi:type="xsd:double"&gt;12.020599&lt;/D&gt;&lt;D xsi:type="xsd:double"&gt;14.938307&lt;/D&gt;&lt;D xsi:type="xsd:double"&gt;18.859613&lt;/D&gt;&lt;D xsi:type="xsd:double"&gt;22.0837&lt;/D&gt;&lt;D xsi:type="xsd:double"&gt;33.911407&lt;/D&gt;&lt;D xsi:type="xsd:double"&gt;53.480484&lt;/D&gt;&lt;D xsi:type="xsd:double"&gt;71.986595&lt;/D&gt;&lt;D xsi:type="xsd:double"&gt;55.071056&lt;/D&gt;&lt;D xsi:type="xsd:double"&gt;64.14021&lt;/D&gt;&lt;D xsi:type="xsd:double"&gt;43.181335&lt;/D&gt;&lt;D xsi:type="xsd:double"&gt;43.991077&lt;/D&gt;&lt;D xsi:type="xsd:double"&gt;45.46437&lt;/D&gt;&lt;D xsi:type="xsd:double"&gt;33.53013&lt;/D&gt;&lt;D xsi:type="xsd:double"&gt;27.261925&lt;/D&gt;&lt;D xsi:type="xsd:double"&gt;38.280857&lt;/D&gt;&lt;D xsi:type="xsd:double"&gt;33.621834&lt;/D&gt;&lt;D xsi:type="xsd:double"&gt;28.729034&lt;/D&gt;&lt;D xsi:type="xsd:double"&gt;12.772619&lt;/D&gt;&lt;D xsi:type="xsd:double"&gt;8.789433&lt;/D&gt;&lt;D xsi:type="xsd:double"&gt;17.661308&lt;/D&gt;&lt;D xsi:type="xsd:double"&gt;36.134636&lt;/D&gt;&lt;/FQL&gt;&lt;FQL&gt;&lt;Q&gt;PLATI-FDS^FG_PRICE(0)/MAX(FG_PRICE(0,-1AY))&lt;/Q&gt;&lt;R&gt;1&lt;/R&gt;&lt;C&gt;1&lt;/C&gt;&lt;D xsi:type="xsd:double"&gt;0.944808231992516&lt;/D&gt;&lt;/FQL&gt;&lt;FQL&gt;&lt;Q&gt;EWY^FMA_ROE(NTMA,-20AY,NOW,FY,"PORTAGG","MEANR")&lt;/Q&gt;&lt;R&gt;20&lt;/R&gt;&lt;C&gt;1&lt;/C&gt;&lt;D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xsi:type="xsd:double"&gt;7.67642726059775&lt;/D&gt;&lt;D xsi:type="xsd:double"&gt;8.30740233680115&lt;/D&gt;&lt;D xsi:type="xsd:double"&gt;10.1463868925067&lt;/D&gt;&lt;D xsi:type="xsd:double"&gt;7.5109716795443&lt;/D&gt;&lt;D xsi:type="xsd:double"&gt;8.90596194393434&lt;/D&gt;&lt;/FQL&gt;&lt;FQL&gt;&lt;Q&gt;TRYZA10Y-FDS^JULIAN(FG_YIELD(-10AY,0,CY,,"YTM").DATES)&lt;/Q&gt;&lt;R&gt;10&lt;/R&gt;&lt;C&gt;1&lt;/C&gt;&lt;D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xsi:type="xsd:long"&gt;45289&lt;/D&gt;&lt;/FQL&gt;&lt;FQL&gt;&lt;Q&gt;USDSAR^FG_PRICE_CHANGE(0,-1AM)&lt;/Q&gt;&lt;R&gt;1&lt;/R&gt;&lt;C&gt;1&lt;/C&gt;&lt;D xsi:type="xsd:double"&gt;-0.034171343&lt;/D&gt;&lt;/FQL&gt;&lt;FQL&gt;&lt;Q&gt;USDEUR^FG_PRICE(0)&lt;/Q&gt;&lt;R&gt;1&lt;/R&gt;&lt;C&gt;1&lt;/C&gt;&lt;D xsi:type="xsd:double"&gt;0.8959618&lt;/D&gt;&lt;/FQL&gt;&lt;FQL&gt;&lt;Q&gt;USDKRW^FG_PRICE_CHANGE(0,-3AM)&lt;/Q&gt;&lt;R&gt;1&lt;/R&gt;&lt;C&gt;1&lt;/C&gt;&lt;D xsi:type="xsd:double"&gt;-4.878044&lt;/D&gt;&lt;/FQL&gt;&lt;FQL&gt;&lt;Q&gt;USDCLP^FG_PRICE_CHANGE(0,-3AM)&lt;/Q&gt;&lt;R&gt;1&lt;/R&gt;&lt;C&gt;1&lt;/C&gt;&lt;D xsi:type="xsd:double"&gt;-5.2077055&lt;/D&gt;&lt;/FQL&gt;&lt;FQL&gt;&lt;Q&gt;INDA^FG_TOTAL_RETURNC(-10AY,0,AM)&lt;/Q&gt;&lt;R&gt;121&lt;/R&gt;&lt;C&gt;1&lt;/C&gt;&lt;D xsi:type="xsd:double"&gt;-1.9871831&lt;/D&gt;&lt;D xsi:type="xsd:double"&gt;-0.7194221&lt;/D&gt;&lt;D xsi:type="xsd:double"&gt;5.6324124&lt;/D&gt;&lt;D x</t>
        </r>
      </text>
    </comment>
    <comment ref="A11" authorId="0" shapeId="0" xr:uid="{2C23519F-6EEF-4083-A291-3C3E29A5EF9D}">
      <text>
        <r>
          <rPr>
            <b/>
            <sz val="9"/>
            <color indexed="81"/>
            <rFont val="Tahoma"/>
            <charset val="1"/>
          </rPr>
          <t>si:type="xsd:double"&gt;-8.035225&lt;/D&gt;&lt;D xsi:type="xsd:double"&gt;12.593615&lt;/D&gt;&lt;D xsi:type="xsd:double"&gt;1.178956&lt;/D&gt;&lt;D xsi:type="xsd:double"&gt;-6.752324&lt;/D&gt;&lt;D xsi:type="xsd:double"&gt;-3.9090037&lt;/D&gt;&lt;D xsi:type="xsd:double"&gt;1.167059&lt;/D&gt;&lt;D xsi:type="xsd:double"&gt;0.8497&lt;/D&gt;&lt;D xsi:type="xsd:double"&gt;-1.3784051&lt;/D&gt;&lt;D xsi:type="xsd:double"&gt;-4.6921787&lt;/D&gt;&lt;D xsi:type="xsd:double"&gt;-3.4916222&lt;/D&gt;&lt;D xsi:type="xsd:double"&gt;5.5354595&lt;/D&gt;&lt;D xsi:type="xsd:double"&gt;-6.6849527&lt;/D&gt;&lt;D xsi:type="xsd:double"&gt;2.027905&lt;/D&gt;&lt;D xsi:type="xsd:double"&gt;-9.140372&lt;/D&gt;&lt;D xsi:type="xsd:double"&gt;-5.109775&lt;/D&gt;&lt;D xsi:type="xsd:double"&gt;12.158179&lt;/D&gt;&lt;D xsi:type="xsd:double"&gt;4.088521&lt;/D&gt;&lt;D xsi:type="xsd:double"&gt;0.18017292&lt;/D&gt;&lt;D xsi:type="xsd:double"&gt;-3.3308923&lt;/D&gt;&lt;D xsi:type="xsd:double"&gt;9.546995&lt;/D&gt;&lt;D xsi:type="xsd:double"&gt;-0.99111795&lt;/D&gt;&lt;D xsi:type="xsd:double"&gt;2.1746635&lt;/D&gt;&lt;D xsi:type="xsd:double"&gt;-2.364868&lt;/D&gt;&lt;D xsi:type="xsd:double"&gt;-8.477503&lt;/D&gt;&lt;D xsi:type="xsd:double"&gt;-0.25250316&lt;/D&gt;&lt;D xsi:type="xsd:double"&gt;7.4876547&lt;/D&gt;&lt;D xsi:type="xsd:double"&gt;4.91513&lt;/D&gt;&lt;D xsi:type="xsd:double"&gt;4.887092&lt;/D&gt;&lt;D xsi:type="xsd:double"&gt;3.1169653&lt;/D&gt;&lt;D xsi:type="xsd:double"&gt;0.77905655&lt;/D&gt;&lt;D xsi:type="xsd:double"&gt;-0.7931292&lt;/D&gt;&lt;D xsi:type="xsd:double"&gt;6.789744&lt;/D&gt;&lt;D xsi:type="xsd:double"&gt;-0.24905801&lt;/D&gt;&lt;D xsi:type="xsd:double"&gt;-5.1549315&lt;/D&gt;&lt;D xsi:type="xsd:double"&gt;8.764315&lt;/D&gt;&lt;D xsi:type="xsd:double"&gt;0.42711496&lt;/D&gt;&lt;D xsi:type="xsd:double"&gt;2.3255348&lt;/D&gt;&lt;D xsi:type="xsd:double"&gt;6.225574&lt;/D&gt;&lt;D xsi:type="xsd:double"&gt;-8.515108&lt;/D&gt;&lt;D xsi:type="xsd:double"&gt;-3.1600177&lt;/D&gt;&lt;D xsi:type="xsd:double"&gt;3.678441&lt;/D&gt;&lt;D xsi:type="xsd:double"&gt;-4.3204665&lt;/D&gt;&lt;D xsi:type="xsd:double"&gt;-2.2570372&lt;/D&gt;&lt;D xsi:type="xsd:double"&gt;7.7512264&lt;/D&gt;&lt;D xsi:type="xsd:double"&gt;2.758038&lt;/D&gt;&lt;D xsi:type="xsd:double"&gt;-9.214163&lt;/D&gt;&lt;D xsi:type="xsd:double"&gt;-10.515088&lt;/D&gt;&lt;D xsi:type="xsd:double"&gt;10.8310585&lt;/D&gt;&lt;D xsi:type="xsd:double"&gt;2.0927072&lt;/D&gt;&lt;D xsi:type="xsd:double"&gt;-0.8939147&lt;/D&gt;&lt;D xsi:type="xsd:double"&gt;-0.7654607&lt;/D&gt;&lt;D xsi:type="xsd:double"&gt;6.8188787&lt;/D&gt;&lt;D xsi:type="xsd:double"&gt;2.5996566&lt;/D&gt;&lt;D xsi:type="xsd:double"&gt;-0.22522807&lt;/D&gt;&lt;D xsi:type="xsd:double"&gt;1.0277033&lt;/D&gt;&lt;D xsi:type="xsd:double"&gt;-4.3968496&lt;/D&gt;&lt;D xsi:type="xsd:double"&gt;-4.628539&lt;/D&gt;&lt;D xsi:type="xsd:double"&gt;3.4312248&lt;/D&gt;&lt;D xsi:type="xsd:double"&gt;1.8230796&lt;/D&gt;&lt;D xsi:type="xsd:double"&gt;2.905786&lt;/D&gt;&lt;D xsi:type="xsd:double"&gt;0.7785201&lt;/D&gt;&lt;D xsi:type="xsd:double"&gt;-0.4249215&lt;/D&gt;&lt;D xsi:type="xsd:double"&gt;-5.561882&lt;/D&gt;&lt;D xsi:type="xsd:double"&gt;-28.483206&lt;/D&gt;&lt;D xsi:type="xsd:double"&gt;12.131429&lt;/D&gt;&lt;D xsi:type="xsd:double"&gt;-0.45078993&lt;/D&gt;&lt;D xsi:type="xsd:double"&gt;9.918749&lt;/D&gt;&lt;D xsi:type="xsd:double"&gt;11.703968&lt;/D&gt;&lt;D xsi:type="xsd:double"&gt;4.653311&lt;/D&gt;&lt;D xsi:type="xsd:double"&gt;-2.6501715&lt;/D&gt;&lt;D xsi:type="xsd:double"&gt;4.476702&lt;/D&gt;&lt;D xsi:type="xsd:double"&gt;7.064271&lt;/D&gt;&lt;D xsi:type="xsd:double"&gt;6.5234184&lt;/D&gt;&lt;D xsi:type="xsd:double"&gt;1.1433005&lt;/D&gt;&lt;D xsi:type="xsd:double"&gt;3.064549&lt;/D&gt;&lt;D xsi:type="xsd:double"&gt;3.6314964&lt;/D&gt;&lt;D xsi:type="xsd:double"&gt;-3.3631265&lt;/D&gt;&lt;D xsi:type="xsd:double"&gt;7.6904297&lt;/D&gt;&lt;D xsi:type="xsd:double"&gt;0.567317&lt;/D&gt;&lt;D xsi:type="xsd:double"&gt;-0.4048586&lt;/D&gt;&lt;D xsi:type="xsd:double"&gt;7.429993&lt;/D&gt;&lt;D xsi:type="xsd:double"&gt;4.8980474&lt;/D&gt;&lt;D xsi:type="xsd:double"&gt;-0.48096776&lt;/D&gt;&lt;D xsi:type="xsd:double"&gt;-5.0140977&lt;/D&gt;&lt;D xsi:type="xsd:double"&gt;2.3461819&lt;/D&gt;&lt;D xsi:type="xsd:double"&gt;-2.3609102&lt;/D&gt;&lt;D xsi:type="xsd:double"&gt;-0.36150217&lt;/D&gt;&lt;D xsi:type="xsd:double"&gt;0.34013987&lt;/D&gt;&lt;D xsi:type="xsd:double"&gt;-0.70056915&lt;/D&gt;&lt;D xsi:type="xsd:double"&gt;-5.8716416&lt;/D&gt;&lt;D xsi:type="xsd:double"&gt;-4.182786&lt;/D&gt;&lt;D xsi:type="xsd:double"&gt;4.3906093&lt;/D&gt;&lt;D xsi:type="xsd:double"&gt;2.9973507&lt;/D&gt;&lt;D xsi:type="xsd:double"&gt;-4.435575&lt;/D&gt;&lt;D xsi:type="xsd:double"&gt;2.750492&lt;/D&gt;&lt;D xsi:type="xsd:double"&gt;3.417778&lt;/D&gt;&lt;D xsi:type="xsd:double"&gt;-3.4203827&lt;/D&gt;&lt;D xsi:type="xsd:double"&gt;-2.2493482&lt;/D&gt;&lt;D xsi:type="xsd:double"&gt;-4.5532346&lt;/D&gt;&lt;D xsi:type="xsd:double"&gt;-0.87201595&lt;/D&gt;&lt;D xsi:type="xsd:double"&gt;5.4333687&lt;/D&gt;&lt;D xsi:type="xsd:double"&gt;3.11656&lt;/D&gt;&lt;D xsi:type="xsd:double"&gt;2.5734782&lt;/D&gt;&lt;D xsi:type="xsd:double"&gt;2.8126478&lt;/D&gt;&lt;D xsi:type="xsd:double"&gt;-1.0626316&lt;/D&gt;&lt;D xsi:type="xsd:double"&gt;1.8967152&lt;/D&gt;&lt;D xsi:type="xsd:double"&gt;-3.655529&lt;/D&gt;&lt;D xsi:type="xsd:double"&gt;4.958105&lt;/D&gt;&lt;D xsi:type="xsd:double"&gt;8.316696&lt;/D&gt;&lt;D xsi:type="xsd:double"&gt;0.71662664&lt;/D&gt;&lt;D xsi:type="xsd:double"&gt;4.9502015&lt;/D&gt;&lt;D xsi:type="xsd:double"&gt;-1.0363221&lt;/D&gt;&lt;D xsi:type="xsd:double"&gt;2.407515&lt;/D&gt;&lt;D xsi:type="xsd:double"&gt;3.344798&lt;/D&gt;&lt;D xsi:type="xsd:double"&gt;3.1995535&lt;/D&gt;&lt;D xsi:type="xsd:double"&gt;1.8279552&lt;/D&gt;&lt;D xsi:type="xsd:double"&gt;0.61597824&lt;/D&gt;&lt;D xsi:type="xsd:double"&gt;3.5508156&lt;/D&gt;&lt;/FQL&gt;&lt;FQL&gt;&lt;Q&gt;GREK^FMA_DIV_YLD(NTMA,-10AY,0,AM,"PORTAGG","MEANR")&lt;/Q&gt;&lt;R&gt;121&lt;/R&gt;&lt;C&gt;1&lt;/C&gt;&lt;D xsi:type="xsd:double"&gt;2.27487003827667&lt;/D&gt;&lt;D xsi:type="xsd:double"&gt;2.52084759147534&lt;/D&gt;&lt;D xsi:type="xsd:double"&gt;2.58137596196386&lt;/D&gt;&lt;D xsi:type="xsd:double"&gt;2.96964237394202&lt;/D&gt;&lt;D xsi:type="xsd:double"&gt;3.3114363274749&lt;/D&gt;&lt;D xsi:type="xsd:double"&gt;3.15096406614448&lt;/D&gt;&lt;D xsi:type="xsd:double"&gt;3.47770351490157&lt;/D&gt;&lt;D xsi:type="xsd:double"&gt;3.39198528959306&lt;/D&gt;&lt;D xsi:type="xsd:double"&gt;3.12103440272425&lt;/D&gt;&lt;D xsi:type="xsd:double"&gt;3.47200635043727&lt;/D&gt;&lt;D xsi:type="xsd:double"&gt;3.39189201467657&lt;/D&gt;&lt;D xsi:type="xsd:double"&gt;4.02791014808923&lt;/D&gt;&lt;D xsi:type="xsd:double"&gt;3.21604946085306&lt;/D&gt;&lt;D xsi:type="xsd:double"&gt;2.71856455921173&lt;/D&gt;&lt;D xsi:type="xsd:double"&gt;3.18407305076412&lt;/D&gt;&lt;D xsi:type="xsd:double"&gt;3.13347440785131&lt;/D&gt;&lt;D xsi:type="xsd:double"&gt;2.47241424964559&lt;/D&gt;&lt;D xsi:type="xsd:double"&gt;2.75671609987214&lt;/D&gt;&lt;D xsi:type="xsd:double"&gt;3.36422433537539&lt;/D&gt;&lt;D xsi:type="xsd:double"&gt;3.03404442512714&lt;/D&gt;&lt;D xsi:type="xsd:double"&gt;2.37157673380818&lt;/D&gt;&lt;D xsi:type="xsd:double"&gt;3.14272122273312&lt;/D&gt;&lt;D xsi:type="xsd:double"&gt;2.93046520135348&lt;/D&gt;&lt;D xsi:type="xsd:double"&gt;3.02728865562055&lt;/D&gt;&lt;D xsi:type="xsd:double"&gt;3.25544704529377&lt;/D&gt;&lt;D xsi:type="xsd:double"&gt;3.00157312074828&lt;/D&gt;&lt;D xsi:type="xsd:double"&gt;2.72215335518993&lt;/D&gt;&lt;D xsi:type="xsd:double"&gt;2.90735467189356&lt;/D&gt;&lt;D xsi:type="xsd:double"&gt;2.92764574761689&lt;/D&gt;&lt;D xsi:type="xsd:double"&gt;3.0366095437619&lt;/D&gt;&lt;D xsi:type="xsd:double"&gt;3.04020746509645&lt;/D&gt;&lt;D xsi:type="xsd:double"&gt;2.56169130661786&lt;/D&gt;&lt;D xsi:type="xsd:double"&gt;2.61140439375509&lt;/D&gt;&lt;D xsi:type="xsd:double"&gt;2.52838737929484&lt;/D&gt;&lt;D xsi:type="xsd:double"&gt;2.53520941486539&lt;/D&gt;&lt;D xsi:type="xsd:double"&gt;2.52079417830941&lt;/D&gt;&lt;D xsi:type="xsd:double"&gt;2.91761199674961&lt;/D&gt;&lt;D xsi:type="xsd:double"&gt;2.90521622395508&lt;/D&gt;&lt;D xsi:type="xsd:double"&gt;3.15976418995073&lt;/D&gt;&lt;D xsi:type="xsd:double"&gt;2.57241223448914&lt;/D&gt;&lt;D xsi:type="xsd:double"&gt;2.52685438195439&lt;/D&gt;&lt;D xsi:type="xsd:double"&gt;2.88504339911921&lt;/D&gt;&lt;D xsi:type="xsd:double"&gt;3.20366521974658&lt;/D&gt;&lt;D xsi:type="xsd:double"&gt;2.95373999808638&lt;/D&gt;&lt;D xsi:type="xsd:double"&gt;3.45825982184091&lt;/D&gt;&lt;D xsi:type="xsd:double"&gt;3.37299666541872&lt;/D&gt;&lt;D xsi:type="xsd:double"&gt;3.46102222304056&lt;/D&gt;&lt;D xsi:type="xsd:double"&gt;3.62135745509308&lt;/D&gt;&lt;D xsi:type="xsd:double"&gt;3.71882908500585&lt;/D&gt;&lt;D xsi:type="xsd:double"&gt;4.16237833553195&lt;/D&gt;&lt;D xsi:type="xsd:double"&gt;4.44159235027772&lt;/D&gt;&lt;D xsi:type="xsd:double"&gt;4.67106630171391&lt;/D&gt;&lt;D xsi:type="xsd:double"&gt;4.30952984818066&lt;/D&gt;&lt;D xsi:type="xsd:double"&gt;3.87024559723056&lt;/D&gt;&lt;D xsi:type="xsd:double"&gt;3.80421929289194&lt;/D&gt;&lt;D xsi:type="xsd:double"&gt;3.55591681032808&lt;/D&gt;&lt;D xsi:type="xsd:double"&gt;3.88592923882855&lt;/D&gt;&lt;D xsi:type="xsd:double"&gt;3.37833460929811&lt;/D&gt;&lt;D xsi:type="xsd:double"&gt;3.18691867939391&lt;/D&gt;&lt;D xsi:type="xsd:double"&gt;3.43058287663006&lt;/D&gt;&lt;D xsi:type="xsd:double"&gt;3.28999922822574&lt;/D&gt;&lt;D xsi:type="xsd:double"&gt;3.19796733307355&lt;/D&gt;&lt;D xsi:type="xsd:double"&gt;3.07816835939212&lt;/D&gt;&lt;D xsi:type="xsd:double"&gt;2.94054414432708&lt;/D&gt;&lt;D xsi:type="xsd:double"&gt;3.09686598551327&lt;/D&gt;&lt;D xsi:type="xsd:double"&gt;3.52423882745215&lt;/D&gt;&lt;D xsi:type="xsd:double"&gt;4.99959552303193&lt;/D&gt;&lt;D xsi:type="xsd:double"&gt;4.56827491388848&lt;/D&gt;&lt;D xsi:type="xsd:double"&gt;3.80269817608046&lt;/D&gt;&lt;D xsi:type="xsd:double"&gt;3.82112680657308&lt;/D&gt;&lt;D xsi:type="xsd:double"&gt;3.6781787376394&lt;/D&gt;&lt;D xsi:type="xsd:double"&gt;3.61364362948223&lt;/D&gt;&lt;D xsi:type="xsd:double"&gt;3.7270314769823&lt;/D&gt;&lt;D xsi:type="xsd:double"&gt;4.05659647563364&lt;/D&gt;&lt;D xsi:type="xsd:double"&gt;3.35049097665402&lt;/D&gt;&lt;D xsi:type="xsd:double"&gt;3.25124696719493&lt;/D&gt;&lt;D xsi:type="xsd:double"&gt;3.56090961338601&lt;/D&gt;&lt;D xsi:type="xsd:double"&gt;3.20373773240713&lt;/D&gt;&lt;D xsi:type="xsd:double"&gt;3.57144954568108&lt;/D&gt;&lt;D xsi:type="xsd:double"&gt;3.41466123448768&lt;/D&gt;&lt;D xsi:type="xsd:double"&gt;3.18689628105861&lt;/D&gt;&lt;D xsi:type="xsd:double"&gt;3.01967753518559&lt;/D&gt;&lt;D xsi:type="xsd:double"&gt;3.05831410082691&lt;/D&gt;&lt;D xsi:type="xsd:double"&gt;3.11813306670957&lt;/D&gt;&lt;D xsi:type="xsd:double"&gt;3.03648287685725&lt;/D&gt;&lt;D xsi:type="xsd:double"&gt;3.07156552693649&lt;/D&gt;&lt;D xsi:type="xsd:double"&gt;3.03705394150535&lt;/D&gt;&lt;D xsi:type="xsd:double"&gt;3.22756857106513&lt;/D&gt;&lt;D xsi:type="xsd:double"&gt;3.03314356774223&lt;/D&gt;&lt;D xsi:type="xsd:double"&gt;3.02108963334104&lt;/D&gt;&lt;D xsi:type="xsd:double"&gt;3.44860115814002&lt;/D&gt;&lt;D xsi:type="xsd:double"&gt;3.15486250769427&lt;/D&gt;&lt;D xsi:type="xsd:double"&gt;3.82697135794931&lt;/D&gt;&lt;D xsi:type="xsd:double"&gt;4.1731801131123&lt;/D&gt;&lt;D xsi:type="xsd:double"&gt;4.16849967952016&lt;/D&gt;&lt;D xsi:type="xsd:double"&gt;3.9747894747844&lt;/D&gt;&lt;D xsi:type="xsd:double"&gt;4.71593080144075&lt;/D&gt;&lt;D xsi:type="xsd:double"&gt;4.39583878413792&lt;/D&gt;&lt;D xsi:type="xsd:double"&gt;4.44201147799809&lt;/D&gt;&lt;D xsi:type="xsd:double"&gt;4.46793016712771&lt;/D&gt;&lt;D xsi:type="xsd:double"&gt;4.26217972967376&lt;/D&gt;&lt;D xsi:type="xsd:double"&gt;3.94892227875954&lt;/D&gt;&lt;D xsi:type="xsd:double"&gt;4.50535740403889&lt;/D&gt;&lt;D xsi:type="xsd:double"&gt;4.26497868714753&lt;/D&gt;&lt;D xsi:type="xsd:double"&gt;3.98993438922178&lt;/D&gt;&lt;D xsi:type="xsd:double"&gt;4.06549737967802&lt;/D&gt;&lt;D xsi:type="xsd:double"&gt;4.03035127472255&lt;/D&gt;&lt;D xsi:type="xsd:double"&gt;4.42255152681041&lt;/D&gt;&lt;D xsi:type="xsd:double"&gt;4.8148637900879&lt;/D&gt;&lt;D xsi:type="xsd:double"&gt;4.97602453931095&lt;/D&gt;&lt;D xsi:type="xsd:double"&gt;4.34244979911488&lt;/D&gt;&lt;D xsi:type="xsd:double"&gt;4.53890431761925&lt;/D&gt;&lt;D xsi:type="xsd:double"&gt;4.58214768011394&lt;/D&gt;&lt;D xsi:type="xsd:double"&gt;4.64585610481261&lt;/D&gt;&lt;D xsi:type="xsd:double"&gt;5.15140661993041&lt;/D&gt;&lt;D xsi:type="xsd:double"&gt;5.14180891972506&lt;/D&gt;&lt;D xsi:type="xsd:double"&gt;5.40428193401832&lt;/D&gt;&lt;D xsi:type="xsd:double"&gt;6.1546554684658&lt;/D&gt;&lt;D xsi:type="xsd:double"&gt;5.93760880865868&lt;/D&gt;&lt;D xsi:type="xsd:double"&gt;6.31190365446729&lt;/D&gt;&lt;D xsi:type="xsd:double"&gt;6.27058516033298&lt;/D&gt;&lt;/FQL&gt;&lt;FQL&gt;&lt;Q&gt;QAT^FMA_PE(NTMA,-10AY,0,AM,"PORTAGG","MEANR")&lt;/Q&gt;&lt;R&gt;121&lt;/R&gt;&lt;C&gt;1&lt;/C&gt;&lt;D xsi:type="xsd:double"&gt;15.558028100259&lt;/D&gt;&lt;D xsi:type="xsd:double"&gt;15.1432425156312&lt;/D&gt;&lt;D xsi:type="xsd:double"&gt;14.8507732659486&lt;/D&gt;&lt;D xsi:type="xsd:double"&gt;13.5012498700967&lt;/D&gt;&lt;D xsi:type="xsd:double"&gt;13.4089662097538&lt;/D&gt;&lt;D xsi:type="xsd:double"&gt;13.9189027814802&lt;/D&gt;&lt;D xsi:type="xsd:double"&gt;12.8978216662493&lt;/D&gt;&lt;D xsi:type="xsd:double"&gt;13.6345024125199&lt;/D&gt;&lt;D xsi:type="xsd:double"&gt;13.2722632024635&lt;/D&gt;&lt;D xsi:type="xsd:double"&gt;13.2300072230996&lt;/D&gt;&lt;D xsi:type="xsd:double"&gt;13.3409057205474&lt;/D&gt;&lt;D xsi:type="xsd:double"&gt;12.4854835278276&lt;/D&gt;&lt;D xsi:type="xsd:double"&gt;12.6556791969229&lt;/D&gt;&lt;D xsi:type="xsd:double"&gt;12.82335645327&lt;/D&gt;&lt;D xsi:type="xsd:double"&gt;11.4679910618434&lt;/D&gt;&lt;D xsi:type="xsd:double"&gt;10.4121630850608&lt;/D&gt;&lt;D xsi:type="xsd:double"&gt;10.1632188900283&lt;/D&gt;&lt;D xsi:type="xsd:double"&gt;11.4009116154265&lt;/D&gt;&lt;D xsi:type="xsd:double"&gt;11.9975188032586&lt;/D&gt;&lt;D xsi:type="xsd:double"&gt;12.2720313287666&lt;/D&gt;&lt;D xsi:type="xsd:double"&gt;11.5920160406317&lt;/D&gt;&lt;D xsi:type="xsd:double"&gt;11.8085975308918&lt;/D&gt;&lt;D xsi:type="xsd:double"&gt;12.6111078202113&lt;/D&gt;&lt;D xsi:type="xsd:double"&gt;13.4400751251535&lt;/D&gt;&lt;D xsi:type="xsd:double"&gt;12.7843955697916&lt;/D&gt;&lt;D xsi:type="xsd:double"&gt;13.0054438264593&lt;/D&gt;&lt;D xsi:type="xsd:double"&gt;12.0846549356893&lt;/D&gt;&lt;D xsi:type="xsd:double"&gt;13.1115112419407&lt;/D&gt;&lt;D xsi:type="xsd:double"&gt;13.9086525011828&lt;/D&gt;&lt;D xsi:type="xsd:double"&gt;13.4978008178277&lt;/D&gt;&lt;D xsi:type="xsd:double"&gt;12.7996685153686&lt;/D&gt;&lt;D xsi:type="xsd:double"&gt;12.8001026346934&lt;/D&gt;&lt;D xsi:type="xsd:double"&gt;13.1125261253934&lt;/D&gt;&lt;D xsi:type="xsd:double"&gt;11.9728164340359&lt;/D&gt;&lt;D xsi:type="xsd:double"&gt;12.5875642555173&lt;/D&gt;&lt;D xsi:type="xsd:double"&gt;11.7864654916214&lt;/D&gt;&lt;D xsi:type="xsd:double"&gt;10.9888148172385&lt;/D&gt;&lt;D xsi:type="xsd:double"&gt;10.9302400551999&lt;/D&gt;&lt;D xsi:type="xsd:double"&gt;10.6730998633528&lt;/D&gt;&lt;D xsi:type="xsd:double"&gt;11.7535276787067&lt;/D&gt;&lt;D xsi:type="xsd:double"&gt;12.3595006830858&lt;/D&gt;&lt;D xsi:type="xsd:double"&gt;11.4167874346728&lt;/D&gt;&lt;D xsi:type="xsd:double"&gt;11.121678583657&lt;/D&gt;&lt;D xsi:type="xsd:double"&gt;11.5241543496993&lt;/D&gt;&lt;D xsi:type="xsd:double"&gt;11.4161426908432&lt;/D&gt;&lt;D xsi:type="xsd:double"&gt;11.0743490771099&lt;/D&gt;&lt;D xsi:type="xsd:double"&gt;11.8232693963778&lt;/D&gt;&lt;D xsi:type="xsd:double"&gt;12.5442292009039&lt;/D&gt;&lt;D xsi:type="xsd:double"&gt;12.3095354456341&lt;/D&gt;&lt;D xsi:type="xsd:double"&gt;12.8562042509409&lt;/D&gt;&lt;D xsi:type="xsd:double"&gt;12.9139065378989&lt;/D&gt;&lt;D xsi:type="xsd:double"&gt;12.8378671380801&lt;/D&gt;&lt;D xsi:type="xsd:double"&gt;13.5410626145609&lt;/D&gt;&lt;D xsi:type="xsd:double"&gt;12.7035702755942&lt;/D&gt;&lt;D xsi:type="xsd:double"&gt;12.5719086002828&lt;/D&gt;&lt;D xsi:type="xsd:double"&gt;13.3089618303389&lt;/D&gt;&lt;D xsi:type="xsd:double"&gt;12.0076142488793&lt;/D&gt;&lt;D xsi:type="xsd:double"&gt;13.185647107377&lt;/D&gt;&lt;D xsi:type="xsd:double"&gt;13.4536595674093&lt;/D&gt;&lt;D xsi:type="xsd:double"&gt;12.8242560805367&lt;/D&gt;&lt;D xsi:type="xsd:double"&gt;13.338267039144&lt;/D&gt;&lt;D xsi:type="xsd:double"&gt;13.6757870604366&lt;/D&gt;&lt;D xsi:type="xsd:double"&gt;13.0378146072643&lt;/D&gt;&lt;D xsi:type="xsd:double"&gt;13.7863240262503&lt;/D&gt;&lt;D xsi:type="xsd:double"&gt;13.917693288188&lt;/D&gt;&lt;D xsi:type="xsd:double"&gt;12.6783595477221&lt;/D&gt;&lt;D xsi:type="xsd:double"&gt;11.6854178785929&lt;/D&gt;&lt;D xsi:type="xsd:double"&gt;12.6067507285079&lt;/D&gt;&lt;D xsi:type="xsd:double"&gt;13.9014166816897&lt;/D&gt;&lt;D xsi:type="xsd:double"&gt;14.7643220568744&lt;/D&gt;&lt;D xsi:type="xsd:double"&gt;15.2506971248691&lt;/D&gt;&lt;D xsi:type="xsd:double"&gt;15.4659280158911&lt;/D&gt;&lt;D xsi:type="xsd:double"&gt;14.8926503026075&lt;/D&gt;&lt;D xsi:type="xsd:double"&gt;15.0072892746647&lt;/D&gt;&lt;D xsi:type="xsd:double"&gt;15.314291580572&lt;/D&gt;&lt;D xsi:type="xsd:double"&gt;14.2450987602405&lt;/D&gt;&lt;D xsi:type="xsd:double"&gt;14.1643084352306&lt;/D&gt;&lt;D xsi:type="xsd:double"&gt;13.3680486152985&lt;/D&gt;&lt;D xsi:type="xsd:double"&gt;13.3342704022511&lt;/D&gt;&lt;D xsi:type="xsd:double"&gt;14.1145826317105&lt;/D&gt;&lt;D xsi:type="xsd:double"&gt;13.7235162673012&lt;/D&gt;&lt;D xsi:type="xsd:double"&gt;13.6040479652555&lt;/D&gt;&lt;D xsi:type="xsd:double"&gt;12.8301465679334&lt;/D&gt;&lt;D xsi:type="xsd:double"&gt;13.482714061519&lt;/D&gt;&lt;D xsi:type="xsd:double"&gt;13.279244850484&lt;/D&gt;&lt;D xsi:type="xsd:double"&gt;13.3005117074519&lt;/D&gt;&lt;D xsi:type="xsd:double"&gt;13.3754616878946&lt;/D&gt;&lt;D xsi:type="xsd:double"&gt;13.019382582869&lt;/D&gt;&lt;D xsi:type="xsd:double"&gt;13.6798220446613&lt;/D&gt;&lt;D xsi:type="xsd:double"&gt;13.566269387077&lt;/D&gt;&lt;D xsi:type="xsd:double"&gt;14.150867991685&lt;/D&gt;&lt;D xsi:type="xsd:double"&gt;13.6612892073728&lt;/D&gt;&lt;D xsi:type="xsd:double"&gt;12.5494448816238&lt;/D&gt;&lt;D xsi:type="xsd:double"&gt;12.0991840369803&lt;/D&gt;&lt;D xsi:type="xsd:double"&gt;13.3563204145262&lt;/D&gt;&lt;D xsi:type="xsd:double"&gt;13.5333343707206&lt;/D&gt;&lt;D xsi:type="xsd:double"&gt;12.3028701764674&lt;/D&gt;&lt;D xsi:type="xsd:double"&gt;12.2980666964028&lt;/D&gt;&lt;D xsi:type="xsd:double"&gt;12.4365249525712&lt;/D&gt;&lt;D xsi:type="xsd:double"&gt;11.2206836979507&lt;/D&gt;&lt;D xsi:type="xsd:double"&gt;11.6766785162271&lt;/D&gt;&lt;D xsi:type="xsd:double"&gt;11.0869520338183&lt;/D&gt;&lt;D xsi:type="xsd:double"&gt;10.8284558615531&lt;/D&gt;&lt;D xsi:type="xsd:double"&gt;10.7938341307937&lt;/D&gt;&lt;D xsi:type="xsd:double"&gt;11.1673684635618&lt;/D&gt;&lt;D xsi:type="xsd:double"&gt;10.9522925671197&lt;/D&gt;&lt;D xsi:type="xsd:double"&gt;11.8271970639994&lt;/D&gt;&lt;D xsi:type="xsd:double"&gt;11.1408284164504&lt;/D&gt;&lt;D xsi:type="xsd:double"&gt;10.8911073800868&lt;/D&gt;&lt;D xsi:type="xsd:double"&gt;9.93557000905398&lt;/D&gt;&lt;D xsi:type="xsd:double"&gt;10.4809966498221&lt;/D&gt;&lt;D xsi:type="xsd:double"&gt;10.8239928253511&lt;/D&gt;&lt;D xsi:type="xsd:double"&gt;10.7290703318097&lt;/D&gt;&lt;D xsi:type="xsd:double"&gt;10.6760664687627&lt;/D&gt;&lt;D xsi:type="xsd:double"&gt;10.2080717087178&lt;/D&gt;&lt;D xsi:type="xsd:double"&gt;9.93260771043343&lt;/D&gt;&lt;D xsi:type="xsd:double"&gt;9.78807847799078&lt;/D&gt;&lt;D xsi:type="xsd:double"&gt;10.1699364442255&lt;/D&gt;&lt;D xsi:type="xsd:double"&gt;10.3896632662511&lt;/D&gt;&lt;D xsi:type="xsd:double"&gt;10.4373243036673&lt;/D&gt;&lt;D xsi:type="xsd:double"&gt;10.9408223495271&lt;/D&gt;&lt;/FQL&gt;&lt;FQL&gt;&lt;Q&gt;VNM^FMA_PE(LTMA,-10AY,0,AM,"PORTAGG","MEANR")&lt;/Q&gt;&lt;R&gt;121&lt;/R&gt;&lt;C&gt;1&lt;/C&gt;&lt;D xsi:type="xsd:double"&gt;12.9636366426191&lt;/D&gt;&lt;D xsi:type="xsd:double"&gt;12.9483283763987&lt;/D&gt;&lt;D xsi:type="xsd:double"&gt;13.1655327194596&lt;/D&gt;&lt;D xsi:type="xsd:double"&gt;12.5271412681812&lt;/D&gt;&lt;D xsi:type="xsd:double"&gt;12.2341273438253&lt;/D&gt;&lt;D xsi:type="xsd:double"&gt;17.2464644755943&lt;/D&gt;&lt;D xsi:type="xsd:double"&gt;16.5294362940733&lt;/D&gt;&lt;D xsi:type="xsd:double"&gt;16.9115824758348&lt;/D&gt;&lt;D xsi:type="xsd:double"&gt;16.7187635602803&lt;/D&gt;&lt;D xsi:type="xsd:double"&gt;16.7019971162573&lt;/D&gt;&lt;D xsi:type="xsd:double"&gt;17.1662687003517&lt;/D&gt;&lt;D xsi:type="xsd:double"&gt;17.0352119753518&lt;/D&gt;&lt;D xsi:type="xsd:double"&gt;18.0476787232686&lt;/D&gt;&lt;D xsi:type="xsd:double"&gt;23.1944639927572&lt;/D&gt;&lt;D xsi:type="xsd:double"&gt;23.2637166200739&lt;/D&gt;&lt;D xsi:type="xsd:double"&gt;23.7212731340807&lt;/D&gt;&lt;D xsi:type="xsd:double"&gt;17.2884540157562&lt;/D&gt;&lt;D xsi:type="xsd:double"&gt;-7.55414771184933&lt;/D&gt;&lt;D xsi:type="xsd:double"&gt;-4.86469533522118&lt;/D&gt;&lt;D xsi:type="xsd:double"&gt;-2.7239720948308&lt;/D&gt;&lt;D xsi:type="xsd:double"&gt;-0.806908088468499&lt;/D&gt;&lt;D xsi:type="xsd:double"&gt;0.808075166946548&lt;/D&gt;&lt;D xsi:type="xsd:double"&gt;2.95524497741352&lt;/D&gt;&lt;D xsi:type="xsd:double"&gt;4.8315831844305&lt;/D&gt;&lt;D xsi:type="xsd:double"&gt;8.39959851325919&lt;/D&gt;&lt;D xsi:type="xsd:double"&gt;10.9850945831291&lt;/D&gt;&lt;D xsi:type="xsd:double"&gt;12.3460107308366&lt;/D&gt;&lt;D xsi:type="xsd:double"&gt;14.4268284553054&lt;/D&gt;&lt;D xsi:type="xsd:double"&gt;14.3725225751387&lt;/D&gt;&lt;D xsi:type="xsd:double"&gt;15.8810812553736&lt;/D&gt;&lt;D xsi:type="xsd:double"&gt;15.7269058834612&lt;/D&gt;&lt;D xsi:type="xsd:double"&gt;15.8216157512106&lt;/D&gt;&lt;D xsi:type="xsd:double"&gt;15.735853188947&lt;/D&gt;&lt;D xsi:type="xsd:double"&gt;16.2247482474657&lt;/D&gt;&lt;D xsi:type="xsd:double"&gt;16.0580315620092&lt;/D&gt;&lt;D xsi:type="xsd:double"&gt;17.057503153831&lt;/D&gt;&lt;D xsi:type="xsd:double"&gt;17.7967328685621&lt;/D&gt;&lt;D xsi:type="xsd:double"&gt;18.3161237234966&lt;/D&gt;&lt;D xsi:type="xsd:double"&gt;20.2952868632173&lt;/D&gt;&lt;D xsi:type="xsd:double"&gt;22.5860402953048&lt;/D&gt;&lt;D xsi:type="xsd:double"&gt;26.1379560179535&lt;/D&gt;&lt;D xsi:type="xsd:double"&gt;24.8630353980455&lt;/D&gt;&lt;D xsi:type="xsd:double"&gt;24.5663252122152&lt;/D&gt;&lt;D xsi:type="xsd:double"&gt;24.0498076819721&lt;/D&gt;&lt;D xsi:type="xsd:double"&gt;23.5460213678058&lt;/D&gt;&lt;D xsi:type="xsd:double"&gt;22.1445169456031&lt;/D&gt;&lt;D xsi:type="xsd:double"&gt;21.8376601528636&lt;/D&gt;&lt;D xsi:type="xsd:double"&gt;22.0382590710934&lt;/D&gt;&lt;D xsi:type="xsd:double"&gt;21.2520268943866&lt;/D&gt;&lt;D xsi:type="xsd:double"&gt;19.3542535575739&lt;/D&gt;&lt;D xsi:type="xsd:double"&gt;19.5759460272535&lt;/D&gt;&lt;D xsi:type="xsd:double"&gt;17.7641018926512&lt;/D&gt;&lt;D xsi:type="xsd:double"&gt;18.3900583782064&lt;/D&gt;&lt;D xsi:type="xsd:double"&gt;20.1377678132884&lt;/D&gt;&lt;D xsi:type="xsd:double"&gt;19.5795663086887&lt;/D&gt;&lt;D xsi:type="xsd:double"&gt;19.7423267437136&lt;/D&gt;&lt;D xsi:type="xsd:double"&gt;19.4820844806637&lt;/D&gt;&lt;D xsi:type="xsd:double"&gt;19.1728622349657&lt;/D&gt;&lt;D xsi:type="xsd:double"&gt;18.7917220251374&lt;/D&gt;&lt;D xsi:type="xsd:double"&gt;17.2835885062012&lt;/D&gt;&lt;D xsi:type="xsd:double"&gt;17.2074415835529&lt;/D&gt;&lt;D xsi:type="xsd:double"&gt;17.4467223806647&lt;/D&gt;&lt;D xsi:type="xsd:double"&gt;17.6339620819418&lt;/D&gt;&lt;D xsi:type="xsd:double"&gt;17.1386791722507&lt;/D&gt;&lt;D xsi:type="xsd:double"&gt;16.487808133657&lt;/D&gt;&lt;D xsi:type="xsd:double"&gt;15.5008856087595&lt;/D&gt;&lt;D xsi:type="xsd:double"&gt;14.4897037214303&lt;/D&gt;&lt;D xsi:type="xsd:double"&gt;15.3224479698422&lt;/D&gt;&lt;D xsi:type="xsd:double"&gt;15.9051647900713&lt;/D&gt;&lt;D xsi:type="xsd:double"&gt;16.0273519599134&lt;/D&gt;&lt;D xsi:type="xsd:double"&gt;15.8928683433885&lt;/D&gt;&lt;D xsi:type="xsd:double"&gt;17.2197571428835&lt;/D&gt;&lt;D xsi:type="xsd:double"&gt;18.019948259645&lt;/D&gt;&lt;D xsi:type="xsd:double"&gt;18.7656800547351&lt;/D&gt;&lt;D xsi:type="xsd:double"&gt;20.0477517986813&lt;/D&gt;&lt;D xsi:type="xsd:double"&gt;22.5188758454739&lt;/D&gt;&lt;D xsi:type="xsd:double"&gt;24.0661903334888&lt;/D&gt;&lt;D xsi:type="xsd:double"&gt;24.4882133182537&lt;/D&gt;&lt;D xsi:type="xsd:double"&gt;23.8440632803575&lt;/D&gt;&lt;D xsi:type="xsd:double"&gt;23.1819919798801&lt;/D&gt;&lt;D xsi:type="xsd:double"&gt;22.6732143630979&lt;/D&gt;&lt;D xsi:type="xsd:double"&gt;22.667751327787&lt;/D&gt;&lt;D xsi:type="xsd:double"&gt;21.3976663145194&lt;/D&gt;&lt;D xsi:type="xsd:double"&gt;20.6707250988722&lt;/D&gt;&lt;D xsi:type="xsd:double"&gt;20.0767036545975&lt;/D&gt;&lt;D xsi:type="xsd:double"&gt;20.1220892713195&lt;/D&gt;&lt;D xsi:type="xsd:double"&gt;18.8866510842536&lt;/D&gt;&lt;D xsi:type="xsd:double"&gt;18.6962903641533&lt;/D&gt;&lt;D xsi:type="xsd:double"&gt;16.9020193096445&lt;/D&gt;&lt;D xsi:type="xsd:double"&gt;16.6630109510632&lt;/D&gt;&lt;D xsi:type="xsd:double"&gt;16.3689637360835&lt;/D&gt;&lt;D xsi:type="xsd:double"&gt;15.7955136290311&lt;/D&gt;&lt;D xsi:type="xsd:double"&gt;15.2869366327813&lt;/D&gt;&lt;D xsi:type="xsd:double"&gt;14.406105129885&lt;/D&gt;&lt;D xsi:type="xsd:double"&gt;13.7921860772478&lt;/D&gt;&lt;D xsi:type="xsd:double"&gt;14.0003901059742&lt;/D&gt;&lt;D xsi:type="xsd:double"&gt;13.2555511676804&lt;/D&gt;&lt;D xsi:type="xsd:double"&gt;12.1411012214133&lt;/D&gt;&lt;D xsi:type="xsd:double"&gt;11.8228541004527&lt;/D&gt;&lt;D xsi:type="xsd:double"&gt;11.5302676227498&lt;/D&gt;&lt;D xsi:type="xsd:double"&gt;12.6742973752762&lt;/D&gt;&lt;D xsi:type="xsd:double"&gt;12.2397032343981&lt;/D&gt;&lt;D xsi:type="xsd:double"&gt;12.6902007156679&lt;/D&gt;&lt;D xsi:type="xsd:double"&gt;12.8627482016058&lt;/D&gt;&lt;D xsi:type="xsd:double"&gt;13.5225077871829&lt;/D&gt;&lt;D xsi:type="xsd:double"&gt;14.2425817198387&lt;/D&gt;&lt;D xsi:type="xsd:double"&gt;13.9156653881696&lt;/D&gt;&lt;D xsi:type="xsd:double"&gt;14.5673574244275&lt;/D&gt;&lt;D xsi:type="xsd:double"&gt;14.4643811563952&lt;/D&gt;&lt;D xsi:type="xsd:double"&gt;14.42128540118&lt;/D&gt;&lt;D xsi:type="xsd:double"&gt;15.6692131591633&lt;/D&gt;&lt;D xsi:type="xsd:double"&gt;16.9062609365777&lt;/D&gt;&lt;D xsi:type="xsd:double"&gt;16.8254423467938&lt;/D&gt;&lt;D xsi:type="xsd:double"&gt;18.3120527238698&lt;/D&gt;&lt;D xsi:type="xsd:double"&gt;18.7685364180361&lt;/D&gt;&lt;D xsi:type="xsd:double"&gt;18.1569270406445&lt;/D&gt;&lt;D xsi:type="xsd:double"&gt;18.1994311473836&lt;/D&gt;&lt;D xsi:type="xsd:double"&gt;17.4211915836716&lt;/D&gt;&lt;D xsi:type="xsd:double"&gt;16.7587453089743&lt;/D&gt;&lt;D xsi:type="xsd:double"&gt;16.3763033086613&lt;/D&gt;&lt;D xsi:type="xsd:double"&gt;16.1711309008424&lt;/D&gt;&lt;/FQL&gt;&lt;FQL&gt;&lt;Q&gt;ECH^FMA_PE(LTMA,-10AY,0,AM,"PORTAGG","MEANR")&lt;/Q&gt;&lt;R&gt;121&lt;/R&gt;&lt;C&gt;1&lt;/C&gt;&lt;D xsi:type="xsd:double"&gt;16.5339813900086&lt;/D&gt;&lt;D xsi:type="xsd:double"&gt;15.7040999858295&lt;/D&gt;&lt;D xsi:type="xsd:double"&gt;16.6632634105148&lt;/D&gt;&lt;D xsi:type="xsd:double"&gt;16.5530449661097&lt;/D&gt;&lt;D xsi:type="xsd:double"&gt;16.4655582947211&lt;/D&gt;&lt;D xsi:type="xsd:double"&gt;16.6968574794238&lt;/D&gt;&lt;D xsi:type="xsd:double"&gt;16.4115262839075&lt;/D&gt;&lt;D xsi:type="xsd:double"&gt;16.5805309086293&lt;/D&gt;&lt;D xsi:type="xsd:double"&gt;16.2361242814297&lt;/D&gt;&lt;D xsi:type="xsd:double"&gt;15.8404790211275&lt;/D&gt;&lt;D xsi:type="xsd:double"&gt;15.1369174160048&lt;/D&gt;&lt;D xsi:type="xsd:double"&gt;15.1881917562013&lt;/D&gt;&lt;D xsi:type="xsd:double"&gt;14.8883279657007&lt;/D&gt;&lt;D xsi:type="xsd:double"&gt;15.5965403583992&lt;/D&gt;&lt;D xsi:type="xsd:double"&gt;15.9343977907433&lt;/D&gt;&lt;D xsi:type="xsd:double"&gt;16.2867251599954&lt;/D&gt;&lt;D xsi:type="xsd:double"&gt;14.996851462263&lt;/D&gt;&lt;D xsi:type="xsd:double"&gt;15.4713144737063&lt;/D&gt;&lt;D xsi:type="xsd:double"&gt;15.5015311025849&lt;/D&gt;&lt;D xsi:type="xsd:double"&gt;15.4777677332237&lt;/D&gt;&lt;D xsi:type="xsd:double"&gt;15.2155577204395&lt;/D&gt;&lt;D xsi:type="xsd:double"&gt;15.399734436393&lt;/D&gt;&lt;D xsi:type="xsd:double"&gt;15.7518328792254&lt;/D&gt;&lt;D xsi:type="xsd:double"&gt;16.2033861125475&lt;/D&gt;&lt;D xsi:type="xsd:double"&gt;16.0171612705268&lt;/D&gt;&lt;D xsi:type="xsd:double"&gt;17.2771699717692&lt;/D&gt;&lt;D xsi:type="xsd:double"&gt;16.4500115744964&lt;/D&gt;&lt;D xsi:type="xsd:double"&gt;15.0807911960832&lt;/D&gt;&lt;D xsi:type="xsd:double"&gt;16.2901385208145&lt;/D&gt;&lt;D xsi:type="xsd:double"&gt;16.7458677053385&lt;/D&gt;&lt;D xsi:type="xsd:double"&gt;17.0170376070779&lt;/D&gt;&lt;D xsi:type="xsd:double"&gt;17.1052816373393&lt;/D&gt;&lt;D xsi:type="xsd:double"&gt;17.371699110612&lt;/D&gt;&lt;D xsi:type="xsd:double"&gt;17.3004095080081&lt;/D&gt;&lt;D xsi:type="xsd:double"&gt;18.1477704428368&lt;/D&gt;&lt;D xsi:type="xsd:double"&gt;19.3367770443538&lt;/D&gt;&lt;D xsi:type="xsd:double"&gt;20.2782114598518&lt;/D&gt;&lt;D xsi:type="xsd:double"&gt;18.2684557039332&lt;/D&gt;&lt;D xsi:type="xsd:double"&gt;16.3369775013011&lt;/D&gt;&lt;D xsi:type="xsd:double"&gt;17.8305649898007&lt;/D&gt;&lt;D xsi:type="xsd:double"&gt;18.4814348093965&lt;/D&gt;&lt;D xsi:type="xsd:double"&gt;17.6616282087183&lt;/D&gt;&lt;D xsi:type="xsd:double"&gt;17.2260947168582&lt;/D&gt;&lt;D xsi:type="xsd:double"&gt;17.0403257791964&lt;/D&gt;&lt;D xsi:type="xsd:double"&gt;16.4128327091633&lt;/D&gt;&lt;D xsi:type="xsd:double"&gt;15.4261998242546&lt;/D&gt;&lt;D xsi:type="xsd:double"&gt;15.4964928862926&lt;/D&gt;&lt;D xsi:type="xsd:double"&gt;15.4431759646417&lt;/D&gt;&lt;D xsi:type="xsd:double"&gt;15.2418333747325&lt;/D&gt;&lt;D xsi:type="xsd:double"&gt;16.973903888888&lt;/D&gt;&lt;D xsi:type="xsd:double"&gt;17.2567205132298&lt;/D&gt;&lt;D xsi:type="xsd:double"&gt;16.1461096962982&lt;/D&gt;&lt;D xsi:type="xsd:double"&gt;12.6023921871332&lt;/D&gt;&lt;D xsi:type="xsd:double"&gt;11.4802713009416&lt;/D&gt;&lt;D xsi:type="xsd:double"&gt;11.0226034494164&lt;/D&gt;&lt;D xsi:type="xsd:double"&gt;11.0301812850431&lt;/D&gt;&lt;D xsi:type="xsd:double"&gt;10.8070939379133&lt;/D&gt;&lt;D xsi:type="xsd:double"&gt;10.8911061301729&lt;/D&gt;&lt;D xsi:type="xsd:double"&gt;11.3907554670694&lt;/D&gt;&lt;D xsi:type="xsd:double"&gt;10.6858045627717&lt;/D&gt;&lt;D xsi:type="xsd:double"&gt;12.4723277441192&lt;/D&gt;&lt;D xsi:type="xsd:double"&gt;11.9534523120287&lt;/D&gt;&lt;D xsi:type="xsd:double"&gt;11.3184349880629&lt;/D&gt;&lt;D xsi:type="xsd:double"&gt;11.8651935684581&lt;/D&gt;&lt;D xsi:type="xsd:double"&gt;11.6429144112215&lt;/D&gt;&lt;D xsi:type="xsd:double"&gt;12.1742815042074&lt;/D&gt;&lt;D xsi:type="xsd:double"&gt;11.0088137139427&lt;/D&gt;&lt;D xsi:type="xsd:double"&gt;13.3353035263935&lt;/D&gt;&lt;D xsi:type="xsd:double"&gt;30.2843958740252&lt;/D&gt;&lt;D xsi:type="xsd:double"&gt;14.6829209700356&lt;/D&gt;&lt;D xsi:type="xsd:double"&gt;17.117029707057&lt;/D&gt;&lt;D xsi:type="xsd:double"&gt;18.3487087298112&lt;/D&gt;&lt;D xsi:type="xsd:double"&gt;17.7456894258203&lt;/D&gt;&lt;D xsi:type="xsd:double"&gt;19.4200110913036&lt;/D&gt;&lt;D xsi:type="xsd:double"&gt;23.0475522360512&lt;/D&gt;&lt;D xsi:type="xsd:double"&gt;24.1635573948756&lt;/D&gt;&lt;D xsi:type="xsd:double"&gt;26.1765278932058&lt;/D&gt;&lt;D xsi:type="xsd:double"&gt;32.6157538639068&lt;/D&gt;&lt;D xsi:type="xsd:double"&gt;31.0111984873296&lt;/D&gt;&lt;D xsi:type="xsd:double"&gt;28.8424880570312&lt;/D&gt;&lt;D xsi:type="xsd:double"&gt;25.9638457360631&lt;/D&gt;&lt;D xsi:type="xsd:double"&gt;24.0416767794027&lt;/D&gt;&lt;D xsi:type="xsd:double"&gt;21.2568447441425&lt;/D&gt;&lt;D xsi:type="xsd:double"&gt;19.2529126998333&lt;/D&gt;&lt;D xsi:type="xsd:double"&gt;16.8577692449368&lt;/D&gt;&lt;D xsi:type="xsd:double"&gt;14.1285320534978&lt;/D&gt;&lt;D xsi:type="xsd:double"&gt;12.4045269021155&lt;/D&gt;&lt;D xsi:type="xsd:double"&gt;9.27648756517359&lt;/D&gt;&lt;D xsi:type="xsd:double"&gt;9.82820520536155&lt;/D&gt;&lt;D xsi:type="xsd:double"&gt;9.7988694748938&lt;/D&gt;&lt;D xsi:type="xsd:double"&gt;9.94914143827174&lt;/D&gt;&lt;D xsi:type="xsd:double"&gt;9.53415107660449&lt;/D&gt;&lt;D xsi:type="xsd:double"&gt;9.39102238384238&lt;/D&gt;&lt;D xsi:type="xsd:double"&gt;7.98666899310291&lt;/D&gt;&lt;D xsi:type="xsd:double"&gt;7.73612352924982&lt;/D&gt;&lt;D xsi:type="xsd:double"&gt;7.31870912013389&lt;/D&gt;&lt;D xsi:type="xsd:double"&gt;7.45169553483259&lt;/D&gt;&lt;D xsi:type="xsd:double"&gt;7.2588176164202&lt;/D&gt;&lt;D xsi:type="xsd:double"&gt;5.78825125639137&lt;/D&gt;&lt;D xsi:type="xsd:double"&gt;5.38138366701846&lt;/D&gt;&lt;D xsi:type="xsd:double"&gt;5.76413478552453&lt;/D&gt;&lt;D xsi:type="xsd:double"&gt;5.99253249779999&lt;/D&gt;&lt;D xsi:type="xsd:double"&gt;5.87807208513064&lt;/D&gt;&lt;D xsi:type="xsd:double"&gt;6.20299401197592&lt;/D&gt;&lt;D xsi:type="xsd:double"&gt;6.59537275340676&lt;/D&gt;&lt;D xsi:type="xsd:double"&gt;6.97127653614763&lt;/D&gt;&lt;D xsi:type="xsd:double"&gt;7.79334787605869&lt;/D&gt;&lt;D xsi:type="xsd:double"&gt;7.89201853071711&lt;/D&gt;&lt;D xsi:type="xsd:double"&gt;7.70619868305153&lt;/D&gt;&lt;D xsi:type="xsd:double"&gt;7.94408632012267&lt;/D&gt;&lt;D xsi:type="xsd:double"&gt;8.24479556063672&lt;/D&gt;&lt;D xsi:type="xsd:double"&gt;9.60662682466746&lt;/D&gt;&lt;D xsi:type="xsd:double"&gt;9.42522769153121&lt;/D&gt;&lt;D xsi:type="xsd:double"&gt;9.87472343316932&lt;/D&gt;&lt;D xsi:type="xsd:double"&gt;10.1321058874902&lt;/D&gt;&lt;D xsi:type="xsd:double"&gt;10.1181200167352&lt;/D&gt;&lt;D xsi:type="xsd:double"&gt;10.4608200328702&lt;/D&gt;&lt;D xsi:type="xsd:double"&gt;10.2100383260865&lt;/D&gt;&lt;D xsi:type="xsd:double"&gt;10.5039551790508&lt;/D&gt;&lt;D xsi:type="xsd:double"&gt;10.5275137683219&lt;/D&gt;&lt;D xsi:type="xsd:double"&gt;11.0349426176379&lt;/D&gt;&lt;/FQL&gt;&lt;FQL&gt;&lt;Q&gt;WL-FDS^FG_PRICE(0)&lt;/Q&gt;&lt;R&gt;1&lt;/R&gt;&lt;C&gt;1&lt;/C&gt;&lt;D xsi:type="xsd:double"&gt;593.9&lt;/D&gt;&lt;/FQL&gt;&lt;FQL&gt;&lt;Q&gt;PLATI-FDS^FG_PRICE_CHANGE(0,-1AY)&lt;/Q&gt;&lt;R&gt;1&lt;/R&gt;&lt;C&gt;1&lt;/C&gt;&lt;D xsi:type="xsd:double"&gt;11.6022099447514&lt;/D&gt;&lt;/FQL&gt;&lt;FQL&gt;&lt;Q&gt;W-FDS^FG_PRICE_CHANGE(0,-3AM)&lt;/Q&gt;&lt;R&gt;1&lt;/R&gt;&lt;C&gt;1&lt;/C&gt;&lt;D xsi:type="xsd:double"&gt;4.37695399732023&lt;/D&gt;&lt;/FQL&gt;&lt;FQL&gt;&lt;Q&gt;FC0000CN^FG_PRICE(0)&lt;/Q&gt;&lt;R&gt;1&lt;/R&gt;&lt;C&gt;1&lt;/C&gt;&lt;D xsi:type="xsd:double"&gt;244.12434&lt;/D&gt;&lt;/FQL&gt;&lt;FQL&gt;&lt;Q&gt;UAE^FG_PRICE_MAVG(0,,,,200)&lt;/Q&gt;&lt;R&gt;1&lt;/R&gt;&lt;C&gt;1&lt;/C&gt;&lt;D xsi:type="xsd:double"&gt;14.542999&lt;/D&gt;&lt;/FQL&gt;&lt;FQL&gt;&lt;Q&gt;MCHI^FG_PRICE_MAVG(0,,,,60)&lt;/Q&gt;&lt;R&gt;1&lt;/R&gt;&lt;C&gt;1&lt;/C&gt;&lt;D xsi:type="xsd:double"&gt;42.2185&lt;/D&gt;&lt;/FQL&gt;&lt;FQL&gt;&lt;Q&gt;EWZ^FG_PRICE_MAVG(0,,,,30)&lt;/Q&gt;&lt;R&gt;1&lt;/R&gt;&lt;C&gt;1&lt;/C&gt;&lt;D xsi:type="xsd:double"&gt;29.871666&lt;/D&gt;&lt;/FQL&gt;&lt;FQL&gt;&lt;Q&gt;EWM^FG_PRICE(0)&lt;/Q&gt;&lt;R&gt;1&lt;/R&gt;&lt;C&gt;1&lt;/C&gt;&lt;D xsi:type="xsd:double"&gt;27.44&lt;/D&gt;&lt;/FQL&gt;&lt;FQL&gt;&lt;Q&gt;ECH^FG_PRICE_MAVG(0,,,,200)&lt;/Q&gt;&lt;R&gt;1&lt;/R&gt;&lt;C&gt;1&lt;/C&gt;&lt;D xsi:type="xsd:double"&gt;26.553875&lt;/D&gt;&lt;/FQL&gt;&lt;FQL&gt;&lt;Q&gt;VNM^P_PRICE(0)/P_PRICE_LOW_PR(0,,,,,,"PRICE","INTRA","52W")-1&lt;/Q&gt;&lt;R&gt;1&lt;/R&gt;&lt;C&gt;1&lt;/C&gt;&lt;D xsi:type="xsd:double"&gt;0.13422227&lt;/D&gt;&lt;/FQL&gt;&lt;FQL&gt;&lt;Q&gt;CAGDPY@BR^EE_ACTUAL_ANNUAL(MED,0)&lt;/Q&gt;&lt;R&gt;1&lt;/R&gt;&lt;C&gt;1&lt;/C&gt;&lt;D xsi:type="xsd:double"&gt;-1.00044711100741&lt;/D&gt;&lt;/FQL&gt;&lt;FQL&gt;&lt;Q&gt;USDTRY^FG_PRICE_CHANGE(0,-6AM)&lt;/Q&gt;&lt;R&gt;1&lt;/R&gt;&lt;C&gt;1&lt;/C&gt;&lt;D xsi:type="xsd:double"&gt;5.937934&lt;/D&gt;&lt;/FQL&gt;&lt;FQL&gt;&lt;Q&gt;USDCNH^FG_PRICE_CHANGE(0,-6AM)&lt;/Q&gt;&lt;R&gt;1&lt;/R&gt;&lt;C&gt;1&lt;/C&gt;&lt;D xsi:type="xsd:double"&gt;-3.713876&lt;/D&gt;&lt;/FQL&gt;&lt;FQL&gt;&lt;Q&gt;USDMYR^FG_PRICE_CHANGE(0,-3AM)&lt;/Q&gt;&lt;R&gt;1&lt;/R&gt;&lt;C&gt;1&lt;/C&gt;&lt;D xsi:type="xsd:double"&gt;-12.595976&lt;/D&gt;&lt;/FQL&gt;&lt;FQL&gt;&lt;Q&gt;USDPLN^FG_COMPANY_NAME&lt;/Q&gt;&lt;R&gt;1&lt;/R&gt;&lt;C&gt;1&lt;/C&gt;&lt;D xsi:type="xsd:string"&gt;Polish Zloty per U.S. Dollar&lt;/D&gt;&lt;/FQL&gt;&lt;FQL&gt;&lt;Q&gt;FC0000KR^FMA_EPS(NTMA,-20AY,0,CY,,"PORTAGG","MEANR")&lt;/Q&gt;&lt;R&gt;20&lt;/R&gt;&lt;C&gt;1&lt;/C&gt;&lt;D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xsi:type="xsd:double"&gt;35.9052267629867&lt;/D&gt;&lt;D xsi:type="xsd:double"&gt;42.8042653826269&lt;/D&gt;&lt;D xsi:type="xsd:double"&gt;51.3051175249859&lt;/D&gt;&lt;D xsi:type="xsd:double"&gt;35.3977039317011&lt;/D&gt;&lt;D xsi:type="xsd:double"&gt;41.6901419956532&lt;/D&gt;&lt;/FQL&gt;&lt;FQL&gt;&lt;Q&gt;EZA^P_PRICE_RETURNS_PR('52W',2,-10AY,0,AM)&lt;/Q&gt;&lt;R&gt;121&lt;/R&gt;&lt;C&gt;1&lt;/C&gt;&lt;D xsi:type="xsd:double"&gt;2.9187918&lt;/D&gt;&lt;D xsi:type="xsd:double"&gt;0.8000493&lt;/D&gt;&lt;D xsi:type="xsd:double"&gt;14.951038&lt;/D&gt;&lt;D xsi:type="xsd:double"&gt;5.0824404&lt;/D&gt;&lt;D xsi:type="xsd:double"&gt;21.607948&lt;/D&gt;&lt;D xsi:type="xsd:double"&gt;11.100494&lt;/D&gt;&lt;D xsi:type="xsd:double"&gt;2.9209137&lt;/D&gt;&lt;D xsi:type="xsd:double"&gt;9.45034&lt;/D&gt;&lt;D xsi:type="xsd:double"&gt;-1.2758791&lt;/D&gt;&lt;D xsi:type="xsd:double"&gt;-3.136319&lt;/D&gt;&lt;D xsi:type="xsd:double"&gt;-11.55479&lt;/D&gt;&lt;D xsi:type="xsd:double"&gt;-17.823154&lt;/D&gt;&lt;D xsi:type="xsd:double"&gt;-16.091125&lt;/D&gt;&lt;D xsi:type="xsd:double"&gt;-10.06707&lt;/D&gt;&lt;D xsi:type="xsd:double"&gt;-22.476704&lt;/D&gt;&lt;D xsi:type="xsd:double"&gt;-21.79042&lt;/D&gt;&lt;D xsi:type="xsd:double"&gt;-37.38361&lt;/D&gt;&lt;D xsi:type="xsd:double"&gt;-35.077156&lt;/D&gt;&lt;D xsi:type="xsd:double"&gt;-24.265934&lt;/D&gt;&lt;D xsi:type="xsd:double"&gt;-19.85271&lt;/D&gt;&lt;D xsi:type="xsd:double"&gt;-22.281616&lt;/D&gt;&lt;D xsi:type="xsd:double"&gt;-24.44771&lt;/D&gt;&lt;D xsi:type="xsd:double"&gt;-2.3763537&lt;/D&gt;&lt;D xsi:type="xsd:double"&gt;0.6767273&lt;/D&gt;&lt;D xsi:type="xsd:double"&gt;12.224377&lt;/D&gt;&lt;D xsi:type="xsd:double"&gt;-3.2038271&lt;/D&gt;&lt;D xsi:type="xsd:double"&gt;-3.5042346&lt;/D&gt;&lt;D xsi:type="xsd:double"&gt;7.7729225&lt;/D&gt;&lt;D xsi:type="xsd:double"&gt;38.08422&lt;/D&gt;&lt;D xsi:type="xsd:double"&gt;33.00297&lt;/D&gt;&lt;D xsi:type="xsd:double"&gt;21.08121&lt;/D&gt;&lt;D xsi:type="xsd:double"&gt;8.678007&lt;/D&gt;&lt;D xsi:type="xsd:double"&gt;26.251137&lt;/D&gt;&lt;D xsi:type="xsd:double"&gt;23.241186&lt;/D&gt;&lt;D xsi:type="xsd:double"&gt;7.7776313&lt;/D&gt;&lt;D xsi:type="xsd:double"&gt;14.502752&lt;/D&gt;&lt;D xsi:type="xsd:double"&gt;4.3729186&lt;/D&gt;&lt;D xsi:type="xsd:double"&gt;12.711978&lt;/D&gt;&lt;D xsi:type="xsd:double"&gt;25.641846&lt;/D&gt;&lt;D xsi:type="xsd:double"&gt;39.266716&lt;/D&gt;&lt;D xsi:type="xsd:double"&gt;37.57088&lt;/D&gt;&lt;D xsi:type="xsd:double"&gt;31.283295&lt;/D&gt;&lt;D xsi:type="xsd:double"&gt;20.16443&lt;/D&gt;&lt;D xsi:type="xsd:double"&gt;18.130661&lt;/D&gt;&lt;D xsi:type="xsd:double"&gt;6.190598&lt;/D&gt;&lt;D xsi:type="xsd:double"&gt;-3.6327183&lt;/D&gt;&lt;D xsi:type="xsd:double"&gt;1.6801715&lt;/D&gt;&lt;D xsi:type="xsd:double"&gt;-5.079186&lt;/D&gt;&lt;D xsi:type="xsd:double"&gt;-4.016185&lt;/D&gt;&lt;D xsi:type="xsd:double"&gt;-15.105367&lt;/D&gt;&lt;D xsi:type="xsd:double"&gt;-12.745821&lt;/D&gt;&lt;D xsi:type="xsd:double"&gt;-25.06014&lt;/D&gt;&lt;D xsi:type="xsd:double"&gt;-23.215263&lt;/D&gt;&lt;D xsi:type="xsd:double"&gt;-21.944374&lt;/D&gt;&lt;D xsi:type="xsd:double"&gt;-23.302078&lt;/D&gt;&lt;D xsi:type="xsd:double"&gt;-11.624879&lt;/D&gt;&lt;D xsi:type="xsd:double"&gt;-17.962599&lt;/D&gt;&lt;D xsi:type="xsd:double"&gt;6.5148115&lt;/D&gt;&lt;D xsi:type="xsd:double"&gt;-6.6547513&lt;/D&gt;&lt;D xsi:type="xsd:double"&gt;-17.779917&lt;/D&gt;&lt;D xsi:type="xsd:double"&gt;-7.5554967&lt;/D&gt;&lt;D xsi:type="xsd:double"&gt;9.733999&lt;/D&gt;&lt;D xsi:type="xsd:double"&gt;-2.5549948&lt;/D&gt;&lt;D xsi:type="xsd:double"&gt;11.376345&lt;/D&gt;&lt;D xsi:type="xsd:double"&gt;-7.5519857&lt;/D&gt;&lt;D xsi:type="xsd:double"&gt;-15.839899&lt;/D&gt;&lt;D xsi:type="xsd:double"&gt;-38.08133&lt;/D&gt;&lt;D xsi:type="xsd:double"&gt;-37.353725&lt;/D&gt;&lt;D xsi:type="xsd:double"&gt;-24.089289&lt;/D&gt;&lt;D xsi:type="xsd:double"&gt;-27.256382&lt;/D&gt;&lt;D xsi:type="xsd:double"&gt;-15.535712&lt;/D&gt;&lt;D xsi:type="xsd:double"&gt;-6.8114815&lt;/D&gt;&lt;D xsi:type="xsd:double"&gt;-19.109047&lt;/D&gt;&lt;D xsi:type="xsd:double"&gt;-14.379531&lt;/D&gt;&lt;D xsi:type="xsd:double"&gt;-3.8529277&lt;/D&gt;&lt;D xsi:type="xsd:double"&gt;-4.3440046&lt;/D&gt;&lt;D xsi:type="xsd:double"&gt;1.8953323&lt;/D&gt;&lt;D xsi:type="xsd:double"&gt;13.539017&lt;/D&gt;&lt;D xsi:type="xsd:double"&gt;69.02882&lt;/D&gt;&lt;D xsi:type="xsd:double"&gt;69.580475&lt;/D&gt;&lt;D xsi:type="xsd:double"&gt;61.936523&lt;/D&gt;&lt;D xsi:type="xsd:double"&gt;45.000744&lt;/D&gt;&lt;D xsi:type="xsd:double"&gt;22.532522&lt;/D&gt;&lt;D xsi:type="xsd:double"&gt;33.004738&lt;/D&gt;&lt;D xsi:type="xsd:double"&gt;39.17526&lt;/D&gt;&lt;D xsi:type="xsd:double"&gt;29.760956&lt;/D&gt;&lt;D xsi:type="xsd:double"&gt;2.9657602&lt;/D&gt;&lt;D xsi:type="xsd:double"&gt;9.514797&lt;/D&gt;&lt;D xsi:type="xsd:double"&gt;11.422348&lt;/D&gt;&lt;D xsi:type="xsd:double"&gt;14.661514&lt;/D&gt;&lt;D xsi:type="xsd:double"&gt;19.925667&lt;/D&gt;&lt;D xsi:type="xsd:double"&gt;-4.0063915&lt;/D&gt;&lt;D xsi:type="xsd:double"&gt;-6.9904623&lt;/D&gt;&lt;D xsi:type="xsd:double"&gt;-7.26364</t>
        </r>
      </text>
    </comment>
    <comment ref="A12" authorId="0" shapeId="0" xr:uid="{E6717DB6-898E-4C05-B2A1-B5FC742F9B36}">
      <text>
        <r>
          <rPr>
            <b/>
            <sz val="9"/>
            <color indexed="81"/>
            <rFont val="Tahoma"/>
            <charset val="1"/>
          </rPr>
          <t>85&lt;/D&gt;&lt;D xsi:type="xsd:double"&gt;-5.8597507&lt;/D&gt;&lt;D xsi:type="xsd:double"&gt;-6.395155&lt;/D&gt;&lt;D xsi:type="xsd:double"&gt;-19.237322&lt;/D&gt;&lt;D xsi:type="xsd:double"&gt;-16.852856&lt;/D&gt;&lt;D xsi:type="xsd:double"&gt;1.0324836&lt;/D&gt;&lt;D xsi:type="xsd:double"&gt;-3.4667969&lt;/D&gt;&lt;D xsi:type="xsd:double"&gt;-0.1827538&lt;/D&gt;&lt;D xsi:type="xsd:double"&gt;-18.65353&lt;/D&gt;&lt;D xsi:type="xsd:double"&gt;-23.369568&lt;/D&gt;&lt;D xsi:type="xsd:double"&gt;-6.132489&lt;/D&gt;&lt;D xsi:type="xsd:double"&gt;-17.069536&lt;/D&gt;&lt;D xsi:type="xsd:double"&gt;-8.238524&lt;/D&gt;&lt;D xsi:type="xsd:double"&gt;5.964911&lt;/D&gt;&lt;D xsi:type="xsd:double"&gt;-5.0455213&lt;/D&gt;&lt;D xsi:type="xsd:double"&gt;5.493295&lt;/D&gt;&lt;D xsi:type="xsd:double"&gt;-1.1664093&lt;/D&gt;&lt;D xsi:type="xsd:double"&gt;-5.1912727&lt;/D&gt;&lt;D xsi:type="xsd:double"&gt;-1.3661921&lt;/D&gt;&lt;D xsi:type="xsd:double"&gt;-12.213153&lt;/D&gt;&lt;D xsi:type="xsd:double"&gt;-5.0036964&lt;/D&gt;&lt;D xsi:type="xsd:double"&gt;-1.5634596&lt;/D&gt;&lt;D xsi:type="xsd:double"&gt;-2.3598373&lt;/D&gt;&lt;D xsi:type="xsd:double"&gt;14.872683&lt;/D&gt;&lt;D xsi:type="xsd:double"&gt;9.700394&lt;/D&gt;&lt;D xsi:type="xsd:double"&gt;2.1622896&lt;/D&gt;&lt;D xsi:type="xsd:double"&gt;22.71273&lt;/D&gt;&lt;D xsi:type="xsd:double"&gt;41.752888&lt;/D&gt;&lt;/FQL&gt;&lt;FQL&gt;&lt;Q&gt;PLATI-FDS^FG_PRICE_CHANGE(0,-6AM)&lt;/Q&gt;&lt;R&gt;1&lt;/R&gt;&lt;C&gt;1&lt;/C&gt;&lt;D xsi:type="xsd:double"&gt;12.8491620111732&lt;/D&gt;&lt;/FQL&gt;&lt;FQL&gt;&lt;Q&gt;COPP-FDS^FG_PRICE_MAVG(0,,,,30)&lt;/Q&gt;&lt;R&gt;1&lt;/R&gt;&lt;C&gt;1&lt;/C&gt;&lt;D xsi:type="xsd:double"&gt;4.2013335&lt;/D&gt;&lt;/FQL&gt;&lt;FQL&gt;&lt;Q&gt;ECH^FG_PRICE_MAVG(0,,,,60)&lt;/Q&gt;&lt;R&gt;1&lt;/R&gt;&lt;C&gt;1&lt;/C&gt;&lt;D xsi:type="xsd:double"&gt;26.083918&lt;/D&gt;&lt;/FQL&gt;&lt;FQL&gt;&lt;Q&gt;EWW^FMA_ROE(NTMA,-20AY,NOW,FY,"PORTAGG","MEANR")&lt;/Q&gt;&lt;R&gt;20&lt;/R&gt;&lt;C&gt;1&lt;/C&gt;&lt;D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xsi:type="xsd:double"&gt;12.1561921303081&lt;/D&gt;&lt;D xsi:type="xsd:double"&gt;11.8826113185115&lt;/D&gt;&lt;D xsi:type="xsd:double"&gt;13.7657830027905&lt;/D&gt;&lt;D xsi:type="xsd:double"&gt;13.3394699175221&lt;/D&gt;&lt;D xsi:type="xsd:double"&gt;13.7129718327555&lt;/D&gt;&lt;/FQL&gt;&lt;FQL&gt;&lt;Q&gt;CAGDPY@SA^EE_ACTUAL_ANNUAL(MED,+1)&lt;/Q&gt;&lt;R&gt;1&lt;/R&gt;&lt;C&gt;1&lt;/C&gt;&lt;D xsi:type="xsd:double"&gt;2&lt;/D&gt;&lt;/FQL&gt;&lt;FQL&gt;&lt;Q&gt;CC_QA^FG_COMPANY_NAME&lt;/Q&gt;&lt;R&gt;1&lt;/R&gt;&lt;C&gt;1&lt;/C&gt;&lt;D xsi:type="xsd:string"&gt;Qatar&lt;/D&gt;&lt;/FQL&gt;&lt;FQL&gt;&lt;Q&gt;USDSAR^FG_PRICE_CHANGE(0,-1AY)&lt;/Q&gt;&lt;R&gt;1&lt;/R&gt;&lt;C&gt;1&lt;/C&gt;&lt;D xsi:type="xsd:double"&gt;-0.002193451&lt;/D&gt;&lt;/FQL&gt;&lt;FQL&gt;&lt;Q&gt;USDZAR^STD(FG_PRICE_CHANGE(0,-3AY,M))&lt;/Q&gt;&lt;R&gt;1&lt;/R&gt;&lt;C&gt;1&lt;/C&gt;&lt;D xsi:type="xsd:double"&gt;3.90243470597667&lt;/D&gt;&lt;/FQL&gt;&lt;FQL&gt;&lt;Q&gt;USDPHP^STD(FG_PRICE_CHANGE(0,-3AY,M))&lt;/Q&gt;&lt;R&gt;1&lt;/R&gt;&lt;C&gt;1&lt;/C&gt;&lt;D xsi:type="xsd:double"&gt;1.86977144109242&lt;/D&gt;&lt;/FQL&gt;&lt;FQL&gt;&lt;Q&gt;EWZ^P_PRICE_RETURNS_PR('52W',2,-10AY,0,AM)&lt;/Q&gt;&lt;R&gt;121&lt;/R&gt;&lt;C&gt;1&lt;/C&gt;&lt;D xsi:type="xsd:double"&gt;-0.32719374&lt;/D&gt;&lt;D xsi:type="xsd:double"&gt;-19.101875&lt;/D&gt;&lt;D xsi:type="xsd:double"&gt;-5.047578&lt;/D&gt;&lt;D xsi:type="xsd:double"&gt;-14.361835&lt;/D&gt;&lt;D xsi:type="xsd:double"&gt;-4.5783877&lt;/D&gt;&lt;D xsi:type="xsd:double"&gt;-12.279701&lt;/D&gt;&lt;D xsi:type="xsd:double"&gt;-29.727476&lt;/D&gt;&lt;D xsi:type="xsd:double"&gt;-18.659908&lt;/D&gt;&lt;D xsi:type="xsd:double"&gt;-26.687431&lt;/D&gt;&lt;D xsi:type="xsd:double"&gt;-29.36483&lt;/D&gt;&lt;D xsi:type="xsd:double"&gt;-43.366325&lt;/D&gt;&lt;D xsi:type="xsd:double"&gt;-49.636776&lt;/D&gt;&lt;D xsi:type="xsd:double"&gt;-50.88289&lt;/D&gt;&lt;D xsi:type="xsd:double"&gt;-39.293205&lt;/D&gt;&lt;D xsi:type="xsd:double"&gt;-44.366367&lt;/D&gt;&lt;D xsi:type="xsd:double"&gt;-39.446312&lt;/D&gt;&lt;D xsi:type="xsd:double"&gt;-49.34121&lt;/D&gt;&lt;D xsi:type="xsd:double"&gt;-40.96858&lt;/D&gt;&lt;D xsi:type="xsd:double"&gt;-17.714293&lt;/D&gt;&lt;D xsi:type="xsd:double"&gt;-18.168242&lt;/D&gt;&lt;D xsi:type="xsd:double"&gt;-20.518906&lt;/D&gt;&lt;D xsi:type="xsd:double"&gt;-15.801507&lt;/D&gt;&lt;D xsi:type="xsd:double"&gt;18.36487&lt;/D&gt;&lt;D xsi:type="xsd:double"&gt;35.697342&lt;/D&gt;&lt;D xsi:type="xsd:double"&gt;59.734215&lt;/D&gt;&lt;D xsi:type="xsd:double"&gt;66.14213&lt;/D&gt;&lt;D xsi:type="xsd:double"&gt;39.98406&lt;/D&gt;&lt;D xsi:type="xsd:double"&gt;54.428123&lt;/D&gt;&lt;D xsi:type="xsd:double"&gt;111.94923&lt;/D&gt;&lt;D xsi:type="xsd:double"&gt;96.44034&lt;/D&gt;&lt;D xsi:type="xsd:double"&gt;47.028934&lt;/D&gt;&lt;D xsi:type="xsd:double"&gt;28.046417&lt;/D&gt;&lt;D xsi:type="xsd:double"&gt;37.49641&lt;/D&gt;&lt;D xsi:type="xsd:double"&gt;24.826431&lt;/D&gt;&lt;D xsi:type="xsd:double"&gt;16.311382&lt;/D&gt;&lt;D xsi:type="xsd:double"&gt;22.908009&lt;/D&gt;&lt;D xsi:type="xsd:double"&gt;23.154522&lt;/D&gt;&lt;D xsi:type="xsd:double"&gt;12.336958&lt;/D&gt;&lt;D xsi:type="xsd:double"&gt;25.376118&lt;/D&gt;&lt;D xsi:type="xsd:double"&gt;25.512314&lt;/D&gt;&lt;D xsi:type="xsd:double"&gt;28.36306&lt;/D&gt;&lt;D xsi:type="xsd:double"&gt;22.447098&lt;/D&gt;&lt;D xsi:type="xsd:double"&gt;19.379663&lt;/D&gt;&lt;D xsi:type="xsd:double"&gt;19.58269&lt;/D&gt;&lt;D xsi:type="xsd:double"&gt;8.627403&lt;/D&gt;&lt;D xsi:type="xsd:double"&gt;-4.7292113&lt;/D&gt;&lt;D xsi:type="xsd:double"&gt;1.6289473&lt;/D&gt;&lt;D xsi:type="xsd:double"&gt;-16.047556&lt;/D&gt;&lt;D xsi:type="xsd:double"&gt;-13.782477&lt;/D&gt;&lt;D xsi:type="xsd:double"&gt;1.2165904&lt;/D&gt;&lt;D xsi:type="xsd:double"&gt;-1.2393475&lt;/D&gt;&lt;D xsi:type="xsd:double"&gt;-2.776426&lt;/D&gt;&lt;D xsi:type="xsd:double"&gt;-3.499961&lt;/D&gt;&lt;D xsi:type="xsd:double"&gt;-1.5747309&lt;/D&gt;&lt;D xsi:type="xsd:double"&gt;-6.5138874&lt;/D&gt;&lt;D xsi:type="xsd:double"&gt;-0.726068&lt;/D&gt;&lt;D xsi:type="xsd:double"&gt;6.0942054&lt;/D&gt;&lt;D xsi:type="xsd:double"&gt;44.907234&lt;/D&gt;&lt;D xsi:type="xsd:double"&gt;29.384005&lt;/D&gt;&lt;D xsi:type="xsd:double"&gt;22.310019&lt;/D&gt;&lt;D xsi:type="xsd:double"&gt;26.404953&lt;/D&gt;&lt;D xsi:type="xsd:double"&gt;17.766308&lt;/D&gt;&lt;D xsi:type="xsd:double"&gt;10.905563&lt;/D&gt;&lt;D xsi:type="xsd:double"&gt;28.528988&lt;/D&gt;&lt;D xsi:type="xsd:double"&gt;4.949355&lt;/D&gt;&lt;D xsi:type="xsd:double"&gt;-12.079125&lt;/D&gt;&lt;D xsi:type="xsd:double"&gt;-37.7582&lt;/D&gt;&lt;D xsi:type="xsd:double"&gt;-42.449753&lt;/D&gt;&lt;D xsi:type="xsd:double"&gt;-27.155579&lt;/D&gt;&lt;D xsi:type="xsd:double"&gt;-33.495808&lt;/D&gt;&lt;D xsi:type="xsd:double"&gt;-24.780046&lt;/D&gt;&lt;D xsi:type="xsd:double"&gt;-22.320604&lt;/D&gt;&lt;D xsi:type="xsd:double"&gt;-29.947735&lt;/D&gt;&lt;D xsi:type="xsd:double"&gt;-33.967686&lt;/D&gt;&lt;D xsi:type="xsd:double"&gt;-16.98283&lt;/D&gt;&lt;D xsi:type="xsd:double"&gt;-19.05225&lt;/D&gt;&lt;D xsi:type="xsd:double"&gt;-20.693325&lt;/D&gt;&lt;D xsi:type="xsd:double"&gt;-17.009544&lt;/D&gt;&lt;D xsi:type="xsd:double"&gt;26.250458&lt;/D&gt;&lt;D xsi:type="xsd:double"&gt;56.4607&lt;/D&gt;&lt;D xsi:type="xsd:double"&gt;40.13355&lt;/D&gt;&lt;D xsi:type="xsd:double"&gt;41.55797&lt;/D&gt;&lt;D xsi:type="xsd:double"&gt;18.65939&lt;/D&gt;&lt;D xsi:type="xsd:double"&gt;28.158867&lt;/D&gt;&lt;D xsi:type="xsd:double"&gt;19.177437&lt;/D&gt;&lt;D xsi:type="xsd:double"&gt;8.93091&lt;/D&gt;&lt;D xsi:type="xsd:double"&gt;-11.230671&lt;/D&gt;&lt;D xsi:type="xsd:double"&gt;-17.328024&lt;/D&gt;&lt;D xsi:type="xsd:double"&gt;-2.0535588&lt;/D&gt;&lt;D xsi:type="xsd:double"&gt;9.380304&lt;/D&gt;&lt;D xsi:type="xsd:double"&gt;26.967478&lt;/D&gt;&lt;D xsi:type="xsd:double"&gt;1.7571926&lt;/D&gt;&lt;D xsi:type="xsd:double"&gt;2.1554112&lt;/D&gt;&lt;D xsi:type="xsd:double"&gt;-23.367071&lt;/D&gt;&lt;D xsi:type="xsd:double"&gt;-18.172466&lt;/D&gt;&lt;D xsi:type="xsd:double"&gt;0.23092031&lt;/D&gt;&lt;D xsi:type="xsd:double"&gt;-1.3744533&lt;/D&gt;&lt;D xsi:type="xsd:double"&gt;16.5951&lt;/D&gt;&lt;D xsi:type="xsd:double"&gt;11.817336&lt;/D&gt;&lt;D xsi:type="xsd:double"&gt;12.194204&lt;/D&gt;&lt;D xsi:type="xsd:double"&gt;7.7673435&lt;/D&gt;&lt;D xsi:type="xsd:double"&gt;-5.7309093&lt;/D&gt;&lt;D xsi:type="xsd:double"&gt;-21.97826&lt;/D&gt;&lt;D xsi:type="xsd:double"&gt;-4.358429&lt;/D&gt;&lt;D xsi:type="xsd:double"&gt;-4.905021&lt;/D&gt;&lt;D xsi:type="xsd:double"&gt;27.621735&lt;/D&gt;&lt;D xsi:type="xsd:double"&gt;30.18415&lt;/D&gt;&lt;D xsi:type="xsd:double"&gt;7.189715&lt;/D&gt;&lt;D xsi:type="xsd:double"&gt;13.635302&lt;/D&gt;&lt;D xsi:type="xsd:double"&gt;4.344201&lt;/D&gt;&lt;D xsi:type="xsd:double"&gt;25.816132&lt;/D&gt;&lt;D xsi:type="xsd:double"&gt;34.53758&lt;/D&gt;&lt;D xsi:type="xsd:double"&gt;15.805197&lt;/D&gt;&lt;D xsi:type="xsd:double"&gt;30.891943&lt;/D&gt;&lt;D xsi:type="xsd:double"&gt;32.330727&lt;/D&gt;&lt;D xsi:type="xsd:double"&gt;22.01941&lt;/D&gt;&lt;D xsi:type="xsd:double"&gt;9.060693&lt;/D&gt;&lt;D xsi:type="xsd:double"&gt;-8.063417&lt;/D&gt;&lt;D xsi:type="xsd:double"&gt;-12.968856&lt;/D&gt;&lt;D xsi:type="xsd:double"&gt;4.760456&lt;/D&gt;&lt;D xsi:type="xsd:double"&gt;5.805874&lt;/D&gt;&lt;/FQL&gt;&lt;FQL&gt;&lt;Q&gt;EZA^FMA_DIV_YLD(NTMA,-10AY,0,AM,"PORTAGG","MEANR")&lt;/Q&gt;&lt;R&gt;121&lt;/R&gt;&lt;C&gt;1&lt;/C&gt;&lt;D xsi:type="xsd:double"&gt;3.46165253043245&lt;/D&gt;&lt;D xsi:type="xsd:double"&gt;3.49062738917252&lt;/D&gt;&lt;D xsi:type="xsd:double"&gt;3.30119108915095&lt;/D&gt;&lt;D xsi:type="xsd:double"&gt;3.36472124692267&lt;/D&gt;&lt;D xsi:type="xsd:double"&gt;3.15796995374588&lt;/D&gt;&lt;D xsi:type="xsd:double"&gt;3.05476411882601&lt;/D&gt;&lt;D xsi:type="xsd:double"&gt;3.08655938444547&lt;/D&gt;&lt;D xsi:type="xsd:double"&gt;2.92664213259432&lt;/D&gt;&lt;D xsi:type="xsd:double"&gt;3.18305175233329&lt;/D&gt;&lt;D xsi:type="xsd:double"&gt;3.16336875427058&lt;/D&gt;&lt;D xsi:type="xsd:double"&gt;3.24451977089699&lt;/D&gt;&lt;D xsi:type="xsd:double"&gt;3.40754312694155&lt;/D&gt;&lt;D xsi:type="xsd:double"&gt;3.43176523212638&lt;/D&gt;&lt;D xsi:type="xsd:double"&gt;3.21285593288869&lt;/D&gt;&lt;D xsi:type="xsd:double"&gt;3.33596207246182&lt;/D&gt;&lt;D xsi:type="xsd:double"&gt;3.39933862711217&lt;/D&gt;&lt;D xsi:type="xsd:double"&gt;3.70539947881103&lt;/D&gt;&lt;D xsi:type="xsd:double"&gt;3.52596030718425&lt;/D&gt;&lt;D xsi:type="xsd:double"&gt;3.2998143664471&lt;/D&gt;&lt;D xsi:type="xsd:double"&gt;3.23910998852791&lt;/D&gt;&lt;D xsi:type="xsd:double"&gt;3.25580535456399&lt;/D&gt;&lt;D xsi:type="xsd:double"&gt;3.32317463597909&lt;/D&gt;&lt;D xsi:type="xsd:double"&gt;2.91510702214672&lt;/D&gt;&lt;D xsi:type="xsd:double"&gt;2.9921522519784&lt;/D&gt;&lt;D xsi:type="xsd:double"&gt;3.20110932512355&lt;/D&gt;&lt;D xsi:type="xsd:double"&gt;3.2213880413144&lt;/D&gt;&lt;D xsi:type="xsd:double"&gt;3.34110653290407&lt;/D&gt;&lt;D xsi:type="xsd:double"&gt;3.32981570577407&lt;/D&gt;&lt;D xsi:type="xsd:double"&gt;3.18712057835879&lt;/D&gt;&lt;D xsi:type="xsd:double"&gt;3.18104413647419&lt;/D&gt;&lt;D xsi:type="xsd:double"&gt;3.18499927104133&lt;/D&gt;&lt;D xsi:type="xsd:double"&gt;3.0916573520929&lt;/D&gt;&lt;D xsi:type="xsd:double"&gt;3.01601975908924&lt;/D&gt;&lt;D xsi:type="xsd:double"&gt;3.3524205518476&lt;/D&gt;&lt;D xsi:type="xsd:double"&gt;3.18147140526706&lt;/D&gt;&lt;D xsi:type="xsd:double"&gt;3.0974079166219&lt;/D&gt;&lt;D xsi:type="xsd:double"&gt;3.41263249076875&lt;/D&gt;&lt;D xsi:type="xsd:double"&gt;3.24851406238334&lt;/D&gt;&lt;D xsi:type="xsd:double"&gt;3.12737177906812&lt;/D&gt;&lt;D xsi:type="xsd:double"&gt;3.32866037715357&lt;/D&gt;&lt;D xsi:type="xsd:double"&gt;3.21658531293666&lt;/D&gt;&lt;D xsi:type="xsd:double"&gt;3.30211396159996&lt;/D&gt;&lt;D xsi:type="xsd:double"&gt;3.24462389832099&lt;/D&gt;&lt;D xsi:type="xsd:double"&gt;3.31316911120273&lt;/D&gt;&lt;D xsi:type="xsd:double"&gt;3.42680819818702&lt;/D&gt;&lt;D xsi:type="xsd:double"&gt;3.71737834283141&lt;/D&gt;&lt;D xsi:type="xsd:double"&gt;3.56240709623278&lt;/D&gt;&lt;D xsi:type="xsd:double"&gt;3.43069024177685&lt;/D&gt;&lt;D xsi:type="xsd:double"&gt;3.7790242967592&lt;/D&gt;&lt;D xsi:type="xsd:double"&gt;4.28848090580621&lt;/D&gt;&lt;D xsi:type="xsd:double"&gt;3.99481343975235&lt;/D&gt;&lt;D xsi:type="xsd:double"&gt;3.8853543258381&lt;/D&gt;&lt;D xsi:type="xsd:double"&gt;3.69024602542789&lt;/D&gt;&lt;D xsi:type="xsd:double"&gt;3.83395955973727&lt;/D&gt;&lt;D xsi:type="xsd:double"&gt;3.93702459870034&lt;/D&gt;&lt;D xsi:type="xsd:double"&gt;3.64886779846221&lt;/D&gt;&lt;D xsi:type="xsd:double"&gt;4.07833584549846&lt;/D&gt;&lt;D xsi:type="xsd:double"&gt;3.79204555689213&lt;/D&gt;&lt;D xsi:type="xsd:double"&gt;3.87939551439732&lt;/D&gt;&lt;D xsi:type="xsd:double"&gt;4.14496936570136&lt;/D&gt;&lt;D xsi:type="xsd:double"&gt;4.32565301153284&lt;/D&gt;&lt;D xsi:type="xsd:double"&gt;4.26777870389919&lt;/D&gt;&lt;D xsi:type="xsd:double"&gt;3.79570955800714&lt;/D&gt;&lt;D xsi:type="xsd:double"&gt;3.70360499619206&lt;/D&gt;&lt;D xsi:type="xsd:double"&gt;3.82789893441635&lt;/D&gt;&lt;D xsi:type="xsd:double"&gt;4.06042423181995&lt;/D&gt;&lt;D xsi:type="xsd:double"&gt;5.36282794225262&lt;/D&gt;&lt;D xsi:type="xsd:double"&gt;3.68077410581039&lt;/D&gt;&lt;D xsi:type="xsd:double"&gt;3.5583120396343&lt;/D&gt;&lt;D xsi:type="xsd:double"&gt;3.55661610062875&lt;/D&gt;&lt;D xsi:type="xsd:double"&gt;3.32400166873828&lt;/D&gt;&lt;D xsi:type="xsd:double"&gt;3.38645770893411&lt;/D&gt;&lt;D xsi:type="xsd:double"&gt;3.67207827125049&lt;/D&gt;&lt;D xsi:type="xsd:double"&gt;3.62460936269567&lt;/D&gt;&lt;D xsi:type="xsd:double"&gt;3.7372852838953&lt;/D&gt;&lt;D xsi:type="xsd:double"&gt;3.86080021716668&lt;/D&gt;&lt;D xsi:type="xsd:double"&gt;3.91058611144965&lt;/D&gt;&lt;D xsi:type="xsd:double"&gt;3.8637216687963&lt;/D&gt;&lt;D xsi:type="xsd:double"&gt;3.80523161590146&lt;/D&gt;&lt;D xsi:type="xsd:double"&gt;4.25665302333398&lt;/D&gt;&lt;D xsi:type="xsd:double"&gt;4.3602304897579&lt;/D&gt;&lt;D xsi:type="xsd:double"&gt;4.37854082355705&lt;/D&gt;&lt;D xsi:type="xsd:double"&gt;4.64482663664909&lt;/D&gt;&lt;D xsi:type="xsd:double"&gt;5.05153003991816&lt;/D&gt;&lt;D xsi:type="xsd:double"&gt;4.91333721563895&lt;/D&gt;&lt;D xsi:type="xsd:double"&gt;4.64287559281453&lt;/D&gt;&lt;D xsi:type="xsd:double"&gt;4.85645566792076&lt;/D&gt;&lt;D xsi:type="xsd:double"&gt;4.66369225687227&lt;/D&gt;&lt;D xsi:type="xsd:double"&gt;4.45956682919011&lt;/D&gt;&lt;D xsi:type="xsd:double"&gt;4.44989772075686&lt;/D&gt;&lt;D xsi:type="xsd:double"&gt;4.45578834503685&lt;/D&gt;&lt;D xsi:type="xsd:double"&gt;4.77129132698218&lt;/D&gt;&lt;D xsi:type="xsd:double"&gt;4.86477686933805&lt;/D&gt;&lt;D xsi:type="xsd:double"&gt;5.02002443955167&lt;/D&gt;&lt;D xsi:type="xsd:double"&gt;4.95868367432371&lt;/D&gt;&lt;D xsi:type="xsd:double"&gt;4.95206339755557&lt;/D&gt;&lt;D xsi:type="xsd:double"&gt;5.53733000138814&lt;/D&gt;&lt;D xsi:type="xsd:double"&gt;5.3935996286124&lt;/D&gt;&lt;D xsi:type="xsd:double"&gt;4.88802936530425&lt;/D&gt;&lt;D xsi:type="xsd:double"&gt;4.86819623341587&lt;/D&gt;&lt;D xsi:type="xsd:double"&gt;4.53139792569376&lt;/D&gt;&lt;D xsi:type="xsd:double"&gt;4.7292006357186&lt;/D&gt;&lt;D xsi:type="xsd:double"&gt;4.76734997338982&lt;/D&gt;&lt;D xsi:type="xsd:double"&gt;4.49143714607801&lt;/D&gt;&lt;D xsi:type="xsd:double"&gt;4.79184767234834&lt;/D&gt;&lt;D xsi:type="xsd:double"&gt;4.5433201461059&lt;/D&gt;&lt;D xsi:type="xsd:double"&gt;4.14461209279693&lt;/D&gt;&lt;D xsi:type="xsd:double"&gt;4.45488415677013&lt;/D&gt;&lt;D xsi:type="xsd:double"&gt;4.56482573604342&lt;/D&gt;&lt;D xsi:type="xsd:double"&gt;4.66108327074697&lt;/D&gt;&lt;D xsi:type="xsd:double"&gt;4.29457617597699&lt;/D&gt;&lt;D xsi:type="xsd:double"&gt;4.10619636230703&lt;/D&gt;&lt;D xsi:type="xsd:double"&gt;4.24129694643838&lt;/D&gt;&lt;D xsi:type="xsd:double"&gt;4.29717420246311&lt;/D&gt;&lt;D xsi:type="xsd:double"&gt;4.20742899633139&lt;/D&gt;&lt;D xsi:type="xsd:double"&gt;4.17020515539471&lt;/D&gt;&lt;D xsi:type="xsd:double"&gt;3.95577165972603&lt;/D&gt;&lt;D xsi:type="xsd:double"&gt;4.08647817632346&lt;/D&gt;&lt;D xsi:type="xsd:double"&gt;3.90316088802645&lt;/D&gt;&lt;D xsi:type="xsd:double"&gt;3.74026336603056&lt;/D&gt;&lt;D xsi:type="xsd:double"&gt;3.71246020310349&lt;/D&gt;&lt;/FQL&gt;&lt;FQL&gt;&lt;Q&gt;MCHI^FMA_PE(NTMA,-10AY,0,AM,"PORTAGG","MEANR")&lt;/Q&gt;&lt;R&gt;121&lt;/R&gt;&lt;C&gt;1&lt;/C&gt;&lt;D xsi:type="xsd:double"&gt;8.71449611822483&lt;/D&gt;&lt;D xsi:type="xsd:double"&gt;8.46854377376151&lt;/D&gt;&lt;D xsi:type="xsd:double"&gt;9.07139539895751&lt;/D&gt;&lt;D xsi:type="xsd:double"&gt;9.16405541865002&lt;/D&gt;&lt;D xsi:type="xsd:double"&gt;10.1519029651962&lt;/D&gt;&lt;D xsi:type="xsd:double"&gt;10.3408263886756&lt;/D&gt;&lt;D xsi:type="xsd:double"&gt;10.2202058998277&lt;/D&gt;&lt;D xsi:type="xsd:double"&gt;12.5993519027202&lt;/D&gt;&lt;D xsi:type="xsd:double"&gt;12.0433670362478&lt;/D&gt;&lt;D xsi:type="xsd:double"&gt;10.9971027544858&lt;/D&gt;&lt;D xsi:type="xsd:double"&gt;9.45464814423496&lt;/D&gt;&lt;D xsi:type="xsd:double"&gt;8.78273731295429&lt;/D&gt;&lt;D xsi:type="xsd:double"&gt;8.75514329690268&lt;/D&gt;&lt;D xsi:type="xsd:double"&gt;9.69555203501488&lt;/D&gt;&lt;D xsi:type="xsd:double"&gt;9.28226667768459&lt;/D&gt;&lt;D xsi:type="xsd:double"&gt;9.44452229579114&lt;/D&gt;&lt;D xsi:type="xsd:double"&gt;8.88826730494233&lt;/D&gt;&lt;D xsi:type="xsd:double"&gt;9.02885849145464&lt;/D&gt;&lt;D xsi:type="xsd:double"&gt;10.0100428634254&lt;/D&gt;&lt;D xsi:type="xsd:double"&gt;10.2341951425923&lt;/D&gt;&lt;D xsi:type="xsd:double"&gt;9.92799317315808&lt;/D&gt;&lt;D xsi:type="xsd:double"&gt;10.5151522888432&lt;/D&gt;&lt;D xsi:type="xsd:double"&gt;11.5297282114914&lt;/D&gt;&lt;D xsi:type="xsd:double"&gt;12.0120506381175&lt;/D&gt;&lt;D xsi:type="xsd:double"&gt;12.4758837010858&lt;/D&gt;&lt;D xsi:type="xsd:double"&gt;12.1399700913944&lt;/D&gt;&lt;D xsi:type="xsd:double"&gt;11.9454535556898&lt;/D&gt;&lt;D xsi:type="xsd:double"&gt;11.1402292562218&lt;/D&gt;&lt;D xsi:type="xsd:double"&gt;12.0071719293888&lt;/D&gt;&lt;D xsi:type="xsd:double"&gt;12.3541590699162&lt;/D&gt;&lt;D xsi:type="xsd:double"&gt;12.424955006323&lt;/D&gt;&lt;D xsi:type="xsd:double"&gt;12.6340737635938&lt;/D&gt;&lt;D xsi:type="xsd:double"&gt;13.1313430127667&lt;/D&gt;&lt;D xsi:type="xsd:double"&gt;13.0650711790726&lt;/D&gt;&lt;D xsi:type="xsd:double"&gt;13.6035595214623&lt;/D&gt;&lt;D xsi:type="xsd:double"&gt;13.674040608398&lt;/D&gt;&lt;D xsi:type="xsd:double"&gt;13.5118126163405&lt;/D&gt;&lt;D xsi:type="xsd:double"&gt;13.5839121885553&lt;/D&gt;&lt;D xsi:type="xsd:double"&gt;13.9281044899496&lt;/D&gt;&lt;D xsi:type="xsd:double"&gt;13.3336358699036&lt;/D&gt;&lt;D xsi:type="xsd:double"&gt;14.60594637657&lt;/D&gt;&lt;D xsi:type="xsd:double"&gt;13.3961596494163&lt;/D&gt;&lt;D xsi:type="xsd:double"&gt;12.7937688879636&lt;/D&gt;&lt;D xsi:type="xsd:double"&gt;12.2974779430999&lt;/D&gt;&lt;D xsi:type="xsd:double"&gt;12.5733373596657&lt;/D&gt;&lt;D xsi:type="xsd:double"&gt;11.6177201395468&lt;/D&gt;&lt;D xsi:type="xsd:double"&gt;12.0383355185074&lt;/D&gt;&lt;D xsi:type="xsd:double"&gt;11.5778168316004&lt;/D&gt;&lt;D xsi:type="xsd:double"&gt;11.2052088800787&lt;/D&gt;&lt;D xsi:type="xsd:double"&gt;9.84273305602087&lt;/D&gt;&lt;D xsi:type="xsd:double"&gt;10.5647767851678&lt;/D&gt;&lt;D xsi:type="xsd:double"&gt;10.0188768404024&lt;/D&gt;&lt;D xsi:type="xsd:double"&gt;10.9600395017485&lt;/D&gt;&lt;D xsi:type="xsd:double"&gt;11.4927196094188&lt;/D&gt;&lt;D xsi:type="xsd:double"&gt;11.6041481176947&lt;/D&gt;&lt;D xsi:type="xsd:double"&gt;12.0739704884702&lt;/D&gt;&lt;D xsi:type="xsd:double"&gt;10.641018233702&lt;/D&gt;&lt;D xsi:type="xsd:double"&gt;11.5202701943326&lt;/D&gt;&lt;D xsi:type="xsd:double"&gt;11.5525713384677&lt;/D&gt;&lt;D xsi:type="xsd:double"&gt;11.0129291860384&lt;/D&gt;&lt;D xsi:type="xsd:double"&gt;10.9587847081834&lt;/D&gt;&lt;D xsi:type="xsd:double"&gt;11.1596918568836&lt;/D&gt;&lt;D xsi:type="xsd:double"&gt;11.7249381512201&lt;/D&gt;&lt;D xsi:type="xsd:double"&gt;12.3736721090915&lt;/D&gt;&lt;D xsi:type="xsd:double"&gt;11.9720040209356&lt;/D&gt;&lt;D xsi:type="xsd:double"&gt;12.0390370587084&lt;/D&gt;&lt;D xsi:type="xsd:double"&gt;11.5210495668502&lt;/D&gt;&lt;D xsi:type="xsd:double"&gt;12.4309707215795&lt;/D&gt;&lt;D xsi:type="xsd:double"&gt;12.4389907642801&lt;/D&gt;&lt;D xsi:type="xsd:double"&gt;14.0036632521489&lt;/D&gt;&lt;D xsi:type="xsd:double"&gt;14.7035175134118&lt;/D&gt;&lt;D xsi:type="xsd:double"&gt;15.4414180566801&lt;/D&gt;&lt;D xsi:type="xsd:double"&gt;14.4789791949462&lt;/D&gt;&lt;D xsi:type="xsd:double"&gt;15.6058034914395&lt;/D&gt;&lt;D xsi:type="xsd:double"&gt;15.3761334364862&lt;/D&gt;&lt;D xsi:type="xsd:double"&gt;15.0639569834912&lt;/D&gt;&lt;D xsi:type="xsd:double"&gt;17.598637000416&lt;/D&gt;&lt;D xsi:type="xsd:double"&gt;16.8569090542718&lt;/D&gt;&lt;D xsi:type="xsd:double"&gt;16.037877017351&lt;/D&gt;&lt;D xsi:type="xsd:double"&gt;16.1638283876106&lt;/D&gt;&lt;D xsi:type="xsd:double"&gt;15.6008426315912&lt;/D&gt;&lt;D xsi:type="xsd:double"&gt;16.2498018336766&lt;/D&gt;&lt;D xsi:type="xsd:double"&gt;13.1777001393432&lt;/D&gt;&lt;D xsi:type="xsd:double"&gt;13.3867526285404&lt;/D&gt;&lt;D xsi:type="xsd:double"&gt;13.1204743787358&lt;/D&gt;&lt;D xsi:type="xsd:double"&gt;13.5249447189347&lt;/D&gt;&lt;D xsi:type="xsd:double"&gt;12.8015301389367&lt;/D&gt;&lt;D xsi:type="xsd:double"&gt;12.3364448972584&lt;/D&gt;&lt;D xsi:type="xsd:double"&gt;11.8116744562284&lt;/D&gt;&lt;D xsi:type="xsd:double"&gt;11.4231430583686&lt;/D&gt;&lt;D xsi:type="xsd:double"&gt;10.5331129535323&lt;/D&gt;&lt;D xsi:type="xsd:double"&gt;9.93932816140418&lt;/D&gt;&lt;D xsi:type="xsd:double"&gt;10.7263144165025&lt;/D&gt;&lt;D xsi:type="xsd:double"&gt;12.2277248812711&lt;/D&gt;&lt;D xsi:type="xsd:double"&gt;11.2657893355388&lt;/D&gt;&lt;D xsi:type="xsd:double"&gt;11.095948235957&lt;/D&gt;&lt;D xsi:type="xsd:double"&gt;10.0716108854495&lt;/D&gt;&lt;D xsi:type="xsd:double"&gt;8.64695680124671&lt;/D&gt;&lt;D xsi:type="xsd:double"&gt;9.77843311920096&lt;/D&gt;&lt;D xsi:type="xsd:double"&gt;10.7122214212149&lt;/D&gt;&lt;D xsi:type="xsd:double"&gt;12.2901944191927&lt;/D&gt;&lt;D xsi:type="xsd:double"&gt;10.8044400264724&lt;/D&gt;&lt;D xsi:type="xsd:double"&gt;10.6292198651044&lt;/D&gt;&lt;D xsi:type="xsd:double"&gt;10.5072839985841&lt;/D&gt;&lt;D xsi:type="xsd:double"&gt;9.90790738469774&lt;/D&gt;&lt;D xsi:type="xsd:double"&gt;10.3101624034085&lt;/D&gt;&lt;D xsi:type="xsd:double"&gt;10.6932686876759&lt;/D&gt;&lt;D xsi:type="xsd:double"&gt;10.0157826606959&lt;/D&gt;&lt;D xsi:type="xsd:double"&gt;9.90979253423068&lt;/D&gt;&lt;D xsi:type="xsd:double"&gt;9.67924730599516&lt;/D&gt;&lt;D xsi:type="xsd:double"&gt;9.65500236203636&lt;/D&gt;&lt;D xsi:type="xsd:double"&gt;9.06240469174941&lt;/D&gt;&lt;D xsi:type="xsd:double"&gt;8.7939077790251&lt;/D&gt;&lt;D xsi:type="xsd:double"&gt;9.29999561512176&lt;/D&gt;&lt;D xsi:type="xsd:double"&gt;9.12645941071318&lt;/D&gt;&lt;D xsi:type="xsd:double"&gt;9.94336223753265&lt;/D&gt;&lt;D xsi:type="xsd:double"&gt;10.2423287788859&lt;/D&gt;&lt;D xsi:type="xsd:double"&gt;9.58027612995819&lt;/D&gt;&lt;D xsi:type="xsd:double"&gt;9.07887923108058&lt;/D&gt;&lt;D xsi:type="xsd:double"&gt;9.05127078773223&lt;/D&gt;&lt;D xsi:type="xsd:double"&gt;9.5732700821252&lt;/D&gt;&lt;/FQL&gt;&lt;FQL&gt;&lt;Q&gt;UAE^FMA_PE(LTMA,-10AY,0,AM,"PORTAGG","MEANR")&lt;/Q&gt;&lt;R&gt;121&lt;/R&gt;&lt;C&gt;1&lt;/C&gt;&lt;D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xsi:type="xsd:double"&gt;11.888040969909&lt;/D&gt;&lt;D xsi:type="xsd:double"&gt;13.1336316112065&lt;/D&gt;&lt;D xsi:type="xsd:double"&gt;12.8587863794989&lt;/D&gt;&lt;D xsi:type="xsd:double"&gt;13.7040444315154&lt;/D&gt;&lt;D xsi:type="xsd:double"&gt;13.6766128459837&lt;/D&gt;&lt;D xsi:type="xsd:double"&gt;13.552904049648&lt;/D&gt;&lt;D xsi:type="xsd:double"&gt;13.5095779537803&lt;/D&gt;&lt;D xsi:type="xsd:double"&gt;12.8945791661109&lt;/D&gt;&lt;D xsi:type="xsd:double"&gt;13.3703411515849&lt;/D&gt;&lt;D xsi:type="xsd:double"&gt;13.2101436060296&lt;/D&gt;&lt;D xsi:type="xsd:double"&gt;12.087435200795&lt;/D&gt;&lt;D xsi:type="xsd:double"&gt;12.3738068075243&lt;/D&gt;&lt;D xsi:type="xsd:double"&gt;11.532693264833&lt;/D&gt;&lt;D xsi:type="xsd:double"&gt;12.4533550105119&lt;/D&gt;&lt;D xsi:type="xsd:double"&gt;12.9781686319001&lt;/D&gt;&lt;D xsi:type="xsd:double"&gt;13.3337417750324&lt;/D&gt;&lt;D xsi:type="xsd:double"&gt;13.2464952838965&lt;/D&gt;&lt;D xsi:type="xsd:double"&gt;13.2053383593589&lt;/D&gt;&lt;D xsi:type="xsd:double"&gt;13.5167055702965&lt;/D&gt;&lt;D xsi:type="xsd:double"&gt;13.3585067178666&lt;/D&gt;&lt;D xsi:type="xsd:double"&gt;13.3808728706389&lt;/D&gt;&lt;D xsi:type="xsd:double"&gt;13.3770723016857&lt;/D&gt;&lt;D xsi:type="xsd:double"&gt;12.6112433536221&lt;/D&gt;&lt;D xsi:type="xsd:double"&gt;12.6650779748727&lt;/D&gt;&lt;D xsi:type="xsd:double"&gt;13.65017976858&lt;/D&gt;&lt;D xsi:type="xsd:double"&gt;13.6626636266298&lt;/D&gt;&lt;D xsi:type="xsd:double"&gt;13.2886603074792&lt;/D&gt;&lt;D xsi:type="xsd:double"&gt;13.230745961342&lt;/D&gt;&lt;D xsi:type="xsd:double"&gt;13.075858491855&lt;/D&gt;&lt;D xsi:type="xsd:double"&gt;12.7806232670858&lt;/D&gt;&lt;D xsi:type="xsd:double"&gt;13.089853971832&lt;/D&gt;&lt;D xsi:type="xsd:double"&gt;12.6637461886526&lt;/D&gt;&lt;D xsi:type="xsd:double"&gt;12.1013234454618&lt;/D&gt;&lt;D xsi:type="xsd:double"&gt;12.4077335176715&lt;/D&gt;&lt;D xsi:type="xsd:double"&gt;11.3415639392269&lt;/D&gt;&lt;D xsi:type="xsd:double"&gt;11.6470251718261&lt;/D&gt;&lt;D xsi:type="xsd:double"&gt;12.3686617842054&lt;/D&gt;&lt;D xsi:type="xsd:double"&gt;12.5781083405131&lt;/D&gt;&lt;D xsi:type="xsd:double"&gt;12.2579978236925&lt;/D&gt;&lt;D xsi:type="xsd:double"&gt;12.392468202874&lt;/D&gt;&lt;D xsi:type="xsd:double"&gt;11.8689596307753&lt;/D&gt;&lt;D xsi:type="xsd:double"&gt;11.9697833692445&lt;/D&gt;&lt;D xsi:type="xsd:double"&gt;12.2811455725914&lt;/D&gt;&lt;D xsi:type="xsd:double"&gt;12.1791840408107&lt;/D&gt;&lt;D xsi:type="xsd:double"&gt;12.8359424439756&lt;/D&gt;&lt;D xsi:type="xsd:double"&gt;12.4700105818805&lt;/D&gt;&lt;D xsi:type="xsd:double"&gt;12.8850204826879&lt;/D&gt;&lt;D xsi:type="xsd:double"&gt;11.9579298077723&lt;/D&gt;&lt;D xsi:type="xsd:double"&gt;12.0184903065243&lt;/D&gt;&lt;D xsi:type="xsd:double"&gt;12.7038607147941&lt;/D&gt;&lt;D xsi:type="xsd:double"&gt;12.7142258765605&lt;/D&gt;&lt;D xsi:type="xsd:double"&gt;12.9047207251744&lt;/D&gt;&lt;D xsi:type="xsd:double"&gt;12.4885763419571&lt;/D&gt;&lt;D xsi:type="xsd:double"&gt;13.1099161133291&lt;/D&gt;&lt;D xsi:type="xsd:double"&gt;13.3747665285336&lt;/D&gt;&lt;D xsi:type="xsd:double"&gt;13.8507861165596&lt;/D&gt;&lt;D xsi:type="xsd:double"&gt;14.2755631452046&lt;/D&gt;&lt;D xsi:type="xsd:double"&gt;14.323560922679&lt;/D&gt;&lt;D xsi:type="xsd:double"&gt;14.1018057625335&lt;/D&gt;&lt;D xsi:type="xsd:double"&gt;15.8997514863968&lt;/D&gt;&lt;D xsi:type="xsd:double"&gt;16.0013230939628&lt;/D&gt;&lt;D xsi:type="xsd:double"&gt;14.2658591968312&lt;/D&gt;&lt;D xsi:type="xsd:double"&gt;14.0939761366539&lt;/D&gt;&lt;D xsi:type="xsd:double"&gt;15.6492972631707&lt;/D&gt;&lt;D xsi:type="xsd:double"&gt;16.7142627698364&lt;/D&gt;&lt;D xsi:type="xsd:double"&gt;17.8135491733847&lt;/D&gt;&lt;D xsi:type="xsd:double"&gt;17.7967422969654&lt;/D&gt;&lt;D xsi:type="xsd:double"&gt;16.5942293368216&lt;/D&gt;&lt;D xsi:type="xsd:double"&gt;18.2523712932803&lt;/D&gt;&lt;D xsi:type="xsd:double"&gt;22.2408408381327&lt;/D&gt;&lt;D xsi:type="xsd:double"&gt;26.8790671614586&lt;/D&gt;&lt;D xsi:type="xsd:double"&gt;24.3307512356554&lt;/D&gt;&lt;D xsi:type="xsd:double"&gt;24.4745510892471&lt;/D&gt;&lt;D xsi:type="xsd:double"&gt;27.5987027983256&lt;/D&gt;&lt;D xsi:type="xsd:double"&gt;26.5840699752825&lt;/D&gt;&lt;D xsi:type="xsd:double"&gt;25.0821437603633&lt;/D&gt;&lt;D xsi:type="xsd:double"&gt;24.1612852482514&lt;/D&gt;&lt;D xsi:type="xsd:double"&gt;23.218668150035&lt;/D&gt;&lt;D xsi:type="xsd:double"&gt;21.8236374481745&lt;/D&gt;&lt;D xsi:type="xsd:double"&gt;21.2583663131774&lt;/D&gt;&lt;D xsi:type="xsd:double"&gt;19.8283681476899&lt;/D&gt;&lt;D xsi:type="xsd:double"&gt;18.6334323613101&lt;/D&gt;&lt;D xsi:type="xsd:double"&gt;17.7088008461036&lt;/D&gt;&lt;D xsi:type="xsd:double"&gt;16.7051861805896&lt;/D&gt;&lt;D xsi:type="xsd:double"&gt;17.0326693196279&lt;/D&gt;&lt;D xsi:type="xsd:double"&gt;16.8433645576044&lt;/D&gt;&lt;D xsi:type="xsd:double"&gt;17.3458744106969&lt;/D&gt;&lt;D xsi:type="xsd:double"&gt;17.349966684639&lt;/D&gt;&lt;D xsi:type="xsd:double"&gt;16.4947825886414&lt;/D&gt;&lt;D xsi:type="xsd:double"&gt;15.6932456402813&lt;/D&gt;&lt;D xsi:type="xsd:double"&gt;15.5967070154122&lt;/D&gt;&lt;D xsi:type="xsd:double"&gt;15.564280637208&lt;/D&gt;&lt;D xsi:type="xsd:double"&gt;14.6635543159849&lt;/D&gt;&lt;D xsi:type="xsd:double"&gt;14.3013530536077&lt;/D&gt;&lt;D xsi:type="xsd:double"&gt;13.5825276758912&lt;/D&gt;&lt;D xsi:type="xsd:double"&gt;12.6410460950915&lt;/D&gt;&lt;D xsi:type="xsd:double"&gt;12.0214118336956&lt;/D&gt;&lt;D xsi:type="xsd:double"&gt;12.2215011873361&lt;/D&gt;&lt;D xsi:type="xsd:double"&gt;12.0206776876482&lt;/D&gt;&lt;D xsi:type="xsd:double"&gt;12.1419344348075&lt;/D&gt;&lt;D xsi:type="xsd:double"&gt;11.7454265640857&lt;/D&gt;&lt;D xsi:type="xsd:double"&gt;11.7533935532563&lt;/D&gt;&lt;D xsi:type="xsd:double"&gt;11.7778952019669&lt;/D&gt;&lt;D xsi:type="xsd:double"&gt;11.3981216572191&lt;/D&gt;&lt;D xsi:type="xsd:double"&gt;11.2355956964249&lt;/D&gt;&lt;D xsi:type="xsd:double"&gt;9.94691124401416&lt;/D&gt;&lt;D xsi:type="xsd:double"&gt;10.0732393111139&lt;/D&gt;&lt;D xsi:type="xsd:double"&gt;10.080763116511&lt;/D&gt;&lt;D xsi:type="xsd:double"&gt;10.1244500306573&lt;/D&gt;&lt;D xsi:type="xsd:double"&gt;9.50824207472279&lt;/D&gt;&lt;D xsi:type="xsd:double"&gt;9.40892461597764&lt;/D&gt;&lt;D xsi:type="xsd:double"&gt;9.27042790519019&lt;/D&gt;&lt;D xsi:type="xsd:double"&gt;9.03250939410976&lt;/D&gt;&lt;D xsi:type="xsd:double"&gt;9.03240848287454&lt;/D&gt;&lt;D xsi:type="xsd:double"&gt;9.23461983794746&lt;/D&gt;&lt;D xsi:type="xsd:double"&gt;9.30984729396823&lt;/D&gt;&lt;D xsi:type="xsd:double"&gt;9.8177290828479&lt;/D&gt;&lt;/FQL&gt;&lt;FQL&gt;&lt;Q&gt;CNYA^FMA_PE(LTMA,-10AY,0,AM,"PORTAGG","MEANR")&lt;/Q&gt;&lt;R&gt;121&lt;/R&gt;&lt;C&gt;1&lt;/C&gt;&lt;D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xsi:type="xsd:double"&gt;15.1387397212517&lt;/D&gt;&lt;D xsi:type="xsd:double"&gt;15.1784357508798&lt;/D&gt;&lt;D xsi:type="xsd:double"&gt;15.1138556360481&lt;/D&gt;&lt;D xsi:type="xsd:double"&gt;15.0407590320686&lt;/D&gt;&lt;D xsi:type="xsd:double"&gt;14.9779547826853&lt;/D&gt;&lt;D xsi:type="xsd:double"&gt;15.3612736287141&lt;/D&gt;&lt;D xsi:type="xsd:double"&gt;15.3228270246754&lt;/D&gt;&lt;D xsi:type="xsd:double"&gt;15.4526978446479&lt;/D&gt;&lt;D xsi:type="xsd:double"&gt;15.6137777393832&lt;/D&gt;&lt;D xsi:type="xsd:double"&gt;16.1329540343588&lt;/D&gt;&lt;D xsi:type="xsd:double"&gt;16.119169843459&lt;/D&gt;&lt;D xsi:type="xsd:double"&gt;15.7416307858647&lt;/D&gt;&lt;D xsi:type="xsd:double"&gt;16.925488826303&lt;/D&gt;&lt;D xsi:type="xsd:double"&gt;15.4892624465889&lt;/D&gt;&lt;D xsi:type="xsd:double"&gt;15.0732354172012&lt;/D&gt;&lt;D xsi:type="xsd:double"&gt;14.5315007731726&lt;/D&gt;&lt;D xsi:type="xsd:double"&gt;14.3281956098981&lt;/D&gt;&lt;D xsi:type="xsd:double"&gt;13.5969043155707&lt;/D&gt;&lt;D xsi:type="xsd:double"&gt;13.2777275020689&lt;/D&gt;&lt;D xsi:type="xsd:double"&gt;12.6645289723604&lt;/D&gt;&lt;D xsi:type="xsd:double"&gt;12.6343457181662&lt;/D&gt;&lt;D xsi:type="xsd:double"&gt;11.6819918574816&lt;/D&gt;&lt;D xsi:type="xsd:double"&gt;11.2481426540731&lt;/D&gt;&lt;D xsi:type="xsd:double"&gt;10.6073430404545&lt;/D&gt;&lt;D xsi:type="xsd:double"&gt;11.2567234538025&lt;/D&gt;&lt;D xsi:type="xsd:double"&gt;12.7627439209595&lt;/D&gt;&lt;D xsi:type="xsd:double"&gt;12.630887325611&lt;/D&gt;&lt;D xsi:type="xsd:double"&gt;12.6955074390909&lt;/D&gt;&lt;D xsi:type="xsd:double"&gt;12.2702360041766&lt;/D&gt;&lt;D xsi:type="xsd:double"&gt;12.7560346607964&lt;/D&gt;&lt;D xsi:type="xsd:double"&gt;12.687757790499&lt;/D&gt;&lt;D xsi:type="xsd:double"&gt;12.6403024223041&lt;/D&gt;&lt;D xsi:type="xsd:double"&gt;12.7850726240827&lt;/D&gt;&lt;D xsi:type="xsd:double"&gt;12.8680201197601&lt;/D&gt;&lt;D xsi:type="xsd:double"&gt;13.6659109665247&lt;/D&gt;&lt;D xsi:type="xsd:double"&gt;14.3933037008188&lt;/D&gt;&lt;D xsi:type="xsd:double"&gt;14.3828359844976&lt;/D&gt;&lt;D xsi:type="xsd:double"&gt;14.7790102094481&lt;/D&gt;&lt;D xsi:type="xsd:double"&gt;14.0340859517778&lt;/D&gt;&lt;D xsi:type="xsd:double"&gt;14.1644311516061&lt;/D&gt;&lt;D xsi:type="xsd:double"&gt;14.2148040092443&lt;/D&gt;&lt;D xsi:type="xsd:double"&gt;14.9065072492812&lt;/D&gt;&lt;D xsi:type="xsd:double"&gt;15.8431718823975&lt;/D&gt;&lt;D xsi:type="xsd:double"&gt;16.6910159347809&lt;/D&gt;&lt;D xsi:type="xsd:double"&gt;16.7713289030542&lt;/D&gt;&lt;D xsi:type="xsd:double"&gt;17.3453709110423&lt;/D&gt;&lt;D xsi:type="xsd:double"&gt;18.4028595819823&lt;/D&gt;&lt;D xsi:type="xsd:double"&gt;19.2791906238253&lt;/D&gt;&lt;D xsi:type="xsd:double"&gt;21.2826459336409&lt;/D&gt;&lt;D xsi:type="xsd:double"&gt;20.1673688665348&lt;/D&gt;&lt;D xsi:type="xsd:double"&gt;19.7035790713766&lt;/D&gt;&lt;D xsi:type="xsd:double"&gt;19.4141732602103&lt;/D&gt;&lt;D xsi:type="xsd:double"&gt;19.4408437713203&lt;/D&gt;&lt;D xsi:type="xsd:double"&gt;19.2981634639038&lt;/D&gt;&lt;D xsi:type="xsd:double"&gt;17.915755180317&lt;/D&gt;&lt;D xsi:type="xsd:double"&gt;17.9497883330601&lt;/D&gt;&lt;D xsi:type="xsd:double"&gt;17.920217729444&lt;/D&gt;&lt;D xsi:type="xsd:double"&gt;17.7853541865661&lt;/D&gt;&lt;D xsi:type="xsd:double"&gt;17.7863750820879&lt;/D&gt;&lt;D xsi:type="xsd:double"&gt;18.161588520439&lt;/D&gt;&lt;D xsi:type="xsd:double"&gt;16.7445374434974&lt;/D&gt;&lt;D xsi:type="xsd:double"&gt;16.6425504866416&lt;/D&gt;&lt;D xsi:type="xsd:double"&gt;16.1783882377486&lt;/D&gt;&lt;D xsi:type="xsd:double"&gt;15.6270935680545&lt;/D&gt;&lt;D xsi:type="xsd:double"&gt;15.6088371464601&lt;/D&gt;&lt;D xsi:type="xsd:double"&gt;15.9910224255505&lt;/D&gt;&lt;D xsi:type="xsd:double"&gt;15.4666512009204&lt;/D&gt;&lt;D xsi:type="xsd:double"&gt;15.112771974547&lt;/D&gt;&lt;D xsi:type="xsd:double"&gt;14.4452726088762&lt;/D&gt;&lt;D xsi:type="xsd:double"&gt;13.5705962609131&lt;/D&gt;&lt;D xsi:type="xsd:double"&gt;13.9811266630173&lt;/D&gt;&lt;D xsi:type="xsd:double"&gt;14.089924729903&lt;/D&gt;&lt;D xsi:type="xsd:double"&gt;15.051870511368&lt;/D&gt;&lt;D xsi:type="xsd:double"&gt;14.5618894989894&lt;/D&gt;&lt;D xsi:type="xsd:double"&gt;14.4063249853091&lt;/D&gt;&lt;D xsi:type="xsd:double"&gt;14.2674275605514&lt;/D&gt;&lt;D xsi:type="xsd:double"&gt;13.9812804023718&lt;/D&gt;&lt;D xsi:type="xsd:double"&gt;13.8939607824461&lt;/D&gt;&lt;D xsi:type="xsd:double"&gt;13.876013655453&lt;/D&gt;&lt;D xsi:type="xsd:double"&gt;13.5043993504244&lt;/D&gt;&lt;D xsi:type="xsd:double"&gt;13.7138582160099&lt;/D&gt;&lt;D xsi:type="xsd:double"&gt;13.3083556044891&lt;/D&gt;&lt;D xsi:type="xsd:double"&gt;13.4377731708638&lt;/D&gt;&lt;D xsi:type="xsd:double"&gt;13.0259332101212&lt;/D&gt;&lt;D xsi:type="xsd:double"&gt;12.7779062882685&lt;/D&gt;&lt;D xsi:type="xsd:double"&gt;13.5012245358775&lt;/D&gt;&lt;D xsi:type="xsd:double"&gt;13.4876950709121&lt;/D&gt;&lt;D xsi:type="xsd:double"&gt;13.6573232409655&lt;/D&gt;&lt;D xsi:type="xsd:double"&gt;13.7121716539312&lt;/D&gt;&lt;D xsi:type="xsd:double"&gt;13.3526353053018&lt;/D&gt;&lt;D xsi:type="xsd:double"&gt;13.1180144381837&lt;/D&gt;&lt;D xsi:type="xsd:double"&gt;12.7985732175518&lt;/D&gt;&lt;D xsi:type="xsd:double"&gt;13.0760383753111&lt;/D&gt;&lt;/FQL&gt;&lt;FQL&gt;&lt;Q&gt;PASP-FDS^MAX(FG_PRICE(0,-5AY))&lt;/Q&gt;&lt;R&gt;1&lt;/R&gt;&lt;C&gt;1&lt;/C&gt;&lt;D xsi:type="xsd:double"&gt;3158.12&lt;/D&gt;&lt;/FQL&gt;&lt;FQL&gt;&lt;Q&gt;W-FDS^FG_PRICE_CHANGE(0,-1AM)&lt;/Q&gt;&lt;R&gt;1&lt;/R&gt;&lt;C&gt;1&lt;/C&gt;&lt;D xsi:type="xsd:double"&gt;14.9532710280374&lt;/D&gt;&lt;/FQL&gt;&lt;FQL&gt;&lt;Q&gt;CAGDPY@KR^EE_ACTUAL_ANNUAL(MED,0)&lt;/Q&gt;&lt;R&gt;1&lt;/R&gt;&lt;C&gt;1&lt;/C&gt;&lt;D xsi:type="xsd:double"&gt;1.90344221708053&lt;/D&gt;&lt;/FQL&gt;&lt;FQL&gt;&lt;Q&gt;USDTRY^FG_PRICE_CHANGE(0,-3AM)&lt;/Q&gt;&lt;R&gt;1&lt;/R&gt;&lt;C&gt;1&lt;/C&gt;&lt;D xsi:type="xsd:double"&gt;4.0913343&lt;/D&gt;&lt;/FQL&gt;&lt;FQL&gt;&lt;Q&gt;USDCNH^FG_PRICE_CHANGE(0,-3AM)&lt;/Q&gt;&lt;R&gt;1&lt;/R&gt;&lt;C&gt;1&lt;/C&gt;&lt;D xsi:type="xsd:double"&gt;-4.3152514&lt;/D&gt;&lt;/FQL&gt;&lt;FQL&gt;&lt;Q&gt;USDMXN^STD(FG_PRICE_CHANGE(0,-3AY,M))&lt;/Q&gt;&lt;R&gt;1&lt;/R&gt;&lt;C&gt;1&lt;/C&gt;&lt;D xsi:type="xsd:double"&gt;2.82970727494165&lt;/D&gt;&lt;/FQL&gt;&lt;FQL&gt;&lt;Q&gt;USDMYR^FG_PRICE_CHANGE(0,-1AM)&lt;/Q&gt;&lt;R&gt;1&lt;/R&gt;&lt;C&gt;1&lt;/C&gt;&lt;D xsi:type="xsd:double"&gt;-5.1171246&lt;/D&gt;&lt;/FQL&gt;&lt;FQL&gt;&lt;Q&gt;FC0000MX^FMA_EPS(NTMA,-20AY,0,CY,,"PORTAGG","MEANR")&lt;/Q&gt;&lt;R&gt;20&lt;/R&gt;&lt;C&gt;1&lt;/C&gt;&lt;D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xsi:type="xsd:double"&gt;25.5496376147783&lt;/D&gt;&lt;D xsi:type="xsd:double"&gt;22.575311410808&lt;/D&gt;&lt;D xsi:type="xsd:double"&gt;28.4030522839006&lt;/D&gt;&lt;D xsi:type="xsd:double"&gt;32.5319871434715&lt;/D&gt;&lt;D xsi:type="xsd:double"&gt;39.4423843156453&lt;/D&gt;&lt;/FQL&gt;&lt;FQL&gt;&lt;Q&gt;EWW^FG_TOTAL_RETURNC(-10AY,0,AM)&lt;/Q&gt;&lt;R&gt;121&lt;/R&gt;&lt;C&gt;1&lt;/C&gt;&lt;D xsi:type="xsd:double"&gt;-4.561937&lt;/D&gt;&lt;D xsi:type="xsd:double"&gt;-2.9089391&lt;/D&gt;&lt;D xsi:type="xsd:double"&gt;0.24089813&lt;/D&gt;&lt;D xsi:type="xsd:double"&gt;-10.193527&lt;/D&gt;&lt;D xsi:type="xsd:double"&gt;0.67499876&lt;/D&gt;&lt;D xsi:type="xsd:double"&gt;0.9218931&lt;/D&gt;&lt;D xsi:type="xsd:double"&gt;-3.4047484&lt;/D&gt;&lt;D xsi:type="xsd:double"&gt;3.4731746&lt;/D&gt;&lt;D xsi:type="xsd:double"&gt;-2.1103382&lt;/D&gt;&lt;D xsi:type="xsd:double"&gt;-0.21033883&lt;/D&gt;&lt;D xsi:type="xsd:double"&gt;-6.9384933&lt;/D&gt;&lt;D xsi:type="xsd:double"&gt;-3.4609735&lt;/D&gt;&lt;D xsi:type="xsd:double"&gt;-2.8032005&lt;/D&gt;&lt;D xsi:type="xsd:double"&gt;7.7692747&lt;/D&gt;&lt;D xsi:type="xsd:double"&gt;-1.2197375&lt;/D&gt;&lt;D xsi:type="xsd:double"&gt;-5.3497133&lt;/D&gt;&lt;D xsi:type="xsd:double"&gt;-9.837657&lt;/D&gt;&lt;D xsi:type="xsd:double"&gt;4.865217&lt;/D&gt;&lt;D xsi:type="xsd:double"&gt;9.383499&lt;/D&gt;&lt;D xsi:type="xsd:double"&gt;3.2862067&lt;/D&gt;&lt;D xsi:type="xsd:double"&gt;-6.4927874&lt;/D&gt;&lt;D xsi:type="xsd:double"&gt;-7.317388&lt;/D&gt;&lt;D xsi:type="xsd:double"&gt;7.449794&lt;/D&gt;&lt;D xsi:type="xsd:double"&gt;2.6326418&lt;/D&gt;&lt;D xsi:type="xsd:double"&gt;-4.1511655&lt;/D&gt;&lt;D xsi:type="xsd:double"&gt;4.249227&lt;/D&gt;&lt;D xsi:type="xsd:double"&gt;-13.619434&lt;/D&gt;&lt;D xsi:type="xsd:double"&gt;-1.001966&lt;/D&gt;&lt;D xsi:type="xsd:double"&gt;3.821361&lt;/D&gt;&lt;D xsi:type="xsd:double"&gt;3.9246082&lt;/D&gt;&lt;D xsi:type="xsd:double"&gt;9.878386&lt;/D&gt;&lt;D xsi:type="xsd:double"&gt;-0.1165092&lt;/D&gt;&lt;D xsi:type="xsd:double"&gt;3.1493068&lt;/D&gt;&lt;D xsi:type="xsd:double"&gt;2.1524787&lt;/D&gt;&lt;D xsi:type="xsd:double"&gt;5.6332827&lt;/D&gt;&lt;D xsi:type="xsd:double"&gt;1.7481804&lt;/D&gt;&lt;D xsi:type="xsd:double"&gt;-5.553627&lt;/D&gt;&lt;D xsi:type="xsd:double"&gt;-6.872469&lt;/D&gt;&lt;D xsi:type="xsd:double"&gt;0.039458275&lt;/D&gt;&lt;D xsi:type="xsd:double"&gt;-3.3560693&lt;/D&gt;&lt;D xsi:type="xsd:double"&gt;11.484539&lt;/D&gt;&lt;D xsi:type="xsd:double"&gt;-6.510079&lt;/D&gt;&lt;D xsi:type="xsd:double"&gt;0.19782782&lt;/D&gt;&lt;D xsi:type="xsd:double"&gt;2.0138144&lt;/D&gt;&lt;D xsi:type="xsd:double"&gt;-10.973483&lt;/D&gt;&lt;D xsi:type="xsd:double"&gt;0.43383837&lt;/D&gt;&lt;D xsi:type="xsd:double"&gt;13.725054&lt;/D&gt;&lt;D xsi:type="xsd:double"&gt;0.67477226&lt;/D&gt;&lt;D xsi:type="xsd:double"&gt;-2.0873249&lt;/D&gt;&lt;D xsi:type="xsd:double"&gt;-10.267943&lt;/D&gt;&lt;D xsi:</t>
        </r>
      </text>
    </comment>
    <comment ref="A13" authorId="0" shapeId="0" xr:uid="{5FFCF85B-6D6A-41BE-BD26-72738CF933EF}">
      <text>
        <r>
          <rPr>
            <b/>
            <sz val="9"/>
            <color indexed="81"/>
            <rFont val="Tahoma"/>
            <charset val="1"/>
          </rPr>
          <t>type="xsd:double"&gt;-16.3252&lt;/D&gt;&lt;D xsi:type="xsd:double"&gt;7.8967214&lt;/D&gt;&lt;D xsi:type="xsd:double"&gt;9.186161&lt;/D&gt;&lt;D xsi:type="xsd:double"&gt;-1.6067863&lt;/D&gt;&lt;D xsi:type="xsd:double"&gt;-1.3608515&lt;/D&gt;&lt;D xsi:type="xsd:double"&gt;6.9671154&lt;/D&gt;&lt;D xsi:type="xsd:double"&gt;-5.8469477&lt;/D&gt;&lt;D xsi:type="xsd:double"&gt;1.45576&lt;/D&gt;&lt;D xsi:type="xsd:double"&gt;-4.730189&lt;/D&gt;&lt;D xsi:type="xsd:double"&gt;-4.7240376&lt;/D&gt;&lt;D xsi:type="xsd:double"&gt;7.5891733&lt;/D&gt;&lt;D xsi:type="xsd:double"&gt;5.243361&lt;/D&gt;&lt;D xsi:type="xsd:double"&gt;-2.2117913&lt;/D&gt;&lt;D xsi:type="xsd:double"&gt;5.8626175&lt;/D&gt;&lt;D xsi:type="xsd:double"&gt;-0.7407427&lt;/D&gt;&lt;D xsi:type="xsd:double"&gt;-7.5285316&lt;/D&gt;&lt;D xsi:type="xsd:double"&gt;-33.728935&lt;/D&gt;&lt;D xsi:type="xsd:double"&gt;-1.7908335&lt;/D&gt;&lt;D xsi:type="xsd:double"&gt;17.614878&lt;/D&gt;&lt;D xsi:type="xsd:double"&gt;-1.7687261&lt;/D&gt;&lt;D xsi:type="xsd:double"&gt;6.4005136&lt;/D&gt;&lt;D xsi:type="xsd:double"&gt;-0.8636117&lt;/D&gt;&lt;D xsi:type="xsd:double"&gt;-3.2141745&lt;/D&gt;&lt;D xsi:type="xsd:double"&gt;9.99378&lt;/D&gt;&lt;D xsi:type="xsd:double"&gt;16.817165&lt;/D&gt;&lt;D xsi:type="xsd:double"&gt;3.216505&lt;/D&gt;&lt;D xsi:type="xsd:double"&gt;-1.2084663&lt;/D&gt;&lt;D xsi:type="xsd:double"&gt;-2.5641024&lt;/D&gt;&lt;D xsi:type="xsd:double"&gt;8.28824&lt;/D&gt;&lt;D xsi:type="xsd:double"&gt;5.3145647&lt;/D&gt;&lt;D xsi:type="xsd:double"&gt;2.8035402&lt;/D&gt;&lt;D xsi:type="xsd:double"&gt;2.6651978&lt;/D&gt;&lt;D xsi:type="xsd:double"&gt;0.74133873&lt;/D&gt;&lt;D xsi:type="xsd:double"&gt;2.1463633&lt;/D&gt;&lt;D xsi:type="xsd:double"&gt;-0.48029423&lt;/D&gt;&lt;D xsi:type="xsd:double"&gt;-1.1864066&lt;/D&gt;&lt;D xsi:type="xsd:double"&gt;-9.99186&lt;/D&gt;&lt;D xsi:type="xsd:double"&gt;15.288771&lt;/D&gt;&lt;D xsi:type="xsd:double"&gt;-6.02625&lt;/D&gt;&lt;D xsi:type="xsd:double"&gt;5.968249&lt;/D&gt;&lt;D xsi:type="xsd:double"&gt;7.0101857&lt;/D&gt;&lt;D xsi:type="xsd:double"&gt;-6.40164&lt;/D&gt;&lt;D xsi:type="xsd:double"&gt;6.001985&lt;/D&gt;&lt;D xsi:type="xsd:double"&gt;-9.161907&lt;/D&gt;&lt;D xsi:type="xsd:double"&gt;-3.889829&lt;/D&gt;&lt;D xsi:type="xsd:double"&gt;1.8157959&lt;/D&gt;&lt;D xsi:type="xsd:double"&gt;-4.9849567&lt;/D&gt;&lt;D xsi:type="xsd:double"&gt;11.3975525&lt;/D&gt;&lt;D xsi:type="xsd:double"&gt;9.622419&lt;/D&gt;&lt;D xsi:type="xsd:double"&gt;-2.827537&lt;/D&gt;&lt;D xsi:type="xsd:double"&gt;12.89382&lt;/D&gt;&lt;D xsi:type="xsd:double"&gt;-0.86132884&lt;/D&gt;&lt;D xsi:type="xsd:double"&gt;-0.03475547&lt;/D&gt;&lt;D xsi:type="xsd:double"&gt;3.9631486&lt;/D&gt;&lt;D xsi:type="xsd:double"&gt;2.357459&lt;/D&gt;&lt;D xsi:type="xsd:double"&gt;3.3566236&lt;/D&gt;&lt;D xsi:type="xsd:double"&gt;2.4199963&lt;/D&gt;&lt;D xsi:type="xsd:double"&gt;-2.300644&lt;/D&gt;&lt;D xsi:type="xsd:double"&gt;-7.780427&lt;/D&gt;&lt;D xsi:type="xsd:double"&gt;-5.917877&lt;/D&gt;&lt;D xsi:type="xsd:double"&gt;13.680553&lt;/D&gt;&lt;D xsi:type="xsd:double"&gt;12.141598&lt;/D&gt;&lt;D xsi:type="xsd:double"&gt;-3.0236602&lt;/D&gt;&lt;D xsi:type="xsd:double"&gt;-0.4066825&lt;/D&gt;&lt;D xsi:type="xsd:double"&gt;4.476702&lt;/D&gt;&lt;D xsi:type="xsd:double"&gt;-3.2281458&lt;/D&gt;&lt;D xsi:type="xsd:double"&gt;-1.3911724&lt;/D&gt;&lt;D xsi:type="xsd:double"&gt;-14.013773&lt;/D&gt;&lt;D xsi:type="xsd:double"&gt;0.7294059&lt;/D&gt;&lt;D xsi:type="xsd:double"&gt;-7.082301&lt;/D&gt;&lt;D xsi:type="xsd:double"&gt;4.3337703&lt;/D&gt;&lt;/FQL&gt;&lt;FQL&gt;&lt;Q&gt;PASP-FDS^FG_PRICE(0)/MAX(FG_PRICE(0,-1AY))&lt;/Q&gt;&lt;R&gt;1&lt;/R&gt;&lt;C&gt;1&lt;/C&gt;&lt;D xsi:type="xsd:double"&gt;0.817344589409056&lt;/D&gt;&lt;/FQL&gt;&lt;FQL&gt;&lt;Q&gt;PLATI-FDS^FG_PRICE_CHANGE(0,-3AM)&lt;/Q&gt;&lt;R&gt;1&lt;/R&gt;&lt;C&gt;1&lt;/C&gt;&lt;D xsi:type="xsd:double"&gt;0.198412698412698&lt;/D&gt;&lt;/FQL&gt;&lt;FQL&gt;&lt;Q&gt;COPP-FDS^FG_PRICE(0)&lt;/Q&gt;&lt;R&gt;1&lt;/R&gt;&lt;C&gt;1&lt;/C&gt;&lt;D xsi:type="xsd:double"&gt;4.581&lt;/D&gt;&lt;/FQL&gt;&lt;FQL&gt;&lt;Q&gt;EPU^FG_PRICE_MAVG(0,,,,60)&lt;/Q&gt;&lt;R&gt;1&lt;/R&gt;&lt;C&gt;1&lt;/C&gt;&lt;D xsi:type="xsd:double"&gt;40.6219&lt;/D&gt;&lt;/FQL&gt;&lt;FQL&gt;&lt;Q&gt;VWO^SIZE(FG_CONSTITUENTS)&lt;/Q&gt;&lt;R&gt;1&lt;/R&gt;&lt;C&gt;1&lt;/C&gt;&lt;D xsi:type="xsd:long"&gt;4847&lt;/D&gt;&lt;/FQL&gt;&lt;FQL&gt;&lt;Q&gt;EWT^FMA_ROE(NTMA,-20AY,NOW,FY,"PORTAGG","MEANR")&lt;/Q&gt;&lt;R&gt;20&lt;/R&gt;&lt;C&gt;1&lt;/C&gt;&lt;D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xsi:type="xsd:double"&gt;10.8983132432533&lt;/D&gt;&lt;D xsi:type="xsd:double"&gt;11.6209108333021&lt;/D&gt;&lt;D xsi:type="xsd:double"&gt;14.7244118800779&lt;/D&gt;&lt;D xsi:type="xsd:double"&gt;12.9407917703282&lt;/D&gt;&lt;D xsi:type="xsd:double"&gt;11.9161171814392&lt;/D&gt;&lt;/FQL&gt;&lt;FQL&gt;&lt;Q&gt;TRYGB10Y-FDS^FG_YIELD(-10AY,0,Y,,"YTM")&lt;/Q&gt;&lt;R&gt;10&lt;/R&gt;&lt;C&gt;1&lt;/C&gt;&lt;D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xsi:type="xsd:double"&gt;3.534&lt;/D&gt;&lt;/FQL&gt;&lt;FQL&gt;&lt;Q&gt;CAGDPY@SA^EE_ACTUAL_ANNUAL(MED,0)&lt;/Q&gt;&lt;R&gt;1&lt;/R&gt;&lt;C&gt;1&lt;/C&gt;&lt;D xsi:type="xsd:double"&gt;3.19136442056759&lt;/D&gt;&lt;/FQL&gt;&lt;FQL&gt;&lt;Q&gt;USDSAR^FG_PRICE(0)&lt;/Q&gt;&lt;R&gt;1&lt;/R&gt;&lt;C&gt;1&lt;/C&gt;&lt;D xsi:type="xsd:double"&gt;3.7510178&lt;/D&gt;&lt;/FQL&gt;&lt;FQL&gt;&lt;Q&gt;USDZAR^STD(FG_PRICE_CHANGE(0,-1AY,AM))&lt;/Q&gt;&lt;R&gt;1&lt;/R&gt;&lt;C&gt;1&lt;/C&gt;&lt;D xsi:type="xsd:double"&gt;1.92353329109606&lt;/D&gt;&lt;/FQL&gt;&lt;FQL&gt;&lt;Q&gt;USDPHP^STD(FG_PRICE_CHANGE(0,-1AY,AM))&lt;/Q&gt;&lt;R&gt;1&lt;/R&gt;&lt;C&gt;1&lt;/C&gt;&lt;D xsi:type="xsd:double"&gt;1.61908202518074&lt;/D&gt;&lt;/FQL&gt;&lt;FQL&gt;&lt;Q&gt;EWY^P_PRICE_RETURNS_PR('52W',2,-10AY,0,AM)&lt;/Q&gt;&lt;R&gt;121&lt;/R&gt;&lt;C&gt;1&lt;/C&gt;&lt;D xsi:type="xsd:double"&gt;0.4998803&lt;/D&gt;&lt;D xsi:type="xsd:double"&gt;-8.897644&lt;/D&gt;&lt;D xsi:type="xsd:double"&gt;-8.57203&lt;/D&gt;&lt;D xsi:type="xsd:double"&gt;-9.184324&lt;/D&gt;&lt;D xsi:type="xsd:double"&gt;-0.34852028&lt;/D&gt;&lt;D xsi:type="xsd:double"&gt;-6.6309395&lt;/D&gt;&lt;D xsi:type="xsd:double"&gt;-4.826564&lt;/D&gt;&lt;D xsi:type="xsd:double"&gt;1.6548872&lt;/D&gt;&lt;D xsi:type="xsd:double"&gt;-8.914709&lt;/D&gt;&lt;D xsi:type="xsd:double"&gt;-12.966818&lt;/D&gt;&lt;D xsi:type="xsd:double"&gt;-21.11277&lt;/D&gt;&lt;D xsi:type="xsd:double"&gt;-26.937628&lt;/D&gt;&lt;D xsi:type="xsd:double"&gt;-21.275633&lt;/D&gt;&lt;D xsi:type="xsd:double"&gt;-5.075222&lt;/D&gt;&lt;D xsi:type="xsd:double"&gt;-6.0304823&lt;/D&gt;&lt;D xsi:type="xsd:double"&gt;-5.8195887&lt;/D&gt;&lt;D xsi:type="xsd:double"&gt;-16.367548&lt;/D&gt;&lt;D xsi:type="xsd:double"&gt;-16.552067&lt;/D&gt;&lt;D xsi:type="xsd:double"&gt;-9.119815&lt;/D&gt;&lt;D xsi:type="xsd:double"&gt;-13.132132&lt;/D&gt;&lt;D xsi:type="xsd:double"&gt;-12.103426&lt;/D&gt;&lt;D xsi:type="xsd:double"&gt;-10.16261&lt;/D&gt;&lt;D xsi:type="xsd:double"&gt;9.772337&lt;/D&gt;&lt;D xsi:type="xsd:double"&gt;22.667944&lt;/D&gt;&lt;D xsi:type="xsd:double"&gt;24.288034&lt;/D&gt;&lt;D xsi:type="xsd:double"&gt;4.088044&lt;/D&gt;&lt;D xsi:type="xsd:double"&gt;1.0386944&lt;/D&gt;&lt;D xsi:type="xsd:double"&gt;5.0080895&lt;/D&gt;&lt;D xsi:type="xsd:double"&gt;23.780155&lt;/D&gt;&lt;D xsi:type="xsd:double"&gt;28.250015&lt;/D&gt;&lt;D xsi:type="xsd:double"&gt;22.56664&lt;/D&gt;&lt;D xsi:type="xsd:double"&gt;18.246185&lt;/D&gt;&lt;D xsi:type="xsd:double"&gt;38.702347&lt;/D&gt;&lt;D xsi:type="xsd:double"&gt;40.060223&lt;/D&gt;&lt;D xsi:type="xsd:double"&gt;31.615305&lt;/D&gt;&lt;D xsi:type="xsd:double"&gt;23.201048&lt;/D&gt;&lt;D xsi:type="xsd:double"&gt;18.30951&lt;/D&gt;&lt;D xsi:type="xsd:double"&gt;34.775223&lt;/D&gt;&lt;D xsi:type="xsd:double"&gt;44.11366&lt;/D&gt;&lt;D xsi:type="xsd:double"&gt;42.373894&lt;/D&gt;&lt;D xsi:type="xsd:double"&gt;41.937492&lt;/D&gt;&lt;D xsi:type="xsd:double"&gt;28.246998&lt;/D&gt;&lt;D xsi:type="xsd:double"&gt;20.35526&lt;/D&gt;&lt;D xsi:type="xsd:double"&gt;26.147831&lt;/D&gt;&lt;D xsi:type="xsd:double"&gt;12.388372&lt;/D&gt;&lt;D xsi:type="xsd:double"&gt;1.5429735&lt;/D&gt;&lt;D xsi:type="xsd:double"&gt;-3.4104228&lt;/D&gt;&lt;D xsi:type="xsd:double"&gt;0.2528429&lt;/D&gt;&lt;D xsi:type="xsd:double"&gt;3.5464168&lt;/D&gt;&lt;D xsi:type="xsd:double"&gt;-17.88063&lt;/D&gt;&lt;D xsi:type="xsd:double"&gt;-17.402857&lt;/D&gt;&lt;D xsi:type="xsd:double"&gt;-18.951262&lt;/D&gt;&lt;D xsi:type="xsd:double"&gt;-17.86719&lt;/D&gt;&lt;D xsi:type="xsd:double"&gt;-10.730571&lt;/D&gt;&lt;D xsi:type="xsd:double"&gt;-16.162418&lt;/D&gt;&lt;D xsi:type="xsd:double"&gt;-17.610771&lt;/D&gt;&lt;D xsi:type="xsd:double"&gt;-23.571945&lt;/D&gt;&lt;D xsi:type="xsd:double"&gt;-8.784401&lt;/D&gt;&lt;D xsi:type="xsd:double"&gt;-12.626219&lt;/D&gt;&lt;D xsi:type="xsd:double"&gt;-22.025085&lt;/D&gt;&lt;D xsi:type="xsd:double"&gt;-18.009907&lt;/D&gt;&lt;D xsi:type="xsd:double"&gt;1.0278344&lt;/D&gt;&lt;D xsi:type="xsd:double"&gt;0.113892555&lt;/D&gt;&lt;D xsi:type="xsd:double"&gt;8.801794&lt;/D&gt;&lt;D xsi:type="xsd:double"&gt;-2.2592187&lt;/D&gt;&lt;D xsi:type="xsd:double"&gt;-12.835532&lt;/D&gt;&lt;D xsi:type="xsd:double"&gt;-23.306156&lt;/D&gt;&lt;D xsi:type="xsd:double"&gt;-14.461517&lt;/D&gt;&lt;D xsi:type="xsd:double"&gt;-2.2386372&lt;/D&gt;&lt;D xsi:type="xsd:double"&gt;-2.430749&lt;/D&gt;&lt;D xsi:type="xsd:double"&gt;7.4437976&lt;/D&gt;&lt;D xsi:type="xsd:double"&gt;25.574339&lt;/D&gt;&lt;D xsi:type="xsd:double"&gt;13.922035&lt;/D&gt;&lt;D xsi:type="xsd:double"&gt;15.796364&lt;/D&gt;&lt;D xsi:type="xsd:double"&gt;32.97918&lt;/D&gt;&lt;D xsi:type="xsd:double"&gt;35.266388&lt;/D&gt;&lt;D xsi:type="xsd:double"&gt;50.77206&lt;/D&gt;&lt;D xsi:type="xsd:double"&gt;58.419514&lt;/D&gt;&lt;D xsi:type="xsd:double"&gt;87.773026&lt;/D&gt;&lt;D xsi:type="xsd:double"&gt;83.375404&lt;/D&gt;&lt;D xsi:type="xsd:double"&gt;72.56395&lt;/D&gt;&lt;D xsi:type="xsd:double"&gt;65.0494&lt;/D&gt;&lt;D xsi:type="xsd:double"&gt;49.501564&lt;/D&gt;&lt;D xsi:type="xsd:double"&gt;35.38793&lt;/D&gt;&lt;D xsi:type="xsd:double"&gt;32.766747&lt;/D&gt;&lt;D xsi:type="xsd:double"&gt;21.744442&lt;/D&gt;&lt;D xsi:type="xsd:double"&gt;-0.49920678&lt;/D&gt;&lt;D xsi:type="xsd:double"&gt;-1.6783118&lt;/D&gt;&lt;D xsi:type="xsd:double"&gt;-22.163612&lt;/D&gt;&lt;D xsi:type="xsd:double"&gt;-16.612732&lt;/D&gt;&lt;D xsi:type="xsd:double"&gt;-17.921173&lt;/D&gt;&lt;D xsi:type="xsd:double"&gt;-28.484344&lt;/D&gt;&lt;D xsi:type="xsd:double"&gt;-23.94079&lt;/D&gt;&lt;D xsi:type="xsd:double"&gt;-35.347397&lt;/D&gt;&lt;D xsi:type="xsd:double"&gt;-31.417889&lt;/D&gt;&lt;D xsi:type="xsd:double"&gt;-29.992563&lt;/D&gt;&lt;D xsi:type="xsd:double"&gt;-39.435463&lt;/D&gt;&lt;D xsi:type="xsd:double"&gt;-35.044044&lt;/D&gt;&lt;D xsi:type="xsd:double"&gt;-25.350613&lt;/D&gt;&lt;D xsi:type="xsd:double"&gt;-26.226318&lt;/D&gt;&lt;D xsi:type="xsd:double"&gt;-4.358995&lt;/D&gt;&lt;D xsi:type="xsd:double"&gt;-18.21767&lt;/D&gt;&lt;D xsi:type="xsd:double"&gt;-14.205122&lt;/D&gt;&lt;D xsi:type="xsd:double"&gt;-6.0510454&lt;/D&gt;&lt;D xsi:type="xsd:double"&gt;-4.0632844&lt;/D&gt;&lt;D xsi:type="xsd:double"&gt;9.820307&lt;/D&gt;&lt;D xsi:type="xsd:double"&gt;12.1558075&lt;/D&gt;&lt;D xsi:type="xsd:double"&gt;5.2539945&lt;/D&gt;&lt;D xsi:type="xsd:double"&gt;20.753992&lt;/D&gt;&lt;D xsi:type="xsd:double"&gt;7.3673606&lt;/D&gt;&lt;D xsi:type="xsd:double"&gt;9.398675&lt;/D&gt;&lt;D xsi:type="xsd:double"&gt;15.431511&lt;/D&gt;&lt;D xsi:type="xsd:double"&gt;-6.197053&lt;/D&gt;&lt;D xsi:type="xsd:double"&gt;11.178648&lt;/D&gt;&lt;D xsi:type="xsd:double"&gt;16.087341&lt;/D&gt;&lt;D xsi:type="xsd:double"&gt;8.763016&lt;/D&gt;&lt;D xsi:type="xsd:double"&gt;5.4958224&lt;/D&gt;&lt;D xsi:type="xsd:double"&gt;4.554534&lt;/D&gt;&lt;D xsi:type="xsd:double"&gt;-1.1528134&lt;/D&gt;&lt;D xsi:type="xsd:double"&gt;9.516298&lt;/D&gt;&lt;D xsi:type="xsd:double"&gt;17.225147&lt;/D&gt;&lt;/FQL&gt;&lt;FQL&gt;&lt;Q&gt;EWZ^FMA_DIV_YLD(NTMA,-10AY,0,AM,"PORTAGG","MEANR")&lt;/Q&gt;&lt;R&gt;121&lt;/R&gt;&lt;C&gt;1&lt;/C&gt;&lt;D xsi:type="xsd:double"&gt;3.72875790142467&lt;/D&gt;&lt;D xsi:type="xsd:double"&gt;4.03990118429485&lt;/D&gt;&lt;D xsi:type="xsd:double"&gt;3.65247084356089&lt;/D&gt;&lt;D xsi:type="xsd:double"&gt;4.11734417643303&lt;/D&gt;&lt;D xsi:type="xsd:double"&gt;4.1232872697811&lt;/D&gt;&lt;D xsi:type="xsd:double"&gt;3.92647278045223&lt;/D&gt;&lt;D xsi:type="xsd:double"&gt;3.93214999253575&lt;/D&gt;&lt;D xsi:type="xsd:double"&gt;3.64035541062006&lt;/D&gt;&lt;D xsi:type="xsd:double"&gt;3.76350701647233&lt;/D&gt;&lt;D xsi:type="xsd:double"&gt;3.86825694172325&lt;/D&gt;&lt;D xsi:type="xsd:double"&gt;4.13289530813469&lt;/D&gt;&lt;D xsi:type="xsd:double"&gt;4.08481717813664&lt;/D&gt;&lt;D xsi:type="xsd:double"&gt;4.35486254416901&lt;/D&gt;&lt;D xsi:type="xsd:double"&gt;4.01228838841647&lt;/D&gt;&lt;D xsi:type="xsd:double"&gt;4.03805659816746&lt;/D&gt;&lt;D xsi:type="xsd:double"&gt;4.10264212392301&lt;/D&gt;&lt;D xsi:type="xsd:double"&gt;4.84906218693398&lt;/D&gt;&lt;D xsi:type="xsd:double"&gt;4.26593043290344&lt;/D&gt;&lt;D xsi:type="xsd:double"&gt;3.30310388361628&lt;/D&gt;&lt;D xsi:type="xsd:double"&gt;3.0644426838128&lt;/D&gt;&lt;D xsi:type="xsd:double"&gt;3.4730932282771&lt;/D&gt;&lt;D xsi:type="xsd:double"&gt;3.46780858864088&lt;/D&gt;&lt;D xsi:type="xsd:double"&gt;2.9526910736244&lt;/D&gt;&lt;D xsi:type="xsd:double"&gt;3.15821762361602&lt;/D&gt;&lt;D xsi:type="xsd:double"&gt;3.14830244873943&lt;/D&gt;&lt;D xsi:type="xsd:double"&gt;2.85917279915632&lt;/D&gt;&lt;D xsi:type="xsd:double"&gt;3.15295922781833&lt;/D&gt;&lt;D xsi:type="xsd:double"&gt;3.61076198382052&lt;/D&gt;&lt;D xsi:type="xsd:double"&gt;3.32622687378374&lt;/D&gt;&lt;D xsi:type="xsd:double"&gt;3.41004559538784&lt;/D&gt;&lt;D xsi:type="xsd:double"&gt;3.64702360879462&lt;/D&gt;&lt;D xsi:type="xsd:double"&gt;3.6419609748458&lt;/D&gt;&lt;D xsi:type="xsd:double"&gt;3.67169606386374&lt;/D&gt;&lt;D xsi:type="xsd:double"&gt;3.71967245410874&lt;/D&gt;&lt;D xsi:type="xsd:double"&gt;3.50738692400348&lt;/D&gt;&lt;D xsi:type="xsd:double"&gt;3.28759675679564&lt;/D&gt;&lt;D xsi:type="xsd:double"&gt;3.24248923889984&lt;/D&gt;&lt;D xsi:type="xsd:double"&gt;3.21632797161225&lt;/D&gt;&lt;D xsi:type="xsd:double"&gt;3.52432286814438&lt;/D&gt;&lt;D xsi:type="xsd:double"&gt;3.44511727787141&lt;/D&gt;&lt;D xsi:type="xsd:double"&gt;3.13445934995669&lt;/D&gt;&lt;D xsi:type="xsd:double"&gt;3.30228666221899&lt;/D&gt;&lt;D xsi:type="xsd:double"&gt;3.55232451654413&lt;/D&gt;&lt;D xsi:type="xsd:double"&gt;3.64391794517955&lt;/D&gt;&lt;D xsi:type="xsd:double"&gt;4.06659306448698&lt;/D&gt;&lt;D xsi:type="xsd:double"&gt;4.59928203859882&lt;/D&gt;&lt;D xsi:type="xsd:double"&gt;4.14001750999132&lt;/D&gt;&lt;D xsi:type="xsd:double"&gt;4.29663299633092&lt;/D&gt;&lt;D xsi:type="xsd:double"&gt;4.26102482444014&lt;/D&gt;&lt;D xsi:type="xsd:double"&gt;3.97698333471425&lt;/D&gt;&lt;D xsi:type="xsd:double"&gt;3.95610743374981&lt;/D&gt;&lt;D xsi:type="xsd:double"&gt;4.11927041738747&lt;/D&gt;&lt;D xsi:type="xsd:double"&gt;3.62402149121767&lt;/D&gt;&lt;D xsi:type="xsd:double"&gt;3.47464019809063&lt;/D&gt;&lt;D xsi:type="xsd:double"&gt;3.50613715526469&lt;/D&gt;&lt;D xsi:type="xsd:double"&gt;3.4047922066765&lt;/D&gt;&lt;D xsi:type="xsd:double"&gt;3.50891279366283&lt;/D&gt;&lt;D xsi:type="xsd:double"&gt;3.10687340188712&lt;/D&gt;&lt;D xsi:type="xsd:double"&gt;3.1598181581153&lt;/D&gt;&lt;D xsi:type="xsd:double"&gt;3.47981515955676&lt;/D&gt;&lt;D xsi:type="xsd:double"&gt;3.22413593032976&lt;/D&gt;&lt;D xsi:type="xsd:double"&gt;3.26375062688062&lt;/D&gt;&lt;D xsi:type="xsd:double"&gt;3.29137941700189&lt;/D&gt;&lt;D xsi:type="xsd:double"&gt;3.12177284041795&lt;/D&gt;&lt;D xsi:type="xsd:double"&gt;3.1280501243672&lt;/D&gt;&lt;D xsi:type="xsd:double"&gt;3.52279602459374&lt;/D&gt;&lt;D xsi:type="xsd:double"&gt;4.59408303708938&lt;/D&gt;&lt;D xsi:type="xsd:double"&gt;3.91235162854756&lt;/D&gt;&lt;D xsi:type="xsd:double"&gt;3.22976279498487&lt;/D&gt;&lt;D xsi:type="xsd:double"&gt;3.01335452291374&lt;/D&gt;&lt;D xsi:type="xsd:double"&gt;2.66126280345756&lt;/D&gt;&lt;D xsi:type="xsd:double"&gt;2.88819155460563&lt;/D&gt;&lt;D xsi:type="xsd:double"&gt;3.44290893198581&lt;/D&gt;&lt;D xsi:type="xsd:double"&gt;3.41165996920896&lt;/D&gt;&lt;D xsi:type="xsd:double"&gt;3.31048689831366&lt;/D&gt;&lt;D xsi:type="xsd:double"&gt;3.36316942380765&lt;/D&gt;&lt;D xsi:type="xsd:double"&gt;3.63045583857356&lt;/D&gt;&lt;D xsi:type="xsd:double"&gt;4.14058934573768&lt;/D&gt;&lt;D xsi:type="xsd:double"&gt;4.47744288143798&lt;/D&gt;&lt;D xsi:type="xsd:double"&gt;4.78366010815559&lt;/D&gt;&lt;D xsi:type="xsd:double"&gt;4.64346967838939&lt;/D&gt;&lt;D xsi:type="xsd:double"&gt;4.90311412570048&lt;/D&gt;&lt;D xsi:type="xsd:double"&gt;5.54443187740559&lt;/D&gt;&lt;D xsi:type="xsd:double"&gt;5.97395851894876&lt;/D&gt;&lt;D xsi:type="xsd:double"&gt;6.2702626096337&lt;/D&gt;&lt;D xsi:type="xsd:double"&gt;6.95512372050785&lt;/D&gt;&lt;D xsi:type="xsd:double"&gt;7.92287480480243&lt;/D&gt;&lt;D xsi:type="xsd:double"&gt;7.4795548279073&lt;/D&gt;&lt;D xsi:type="xsd:double"&gt;6.82717453997759&lt;/D&gt;&lt;D xsi:type="xsd:double"&gt;7.91860171479593&lt;/D&gt;&lt;D xsi:type="xsd:double"&gt;8.37236667291951&lt;/D&gt;&lt;D xsi:type="xsd:double"&gt;8.91996098998671&lt;/D&gt;&lt;D xsi:type="xsd:double"&gt;9.8560157207723&lt;/D&gt;&lt;D xsi:type="xsd:double"&gt;11.4025966828312&lt;/D&gt;&lt;D xsi:type="xsd:double"&gt;11.3848450369942&lt;/D&gt;&lt;D xsi:type="xsd:double"&gt;10.3174642212072&lt;/D&gt;&lt;D xsi:type="xsd:double"&gt;10.6269661281014&lt;/D&gt;&lt;D xsi:type="xsd:double"&gt;8.54864157580961&lt;/D&gt;&lt;D xsi:type="xsd:double"&gt;7.75572774314248&lt;/D&gt;&lt;D xsi:type="xsd:double"&gt;6.77333304972117&lt;/D&gt;&lt;D xsi:type="xsd:double"&gt;6.58302165451637&lt;/D&gt;&lt;D xsi:type="xsd:double"&gt;6.50238260103385&lt;/D&gt;&lt;D xsi:type="xsd:double"&gt;6.91906919264717&lt;/D&gt;&lt;D xsi:type="xsd:double"&gt;6.79852750594055&lt;/D&gt;&lt;D xsi:type="xsd:double"&gt;6.46686946907508&lt;/D&gt;&lt;D xsi:type="xsd:double"&gt;6.11745734833235&lt;/D&gt;&lt;D xsi:type="xsd:double"&gt;5.95106829902564&lt;/D&gt;&lt;D xsi:type="xsd:double"&gt;6.00818638267826&lt;/D&gt;&lt;D xsi:type="xsd:double"&gt;6.03524853276706&lt;/D&gt;&lt;D xsi:type="xsd:double"&gt;6.39132605651475&lt;/D&gt;&lt;D xsi:type="xsd:double"&gt;6.12945735363923&lt;/D&gt;&lt;D xsi:type="xsd:double"&gt;5.67848427591533&lt;/D&gt;&lt;D xsi:type="xsd:double"&gt;5.76560273359666&lt;/D&gt;&lt;D xsi:type="xsd:double"&gt;5.84091976442484&lt;/D&gt;&lt;D xsi:type="xsd:double"&gt;6.31786524790302&lt;/D&gt;&lt;D xsi:type="xsd:double"&gt;6.50284595147107&lt;/D&gt;&lt;D xsi:type="xsd:double"&gt;6.94559288404827&lt;/D&gt;&lt;D xsi:type="xsd:double"&gt;7.01920337333569&lt;/D&gt;&lt;D xsi:type="xsd:double"&gt;6.79194048704402&lt;/D&gt;&lt;D xsi:type="xsd:double"&gt;6.39145207606865&lt;/D&gt;&lt;D xsi:type="xsd:double"&gt;5.66818067624179&lt;/D&gt;&lt;/FQL&gt;&lt;FQL&gt;&lt;Q&gt;INDA^FMA_PE(NTMA,-10AY,0,AM,"PORTAGG","MEANR")&lt;/Q&gt;&lt;R&gt;121&lt;/R&gt;&lt;C&gt;1&lt;/C&gt;&lt;D xsi:type="xsd:double"&gt;16.6220858624533&lt;/D&gt;&lt;D xsi:type="xsd:double"&gt;16.3677149278191&lt;/D&gt;&lt;D xsi:type="xsd:double"&gt;17.3966678269305&lt;/D&gt;&lt;D xsi:type="xsd:double"&gt;16.6215340228863&lt;/D&gt;&lt;D xsi:type="xsd:double"&gt;18.0916893132389&lt;/D&gt;&lt;D xsi:type="xsd:double"&gt;18.3912749195702&lt;/D&gt;&lt;D xsi:type="xsd:double"&gt;17.3905910399902&lt;/D&gt;&lt;D xsi:type="xsd:double"&gt;17.0265162534948&lt;/D&gt;&lt;D xsi:type="xsd:double"&gt;17.5550616323869&lt;/D&gt;&lt;D xsi:type="xsd:double"&gt;17.5887516204023&lt;/D&gt;&lt;D xsi:type="xsd:double"&gt;18.2685515437887&lt;/D&gt;&lt;D xsi:type="xsd:double"&gt;17.7603593841957&lt;/D&gt;&lt;D xsi:type="xsd:double"&gt;17.3776699588176&lt;/D&gt;&lt;D xsi:type="xsd:double"&gt;17.9389359466516&lt;/D&gt;&lt;D xsi:type="xsd:double"&gt;17.2987192167477&lt;/D&gt;&lt;D xsi:type="xsd:double"&gt;17.2408434686748&lt;/D&gt;&lt;D xsi:type="xsd:double"&gt;16.3907394976155&lt;/D&gt;&lt;D xsi:type="xsd:double"&gt;16.2486594697101&lt;/D&gt;&lt;D xsi:type="xsd:double"&gt;17.3371912904576&lt;/D&gt;&lt;D xsi:type="xsd:double"&gt;17.6738574857284&lt;/D&gt;&lt;D xsi:type="xsd:double"&gt;17.8543479276287&lt;/D&gt;&lt;D xsi:type="xsd:double"&gt;17.3291286685426&lt;/D&gt;&lt;D xsi:type="xsd:double"&gt;18.3107615966104&lt;/D&gt;&lt;D xsi:type="xsd:double"&gt;17.9286621657808&lt;/D&gt;&lt;D xsi:type="xsd:double"&gt;17.8030037091454&lt;/D&gt;&lt;D xsi:type="xsd:double"&gt;17.5184516945737&lt;/D&gt;&lt;D xsi:type="xsd:double"&gt;16.2962430655101&lt;/D&gt;&lt;D xsi:type="xsd:double"&gt;15.8500535426223&lt;/D&gt;&lt;D xsi:type="xsd:double"&gt;17.1368201871115&lt;/D&gt;&lt;D xsi:type="xsd:double"&gt;17.7837250406285&lt;/D&gt;&lt;D xsi:type="xsd:double"&gt;17.7053883501543&lt;/D&gt;&lt;D xsi:type="xsd:double"&gt;18.1961593807838&lt;/D&gt;&lt;D xsi:type="xsd:double"&gt;18.4733910227041&lt;/D&gt;&lt;D xsi:type="xsd:double"&gt;17.8349355470964&lt;/D&gt;&lt;D xsi:type="xsd:double"&gt;18.8853606897847&lt;/D&gt;&lt;D xsi:type="xsd:double"&gt;18.6019408575784&lt;/D&gt;&lt;D xsi:type="xsd:double"&gt;18.1062156725364&lt;/D&gt;&lt;D xsi:type="xsd:double"&gt;18.8963654552221&lt;/D&gt;&lt;D xsi:type="xsd:double"&gt;18.8860950465482&lt;/D&gt;&lt;D xsi:type="xsd:double"&gt;18.9657388688072&lt;/D&gt;&lt;D xsi:type="xsd:double"&gt;19.5604230465989&lt;/D&gt;&lt;D xsi:type="xsd:double"&gt;18.5341658148108&lt;/D&gt;&lt;D xsi:type="xsd:double"&gt;17.8507916166592&lt;/D&gt;&lt;D xsi:type="xsd:double"&gt;18.749600988421&lt;/D&gt;&lt;D xsi:type="xsd:double"&gt;18.2033455111931&lt;/D&gt;&lt;D xsi:type="xsd:double"&gt;18.2798564965961&lt;/D&gt;&lt;D xsi:type="xsd:double"&gt;19.1522858341749&lt;/D&gt;&lt;D xsi:type="xsd:double"&gt;20.0549856648631&lt;/D&gt;&lt;D xsi:type="xsd:double"&gt;18.4999404917144&lt;/D&gt;&lt;D xsi:type="xsd:double"&gt;16.6799437487917&lt;/D&gt;&lt;D xsi:type="xsd:double"&gt;17.9140624572877&lt;/D&gt;&lt;D xsi:type="xsd:double"&gt;17.8367933175015&lt;/D&gt;&lt;D xsi:type="xsd:double"&gt;18.0058676037995&lt;/D&gt;&lt;D xsi:type="xsd:double"&gt;18.236131208016&lt;/D&gt;&lt;D xsi:type="xsd:double"&gt;18.7691636623763&lt;/D&gt;&lt;D xsi:type="xsd:double"&gt;19.2261592487239&lt;/D&gt;&lt;D xsi:type="xsd:double"&gt;19.1714629073997&lt;/D&gt;&lt;D xsi:type="xsd:double"&gt;19.0955988384543&lt;/D&gt;&lt;D xsi:type="xsd:double"&gt;18.1906650373706&lt;/D&gt;&lt;D xsi:type="xsd:double"&gt;18.1979652234947&lt;/D&gt;&lt;D xsi:type="xsd:double"&gt;18.3962415513772&lt;/D&gt;&lt;D xsi:type="xsd:double"&gt;18.5143254870535&lt;/D&gt;&lt;D xsi:type="xsd:double"&gt;19.440651858639&lt;/D&gt;&lt;D xsi:type="xsd:double"&gt;19.2506865179679&lt;/D&gt;&lt;D xsi:type="xsd:double"&gt;19.1955642648398&lt;/D&gt;&lt;D xsi:type="xsd:double"&gt;18.3554665161423&lt;/D&gt;&lt;D xsi:type="xsd:double"&gt;14.0656133147379&lt;/D&gt;&lt;D xsi:type="xsd:double"&gt;16.9129573375426&lt;/D&gt;&lt;D xsi:type="xsd:double"&gt;18.8928958838241&lt;/D&gt;&lt;D xsi:type="xsd:double"&gt;22.3665663744324&lt;/D&gt;&lt;D xsi:type="xsd:double"&gt;23.7204838275569&lt;/D&gt;&lt;D xsi:type="xsd:double"&gt;23.6252982162582&lt;/D&gt;&lt;D xsi:type="xsd:double"&gt;22.210822089925&lt;/D&gt;&lt;D xsi:type="xsd:double"&gt;22.395490178072&lt;/D&gt;&lt;D xsi:type="xsd:double"&gt;22.6663963387671&lt;/D&gt;&lt;D xsi:type="xsd:double"&gt;24.0114173757591&lt;/D&gt;&lt;D xsi:type="xsd:double"&gt;23.2507053584811&lt;/D&gt;&lt;D xsi:type="xsd:double"&gt;22.6989625099921&lt;/D&gt;&lt;D xsi:type="xsd:double"&gt;22.5146062470584&lt;/D&gt;&lt;D xsi:type="xsd:double"&gt;22.2847540885011&lt;/D&gt;&lt;D xsi:type="xsd:double"&gt;22.5997401753669&lt;/D&gt;&lt;D xsi:type="xsd:double"&gt;23.3462302874277&lt;/D&gt;&lt;D xsi:type="xsd:double"&gt;23.0464804512314&lt;/D&gt;&lt;D xsi:type="xsd:double"&gt;23.8693550904687&lt;/D&gt;&lt;D xsi:type="xsd:double"&gt;24.8410565063414&lt;/D&gt;&lt;D xsi:type="xsd:double"&gt;24.3778926940736&lt;/D&gt;&lt;D xsi:type="xsd:double"&gt;22.503850711614&lt;/D&gt;&lt;D xsi:type="xsd:double"&gt;22.7983923310558&lt;/D&gt;&lt;D xsi:type="xsd:double"&gt;22.0713969232077&lt;/D&gt;&lt;D xsi:type="xsd:double"&gt;21.2281165076631&lt;/D&gt;&lt;D xsi:type="xsd:double"&gt;21.7840445626821&lt;/D&gt;&lt;D xsi:type="xsd:double"&gt;21.6575464610169&lt;/D&gt;&lt;D xsi:type="xsd:double"&gt;20.5263402982072&lt;/D&gt;&lt;D xsi:type="xsd:double"&gt;19.9645001872275&lt;/D&gt;&lt;D xsi:type="xsd:double"&gt;21.1614079835584&lt;/D&gt;&lt;D xsi:type="xsd:double"&gt;22.452552982028&lt;/D&gt;&lt;D xsi:type="xsd:double"&gt;21.4353559533749&lt;/D&gt;&lt;D xsi:type="xsd:double"&gt;21.9198596112004&lt;/D&gt;&lt;D xsi:type="xsd:double"&gt;22.6026866506717&lt;/D&gt;&lt;D xsi:type="xsd:double"&gt;22.0157885221787&lt;/D&gt;&lt;D xsi:type="xsd:double"&gt;20.9891958142666&lt;/D&gt;&lt;D xsi:type="xsd:double"&gt;20.2996974316835&lt;/D&gt;&lt;D xsi:type="xsd:double"&gt;19.5657715522991&lt;/D&gt;&lt;D xsi:type="xsd:double"&gt;20.4974377831097&lt;/D&gt;&lt;D xsi:type="xsd:double"&gt;21.1958049026158&lt;/D&gt;&lt;D xsi:type="xsd:double"&gt;21.4742129195012&lt;/D&gt;&lt;D xsi:type="xsd:double"&gt;21.4039691791301&lt;/D&gt;&lt;D xsi:type="xsd:double"&gt;20.7090038618601&lt;/D&gt;&lt;D xsi:type="xsd:double"&gt;20.702599938622&lt;/D&gt;&lt;D xsi:type="xsd:double"&gt;19.7805612731961&lt;/D&gt;&lt;D xsi:type="xsd:double"&gt;20.3140239952839&lt;/D&gt;&lt;D xsi:type="xsd:double"&gt;21.9254183042251&lt;/D&gt;&lt;D xsi:type="xsd:double"&gt;21.9354375741158&lt;/D&gt;&lt;D xsi:type="xsd:double"&gt;22.7066698188822&lt;/D&gt;&lt;D xsi:type="xsd:double"&gt;22.2520358581835&lt;/D&gt;&lt;D xsi:type="xsd:double"&gt;22.5839897616173&lt;/D&gt;&lt;D xsi:type="xsd:double"&gt;22.9961502291455&lt;/D&gt;&lt;D xsi:type="xsd:double"&gt;23.7128862854294&lt;/D&gt;&lt;D xsi:type="xsd:double"&gt;24.3778984099198&lt;/D&gt;&lt;D xsi:type="xsd:double"&gt;24.3338210048402&lt;/D&gt;&lt;D xsi:type="xsd:double"&gt;25.2959074173755&lt;/D&gt;&lt;/FQL&gt;&lt;FQL&gt;&lt;Q&gt;TUR^FMA_PE(LTMA,-10AY,0,AM,"PORTAGG","MEANR")&lt;/Q&gt;&lt;R&gt;121&lt;/R&gt;&lt;C&gt;1&lt;/C&gt;&lt;D xsi:type="xsd:double"&gt;10.2699438183431&lt;/D&gt;&lt;D xsi:type="xsd:double"&gt;10.835498829415&lt;/D&gt;&lt;D xsi:type="xsd:double"&gt;11.6284642893483&lt;/D&gt;&lt;D xsi:type="xsd:double"&gt;11.8023412211531&lt;/D&gt;&lt;D xsi:type="xsd:double"&gt;12.9250886995866&lt;/D&gt;&lt;D xsi:type="xsd:double"&gt;11.9291448057089&lt;/D&gt;&lt;D xsi:type="xsd:double"&gt;11.7309252773342&lt;/D&gt;&lt;D xsi:type="xsd:double"&gt;11.8201134698943&lt;/D&gt;&lt;D xsi:type="xsd:double"&gt;11.7078992006323&lt;/D&gt;&lt;D xsi:type="xsd:double"&gt;11.644598668156&lt;/D&gt;&lt;D xsi:type="xsd:double"&gt;11.0426467687521&lt;/D&gt;&lt;D xsi:type="xsd:double"&gt;10.6867017825239&lt;/D&gt;&lt;D xsi:type="xsd:double"&gt;10.6747749359425&lt;/D&gt;&lt;D xsi:type="xsd:double"&gt;10.9850349380408&lt;/D&gt;&lt;D xsi:type="xsd:double"&gt;10.6193470626993&lt;/D&gt;&lt;D xsi:type="xsd:double"&gt;10.0493518816028&lt;/D&gt;&lt;D xsi:type="xsd:double"&gt;9.72430992940912&lt;/D&gt;&lt;D xsi:type="xsd:double"&gt;9.75253748760704&lt;/D&gt;&lt;D xsi:type="xsd:double"&gt;9.82309419054782&lt;/D&gt;&lt;D xsi:type="xsd:double"&gt;9.90174927652642&lt;/D&gt;&lt;D xsi:type="xsd:double"&gt;9.57539948311873&lt;/D&gt;&lt;D xsi:type="xsd:double"&gt;9.3532578742407&lt;/D&gt;&lt;D xsi:type="xsd:double"&gt;9.22792998975648&lt;/D&gt;&lt;D xsi:type="xsd:double"&gt;9.51914938692712&lt;/D&gt;&lt;D xsi:type="xsd:double"&gt;9.42790985537693&lt;/D&gt;&lt;D xsi:type="xsd:double"&gt;9.35149431542935&lt;/D&gt;&lt;D xsi:type="xsd:double"&gt;8.81946498035392&lt;/D&gt;&lt;D xsi:type="xsd:double"&gt;8.87262197341879&lt;/D&gt;&lt;D xsi:type="xsd:double"&gt;9.56898219923211&lt;/D&gt;&lt;D xsi:type="xsd:double"&gt;9.91745809730709&lt;/D&gt;&lt;D xsi:type="xsd:double"&gt;9.77145695574369&lt;/D&gt;&lt;D xsi:type="xsd:double"&gt;9.77377403779526&lt;/D&gt;&lt;D xsi:type="xsd:double"&gt;9.73817885392023&lt;/D&gt;&lt;D xsi:type="xsd:double"&gt;9.68634235731615&lt;/D&gt;&lt;D xsi:type="xsd:double"&gt;9.83182236359467&lt;/D&gt;&lt;D xsi:type="xsd:double"&gt;9.60043162548381&lt;/D&gt;&lt;D xsi:type="xsd:double"&gt;8.95656467723802&lt;/D&gt;&lt;D xsi:type="xsd:double"&gt;9.11674337177259&lt;/D&gt;&lt;D xsi:type="xsd:double"&gt;8.61022505650039&lt;/D&gt;&lt;D xsi:type="xsd:double"&gt;8.82233728819248&lt;/D&gt;&lt;D xsi:type="xsd:double"&gt;9.36471102211374&lt;/D&gt;&lt;D xsi:type="xsd:double"&gt;9.23747090093242&lt;/D&gt;&lt;D xsi:type="xsd:double"&gt;9.07641817585673&lt;/D&gt;&lt;D xsi:type="xsd:double"&gt;8.77936192056747&lt;/D&gt;&lt;D xsi:type="xsd:double"&gt;8.50136459998205&lt;/D&gt;&lt;D xsi:type="xsd:double"&gt;8.09603513026043&lt;/D&gt;&lt;D xsi:type="xsd:double"&gt;7.82650656715479&lt;/D&gt;&lt;D xsi:type="xsd:double"&gt;7.41713266111581&lt;/D&gt;&lt;D xsi:type="xsd:double"&gt;7.72710920220352&lt;/D&gt;&lt;D xsi:type="xsd:double"&gt;7.0286917242774&lt;/D&gt;&lt;D xsi:type="xsd:double"&gt;6.7643505142522&lt;/D&gt;&lt;D xsi:type="xsd:double"&gt;6.64219789503434&lt;/D&gt;&lt;D xsi:type="xsd:double"&gt;7.39555586437558&lt;/D&gt;&lt;D xsi:type="xsd:double"&gt;7.38195058353883&lt;/D&gt;&lt;D xsi:type="xsd:double"&gt;7.26843323657496&lt;/D&gt;&lt;D xsi:type="xsd:double"&gt;7.1730803419961&lt;/D&gt;&lt;D xsi:type="xsd:double"&gt;6.92379696134107&lt;/D&gt;&lt;D xsi:type="xsd:double"&gt;7.28501299666626&lt;/D&gt;&lt;D xsi:type="xsd:double"&gt;7.60624330026007&lt;/D&gt;&lt;D xsi:type="xsd:double"&gt;7.4977070681228&lt;/D&gt;&lt;D xsi:type="xsd:double"&gt;7.88850617123736&lt;/D&gt;&lt;D xsi:type="xsd:double"&gt;7.70274572372322&lt;/D&gt;&lt;D xsi:type="xsd:double"&gt;8.23111290245231&lt;/D&gt;&lt;D xsi:type="xsd:double"&gt;9.0673233171015&lt;/D&gt;&lt;D xsi:type="xsd:double"&gt;9.28806665045205&lt;/D&gt;&lt;D xsi:type="xsd:double"&gt;8.43847020760468&lt;/D&gt;&lt;D xsi:type="xsd:double"&gt;7.71059429204205&lt;/D&gt;&lt;D xsi:type="xsd:double"&gt;7.91292962500246&lt;/D&gt;&lt;D xsi:type="xsd:double"&gt;8.70632247078571&lt;/D&gt;&lt;D xsi:type="xsd:double"&gt;9.43313239582066&lt;/D&gt;&lt;D xsi:type="xsd:double"&gt;9.9326859521483&lt;/D&gt;&lt;D xsi:type="xsd:double"&gt;9.80891760710899&lt;/D&gt;&lt;D xsi:type="xsd:double"&gt;10.214066700208&lt;/D&gt;&lt;D xsi:type="xsd:double"&gt;11.4254090633811&lt;/D&gt;&lt;D xsi:type="xsd:double"&gt;12.4685275945766&lt;/D&gt;&lt;D xsi:type="xsd:double"&gt;12.9779196463346&lt;/D&gt;&lt;D xsi:type="xsd:double"&gt;12.4313494144894&lt;/D&gt;&lt;D xsi:type="xsd:double"&gt;11.5496462453559&lt;/D&gt;&lt;D xsi:type="xsd:double"&gt;11.0479745104268&lt;/D&gt;&lt;D xsi:type="xsd:double"&gt;10.5378364051661&lt;/D&gt;&lt;D xsi:type="xsd:double"&gt;10.0183112377036&lt;/D&gt;&lt;D xsi:type="xsd:double"&gt;9.4687385782928&lt;/D&gt;&lt;D xsi:type="xsd:double"&gt;8.81147573994339&lt;/D&gt;&lt;D xsi:type="xsd:double"&gt;8.21565721519075&lt;/D&gt;&lt;D xsi:type="xsd:double"&gt;7.43940416684102&lt;/D&gt;&lt;D xsi:type="xsd:double"&gt;7.1029746121791&lt;/D&gt;&lt;D xsi:type="xsd:double"&gt;6.92988590077637&lt;/D&gt;&lt;D xsi:type="xsd:double"&gt;6.72993163109252&lt;/D&gt;&lt;D xsi:type="xsd:double"&gt;6.45296356345071&lt;/D&gt;&lt;D xsi:type="xsd:double"&gt;5.86639948767995&lt;/D&gt;&lt;D xsi:type="xsd:double"&gt;5.7303188825541&lt;/D&gt;&lt;D xsi:type="xsd:double"&gt;5.63109367454294&lt;/D&gt;&lt;D xsi:type="xsd:double"&gt;5.41857886819532&lt;/D&gt;&lt;D xsi:type="xsd:double"&gt;5.36995813678936&lt;/D&gt;&lt;D xsi:type="xsd:double"&gt;4.90472638599202&lt;/D&gt;&lt;D xsi:type="xsd:double"&gt;5.00507531310717&lt;/D&gt;&lt;D xsi:type="xsd:double"&gt;4.61467970162568&lt;/D&gt;&lt;D xsi:type="xsd:double"&gt;4.79365644485233&lt;/D&gt;&lt;D xsi:type="xsd:double"&gt;5.2807239758777&lt;/D&gt;&lt;D xsi:type="xsd:double"&gt;5.25692525372248&lt;/D&gt;&lt;D xsi:type="xsd:double"&gt;4.9141489309538&lt;/D&gt;&lt;D xsi:type="xsd:double"&gt;4.69955190358704&lt;/D&gt;&lt;D xsi:type="xsd:double"&gt;4.71157577475288&lt;/D&gt;&lt;D xsi:type="xsd:double"&gt;4.59678629678966&lt;/D&gt;&lt;D xsi:type="xsd:double"&gt;4.45964572516161&lt;/D&gt;&lt;D xsi:type="xsd:double"&gt;4.99134961804082&lt;/D&gt;&lt;D xsi:type="xsd:double"&gt;5.62552375792126&lt;/D&gt;&lt;D xsi:type="xsd:double"&gt;6.14900559295138&lt;/D&gt;&lt;D xsi:type="xsd:double"&gt;6.4194644037068&lt;/D&gt;&lt;D xsi:type="xsd:double"&gt;5.78425947770853&lt;/D&gt;&lt;D xsi:type="xsd:double"&gt;5.83320723013437&lt;/D&gt;&lt;D xsi:type="xsd:double"&gt;5.32339629251529&lt;/D&gt;&lt;D xsi:type="xsd:double"&gt;6.03060284213774&lt;/D&gt;&lt;D xsi:type="xsd:double"&gt;6.63020995466209&lt;/D&gt;&lt;D xsi:type="xsd:double"&gt;6.47941857583111&lt;/D&gt;&lt;D xsi:type="xsd:double"&gt;6.57627151458171&lt;/D&gt;&lt;D xsi:type="xsd:double"&gt;6.76234893132032&lt;/D&gt;&lt;D xsi:type="xsd:double"&gt;6.86746560557632&lt;/D&gt;&lt;D xsi:type="xsd:double"&gt;7.07552738897833&lt;/D&gt;&lt;D xsi:type="xsd:double"&gt;6.69527549819725&lt;/D&gt;&lt;D xsi:type="xsd:double"&gt;7.47430330100581&lt;/D&gt;&lt;/FQL&gt;&lt;FQL&gt;&lt;Q&gt;ECH^JULIAN(FMA_DIV_YLD(LTMA,-10AY,0,AM,"PORTAGG","MEANR").DATES)&lt;/Q&gt;&lt;R&gt;121&lt;/R&gt;&lt;C&gt;1&lt;/C&gt;&lt;D xsi:type="xsd:long"&gt;41908&lt;/D&gt;&lt;D xsi:type="xsd:long"&gt;41939&lt;/D&gt;&lt;D xsi:type="xsd:long"&gt;41969&lt;/D&gt;&lt;D xsi:type="xsd:long"&gt;41999&lt;/D&gt;&lt;D xsi:type="xsd:long"&gt;42031&lt;/D&gt;&lt;D xsi:type="xsd:long"&gt;42062&lt;/D&gt;&lt;D xsi:type="xsd:long"&gt;42090&lt;/D&gt;&lt;D xsi:type="xsd:long"&gt;42121&lt;/D&gt;&lt;D xsi:type="xsd:long"&gt;42151&lt;/D&gt;&lt;D xsi:type="xsd:long"&gt;42181&lt;/D&gt;&lt;D xsi:type="xsd:long"&gt;42212&lt;/D&gt;&lt;D xsi:type="xsd:long"&gt;42243&lt;/D&gt;&lt;D xsi:type="xsd:long"&gt;42272&lt;/D&gt;&lt;D xsi:type="xsd:long"&gt;42304&lt;/D&gt;&lt;D xsi:type="xsd:long"&gt;42335&lt;/D&gt;&lt;D xsi:type="xsd:long"&gt;42362&lt;/D&gt;&lt;D xsi:type="xsd:long"&gt;42396&lt;/D&gt;&lt;D xsi:type="xsd:long"&gt;42426&lt;/D&gt;&lt;D xsi:type="xsd:long"&gt;42453&lt;/D&gt;&lt;D xsi:type="xsd:long"&gt;42487&lt;/D&gt;&lt;D xsi:type="xsd:long"&gt;42517&lt;/D&gt;&lt;D xsi:type="xsd:long"&gt;42548&lt;/D&gt;&lt;D xsi:type="xsd:long"&gt;42578&lt;/D&gt;&lt;D xsi:type="xsd:long"&gt;42608&lt;/D&gt;&lt;D xsi:type="xsd:long"&gt;42640&lt;/D&gt;&lt;D xsi:type="xsd:long"&gt;42670&lt;/D&gt;&lt;D xsi:type="xsd:long"&gt;42699&lt;/D&gt;&lt;D xsi:type="xsd:long"&gt;42731&lt;/D&gt;&lt;D xsi:type="xsd:long"&gt;42762&lt;/D&gt;&lt;D xsi:type="xsd:long"&gt;42793&lt;/D&gt;&lt;D xsi:type="xsd:long"&gt;42821&lt;/D&gt;&lt;D xsi:type="xsd:long"&gt;42852&lt;/D&gt;&lt;D xsi:type="xsd:long"&gt;42881&lt;/D&gt;&lt;D xsi:type="xsd:long"&gt;42913&lt;/D&gt;&lt;D xsi:type="xsd:long"&gt;42943&lt;/D&gt;&lt;D xsi:type="xsd:long"&gt;42972&lt;/D&gt;&lt;D xsi:type="xsd:long"&gt;43005&lt;/D&gt;&lt;D xsi:type="xsd:long"&gt;43035&lt;/D&gt;&lt;D xsi:type="xsd:long"&gt;43066&lt;/D&gt;&lt;D xsi:type="xsd:long"&gt;43096&lt;/D&gt;&lt;D xsi:type="xsd:long"&gt;43126&lt;/D&gt;&lt;D xsi:type="xsd:long"&gt;43158&lt;/D&gt;&lt;D xsi:type="xsd:long"&gt;43186&lt;/D&gt;&lt;D xsi:type="xsd:long"&gt;43217&lt;/D&gt;&lt;D xsi:type="xsd:long"&gt;43245&lt;/D&gt;&lt;D xsi:type="xsd:long"&gt;43278&lt;/D&gt;&lt;D xsi:type="xsd:long"&gt;43308&lt;/D&gt;&lt;D xsi:type="xsd:long"&gt;43339&lt;/D&gt;&lt;D xsi:type="xsd:long"&gt;43370&lt;/D&gt;&lt;D xsi:type="xsd:long"&gt;43399&lt;/D&gt;&lt;D xsi:type="xsd:long"&gt;43431&lt;/D&gt;&lt;D xsi:type="xsd:long"&gt;43461&lt;/D&gt;&lt;D xsi:type="xsd:long"&gt;43490&lt;/D&gt;&lt;D xsi:type="xsd:long"&gt;43523&lt;/D&gt;&lt;D xsi:type="xsd:long"&gt;43551&lt;/D&gt;&lt;D xsi:type="xsd:long"&gt;43581&lt;/D&gt;&lt;D xsi:type="xsd:long"&gt;43609&lt;/D&gt;&lt;D xsi:type="xsd:long"&gt;43643&lt;/D&gt;&lt;D xsi:type="xsd:long"&gt;43672&lt;/D&gt;&lt;D xsi:type="xsd:long"&gt;43704&lt;/D&gt;&lt;D xsi:type="xsd:long"&gt;43735&lt;/D&gt;&lt;D xsi:type="xsd:long"&gt;43763&lt;/D&gt;&lt;D xsi:type="xsd:long"&gt;43796&lt;/D&gt;&lt;D xsi:type="xsd:long"&gt;43826&lt;/D&gt;&lt;D xsi:type="xsd:long"&gt;43857&lt;/D&gt;&lt;D xsi:type="xsd:long"&gt;43888&lt;/D&gt;&lt;D xsi:type="xsd:long"&gt;43917&lt;/D&gt;&lt;D xsi:type="xsd:long"&gt;43948&lt;/D&gt;&lt;D xsi:type="xsd:long"&gt;43978&lt;/D&gt;&lt;D xsi:type="xsd:long"&gt;44008&lt;/D&gt;&lt;D xsi:type="xsd:long"&gt;44039&lt;/D&gt;&lt;D xsi:type="xsd:long"&gt;44070&lt;/D&gt;&lt;D xsi:type="xsd:long"&gt;44099&lt;/D&gt;&lt;D xsi:type="xsd:long"&gt;44131&lt;/D&gt;&lt;D xsi:type="xsd:long"&gt;44162&lt;/D&gt;&lt;D xsi:type="xsd:long"&gt;44189&lt;/D&gt;&lt;D xsi:type="xsd:long"&gt;44223&lt;/D&gt;&lt;D xsi:type="xsd:long"&gt;44253&lt;/D&gt;&lt;D xsi:type="xsd:long"&gt;44281&lt;/D&gt;&lt;D xsi:type="xsd:long"&gt;44313&lt;/D&gt;&lt;D xsi:type="xsd:long"&gt;44343&lt;/D&gt;&lt;D xsi:type="xsd:long"&gt;44372&lt;/D&gt;&lt;D xsi:type="xsd:long"&gt;44404&lt;/D&gt;&lt;D xsi:type="xsd:long"&gt;44435&lt;/D&gt;&lt;D xsi:type="xsd:long"&gt;44466&lt;/D&gt;&lt;D xsi:type="xsd:long"&gt;44496&lt;/D&gt;&lt;D xsi:type="xsd:long"&gt;44526&lt;/D&gt;&lt;D xsi:type="xsd:long"&gt;44557&lt;/D&gt;&lt;D xsi:type="xsd:long"&gt;44588&lt;/D&gt;&lt;D xsi:type="xsd:long"&gt;44617&lt;/D&gt;&lt;D xsi:type="xsd:long"&gt;44645&lt;/D&gt;&lt;D xsi:type="xsd:long"&gt;44678&lt;/D&gt;&lt;D xsi:type="xsd:long"&gt;44708&lt;/D&gt;&lt;D xsi:type="xsd:long"&gt;44739&lt;/D&gt;&lt;D xsi:type="xsd:long"&gt;44769&lt;/D&gt;&lt;D xsi:type="xsd:long"&gt;44799&lt;/D&gt;&lt;D xsi:type="xsd:long"&gt;44831&lt;/D&gt;&lt;D xsi:type="xsd:long"&gt;44861&lt;/D&gt;&lt;D xsi:type="xsd:long"&gt;44890&lt;/D&gt;&lt;D xsi:type="xsd:long"&gt;44922&lt;/D&gt;&lt;D xsi:type="xsd:long"&gt;44953&lt;/D&gt;&lt;D xsi:type="xsd:long"&gt;44984&lt;/D&gt;&lt;D xsi:type="xsd:long"&gt;45012&lt;/D&gt;&lt;D xsi:type="xsd:long"&gt;45043&lt;/D&gt;&lt;D xsi:type="xsd:long"&gt;45072&lt;/D&gt;&lt;D xsi:type="xsd:long"&gt;45104&lt;/D&gt;&lt;D xsi:type="xsd:long"&gt;45134&lt;/D&gt;&lt;D xsi:type="xsd:long"&gt;45163&lt;/D&gt;&lt;D xsi:type="xsd:long"&gt;45196&lt;/D&gt;&lt;D xsi:type="xsd:long"&gt;45226&lt;/D&gt;&lt;D xsi:type="xsd:long"&gt;45257&lt;/D&gt;&lt;D xsi:type="xsd:long"&gt;45287&lt;/D&gt;&lt;D xsi:type="xsd:long"&gt;45317&lt;/D&gt;&lt;D xsi:type="xsd:long"&gt;45349&lt;/D&gt;&lt;D xsi:type="xsd:long"&gt;45378&lt;/D&gt;&lt;D xsi:type="xsd:long"&gt;45408&lt;/D&gt;&lt;D xsi:type="xsd:long"&gt;45436&lt;/D&gt;&lt;D xsi:type="xsd:long"&gt;45470&lt;/D&gt;&lt;D xsi:type="xsd:long"&gt;45499&lt;/D&gt;&lt;D xsi:type="xsd:long"&gt;45531&lt;/D&gt;&lt;D xsi:type="xsd:long"&gt;45560&lt;/D&gt;&lt;/FQL&gt;&lt;FQL&gt;&lt;Q&gt;PASP-FDS^FG_PRICE_CHANGE(0,-1AY)&lt;/Q&gt;&lt;R&gt;1&lt;/R&gt;&lt;C&gt;1&lt;/C&gt;&lt;D xsi:type="xsd:double"&gt;-14.8&lt;/D&gt;&lt;/FQL&gt;&lt;FQL&gt;&lt;Q&gt;W-FDS^FG_PRICE_MAVG(0,,,,30)&lt;/Q&gt;&lt;R&gt;1&lt;/R&gt;&lt;C&gt;1&lt;/C&gt;&lt;D xsi:type="xsd:double"&gt;5.5095&lt;/D&gt;&lt;/FQL&gt;&lt;FQL&gt;&lt;Q&gt;FC0000AE^FG_PRICE(0)&lt;/Q&gt;&lt;R&gt;1&lt;/R&gt;&lt;C&gt;1&lt;/C&gt;&lt;D xsi:type="xsd:double"&gt;149.41092&lt;/D&gt;&lt;/FQL&gt;&lt;FQL&gt;&lt;Q&gt;FC0000PE^FG_PRICE(0)&lt;/Q&gt;&lt;R&gt;1&lt;/R&gt;&lt;C&gt;1&lt;/C&gt;&lt;D xsi:type="xsd:double"&gt;829.3215&lt;/D&gt;&lt;/FQL&gt;&lt;FQL&gt;&lt;Q&gt;FC0000CL^FG_PRICE(0)&lt;/Q&gt;&lt;R&gt;1&lt;/R&gt;&lt;C&gt;1&lt;/C&gt;&lt;D xsi:type="xsd:double"&gt;212.50717&lt;/D&gt;&lt;/FQL&gt;&lt;FQL&gt;&lt;Q&gt;UAE^FG_PRICE_MAVG(0,,,,30)&lt;/Q&gt;&lt;R&gt;1&lt;/R&gt;&lt;C&gt;1&lt;/C&gt;&lt;D xsi:type="xsd:double"&gt;15.059334&lt;/D&gt;&lt;/FQL&gt;&lt;FQL&gt;&lt;Q&gt;MCHI^FG_PRICE(0)&lt;/Q&gt;&lt;R&gt;1&lt;/R&gt;&lt;C&gt;1&lt;/C&gt;&lt;D xsi:type="xsd:double"&gt;50.1&lt;/D&gt;&lt;/FQL&gt;&lt;FQL&gt;&lt;Q&gt;EWY^FG_PRICE_MAVG(0,,,,200)&lt;/Q&gt;&lt;R&gt;1&lt;/R&gt;&lt;C&gt;1&lt;/C&gt;&lt;D xsi:type="xsd:double"&gt;64.2378&lt;/D&gt;&lt;/FQL&gt;&lt;FQL&gt;&lt;Q&gt;EPU^FG_PRICE_MAVG(0,,,,30)&lt;/Q&gt;&lt;R&gt;1&lt;/R&gt;&lt;C&gt;1&lt;/C&gt;&lt;D xsi:type="xsd:double"&gt;40.604465&lt;/D&gt;&lt;/FQL&gt;&lt;FQL&gt;&lt;Q&gt;ECH^FG_PRICE(0)&lt;/Q&gt;&lt;R&gt;1&lt;/R&gt;&lt;C&gt;1&lt;/C&gt;&lt;D xsi:type="xsd:double"&gt;27.37&lt;/D&gt;&lt;/FQL&gt;&lt;FQL&gt;&lt;Q&gt;EPHE^FMA_ROE(NTMA,-20AY,NOW,FY,"PORTAGG","MEANR")&lt;/Q&gt;&lt;R&gt;20&lt;/R&gt;&lt;C&gt;1&lt;/C&gt;&lt;D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xsi:type="xsd:double"&gt;8.91575729801008&lt;/D&gt;&lt;D xsi:type="xsd:double"&gt;9.59945410063992&lt;/D&gt;&lt;D xsi:type="xsd:double"&gt;10.6731246326263&lt;/D&gt;&lt;D xsi:type="xsd:double"&gt;11.9407094450378&lt;/D&gt;&lt;/FQL&gt;&lt;FQL&gt;&lt;Q&gt;CAGDPY@MX^EE_ACTUAL_ANNUAL(MED,+1)&lt;/Q&gt;&lt;R&gt;1&lt;/R&gt;&lt;C&gt;1&lt;/C&gt;&lt;D xsi:type="xsd:double"&gt;-0.5&lt;/D&gt;&lt;/FQL&gt;&lt;FQL&gt;&lt;Q&gt;USDCNH^FG_PRICE_CHANGE(0,-1AM)&lt;/Q&gt;&lt;R&gt;1&lt;/R&gt;&lt;C&gt;1&lt;/C&gt;&lt;D xsi:type="xsd:double"&gt;-2.0108223&lt;/D&gt;&lt;/FQL&gt;&lt;FQL&gt;&lt;Q&gt;USDMXN^STD(FG_PRICE_CHANGE(0,-1AY,AM))&lt;/Q&gt;&lt;R&gt;1&lt;/R&gt;&lt;C&gt;1&lt;/C&gt;&lt;D xsi:type="xsd:double"&gt;4.34648345659414&lt;/D&gt;&lt;/FQL&gt;&lt;FQL&gt;&lt;Q&gt;USDMYR^FG_PRICE_CHANGE(0,-1AY)&lt;/Q&gt;&lt;R&gt;1&lt;/R&gt;&lt;C&gt;1&lt;/C&gt;&lt;D xsi:type="xsd:double"&gt;-12.3824835&lt;/D&gt;&lt;/FQL&gt;&lt;FQL&gt;&lt;Q&gt;FC0000TW^FMA_EPS(NTMA,-20AY,0,CY,,"PORTAGG","MEANR")&lt;/Q&gt;&lt;R&gt;20&lt;/R&gt;&lt;C&gt;1&lt;/C&gt;&lt;D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</t>
        </r>
      </text>
    </comment>
    <comment ref="A14" authorId="0" shapeId="0" xr:uid="{74327D6D-46E7-4E88-BB2F-CE3991D907FB}">
      <text>
        <r>
          <rPr>
            <b/>
            <sz val="9"/>
            <color indexed="81"/>
            <rFont val="Tahoma"/>
            <charset val="1"/>
          </rPr>
          <t>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xsi:type="xsd:double"&gt;12.9784514527816&lt;/D&gt;&lt;D xsi:type="xsd:double"&gt;15.9424487507616&lt;/D&gt;&lt;D xsi:type="xsd:double"&gt;24.3047106668775&lt;/D&gt;&lt;D xsi:type="xsd:double"&gt;19.7599742578692&lt;/D&gt;&lt;D xsi:type="xsd:double"&gt;19.0979917452759&lt;/D&gt;&lt;/FQL&gt;&lt;FQL&gt;&lt;Q&gt;EWT^FG_TOTAL_RETURNC(-10AY,0,AM)&lt;/Q&gt;&lt;R&gt;121&lt;/R&gt;&lt;C&gt;1&lt;/C&gt;&lt;D xsi:type="xsd:double"&gt;-7.2979507&lt;/D&gt;&lt;D xsi:type="xsd:double"&gt;-0.91086626&lt;/D&gt;&lt;D xsi:type="xsd:double"&gt;4.0052533&lt;/D&gt;&lt;D xsi:type="xsd:double"&gt;-3.2995582&lt;/D&gt;&lt;D xsi:type="xsd:double"&gt;5.392802&lt;/D&gt;&lt;D xsi:type="xsd:double"&gt;1.0739088&lt;/D&gt;&lt;D xsi:type="xsd:double"&gt;-2.2187471&lt;/D&gt;&lt;D xsi:type="xsd:double"&gt;8.852673&lt;/D&gt;&lt;D xsi:type="xsd:double"&gt;-2.4662375&lt;/D&gt;&lt;D xsi:type="xsd:double"&gt;-3.9735138&lt;/D&gt;&lt;D xsi:type="xsd:double"&gt;-9.655171&lt;/D&gt;&lt;D xsi:type="xsd:double"&gt;-7.425398&lt;/D&gt;&lt;D xsi:type="xsd:double"&gt;-2.2488773&lt;/D&gt;&lt;D xsi:type="xsd:double"&gt;9.049082&lt;/D&gt;&lt;D xsi:type="xsd:double"&gt;-5.5555525&lt;/D&gt;&lt;D xsi:type="xsd:double"&gt;0.32553673&lt;/D&gt;&lt;D xsi:type="xsd:double"&gt;-9.716904&lt;/D&gt;&lt;D xsi:type="xsd:double"&gt;8.389831&lt;/D&gt;&lt;D xsi:type="xsd:double"&gt;7.0367455&lt;/D&gt;&lt;D xsi:type="xsd:double"&gt;-1.0226369&lt;/D&gt;&lt;D xsi:type="xsd:double"&gt;-1.992625&lt;/D&gt;&lt;D xsi:type="xsd:double"&gt;0.6024122&lt;/D&gt;&lt;D xsi:type="xsd:double"&gt;11.901199&lt;/D&gt;&lt;D xsi:type="xsd:double"&gt;1.7391324&lt;/D&gt;&lt;D xsi:type="xsd:double"&gt;2.9585838&lt;/D&gt;&lt;D xsi:type="xsd:double"&gt;-0.25542974&lt;/D&gt;&lt;D xsi:type="xsd:double"&gt;-1.7285526&lt;/D&gt;&lt;D xsi:type="xsd:double"&gt;-2.5296748&lt;/D&gt;&lt;D xsi:type="xsd:double"&gt;7.971263&lt;/D&gt;&lt;D xsi:type="xsd:double"&gt;2.978456&lt;/D&gt;&lt;D xsi:type="xsd:double"&gt;4.12308&lt;/D&gt;&lt;D xsi:type="xsd:double"&gt;-0.79787374&lt;/D&gt;&lt;D xsi:type="xsd:double"&gt;3.3958912&lt;/D&gt;&lt;D xsi:type="xsd:double"&gt;3.4572244&lt;/D&gt;&lt;D xsi:type="xsd:double"&gt;2.6455045&lt;/D&gt;&lt;D xsi:type="xsd:double"&gt;1.2750983&lt;/D&gt;&lt;D xsi:type="xsd:double"&gt;-3.643185&lt;/D&gt;&lt;D xsi:type="xsd:double"&gt;5.448985&lt;/D&gt;&lt;D xsi:type="xsd:double"&gt;-0.7909298&lt;/D&gt;&lt;D xsi:type="xsd:double"&gt;-2.93656&lt;/D&gt;&lt;D xsi:type="xsd:double"&gt;10.33802&lt;/D&gt;&lt;D xsi:type="xsd:double"&gt;-5.080414&lt;/D&gt;&lt;D xsi:type="xsd:double"&gt;1.9096255&lt;/D&gt;&lt;D xsi:type="xsd:double"&gt;-4.2491436&lt;/D&gt;&lt;D xsi:type="xsd:double"&gt;2.2877693&lt;/D&gt;&lt;D xsi:type="xsd:double"&gt;-5.227709&lt;/D&gt;&lt;D xsi:type="xsd:double"&gt;7.1651936&lt;/D&gt;&lt;D xsi:type="xsd:double"&gt;-0.47758222&lt;/D&gt;&lt;D xsi:type="xsd:double"&gt;0.79979897&lt;/D&gt;&lt;D xsi:type="xsd:double"&gt;-15.524996&lt;/D&gt;&lt;D xsi:type="xsd:double"&gt;2.7864814&lt;/D&gt;&lt;D xsi:type="xsd:double"&gt;-1.4046907&lt;/D&gt;&lt;D xsi:type="xsd:double"&gt;4.652643&lt;/D&gt;&lt;D xsi:type="xsd:double"&gt;2.3751497&lt;/D&gt;&lt;D xsi:type="xsd:double"&gt;1.1897683&lt;/D&gt;&lt;D xsi:type="xsd:double"&gt;5.173421&lt;/D&gt;&lt;D xsi:type="xsd:double"&gt;-8.831751&lt;/D&gt;&lt;D xsi:type="xsd:double"&gt;7.4494243&lt;/D&gt;&lt;D xsi:type="xsd:double"&gt;2.1397948&lt;/D&gt;&lt;D xsi:type="xsd:double"&gt;-4.8882666&lt;/D&gt;&lt;D xsi:type="xsd:double"&gt;5.9618235&lt;/D&gt;&lt;D xsi:type="xsd:double"&gt;7.317066&lt;/D&gt;&lt;D xsi:type="xsd:double"&gt;3.796482&lt;/D&gt;&lt;D xsi:type="xsd:double"&gt;5.360186&lt;/D&gt;&lt;D xsi:type="xsd:double"&gt;-5.010891&lt;/D&gt;&lt;D xsi:type="xsd:double"&gt;-4.1029572&lt;/D&gt;&lt;D xsi:type="xsd:double"&gt;-13.765615&lt;/D&gt;&lt;D xsi:type="xsd:double"&gt;11.556244&lt;/D&gt;&lt;D xsi:type="xsd:double"&gt;3.0110478&lt;/D&gt;&lt;D xsi:type="xsd:double"&gt;7.052827&lt;/D&gt;&lt;D xsi:type="xsd:double"&gt;14.604211&lt;/D&gt;&lt;D xsi:type="xsd:double"&gt;-2.2950828&lt;/D&gt;&lt;D xsi:type="xsd:double"&gt;-3.0872524&lt;/D&gt;&lt;D xsi:type="xsd:double"&gt;7.225299&lt;/D&gt;&lt;D xsi:type="xsd:double"&gt;8.223891&lt;/D&gt;&lt;D xsi:type="xsd:double"&gt;5.2616954&lt;/D&gt;&lt;D xsi:type="xsd:double"&gt;9.050644&lt;/D&gt;&lt;D xsi:type="xsd:double"&gt;3.2138467&lt;/D&gt;&lt;D xsi:type="xsd:double"&gt;1.5055656&lt;/D&gt;&lt;D xsi:type="xsd:double"&gt;9.573566&lt;/D&gt;&lt;D xsi:type="xsd:double"&gt;-5.599141&lt;/D&gt;&lt;D xsi:type="xsd:double"&gt;3.5196304&lt;/D&gt;&lt;D xsi:type="xsd:double"&gt;-1.857388&lt;/D&gt;&lt;D xsi:type="xsd:double"&gt;2.5501251&lt;/D&gt;&lt;D xsi:type="xsd:double"&gt;0.39099455&lt;/D&gt;&lt;D xsi:type="xsd:double"&gt;-1.6669333&lt;/D&gt;&lt;D xsi:type="xsd:double"&gt;0.8713603&lt;/D&gt;&lt;D xsi:type="xsd:double"&gt;7.287872&lt;/D&gt;&lt;D xsi:type="xsd:double"&gt;-5.986768&lt;/D&gt;&lt;D xsi:type="xsd:double"&gt;2.512002&lt;/D&gt;&lt;D xsi:type="xsd:double"&gt;-3.527391&lt;/D&gt;&lt;D xsi:type="xsd:double"&gt;-10.402846&lt;/D&gt;&lt;D xsi:type="xsd:double"&gt;1.191771&lt;/D&gt;&lt;D xsi:type="xsd:double"&gt;-6.031406&lt;/D&gt;&lt;D xsi:type="xsd:double"&gt;-2.4876595&lt;/D&gt;&lt;D xsi:type="xsd:double"&gt;-0.9931803&lt;/D&gt;&lt;D xsi:type="xsd:double"&gt;-12.096775&lt;/D&gt;&lt;D xsi:type="xsd:double"&gt;-6.578648&lt;/D&gt;&lt;D xsi:type="xsd:double"&gt;17.79641&lt;/D&gt;&lt;D xsi:type="xsd:double"&gt;-2.5218308&lt;/D&gt;&lt;D xsi:type="xsd:double"&gt;11.718369&lt;/D&gt;&lt;D xsi:type="xsd:double"&gt;-3.195244&lt;/D&gt;&lt;D xsi:type="xsd:double"&gt;2.8681993&lt;/D&gt;&lt;D xsi:type="xsd:double"&gt;-3.40783&lt;/D&gt;&lt;D xsi:type="xsd:double"&gt;7.2164893&lt;/D&gt;&lt;D xsi:type="xsd:double"&gt;1.2393236&lt;/D&gt;&lt;D xsi:type="xsd:double"&gt;1.3296723&lt;/D&gt;&lt;D xsi:type="xsd:double"&gt;-5.228072&lt;/D&gt;&lt;D xsi:type="xsd:double"&gt;-2.7252793&lt;/D&gt;&lt;D xsi:type="xsd:double"&gt;-1.8074989&lt;/D&gt;&lt;D xsi:type="xsd:double"&gt;10.676479&lt;/D&gt;&lt;D xsi:type="xsd:double"&gt;7.4765444&lt;/D&gt;&lt;D xsi:type="xsd:double"&gt;-1.8752754&lt;/D&gt;&lt;D xsi:type="xsd:double"&gt;2.5333285&lt;/D&gt;&lt;D xsi:type="xsd:double"&gt;5.3099275&lt;/D&gt;&lt;D xsi:type="xsd:double"&gt;-3.0664802&lt;/D&gt;&lt;D xsi:type="xsd:double"&gt;9.7452279999999991&lt;/D&gt;&lt;D xsi:type="xsd:double"&gt;4.4109106&lt;/D&gt;&lt;D xsi:type="xsd:double"&gt;-3.390777&lt;/D&gt;&lt;D xsi:type="xsd:double"&gt;3.7974715&lt;/D&gt;&lt;D xsi:type="xsd:double"&gt;4.1759133&lt;/D&gt;&lt;/FQL&gt;&lt;FQL&gt;&lt;Q&gt;PLATI-FDS^FG_PRICE_CHANGE(0,-1AM)&lt;/Q&gt;&lt;R&gt;1&lt;/R&gt;&lt;C&gt;1&lt;/C&gt;&lt;D xsi:type="xsd:double"&gt;4.77178423236515&lt;/D&gt;&lt;/FQL&gt;&lt;FQL&gt;&lt;Q&gt;TIOS-FDS^MAX(FG_PRICE(0,-5AY))&lt;/Q&gt;&lt;R&gt;1&lt;/R&gt;&lt;C&gt;1&lt;/C&gt;&lt;D xsi:type="xsd:double"&gt;219.77&lt;/D&gt;&lt;/FQL&gt;&lt;FQL&gt;&lt;Q&gt;EWY^FG_PRICE_MAVG(0,,,,60)&lt;/Q&gt;&lt;R&gt;1&lt;/R&gt;&lt;C&gt;1&lt;/C&gt;&lt;D xsi:type="xsd:double"&gt;64.69984&lt;/D&gt;&lt;/FQL&gt;&lt;FQL&gt;&lt;Q&gt;URTH^FMA_PCT_ABOVE_MAVG(200,0,,,,"PORTAGG")&lt;/Q&gt;&lt;R&gt;1&lt;/R&gt;&lt;C&gt;1&lt;/C&gt;&lt;D xsi:type="xsd:double"&gt;67.3063255152807&lt;/D&gt;&lt;/FQL&gt;&lt;FQL&gt;&lt;Q&gt;TRYSA10Y-FDS^FG_YIELD_NAME&lt;/Q&gt;&lt;R&gt;1&lt;/R&gt;&lt;C&gt;1&lt;/C&gt;&lt;D xsi:type="xsd:string"&gt;Treasury - SAUDI ARABIA Benchmark Bond 10Y&lt;/D&gt;&lt;/FQL&gt;&lt;FQL&gt;&lt;Q&gt;VWO^JULIAN(FMA_DIV_YLD(NTMA,NOW,NOW,M,"PORTAGG","MEANR").DATES)&lt;/Q&gt;&lt;R&gt;1&lt;/R&gt;&lt;C&gt;1&lt;/C&gt;&lt;D xsi:type="xsd:long"&gt;45504&lt;/D&gt;&lt;/FQL&gt;&lt;FQL&gt;&lt;Q&gt;TUR^FMA_PE(NTMA,0,,,"PORTAGG","MEANR")&lt;/Q&gt;&lt;R&gt;1&lt;/R&gt;&lt;C&gt;1&lt;/C&gt;&lt;D xsi:type="xsd:double"&gt;5.87826966329359&lt;/D&gt;&lt;/FQL&gt;&lt;FQL&gt;&lt;Q&gt;GREK^FG_FCF_YIELD_NTM(0)&lt;/Q&gt;&lt;R&gt;1&lt;/R&gt;&lt;C&gt;1&lt;/C&gt;&lt;D xsi:type="xsd:double"&gt;2.24856073967704&lt;/D&gt;&lt;/FQL&gt;&lt;FQL&gt;&lt;Q&gt;EWT^FMA_EVAL_EBIT(LTMA,NOW,NOW,M,"PORTAGG","MEANR")&lt;/Q&gt;&lt;R&gt;1&lt;/R&gt;&lt;C&gt;1&lt;/C&gt;&lt;D xsi:type="xsd:double"&gt;18.7906426950175&lt;/D&gt;&lt;/FQL&gt;&lt;FQL&gt;&lt;Q&gt;EPHE^FMA_PE(LTM,0,,,"PORTAGG","MEANR")&lt;/Q&gt;&lt;R&gt;1&lt;/R&gt;&lt;C&gt;1&lt;/C&gt;&lt;D xsi:type="xsd:double"&gt;12.0472440853044&lt;/D&gt;&lt;/FQL&gt;&lt;FQL&gt;&lt;Q&gt;CAGDPY@VN^EE_ACTUAL_ANNUAL(MED,+1)&lt;/Q&gt;&lt;R&gt;0&lt;/R&gt;&lt;C&gt;0&lt;/C&gt;&lt;/FQL&gt;&lt;FQL&gt;&lt;Q&gt;CC_IN^FG_COMPANY_NAME&lt;/Q&gt;&lt;R&gt;1&lt;/R&gt;&lt;C&gt;1&lt;/C&gt;&lt;D xsi:type="xsd:string"&gt;India&lt;/D&gt;&lt;/FQL&gt;&lt;FQL&gt;&lt;Q&gt;USDVND^STD(FG_PRICE_CHANGE(0,-3AY,M))&lt;/Q&gt;&lt;R&gt;1&lt;/R&gt;&lt;C&gt;1&lt;/C&gt;&lt;D xsi:type="xsd:double"&gt;1.3120125798502&lt;/D&gt;&lt;/FQL&gt;&lt;FQL&gt;&lt;Q&gt;USDTHB^STD(FG_PRICE_CHANGE(0,-3AY,M))&lt;/Q&gt;&lt;R&gt;1&lt;/R&gt;&lt;C&gt;1&lt;/C&gt;&lt;D xsi:type="xsd:double"&gt;3.11253720669399&lt;/D&gt;&lt;/FQL&gt;&lt;FQL&gt;&lt;Q&gt;USDZAR^FG_PRICE_CHANGE(0,-6AM)&lt;/Q&gt;&lt;R&gt;1&lt;/R&gt;&lt;C&gt;1&lt;/C&gt;&lt;D xsi:type="xsd:double"&gt;-9.252328&lt;/D&gt;&lt;/FQL&gt;&lt;FQL&gt;&lt;Q&gt;USDPHP^FG_PRICE_CHANGE(0,-6AM)&lt;/Q&gt;&lt;R&gt;1&lt;/R&gt;&lt;C&gt;1&lt;/C&gt;&lt;D xsi:type="xsd:double"&gt;-0.21346211&lt;/D&gt;&lt;/FQL&gt;&lt;FQL&gt;&lt;Q&gt;EWW^P_PRICE_RETURNS_PR('52W',2,-10AY,0,AM)&lt;/Q&gt;&lt;R&gt;121&lt;/R&gt;&lt;C&gt;1&lt;/C&gt;&lt;D xsi:type="xsd:double"&gt;5.40905&lt;/D&gt;&lt;D xsi:type="xsd:double"&gt;2.7165055&lt;/D&gt;&lt;D xsi:type="xsd:double"&gt;3.8329124&lt;/D&gt;&lt;D xsi:type="xsd:double"&gt;-10.352427&lt;/D&gt;&lt;D xsi:type="xsd:double"&gt;-3.9250016&lt;/D&gt;&lt;D xsi:type="xsd:double"&gt;0.65978765&lt;/D&gt;&lt;D xsi:type="xsd:double"&gt;-6.4596057&lt;/D&gt;&lt;D xsi:type="xsd:double"&gt;-3.4255981&lt;/D&gt;&lt;D xsi:type="xsd:double"&gt;-10.981441&lt;/D&gt;&lt;D xsi:type="xsd:double"&gt;-11.786175&lt;/D&gt;&lt;D xsi:type="xsd:double"&gt;-22.177631&lt;/D&gt;&lt;D xsi:type="xsd:double"&gt;-25.657124&lt;/D&gt;&lt;D xsi:type="xsd:double"&gt;-24.55182&lt;/D&gt;&lt;D xsi:type="xsd:double"&gt;-15.960127&lt;/D&gt;&lt;D xsi:type="xsd:double"&gt;-17.184687&lt;/D&gt;&lt;D xsi:type="xsd:double"&gt;-12.747395&lt;/D&gt;&lt;D xsi:type="xsd:double"&gt;-21.832085&lt;/D&gt;&lt;D xsi:type="xsd:double"&gt;-18.520714&lt;/D&gt;&lt;D xsi:type="xsd:double"&gt;-10.5173&lt;/D&gt;&lt;D xsi:type="xsd:double"&gt;-8.191025&lt;/D&gt;&lt;D xsi:type="xsd:double"&gt;-12.301236&lt;/D&gt;&lt;D xsi:type="xsd:double"&gt;-18.547176&lt;/D&gt;&lt;D xsi:type="xsd:double"&gt;-5.953717&lt;/D&gt;&lt;D xsi:type="xsd:double"&gt;3.8645864&lt;/D&gt;&lt;D xsi:type="xsd:double"&gt;-1.404047&lt;/D&gt;&lt;D xsi:type="xsd:double"&gt;-4.624468&lt;/D&gt;&lt;D xsi:type="xsd:double"&gt;-17.222256&lt;/D&gt;&lt;D xsi:type="xsd:double"&gt;-12.765664&lt;/D&gt;&lt;D xsi:type="xsd:double"&gt;0.44977665&lt;/D&gt;&lt;D xsi:type="xsd:double"&gt;-0.45121312&lt;/D&gt;&lt;D xsi:type="xsd:double"&gt;-0.00081658363&lt;/D&gt;&lt;D xsi:type="xsd:double"&gt;-3.2952368&lt;/D&gt;&lt;D xsi:type="xsd:double"&gt;6.7399263&lt;/D&gt;&lt;D xsi:type="xsd:double"&gt;17.576277&lt;/D&gt;&lt;D xsi:type="xsd:double"&gt;15.58857&lt;/D&gt;&lt;D xsi:type="xsd:double"&gt;12.651337&lt;/D&gt;&lt;D xsi:type="xsd:double"&gt;12.91573&lt;/D&gt;&lt;D xsi:type="xsd:double"&gt;0.8694649&lt;/D&gt;&lt;D xsi:type="xsd:double"&gt;16.819418&lt;/D&gt;&lt;D xsi:type="xsd:double"&gt;14.041543&lt;/D&gt;&lt;D xsi:type="xsd:double"&gt;24.361742&lt;/D&gt;&lt;D xsi:type="xsd:double"&gt;10.163414&lt;/D&gt;&lt;D xsi:type="xsd:double"&gt;0.45773983&lt;/D&gt;&lt;D xsi:type="xsd:double"&gt;2.6003122&lt;/D&gt;&lt;D xsi:type="xsd:double"&gt;-10.740781&lt;/D&gt;&lt;D xsi:type="xsd:double"&gt;-12.937146&lt;/D&gt;&lt;D xsi:type="xsd:double"&gt;-6.267905&lt;/D&gt;&lt;D xsi:type="xsd:double"&gt;-7.256752&lt;/D&gt;&lt;D xsi:type="xsd:double"&gt;-3.8529575&lt;/D&gt;&lt;D xsi:type="xsd:double"&gt;-6.5285683&lt;/D&gt;&lt;D xsi:type="xsd:double"&gt;-22.513014&lt;/D&gt;&lt;D xsi:type="xsd:double"&gt;-13.490778&lt;/D&gt;&lt;D xsi:type="xsd:double"&gt;-14.339548&lt;/D&gt;&lt;D xsi:type="xsd:double"&gt;-10.830623&lt;/D&gt;&lt;D xsi:type="xsd:double"&gt;-12.217742&lt;/D&gt;&lt;D xsi:type="xsd:double"&gt;-7.219249&lt;/D&gt;&lt;D xsi:type="xsd:double"&gt;-2.8030455&lt;/D&gt;&lt;D xsi:type="xsd:double"&gt;-1.6646445&lt;/D&gt;&lt;D xsi:type="xsd:double"&gt;-17.399513&lt;/D&gt;&lt;D xsi:type="xsd:double"&gt;-22.04005&lt;/D&gt;&lt;D xsi:type="xsd:double"&gt;-14.335436&lt;/D&gt;&lt;D xsi:type="xsd:double"&gt;0.12357235&lt;/D&gt;&lt;D xsi:type="xsd:double"&gt;17.419456&lt;/D&gt;&lt;D xsi:type="xsd:double"&gt;15.205836&lt;/D&gt;&lt;D xsi:type="xsd:double"&gt;4.731643&lt;/D&gt;&lt;D xsi:type="xsd:double"&gt;-1.5715718&lt;/D&gt;&lt;D xsi:type="xsd:double"&gt;-33.870518&lt;/D&gt;&lt;D xsi:type="xsd:double"&gt;-39.284874&lt;/D&gt;&lt;D xsi:type="xsd:double"&gt;-24.155384&lt;/D&gt;&lt;D xsi:type="xsd:double"&gt;-27.678537&lt;/D&gt;&lt;D xsi:type="xsd:double"&gt;-17.986334&lt;/D&gt;&lt;D xsi:type="xsd:double"&gt;-14.663273&lt;/D&gt;&lt;D xsi:type="xsd:double"&gt;-24.088938&lt;/D&gt;&lt;D xsi:type="xsd:double"&gt;-19.767082&lt;/D&gt;&lt;D xsi:type="xsd:double"&gt;-4.154277&lt;/D&gt;&lt;D xsi:type="xsd:double"&gt;-5.749178&lt;/D&gt;&lt;D xsi:type="xsd:double"&gt;-6.9903493&lt;/D&gt;&lt;D xsi:type="xsd:double"&gt;-5.862623&lt;/D&gt;&lt;D xsi:type="xsd:double"&gt;47.317158&lt;/D&gt;&lt;D xsi:type="xsd:double"&gt;71.72477&lt;/D&gt;&lt;D xsi:type="xsd:double"&gt;50.09935&lt;/D&gt;&lt;D xsi:type="xsd:double"&gt;52.38404&lt;/D&gt;&lt;D xsi:type="xsd:double"&gt;48.53071&lt;/D&gt;&lt;D xsi:type="xsd:double"&gt;53.04041&lt;/D&gt;&lt;D xsi:type="xsd:double"&gt;57.363308&lt;/D&gt;&lt;D xsi:type="xsd:double"&gt;41.368294&lt;/D&gt;&lt;D xsi:type="xsd:double"&gt;8.505547&lt;/D&gt;&lt;D xsi:type="xsd:double"&gt;21.66481&lt;/D&gt;&lt;D xsi:type="xsd:double"&gt;15.731549&lt;/D&gt;&lt;D xsi:type="xsd:double"&gt;26.613403&lt;/D&gt;&lt;D xsi:type="xsd:double"&gt;26.244223&lt;/D&gt;&lt;D xsi:type="xsd:double"&gt;10.543251&lt;/D&gt;&lt;D xsi:type="xsd:double"&gt;13.982498&lt;/D&gt;&lt;D xsi:type="xsd:double"&gt;0.8516431&lt;/D&gt;&lt;D xsi:type="xsd:double"&gt;-3.7846029&lt;/D&gt;&lt;D xsi:type="xsd:double"&gt;-2.812326&lt;/D&gt;&lt;D xsi:type="xsd:double"&gt;-8.436984&lt;/D&gt;&lt;D xsi:type="xsd:double"&gt;3.22361&lt;/D&gt;&lt;D xsi:type="xsd:double"&gt;20.801567&lt;/D&gt;&lt;D xsi:type="xsd:double"&gt;5.962658&lt;/D&gt;&lt;D xsi:type="xsd:double"&gt;27.296507&lt;/D&gt;&lt;D xsi:type="xsd:double"&gt;19.092333&lt;/D&gt;&lt;D xsi:type="xsd:double"&gt;11.251974&lt;/D&gt;&lt;D xsi:type="xsd:double"&gt;23.57167&lt;/D&gt;&lt;D xsi:type="xsd:double"&gt;22.055304&lt;/D&gt;&lt;D xsi:type="xsd:double"&gt;35.76715&lt;/D&gt;&lt;D xsi:type="xsd:double"&gt;44.680534&lt;/D&gt;&lt;D xsi:type="xsd:double"&gt;35.65396&lt;/D&gt;&lt;D xsi:type="xsd:double"&gt;34.746456&lt;/D&gt;&lt;D xsi:type="xsd:double"&gt;13.801718&lt;/D&gt;&lt;D xsi:type="xsd:double"&gt;18.014563&lt;/D&gt;&lt;D xsi:type="xsd:double"&gt;36.194347&lt;/D&gt;&lt;D xsi:type="xsd:double"&gt;16.171097&lt;/D&gt;&lt;D xsi:type="xsd:double"&gt;17.528116&lt;/D&gt;&lt;D xsi:type="xsd:double"&gt;22.832191&lt;/D&gt;&lt;D xsi:type="xsd:double"&gt;16.062773&lt;/D&gt;&lt;D xsi:type="xsd:double"&gt;12.915003&lt;/D&gt;&lt;D xsi:type="xsd:double"&gt;-8.363443&lt;/D&gt;&lt;D xsi:type="xsd:double"&gt;-9.876031&lt;/D&gt;&lt;D xsi:type="xsd:double"&gt;-14.286929&lt;/D&gt;&lt;D xsi:type="xsd:double"&gt;-3.027445&lt;/D&gt;&lt;/FQL&gt;&lt;FQL&gt;&lt;Q&gt;EWY^FMA_DIV_YLD(NTMA,-10AY,0,AM,"PORTAGG","MEANR")&lt;/Q&gt;&lt;R&gt;121&lt;/R&gt;&lt;C&gt;1&lt;/C&gt;&lt;D xsi:type="xsd:double"&gt;1.34660616409203&lt;/D&gt;&lt;D xsi:type="xsd:double"&gt;1.46684272488977&lt;/D&gt;&lt;D xsi:type="xsd:double"&gt;1.39384472990043&lt;/D&gt;&lt;D xsi:type="xsd:double"&gt;1.39965471639886&lt;/D&gt;&lt;D xsi:type="xsd:double"&gt;1.5347770905863&lt;/D&gt;&lt;D xsi:type="xsd:double"&gt;1.57782996013108&lt;/D&gt;&lt;D xsi:type="xsd:double"&gt;1.55182251440488&lt;/D&gt;&lt;D xsi:type="xsd:double"&gt;1.49955889134843&lt;/D&gt;&lt;D xsi:type="xsd:double"&gt;1.59324982599184&lt;/D&gt;&lt;D xsi:type="xsd:double"&gt;1.64596850541778&lt;/D&gt;&lt;D xsi:type="xsd:double"&gt;1.74388790667107&lt;/D&gt;&lt;D xsi:type="xsd:double"&gt;1.88734794301681&lt;/D&gt;&lt;D xsi:type="xsd:double"&gt;1.85086931220591&lt;/D&gt;&lt;D xsi:type="xsd:double"&gt;1.71739784852319&lt;/D&gt;&lt;D xsi:type="xsd:double"&gt;1.84392580678127&lt;/D&gt;&lt;D xsi:type="xsd:double"&gt;1.92350143239191&lt;/D&gt;&lt;D xsi:type="xsd:double"&gt;2.04880045553762&lt;/D&gt;&lt;D xsi:type="xsd:double"&gt;1.96178327382173&lt;/D&gt;&lt;D xsi:type="xsd:double"&gt;1.90449338222016&lt;/D&gt;&lt;D xsi:type="xsd:double"&gt;1.91360166525146&lt;/D&gt;&lt;D xsi:type="xsd:double"&gt;1.98983198724096&lt;/D&gt;&lt;D xsi:type="xsd:double"&gt;2.00903239898205&lt;/D&gt;&lt;D xsi:type="xsd:double"&gt;1.91632333964888&lt;/D&gt;&lt;D xsi:type="xsd:double"&gt;1.88859384308946&lt;/D&gt;&lt;D xsi:type="xsd:double"&gt;1.85885891708343&lt;/D&gt;&lt;D xsi:type="xsd:double"&gt;1.93258071403635&lt;/D&gt;&lt;D xsi:type="xsd:double"&gt;2.00002208632536&lt;/D&gt;&lt;D xsi:type="xsd:double"&gt;1.94631528109521&lt;/D&gt;&lt;D xsi:type="xsd:double"&gt;1.90879457271616&lt;/D&gt;&lt;D xsi:type="xsd:double"&gt;1.93997570484403&lt;/D&gt;&lt;D xsi:type="xsd:double"&gt;1.89917822586751&lt;/D&gt;&lt;D xsi:type="xsd:double"&gt;1.9052284925696&lt;/D&gt;&lt;D xsi:type="xsd:double"&gt;1.7824490888525&lt;/D&gt;&lt;D xsi:type="xsd:double"&gt;1.7551166581654&lt;/D&gt;&lt;D xsi:type="xsd:double"&gt;1.75407382154715&lt;/D&gt;&lt;D xsi:type="xsd:double"&gt;1.82285182588857&lt;/D&gt;&lt;D xsi:type="xsd:double"&gt;1.80571709880625&lt;/D&gt;&lt;D xsi:type="xsd:double"&gt;1.72719185387685&lt;/D&gt;&lt;D xsi:type="xsd:double"&gt;2.00195811540657&lt;/D&gt;&lt;D xsi:type="xsd:double"&gt;2.08603084826839&lt;/D&gt;&lt;D xsi:type="xsd:double"&gt;1.9899363419853&lt;/D&gt;&lt;D xsi:type="xsd:double"&gt;2.14295582680031&lt;/D&gt;&lt;D xsi:type="xsd:double"&gt;2.19230212695793&lt;/D&gt;&lt;D xsi:type="xsd:double"&gt;2.20153560622347&lt;/D&gt;&lt;D xsi:type="xsd:double"&gt;2.21544654785019&lt;/D&gt;&lt;D xsi:type="xsd:double"&gt;2.31636112819075&lt;/D&gt;&lt;D xsi:type="xsd:double"&gt;2.35699225435616&lt;/D&gt;&lt;D xsi:type="xsd:double"&gt;2.38552908305003&lt;/D&gt;&lt;D xsi:type="xsd:double"&gt;2.35939837942603&lt;/D&gt;&lt;D xsi:type="xsd:double"&gt;2.69163193451352&lt;/D&gt;&lt;D xsi:type="xsd:double"&gt;2.60331697084125&lt;/D&gt;&lt;D xsi:type="xsd:double"&gt;2.67636921574596&lt;/D&gt;&lt;D xsi:type="xsd:double"&gt;2.46758257009127&lt;/D&gt;&lt;D xsi:type="xsd:double"&gt;2.44619962132946&lt;/D&gt;&lt;D xsi:type="xsd:double"&gt;2.53562481396987&lt;/D&gt;&lt;D xsi:type="xsd:double"&gt;2.47245310607433&lt;/D&gt;&lt;D xsi:type="xsd:double"&gt;2.60702348805555&lt;/D&gt;&lt;D xsi:type="xsd:double"&gt;2.48958922953926&lt;/D&gt;&lt;D xsi:type="xsd:double"&gt;2.54651516733216&lt;/D&gt;&lt;D xsi:type="xsd:double"&gt;2.72476526475167&lt;/D&gt;&lt;D xsi:type="xsd:double"&gt;2.52403643636564&lt;/D&gt;&lt;D xsi:type="xsd:double"&gt;2.46171904290621&lt;/D&gt;&lt;D xsi:type="xsd:double"&gt;2.39839148301864&lt;/D&gt;&lt;D xsi:type="xsd:double"&gt;2.32201849862191&lt;/D&gt;&lt;D xsi:type="xsd:double"&gt;2.27423638809357&lt;/D&gt;&lt;D xsi:type="xsd:double"&gt;2.43141750865407&lt;/D&gt;&lt;D xsi:type="xsd:double"&gt;2.87242145786886&lt;/D&gt;&lt;D xsi:type="xsd:double"&gt;2.5103395644386&lt;/D&gt;&lt;D xsi:type="xsd:double"&gt;2.36624046400104&lt;/D&gt;&lt;D xsi:type="xsd:double"&gt;2.26563707208393&lt;/D&gt;&lt;D xsi:type="xsd:double"&gt;2.23079610958634&lt;/D&gt;&lt;D xsi:type="xsd:double"&gt;2.11332482606988&lt;/D&gt;&lt;D xsi:type="xsd:double"&gt;2.19908158284895&lt;/D&gt;&lt;D xsi:type="xsd:double"&gt;2.1893069708209&lt;/D&gt;&lt;D xsi:type="xsd:double"&gt;1.93649506367106&lt;/D&gt;&lt;D xsi:type="xsd:double"&gt;1.83173463401135&lt;/D&gt;&lt;D xsi:type="xsd:double"&gt;1.65177407030185&lt;/D&gt;&lt;D xsi:type="xsd:double"&gt;1.70739286178059&lt;/D&gt;&lt;D xsi:type="xsd:double"&gt;1.70195025222836&lt;/D&gt;&lt;D xsi:type="xsd:double"&gt;1.69017360604505&lt;/D&gt;&lt;D xsi:type="xsd:double"&gt;1.74573727488238&lt;/D&gt;&lt;D xsi:type="xsd:double"&gt;1.64645129321971&lt;/D&gt;&lt;D xsi:type="xsd:double"&gt;1.73380392457454&lt;/D&gt;&lt;D xsi:type="xsd:double"&gt;1.83437898134866&lt;/D&gt;&lt;D xsi:type="xsd:double"&gt;1.84574767634464&lt;/D&gt;&lt;D xsi:type="xsd:double"&gt;1.93543010451251&lt;/D&gt;&lt;D xsi:type="xsd:double"&gt;2.01018887817561&lt;/D&gt;&lt;D xsi:type="xsd:double"&gt;1.93124156081198&lt;/D&gt;&lt;D xsi:type="xsd:double"&gt;2.31163131530325&lt;/D&gt;&lt;D xsi:type="xsd:double"&gt;2.23956867828724&lt;/D&gt;&lt;D xsi:type="xsd:double"&gt;2.23193676355043&lt;/D&gt;&lt;D xsi:type="xsd:double"&gt;2.34163248918236&lt;/D&gt;&lt;D xsi:type="xsd:double"&gt;2.3474870604427&lt;/D&gt;&lt;D xsi:type="xsd:double"&gt;2.56795161059239&lt;/D&gt;&lt;D xsi:type="xsd:double"&gt;2.55934917348286&lt;/D&gt;&lt;D xsi:type="xsd:double"&gt;2.54212863786655&lt;/D&gt;&lt;D xsi:type="xsd:double"&gt;2.79766068351049&lt;/D&gt;&lt;D xsi:type="xsd:double"&gt;2.66593428315638&lt;/D&gt;&lt;D xsi:type="xsd:double"&gt;2.52589204512392&lt;/D&gt;&lt;D xsi:type="xsd:double"&gt;2.57562919430828&lt;/D&gt;&lt;D xsi:type="xsd:double"&gt;2.43330803674857&lt;/D&gt;&lt;D xsi:type="xsd:double"&gt;2.51144635065343&lt;/D&gt;&lt;D xsi:type="xsd:double"&gt;2.4835255711991&lt;/D&gt;&lt;D xsi:type="xsd:double"&gt;2.42391508685392&lt;/D&gt;&lt;D xsi:type="xsd:double"&gt;2.36900559692391&lt;/D&gt;&lt;D xsi:type="xsd:double"&gt;2.35245335411163&lt;/D&gt;&lt;D xsi:type="xsd:double"&gt;2.33105478950314&lt;/D&gt;&lt;D xsi:type="xsd:double"&gt;2.47085879639836&lt;/D&gt;&lt;D xsi:type="xsd:double"&gt;2.48669478589217&lt;/D&gt;&lt;D xsi:type="xsd:double"&gt;2.66995014725826&lt;/D&gt;&lt;D xsi:type="xsd:double"&gt;2.41852703240844&lt;/D&gt;&lt;D xsi:type="xsd:double"&gt;2.29177213348863&lt;/D&gt;&lt;D xsi:type="xsd:double"&gt;2.42299326722697&lt;/D&gt;&lt;D xsi:type="xsd:double"&gt;2.28878151050356&lt;/D&gt;&lt;D xsi:type="xsd:double"&gt;2.15016128566156&lt;/D&gt;&lt;D xsi:type="xsd:double"&gt;2.23112569546167&lt;/D&gt;&lt;D xsi:type="xsd:double"&gt;2.21030670448765&lt;/D&gt;&lt;D xsi:type="xsd:double"&gt;2.08618278381109&lt;/D&gt;&lt;D xsi:type="xsd:double"&gt;2.16467421722891&lt;/D&gt;&lt;D xsi:type="xsd:double"&gt;2.2535463468511&lt;/D&gt;&lt;D xsi:type="xsd:double"&gt;2.36034469676756&lt;/D&gt;&lt;/FQL&gt;&lt;FQL&gt;&lt;Q&gt;GREK^FMA_PE(NTMA,-10AY,0,AM,"PORTAGG","MEANR")&lt;/Q&gt;&lt;R&gt;121&lt;/R&gt;&lt;C&gt;1&lt;/C&gt;&lt;D xsi:type="xsd:double"&gt;7.3200507369813&lt;/D&gt;&lt;D xsi:type="xsd:double"&gt;6.59358027497695&lt;/D&gt;&lt;D xsi:type="xsd:double"&gt;7.10291308099303&lt;/D&gt;&lt;D xsi:type="xsd:double"&gt;5.19343032918091&lt;/D&gt;&lt;D xsi:type="xsd:double"&gt;4.10653968966987&lt;/D&gt;&lt;D xsi:type="xsd:double"&gt;5.04545084319914&lt;/D&gt;&lt;D xsi:type="xsd:double"&gt;4.99185063681904&lt;/D&gt;&lt;D xsi:type="xsd:double"&gt;5.17236767943553&lt;/D&gt;&lt;D xsi:type="xsd:double"&gt;5.18909344909782&lt;/D&gt;&lt;D xsi:type="xsd:double"&gt;5.49288285532426&lt;/D&gt;&lt;D xsi:type="xsd:double"&gt;4.60944112824868&lt;/D&gt;&lt;D xsi:type="xsd:double"&gt;4.52616527075501&lt;/D&gt;&lt;D xsi:type="xsd:double"&gt;4.06056295669464&lt;/D&gt;&lt;D xsi:type="xsd:double"&gt;4.02781600386062&lt;/D&gt;&lt;D xsi:type="xsd:double"&gt;5.63715735080944&lt;/D&gt;&lt;D xsi:type="xsd:double"&gt;4.8082465896793&lt;/D&gt;&lt;D xsi:type="xsd:double"&gt;9.9086515612176&lt;/D&gt;&lt;D xsi:type="xsd:double"&gt;8.53062099907395&lt;/D&gt;&lt;D xsi:type="xsd:double"&gt;8.637357514602&lt;/D&gt;&lt;D xsi:type="xsd:double"&gt;10.0671604657253&lt;/D&gt;&lt;D xsi:type="xsd:double"&gt;10.5736317902035&lt;/D&gt;&lt;D xsi:type="xsd:double"&gt;8.01899413376749&lt;/D&gt;&lt;D xsi:type="xsd:double"&gt;9.04362913910248&lt;/D&gt;&lt;D xsi:type="xsd:double"&gt;8.51551066776957&lt;/D&gt;&lt;D xsi:type="xsd:double"&gt;8.63594907064574&lt;/D&gt;&lt;D xsi:type="xsd:double"&gt;8.8849245866183&lt;/D&gt;&lt;D xsi:type="xsd:double"&gt;9.3862553616494&lt;/D&gt;&lt;D xsi:type="xsd:double"&gt;8.74556020415098&lt;/D&gt;&lt;D xsi:type="xsd:double"&gt;8.95210094003398&lt;/D&gt;&lt;D xsi:type="xsd:double"&gt;9.10687995430079&lt;/D&gt;&lt;D xsi:type="xsd:double"&gt;9.09861317226285&lt;/D&gt;&lt;D xsi:type="xsd:double"&gt;11.0989362041491&lt;/D&gt;&lt;D xsi:type="xsd:double"&gt;13.5534041922106&lt;/D&gt;&lt;D xsi:type="xsd:double"&gt;12.8617585892659&lt;/D&gt;&lt;D xsi:type="xsd:double"&gt;12.6113871228436&lt;/D&gt;&lt;D xsi:type="xsd:double"&gt;12.2598402626407&lt;/D&gt;&lt;D xsi:type="xsd:double"&gt;10.5904491625584&lt;/D&gt;&lt;D xsi:type="xsd:double"&gt;11.8891340474238&lt;/D&gt;&lt;D xsi:type="xsd:double"&gt;11.6395733609613&lt;/D&gt;&lt;D xsi:type="xsd:double"&gt;14.1487605179981&lt;/D&gt;&lt;D xsi:type="xsd:double"&gt;14.9162219604357&lt;/D&gt;&lt;D xsi:type="xsd:double"&gt;14.5577152089453&lt;/D&gt;&lt;D xsi:type="xsd:double"&gt;13.4410771190536&lt;/D&gt;&lt;D xsi:type="xsd:double"&gt;15.1193844538398&lt;/D&gt;&lt;D xsi:type="xsd:double"&gt;14.1729875324738&lt;/D&gt;&lt;D xsi:type="xsd:double"&gt;15.2412389963334&lt;/D&gt;&lt;D xsi:type="xsd:double"&gt;14.5724112320965&lt;/D&gt;&lt;D xsi:type="xsd:double"&gt;14.332512962626&lt;/D&gt;&lt;D xsi:type="xsd:double"&gt;14.6714017298369&lt;/D&gt;&lt;D xsi:type="xsd:double"&gt;12.2897128411344&lt;/D&gt;&lt;D xsi:type="xsd:double"&gt;11.6027556083157&lt;/D&gt;&lt;D xsi:type="xsd:double"&gt;10.3812419923961&lt;/D&gt;&lt;D xsi:type="xsd:double"&gt;11.5457974662562&lt;/D&gt;&lt;D xsi:type="xsd:double"&gt;12.3351753229424&lt;/D&gt;&lt;D xsi:type="xsd:double"&gt;13.4077181759394&lt;/D&gt;&lt;D xsi:type="xsd:double"&gt;14.1174611316467&lt;/D&gt;&lt;D xsi:type="xsd:double"&gt;12.1981007897638&lt;/D&gt;&lt;D xsi:type="xsd:double"&gt;13.3339153875947&lt;/D&gt;&lt;D xsi:type="xsd:double"&gt;13.9283139527039&lt;/D&gt;&lt;D xsi:type="xsd:double"&gt;13.3571566532798&lt;/D&gt;&lt;D xsi:type="xsd:double"&gt;13.5500190111954&lt;/D&gt;&lt;D xsi:type="xsd:double"&gt;11.9464917755848&lt;/D&gt;&lt;D xsi:type="xsd:double"&gt;11.6343526195623&lt;/D&gt;&lt;D xsi:type="xsd:double"&gt;11.5040989904949&lt;/D&gt;&lt;D xsi:type="xsd:double"&gt;11.1481130119124&lt;/D&gt;&lt;D xsi:type="xsd:double"&gt;9.31885936353563&lt;/D&gt;&lt;D xsi:type="xsd:double"&gt;6.7721628988456&lt;/D&gt;&lt;D xsi:type="xsd:double"&gt;9.6274918331635&lt;/D&gt;&lt;D xsi:type="xsd:double"&gt;11.3927495587094&lt;/D&gt;&lt;D xsi:type="xsd:double"&gt;13.5351590669641&lt;/D&gt;&lt;D xsi:type="xsd:double"&gt;13.13074679692&lt;/D&gt;&lt;D xsi:type="xsd:double"&gt;11.8349663453501&lt;/D&gt;&lt;D xsi:type="xsd:double"&gt;11.5086308661213&lt;/D&gt;&lt;D xsi:type="xsd:double"&gt;9.80223092057056&lt;/D&gt;&lt;D xsi:type="xsd:double"&gt;11.4423704728421&lt;/D&gt;&lt;D xsi:type="xsd:double"&gt;12.1788242382282&lt;/D&gt;&lt;D xsi:type="xsd:double"&gt;11.1307754677447&lt;/D&gt;&lt;D xsi:type="xsd:double"&gt;11.7619187069586&lt;/D&gt;&lt;D xsi:type="xsd:double"&gt;12.1539471142693&lt;/D&gt;&lt;D xsi:type="xsd:double"&gt;12.9616013134611&lt;/D&gt;&lt;D xsi:type="xsd:double"&gt;12.0543921588372&lt;/D&gt;&lt;D xsi:type="xsd:double"&gt;12.4827879702665&lt;/D&gt;&lt;D xsi:type="xsd:double"&gt;10.737881535324&lt;/D&gt;&lt;D xsi:type="xsd:double"&gt;11.1251432918779&lt;/D&gt;&lt;D xsi:type="xsd:double"&gt;10.192008183714&lt;/D&gt;&lt;D xsi:type="xsd:double"&gt;10.4133639623113&lt;/D&gt;&lt;D xsi:type="xsd:double"&gt;10.3305075428935&lt;/D&gt;&lt;D xsi:type="xsd:double"&gt;9.50491831435561&lt;/D&gt;&lt;D xsi:type="xsd:double"&gt;9.85137970964388&lt;/D&gt;&lt;D xsi:type="xsd:double"&gt;9.92533789368513&lt;/D&gt;&lt;D xsi:type="xsd:double"&gt;9.50605581721607&lt;/D&gt;&lt;D xsi:type="xsd:double"&gt;10.2203563060987&lt;/D&gt;&lt;D xsi:type="xsd:double"&gt;9.4427619623009&lt;/D&gt;&lt;D xsi:type="xsd:double"&gt;8.23026445525618&lt;/D&gt;&lt;D xsi:type="xsd:double"&gt;7.99908707170109&lt;/D&gt;&lt;D xsi:type="xsd:double"&gt;8.25370640418086&lt;/D&gt;&lt;D xsi:type="xsd:double"&gt;6.44370610901055&lt;/D&gt;&lt;D xsi:type="xsd:double"&gt;6.99241862344032&lt;/D&gt;&lt;D xsi:type="xsd:double"&gt;6.99096079998976&lt;/D&gt;&lt;D xsi:type="xsd:double"&gt;6.67672869647563&lt;/D&gt;&lt;D xsi:type="xsd:double"&gt;6.88654906003932&lt;/D&gt;&lt;D xsi:type="xsd:double"&gt;7.92983393710356&lt;/D&gt;&lt;D xsi:type="xsd:double"&gt;7.00205235857582&lt;/D&gt;&lt;D xsi:type="xsd:double"&gt;7.11211492333983&lt;/D&gt;&lt;D xsi:type="xsd:double"&gt;7.55186850406503&lt;/D&gt;&lt;D xsi:type="xsd:double"&gt;7.60075192117953&lt;/D&gt;&lt;D xsi:type="xsd:double"&gt;8.18675856846472&lt;/D&gt;&lt;D xsi:type="xsd:double"&gt;7.45506934792005&lt;/D&gt;&lt;D xsi:type="xsd:double"&gt;6.73241096516593&lt;/D&gt;&lt;D xsi:type="xsd:double"&gt;6.52833320507181&lt;/D&gt;&lt;D xsi:type="xsd:double"&gt;6.82500546139931&lt;/D&gt;&lt;D xsi:type="xsd:double"&gt;6.62611247246321&lt;/D&gt;&lt;D xsi:type="xsd:double"&gt;6.87002953318434&lt;/D&gt;&lt;D xsi:type="xsd:double"&gt;7.04857070309587&lt;/D&gt;&lt;D xsi:type="xsd:double"&gt;6.98223118433169&lt;/D&gt;&lt;D xsi:type="xsd:double"&gt;7.29555907468328&lt;/D&gt;&lt;D xsi:type="xsd:double"&gt;7.21192701617573&lt;/D&gt;&lt;D xsi:type="xsd:double"&gt;7.01582898063257&lt;/D&gt;&lt;D xsi:type="xsd:double"&gt;7.21525728817672&lt;/D&gt;&lt;D xsi:type="xsd:double"&gt;6.99108799658477&lt;/D&gt;&lt;D xsi:type="xsd:double"&gt;7.10290177420374&lt;/D&gt;&lt;/FQL&gt;&lt;FQL&gt;&lt;Q&gt;SET-BKK^FMA_PE(LTMA,-10AY,0,AM,"PORTAGG","MEANR")&lt;/Q&gt;&lt;R&gt;121&lt;/R&gt;&lt;C&gt;1&lt;/C&gt;&lt;D xsi:type="xsd:double"&gt;19.3519596880723&lt;/D&gt;&lt;D xsi:type="xsd:double"&gt;18.9957377257394&lt;/D&gt;&lt;D xsi:type="xsd:double"&gt;20.2583829093073&lt;/D&gt;&lt;D xsi:type="xsd:double"&gt;19.4328909414533&lt;/D&gt;&lt;D xsi:type="xsd:double"&gt;21.4603871332812&lt;/D&gt;&lt;D xsi:type="xsd:double"&gt;23.7280664525877&lt;/D&gt;&lt;D xsi:type="xsd:double"&gt;22.8469458068178&lt;/D&gt;&lt;D xsi:type="xsd:double"&gt;22.2355509218251&lt;/D&gt;&lt;D xsi:type="xsd:double"&gt;21.6923339656212&lt;/D&gt;&lt;D xsi:type="xsd:double"&gt;21.1742625382806&lt;/D&gt;&lt;D xsi:type="xsd:double"&gt;20.0666895441018&lt;/D&gt;&lt;D xsi:type="xsd:double"&gt;19.1367428109923&lt;/D&gt;&lt;D xsi:type="xsd:double"&gt;18.7559326319544&lt;/D&gt;&lt;D xsi:type="xsd:double"&gt;18.6421782491273&lt;/D&gt;&lt;D xsi:type="xsd:double"&gt;16.0388822661439&lt;/D&gt;&lt;D xsi:type="xsd:double"&gt;14.3492807678779&lt;/D&gt;&lt;D xsi:type="xsd:double"&gt;14.35545934523&lt;/D&gt;&lt;D xsi:type="xsd:double"&gt;16.8496924149395&lt;/D&gt;&lt;D xsi:type="xsd:double"&gt;16.5895226971615&lt;/D&gt;&lt;D xsi:type="xsd:double"&gt;16.47287034023&lt;/D&gt;&lt;D xsi:type="xsd:double"&gt;16.339387351435&lt;/D&gt;&lt;D xsi:type="xsd:double"&gt;16.2908008048917&lt;/D&gt;&lt;D xsi:type="xsd:double"&gt;16.7595712731144&lt;/D&gt;&lt;D xsi:type="xsd:double"&gt;16.7231353791063&lt;/D&gt;&lt;D xsi:type="xsd:double"&gt;16.1359434833594&lt;/D&gt;&lt;D xsi:type="xsd:double"&gt;16.0936132087667&lt;/D&gt;&lt;D xsi:type="xsd:double"&gt;16.0455476076782&lt;/D&gt;&lt;D xsi:type="xsd:double"&gt;16.0414147150477&lt;/D&gt;&lt;D xsi:type="xsd:double"&gt;16.7526170537891&lt;/D&gt;&lt;D xsi:type="xsd:double"&gt;16.1675438901759&lt;/D&gt;&lt;D xsi:type="xsd:double"&gt;16.2848385969878&lt;/D&gt;&lt;D xsi:type="xsd:double"&gt;16.1680238032269&lt;/D&gt;&lt;D xsi:type="xsd:double"&gt;16.0841894518441&lt;/D&gt;&lt;D xsi:type="xsd:double"&gt;16.1103809144146&lt;/D&gt;&lt;D xsi:type="xsd:double"&gt;15.9958999931661&lt;/D&gt;&lt;D xsi:type="xsd:double"&gt;15.9498364997163&lt;/D&gt;&lt;D xsi:type="xsd:double"&gt;16.5241114843751&lt;/D&gt;&lt;D xsi:type="xsd:double"&gt;16.8618069831449&lt;/D&gt;&lt;D xsi:type="xsd:double"&gt;16.9887249255057&lt;/D&gt;&lt;D xsi:type="xsd:double"&gt;17.7722066359859&lt;/D&gt;&lt;D xsi:type="xsd:double"&gt;18.4886169821458&lt;/D&gt;&lt;D xsi:type="xsd:double"&gt;17.9353909100901&lt;/D&gt;&lt;D xsi:type="xsd:double"&gt;17.5783964446323&lt;/D&gt;&lt;D xsi:type="xsd:double"&gt;17.2823193329468&lt;/D&gt;&lt;D xsi:type="xsd:double"&gt;17.1580504009429&lt;/D&gt;&lt;D xsi:type="xsd:double"&gt;16.4183963414356&lt;/D&gt;&lt;D xsi:type="xsd:double"&gt;16.5958265151791&lt;/D&gt;&lt;D xsi:type="xsd:double"&gt;16.4418443559711&lt;/D&gt;&lt;D xsi:type="xsd:double"&gt;16.4537940721314&lt;/D&gt;&lt;D xsi:type="xsd:double"&gt;15.3759253344805&lt;/D&gt;&lt;D xsi:type="xsd:double"&gt;15.1250898455054&lt;/D&gt;&lt;D xsi:type="xsd:double"&gt;14.150218740351&lt;/D&gt;&lt;D xsi:type="xsd:double"&gt;15.1475657445468&lt;/D&gt;&lt;D xsi:type="xsd:double"&gt;16.2862945490151&lt;/D&gt;&lt;D xsi:type="xsd:double"&gt;16.1194398989798&lt;/D&gt;&lt;D xsi:type="xsd:double"&gt;16.1522472159671&lt;/D&gt;&lt;D xsi:type="xsd:double"&gt;15.9818511769491&lt;/D&gt;&lt;D xsi:type="xsd:double"&gt;16.4707403047461&lt;/D&gt;&lt;D xsi:type="xsd:double"&gt;16.4750880905533&lt;/D&gt;&lt;D xsi:type="xsd:double"&gt;16.1800292660889&lt;/D&gt;&lt;D xsi:type="xsd:double"&gt;16.4978778124168&lt;/D&gt;&lt;D xsi:type="xsd:double"&gt;16.4653795843815&lt;/D&gt;&lt;D xsi:type="xsd:double"&gt;17.3102951055986&lt;/D&gt;&lt;D xsi:type="xsd:double"&gt;17.0156816260314&lt;/D&gt;&lt;D xsi:type="xsd:double"&gt;16.4571770222133&lt;/D&gt;&lt;D xsi:type="xsd:double"&gt;15.5208515059756&lt;/D&gt;&lt;D xsi:type="xsd:double"&gt;14.5251167862414&lt;/D&gt;&lt;D xsi:type="xsd:double"&gt;15.4152683199905&lt;/D&gt;&lt;D xsi:type="xsd:double"&gt;17.2490383675047&lt;/D&gt;&lt;D xsi:type="xsd:double"&gt;18.0849837074041&lt;/D&gt;&lt;D xsi:type="xsd:double"&gt;19.2535422588027&lt;/D&gt;&lt;D xsi:type="xsd:double"&gt;20.5707622675123&lt;/D&gt;&lt;D xsi:type="xsd:double"&gt;20.7462796615835&lt;/D&gt;&lt;D xsi:type="xsd:double"&gt;21.2601806738547&lt;/D&gt;&lt;D xsi:type="xsd:double"&gt;24.6127366121161&lt;/D&gt;&lt;D xsi:type="xsd:double"&gt;27.8861189924231&lt;/D&gt;&lt;D xsi:type="xsd:double"&gt;27.427484600762&lt;/D&gt;&lt;D xsi:type="xsd:double"&gt;27.7478253491217&lt;/D&gt;&lt;D xsi:type="xsd:double"&gt;27.1353810194744&lt;/D&gt;&lt;D xsi:type="xsd:double"&gt;26.1778941971245&lt;/D&gt;&lt;D xsi:type="xsd:double"&gt;25.0165408365181&lt;/D&gt;&lt;D xsi:type="xsd:double"&gt;23.9583422576633&lt;/D&gt;&lt;D xsi:type="xsd:double"&gt;22.6713370686094&lt;/D&gt;&lt;D xsi:type="xsd:double"&gt;22.3829701148503&lt;/D&gt;&lt;D xsi:type="xsd:double"&gt;21.4498780485513&lt;/D&gt;&lt;D xsi:type="xsd:double"&gt;20.588825185927&lt;/D&gt;&lt;D xsi:type="xsd:double"&gt;19.5116187393394&lt;/D&gt;&lt;D xsi:type="xsd:double"&gt;18.789979405785&lt;/D&gt;&lt;D xsi:type="xsd:double"&gt;18.5704983008139&lt;/D&gt;&lt;D xsi:type="xsd:double"&gt;18.7260067023918&lt;/D&gt;&lt;D xsi:type="xsd:double"&gt;18.7981003014408&lt;/D&gt;&lt;D xsi:type="xsd:double"&gt;18.4667202937925&lt;/D&gt;&lt;D xsi:type="xsd:double"&gt;18.1894780291676&lt;/D&gt;&lt;D xsi:type="xsd:double"&gt;17.6052597927062&lt;/D&gt;&lt;D xsi:type="xsd:double"&gt;17.2482445859602&lt;/D&gt;&lt;D xsi:type="xsd:double"&gt;17.2156902980294&lt;/D&gt;&lt;D xsi:type="xsd:double"&gt;16.6416381814291&lt;/D&gt;&lt;D xsi:type="xsd:double"&gt;16.3168668291685&lt;/D&gt;&lt;D xsi:type="xsd:double"&gt;16.6072691733242&lt;/D&gt;&lt;D xsi:type="xsd:double"&gt;16.6815897211974&lt;/D&gt;&lt;D xsi:type="xsd:double"&gt;17.3371523743671&lt;/D&gt;&lt;D xsi:type="xsd:double"&gt;17.3888171948945&lt;/D&gt;&lt;D xsi:type="xsd:double"&gt;17.3191706180488&lt;/D&gt;&lt;D xsi:type="xsd:double"&gt;17.0989860532368&lt;/D&gt;&lt;D xsi:type="xsd:double"&gt;17.1294067197554&lt;/D&gt;&lt;D xsi:type="xsd:double"&gt;16.8855537208308&lt;/D&gt;&lt;D xsi:type="xsd:double"&gt;17.4217653912904&lt;/D&gt;&lt;D xsi:type="xsd:double"&gt;17.6597165864636&lt;/D&gt;&lt;D xsi:type="xsd:double"&gt;17.1721623798225&lt;/D&gt;&lt;D xsi:type="xsd:double"&gt;16.4183513518845&lt;/D&gt;&lt;D xsi:type="xsd:double"&gt;16.1790762596102&lt;/D&gt;&lt;D xsi:type="xsd:double"&gt;16.3181322715671&lt;/D&gt;&lt;D xsi:type="xsd:double"&gt;15.4084425306922&lt;/D&gt;&lt;D xsi:type="xsd:double"&gt;16.7793428634468&lt;/D&gt;&lt;D xsi:type="xsd:double"&gt;16.5244217968214&lt;/D&gt;&lt;D xsi:type="xsd:double"&gt;16.3033025095473&lt;/D&gt;&lt;D xsi:type="xsd:double"&gt;16.1509038568169&lt;/D&gt;&lt;D xsi:type="xsd:double"&gt;15.7143179651299&lt;/D&gt;&lt;D xsi:type="xsd:double"&gt;15.5428080237783&lt;/D&gt;&lt;D xsi:type="xsd:double"&gt;15.9664803906491&lt;/D&gt;&lt;D xsi:type="xsd:double"&gt;16.8427080041273&lt;/D&gt;&lt;/FQL&gt;&lt;FQL&gt;&lt;Q&gt;DDR3512M-FDS^MAX(FG_PRICE(0,-5AY))&lt;/Q&gt;&lt;R&gt;1&lt;/R&gt;&lt;C&gt;1&lt;/C&gt;&lt;D xsi:type="xsd:double"&gt;3.3053632&lt;/D&gt;&lt;/FQL&gt;&lt;FQL&gt;&lt;Q&gt;PASP-FDS^FG_PRICE_CHANGE(0,-3AM)&lt;/Q&gt;&lt;R&gt;1&lt;/R&gt;&lt;C&gt;1&lt;/C&gt;&lt;D xsi:type="xsd:double"&gt;12.1052631578947&lt;/D&gt;&lt;/FQL&gt;&lt;FQL&gt;&lt;Q&gt;W-FDS^FG_PRICE(0)&lt;/Q&gt;&lt;R&gt;1&lt;/R&gt;&lt;C&gt;1&lt;/C&gt;&lt;D xsi:type="xsd:double"&gt;5.8425&lt;/D&gt;&lt;/FQL&gt;&lt;FQL&gt;&lt;Q&gt;EIDO^FMA_ROE(NTMA,-20AY,NOW,FY,"PORTAGG","MEANR")&lt;/Q&gt;&lt;R&gt;20&lt;/R&gt;&lt;C&gt;1&lt;/C&gt;&lt;D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xsi:type="xsd:double"&gt;11.4814604214712&lt;/D&gt;&lt;D xsi:type="xsd:double"&gt;13.6928560106621&lt;/D&gt;&lt;D xsi:type="xsd:double"&gt;15.6524440673878&lt;/D&gt;&lt;D xsi:type="xsd:double"&gt;14.02340332534&lt;/D&gt;&lt;/FQL&gt;&lt;FQL&gt;&lt;Q&gt;CAGDPY@MX^EE_ACTUAL_ANNUAL(MED,0)&lt;/Q&gt;&lt;R&gt;1&lt;/R&gt;&lt;C&gt;1&lt;/C&gt;&lt;D xsi:type="xsd:double"&gt;-0.465&lt;/D&gt;&lt;/FQL&gt;&lt;FQL&gt;&lt;Q&gt;USDCNH^FG_PRICE_CHANGE(0,-1AY)&lt;/Q&gt;&lt;R&gt;1&lt;/R&gt;&lt;C&gt;1&lt;/C&gt;&lt;D xsi:type="xsd:double"&gt;-4.4618073&lt;/D&gt;&lt;/FQL&gt;&lt;FQL&gt;&lt;Q&gt;USDMXN^FG_PRICE_CHANGE(0,-6AM)&lt;/Q&gt;&lt;R&gt;1&lt;/R&gt;&lt;C&gt;1&lt;/C&gt;&lt;D xsi:type="xsd:double"&gt;18.387377&lt;/D&gt;&lt;/FQL&gt;&lt;FQL&gt;&lt;Q&gt;USDMYR^FG_PRICE(0)&lt;/Q&gt;&lt;R&gt;1&lt;/R&gt;&lt;C&gt;1&lt;/C&gt;&lt;D xsi:type="xsd:double"&gt;4.125033&lt;/D&gt;&lt;/FQL&gt;&lt;FQL&gt;&lt;Q&gt;FC0000MY^FMA_EPS(NTMA,-20AY,0,CY,,"PORTAGG","MEANR")&lt;/Q&gt;&lt;R&gt;20&lt;/R&gt;&lt;C&gt;1&lt;/C&gt;&lt;D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xsi:type="xsd:double"&gt;15.6783485399276&lt;/D&gt;&lt;D xsi:type="xsd:double"&gt;16.358378520353&lt;/D&gt;&lt;D xsi:type="xsd:double"&gt;15.9745571408726&lt;/D&gt;&lt;D xsi:type="xsd:double"&gt;16.6705331195896&lt;/D&gt;&lt;D xsi:type="xsd:double"&gt;16.2126048953326&lt;/D&gt;&lt;/FQL&gt;&lt;FQL&gt;&lt;Q&gt;EWM^FG_TOTAL_RETURNC(-10AY,0,AM)&lt;/Q&gt;&lt;R&gt;121&lt;/R&gt;&lt;C&gt;1&lt;/C&gt;&lt;D xsi:type="xsd:double"&gt;-5.7633343&lt;/D&gt;&lt;D xsi:type="xsd:double"&gt;-0.91086626&lt;/D&gt;&lt;D xsi:type="xsd:double"&gt;-0.8535743&lt;/D&gt;&lt;D xsi:type="xsd:double"&gt;-8.166313&lt;/D&gt;&lt;D xsi:type="xsd:double"&gt;-1.693666&lt;/D&gt;&lt;D xsi:type="xsd:double"&gt;1.6479373&lt;/D&gt;&lt;D xsi:type="xsd:double"&gt;-2.2107542&lt;/D&gt;&lt;D xsi:type="xsd:double"&gt;6.6314936&lt;/D&gt;&lt;D xsi:type="xsd:double"&gt;-7.8445196&lt;/D&gt;&lt;D xsi:type="xsd:double"&gt;-6.149763&lt;/D&gt;&lt;D xsi:type="xsd:double"&gt;-2.0695388&lt;/D&gt;&lt;D xsi:type="xsd:double"&gt;-12.00338&lt;/D&gt;&lt;D xsi:type="xsd:double"&gt;-6.3400564&lt;/D&gt;&lt;D xsi:type="xsd:double"&gt;8.512819&lt;/D&gt;&lt;D xsi:type="xsd:double"&gt;0&lt;/D&gt;&lt;D xsi:type="xsd:double"&gt;-0.5506396&lt;/D&gt;&lt;D xsi:type="xsd:double"&gt;-1.7498434&lt;/D&gt;&lt;D xsi:type="xsd:double"&gt;2.5066018&lt;/D&gt;&lt;D xsi:type="xsd:double"&gt;9.9099045&lt;/D&gt;&lt;D xsi:type="xsd:double"&gt;2.224815&lt;/D&gt;&lt;D xsi:type="xsd:double"&gt;-7.674676&lt;/D&gt;&lt;D xsi:type="xsd:double"&gt;-1.719743&lt;/D&gt;&lt;D xsi:type="xsd:double"&gt;4.6035767&lt;/D&gt;&lt;D xsi:type="xsd:double"&gt;2.0782351&lt;/D&gt;&lt;D xsi:type="xsd:double"&gt;-2.8742611&lt;/D&gt;&lt;D xsi:type="xsd:double"&gt;-1.7262638&lt;/D&gt;&lt;D xsi:type="xsd:double"&gt;-7.653695&lt;/D&gt;&lt;D xsi:type="xsd:double"&gt;-0.8335531&lt;/D&gt;&lt;D xsi:type="xsd:double"&gt;5.118108&lt;/D&gt;&lt;D xsi:type="xsd:double"&gt;0.5788207&lt;/D&gt;&lt;D xsi:type="xsd:double"&gt;4.265392&lt;/D&gt;&lt;D xsi:type="xsd:double"&gt;2.5974035&lt;/D&gt;&lt;D xsi:type="xsd:double"&gt;2.4683595&lt;/D&gt;&lt;D xsi:type="xsd:double"&gt;-0.46129823&lt;/D&gt;&lt;D xsi:type="xsd:double"&gt;-0.25094151&lt;/D&gt;&lt;D xsi:type="xsd:double"&gt;0.75472593&lt;/D&gt;&lt;D xsi:type="xsd:double"&gt;0.7802725&lt;/D&gt;&lt;D xsi:type="xsd:double"&gt;-0.40260553&lt;/D&gt;&lt;D xsi:type="xsd:double"&gt;1.1193991&lt;/D&gt;&lt;D xsi:type="xsd:double"&gt;4.754138&lt;/D&gt;&lt;D xsi:type="xsd:double"&gt;10.817456&lt;/D&gt;&lt;D xsi:type="xsd:double"&gt;-2.4958432&lt;/D&gt;&lt;D xsi:type="xsd:double"&gt;0.96701384&lt;/D&gt;&lt;D xsi:t</t>
        </r>
      </text>
    </comment>
    <comment ref="A15" authorId="0" shapeId="0" xr:uid="{ACE972C3-18C0-4E62-BF33-3498BC77FAE8}">
      <text>
        <r>
          <rPr>
            <b/>
            <sz val="9"/>
            <color indexed="81"/>
            <rFont val="Tahoma"/>
            <charset val="1"/>
          </rPr>
          <t>ype="xsd:double"&gt;0.11267662&lt;/D&gt;&lt;D xsi:type="xsd:double"&gt;-4.5582533&lt;/D&gt;&lt;D xsi:type="xsd:double"&gt;-8.222616&lt;/D&gt;&lt;D xsi:type="xsd:double"&gt;6.5530777&lt;/D&gt;&lt;D xsi:type="xsd:double"&gt;1.81427&lt;/D&gt;&lt;D xsi:type="xsd:double"&gt;-1.9933522&lt;/D&gt;&lt;D xsi:type="xsd:double"&gt;-7.734978&lt;/D&gt;&lt;D xsi:type="xsd:double"&gt;1.0020018&lt;/D&gt;&lt;D xsi:type="xsd:double"&gt;-0.2167821&lt;/D&gt;&lt;D xsi:type="xsd:double"&gt;3.3389568&lt;/D&gt;&lt;D xsi:type="xsd:double"&gt;1.1749387&lt;/D&gt;&lt;D xsi:type="xsd:double"&gt;-4.096776&lt;/D&gt;&lt;D xsi:type="xsd:double"&gt;-0.0336349&lt;/D&gt;&lt;D xsi:type="xsd:double"&gt;-5.0807533&lt;/D&gt;&lt;D xsi:type="xsd:double"&gt;7.534015&lt;/D&gt;&lt;D xsi:type="xsd:double"&gt;-1.610738&lt;/D&gt;&lt;D xsi:type="xsd:double"&gt;-5.388814&lt;/D&gt;&lt;D xsi:type="xsd:double"&gt;-0.2883911&lt;/D&gt;&lt;D xsi:type="xsd:double"&gt;0.6507635&lt;/D&gt;&lt;D xsi:type="xsd:double"&gt;0.3951192&lt;/D&gt;&lt;D xsi:type="xsd:double"&gt;3.4035087&lt;/D&gt;&lt;D xsi:type="xsd:double"&gt;-4.0587845&lt;/D&gt;&lt;D xsi:type="xsd:double"&gt;-6.856304&lt;/D&gt;&lt;D xsi:type="xsd:double"&gt;-13.625693&lt;/D&gt;&lt;D xsi:type="xsd:double"&gt;6.210339&lt;/D&gt;&lt;D xsi:type="xsd:double"&gt;5.5057526&lt;/D&gt;&lt;D xsi:type="xsd:double"&gt;3.0364513&lt;/D&gt;&lt;D xsi:type="xsd:double"&gt;9.863674&lt;/D&gt;&lt;D xsi:type="xsd:double"&gt;-2.1532834&lt;/D&gt;&lt;D xsi:type="xsd:double"&gt;-2.9093564&lt;/D&gt;&lt;D xsi:type="xsd:double"&gt;0.30733347&lt;/D&gt;&lt;D xsi:type="xsd:double"&gt;8.196092&lt;/D&gt;&lt;D xsi:type="xsd:double"&gt;1.6637087&lt;/D&gt;&lt;D xsi:type="xsd:double"&gt;-4.979104&lt;/D&gt;&lt;D xsi:type="xsd:double"&gt;-0.3297925&lt;/D&gt;&lt;D xsi:type="xsd:double"&gt;2.2058725&lt;/D&gt;&lt;D xsi:type="xsd:double"&gt;0.35971403&lt;/D&gt;&lt;D xsi:type="xsd:double"&gt;-2.1863759&lt;/D&gt;&lt;D xsi:type="xsd:double"&gt;-1.7261386&lt;/D&gt;&lt;D xsi:type="xsd:double"&gt;-4.384613&lt;/D&gt;&lt;D xsi:type="xsd:double"&gt;6.1544657&lt;/D&gt;&lt;D xsi:type="xsd:double"&gt;-4.0924606&lt;/D&gt;&lt;D xsi:type="xsd:double"&gt;4.583168&lt;/D&gt;&lt;D xsi:type="xsd:double"&gt;-7.5935006&lt;/D&gt;&lt;D xsi:type="xsd:double"&gt;4.680431&lt;/D&gt;&lt;D xsi:type="xsd:double"&gt;-2.783382&lt;/D&gt;&lt;D xsi:type="xsd:double"&gt;6.390035&lt;/D&gt;&lt;D xsi:type="xsd:double"&gt;1.2480497&lt;/D&gt;&lt;D xsi:type="xsd:double"&gt;-5.431432&lt;/D&gt;&lt;D xsi:type="xsd:double"&gt;-1.9144595&lt;/D&gt;&lt;D xsi:type="xsd:double"&gt;-7.5750113&lt;/D&gt;&lt;D xsi:type="xsd:double"&gt;1.8798709&lt;/D&gt;&lt;D xsi:type="xsd:double"&gt;0.45005083&lt;/D&gt;&lt;D xsi:type="xsd:double"&gt;-8.10932&lt;/D&gt;&lt;D xsi:type="xsd:double"&gt;1.9015074&lt;/D&gt;&lt;D xsi:type="xsd:double"&gt;7.6555014&lt;/D&gt;&lt;D xsi:type="xsd:double"&gt;1.2372732&lt;/D&gt;&lt;D xsi:type="xsd:double"&gt;6.382978&lt;/D&gt;&lt;D xsi:type="xsd:double"&gt;-8.750004&lt;/D&gt;&lt;D xsi:type="xsd:double"&gt;-0.82191825&lt;/D&gt;&lt;D xsi:type="xsd:double"&gt;0.598526&lt;/D&gt;&lt;D xsi:type="xsd:double"&gt;-4.2105255&lt;/D&gt;&lt;D xsi:type="xsd:double"&gt;-2.5202096&lt;/D&gt;&lt;D xsi:type="xsd:double"&gt;7.435131&lt;/D&gt;&lt;D xsi:type="xsd:double"&gt;-2.6010275&lt;/D&gt;&lt;D xsi:type="xsd:double"&gt;-0.8106828&lt;/D&gt;&lt;D xsi:type="xsd:double"&gt;-1.8749952&lt;/D&gt;&lt;D xsi:type="xsd:double"&gt;3.772664&lt;/D&gt;&lt;D xsi:type="xsd:double"&gt;1.6714096&lt;/D&gt;&lt;D xsi:type="xsd:double"&gt;-0.18903017&lt;/D&gt;&lt;D xsi:type="xsd:double"&gt;2.7935505&lt;/D&gt;&lt;D xsi:type="xsd:double"&gt;0.55274963&lt;/D&gt;&lt;D xsi:type="xsd:double"&gt;2.0613909&lt;/D&gt;&lt;D xsi:type="xsd:double"&gt;3.9497256&lt;/D&gt;&lt;D xsi:type="xsd:double"&gt;-1.9517064&lt;/D&gt;&lt;D xsi:type="xsd:double"&gt;3.5346746&lt;/D&gt;&lt;D xsi:type="xsd:double"&gt;9.853077&lt;/D&gt;&lt;D xsi:type="xsd:double"&gt;7.946503&lt;/D&gt;&lt;/FQL&gt;&lt;FQL&gt;&lt;Q&gt;DDR3512M-FDS^FG_PRICE(0)/MAX(FG_PRICE(0,-1AY))&lt;/Q&gt;&lt;R&gt;1&lt;/R&gt;&lt;C&gt;1&lt;/C&gt;&lt;D xsi:type="xsd:double"&gt;0.846153846153846&lt;/D&gt;&lt;/FQL&gt;&lt;FQL&gt;&lt;Q&gt;PLATI-FDS^FG_PRICE_MAVG(0,,,,30)&lt;/Q&gt;&lt;R&gt;1&lt;/R&gt;&lt;C&gt;1&lt;/C&gt;&lt;D xsi:type="xsd:double"&gt;965.9&lt;/D&gt;&lt;/FQL&gt;&lt;FQL&gt;&lt;Q&gt;TIOS-FDS^FG_PRICE(0)/MAX(FG_PRICE(0,-1AY))&lt;/Q&gt;&lt;R&gt;1&lt;/R&gt;&lt;C&gt;1&lt;/C&gt;&lt;D xsi:type="xsd:double"&gt;0.6419256381798&lt;/D&gt;&lt;/FQL&gt;&lt;FQL&gt;&lt;Q&gt;TRYJP10Y-FDS^FG_YIELD(-10AY,0,Y,,"YTM")&lt;/Q&gt;&lt;R&gt;10&lt;/R&gt;&lt;C&gt;1&lt;/C&gt;&lt;D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xsi:type="xsd:double"&gt;0.6127&lt;/D&gt;&lt;/FQL&gt;&lt;FQL&gt;&lt;Q&gt;CC_GR^FG_COMPANY_NAME&lt;/Q&gt;&lt;R&gt;1&lt;/R&gt;&lt;C&gt;1&lt;/C&gt;&lt;D xsi:type="xsd:string"&gt;Greece&lt;/D&gt;&lt;/FQL&gt;&lt;FQL&gt;&lt;Q&gt;USDVND^STD(FG_PRICE_CHANGE(0,-1AY,AM))&lt;/Q&gt;&lt;R&gt;1&lt;/R&gt;&lt;C&gt;1&lt;/C&gt;&lt;D xsi:type="xsd:double"&gt;1.13551410213883&lt;/D&gt;&lt;/FQL&gt;&lt;FQL&gt;&lt;Q&gt;USDTHB^STD(FG_PRICE_CHANGE(0,-1AY,AM))&lt;/Q&gt;&lt;R&gt;1&lt;/R&gt;&lt;C&gt;1&lt;/C&gt;&lt;D xsi:type="xsd:double"&gt;2.96662734161034&lt;/D&gt;&lt;/FQL&gt;&lt;FQL&gt;&lt;Q&gt;USDZAR^FG_PRICE_CHANGE(0,-3AM)&lt;/Q&gt;&lt;R&gt;1&lt;/R&gt;&lt;C&gt;1&lt;/C&gt;&lt;D xsi:type="xsd:double"&gt;-7.207078&lt;/D&gt;&lt;/FQL&gt;&lt;FQL&gt;&lt;Q&gt;USDPHP^FG_PRICE_CHANGE(0,-3AM)&lt;/Q&gt;&lt;R&gt;1&lt;/R&gt;&lt;C&gt;1&lt;/C&gt;&lt;D xsi:type="xsd:double"&gt;-4.511017&lt;/D&gt;&lt;/FQL&gt;&lt;FQL&gt;&lt;Q&gt;EWT^P_PRICE_RETURNS_PR('52W',2,-10AY,0,AM)&lt;/Q&gt;&lt;R&gt;121&lt;/R&gt;&lt;C&gt;1&lt;/C&gt;&lt;D xsi:type="xsd:double"&gt;11.038267&lt;/D&gt;&lt;D xsi:type="xsd:double"&gt;7.361853&lt;/D&gt;&lt;D xsi:type="xsd:double"&gt;14.759278&lt;/D&gt;&lt;D xsi:type="xsd:double"&gt;9.880567&lt;/D&gt;&lt;D xsi:type="xsd:double"&gt;18.527042&lt;/D&gt;&lt;D xsi:type="xsd:double"&gt;15.968382&lt;/D&gt;&lt;D xsi:type="xsd:double"&gt;11.493516&lt;/D&gt;&lt;D xsi:type="xsd:double"&gt;20.521461&lt;/D&gt;&lt;D xsi:type="xsd:double"&gt;11.807442&lt;/D&gt;&lt;D xsi:type="xsd:double"&gt;4.2008996&lt;/D&gt;&lt;D xsi:type="xsd:double"&gt;-9.063906&lt;/D&gt;&lt;D xsi:type="xsd:double"&gt;-17.948788&lt;/D&gt;&lt;D xsi:type="xsd:double"&gt;-13.367092&lt;/D&gt;&lt;D xsi:type="xsd:double"&gt;-4.783237&lt;/D&gt;&lt;D xsi:type="xsd:double"&gt;-13.536161&lt;/D&gt;&lt;D xsi:type="xsd:double"&gt;-10.115278&lt;/D&gt;&lt;D xsi:type="xsd:double"&gt;-23.15545&lt;/D&gt;&lt;D xsi:type="xsd:double"&gt;-17.69619&lt;/D&gt;&lt;D xsi:type="xsd:double"&gt;-12.775832&lt;/D&gt;&lt;D xsi:type="xsd:double"&gt;-17.976826&lt;/D&gt;&lt;D xsi:type="xsd:double"&gt;-17.57853&lt;/D&gt;&lt;D xsi:type="xsd:double"&gt;-13.650924&lt;/D&gt;&lt;D xsi:type="xsd:double"&gt;6.9520593&lt;/D&gt;&lt;D xsi:type="xsd:double"&gt;21.643305&lt;/D&gt;&lt;D xsi:type="xsd:double"&gt;23.801554&lt;/D&gt;&lt;D xsi:type="xsd:double"&gt;13.238298&lt;/D&gt;&lt;D xsi:type="xsd:double"&gt;15.67359&lt;/D&gt;&lt;D xsi:type="xsd:double"&gt;14.47357&lt;/D&gt;&lt;D xsi:type="xsd:double"&gt;36.901104&lt;/D&gt;&lt;D xsi:type="xsd:double"&gt;30.0663&lt;/D&gt;&lt;D xsi:type="xsd:double"&gt;26.525736&lt;/D&gt;&lt;D xsi:type="xsd:double"&gt;26.813066&lt;/D&gt;&lt;D xsi:type="xsd:double"&gt;34.290947&lt;/D&gt;&lt;D xsi:type="xsd:double"&gt;37.58178&lt;/D&gt;&lt;D xsi:type="xsd:double"&gt;26.201975&lt;/D&gt;&lt;D xsi:type="xsd:double"&gt;24.805809&lt;/D&gt;&lt;D xsi:type="xsd:double"&gt;17.571127&lt;/D&gt;&lt;D xsi:type="xsd:double"&gt;24.295044&lt;/D&gt;&lt;D xsi:type="xsd:double"&gt;25.48096&lt;/D&gt;&lt;D xsi:type="xsd:double"&gt;24.957144&lt;/D&gt;&lt;D xsi:type="xsd:double"&gt;27.736723&lt;/D&gt;&lt;D xsi:type="xsd:double"&gt;17.703009&lt;/D&gt;&lt;D xsi:type="xsd:double"&gt;15.20089&lt;/D&gt;&lt;D xsi:type="xsd:double"&gt;11.193001&lt;/D&gt;&lt;D xsi:type="xsd:double"&gt;9.622324&lt;/D&gt;&lt;D xsi:type="xsd:double"&gt;0.76704025&lt;/D&gt;&lt;D xsi:type="xsd:double"&gt;5.20401&lt;/D&gt;&lt;D xsi:type="xsd:double"&gt;3.3833385&lt;/D&gt;&lt;D xsi:type="xsd:double"&gt;8.150328&lt;/D&gt;&lt;D xsi:type="xsd:double"&gt;-12.484187&lt;/D&gt;&lt;D xsi:type="xsd:double"&gt;-10.236824&lt;/D&gt;&lt;D xsi:type="xsd:double"&gt;-8.820164&lt;/D&gt;&lt;D xsi:type="xsd:double"&gt;-13.385714&lt;/D&gt;&lt;D xsi:type="xsd:double"&gt;-6.7255855&lt;/D&gt;&lt;D xsi:type="xsd:double"&gt;-7.3844433&lt;/D&gt;&lt;D xsi:type="xsd:double"&gt;2.3218513&lt;/D&gt;&lt;D xsi:type="xsd:double"&gt;-9.157902&lt;/D&gt;&lt;D xsi:type="xsd:double"&gt;2.7992368&lt;/D&gt;&lt;D xsi:type="xsd:double"&gt;-1.5250027&lt;/D&gt;&lt;D xsi:type="xsd:double"&gt;-6.36369&lt;/D&gt;&lt;D xsi:type="xsd:double"&gt;-1.5685022&lt;/D&gt;&lt;D xsi:type="xsd:double"&gt;22.44066&lt;/D&gt;&lt;D xsi:type="xsd:double"&gt;26.276148&lt;/D&gt;&lt;D xsi:type="xsd:double"&gt;34.940266&lt;/D&gt;&lt;D xsi:type="xsd:double"&gt;22.480011&lt;/D&gt;&lt;D xsi:type="xsd:double"&gt;14.729702&lt;/D&gt;&lt;D xsi:type="xsd:double"&gt;-2.2268295&lt;/D&gt;&lt;D xsi:type="xsd:double"&gt;3.7068844&lt;/D&gt;&lt;D xsi:type="xsd:double"&gt;17.178452&lt;/D&gt;&lt;D xsi:type="xsd:double"&gt;18.02553&lt;/D&gt;&lt;D xsi:type="xsd:double"&gt;30.992794&lt;/D&gt;&lt;D xsi:type="xsd:double"&gt;34.564255&lt;/D&gt;&lt;D xsi:type="xsd:double"&gt;22.292973&lt;/D&gt;&lt;D xsi:type="xsd:double"&gt;22.967302&lt;/D&gt;&lt;D xsi:type="xsd:double"&gt;28.212452&lt;/D&gt;&lt;D xsi:type="xsd:double"&gt;29.503323&lt;/D&gt;&lt;D xsi:type="xsd:double"&gt;47.054577&lt;/D&gt;&lt;D xsi:type="xsd:double"&gt;54.85891&lt;/D&gt;&lt;D xsi:type="xsd:double"&gt;77.34066&lt;/D&gt;&lt;D xsi:type="xsd:double"&gt;82.99219&lt;/D&gt;&lt;D xsi:type="xsd:double"&gt;67.69676&lt;/D&gt;&lt;D xsi:type="xsd:double"&gt;60.99254&lt;/D&gt;&lt;D xsi:type="xsd:double"&gt;38.86932&lt;/D&gt;&lt;D xsi:type="xsd:double"&gt;45.755886&lt;/D&gt;&lt;D xsi:type="xsd:double"&gt;50.987125&lt;/D&gt;&lt;D xsi:type="xsd:double"&gt;38.46569&lt;/D&gt;&lt;D xsi:type="xsd:double"&gt;30.067682&lt;/D&gt;&lt;D xsi:type="xsd:double"&gt;31.542814&lt;/D&gt;&lt;D xsi:type="xsd:double"&gt;13.403881&lt;/D&gt;&lt;D xsi:type="xsd:double"&gt;11.018276&lt;/D&gt;&lt;D xsi:type="xsd:double"&gt;9.44618&lt;/D&gt;&lt;D xsi:type="xsd:double"&gt;-12.467927&lt;/D&gt;&lt;D xsi:type="xsd:double"&gt;-6.171131&lt;/D&gt;&lt;D xsi:type="xsd:double"&gt;-14.82808&lt;/D&gt;&lt;D xsi:type="xsd:double"&gt;-15.375048&lt;/D&gt;&lt;D xsi:type="xsd:double"&gt;-16.550142&lt;/D&gt;&lt;D xsi:type="xsd:double"&gt;-28.461897&lt;/D&gt;&lt;D xsi:type="xsd:double"&gt;-32.035225&lt;/D&gt;&lt;D xsi:type="xsd:double"&gt;-23.072136&lt;/D&gt;&lt;D xsi:type="xsd:double"&gt;-27.888447&lt;/D&gt;&lt;D xsi:type="xsd:double"&gt;-14.307964&lt;/D&gt;&lt;D xsi:type="xsd:double"&gt;-19.078773&lt;/D&gt;&lt;D xsi:type="xsd:double"&gt;-13.714159&lt;/D&gt;&lt;D xsi:type="xsd:double"&gt;-6.977659&lt;/D&gt;&lt;D xsi:type="xsd:double"&gt;0.58897734&lt;/D&gt;&lt;D xsi:type="xsd:double"&gt;6.186712&lt;/D&gt;&lt;D xsi:type="xsd:double"&gt;10.343623&lt;/D&gt;&lt;D xsi:type="xsd:double"&gt;3.0100584&lt;/D&gt;&lt;D xsi:type="xsd:double"&gt;16.88454&lt;/D&gt;&lt;D xsi:type="xsd:double"&gt;22.85397&lt;/D&gt;&lt;D xsi:type="xsd:double"&gt;15.428352&lt;/D&gt;&lt;D xsi:type="xsd:double"&gt;27.267885&lt;/D&gt;&lt;D xsi:type="xsd:double"&gt;11.413956&lt;/D&gt;&lt;D xsi:type="xsd:double"&gt;18.397104&lt;/D&gt;&lt;D xsi:type="xsd:double"&gt;21.20744&lt;/D&gt;&lt;D xsi:type="xsd:double"&gt;23.359716&lt;/D&gt;&lt;D xsi:type="xsd:double"&gt;30.32465&lt;/D&gt;&lt;D xsi:type="xsd:double"&gt;28.405035&lt;/D&gt;&lt;D xsi:type="xsd:double"&gt;21.261429&lt;/D&gt;&lt;D xsi:type="xsd:double"&gt;34.0822&lt;/D&gt;&lt;D xsi:type="xsd:double"&gt;43.594696&lt;/D&gt;&lt;/FQL&gt;&lt;FQL&gt;&lt;Q&gt;EWW^FMA_DIV_YLD(NTMA,-10AY,0,AM,"PORTAGG","MEANR")&lt;/Q&gt;&lt;R&gt;121&lt;/R&gt;&lt;C&gt;1&lt;/C&gt;&lt;D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xsi:type="xsd:double"&gt;2.17633715561379&lt;/D&gt;&lt;D xsi:type="xsd:double"&gt;2.12360556478281&lt;/D&gt;&lt;D xsi:type="xsd:double"&gt;2.05535055704154&lt;/D&gt;&lt;D xsi:type="xsd:double"&gt;2.00903433984049&lt;/D&gt;&lt;D xsi:type="xsd:double"&gt;2.05824029452954&lt;/D&gt;&lt;D xsi:type="xsd:double"&gt;2.19587282052923&lt;/D&gt;&lt;D xsi:type="xsd:double"&gt;2.08673379728999&lt;/D&gt;&lt;D xsi:type="xsd:double"&gt;2.06880427211388&lt;/D&gt;&lt;D xsi:type="xsd:double"&gt;2.06644852688436&lt;/D&gt;&lt;D xsi:type="xsd:double"&gt;2.0978709184609&lt;/D&gt;&lt;D xsi:type="xsd:double"&gt;2.28727740165478&lt;/D&gt;&lt;D xsi:type="xsd:double"&gt;2.39476239631554&lt;/D&gt;&lt;D xsi:type="xsd:double"&gt;2.34150690785615&lt;/D&gt;&lt;D xsi:type="xsd:double"&gt;2.36392290089188&lt;/D&gt;&lt;D xsi:type="xsd:double"&gt;2.34582762757885&lt;/D&gt;&lt;D xsi:type="xsd:double"&gt;2.36331557600315&lt;/D&gt;&lt;D xsi:type="xsd:double"&gt;2.37547295376518&lt;/D&gt;&lt;D xsi:type="xsd:double"&gt;2.46372582128976&lt;/D&gt;&lt;D xsi:type="xsd:double"&gt;2.3561677533195&lt;/D&gt;&lt;D xsi:type="xsd:double"&gt;2.35291163695419&lt;/D&gt;&lt;D xsi:type="xsd:double"&gt;2.47928525879876&lt;/D&gt;&lt;D xsi:type="xsd:double"&gt;2.52799810990251&lt;/D&gt;&lt;D xsi:type="xsd:double"&gt;2.57144754655093&lt;/D&gt;&lt;D xsi:type="xsd:double"&gt;2.52986185151&lt;/D&gt;&lt;D xsi:type="xsd:double"&gt;2.43694595449527&lt;/D&gt;&lt;D xsi:type="xsd:double"&gt;2.6172555985539&lt;/D&gt;&lt;D xsi:type="xsd:double"&gt;2.65272859073375&lt;/D&gt;&lt;D xsi:type="xsd:double"&gt;2.67080168734382&lt;/D&gt;&lt;D xsi:type="xsd:double"&gt;2.92735555219357&lt;/D&gt;&lt;D xsi:type="xsd:double"&gt;2.83588753631725&lt;/D&gt;&lt;D xsi:type="xsd:double"&gt;2.6904282423086&lt;/D&gt;&lt;D xsi:type="xsd:double"&gt;2.71604709663192&lt;/D&gt;&lt;D xsi:type="xsd:double"&gt;2.76963301539425&lt;/D&gt;&lt;D xsi:type="xsd:double"&gt;3.10189252107931&lt;/D&gt;&lt;D xsi:type="xsd:double"&gt;3.64005889568439&lt;/D&gt;&lt;D xsi:type="xsd:double"&gt;3.45916007214613&lt;/D&gt;&lt;D xsi:type="xsd:double"&gt;3.30242575403575&lt;/D&gt;&lt;D xsi:type="xsd:double"&gt;3.32190141084966&lt;/D&gt;&lt;D xsi:type="xsd:double"&gt;3.43862566928678&lt;/D&gt;&lt;D xsi:type="xsd:double"&gt;3.29999718789908&lt;/D&gt;&lt;D xsi:type="xsd:double"&gt;3.58538884740612&lt;/D&gt;&lt;D xsi:type="xsd:double"&gt;3.5402643256486&lt;/D&gt;&lt;D xsi:type="xsd:double"&gt;3.8015896190839&lt;/D&gt;&lt;D xsi:type="xsd:double"&gt;3.82031427832093&lt;/D&gt;&lt;D xsi:type="xsd:double"&gt;3.64633695972376&lt;/D&gt;&lt;D xsi:type="xsd:double"&gt;3.53057244315471&lt;/D&gt;&lt;D xsi:type="xsd:double"&gt;3.58009092224874&lt;/D&gt;&lt;D xsi:type="xsd:double"&gt;3.48762226174292&lt;/D&gt;&lt;D xsi:type="xsd:double"&gt;3.54143269760234&lt;/D&gt;&lt;D xsi:type="xsd:double"&gt;3.63499206268735&lt;/D&gt;&lt;D xsi:type="xsd:double"&gt;4.59267849186395&lt;/D&gt;&lt;D xsi:type="xsd:double"&gt;4.11747499633558&lt;/D&gt;&lt;D xsi:type="xsd:double"&gt;3.29344091357786&lt;/D&gt;&lt;D xsi:type="xsd:double"&gt;3.09038812942011&lt;/D&gt;&lt;D xsi:type="xsd:double"&gt;3.05358177943142&lt;/D&gt;&lt;D xsi:type="xsd:double"&gt;3.13248032678369&lt;/D&gt;&lt;D xsi:type="xsd:double"&gt;3.45835711943398&lt;/D&gt;&lt;D xsi:type="xsd:double"&gt;3.40392539367735&lt;/D&gt;&lt;D xsi:type="xsd:double"&gt;3.27756924355453&lt;/D&gt;&lt;D xsi:type="xsd:double"&gt;3.53393577895417&lt;/D&gt;&lt;D xsi:type="xsd:double"&gt;3.57989222710742&lt;/D&gt;&lt;D xsi:type="xsd:double"&gt;3.51340494053722&lt;/D&gt;&lt;D xsi:type="xsd:double"&gt;3.3492593788011&lt;/D&gt;&lt;D xsi:type="xsd:double"&gt;3.13264025024725&lt;/D&gt;&lt;D xsi:type="xsd:double"&gt;3.14604055880259&lt;/D&gt;&lt;D xsi:type="xsd:double"&gt;3.16932333091297&lt;/D&gt;&lt;D xsi:type="xsd:double"&gt;3.14024548998644&lt;/D&gt;&lt;D xsi:type="xsd:double"&gt;3.13573724905286&lt;/D&gt;&lt;D xsi:type="xsd:double"&gt;3.26849670924082&lt;/D&gt;&lt;D xsi:type="xsd:double"&gt;3.48145097970785&lt;/D&gt;&lt;D xsi:type="xsd:double"&gt;3.63242986819886&lt;/D&gt;&lt;D xsi:type="xsd:double"&gt;3.38303657672338&lt;/D&gt;&lt;D xsi:type="xsd:double"&gt;3.72596930313537&lt;/D&gt;&lt;D xsi:type="xsd:double"&gt;3.68559143489118&lt;/D&gt;&lt;D xsi:type="xsd:double"&gt;3.4179472911752&lt;/D&gt;&lt;D xsi:type="xsd:double"&gt;3.71382116684545&lt;/D&gt;&lt;D xsi:type="xsd:double"&gt;3.67374381214776&lt;/D&gt;&lt;D xsi:type="xsd:double"&gt;4.09746900167666&lt;/D&gt;&lt;D xsi:type="xsd:double"&gt;4.14698730566937&lt;/D&gt;&lt;D xsi:type="xsd:double"&gt;4.11798434182745&lt;/D&gt;&lt;D xsi:type="xsd:double"&gt;4.23871238909541&lt;/D&gt;&lt;D xsi:type="xsd:double"&gt;3.84809325800949&lt;/D&gt;&lt;D xsi:type="xsd:double"&gt;3.70784571141646&lt;/D&gt;&lt;D xsi:type="xsd:double"&gt;3.8219317831245&lt;/D&gt;&lt;D xsi:type="xsd:double"&gt;3.5581407922179&lt;/D&gt;&lt;D xsi:type="xsd:double"&gt;3.62322563921775&lt;/D&gt;&lt;D xsi:type="xsd:double"&gt;3.71277847506469&lt;/D&gt;&lt;D xsi:type="xsd:double"&gt;3.62471885566989&lt;/D&gt;&lt;D xsi:type="xsd:double"&gt;3.69458759914269&lt;/D&gt;&lt;D xsi:type="xsd:double"&gt;3.84251295859315&lt;/D&gt;&lt;D xsi:type="xsd:double"&gt;3.72783270001307&lt;/D&gt;&lt;D xsi:type="xsd:double"&gt;4.00175900742229&lt;/D&gt;&lt;D xsi:type="xsd:double"&gt;4.18690133133434&lt;/D&gt;&lt;D xsi:type="xsd:double"&gt;4.3717763448498&lt;/D&gt;&lt;D xsi:type="xsd:double"&gt;4.08636126592704&lt;/D&gt;&lt;D xsi:type="xsd:double"&gt;3.71463079607501&lt;/D&gt;&lt;D xsi:type="xsd:double"&gt;3.75075337758676&lt;/D&gt;&lt;D xsi:type="xsd:double"&gt;3.94743479493513&lt;/D&gt;&lt;D xsi:type="xsd:double"&gt;3.97279162926588&lt;/D&gt;&lt;D xsi:type="xsd:double"&gt;4.06547522070373&lt;/D&gt;&lt;D xsi:type="xsd:double"&gt;4.35206793619073&lt;/D&gt;&lt;D xsi:type="xsd:double"&gt;4.58901073622119&lt;/D&gt;&lt;D xsi:type="xsd:double"&gt;4.54843454985922&lt;/D&gt;&lt;D xsi:type="xsd:double"&gt;4.55002853113274&lt;/D&gt;&lt;D xsi:type="xsd:double"&gt;4.79465664727397&lt;/D&gt;&lt;/FQL&gt;&lt;FQL&gt;&lt;Q&gt;EZA^FMA_PE(NTMA,-10AY,0,AM,"PORTAGG","MEANR")&lt;/Q&gt;&lt;R&gt;121&lt;/R&gt;&lt;C&gt;1&lt;/C&gt;&lt;D xsi:type="xsd:double"&gt;14.4787703410639&lt;/D&gt;&lt;D xsi:type="xsd:double"&gt;14.4009700923638&lt;/D&gt;&lt;D xsi:type="xsd:double"&gt;15.270981573669&lt;/D&gt;&lt;D xsi:type="xsd:double"&gt;15.5616488851931&lt;/D&gt;&lt;D xsi:type="xsd:double"&gt;16.8244229017404&lt;/D&gt;&lt;D xsi:type="xsd:double"&gt;16.895802477581&lt;/D&gt;&lt;D xsi:type="xsd:double"&gt;16.7301653888529&lt;/D&gt;&lt;D xsi:type="xsd:double"&gt;17.8976206778229&lt;/D&gt;&lt;D xsi:type="xsd:double"&gt;16.4939797845571&lt;/D&gt;&lt;D xsi:type="xsd:double"&gt;16.3825299806463&lt;/D&gt;&lt;D xsi:type="xsd:double"&gt;15.8959854510087&lt;/D&gt;&lt;D xsi:type="xsd:double"&gt;14.9402602090969&lt;/D&gt;&lt;D xsi:type="xsd:double"&gt;15.0111558429409&lt;/D&gt;&lt;D xsi:type="xsd:double"&gt;15.9433919338702&lt;/D&gt;&lt;D xsi:type="xsd:double"&gt;15.2017752318967&lt;/D&gt;&lt;D xsi:type="xsd:double"&gt;14.8283540452675&lt;/D&gt;&lt;D xsi:type="xsd:double"&gt;13.4928461136096&lt;/D&gt;&lt;D xsi:type="xsd:double"&gt;13.9204506551298&lt;/D&gt;&lt;D xsi:type="xsd:double"&gt;14.7141478428091&lt;/D&gt;&lt;D xsi:type="xsd:double"&gt;15.0757784734488&lt;/D&gt;&lt;D xsi:type="xsd:double"&gt;14.5717027947484&lt;/D&gt;&lt;D xsi:type="xsd:double"&gt;13.7876790644736&lt;/D&gt;&lt;D xsi:type="xsd:double"&gt;15.6432236396886&lt;/D&gt;&lt;D xsi:type="xsd:double"&gt;15.4766806062634&lt;/D&gt;&lt;D xsi:type="xsd:double"&gt;14.7186174915746&lt;/D&gt;&lt;D xsi:type="xsd:double"&gt;14.6154014194736&lt;/D&gt;&lt;D xsi:type="xsd:double"&gt;14.0507607592186&lt;/D&gt;&lt;D xsi:type="xsd:double"&gt;14.1503907607614&lt;/D&gt;&lt;D xsi:type="xsd:double"&gt;14.9251011472753&lt;/D&gt;&lt;D xsi:type="xsd:double"&gt;15.4652583077313&lt;/D&gt;&lt;D xsi:type="xsd:double"&gt;15.8999503254761&lt;/D&gt;&lt;D xsi:type="xsd:double"&gt;16.196055470808&lt;/D&gt;&lt;D xsi:type="xsd:double"&gt;16.3649060635767&lt;/D&gt;&lt;D xsi:type="xsd:double"&gt;15.0767389196595&lt;/D&gt;&lt;D xsi:type="xsd:double"&gt;15.8683390926128&lt;/D&gt;&lt;D xsi:type="xsd:double"&gt;16.1021625257328&lt;/D&gt;&lt;D xsi:type="xsd:double"&gt;14.6750160167756&lt;/D&gt;&lt;D xsi:type="xsd:double"&gt;15.364837014383&lt;/D&gt;&lt;D xsi:type="xsd:double"&gt;15.7187099893221&lt;/D&gt;&lt;D xsi:type="xsd:double"&gt;15.0730282848412&lt;/D&gt;&lt;D xsi:type="xsd:double"&gt;15.7137537547714&lt;/D&gt;&lt;D xsi:type="xsd:double"&gt;15.2473920272329&lt;/D&gt;&lt;D xsi:type="xsd:double"&gt;15.3971640617309&lt;/D&gt;&lt;D xsi:type="xsd:double"&gt;15.1086008358765&lt;/D&gt;&lt;D xsi:type="xsd:double"&gt;14.5901498775763&lt;/D&gt;&lt;D xsi:type="xsd:double"&gt;13.60247673944&lt;/D&gt;&lt;D xsi:type="xsd:double"&gt;14.0109865196795&lt;/D&gt;&lt;D xsi:type="xsd:double"&gt;14.3287219663666&lt;/D&gt;&lt;D xsi:type="xsd:double"&gt;13.1180232220202&lt;/D&gt;&lt;D xsi:type="xsd:double"&gt;11.6298321227094&lt;/D&gt;&lt;D xsi:type="xsd:double"&gt;12.4724192847186&lt;/D&gt;&lt;D xsi:type="xsd:double"&gt;12.3685088402178&lt;/D&gt;&lt;D xsi:type="xsd:double"&gt;13.2188825661747&lt;/D&gt;&lt;D xsi:type="xsd:double"&gt;13.2398076141114&lt;/D&gt;&lt;D xsi:type="xsd:double"&gt;12.8230432300636&lt;/D&gt;&lt;D xsi:type="xsd:double"&gt;13.7003045290084&lt;/D&gt;&lt;D xsi:type="xsd:double"&gt;12.4542880669301&lt;/D&gt;&lt;D xsi:type="xsd:double"&gt;13.1512525675528&lt;/D&gt;&lt;D xsi:type="xsd:double"&gt;12.7712933096736&lt;/D&gt;&lt;D xsi:type="xsd:double"&gt;11.7210775986273&lt;/D&gt;&lt;D xsi:type="xsd:double"&gt;11.6228969623805&lt;/D&gt;&lt;D xsi:type="xsd:double"&gt;11.4852508419162&lt;/D&gt;&lt;D xsi:type="xsd:double"&gt;12.1918616736072&lt;/D&gt;&lt;D xsi:type="xsd:double"&gt;12.4085668902143&lt;/D&gt;&lt;D xsi:type="xsd:double"&gt;11.7311536278703&lt;/D&gt;&lt;D xsi:type="xsd:double"&gt;11.0548827535235&lt;/D&gt;&lt;D xsi:type="xsd:double"&gt;8.1274464436859&lt;/D&gt;&lt;D xsi:type="xsd:double"&gt;10.1510492532214&lt;/D&gt;&lt;D xsi:type="xsd:double"&gt;10.6965933460032&lt;/D&gt;&lt;D xsi:type="xsd:double"&gt;11.1816093769493&lt;/D&gt;&lt;D xsi:type="xsd:double"&gt;11.9242618272743&lt;/D&gt;&lt;D xsi:type="xsd:double"&gt;11.3173376285053&lt;/D&gt;&lt;D xsi:type="xsd:double"&gt;10.1673561054547&lt;/D&gt;&lt;D xsi:type="xsd:double"&gt;10.3247147681841&lt;/D&gt;&lt;D xsi:type="xsd:double"&gt;10.0590949729264&lt;/D&gt;&lt;D xsi:type="xsd:double"&gt;9.82841048318379&lt;/D&gt;&lt;D xsi:type="xsd:double"&gt;9.99897552745882&lt;/D&gt;&lt;D xsi:type="xsd:double"&gt;10.0332236641992&lt;/D&gt;&lt;D xsi:type="xsd:double"&gt;10.0693660933569&lt;/D&gt;&lt;D xsi:type="xsd:double"&gt;9.64725077852685&lt;/D&gt;&lt;D xsi:type="xsd:double"&gt;9.84625868965007&lt;/D&gt;&lt;D xsi:type="xsd:double"&gt;9.42401284015773&lt;/D&gt;&lt;D xsi:type="xsd:double"&gt;9.13811829136917&lt;/D&gt;&lt;D xsi:type="xsd:double"&gt;8.93632741978087&lt;/D&gt;&lt;D xsi:type="xsd:double"&gt;9.12403719045023&lt;/D&gt;&lt;D xsi:type="xsd:double"&gt;9.51818167965182&lt;/D&gt;&lt;D xsi:type="xsd:double"&gt;8.99923879527044&lt;/D&gt;&lt;D xsi:type="xsd:double"&gt;9.59404775100779&lt;/D&gt;&lt;D xsi:type="xsd:double"&gt;9.59812027042389&lt;/D&gt;&lt;D xsi:type="xsd:double"&gt;9.83968464934138&lt;/D&gt;&lt;D xsi:type="xsd:double"&gt;9.91948494182436&lt;/D&gt;&lt;D xsi:type="xsd:double"&gt;9.14465112287576&lt;/D&gt;&lt;D xsi:type="xsd:double"&gt;9.0383079428478&lt;/D&gt;&lt;D xsi:type="xsd:double"&gt;8.73188977139145&lt;/D&gt;&lt;D xsi:type="xsd:double"&gt;8.80691719501266&lt;/D&gt;&lt;D xsi:type="xsd:double"&gt;8.78679171204052&lt;/D&gt;&lt;D xsi:type="xsd:double"&gt;7.89374655125653&lt;/D&gt;&lt;D xsi:type="xsd:double"&gt;8.43268235794261&lt;/D&gt;&lt;D xsi:type="xsd:double"&gt;9.11728543870334&lt;/D&gt;&lt;D xsi:type="xsd:double"&gt;8.95537887265592&lt;/D&gt;&lt;D xsi:type="xsd:double"&gt;9.48188962880999&lt;/D&gt;&lt;D xsi:type="xsd:double"&gt;8.83972275731411&lt;/D&gt;&lt;D xsi:type="xsd:double"&gt;8.80720095618356&lt;/D&gt;&lt;D xsi:type="xsd:double"&gt;9.10521702263037&lt;/D&gt;&lt;D xsi:type="xsd:double"&gt;8.63384007118773&lt;/D&gt;&lt;D xsi:type="xsd:double"&gt;9.25370159238613&lt;/D&gt;&lt;D xsi:type="xsd:double"&gt;10.0354439379656&lt;/D&gt;&lt;D xsi:type="xsd:double"&gt;9.56623881472134&lt;/D&gt;&lt;D xsi:type="xsd:double"&gt;9.30508813669784&lt;/D&gt;&lt;D xsi:type="xsd:double"&gt;9.06369758767275&lt;/D&gt;&lt;D xsi:type="xsd:double"&gt;9.79948656244332&lt;/D&gt;&lt;D xsi:type="xsd:double"&gt;10.0637293483274&lt;/D&gt;&lt;D xsi:type="xsd:double"&gt;9.66761876237582&lt;/D&gt;&lt;D xsi:type="xsd:double"&gt;9.3417644864864&lt;/D&gt;&lt;D xsi:type="xsd:double"&gt;9.35920709532507&lt;/D&gt;&lt;D xsi:type="xsd:double"&gt;9.32316851865292&lt;/D&gt;&lt;D xsi:type="xsd:double"&gt;9.77859616520989&lt;/D&gt;&lt;D xsi:type="xsd:double"&gt;9.52312535048575&lt;/D&gt;&lt;D xsi:type="xsd:double"&gt;9.81130608299385&lt;/D&gt;&lt;D xsi:type="xsd:double"&gt;10.4639651746951&lt;/D&gt;&lt;D xsi:type="xsd:double"&gt;10.6748893872539&lt;/D&gt;&lt;/FQL&gt;&lt;FQL&gt;&lt;Q&gt;ECH^FMA_ROE(NTMA,-20AY,NOW,FY,"PORTAGG","MEANR")&lt;/Q&gt;&lt;R&gt;20&lt;/R&gt;&lt;C&gt;1&lt;/C&gt;&lt;D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xsi:type="xsd:double"&gt;8.82258324228264&lt;/D&gt;&lt;D xsi:type="xsd:double"&gt;8.75463942854793&lt;/D&gt;&lt;D xsi:type="xsd:double"&gt;10.6038911833674&lt;/D&gt;&lt;D xsi:type="xsd:double"&gt;12.7874449851799&lt;/D&gt;&lt;D xsi:type="xsd:double"&gt;10.7704189177279&lt;/D&gt;&lt;/FQL&gt;&lt;FQL&gt;&lt;Q&gt;CAGDPY@AE^EE_ACTUAL_ANNUAL(MED,+1)&lt;/Q&gt;&lt;R&gt;1&lt;/R&gt;&lt;C&gt;1&lt;/C&gt;&lt;D xsi:type="xsd:double"&gt;9.4&lt;/D&gt;&lt;/FQL&gt;&lt;FQL&gt;&lt;Q&gt;CAGDPY@TW^EE_ACTUAL_ANNUAL(MED,+1)&lt;/Q&gt;&lt;R&gt;1&lt;/R&gt;&lt;C&gt;1&lt;/C&gt;&lt;D xsi:type="xsd:double"&gt;13.5&lt;/D&gt;&lt;/FQL&gt;&lt;FQL&gt;&lt;Q&gt;USDCNH^FG_PRICE(0)&lt;/Q&gt;&lt;R&gt;1&lt;/R&gt;&lt;C&gt;1&lt;/C&gt;&lt;D xsi:type="xsd:double"&gt;6.982&lt;/D&gt;&lt;/FQL&gt;&lt;FQL&gt;&lt;Q&gt;USDMXN^FG_PRICE_CHANGE(0,-3AM)&lt;/Q&gt;&lt;R&gt;1&lt;/R&gt;&lt;C&gt;1&lt;/C&gt;&lt;D xsi:type="xsd:double"&gt;6.5006495&lt;/D&gt;&lt;/FQL&gt;&lt;FQL&gt;&lt;Q&gt;USDMYR^FG_COMPANY_NAME&lt;/Q&gt;&lt;R&gt;1&lt;/R&gt;&lt;C&gt;1&lt;/C&gt;&lt;D xsi:type="xsd:string"&gt;Malaysian Ringgit per U.S. Dollar&lt;/D&gt;&lt;/FQL&gt;&lt;FQL&gt;&lt;Q&gt;EPU^FMA_EPS(NTMA,-20AY,0,CY,,"PORTAGG","MEANR")&lt;/Q&gt;&lt;R&gt;20&lt;/R&gt;&lt;C&gt;1&lt;/C&gt;&lt;D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xsi:type="xsd:double"&gt;2.43727381645397&lt;/D&gt;&lt;D xsi:type="xsd:double"&gt;2.41141009781581&lt;/D&gt;&lt;D xsi:type="xsd:double"&gt;2.94855000735666&lt;/D&gt;&lt;D xsi:type="xsd:double"&gt;3.11609683049582&lt;/D&gt;&lt;D xsi:type="xsd:double"&gt;2.96006712857736&lt;/D&gt;&lt;/FQL&gt;&lt;FQL&gt;&lt;Q&gt;EPU^FG_TOTAL_RETURNC(-10AY,0,AM)&lt;/Q&gt;&lt;R&gt;121&lt;/R&gt;&lt;C&gt;1&lt;/C&gt;&lt;D xsi:type="xsd:double"&gt;-4.1147413&lt;/D&gt;&lt;D xsi:type="xsd:double"&gt;-4.601675&lt;/D&gt;&lt;D xsi:type="xsd:double"&gt;3.1052232&lt;/D&gt;&lt;D xsi:type="xsd:double"&gt;-5.9690356&lt;/D&gt;&lt;D xsi:type="xsd:double"&gt;-4.3111506&lt;/D&gt;&lt;D xsi:type="xsd:double"&gt;-2.5138736&lt;/D&gt;&lt;D xsi:type="xsd:double"&gt;-5.659747&lt;/D&gt;&lt;D xsi:type="xsd:double"&gt;7.241738&lt;/D&gt;&lt;D xsi:type="xsd:double"&gt;-1.588875&lt;/D&gt;&lt;D xsi:type="xsd:double"&gt;0.9838462&lt;/D&gt;&lt;D xsi:type="xsd:double"&gt;-11.237842&lt;/D&gt;&lt;D xsi:type="xsd:double"&gt;-14.9659815&lt;/D&gt;&lt;D xsi:type="xsd:double"&gt;-0.93333125&lt;/D&gt;&lt;D xsi:type="xsd:double"&gt;4.441452&lt;/D&gt;&lt;D xsi:type="xsd:double"&gt;-7.4038563&lt;/D&gt;&lt;D xsi:type="xsd:double"&gt;-3.0498803&lt;/D&gt;&lt;D xsi:type="xsd:double"&gt;-7.7579975&lt;/D&gt;&lt;D xsi:type="xsd:double"&gt;14.539742&lt;/D&gt;&lt;D xsi:type="xsd:double"&gt;17.442917&lt;/D&gt;&lt;D xsi:type="xsd:double"&gt;18.973564&lt;/D&gt;&lt;D xsi:type="xsd:double"&gt;-4.3137255&lt;/D&gt;&lt;D xsi:type="xsd:double"&gt;0.17812252&lt;/D&gt;&lt;D xsi:type="xsd:double"&gt;16.192102&lt;/D&gt;&lt;D xsi:type="xsd:double"&gt;-1.0628879&lt;/D&gt;&lt;D xsi:type="xsd:double"&gt;-1.3428748&lt;/D&gt;&lt;D xsi:type="xsd:double"&gt;-1.1796832&lt;/D&gt;&lt;D xsi:type="xsd:double"&gt;-1.4692366&lt;/D&gt;&lt;D xsi:type="xsd:double"&gt;0.7166505&lt;/D&gt;&lt;D xsi:type="xsd:double"&gt;8.103919&lt;/D&gt;&lt;D xsi:type="xsd:double"&gt;-1.5450656&lt;/D&gt;&lt;D xsi:type="xsd:double"&gt;-2.0342946&lt;/D&gt;&lt;D xsi:type="xsd:double"&gt;-1.8392146&lt;/D&gt;&lt;D xsi:type="xsd:double"&gt;4.623747&lt;/D&gt;&lt;D xsi:type="xsd:double"&gt;-0.73118806&lt;/D&gt;&lt;D xsi:type="xsd:double"&gt;5.5999994&lt;/D&gt;&lt;D xsi:type="xsd:double"&gt;4.0123463&lt;/D&gt;&lt;D xsi:type="xsd:double"&gt;3.3450246&lt;/D&gt;&lt;D xsi:type="xsd:double"&gt;9.135998&lt;/D&gt;&lt;D xsi:type="xsd:double"&gt;-1.1719704&lt;/D&gt;&lt;D xsi:type="xsd:double"&gt;-0.13400912&lt;/D&gt;&lt;D xsi:type="xsd:double"&gt;9.461462&lt;/D&gt;&lt;D xsi:type="xsd:double"&gt;-4.874748&lt;/D&gt;&lt;D xsi:type="xsd:double"&gt;-0.61684847&lt;/D&gt;&lt;D xsi:type="xsd:double"&gt;5.036998&lt;/D&gt;&lt;D xsi:type="xsd:double"&gt;-3.2045424&lt;/D&gt;&lt;D xsi:type="xsd:double"&gt;-6.965518&lt;/D&gt;&lt;D xsi:type="xsd:double"&gt;2.6751518&lt;/D&gt;&lt;D xsi:type="xsd:double"&gt;-5.732006&lt;/D&gt;&lt;D xsi:type="xsd:double"&gt;-2.7902126&lt;/D&gt;&lt;D xsi:type="xsd:double"&gt;-6.249934&lt;/D&gt;&lt;D xsi:type="xsd:double"&gt;0.5144119&lt;/D&gt;&lt;D xsi:type="xsd:double"&gt;1.6593933&lt;/D&gt;&lt;D xsi:type="xsd:double"&gt;4.7700167&lt;/D&gt;&lt;D xsi:type="xsd:double"&gt;4.6070337&lt;/D&gt;&lt;D xsi:type="xsd:double"&gt;1.3730645&lt;/D&gt;&lt;D xsi:type="xsd:double"&gt;-2.8878152&lt;/D&gt;&lt;D xsi:type="xsd:double"&gt;-8.052635&lt;/D&gt;&lt;D xsi:type="xsd:double"&gt;7.993078&lt;/D&gt;&lt;D xsi:type="xsd:double"&gt;0.62094927&lt;/D&gt;&lt;D xsi:type="xsd:double"&gt;-11.081303&lt;/D&gt;&lt;D xsi:type="xsd:double"&gt;5.642724&lt;/D&gt;&lt;D xsi:type="xsd:double"&gt;0.05712509&lt;/D&gt;&lt;D xsi:type="xsd:double"&gt;-1.9982815&lt;/D&gt;&lt;D xsi:type="xsd:double"&gt;8.695006&lt;/D&gt;&lt;D xsi:type="xsd:double"&gt;-3.5704613&lt;/D&gt;&lt;D xsi:type="xsd:double"&gt;-11.612904&lt;/D&gt;&lt;D xsi:type="xsd:double"&gt;-29.450972&lt;/D&gt;&lt;D xsi:type="xsd:double"&gt;10.616291&lt;/D&gt;&lt;D xsi:type="xsd:double"&gt;10.74909&lt;/D&gt;&lt;D xsi:type="xsd:double"&gt;5.209172&lt;/D&gt;&lt;D xsi:type="xsd:double"&gt;9.900629&lt;/D&gt;&lt;D xsi:type="xsd:double"&gt;-1.130122&lt;/D&gt;&lt;D xsi:type="xsd:double"&gt;-4.8598948&lt;/D&gt;&lt;D xsi:type="xsd:double"&gt;4.9365044&lt;/D&gt;&lt;D xsi:type="xsd:double"&gt;9.748114&lt;/D&gt;&lt;D xsi:type="xsd:double"&gt;3.4017086&lt;/D&gt;&lt;D xsi:type="xsd:double"&gt;-1.1080444&lt;/D&gt;&lt;D xsi:type="xsd:double"&gt;8.645964&lt;/D&gt;&lt;D xsi:type="xsd:double"&gt;-7.3104916&lt;/D&gt;&lt;D xsi:type="xsd:double"&gt;-7.537836&lt;/D&gt;&lt;D xsi:type="xsd:double"&gt;-0.34624338&lt;/D&gt;&lt;D xsi:type="xsd:double"&gt;-8.743488&lt;/D&gt;&lt;D xsi:type="xsd:double"&gt;-1.5357792&lt;/D&gt;&lt;D xsi:type="xsd:double"&gt;-5.8844385&lt;/D&gt;&lt;D xsi:type="xsd:double"&gt;1.9585729&lt;/D&gt;&lt;D xsi:type="xsd:double"&gt;10.897673&lt;/D&gt;&lt;D xsi:type="xsd:double"&gt;-6.9920063&lt;/D&gt;&lt;D xsi:type="xsd:double"&gt;7.650149&lt;/D&gt;&lt;D xsi:type="xsd:double"&gt;10.388279&lt;/D&gt;&lt;D xsi:type="xsd:double"&gt;5.862391&lt;/D&gt;&lt;D xsi:type="xsd:double"&gt;9.880495&lt;/D&gt;&lt;D xsi:type="xsd:double"&gt;-15.968168&lt;/D&gt;&lt;D xsi:type="xsd:double"&gt;-1.3888896&lt;/D&gt;&lt;D xsi:type="xsd:double"&gt;-12.092436&lt;/D&gt;&lt;D xsi:type="xsd:double"&gt;-4.776293&lt;/D&gt;&lt;D xsi:type="xsd:double"&gt;4.6391726&lt;/D&gt;&lt;D xsi:type="xsd:double"&gt;-11.17847&lt;/D&gt;&lt;D xsi:type="xsd:double"&gt;13.26791&lt;/D&gt;&lt;D xsi:type="xsd:double"&gt;10.621476&lt;/D&gt;&lt;D xsi:type="xsd:double"&gt;-0.63230395&lt;/D&gt;&lt;D xsi:type="xsd:double"&gt;9.90237&lt;/D&gt;&lt;D xsi:type="xsd:double"&gt;-7.360405&lt;/D&gt;&lt;D xsi:type="xsd:double"&gt;0.5136967&lt;/D&gt;&lt;D xsi:type="xsd:double"&gt;4.8722267&lt;/D&gt;&lt;D xsi:type="xsd:double"&gt;-3.7836254&lt;/D&gt;&lt;D xsi:type="xsd:double"&gt;5.0500393&lt;/D&gt;&lt;D xsi:type="xsd:double"&gt;8.666325&lt;/D&gt;&lt;D xsi:type="xsd:double"&gt;-4.149002&lt;/D&gt;&lt;D xsi:type="xsd:double"&gt;-5.971563&lt;/D&gt;&lt;D xsi:type="xsd:double"&gt;-2.1428108&lt;/D&gt;&lt;D xsi:type="xsd:double"&gt;4.848182&lt;/D&gt;&lt;D xsi:type="xsd:double"&gt;15.690672&lt;/D&gt;&lt;D xsi:type="xsd:double"&gt;-2.3988366&lt;/D&gt;&lt;D xsi:type="xsd:double"&gt;4.0870547&lt;/D&gt;&lt;D xsi:type="xsd:double"&gt;9.970641&lt;/D&gt;&lt;D xsi:type="xsd:double"&gt;6.3001037&lt;/D&gt;&lt;D xsi:type="xsd:double"&gt;4.647827&lt;/D&gt;&lt;D xsi:type="xsd:double"&gt;-5.16448&lt;/D&gt;&lt;D xsi:type="xsd:double"&gt;2.1079898&lt;/D&gt;&lt;D xsi:type="xsd:double"&gt;0.18725395&lt;/D&gt;&lt;D xsi:type="xsd:double"&gt;8.605695&lt;/D&gt;&lt;/FQL&gt;&lt;FQL&gt;&lt;Q&gt;PLATI-FDS^FG_PRICE(0)&lt;/Q&gt;&lt;R&gt;1&lt;/R&gt;&lt;C&gt;1&lt;/C&gt;&lt;D xsi:type="xsd:double"&gt;1010&lt;/D&gt;&lt;/FQL&gt;&lt;FQL&gt;&lt;Q&gt;TIOS-FDS^FG_PRICE_CHANGE(0,-1AY)&lt;/Q&gt;&lt;R&gt;1&lt;/R&gt;&lt;C&gt;1&lt;/C&gt;&lt;D xsi:type="xsd:double"&gt;-23.41939755048&lt;/D&gt;&lt;/FQL&gt;&lt;FQL&gt;&lt;Q&gt;TUR^FG_PRICE_MAVG(0,,,,60)&lt;/Q&gt;&lt;R&gt;1&lt;/R&gt;&lt;C&gt;1&lt;/C&gt;&lt;D xsi:type="xsd:double"&gt;39.266834&lt;/D&gt;&lt;/FQL&gt;&lt;FQL&gt;&lt;Q&gt;CNYA^FG_TOTAL_RETURNC(0,-1AM)&lt;/Q&gt;&lt;R&gt;1&lt;/R&gt;&lt;C&gt;1&lt;/C&gt;&lt;D xsi:type="xsd:double"&gt;13.8014555&lt;/D&gt;&lt;/FQL&gt;&lt;FQL&gt;&lt;Q&gt;TRYAU10Y-FDS^FG_YIELD(-10AY,0,Y,,"YTM")&lt;/Q&gt;&lt;R&gt;10&lt;/R&gt;&lt;C&gt;1&lt;/C&gt;&lt;D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xsi:type="xsd:double"&gt;3.955&lt;/D&gt;&lt;/FQL&gt;&lt;FQL&gt;&lt;Q&gt;USDVND^FG_PRICE_CHANGE(0,-6AM)&lt;/Q&gt;&lt;R&gt;1&lt;/R&gt;&lt;C&gt;1&lt;/C&gt;&lt;D xsi:type="xsd:double"&gt;-0.72594285&lt;/D&gt;&lt;/FQL&gt;&lt;FQL&gt;&lt;Q&gt;USDTHB^FG_PRICE_CHANGE(0,-6AM)&lt;/Q&gt;&lt;R&gt;1&lt;/R&gt;&lt;C&gt;1&lt;/C&gt;&lt;D xsi:type="xsd:double"&gt;-10.999757&lt;/D&gt;&lt;/FQL&gt;&lt;FQL&gt;&lt;Q&gt;USDPEN^STD(FG_PRICE_CHANGE(0,-3AY,M))&lt;/Q&gt;&lt;R&gt;1&lt;/R&gt;&lt;C&gt;1&lt;/C&gt;&lt;D xsi:type="xsd:double"&gt;2.24020291272133&lt;/D&gt;&lt;/FQL&gt;&lt;FQL&gt;&lt;Q&gt;FC0000PL^FMA_EPS(NTMA,-20AY,0,CY,,"PORTAGG","MEANR")&lt;/Q&gt;&lt;R&gt;20&lt;/R&gt;&lt;C&gt;1&lt;/C&gt;&lt;D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xsi:type="xsd:double"&gt;23.3955887248491&lt;/D&gt;&lt;/FQL&gt;&lt;FQL&gt;&lt;Q&gt;EWT^FMA_DIV_YLD(NTMA,-10AY,0,AM,"PORTAGG","MEANR")&lt;/Q&gt;&lt;R&gt;121&lt;/R&gt;&lt;C&gt;1&lt;/C&gt;&lt;D xsi:type="xsd:double"&gt;3.4737313058185&lt;/D&gt;&lt;D xsi:type="xsd:double"&gt;3.58503322027032&lt;/D&gt;&lt;D xsi:type="xsd:double"&gt;3.39911301177652&lt;/D&gt;&lt;D xsi:type="xsd:double"&gt;3.40802718796348&lt;/D&gt;&lt;D xsi:type="xsd:double"&gt;3.3734710152425&lt;/D&gt;&lt;D xsi:type="xsd:double"&gt;3.38703874236579&lt;/D&gt;&lt;D xsi:type="xsd:double"&gt;3.5615868947978&lt;/D&gt;&lt;D xsi:type="xsd:double"&gt;3.42949722025086&lt;/D&gt;&lt;D xsi:type="xsd:double"&gt;3.69920599340715&lt;/D&gt;&lt;D xsi:type="xsd:double"&gt;3.79545695719718&lt;/D&gt;&lt;D xsi:type="xsd:double"&gt;4.23606852656034&lt;/D&gt;&lt;D xsi:type="xsd:double"&gt;4.50535769134769&lt;/D&gt;&lt;D xsi:type="xsd:double"&gt;4.4072604302688&lt;/D&gt;&lt;D xsi:type="xsd:double"&gt;4.06070202295671&lt;/D&gt;&lt;D xsi:type="xsd:double"&gt;4.18190342588919&lt;/D&gt;&lt;D xsi:type="xsd:double"&gt;4.20285109582564&lt;/D&gt;&lt;D xsi:type="xsd:double"&gt;4.58154321321225&lt;/D&gt;&lt;D xsi:type="xsd:double"&gt;4.25614516401852&lt;/D&gt;&lt;D xsi:type="xsd:double"&gt;4.10535587819453&lt;/D&gt;&lt;D xsi:type="xsd:double"&gt;4.32637382936461&lt;/D&gt;&lt;D xsi:type="xsd:double"&gt;4.34031831509751&lt;/D&gt;&lt;D xsi:type="xsd:double"&gt;4.30338122595812&lt;/D&gt;&lt;D xsi:type="xsd:double"&gt;4.03028970726816&lt;/D&gt;&lt;D xsi:type="xsd:double"&gt;4.03770440639854&lt;/D&gt;&lt;D xsi:type="xsd:double"&gt;4.02563072078503&lt;/D&gt;&lt;D xsi:type="xsd:double"&gt;3.9938741306306&lt;/D&gt;&lt;D xsi:type="xsd:double"&gt;4.18716024671431&lt;/D&gt;&lt;D xsi:type="xsd:double"&gt;4.27126182547081&lt;/D&gt;&lt;D xsi:type="xsd:double"&gt;4.15630445535683&lt;/D&gt;&lt;D xsi:type="xsd:double"&gt;4.11224995601605&lt;/D&gt;&lt;D xsi:type="xsd:double"&gt;4.10715296455604&lt;/D&gt;&lt;D xsi:type="xsd:double"&gt;4.11502753635196&lt;/D&gt;&lt;D xsi:type="xsd:double"&gt;4.0466783319156&lt;/D&gt;&lt;D xsi:type="xsd:double"&gt;3.94416649387988&lt;/D&gt;&lt;D xsi:type="xsd:double"&gt;3.94732412216417&lt;/D&gt;&lt;D xsi:type="xsd:double"&gt;4.02789555552233&lt;/D&gt;&lt;D xsi:type="xsd:double"&gt;4.17553009507334&lt;/D&gt;&lt;D xsi:type="xsd:double"&gt;4.04156505871846&lt;/D&gt;&lt;D xsi:type="xsd:double"&gt;4.0685715227606&lt;/D&gt;&lt;D xsi:type="xsd:double"&gt;4.25142204007945&lt;/D&gt;&lt;D xsi:type="xsd:double"&gt;4.04895195756775&lt;/D&gt;&lt;D xsi:type="xsd:double"&gt;4.19981573538311&lt;/D&gt;&lt;D xsi:type="xsd:double"&gt;4.13939580095562&lt;/D&gt;&lt;D xsi:type="xsd:double"&gt;4.37500117046837&lt;/D&gt;&lt;D xsi:type="xsd:double"&gt;4.32237534969129&lt;/D&gt;&lt;D xsi:type="xsd:double"&gt;4.49016675676816&lt;/D&gt;&lt;D xsi:type="xsd:double"&gt;4.32938435805984&lt;/D&gt;&lt;D xsi:type="xsd:double"&gt;4.38443312366135&lt;/D&gt;&lt;D xsi:type="xsd:double"&gt;4.40030341156765&lt;/D&gt;&lt;D xsi:type="xsd:double"&gt;5.15334002374839&lt;/D&gt;&lt;D xsi:type="xsd:double"&gt;4.92950913323834&lt;/D&gt;&lt;D xsi:type="xsd:double"&gt;4.97583659089329&lt;/D&gt;&lt;D xsi:type="xsd:double"&gt;4.64903950258833&lt;/D&gt;&lt;D xsi:type="xsd:double"&gt;4.43636454159375&lt;/D&gt;&lt;D xsi:type="xsd:double"&gt;4.3257691285086&lt;/D&gt;&lt;D xsi:type="xsd:double"&gt;4.21322466269422&lt;/D&gt;&lt;D xsi:type="xsd:double"&gt;4.56210316023658&lt;/D&gt;&lt;D xsi:type="xsd:double"&gt;4.34296830754437&lt;/D&gt;&lt;D xsi:type="xsd:double"&gt;4.26298215818368&lt;/D&gt;&lt;D xsi:type="xsd:double"&gt;4.48346703707872&lt;/D&gt;&lt;D xsi:type="xsd:double"&gt;4.27400833205654&lt;/D&gt;&lt;D xsi:type="xsd:double"&gt;4.14336889937999&lt;/D&gt;&lt;D xsi:type="xsd:double"&gt;4.06332299774622&lt;/D&gt;&lt;D xsi:type="xsd:double"&gt;3.95968714421297&lt;/D&gt;&lt;D xsi:type="xsd:double"&gt;3.96648236622267&lt;/D&gt;&lt;D xsi:type="xsd:double"&gt;4.23812642249659&lt;/D&gt;&lt;D xsi:type="xsd:double"&gt;4.77396458599998&lt;/D&gt;&lt;D xsi:type="xsd:double"&gt;4.24125405160517&lt;/D&gt;&lt;D xsi:type="xsd:double"&gt;4.10634714194615&lt;/D&gt;&lt;D xsi:type="xsd:double"&gt;3.87936158008511&lt;/D&gt;&lt;D xsi:type="xsd:double"&gt;3.59604089858014&lt;/D&gt;&lt;D xsi:type="xsd:double"&gt;3.73591641713439&lt;/D&gt;&lt;D xsi:type="xsd:double"&gt;4.01368602483552&lt;/D&gt;&lt;D xsi:type="xsd:double"&gt;3.86350493735473&lt;/D&gt;&lt;D xsi:type="xsd:double"&gt;3.74245761048827&lt;/D&gt;&lt;D xsi:type="xsd:double"&gt;3.69594928967379&lt;/D&gt;&lt;D xsi:type="xsd:double"&gt;3.46572699897122&lt;/D&gt;&lt;D xsi:type="xsd:double"&gt;3.59159357301723&lt;/D&gt;&lt;D xsi:type="xsd:double"&gt;3.65427853388114&lt;/D&gt;&lt;D xsi:type="xsd:double"&gt;3.58934518285521&lt;/D&gt;&lt;D xsi:type="xsd:double"&gt;4.18695486651373&lt;/D&gt;&lt;D xsi:type="xsd:double"&gt;4.02705276536533&lt;/D&gt;&lt;D xsi:type="xsd:double"&gt;4.18784763825777&lt;/D&gt;&lt;D xsi:ty</t>
        </r>
      </text>
    </comment>
    <comment ref="A16" authorId="0" shapeId="0" xr:uid="{661DF8BB-6257-4B7D-BE4C-6DACC381D545}">
      <text>
        <r>
          <rPr>
            <b/>
            <sz val="9"/>
            <color indexed="81"/>
            <rFont val="Tahoma"/>
            <charset val="1"/>
          </rPr>
          <t>pe="xsd:double"&gt;4.3022171798072&lt;/D&gt;&lt;D xsi:type="xsd:double"&gt;4.28255685054821&lt;/D&gt;&lt;D xsi:type="xsd:double"&gt;4.37362755416463&lt;/D&gt;&lt;D xsi:type="xsd:double"&gt;4.34036021945801&lt;/D&gt;&lt;D xsi:type="xsd:double"&gt;4.13045505762761&lt;/D&gt;&lt;D xsi:type="xsd:double"&gt;4.39980627742621&lt;/D&gt;&lt;D xsi:type="xsd:double"&gt;4.40248922040871&lt;/D&gt;&lt;D xsi:type="xsd:double"&gt;4.47064710136296&lt;/D&gt;&lt;D xsi:type="xsd:double"&gt;4.83913471340002&lt;/D&gt;&lt;D xsi:type="xsd:double"&gt;4.79179407297946&lt;/D&gt;&lt;D xsi:type="xsd:double"&gt;4.96428671739777&lt;/D&gt;&lt;D xsi:type="xsd:double"&gt;5.13245890485648&lt;/D&gt;&lt;D xsi:type="xsd:double"&gt;4.90256178639656&lt;/D&gt;&lt;D xsi:type="xsd:double"&gt;5.32829682533957&lt;/D&gt;&lt;D xsi:type="xsd:double"&gt;5.2078101058139&lt;/D&gt;&lt;D xsi:type="xsd:double"&gt;4.40282962797309&lt;/D&gt;&lt;D xsi:type="xsd:double"&gt;4.47265703155755&lt;/D&gt;&lt;D xsi:type="xsd:double"&gt;4.20829244080553&lt;/D&gt;&lt;D xsi:type="xsd:double"&gt;4.00258922432449&lt;/D&gt;&lt;D xsi:type="xsd:double"&gt;3.87782510552887&lt;/D&gt;&lt;D xsi:type="xsd:double"&gt;3.87629260868389&lt;/D&gt;&lt;D xsi:type="xsd:double"&gt;3.57794185532576&lt;/D&gt;&lt;D xsi:type="xsd:double"&gt;3.49905853305564&lt;/D&gt;&lt;D xsi:type="xsd:double"&gt;3.43302463932197&lt;/D&gt;&lt;D xsi:type="xsd:double"&gt;3.60231171892973&lt;/D&gt;&lt;D xsi:type="xsd:double"&gt;3.66134437972802&lt;/D&gt;&lt;D xsi:type="xsd:double"&gt;3.69394508899091&lt;/D&gt;&lt;D xsi:type="xsd:double"&gt;3.46727026018007&lt;/D&gt;&lt;D xsi:type="xsd:double"&gt;3.30682795821456&lt;/D&gt;&lt;D xsi:type="xsd:double"&gt;3.37110637461166&lt;/D&gt;&lt;D xsi:type="xsd:double"&gt;3.28221529929924&lt;/D&gt;&lt;D xsi:type="xsd:double"&gt;3.10600811671353&lt;/D&gt;&lt;D xsi:type="xsd:double"&gt;3.22347338627633&lt;/D&gt;&lt;D xsi:type="xsd:double"&gt;3.06015336083314&lt;/D&gt;&lt;D xsi:type="xsd:double"&gt;2.99624464166215&lt;/D&gt;&lt;D xsi:type="xsd:double"&gt;3.17466861981497&lt;/D&gt;&lt;D xsi:type="xsd:double"&gt;3.23456121841184&lt;/D&gt;&lt;D xsi:type="xsd:double"&gt;3.3314350021263&lt;/D&gt;&lt;/FQL&gt;&lt;FQL&gt;&lt;Q&gt;EWZ^FMA_PE(NTMA,-10AY,0,AM,"PORTAGG","MEANR")&lt;/Q&gt;&lt;R&gt;121&lt;/R&gt;&lt;C&gt;1&lt;/C&gt;&lt;D xsi:type="xsd:double"&gt;11.847686290494&lt;/D&gt;&lt;D xsi:type="xsd:double"&gt;10.7752938005597&lt;/D&gt;&lt;D xsi:type="xsd:double"&gt;11.7264164420732&lt;/D&gt;&lt;D xsi:type="xsd:double"&gt;11.1068814423898&lt;/D&gt;&lt;D xsi:type="xsd:double"&gt;11.3342822793699&lt;/D&gt;&lt;D xsi:type="xsd:double"&gt;12.4040620489982&lt;/D&gt;&lt;D xsi:type="xsd:double"&gt;12.5057546127547&lt;/D&gt;&lt;D xsi:type="xsd:double"&gt;14.1771693052116&lt;/D&gt;&lt;D xsi:type="xsd:double"&gt;13.610356054139&lt;/D&gt;&lt;D xsi:type="xsd:double"&gt;13.2651542617249&lt;/D&gt;&lt;D xsi:type="xsd:double"&gt;11.9644195762274&lt;/D&gt;&lt;D xsi:type="xsd:double"&gt;11.3661179145954&lt;/D&gt;&lt;D xsi:type="xsd:double"&gt;10.6940278080976&lt;/D&gt;&lt;D xsi:type="xsd:double"&gt;11.1447070382638&lt;/D&gt;&lt;D xsi:type="xsd:double"&gt;10.7799224034055&lt;/D&gt;&lt;D xsi:type="xsd:double"&gt;10.5150899618292&lt;/D&gt;&lt;D xsi:type="xsd:double"&gt;9.79222134748365&lt;/D&gt;&lt;D xsi:type="xsd:double"&gt;10.9444823607844&lt;/D&gt;&lt;D xsi:type="xsd:double"&gt;13.3115345007268&lt;/D&gt;&lt;D xsi:type="xsd:double"&gt;13.9570896404336&lt;/D&gt;&lt;D xsi:type="xsd:double"&gt;12.1038566696463&lt;/D&gt;&lt;D xsi:type="xsd:double"&gt;11.9860756252961&lt;/D&gt;&lt;D xsi:type="xsd:double"&gt;13.5568039279789&lt;/D&gt;&lt;D xsi:type="xsd:double"&gt;13.6667562694684&lt;/D&gt;&lt;D xsi:type="xsd:double"&gt;13.6715449238796&lt;/D&gt;&lt;D xsi:type="xsd:double"&gt;14.8888202242526&lt;/D&gt;&lt;D xsi:type="xsd:double"&gt;13.6741412214926&lt;/D&gt;&lt;D xsi:type="xsd:double"&gt;12.418946961622&lt;/D&gt;&lt;D xsi:type="xsd:double"&gt;13.4410623451278&lt;/D&gt;&lt;D xsi:type="xsd:double"&gt;13.4815503036893&lt;/D&gt;&lt;D xsi:type="xsd:double"&gt;12.6666075445075&lt;/D&gt;&lt;D xsi:type="xsd:double"&gt;12.6050065440208&lt;/D&gt;&lt;D xsi:type="xsd:double"&gt;12.3598386098548&lt;/D&gt;&lt;D xsi:type="xsd:double"&gt;11.7908725074094&lt;/D&gt;&lt;D xsi:type="xsd:double"&gt;12.3335292435768&lt;/D&gt;&lt;D xsi:type="xsd:double"&gt;13.4287483114112&lt;/D&gt;&lt;D xsi:type="xsd:double"&gt;13.6652925994794&lt;/D&gt;&lt;D xsi:type="xsd:double"&gt;13.7444778607068&lt;/D&gt;&lt;D xsi:type="xsd:double"&gt;13.1940354951968&lt;/D&gt;&lt;D xsi:type="xsd:double"&gt;13.4291561218882&lt;/D&gt;&lt;D xsi:type="xsd:double"&gt;14.3108041255717&lt;/D&gt;&lt;D xsi:type="xsd:double"&gt;13.7886732301092&lt;/D&gt;&lt;D xsi:type="xsd:double"&gt;12.4739126250314&lt;/D&gt;&lt;D xsi:type="xsd:double"&gt;12.8838545775823&lt;/D&gt;&lt;D xsi:type="xsd:double"&gt;11.4726101658917&lt;/D&gt;&lt;D xsi:type="xsd:double"&gt;10.2485431514529&lt;/D&gt;&lt;D xsi:type="xsd:double"&gt;11.2722510635382&lt;/D&gt;&lt;D xsi:type="xsd:double"&gt;10.8155870164082&lt;/D&gt;&lt;D xsi:type="xsd:double"&gt;10.7600404913574&lt;/D&gt;&lt;D xsi:type="xsd:double"&gt;11.3534727340547&lt;/D&gt;&lt;D xsi:type="xsd:double"&gt;11.47888799114&lt;/D&gt;&lt;D xsi:type="xsd:double"&gt;11.1696036388876&lt;/D&gt;&lt;D xsi:type="xsd:double"&gt;13.2281138875154&lt;/D&gt;&lt;D xsi:type="xsd:double"&gt;12.6029994335057&lt;/D&gt;&lt;D xsi:type="xsd:double"&gt;11.6415179967029&lt;/D&gt;&lt;D xsi:type="xsd:double"&gt;11.661571959593&lt;/D&gt;&lt;D xsi:type="xsd:double"&gt;11.5002451261446&lt;/D&gt;&lt;D xsi:type="xsd:double"&gt;12.3541992851258&lt;/D&gt;&lt;D xsi:type="xsd:double"&gt;12.7301990793817&lt;/D&gt;&lt;D xsi:type="xsd:double"&gt;12.0944666212075&lt;/D&gt;&lt;D xsi:type="xsd:double"&gt;13.041482147772&lt;/D&gt;&lt;D xsi:type="xsd:double"&gt;13.4751878815712&lt;/D&gt;&lt;D xsi:type="xsd:double"&gt;13.4503629912564&lt;/D&gt;&lt;D xsi:type="xsd:double"&gt;14.4832301807119&lt;/D&gt;&lt;D xsi:type="xsd:double"&gt;14.0434445741075&lt;/D&gt;&lt;D xsi:type="xsd:double"&gt;12.7331612274993&lt;/D&gt;&lt;D xsi:type="xsd:double"&gt;10.4979155233745&lt;/D&gt;&lt;D xsi:type="xsd:double"&gt;12.5850488492754&lt;/D&gt;&lt;D xsi:type="xsd:double"&gt;17.0820512793593&lt;/D&gt;&lt;D xsi:type="xsd:double"&gt;17.8075987436419&lt;/D&gt;&lt;D xsi:type="xsd:double"&gt;26.9112002107976&lt;/D&gt;&lt;D xsi:type="xsd:double"&gt;23.2700000435066&lt;/D&gt;&lt;D xsi:type="xsd:double"&gt;18.2127878842458&lt;/D&gt;&lt;D xsi:type="xsd:double"&gt;16.0461881900196&lt;/D&gt;&lt;D xsi:type="xsd:double"&gt;14.5771497664292&lt;/D&gt;&lt;D xsi:type="xsd:double"&gt;13.0946288006257&lt;/D&gt;&lt;D xsi:type="xsd:double"&gt;11.5359592487277&lt;/D&gt;&lt;D xsi:type="xsd:double"&gt;9.8848473030917&lt;/D&gt;&lt;D xsi:type="xsd:double"&gt;9.41481901465012&lt;/D&gt;&lt;D xsi:type="xsd:double"&gt;8.98560088855458&lt;/D&gt;&lt;D xsi:type="xsd:double"&gt;9.10045427244795&lt;/D&gt;&lt;D xsi:type="xsd:double"&gt;9.19955440758331&lt;/D&gt;&lt;D xsi:type="xsd:double"&gt;8.38924940254497&lt;/D&gt;&lt;D xsi:type="xsd:double"&gt;7.94285218143247&lt;/D&gt;&lt;D xsi:type="xsd:double"&gt;7.63434641069858&lt;/D&gt;&lt;D xsi:type="xsd:double"&gt;7.49947113360419&lt;/D&gt;&lt;D xsi:type="xsd:double"&gt;7.33005123481881&lt;/D&gt;&lt;D xsi:type="xsd:double"&gt;7.776508083413&lt;/D&gt;&lt;D xsi:type="xsd:double"&gt;8.21294393473787&lt;/D&gt;&lt;D xsi:type="xsd:double"&gt;8.07217422041592&lt;/D&gt;&lt;D xsi:type="xsd:double"&gt;7.77768606350029&lt;/D&gt;&lt;D xsi:type="xsd:double"&gt;6.89849290471007&lt;/D&gt;&lt;D xsi:type="xsd:double"&gt;6.75343755588194&lt;/D&gt;&lt;D xsi:type="xsd:double"&gt;5.97171610486672&lt;/D&gt;&lt;D xsi:type="xsd:double"&gt;5.96650786533469&lt;/D&gt;&lt;D xsi:type="xsd:double"&gt;6.48182945307087&lt;/D&gt;&lt;D xsi:type="xsd:double"&gt;6.4046276898678&lt;/D&gt;&lt;D xsi:type="xsd:double"&gt;7.008017613723&lt;/D&gt;&lt;D xsi:type="xsd:double"&gt;6.62353125735126&lt;/D&gt;&lt;D xsi:type="xsd:double"&gt;6.92726116212722&lt;/D&gt;&lt;D xsi:type="xsd:double"&gt;7.15597897972968&lt;/D&gt;&lt;D xsi:type="xsd:double"&gt;6.85027904944885&lt;/D&gt;&lt;D xsi:type="xsd:double"&gt;6.40423226529722&lt;/D&gt;&lt;D xsi:type="xsd:double"&gt;6.74032781343462&lt;/D&gt;&lt;D xsi:type="xsd:double"&gt;7.15527203118748&lt;/D&gt;&lt;D xsi:type="xsd:double"&gt;7.82967917110911&lt;/D&gt;&lt;D xsi:type="xsd:double"&gt;8.20811926571034&lt;/D&gt;&lt;D xsi:type="xsd:double"&gt;7.81628596309091&lt;/D&gt;&lt;D xsi:type="xsd:double"&gt;7.59453701621652&lt;/D&gt;&lt;D xsi:type="xsd:double"&gt;7.18878656072503&lt;/D&gt;&lt;D xsi:type="xsd:double"&gt;7.71696043151636&lt;/D&gt;&lt;D xsi:type="xsd:double"&gt;7.99832353356853&lt;/D&gt;&lt;D xsi:type="xsd:double"&gt;7.78841312677438&lt;/D&gt;&lt;D xsi:type="xsd:double"&gt;8.06454426909237&lt;/D&gt;&lt;D xsi:type="xsd:double"&gt;7.71727333192219&lt;/D&gt;&lt;D xsi:type="xsd:double"&gt;7.54568638863706&lt;/D&gt;&lt;D xsi:type="xsd:double"&gt;7.20882701175264&lt;/D&gt;&lt;D xsi:type="xsd:double"&gt;7.12074157797655&lt;/D&gt;&lt;D xsi:type="xsd:double"&gt;7.17348491308918&lt;/D&gt;&lt;D xsi:type="xsd:double"&gt;7.7849736055427&lt;/D&gt;&lt;D xsi:type="xsd:double"&gt;8.2567473594&lt;/D&gt;&lt;/FQL&gt;&lt;FQL&gt;&lt;Q&gt;MCHI^FMA_PE(LTMA,-10AY,0,AM,"PORTAGG","MEANR")&lt;/Q&gt;&lt;R&gt;121&lt;/R&gt;&lt;C&gt;1&lt;/C&gt;&lt;D xsi:type="xsd:double"&gt;9.40398021064681&lt;/D&gt;&lt;D xsi:type="xsd:double"&gt;9.20626493894281&lt;/D&gt;&lt;D xsi:type="xsd:double"&gt;9.77666689396844&lt;/D&gt;&lt;D xsi:type="xsd:double"&gt;9.88161268352179&lt;/D&gt;&lt;D xsi:type="xsd:double"&gt;10.6767652998977&lt;/D&gt;&lt;D xsi:type="xsd:double"&gt;10.8550849099166&lt;/D&gt;&lt;D xsi:type="xsd:double"&gt;10.8165725123335&lt;/D&gt;&lt;D xsi:type="xsd:double"&gt;11.6052415667406&lt;/D&gt;&lt;D xsi:type="xsd:double"&gt;11.614127162514&lt;/D&gt;&lt;D xsi:type="xsd:double"&gt;11.2712203393413&lt;/D&gt;&lt;D xsi:type="xsd:double"&gt;10.4368433808457&lt;/D&gt;&lt;D xsi:type="xsd:double"&gt;9.91684968354631&lt;/D&gt;&lt;D xsi:type="xsd:double"&gt;9.71626180992397&lt;/D&gt;&lt;D xsi:type="xsd:double"&gt;10.375088147546&lt;/D&gt;&lt;D xsi:type="xsd:double"&gt;9.92957177535209&lt;/D&gt;&lt;D xsi:type="xsd:double"&gt;9.99260506657069&lt;/D&gt;&lt;D xsi:type="xsd:double"&gt;9.34609375053406&lt;/D&gt;&lt;D xsi:type="xsd:double"&gt;9.35854714289755&lt;/D&gt;&lt;D xsi:type="xsd:double"&gt;9.5112415229283&lt;/D&gt;&lt;D xsi:type="xsd:double"&gt;9.71895201600829&lt;/D&gt;&lt;D xsi:type="xsd:double"&gt;9.74020499346772&lt;/D&gt;&lt;D xsi:type="xsd:double"&gt;10.2118602006457&lt;/D&gt;&lt;D xsi:type="xsd:double"&gt;11.0769890546887&lt;/D&gt;&lt;D xsi:type="xsd:double"&gt;11.7797486510716&lt;/D&gt;&lt;D xsi:type="xsd:double"&gt;12.6633569525339&lt;/D&gt;&lt;D xsi:type="xsd:double"&gt;12.9160617614372&lt;/D&gt;&lt;D xsi:type="xsd:double"&gt;13.1968790987489&lt;/D&gt;&lt;D xsi:type="xsd:double"&gt;12.7867136090492&lt;/D&gt;&lt;D xsi:type="xsd:double"&gt;13.7960801244259&lt;/D&gt;&lt;D xsi:type="xsd:double"&gt;14.1359820935605&lt;/D&gt;&lt;D xsi:type="xsd:double"&gt;13.9870361514277&lt;/D&gt;&lt;D xsi:type="xsd:double"&gt;13.9624859195108&lt;/D&gt;&lt;D xsi:type="xsd:double"&gt;14.1322371378795&lt;/D&gt;&lt;D xsi:type="xsd:double"&gt;14.1348390462338&lt;/D&gt;&lt;D xsi:type="xsd:double"&gt;14.5293151554713&lt;/D&gt;&lt;D xsi:type="xsd:double"&gt;14.7047961654151&lt;/D&gt;&lt;D xsi:type="xsd:double"&gt;14.767628885561&lt;/D&gt;&lt;D xsi:type="xsd:double"&gt;15.0051414203602&lt;/D&gt;&lt;D xsi:type="xsd:double"&gt;15.5704416986396&lt;/D&gt;&lt;D xsi:type="xsd:double"&gt;15.2917033608098&lt;/D&gt;&lt;D xsi:type="xsd:double"&gt;16.8688177200905&lt;/D&gt;&lt;D xsi:type="xsd:double"&gt;15.5396441823901&lt;/D&gt;&lt;D xsi:type="xsd:double"&gt;15.1234585855576&lt;/D&gt;&lt;D xsi:type="xsd:double"&gt;14.7963221647615&lt;/D&gt;&lt;D xsi:type="xsd:double"&gt;14.7555125996273&lt;/D&gt;&lt;D xsi:type="xsd:double"&gt;14.1293976042953&lt;/D&gt;&lt;D xsi:type="xsd:double"&gt;14.2124925849429&lt;/D&gt;&lt;D xsi:type="xsd:double"&gt;13.7514565422585&lt;/D&gt;&lt;D xsi:type="xsd:double"&gt;13.3000461349248&lt;/D&gt;&lt;D xsi:type="xsd:double"&gt;11.8884201766867&lt;/D&gt;&lt;D xsi:type="xsd:double"&gt;12.2098507071186&lt;/D&gt;&lt;D xsi:type="xsd:double"&gt;11.3557323487728&lt;/D&gt;&lt;D xsi:type="xsd:double"&gt;12.3236028823078&lt;/D&gt;&lt;D xsi:type="xsd:double"&gt;12.9289505258015&lt;/D&gt;&lt;D xsi:type="xsd:double"&gt;12.7962233610155&lt;/D&gt;&lt;D xsi:type="xsd:double"&gt;12.8972938576481&lt;/D&gt;&lt;D xsi:type="xsd:double"&gt;12.3083611360605&lt;/D&gt;&lt;D xsi:type="xsd:double"&gt;12.6699181604553&lt;/D&gt;&lt;D xsi:type="xsd:double"&gt;12.7086147917742&lt;/D&gt;&lt;D xsi:type="xsd:double"&gt;12.2994789160203&lt;/D&gt;&lt;D xsi:type="xsd:double"&gt;12.23969882016&lt;/D&gt;&lt;D xsi:type="xsd:double"&gt;12.4150237873424&lt;/D&gt;&lt;D xsi:type="xsd:double"&gt;12.9772008574742&lt;/D&gt;&lt;D xsi:type="xsd:double"&gt;13.8043582171337&lt;/D&gt;&lt;D xsi:type="xsd:double"&gt;13.4017974134351&lt;/D&gt;&lt;D xsi:type="xsd:double"&gt;13.3649892902517&lt;/D&gt;&lt;D xsi:type="xsd:double"&gt;12.9161086619618&lt;/D&gt;&lt;D xsi:type="xsd:double"&gt;13.1746149349688&lt;/D&gt;&lt;D xsi:type="xsd:double"&gt;13.2318251759567&lt;/D&gt;&lt;D xsi:type="xsd:double"&gt;14.1677725555978&lt;/D&gt;&lt;D xsi:type="xsd:double"&gt;14.909849242098&lt;/D&gt;&lt;D xsi:type="xsd:double"&gt;15.7867540809105&lt;/D&gt;&lt;D xsi:type="xsd:double"&gt;15.5696025961238&lt;/D&gt;&lt;D xsi:type="xsd:double"&gt;17.1276381008956&lt;/D&gt;&lt;D xsi:type="xsd:double"&gt;17.4535366804656&lt;/D&gt;&lt;D xsi:type="xsd:double"&gt;17.6746642090523&lt;/D&gt;&lt;D xsi:type="xsd:double"&gt;20.817615953417&lt;/D&gt;&lt;D xsi:type="xsd:double"&gt;19.7809463651489&lt;/D&gt;&lt;D xsi:type="xsd:double"&gt;19.3994682936268&lt;/D&gt;&lt;D xsi:type="xsd:double"&gt;19.1892962526981&lt;/D&gt;&lt;D xsi:type="xsd:double"&gt;18.7444387892868&lt;/D&gt;&lt;D xsi:type="xsd:double"&gt;18.8996289985903&lt;/D&gt;&lt;D xsi:type="xsd:double"&gt;16.8367697292126&lt;/D&gt;&lt;D xsi:type="xsd:double"&gt;16.5543554299026&lt;/D&gt;&lt;D xsi:type="xsd:double"&gt;16.0072910840924&lt;/D&gt;&lt;D xsi:type="xsd:double"&gt;16.0449272076185&lt;/D&gt;&lt;D xsi:type="xsd:double"&gt;14.9122845803715&lt;/D&gt;&lt;D xsi:type="xsd:double"&gt;14.0492813028759&lt;/D&gt;&lt;D xsi:type="xsd:double"&gt;13.4948078269576&lt;/D&gt;&lt;D xsi:type="xsd:double"&gt;13.0668226080841&lt;/D&gt;&lt;D xsi:type="xsd:double"&gt;12.7642425741833&lt;/D&gt;&lt;D xsi:type="xsd:double"&gt;12.3888937220661&lt;/D&gt;&lt;D xsi:type="xsd:double"&gt;12.5403053137613&lt;/D&gt;&lt;D xsi:type="xsd:double"&gt;13.2243055640928&lt;/D&gt;&lt;D xsi:type="xsd:double"&gt;12.7245866639517&lt;/D&gt;&lt;D xsi:type="xsd:double"&gt;12.5710703833672&lt;/D&gt;&lt;D xsi:type="xsd:double"&gt;11.7624703002252&lt;/D&gt;&lt;D xsi:type="xsd:double"&gt;10.348144655756&lt;/D&gt;&lt;D xsi:type="xsd:double"&gt;11.2906542050705&lt;/D&gt;&lt;D xsi:type="xsd:double"&gt;12.2826126855702&lt;/D&gt;&lt;D xsi:type="xsd:double"&gt;14.2066744537145&lt;/D&gt;&lt;D xsi:type="xsd:double"&gt;12.5054748130879&lt;/D&gt;&lt;D xsi:type="xsd:double"&gt;12.2564306767149&lt;/D&gt;&lt;D xsi:type="xsd:double"&gt;12.1167465521822&lt;/D&gt;&lt;D xsi:type="xsd:double"&gt;11.7720119985382&lt;/D&gt;&lt;D xsi:type="xsd:double"&gt;11.8470531159326&lt;/D&gt;&lt;D xsi:type="xsd:double"&gt;12.0112425381392&lt;/D&gt;&lt;D xsi:type="xsd:double"&gt;11.5076019049933&lt;/D&gt;&lt;D xsi:type="xsd:double"&gt;11.4499907230878&lt;/D&gt;&lt;D xsi:type="xsd:double"&gt;11.250446546455&lt;/D&gt;&lt;D xsi:type="xsd:double"&gt;11.1497444349998&lt;/D&gt;&lt;D xsi:type="xsd:double"&gt;10.4995690687719&lt;/D&gt;&lt;D xsi:type="xsd:double"&gt;10.1868252054488&lt;/D&gt;&lt;D xsi:type="xsd:double"&gt;10.6845499289495&lt;/D&gt;&lt;D xsi:type="xsd:double"&gt;10.3959613330993&lt;/D&gt;&lt;D xsi:type="xsd:double"&gt;10.5841580496852&lt;/D&gt;&lt;D xsi:type="xsd:double"&gt;10.7012248535167&lt;/D&gt;&lt;D xsi:type="xsd:double"&gt;10.414884205619&lt;/D&gt;&lt;D xsi:type="xsd:double"&gt;10.1205547750557&lt;/D&gt;&lt;D xsi:type="xsd:double"&gt;10.017717620231&lt;/D&gt;&lt;D xsi:type="xsd:double"&gt;10.3976826647914&lt;/D&gt;&lt;/FQL&gt;&lt;FQL&gt;&lt;Q&gt;DDR3512M-FDS^FG_PRICE_CHANGE(0,-3AM)&lt;/Q&gt;&lt;R&gt;1&lt;/R&gt;&lt;C&gt;1&lt;/C&gt;&lt;D xsi:type="xsd:double"&gt;-6.09745905699824&lt;/D&gt;&lt;/FQL&gt;&lt;FQL&gt;&lt;Q&gt;PASP-FDS^FG_PRICE_MAVG(0,,,,30)&lt;/Q&gt;&lt;R&gt;1&lt;/R&gt;&lt;C&gt;1&lt;/C&gt;&lt;D xsi:type="xsd:double"&gt;1009.1667&lt;/D&gt;&lt;/FQL&gt;&lt;FQL&gt;&lt;Q&gt;BRENT-FDS^FG_PRICE(0)/MAX(FG_PRICE(0,-1AY))&lt;/Q&gt;&lt;R&gt;1&lt;/R&gt;&lt;C&gt;1&lt;/C&gt;&lt;D xsi:type="xsd:double"&gt;0.870614479821537&lt;/D&gt;&lt;/FQL&gt;&lt;FQL&gt;&lt;Q&gt;FC0000TR^FG_PRICE(0)&lt;/Q&gt;&lt;R&gt;1&lt;/R&gt;&lt;C&gt;1&lt;/C&gt;&lt;D xsi:type="xsd:double"&gt;225.19331&lt;/D&gt;&lt;/FQL&gt;&lt;FQL&gt;&lt;Q&gt;FC0000IN^FG_PRICE(0)&lt;/Q&gt;&lt;R&gt;1&lt;/R&gt;&lt;C&gt;1&lt;/C&gt;&lt;D xsi:type="xsd:double"&gt;1525.1342&lt;/D&gt;&lt;/FQL&gt;&lt;FQL&gt;&lt;Q&gt;FC0000KR^FG_PRICE(0)&lt;/Q&gt;&lt;R&gt;1&lt;/R&gt;&lt;C&gt;1&lt;/C&gt;&lt;D xsi:type="xsd:double"&gt;469.09515&lt;/D&gt;&lt;/FQL&gt;&lt;FQL&gt;&lt;Q&gt;CNYA^FMA_ROE(NTMA,-20AY,NOW,FY,"PORTAGG","MEANR")&lt;/Q&gt;&lt;R&gt;20&lt;/R&gt;&lt;C&gt;1&lt;/C&gt;&lt;D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xsi:type="xsd:double"&gt;13.4756717153393&lt;/D&gt;&lt;D xsi:type="xsd:double"&gt;12.9923016366103&lt;/D&gt;&lt;D xsi:type="xsd:double"&gt;13.7666448458541&lt;/D&gt;&lt;D xsi:type="xsd:double"&gt;13.3712630657165&lt;/D&gt;&lt;D xsi:type="xsd:double"&gt;12.0222723103633&lt;/D&gt;&lt;/FQL&gt;&lt;FQL&gt;&lt;Q&gt;TRYEU10Y-FDS^FG_YIELD(-10AY,0,Y,,"YTM")&lt;/Q&gt;&lt;R&gt;10&lt;/R&gt;&lt;C&gt;1&lt;/C&gt;&lt;D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xsi:type="xsd:double"&gt;2.004&lt;/D&gt;&lt;/FQL&gt;&lt;FQL&gt;&lt;Q&gt;CAGDPY@AE^EE_ACTUAL_ANNUAL(MED,0)&lt;/Q&gt;&lt;R&gt;1&lt;/R&gt;&lt;C&gt;1&lt;/C&gt;&lt;D xsi:type="xsd:double"&gt;12.15&lt;/D&gt;&lt;/FQL&gt;&lt;FQL&gt;&lt;Q&gt;CC_BR^FG_COMPANY_NAME&lt;/Q&gt;&lt;R&gt;1&lt;/R&gt;&lt;C&gt;1&lt;/C&gt;&lt;D xsi:type="xsd:string"&gt;Brazil&lt;/D&gt;&lt;/FQL&gt;&lt;FQL&gt;&lt;Q&gt;USDINR^STD(FG_PRICE_CHANGE(0,-3AY,M))&lt;/Q&gt;&lt;R&gt;1&lt;/R&gt;&lt;C&gt;1&lt;/C&gt;&lt;D xsi:type="xsd:double"&gt;0.872200995466559&lt;/D&gt;&lt;/FQL&gt;&lt;FQL&gt;&lt;Q&gt;USDBRL^STD(FG_PRICE_CHANGE(0,-3AY,M))&lt;/Q&gt;&lt;R&gt;1&lt;/R&gt;&lt;C&gt;1&lt;/C&gt;&lt;D xsi:type="xsd:double"&gt;3.64282983634015&lt;/D&gt;&lt;/FQL&gt;&lt;FQL&gt;&lt;Q&gt;USDMXN^FG_PRICE_CHANGE(0,-1AM)&lt;/Q&gt;&lt;R&gt;1&lt;/R&gt;&lt;C&gt;1&lt;/C&gt;&lt;D xsi:type="xsd:double"&gt;-0.54112077&lt;/D&gt;&lt;/FQL&gt;&lt;FQL&gt;&lt;Q&gt;USDIDR^STD(FG_PRICE_CHANGE(0,-3AY,M))&lt;/Q&gt;&lt;R&gt;1&lt;/R&gt;&lt;C&gt;1&lt;/C&gt;&lt;D xsi:type="xsd:double"&gt;1.75340358261638&lt;/D&gt;&lt;/FQL&gt;&lt;FQL&gt;&lt;Q&gt;EIDO^P_PRICE_RETURNS_PR('52W',2,-10AY,0,AM)&lt;/Q&gt;&lt;R&gt;121&lt;/R&gt;&lt;C&gt;1&lt;/C&gt;&lt;D xsi:type="xsd:double"&gt;11.105442&lt;/D&gt;&lt;D xsi:type="xsd:double"&gt;0.75770617&lt;/D&gt;&lt;D xsi:type="xsd:double"&gt;21.86693&lt;/D&gt;&lt;D xsi:type="xsd:double"&gt;27.20126&lt;/D&gt;&lt;D xsi:type="xsd:double"&gt;24.64484&lt;/D&gt;&lt;D xsi:type="xsd:double"&gt;8.81654&lt;/D&gt;&lt;D xsi:type="xsd:double"&gt;0.83841085&lt;/D&gt;&lt;D xsi:type="xsd:double"&gt;-2.8703988&lt;/D&gt;&lt;D xsi:type="xsd:double"&gt;-7.146245&lt;/D&gt;&lt;D xsi:type="xsd:double"&gt;-8.264441&lt;/D&gt;&lt;D xsi:type="xsd:double"&gt;-22.549068&lt;/D&gt;&lt;D xsi:type="xsd:double"&gt;-28.904575&lt;/D&gt;&lt;D xsi:type="xsd:double"&gt;-37.166447&lt;/D&gt;&lt;D xsi:type="xsd:double"&gt;-19.23886&lt;/D&gt;&lt;D xsi:type="xsd:double"&gt;-24.462706&lt;/D&gt;&lt;D xsi:type="xsd:double"&gt;-21.740484&lt;/D&gt;&lt;D xsi:type="xsd:double"&gt;-22.682178&lt;/D&gt;&lt;D xsi:type="xsd:double"&gt;-19.592644&lt;/D&gt;&lt;D xsi:type="xsd:double"&gt;-14.910418&lt;/D&gt;&lt;D xsi:type="xsd:double"&gt;-9.529787&lt;/D&gt;&lt;D xsi:type="xsd:double"&gt;-12.248987&lt;/D&gt;&lt;D xsi:type="xsd:double"&gt;-2.5360465&lt;/D&gt;&lt;D xsi:type="xsd:double"&gt;18.795097&lt;/D&gt;&lt;D xsi:type="xsd:double"&gt;40.16112&lt;/D&gt;&lt;D xsi:type="xsd:double"&gt;56.411026&lt;/D&gt;&lt;D xsi:type="xsd:double"&gt;22.642338&lt;/D&gt;&lt;D xsi:type="xsd:double"&gt;11.255741&lt;/D&gt;&lt;D xsi:type="xsd:double"&gt;12.290966&lt;/D&gt;&lt;D xsi:type="xsd:double"&gt;18.45348&lt;/D&gt;&lt;D xsi:type="xsd:double"&gt;12.456059&lt;/D&gt;&lt;D xsi:type="xsd:double"&gt;13.084209&lt;/D&gt;&lt;D xsi:type="xsd:double"&gt;14.013254&lt;/D&gt;&lt;D xsi:type="xsd:double"&gt;20.700705&lt;/D&gt;&lt;D xsi:type="xsd:double"&gt;22.889973&lt;/D&gt;&lt;D xsi:type="xsd:double"&gt;4.8274994&lt;/D&gt;&lt;D xsi:type="xsd:double"&gt;4.832852&lt;/D&gt;&lt;D xsi:type="xsd:double"&gt;-0.36885142&lt;/D&gt;&lt;D xsi:type="xsd:double"&gt;3.0783653&lt;/D&gt;&lt;D xsi:type="xsd:double"&gt;18.647766&lt;/D&gt;&lt;D xsi:type="xsd:double"&gt;22.672808&lt;/D&gt;&lt;D xsi:type="xsd:double"&gt;26.917469&lt;/D&gt;&lt;D xsi:type="xsd:double"&gt;18.705105&lt;/D&gt;&lt;D xsi:type="xsd:double"&gt;4.205179&lt;/D&gt;&lt;D xsi:type="xsd:double"&gt;-2.4128437&lt;/D&gt;&lt;D xsi:type="xsd:double"&gt;-5.2176714&lt;/D&gt;&lt;D xsi:type="xsd:double"&gt;-15.491313&lt;/D&gt;&lt;D xsi:type="xsd:double"&gt;-7.9382124&lt;/D&gt;&lt;D xsi:type="xsd:double"&gt;-9.753281&lt;/D&gt;&lt;D xsi:type="xsd:double"&gt;-11.431581&lt;/D&gt;&lt;D xsi:type="xsd:double"&gt;-16.644596&lt;/D&gt;&lt;D xsi:type="xsd:double"&gt;-7.8222094&lt;/D&gt;&lt;D xsi:type="xsd:double"&gt;-10.576076&lt;/D&gt;&lt;D xsi:type="xsd:double"&gt;-7.847488&lt;/D&gt;&lt;D xsi:type="xsd:double"&gt;-5.9131203&lt;/D&gt;&lt;D xsi:type="xsd:double"&gt;-2.1674752&lt;/D&gt;&lt;D xsi:type="xsd:double"&gt;3.7459016&lt;/D&gt;&lt;D xsi:type="xsd:double"&gt;-2.5235474&lt;/D&gt;&lt;D xsi:type="xsd:double"&gt;16.811298&lt;/D&gt;&lt;D xsi:type="xsd:double"&gt;10.951937&lt;/D&gt;&lt;D xsi:type="xsd:double"&gt;4.18756&lt;/D&gt;&lt;D xsi:type="xsd:double"&gt;8.868861&lt;/D&gt;&lt;D xsi:type="xsd:double"&gt;20.173382&lt;/D&gt;&lt;D xsi:type="xsd:double"&gt;0.66235065&lt;/D&gt;&lt;D xsi:type="xsd:double"&gt;5.983448&lt;/D&gt;&lt;D xsi:type="xsd:double"&gt;-5.7865915&lt;/D&gt;&lt;D xsi:type="xsd:double"&gt;-17.11688&lt;/D&gt;&lt;D xsi:type="xsd:double"&gt;-42.49527&lt;/D&gt;&lt;D xsi:type="xsd:double"&gt;-39.489723&lt;/D&gt;&lt;D xsi:type="xsd:double"&gt;-29.210472&lt;/D&gt;&lt;D xsi:type="xsd:double"&gt;-28.255308&lt;/D&gt;&lt;D xsi:type="xsd:double"&gt;-24.654287&lt;/D&gt;&lt;D xsi:type="xsd:double"&gt;-18.451595&lt;/D&gt;&lt;D xsi:type="xsd:double"&gt;-28.090155&lt;/D&gt;&lt;D xsi:type="xsd:double"&gt;-25.358326&lt;/D&gt;&lt;D xsi:type="xsd:double"&gt;-5.3340077&lt;/D&gt;&lt;D xsi:type="xsd:double"&gt;-7.93758&lt;/D&gt;&lt;D xsi:type="xsd:double"&gt;-7.193571&lt;/D&gt;&lt;D xsi:type="xsd:double"&gt;1.8339753&lt;/D&gt;&lt;D xsi:type="xsd:double"&gt;54.6656&lt;/D&gt;&lt;D xsi:type="xsd:double"&gt;41.876076&lt;/D&gt;&lt;D xsi:type="xsd:double"&gt;30.93798&lt;/D&gt;&lt;D xsi:type="xsd:double"&gt;12.387419&lt;/D&gt;&lt;D xsi:type="xsd:double"&gt;5.694866&lt;/D&gt;&lt;D xsi:type="xsd:double"&gt;6.4266086&lt;/D&gt;&lt;D xsi:type="xsd:double"&gt;23.149406&lt;/D&gt;&lt;D xsi:type="xsd:double"&gt;29.062248&lt;/D&gt;&lt;D xsi:type="xsd:double"&gt;4.3367147&lt;/D&gt;&lt;D xsi:type="xsd:double"&gt;1.3459325&lt;/D&gt;&lt;D xsi:type="xsd:double"&gt;1.4778376&lt;/D&gt;&lt;D xsi:type="xsd:double"&gt;8.984637&lt;/D&gt;&lt;D xsi:type="xsd:double"&gt;12.410105&lt;/D&gt;&lt;D xsi:type="xsd:double"&gt;18.762552&lt;/D&gt;&lt;D xsi:type="xsd:double"&gt;17.12463&lt;/D&gt;&lt;D xsi:type="xsd:double"&gt;13.314999&lt;/D&gt;&lt;D xsi:type="xsd:double"&gt;15.947223&lt;/D&gt;&lt;D xsi:type="xsd:double"&gt;17.142809&lt;/D&gt;&lt;D xsi:type="xsd:double"&gt;13.855267&lt;/D&gt;&lt;D xsi:type="xsd:double"&gt;0.8035064&lt;/D&gt;&lt;D xsi:type="xsd:double"&gt;-0.20284653&lt;/D&gt;&lt;D xsi:type="xsd:double"&gt;-0.4797697&lt;/D&gt;&lt;D xsi:type="xsd:double"&gt;4.520285&lt;/D&gt;&lt;D xsi:type="xsd:double"&gt;-3.7852228&lt;/D&gt;&lt;D xsi:type="xsd:double"&gt;-5.1274004&lt;/D&gt;&lt;D xsi:type="xsd:double"&gt;0.32310486&lt;/D&gt;&lt;D xsi:type="xsd:double"&gt;1.7499924&lt;/D&gt;&lt;D xsi:type="xsd:double"&gt;4.0047646&lt;/D&gt;&lt;D xsi:type="xsd:double"&gt;5.408156&lt;/D&gt;&lt;D xsi:type="xsd:double"&gt;-1.1184931&lt;/D&gt;&lt;D xsi:type="xsd:double"&gt;-2.7090788&lt;/D&gt;&lt;D xsi:type="xsd:double"&gt;-11.0887165&lt;/D&gt;&lt;D xsi:type="xsd:double"&gt;-3.2704413&lt;/D&gt;&lt;D xsi:type="xsd:double"&gt;1.711607&lt;/D&gt;&lt;D xsi:type="xsd:double"&gt;-5.874729&lt;/D&gt;&lt;D xsi:type="xsd:double"&gt;0.53254366&lt;/D&gt;&lt;D xsi:type="xsd:double"&gt;1.5988708&lt;/D&gt;&lt;D xsi:type="xsd:double"&gt;-13.855344&lt;/D&gt;&lt;D xsi:type="xsd:double"&gt;-10.994935&lt;/D&gt;&lt;D xsi:type="xsd:double"&gt;-14.131456&lt;/D&gt;&lt;D xsi:type="xsd:double"&gt;-11.900223&lt;/D&gt;&lt;D xsi:type="xsd:double"&gt;-0.4668951&lt;/D&gt;&lt;D xsi:type="xsd:double"&gt;8.759522&lt;/D&gt;&lt;/FQL&gt;&lt;FQL&gt;&lt;Q&gt;EPOL^FG_TOTAL_RETURNC(-10AY,0,AM)&lt;/Q&gt;&lt;R&gt;121&lt;/R&gt;&lt;C&gt;1&lt;/C&gt;&lt;D xsi:type="xsd:double"&gt;-1.4221311&lt;/D&gt;&lt;D xsi:type="xsd:double"&gt;-2.4630547&lt;/D&gt;&lt;D xsi:type="xsd:double"&gt;-1.4429986&lt;/D&gt;&lt;D xsi:type="xsd:double"&gt;-9.974456&lt;/D&gt;&lt;D xsi:type="xsd:double"&gt;-4.534107&lt;/D&gt;&lt;D xsi:type="xsd:double"&gt;2.527237&lt;/D&gt;&lt;D xsi:type="xsd:double"&gt;-0.2550006&lt;/D&gt;&lt;D xsi:type="xsd:double"&gt;9.245849&lt;/D&gt;&lt;D xsi:type="xsd:double"&gt;-5.6942225&lt;/D&gt;&lt;D xsi:type="xsd:double"&gt;-3.161186&lt;/D&gt;&lt;D xsi:type="xsd:double"&gt;-4.4377384&lt;/D&gt;&lt;D xsi:type="xsd:double"&gt;-3.2912493&lt;/D&gt;&lt;D xsi:type="xsd:double"&gt;-2.7738988&lt;/D&gt;&lt;D xsi:type="xsd:double"&gt;0.21578074&lt;/D&gt;&lt;D xsi:type="xsd:double"&gt;-11.052627&lt;/D&gt;&lt;D xsi:type="xsd:double"&gt;1.6844988&lt;/D&gt;&lt;D xsi:type="xsd:double"&gt;-13.619298&lt;/D&gt;&lt;D xsi:type="xsd:double"&gt;9.000611&lt;/D&gt;&lt;D xsi:type="xsd:double"&gt;9.908878&lt;/D&gt;&lt;D xsi:type="xsd:double"&gt;-2.9533684&lt;/D&gt;&lt;D xsi:type="xsd:double"&gt;-5.605978&lt;/D&gt;&lt;D xsi:type="xsd:double"&gt;-7.3022842&lt;/D&gt;&lt;D xsi:type="xsd:double"&gt;7.400608&lt;/D&gt;&lt;D xsi:type="xsd:double"&gt;1.8223166&lt;/D&gt;&lt;D xsi:type="xsd:double"&gt;2.4049282&lt;/D&gt;&lt;D xsi:type="xsd:double"&gt;-0.8192241&lt;/D&gt;&lt;D xsi:type="xsd:double"&gt;-4.570484&lt;/D&gt;&lt;D xsi:type="xsd:double"&gt;5.596328&lt;/D&gt;&lt;D xsi:type="xsd:double"&gt;12.701941&lt;/D&gt;&lt;D xsi:type="xsd:double"&gt;4.5477033&lt;/D&gt;&lt;D xsi:type="xsd:double"&gt;4.775417&lt;/D&gt;&lt;D xsi:type="xsd:double"&gt;6.994581&lt;/D&gt;&lt;D xsi:type="xsd:double"&gt;1.9401193&lt;/D&gt;&lt;D xsi:type="xsd:double"&gt;1.5428424&lt;/D&gt;&lt;D xsi:type="xsd:double"&gt;2.8618217&lt;/D&gt;&lt;D xsi:type="xsd:double"&gt;7.0747256&lt;/D&gt;&lt;D xsi:type="xsd:double"&gt;-3.6377192&lt;/D&gt;&lt;D xsi:type="xsd:double"&gt;2.3882985&lt;/D&gt;&lt;D xsi:type="xsd:double"&gt;3.3483744&lt;/D&gt;&lt;D xsi:type="xsd:double"&gt;-0.23687482&lt;/D&gt;&lt;D xsi:type="xsd:double"&gt;11.197626&lt;/D&gt;&lt;D xsi:type="xsd:double"&gt;-9.936643&lt;/D&gt;&lt;D xsi:type="xsd:double"&gt;-6.9603863&lt;/D&gt;&lt;D xsi:type="xsd:double"&gt;0.59690475&lt;/D&gt;&lt;D xsi:type="xsd:double"&gt;-8.742094&lt;/D&gt;&lt;D xsi:type="xsd:double"&gt;-6.3389482&lt;/D&gt;&lt;D xsi:type="xsd:double"&gt;11.139417&lt;/D&gt;&lt;D xsi:type="xsd:double"&gt;3.5632372&lt;/D&gt;&lt;D xsi:type="xsd:double"&gt;-2.3340046&lt;/D&gt;&lt;D xsi:type="xsd:double"&gt;-11.578083&lt;/D&gt;&lt;D xsi:type="xsd:double"&gt;5.964589&lt;/D&gt;&lt;D xsi:type="xsd:double"&gt;2.4943352&lt;/D&gt;&lt;D xsi:type="xsd:double"&gt;5.130434&lt;/D&gt;&lt;D xsi:type="xsd:double"&gt;-3.5566628&lt;/D&gt;&lt;D xsi:type="xsd:double"&gt;-0.98627806&lt;/D&gt;&lt;D xsi:type="xsd:double"&gt;1.0394096&lt;/D&gt;&lt;D xsi:type="xsd:double"&gt;-7.1153045&lt;/D&gt;&lt;D xsi:type="xsd:double"&gt;10.023069&lt;/D&gt;&lt;D xsi:type="xsd:double"&gt;-3.445375&lt;/D&gt;&lt;D xsi:type="xsd:double"&gt;-11.053085&lt;/D&gt;&lt;D xsi:type="xsd:double"&gt;1.1252403&lt;/D&gt;&lt;D xsi:type="xsd:double"&gt;4.0154815&lt;/D&gt;&lt;D xsi:type="xsd:double"&gt;-1.0232508&lt;/D&gt;&lt;D xsi:type="xsd:double"&gt;1.4467478&lt;/D&gt;&lt;D xsi:type="xsd:double"&gt;-3.9829314&lt;/D&gt;&lt;D xsi:type="xsd:double"&gt;-13.08642&lt;/D&gt;&lt;D xsi:type="xsd:double"&gt;-22.102272&lt;/D&gt;&lt;D xsi:type="xsd:double"&gt;6.9292426&lt;/D&gt;&lt;D xsi:type="xsd:double"&gt;10.914051&lt;/D&gt;&lt;D xsi:type="xsd:double"&gt;3.4530044&lt;/D&gt;&lt;D xsi:type="xsd:double"&gt;9.729731&lt;/D&gt;&lt;D xsi:type="xsd:double"&gt;-0.2736807&lt;/D&gt;&lt;D xsi:type="xsd:double"&gt;-12.239295&lt;/D&gt;&lt;D xsi:type="xsd:double"&gt;-5.2532854&lt;/D&gt;&lt;D xsi:type="xsd:double"&gt;17.821789&lt;/D&gt;&lt;D xsi:type="xsd:double"&gt;6.82745&lt;/D&gt;&lt;D xsi:type="xsd:double"&gt;-2.1085918&lt;/D&gt;&lt;D xsi:type="xsd:double"&gt;0.5385041&lt;/D&gt;&lt;D xsi:type="xsd:double"&gt;-2.4102867&lt;/D&gt;&lt;D xsi:type="xsd:double"&gt;7.3545575&lt;/D&gt;&lt;D xsi:type="xsd:double"&gt;13.08794&lt;/D&gt;&lt;D xsi:type="xsd:double"&gt;1.5396237&lt;/D&gt;&lt;D xsi:type="xsd:double"&gt;-5.133927&lt;/D&gt;&lt;D xsi:type="xsd:double"&gt;5.1764727&lt;/D&gt;&lt;D xsi:type="xsd:double"&gt;-0.89485645&lt;/D&gt;&lt;D xsi:type="xsd:double"&gt;4.469526&lt;/D&gt;&lt;D xsi:type="xsd:double"&gt;-14.520306&lt;/D&gt;&lt;D xsi:type="xsd:double"&gt;5.7754755&lt;/D&gt;&lt;D xsi:type="xsd:double"&gt;-1.4975905&lt;/D&gt;&lt;D xsi:type="xsd:double"&gt;-9.514463&lt;/D&gt;&lt;D xsi:type="xsd:double"&gt;0.8672118&lt;/D&gt;&lt;D xsi:type="xsd:double"&gt;-13.9709835&lt;/D&gt;&lt;D xsi:type="xsd:double"&gt;2.685821&lt;/D&gt;&lt;D xsi:type="xsd:double"&gt;-9.401959&lt;/D&gt;&lt;D xsi:type="xsd:double"&gt;-6.775069&lt;/D&gt;&lt;D xsi:type="xsd:double"&gt;-6.540704&lt;/D&gt;&lt;D xsi:type="xsd:double"&gt;-13.297045&lt;/D&gt;&lt;D xsi:type="xsd:double"&gt;9.506726&lt;/D&gt;&lt;D xsi:type="xsd:double"&gt;22.686314&lt;/D&gt;&lt;D xsi:type="xsd:double"&gt;3.1808853&lt;/D&gt;&lt;D xsi:type="xsd:double"&gt;10.204088&lt;/D&gt;&lt;D xsi:type="xsd:double"&gt;-7.16846&lt;/D&gt;&lt;D xsi:type="xsd:double"&gt;-4.826254&lt;/D&gt;&lt;D xsi:type="xsd:double"&gt;21.43339&lt;/D&gt;&lt;D xsi:type="xsd:double"&gt;-0.6681442&lt;/D&gt;&lt;D xsi:type="xsd:double"&gt;7.118833&lt;/D&gt;&lt;D xsi:type="xsd:double"&gt;8.058607&lt;/D&gt;&lt;D xsi:type="xsd:double"&gt;-7.7481866&lt;/D&gt;&lt;D xsi:type="xsd:double"&gt;-11.128605&lt;/D&gt;&lt;D xsi:type="xsd:double"&gt;13.998806&lt;/D&gt;&lt;D xsi:type="xsd:double"&gt;12.797939&lt;/D&gt;&lt;D xsi:type="xsd:double"&gt;9.731138&lt;/D&gt;&lt;D xsi:type="xsd:double"&gt;-8.401548&lt;/D&gt;&lt;D xsi:type="xsd:double"&gt;12.229538&lt;/D&gt;&lt;D xsi:type="xsd:double"&gt;-2.6823163&lt;/D&gt;&lt;D xsi:type="xsd:double"&gt;2.7993202&lt;/D&gt;&lt;D xsi:type="xsd:double"&gt;6.493509&lt;/D&gt;&lt;D xsi:type="xsd:double"&gt;-1.8900931&lt;/D&gt;&lt;D xsi:type="xsd:double"&gt;-2.532673&lt;/D&gt;&lt;D xsi:type="xsd:double"&gt;3.4786224&lt;/D&gt;&lt;D xsi:type="xsd:double"&gt;0.72903633&lt;/D&gt;&lt;/FQL&gt;&lt;FQL&gt;&lt;Q&gt;INDA^FMA_PE(LTMA,-10AY,0,AM,"PORTAGG","MEANR")&lt;/Q&gt;&lt;R&gt;121&lt;/R&gt;&lt;C&gt;1&lt;/C&gt;&lt;D xsi:type="xsd:double"&gt;17.9516866820999&lt;/D&gt;&lt;D xsi:type="xsd:double"&gt;18.0222962128063&lt;/D&gt;&lt;D xsi:type="xsd:double"&gt;19.4400364931163&lt;/D&gt;&lt;D xsi:type="xsd:double"&gt;18.9698837925017&lt;/D&gt;&lt;D xsi:type="xsd:double"&gt;20.6239227302939&lt;/D&gt;&lt;D xsi:type="xsd:double"&gt;21.0395593436174&lt;/D&gt;&lt;D xsi:type="xsd:double"&gt;20.6554818966318&lt;/D&gt;&lt;D xsi:type="xsd:double"&gt;20.3249428456371&lt;/D&gt;&lt;D xsi:type="xsd:double"&gt;20.3788764552359&lt;/D&gt;&lt;D xsi:type="xsd:double"&gt;20.3319033671887&lt;/D&gt;&lt;D xsi:type="xsd:double"&gt;20.7663758684017&lt;/D&gt;&lt;D xsi:type="xsd:double"&gt;20.4813449849169&lt;/D&gt;&lt;D xsi:type="xsd:double"&gt;20.2378269814699&lt;/D&gt;&lt;D xsi:type="xsd:double"&gt;20.8335967661414&lt;/D&gt;&lt;D xsi:type="xsd:double"&gt;20.3239227030895&lt;/D&gt;&lt;D xsi:type="xsd:double"&gt;20.4150063746841&lt;/D&gt;&lt;D xsi:type="xsd:double"&gt;19.3343051821415&lt;/D&gt;&lt;D xsi:type="xsd:double"&gt;18.999220048377&lt;/D&gt;&lt;D xsi:type="xsd:double"&gt;18.979816802677&lt;/D&gt;&lt;D xsi:type="xsd:double"&gt;19.0520722981892&lt;/D&gt;&lt;D xsi:type="xsd:double"&gt;19.1463399708058&lt;/D&gt;&lt;D xsi:type="xsd:double"&gt;18.9762673400736&lt;/D&gt;&lt;D xsi:type="xsd:double"&gt;19.6876509932096&lt;/D&gt;&lt;D xsi:type="xsd:double"&gt;19.6269572350209&lt;/D&gt;&lt;D xsi:type="xsd:double"&gt;19.7344522179673&lt;/D&gt;&lt;D xsi:type="xsd:double"&gt;19.7937128104313&lt;/D&gt;&lt;D xsi:type="xsd:double"&gt;18.8557241809352&lt;/D&gt;&lt;D xsi:type="xsd:double"&gt;18.5654305002844&lt;/D&gt;&lt;D xsi:type="xsd:double"&gt;19.910105551654&lt;/D&gt;&lt;D xsi:type="xsd:double"&gt;20.5906809249327&lt;/D&gt;&lt;D xsi:type="xsd:double"&gt;20.3900587161991&lt;/D&gt;&lt;D xsi:type="xsd:double"&gt;20.4207508343555&lt;/D&gt;&lt;D xsi:type="xsd:double"&gt;20.4943314170326&lt;/D&gt;&lt;D xsi:type="xsd:double"&gt;20.1859015820954&lt;/D&gt;&lt;D xsi:type="xsd:double"&gt;20.8448830870412&lt;/D&gt;&lt;D xsi:type="xsd:double"&gt;20.7989799688574&lt;/D&gt;&lt;D xsi:type="xsd:double"&gt;20.6306424304137&lt;/D&gt;&lt;D xsi:type="xsd:double"&gt;21.6122623504543&lt;/D&gt;&lt;D xsi:type="xsd:double"&gt;22.0171373637441&lt;/D&gt;&lt;D xsi:type="xsd:double"&gt;22.5592999964486&lt;/D&gt;&lt;D xsi:type="xsd:double"&gt;23.3440522994892&lt;/D&gt;&lt;D xsi:type="xsd:double"&gt;21.8599458259047&lt;/D&gt;&lt;D xsi:type="xsd:double"&gt;21.416113935856&lt;/D&gt;&lt;D xsi:type="xsd:double"&gt;21.4975378262227&lt;/D&gt;&lt;D xsi:type="xsd:double"&gt;21.1724003300821&lt;/D&gt;&lt;D xsi:type="xsd:double"&gt;21.0828381914977&lt;/D&gt;&lt;D xsi:type="xsd:double"&gt;21.6025540235111&lt;/D&gt;&lt;D xsi:type="xsd:double"&gt;22.4713304918802&lt;/D&gt;&lt;D xsi:type="xsd:double"&gt;21.4675241650977&lt;/D&gt;&lt;D xsi:type="xsd:double"&gt;19.8895074840038&lt;/D&gt;&lt;D xsi:type="xsd:double"&gt;21.3111936491074&lt;/D&gt;&lt;D xsi:type="xsd:double"&gt;21.4387210337998&lt;/D&gt;&lt;D xsi:type="xsd:double"&gt;21.5657602955183&lt;/D&gt;&lt;D xsi:type="xsd:double"&gt;21.7147453407805&lt;/D&gt;&lt;D xsi:type="xsd:double"&gt;21.6378163247311&lt;/D&gt;&lt;D xsi:type="xsd:double"&gt;21.65243409754&lt;/D&gt;&lt;D xsi:type="xsd:double"&gt;21.6041295811071&lt;/D&gt;&lt;D xsi:type="xsd:double"&gt;21.5643262617423&lt;/D&gt;&lt;D xsi:type="xsd:double"&gt;21.0547232288207&lt;/D&gt;&lt;D xsi:type="xsd:double"&gt;21.10833634914&lt;/D&gt;&lt;D xsi:type="xsd:double"&gt;21.4745480957537&lt;/D&gt;&lt;D xsi:type="xsd:double"&gt;21.9002025610231&lt;/D&gt;&lt;D xsi:type="xsd:double"&gt;23.1072246359465&lt;/D&gt;&lt;D xsi:type="xsd:double"&gt;23.5179128516822&lt;/D&gt;&lt;D xsi:type="xsd:double"&gt;23.3229766439321&lt;/D&gt;&lt;D xsi:type="xsd:double"&gt;22.158551740771&lt;/D&gt;&lt;D xsi:type="xsd:double"&gt;20.1482185591458&lt;/D&gt;&lt;D xsi:type="xsd:double"&gt;20.5862544788807&lt;/D&gt;&lt;D xsi:type="xsd:double"&gt;21.3463849565298&lt;/D&gt;&lt;D xsi:type="xsd:double"&gt;23.4384139610061&lt;/D&gt;&lt;D xsi:type="xsd:double"&gt;24.9870329220974&lt;/D&gt;&lt;D xsi:type="xsd:double"&gt;25.8088799531294&lt;/D&gt;&lt;D xsi:type="xsd:double"&gt;25.400055618947&lt;/D&gt;&lt;D xsi:type="xsd:double"&gt;26.518628627732&lt;/D&gt;&lt;D xsi:type="xsd:double"&gt;27.5018116066022&lt;/D&gt;&lt;D xsi:type="xsd:double"&gt;33.0004639368009&lt;/D&gt;&lt;D xsi:type="xsd:double"&gt;32.2726614998272&lt;/D&gt;&lt;D xsi:type="xsd:double"&gt;31.1047143003508&lt;/D&gt;&lt;D xsi:type="xsd:double"&gt;30.4318283039031&lt;/D&gt;&lt;D xsi:type="xsd:double"&gt;29.6737499547256&lt;/D&gt;&lt;D xsi:type="xsd:double"&gt;29.2096268065459&lt;/D&gt;&lt;D xsi:type="xsd:double"&gt;29.1312265456748&lt;/D&gt;&lt;D xsi:type="xsd:double"&gt;28.6306945537483&lt;/D&gt;&lt;D xsi:type="xsd:double"&gt;28.9662978260686&lt;/D&gt;&lt;D xsi:type="xsd:double"&gt;29.6341940878948&lt;/D&gt;&lt;D xsi:type="xsd:double"&gt;29.3768973841966&lt;/D&gt;&lt;D xsi:type="xsd:double"&gt;27.6722514278265&lt;/D&gt;&lt;D xsi:type="xsd:double"&gt;28.1898059028258&lt;/D&gt;&lt;D xsi:type="xsd:double"&gt;27.2696223002959&lt;/D&gt;&lt;D xsi:type="xsd:double"&gt;26.1957620041354&lt;/D&gt;&lt;D xsi:type="xsd:double"&gt;26.2283481275028&lt;/D&gt;&lt;D xsi:type="xsd:double"&gt;25.8323428353589&lt;/D&gt;&lt;D xsi:type="xsd:double"&gt;25.059909214087&lt;/D&gt;&lt;D xsi:type="xsd:double"&gt;24.3951434586382&lt;/D&gt;&lt;D xsi:type="xsd:double"&gt;24.806986145162&lt;/D&gt;&lt;D xsi:type="xsd:double"&gt;25.7197373909923&lt;/D&gt;&lt;D xsi:type="xsd:double"&gt;24.942624437328&lt;/D&gt;&lt;D xsi:type="xsd:double"&gt;25.4732563135224&lt;/D&gt;&lt;D xsi:type="xsd:double"&gt;26.438570784007&lt;/D&gt;&lt;D xsi:type="xsd:double"&gt;26.108447079801&lt;/D&gt;&lt;D xsi:type="xsd:double"&gt;24.9115747862424&lt;/D&gt;&lt;D xsi:type="xsd:double"&gt;24.293465418281&lt;/D&gt;&lt;D xsi:type="xsd:double"&gt;23.7585444151513&lt;/D&gt;&lt;D xsi:type="xsd:double"&gt;23.7877448494572&lt;/D&gt;&lt;D xsi:type="xsd:double"&gt;23.9193418490392&lt;/D&gt;&lt;D xsi:type="xsd:double"&gt;24.016416808511998&lt;/D&gt;&lt;D xsi:type="xsd:double"&gt;24.0452788673321&lt;/D&gt;&lt;D xsi:type="xsd:double"&gt;23.6010235041358&lt;/D&gt;&lt;D xsi:type="xsd:double"&gt;23.6570132055353&lt;/D&gt;&lt;D xsi:type="xsd:double"&gt;22.9201509172194&lt;/D&gt;&lt;D xsi:type="xsd:double"&gt;23.5258830232363&lt;/D&gt;&lt;D xsi:type="xsd:double"&gt;25.6417105285495&lt;/D&gt;&lt;D xsi:type="xsd:double"&gt;25.5723358579011&lt;/D&gt;&lt;D xsi:type="xsd:double"&gt;26.4558982160841&lt;/D&gt;&lt;D xsi:type="xsd:double"&gt;25.9059435120991&lt;/D&gt;&lt;D xsi:type="xsd:double"&gt;25.7770648124225&lt;/D&gt;&lt;D xsi:type="xsd:double"&gt;25.7947185462147&lt;/D&gt;&lt;D xsi:type="xsd:double"&gt;26.0987381130347&lt;/D&gt;&lt;D xsi:type="xsd:double"&gt;26.5380990104818&lt;/D&gt;&lt;D xsi:type="xsd:double"&gt;26.7177178874218&lt;/D&gt;&lt;D xsi:type="xsd:double"&gt;27.8203568658156&lt;/D&gt;&lt;/FQL&gt;&lt;FQL&gt;&lt;Q&gt;CPALM-FDS^MAX(FG_PRICE(0,-5AY))&lt;/Q&gt;&lt;R&gt;1&lt;/R&gt;&lt;C&gt;1&lt;/C&gt;&lt;D xsi:type="xsd:double"&gt;8163&lt;/D&gt;&lt;/FQL&gt;&lt;FQL&gt;&lt;Q&gt;TIOS-FDS^FG_PRICE_CHANGE(0,-6AM)&lt;/Q&gt;&lt;R&gt;1&lt;/R&gt;&lt;C&gt;1&lt;/C&gt;&lt;D xsi:type="xsd:double"&gt;-15.7501820830299&lt;/D&gt;&lt;/FQL&gt;&lt;FQL&gt;&lt;Q&gt;EIDO^PERCENT_CHANGE(FMA_EPS(+1,0,,,,"PORTAGG","MEAN"),FMA_EPS(+1,-1AM,,,,"PORTAGG","MEAN"))&lt;/Q&gt;&lt;R&gt;1&lt;/R&gt;&lt;C&gt;1&lt;/C&gt;&lt;D xsi:type="xsd:double"&gt;-0.762480712342013&lt;/D&gt;&lt;/FQL&gt;&lt;FQL&gt;&lt;Q&gt;CAGDPY@PE^EE_ACTUAL_ANNUAL(MED,0)&lt;/Q&gt;&lt;R&gt;1&lt;/R&gt;&lt;C&gt;1&lt;/C&gt;&lt;D xsi:type="xsd:double"&gt;0.830176564820384&lt;/D&gt;&lt;/FQL&gt;&lt;FQL&gt;&lt;Q&gt;USDVND^FG_PRICE_CHANGE(0,-3AM)&lt;/Q&gt;&lt;R&gt;1&lt;/R&gt;&lt;C&gt;1&lt;/C&gt;&lt;D xsi:type="xsd:double"&gt;-3.3094287&lt;/D&gt;&lt;/FQL&gt;&lt;FQL&gt;&lt;Q&gt;USDTHB^FG_PRICE_CHANGE(0,-3AM)&lt;/Q&gt;&lt;R&gt;1&lt;/R&gt;&lt;C&gt;1&lt;/C&gt;&lt;D xsi:type="xsd:double"&gt;-12.11611&lt;/D&gt;&lt;/FQL&gt;&lt;FQL&gt;&lt;Q&gt;USDPEN^STD(FG_PRICE_CHANGE(0,-1AY,AM))&lt;/Q&gt;&lt;R&gt;1&lt;/R&gt;&lt;C&gt;1&lt;/C&gt;&lt;D xsi:type="xsd:double"&gt;1.91416167744068&lt;/D&gt;&lt;/FQL&gt;&lt;FQL&gt;&lt;Q&gt;FC0000PH^FMA_EPS(NTMA,-20AY,0,CY,,"PORTAGG","MEANR")&lt;/Q&gt;&lt;R&gt;20&lt;/R&gt;&lt;C&gt;1&lt;/C&gt;&lt;D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xsi:type="xsd:double"&gt;30.8315679687197&lt;/D&gt;&lt;/FQL&gt;&lt;FQL&gt;&lt;Q&gt;EWM^FMA_DIV_YLD(NTMA,-10AY,0,AM,"PORTAGG","MEANR")&lt;/Q&gt;&lt;R&gt;121&lt;/R&gt;&lt;C&gt;1&lt;/C&gt;&lt;D xsi:type="xsd:double"&gt;3.20903565468392&lt;/D&gt;&lt;D xsi:type="xsd:double"&gt;3.27928082182316&lt;/D&gt;&lt;D xsi:type="xsd:double"&gt;3.17561328197497&lt;/D&gt;&lt;D xsi:type="xsd:double"&gt;3.29312316304513&lt;/D&gt;&lt;D xsi:type="xsd:double"&gt;3.22899090269802&lt;/D&gt;&lt;D xsi:type="xsd:double"&gt;3.14140983906306&lt;/D&gt;&lt;D xsi:type="xsd:double"&gt;3.18727514725567&lt;/D&gt;&lt;D xsi:type="xsd:double"&gt;3.07751594211005&lt;/D&gt;&lt;D xsi:type="xsd:double"&gt;3.22432878864016&lt;/D&gt;&lt;D xsi:type="xsd:double"&gt;3.29648225012019&lt;/D&gt;&lt;D xsi:type="xsd:double"&gt;3.30044845314696&lt;/D&gt;&lt;D xsi:type="xsd:double"&gt;3.48933497543571&lt;/D&gt;&lt;D xsi:type="xsd:double"&gt;3.43192346668063&lt;/D&gt;&lt;D xsi:type="xsd:double"&gt;3.24577662442283&lt;/D&gt;&lt;D xsi:type="xsd:double"&gt;3.25858637632009&lt;/D&gt;&lt;D xsi:type="xsd:double"&gt;3.29389974028153&lt;/D&gt;&lt;D xsi:type="xsd:</t>
        </r>
      </text>
    </comment>
    <comment ref="A17" authorId="0" shapeId="0" xr:uid="{F7BA60B3-75E1-4F14-A51A-9454A9F5E7B4}">
      <text>
        <r>
          <rPr>
            <b/>
            <sz val="9"/>
            <color indexed="81"/>
            <rFont val="Tahoma"/>
            <charset val="1"/>
          </rPr>
          <t>double"&gt;3.36779560033164&lt;/D&gt;&lt;D xsi:type="xsd:double"&gt;3.15228388240886&lt;/D&gt;&lt;D xsi:type="xsd:double"&gt;3.06483506611833&lt;/D&gt;&lt;D xsi:type="xsd:double"&gt;3.10479438625275&lt;/D&gt;&lt;D xsi:type="xsd:double"&gt;3.15136822457749&lt;/D&gt;&lt;D xsi:type="xsd:double"&gt;3.09233390638013&lt;/D&gt;&lt;D xsi:type="xsd:double"&gt;3.0052501333493&lt;/D&gt;&lt;D xsi:type="xsd:double"&gt;2.95482079227186&lt;/D&gt;&lt;D xsi:type="xsd:double"&gt;2.96202598901439&lt;/D&gt;&lt;D xsi:type="xsd:double"&gt;2.95255852371571&lt;/D&gt;&lt;D xsi:type="xsd:double"&gt;3.00861383237665&lt;/D&gt;&lt;D xsi:type="xsd:double"&gt;3.06774560931801&lt;/D&gt;&lt;D xsi:type="xsd:double"&gt;2.98547940186279&lt;/D&gt;&lt;D xsi:type="xsd:double"&gt;3.00928779393961&lt;/D&gt;&lt;D xsi:type="xsd:double"&gt;2.96616497475881&lt;/D&gt;&lt;D xsi:type="xsd:double"&gt;2.94952698198614&lt;/D&gt;&lt;D xsi:type="xsd:double"&gt;2.97825440439086&lt;/D&gt;&lt;D xsi:type="xsd:double"&gt;3.01419129248618&lt;/D&gt;&lt;D xsi:type="xsd:double"&gt;3.02518903745437&lt;/D&gt;&lt;D xsi:type="xsd:double"&gt;3.05894295500749&lt;/D&gt;&lt;D xsi:type="xsd:double"&gt;3.06194517091123&lt;/D&gt;&lt;D xsi:type="xsd:double"&gt;3.19678440734305&lt;/D&gt;&lt;D xsi:type="xsd:double"&gt;3.29289550492208&lt;/D&gt;&lt;D xsi:type="xsd:double"&gt;3.1897601423443&lt;/D&gt;&lt;D xsi:type="xsd:double"&gt;3.07011602270428&lt;/D&gt;&lt;D xsi:type="xsd:double"&gt;3.10165450397259&lt;/D&gt;&lt;D xsi:type="xsd:double"&gt;3.18667411037296&lt;/D&gt;&lt;D xsi:type="xsd:double"&gt;3.18927591835462&lt;/D&gt;&lt;D xsi:type="xsd:double"&gt;3.2930921899642&lt;/D&gt;&lt;D xsi:type="xsd:double"&gt;3.42275843581628&lt;/D&gt;&lt;D xsi:type="xsd:double"&gt;3.22336809511002&lt;/D&gt;&lt;D xsi:type="xsd:double"&gt;3.15080631004065&lt;/D&gt;&lt;D xsi:type="xsd:double"&gt;3.21708835146487&lt;/D&gt;&lt;D xsi:type="xsd:double"&gt;3.45562149252295&lt;/D&gt;&lt;D xsi:type="xsd:double"&gt;3.36932244131131&lt;/D&gt;&lt;D xsi:type="xsd:double"&gt;3.28959580412998&lt;/D&gt;&lt;D xsi:type="xsd:double"&gt;3.23850202381021&lt;/D&gt;&lt;D xsi:type="xsd:double"&gt;3.246276157884&lt;/D&gt;&lt;D xsi:type="xsd:double"&gt;3.38714605019383&lt;/D&gt;&lt;D xsi:type="xsd:double"&gt;3.38326731787061&lt;/D&gt;&lt;D xsi:type="xsd:double"&gt;3.50093508174323&lt;/D&gt;&lt;D xsi:type="xsd:double"&gt;3.42373527589873&lt;/D&gt;&lt;D xsi:type="xsd:double"&gt;3.45205617247555&lt;/D&gt;&lt;D xsi:type="xsd:double"&gt;3.53977420256093&lt;/D&gt;&lt;D xsi:type="xsd:double"&gt;3.54705718662111&lt;/D&gt;&lt;D xsi:type="xsd:double"&gt;3.56891347874664&lt;/D&gt;&lt;D xsi:type="xsd:double"&gt;3.48596667548981&lt;/D&gt;&lt;D xsi:type="xsd:double"&gt;3.43583729011472&lt;/D&gt;&lt;D xsi:type="xsd:double"&gt;3.5255558172936&lt;/D&gt;&lt;D xsi:type="xsd:double"&gt;3.71477583701454&lt;/D&gt;&lt;D xsi:type="xsd:double"&gt;4.0691759901927&lt;/D&gt;&lt;D xsi:type="xsd:double"&gt;3.81060884693497&lt;/D&gt;&lt;D xsi:type="xsd:double"&gt;3.25665019000367&lt;/D&gt;&lt;D xsi:type="xsd:double"&gt;3.16258829623722&lt;/D&gt;&lt;D xsi:type="xsd:double"&gt;3.03820347707387&lt;/D&gt;&lt;D xsi:type="xsd:double"&gt;3.20475685755699&lt;/D&gt;&lt;D xsi:type="xsd:double"&gt;3.29175774954115&lt;/D&gt;&lt;D xsi:type="xsd:double"&gt;3.44195636594329&lt;/D&gt;&lt;D xsi:type="xsd:double"&gt;3.45457923820415&lt;/D&gt;&lt;D xsi:type="xsd:double"&gt;3.55795752592787&lt;/D&gt;&lt;D xsi:type="xsd:double"&gt;3.80509964248933&lt;/D&gt;&lt;D xsi:type="xsd:double"&gt;4.01487581653004&lt;/D&gt;&lt;D xsi:type="xsd:double"&gt;4.02661367297693&lt;/D&gt;&lt;D xsi:type="xsd:double"&gt;3.96624105956843&lt;/D&gt;&lt;D xsi:type="xsd:double"&gt;4.05494202677165&lt;/D&gt;&lt;D xsi:type="xsd:double"&gt;4.15853359761828&lt;/D&gt;&lt;D xsi:type="xsd:double"&gt;4.25303490267988&lt;/D&gt;&lt;D xsi:type="xsd:double"&gt;4.00284345158246&lt;/D&gt;&lt;D xsi:type="xsd:double"&gt;4.07494508402467&lt;/D&gt;&lt;D xsi:type="xsd:double"&gt;3.86625777290952&lt;/D&gt;&lt;D xsi:type="xsd:double"&gt;4.02177571850062&lt;/D&gt;&lt;D xsi:type="xsd:double"&gt;3.78777258326087&lt;/D&gt;&lt;D xsi:type="xsd:double"&gt;3.88468713881073&lt;/D&gt;&lt;D xsi:type="xsd:double"&gt;3.77828238631872&lt;/D&gt;&lt;D xsi:type="xsd:double"&gt;3.77333734722797&lt;/D&gt;&lt;D xsi:type="xsd:double"&gt;3.86410082325474&lt;/D&gt;&lt;D xsi:type="xsd:double"&gt;3.97693656630002&lt;/D&gt;&lt;D xsi:type="xsd:double"&gt;4.21326731263254&lt;/D&gt;&lt;D xsi:type="xsd:double"&gt;4.10717260759783&lt;/D&gt;&lt;D xsi:type="xsd:double"&gt;4.05967697434033&lt;/D&gt;&lt;D xsi:type="xsd:double"&gt;4.36583936947893&lt;/D&gt;&lt;D xsi:type="xsd:double"&gt;4.26798431374153&lt;/D&gt;&lt;D xsi:type="xsd:double"&gt;4.15463160534633&lt;/D&gt;&lt;D xsi:type="xsd:double"&gt;4.22104242856387&lt;/D&gt;&lt;D xsi:type="xsd:double"&gt;4.19009392001478&lt;/D&gt;&lt;D xsi:type="xsd:double"&gt;4.28208440423936&lt;/D&gt;&lt;D xsi:type="xsd:double"&gt;4.53857425628194&lt;/D&gt;&lt;D xsi:type="xsd:double"&gt;4.43169993073105&lt;/D&gt;&lt;D xsi:type="xsd:double"&gt;4.45102945505197&lt;/D&gt;&lt;D xsi:type="xsd:double"&gt;4.45137776036632&lt;/D&gt;&lt;D xsi:type="xsd:double"&gt;4.2577234124535&lt;/D&gt;&lt;D xsi:type="xsd:double"&gt;4.24185179711631&lt;/D&gt;&lt;D xsi:type="xsd:double"&gt;4.31901252598715&lt;/D&gt;&lt;D xsi:type="xsd:double"&gt;4.31427504738732&lt;/D&gt;&lt;D xsi:type="xsd:double"&gt;4.27724775181195&lt;/D&gt;&lt;D xsi:type="xsd:double"&gt;4.31440327401812&lt;/D&gt;&lt;D xsi:type="xsd:double"&gt;4.24823245981026&lt;/D&gt;&lt;D xsi:type="xsd:double"&gt;4.10744329451507&lt;/D&gt;&lt;D xsi:type="xsd:double"&gt;4.19272281103682&lt;/D&gt;&lt;D xsi:type="xsd:double"&gt;4.10155440804879&lt;/D&gt;&lt;D xsi:type="xsd:double"&gt;4.01333211439152&lt;/D&gt;&lt;D xsi:type="xsd:double"&gt;4.16345802866245&lt;/D&gt;&lt;D xsi:type="xsd:double"&gt;4.10159610035734&lt;/D&gt;&lt;D xsi:type="xsd:double"&gt;4.00780650884537&lt;/D&gt;&lt;D xsi:type="xsd:double"&gt;3.98223718669646&lt;/D&gt;&lt;/FQL&gt;&lt;FQL&gt;&lt;Q&gt;EWY^FMA_PE(NTMA,-10AY,0,AM,"PORTAGG","MEANR")&lt;/Q&gt;&lt;R&gt;121&lt;/R&gt;&lt;C&gt;1&lt;/C&gt;&lt;D xsi:type="xsd:double"&gt;10.2539998449008&lt;/D&gt;&lt;D xsi:type="xsd:double"&gt;9.40425425472376&lt;/D&gt;&lt;D xsi:type="xsd:double"&gt;9.7736943930898&lt;/D&gt;&lt;D xsi:type="xsd:double"&gt;9.6932128064491&lt;/D&gt;&lt;D xsi:type="xsd:double"&gt;9.82836966081064&lt;/D&gt;&lt;D xsi:type="xsd:double"&gt;9.85450697972138&lt;/D&gt;&lt;D xsi:type="xsd:double"&gt;9.92890662274005&lt;/D&gt;&lt;D xsi:type="xsd:double"&gt;10.3232742573473&lt;/D&gt;&lt;D xsi:type="xsd:double"&gt;9.77457750713516&lt;/D&gt;&lt;D xsi:type="xsd:double"&gt;9.69525412349939&lt;/D&gt;&lt;D xsi:type="xsd:double"&gt;9.47264929755055&lt;/D&gt;&lt;D xsi:type="xsd:double"&gt;9.12763565254959&lt;/D&gt;&lt;D xsi:type="xsd:double"&gt;9.44827161223969&lt;/D&gt;&lt;D xsi:type="xsd:double"&gt;10.336308039153&lt;/D&gt;&lt;D xsi:type="xsd:double"&gt;10.3187575813941&lt;/D&gt;&lt;D xsi:type="xsd:double"&gt;10.1439565632782&lt;/D&gt;&lt;D xsi:type="xsd:double"&gt;10.0450272672741&lt;/D&gt;&lt;D xsi:type="xsd:double"&gt;10.2844998605884&lt;/D&gt;&lt;D xsi:type="xsd:double"&gt;10.6763572898191&lt;/D&gt;&lt;D xsi:type="xsd:double"&gt;10.4975639366053&lt;/D&gt;&lt;D xsi:type="xsd:double"&gt;9.93198925406516&lt;/D&gt;&lt;D xsi:type="xsd:double"&gt;9.71647832340585&lt;/D&gt;&lt;D xsi:type="xsd:double"&gt;10.1025260292266&lt;/D&gt;&lt;D xsi:type="xsd:double"&gt;10.0311093419683&lt;/D&gt;&lt;D xsi:type="xsd:double"&gt;10.1394659275402&lt;/D&gt;&lt;D xsi:type="xsd:double"&gt;9.92451281190018&lt;/D&gt;&lt;D xsi:type="xsd:double"&gt;9.65473349110608&lt;/D&gt;&lt;D xsi:type="xsd:double"&gt;9.80297461633288&lt;/D&gt;&lt;D xsi:type="xsd:double"&gt;9.58451766003526&lt;/D&gt;&lt;D xsi:type="xsd:double"&gt;9.37833937819342&lt;/D&gt;&lt;D xsi:type="xsd:double"&gt;9.52029627164442&lt;/D&gt;&lt;D xsi:type="xsd:double"&gt;9.05182908730557&lt;/D&gt;&lt;D xsi:type="xsd:double"&gt;9.61116199746942&lt;/D&gt;&lt;D xsi:type="xsd:double"&gt;9.58949737537422&lt;/D&gt;&lt;D xsi:type="xsd:double"&gt;9.5592705379478&lt;/D&gt;&lt;D xsi:type="xsd:double"&gt;9.18814582574883&lt;/D&gt;&lt;D xsi:type="xsd:double"&gt;9.13736004140496&lt;/D&gt;&lt;D xsi:type="xsd:double"&gt;9.3960549268031&lt;/D&gt;&lt;D xsi:type="xsd:double"&gt;9.22406415653957&lt;/D&gt;&lt;D xsi:type="xsd:double"&gt;8.98131530061859&lt;/D&gt;&lt;D xsi:type="xsd:double"&gt;9.40566718352965&lt;/D&gt;&lt;D xsi:type="xsd:double"&gt;9.09948221127606&lt;/D&gt;&lt;D xsi:type="xsd:double"&gt;8.99960389635598&lt;/D&gt;&lt;D xsi:type="xsd:double"&gt;8.97706045911289&lt;/D&gt;&lt;D xsi:type="xsd:double"&gt;8.84772886823141&lt;/D&gt;&lt;D xsi:type="xsd:double"&gt;8.52605858748828&lt;/D&gt;&lt;D xsi:type="xsd:double"&gt;8.32784810176448&lt;/D&gt;&lt;D xsi:type="xsd:double"&gt;8.29867432298024&lt;/D&gt;&lt;D xsi:type="xsd:double"&gt;8.48436389575261&lt;/D&gt;&lt;D xsi:type="xsd:double"&gt;7.54685311588463&lt;/D&gt;&lt;D xsi:type="xsd:double"&gt;7.96208951102532&lt;/D&gt;&lt;D xsi:type="xsd:double"&gt;8.18669416712095&lt;/D&gt;&lt;D xsi:type="xsd:double"&gt;9.68353086151326&lt;/D&gt;&lt;D xsi:type="xsd:double"&gt;10.4648665519114&lt;/D&gt;&lt;D xsi:type="xsd:double"&gt;10.5547645353007&lt;/D&gt;&lt;D xsi:type="xsd:double"&gt;11.0972127404674&lt;/D&gt;&lt;D xsi:type="xsd:double"&gt;10.530626422061&lt;/D&gt;&lt;D xsi:type="xsd:double"&gt;11.2744650771471&lt;/D&gt;&lt;D xsi:type="xsd:double"&gt;11.2284723077914&lt;/D&gt;&lt;D xsi:type="xsd:double"&gt;10.4263514502955&lt;/D&gt;&lt;D xsi:type="xsd:double"&gt;10.9215007570526&lt;/D&gt;&lt;D xsi:type="xsd:double"&gt;11.2075615937155&lt;/D&gt;&lt;D xsi:type="xsd:double"&gt;11.2625934775953&lt;/D&gt;&lt;D xsi:type="xsd:double"&gt;11.4144521698405&lt;/D&gt;&lt;D xsi:type="xsd:double"&gt;11.4841528026694&lt;/D&gt;&lt;D xsi:type="xsd:double"&gt;10.5293210640919&lt;/D&gt;&lt;D xsi:type="xsd:double"&gt;9.13903955517507&lt;/D&gt;&lt;D xsi:type="xsd:double"&gt;11.2631675562648&lt;/D&gt;&lt;D xsi:type="xsd:double"&gt;12.1374534446144&lt;/D&gt;&lt;D xsi:type="xsd:double"&gt;12.5815260370258&lt;/D&gt;&lt;D xsi:type="xsd:double"&gt;12.4878779452907&lt;/D&gt;&lt;D xsi:type="xsd:double"&gt;12.937591417621&lt;/D&gt;&lt;D xsi:type="xsd:double"&gt;12.1778564321305&lt;/D&gt;&lt;D xsi:type="xsd:double"&gt;11.8197246404797&lt;/D&gt;&lt;D xsi:type="xsd:double"&gt;12.8616395758084&lt;/D&gt;&lt;D xsi:type="xsd:double"&gt;13.3057242775574&lt;/D&gt;&lt;D xsi:type="xsd:double"&gt;14.2818487653702&lt;/D&gt;&lt;D xsi:type="xsd:double"&gt;13.3083091701914&lt;/D&gt;&lt;D xsi:type="xsd:double"&gt;13.0183256148491&lt;/D&gt;&lt;D xsi:type="xsd:double"&gt;12.8229870409238&lt;/D&gt;&lt;D xsi:type="xsd:double"&gt;11.0573741223492&lt;/D&gt;&lt;D xsi:type="xsd:double"&gt;11.3803108852956&lt;/D&gt;&lt;D xsi:type="xsd:double"&gt;10.7331931485036&lt;/D&gt;&lt;D xsi:type="xsd:double"&gt;10.1925227166146&lt;/D&gt;&lt;D xsi:type="xsd:double"&gt;10.2685537658959&lt;/D&gt;&lt;D xsi:type="xsd:double"&gt;10.0984382203746&lt;/D&gt;&lt;D xsi:type="xsd:double"&gt;9.93452140034507&lt;/D&gt;&lt;D xsi:type="xsd:double"&gt;10.3260695280418&lt;/D&gt;&lt;D xsi:type="xsd:double"&gt;8.91267508845016&lt;/D&gt;&lt;D xsi:type="xsd:double"&gt;9.29580428590053&lt;/D&gt;&lt;D xsi:type="xsd:double"&gt;9.28737731948857&lt;/D&gt;&lt;D xsi:type="xsd:double"&gt;8.81425690740492&lt;/D&gt;&lt;D xsi:type="xsd:double"&gt;8.84093220460415&lt;/D&gt;&lt;D xsi:type="xsd:double"&gt;8.24495988542239&lt;/D&gt;&lt;D xsi:type="xsd:double"&gt;8.4751386857996&lt;/D&gt;&lt;D xsi:type="xsd:double"&gt;8.7175506357196&lt;/D&gt;&lt;D xsi:type="xsd:double"&gt;8.2954325793721&lt;/D&gt;&lt;D xsi:type="xsd:double"&gt;9.63898236508808&lt;/D&gt;&lt;D xsi:type="xsd:double"&gt;10.6100957650955&lt;/D&gt;&lt;D xsi:type="xsd:double"&gt;10.7678126256333&lt;/D&gt;&lt;D xsi:type="xsd:double"&gt;12.1313111987991&lt;/D&gt;&lt;D xsi:type="xsd:double"&gt;12.6146762043468&lt;/D&gt;&lt;D xsi:type="xsd:double"&gt;12.9825677251282&lt;/D&gt;&lt;D xsi:type="xsd:double"&gt;13.3243699897122&lt;/D&gt;&lt;D xsi:type="xsd:double"&gt;12.9724634416839&lt;/D&gt;&lt;D xsi:type="xsd:double"&gt;12.2616607871621&lt;/D&gt;&lt;D xsi:type="xsd:double"&gt;11.9794785076878&lt;/D&gt;&lt;D xsi:type="xsd:double"&gt;11.0361315943037&lt;/D&gt;&lt;D xsi:type="xsd:double"&gt;10.5860560527497&lt;/D&gt;&lt;D xsi:type="xsd:double"&gt;9.65549198351893&lt;/D&gt;&lt;D xsi:type="xsd:double"&gt;10.1488064202105&lt;/D&gt;&lt;D xsi:type="xsd:double"&gt;10.2126603543887&lt;/D&gt;&lt;D xsi:type="xsd:double"&gt;9.6260405258159&lt;/D&gt;&lt;D xsi:type="xsd:double"&gt;10.2603339257094&lt;/D&gt;&lt;D xsi:type="xsd:double"&gt;10.7277218396092&lt;/D&gt;&lt;D xsi:type="xsd:double"&gt;9.75744414540834&lt;/D&gt;&lt;D xsi:type="xsd:double"&gt;9.69004100717456&lt;/D&gt;&lt;D xsi:type="xsd:double"&gt;9.66997708660915&lt;/D&gt;&lt;D xsi:type="xsd:double"&gt;9.03364945221342&lt;/D&gt;&lt;D xsi:type="xsd:double"&gt;8.53484185029108&lt;/D&gt;&lt;D xsi:type="xsd:double"&gt;8.28592531873584&lt;/D&gt;&lt;/FQL&gt;&lt;FQL&gt;&lt;Q&gt;GREK^FMA_PE(LTMA,-10AY,0,AM,"PORTAGG","MEANR")&lt;/Q&gt;&lt;R&gt;121&lt;/R&gt;&lt;C&gt;1&lt;/C&gt;&lt;D xsi:type="xsd:double"&gt;18.8218680748376&lt;/D&gt;&lt;D xsi:type="xsd:double"&gt;16.9630607627008&lt;/D&gt;&lt;D xsi:type="xsd:double"&gt;21.6008418750898&lt;/D&gt;&lt;D xsi:type="xsd:double"&gt;17.198812330589&lt;/D&gt;&lt;D xsi:type="xsd:double"&gt;14.2384839588971&lt;/D&gt;&lt;D xsi:type="xsd:double"&gt;18.2156736385307&lt;/D&gt;&lt;D xsi:type="xsd:double"&gt;17.0669203222175&lt;/D&gt;&lt;D xsi:type="xsd:double"&gt;15.9162347803516&lt;/D&gt;&lt;D xsi:type="xsd:double"&gt;14.8104363845276&lt;/D&gt;&lt;D xsi:type="xsd:double"&gt;14.0994711440093&lt;/D&gt;&lt;D xsi:type="xsd:double"&gt;12.6082260387091&lt;/D&gt;&lt;D xsi:type="xsd:double"&gt;11.6865782630808&lt;/D&gt;&lt;D xsi:type="xsd:double"&gt;11.0783035112237&lt;/D&gt;&lt;D xsi:type="xsd:double"&gt;11.1404885552888&lt;/D&gt;&lt;D xsi:type="xsd:double"&gt;14.3162751259324&lt;/D&gt;&lt;D xsi:type="xsd:double"&gt;-4.03277460580095&lt;/D&gt;&lt;D xsi:type="xsd:double"&gt;-0.691753882416198&lt;/D&gt;&lt;D xsi:type="xsd:double"&gt;-0.118685354826473&lt;/D&gt;&lt;D xsi:type="xsd:double"&gt;0.630952869591193&lt;/D&gt;&lt;D xsi:type="xsd:double"&gt;2.38733338047382&lt;/D&gt;&lt;D xsi:type="xsd:double"&gt;3.86327734331287&lt;/D&gt;&lt;D xsi:type="xsd:double"&gt;3.84018629164285&lt;/D&gt;&lt;D xsi:type="xsd:double"&gt;5.84184539995043&lt;/D&gt;&lt;D xsi:type="xsd:double"&gt;6.71706620054622&lt;/D&gt;&lt;D xsi:type="xsd:double"&gt;9.05287102283469&lt;/D&gt;&lt;D xsi:type="xsd:double"&gt;11.2076280680133&lt;/D&gt;&lt;D xsi:type="xsd:double"&gt;14.206670599819&lt;/D&gt;&lt;D xsi:type="xsd:double"&gt;14.3304633983681&lt;/D&gt;&lt;D xsi:type="xsd:double"&gt;14.1295414481491&lt;/D&gt;&lt;D xsi:type="xsd:double"&gt;14.0410932111153&lt;/D&gt;&lt;D xsi:type="xsd:double"&gt;14.0051703483159&lt;/D&gt;&lt;D xsi:type="xsd:double"&gt;14.2844999971263&lt;/D&gt;&lt;D xsi:type="xsd:double"&gt;15.2845984561794&lt;/D&gt;&lt;D xsi:type="xsd:double"&gt;15.1544346363642&lt;/D&gt;&lt;D xsi:type="xsd:double"&gt;15.2156637313098&lt;/D&gt;&lt;D xsi:type="xsd:double"&gt;15.4435863000267&lt;/D&gt;&lt;D xsi:type="xsd:double"&gt;14.3558941371916&lt;/D&gt;&lt;D xsi:type="xsd:double"&gt;16.4595666556644&lt;/D&gt;&lt;D xsi:type="xsd:double"&gt;16.6501297665177&lt;/D&gt;&lt;D xsi:type="xsd:double"&gt;20.6247138570337&lt;/D&gt;&lt;D xsi:type="xsd:double"&gt;22.846749129131&lt;/D&gt;&lt;D xsi:type="xsd:double"&gt;24.1488143795167&lt;/D&gt;&lt;D xsi:type="xsd:double"&gt;23.0106880663265&lt;/D&gt;&lt;D xsi:type="xsd:double"&gt;22.7652612580309&lt;/D&gt;&lt;D xsi:type="xsd:double"&gt;21.8233594980342&lt;/D&gt;&lt;D xsi:type="xsd:double"&gt;21.8684022670766&lt;/D&gt;&lt;D xsi:type="xsd:double"&gt;21.092395679309&lt;/D&gt;&lt;D xsi:type="xsd:double"&gt;21.0540512083889&lt;/D&gt;&lt;D xsi:type="xsd:double"&gt;21.4168019316366&lt;/D&gt;&lt;D xsi:type="xsd:double"&gt;19.0350552190037&lt;/D&gt;&lt;D xsi:type="xsd:double"&gt;17.5970466288766&lt;/D&gt;&lt;D xsi:type="xsd:double"&gt;14.5188800790776&lt;/D&gt;&lt;D xsi:type="xsd:double"&gt;16.6089094449088&lt;/D&gt;&lt;D xsi:type="xsd:double"&gt;18.3933089052394&lt;/D&gt;&lt;D xsi:type="xsd:double"&gt;18.5599985149514&lt;/D&gt;&lt;D xsi:type="xsd:double"&gt;18.4561126574131&lt;/D&gt;&lt;D xsi:type="xsd:double"&gt;17.4219952095561&lt;/D&gt;&lt;D xsi:type="xsd:double"&gt;17.5529044184682&lt;/D&gt;&lt;D xsi:type="xsd:double"&gt;18.1944484773561&lt;/D&gt;&lt;D xsi:type="xsd:double"&gt;18.5410743606489&lt;/D&gt;&lt;D xsi:type="xsd:double"&gt;19.6085189246345&lt;/D&gt;&lt;D xsi:type="xsd:double"&gt;15.7647513106518&lt;/D&gt;&lt;D xsi:type="xsd:double"&gt;15.7108850553119&lt;/D&gt;&lt;D xsi:type="xsd:double"&gt;17.9843822479546&lt;/D&gt;&lt;D xsi:type="xsd:double"&gt;18.8622318384753&lt;/D&gt;&lt;D xsi:type="xsd:double"&gt;13.2384926755953&lt;/D&gt;&lt;D xsi:type="xsd:double"&gt;11.7572277246688&lt;/D&gt;&lt;D xsi:type="xsd:double"&gt;12.1986527465332&lt;/D&gt;&lt;D xsi:type="xsd:double"&gt;12.8030965390558&lt;/D&gt;&lt;D xsi:type="xsd:double"&gt;15.0652271315616&lt;/D&gt;&lt;D xsi:type="xsd:double"&gt;15.2847959612295&lt;/D&gt;&lt;D xsi:type="xsd:double"&gt;14.9490074697673&lt;/D&gt;&lt;D xsi:type="xsd:double"&gt;15.5197062262531&lt;/D&gt;&lt;D xsi:type="xsd:double"&gt;13.7493887102615&lt;/D&gt;&lt;D xsi:type="xsd:double"&gt;16.1387253808425&lt;/D&gt;&lt;D xsi:type="xsd:double"&gt;17.5497846400301&lt;/D&gt;&lt;D xsi:type="xsd:double"&gt;17.0033962284338&lt;/D&gt;&lt;D xsi:type="xsd:double"&gt;17.8172669033894&lt;/D&gt;&lt;D xsi:type="xsd:double"&gt;17.504113962661&lt;/D&gt;&lt;D xsi:type="xsd:double"&gt;17.4432589100665&lt;/D&gt;&lt;D xsi:type="xsd:double"&gt;16.8141954099721&lt;/D&gt;&lt;D xsi:type="xsd:double"&gt;17.0794633136205&lt;/D&gt;&lt;D xsi:type="xsd:double"&gt;15.75217044443&lt;/D&gt;&lt;D xsi:type="xsd:double"&gt;15.7702312238099&lt;/D&gt;&lt;D xsi:type="xsd:double"&gt;13.6080191857576&lt;/D&gt;&lt;D xsi:type="xsd:double"&gt;14.1521230959886&lt;/D&gt;&lt;D xsi:type="xsd:double"&gt;13.4203283570577&lt;/D&gt;&lt;D xsi:type="xsd:double"&gt;12.5477603853811&lt;/D&gt;&lt;D xsi:type="xsd:double"&gt;-89.7865214096651&lt;/D&gt;&lt;D xsi:type="xsd:double"&gt;-143.143162860371&lt;/D&gt;&lt;D xsi:type="xsd:double"&gt;-87.9069834839234&lt;/D&gt;&lt;D xsi:type="xsd:double"&gt;-76.0961103202326&lt;/D&gt;&lt;D xsi:type="xsd:double"&gt;-65.8390324551395&lt;/D&gt;&lt;D xsi:type="xsd:double"&gt;-55.6612749664833&lt;/D&gt;&lt;D xsi:type="xsd:double"&gt;-45.4779512015734&lt;/D&gt;&lt;D xsi:type="xsd:double"&gt;-35.0722000366378&lt;/D&gt;&lt;D xsi:type="xsd:double"&gt;-25.828857208346&lt;/D&gt;&lt;D xsi:type="xsd:double"&gt;-15.1009988686128&lt;/D&gt;&lt;D xsi:type="xsd:double"&gt;-6.16096728742348&lt;/D&gt;&lt;D xsi:type="xsd:double"&gt;4.85741882972836&lt;/D&gt;&lt;D xsi:type="xsd:double"&gt;6.79959071025012&lt;/D&gt;&lt;D xsi:type="xsd:double"&gt;7.72422248860653&lt;/D&gt;&lt;D xsi:type="xsd:double"&gt;7.62098617441682&lt;/D&gt;&lt;D xsi:type="xsd:double"&gt;7.60121623060301&lt;/D&gt;&lt;D xsi:type="xsd:double"&gt;7.72149273557985&lt;/D&gt;&lt;D xsi:type="xsd:double"&gt;7.7757063028764&lt;/D&gt;&lt;D xsi:type="xsd:double"&gt;8.11296719687772&lt;/D&gt;&lt;D xsi:type="xsd:double"&gt;7.56932802034577&lt;/D&gt;&lt;D xsi:type="xsd:double"&gt;6.96770094705336&lt;/D&gt;&lt;D xsi:type="xsd:double"&gt;6.72507878676145&lt;/D&gt;&lt;D xsi:type="xsd:double"&gt;6.601012234547&lt;/D&gt;&lt;D xsi:type="xsd:double"&gt;6.30831106677687&lt;/D&gt;&lt;D xsi:type="xsd:double"&gt;6.46398089298769&lt;/D&gt;&lt;D xsi:type="xsd:double"&gt;6.70627311693651&lt;/D&gt;&lt;D xsi:type="xsd:double"&gt;6.76260532456632&lt;/D&gt;&lt;D xsi:type="xsd:double"&gt;6.87082352987608&lt;/D&gt;&lt;D xsi:type="xsd:double"&gt;6.86104923554777&lt;/D&gt;&lt;D xsi:type="xsd:double"&gt;6.82201725620545&lt;/D&gt;&lt;D xsi:type="xsd:double"&gt;6.85188265093314&lt;/D&gt;&lt;D xsi:type="xsd:double"&gt;6.67734767097652&lt;/D&gt;&lt;D xsi:type="xsd:double"&gt;6.75211638109429&lt;/D&gt;&lt;/FQL&gt;&lt;FQL&gt;&lt;Q&gt;DDR3512M-FDS^FG_PRICE_CHANGE(0,-1AM)&lt;/Q&gt;&lt;R&gt;1&lt;/R&gt;&lt;C&gt;1&lt;/C&gt;&lt;D xsi:type="xsd:double"&gt;-1.45971751636385&lt;/D&gt;&lt;/FQL&gt;&lt;FQL&gt;&lt;Q&gt;PASP-FDS^FG_PRICE(0)&lt;/Q&gt;&lt;R&gt;1&lt;/R&gt;&lt;C&gt;1&lt;/C&gt;&lt;D xsi:type="xsd:double"&gt;1065&lt;/D&gt;&lt;/FQL&gt;&lt;FQL&gt;&lt;Q&gt;BRENT-FDS^FG_PRICE_CHANGE(0,-1AY)&lt;/Q&gt;&lt;R&gt;1&lt;/R&gt;&lt;C&gt;1&lt;/C&gt;&lt;D xsi:type="xsd:double"&gt;-12.9385520178463&lt;/D&gt;&lt;/FQL&gt;&lt;FQL&gt;&lt;Q&gt;FC0000PL^FG_PRICE(0)&lt;/Q&gt;&lt;R&gt;1&lt;/R&gt;&lt;C&gt;1&lt;/C&gt;&lt;D xsi:type="xsd:double"&gt;212.70987&lt;/D&gt;&lt;/FQL&gt;&lt;FQL&gt;&lt;Q&gt;TUR^FG_PRICE(0)&lt;/Q&gt;&lt;R&gt;1&lt;/R&gt;&lt;C&gt;1&lt;/C&gt;&lt;D xsi:type="xsd:double"&gt;36.9&lt;/D&gt;&lt;/FQL&gt;&lt;FQL&gt;&lt;Q&gt;GREK^FG_PRICE_MAVG(0,,,,200)&lt;/Q&gt;&lt;R&gt;1&lt;/R&gt;&lt;C&gt;1&lt;/C&gt;&lt;D xsi:type="xsd:double"&gt;40.554184&lt;/D&gt;&lt;/FQL&gt;&lt;FQL&gt;&lt;Q&gt;EWW^FG_PRICE_MAVG(0,,,,60)&lt;/Q&gt;&lt;R&gt;1&lt;/R&gt;&lt;C&gt;1&lt;/C&gt;&lt;D xsi:type="xsd:double"&gt;55.555832&lt;/D&gt;&lt;/FQL&gt;&lt;FQL&gt;&lt;Q&gt;EPOL^FG_PRICE_MAVG(0,,,,30)&lt;/Q&gt;&lt;R&gt;1&lt;/R&gt;&lt;C&gt;1&lt;/C&gt;&lt;D xsi:type="xsd:double"&gt;24.293&lt;/D&gt;&lt;/FQL&gt;&lt;FQL&gt;&lt;Q&gt;CNYA^FG_PRICE(0)&lt;/Q&gt;&lt;R&gt;1&lt;/R&gt;&lt;C&gt;1&lt;/C&gt;&lt;D xsi:type="xsd:double"&gt;28.2&lt;/D&gt;&lt;/FQL&gt;&lt;FQL&gt;&lt;Q&gt;VNM^PERCENT_CHANGE(FMA_EPS(+1,0,,,,"PORTAGG","MEAN"),FMA_EPS(+1,-1AM,,,,"PORTAGG","MEAN"))&lt;/Q&gt;&lt;R&gt;1&lt;/R&gt;&lt;C&gt;1&lt;/C&gt;&lt;D xsi:type="xsd:double"&gt;-0.652746928492738&lt;/D&gt;&lt;/FQL&gt;&lt;FQL&gt;&lt;Q&gt;TUR^PERCENT_CHANGE(FMA_EPS(+1,0,,,,"PORTAGG","MEAN"),FMA_EPS(+1,-3AM,,,,"PORTAGG","MEAN"))&lt;/Q&gt;&lt;R&gt;1&lt;/R&gt;&lt;C&gt;1&lt;/C&gt;&lt;D xsi:type="xsd:double"&gt;-21.1703640499922&lt;/D&gt;&lt;/FQL&gt;&lt;FQL&gt;&lt;Q&gt;QAT^FG_TOTAL_RETURNC(0,-1AM)&lt;/Q&gt;&lt;R&gt;1&lt;/R&gt;&lt;C&gt;1&lt;/C&gt;&lt;D xsi:type="xsd:double"&gt;4.375005&lt;/D&gt;&lt;/FQL&gt;&lt;FQL&gt;&lt;Q&gt;INDA^FG_TOTAL_RETURNC(0,-3AM)&lt;/Q&gt;&lt;R&gt;1&lt;/R&gt;&lt;C&gt;1&lt;/C&gt;&lt;D xsi:type="xsd:double"&gt;6.093192&lt;/D&gt;&lt;/FQL&gt;&lt;FQL&gt;&lt;Q&gt;EZA^FG_TOTAL_RETURNC(0,-6AM)&lt;/Q&gt;&lt;R&gt;1&lt;/R&gt;&lt;C&gt;1&lt;/C&gt;&lt;D xsi:type="xsd:double"&gt;34.046257&lt;/D&gt;&lt;/FQL&gt;&lt;FQL&gt;&lt;Q&gt;EWY^P_PRICE(0)/P_PRICE_HIGH_PR(0,,,,,,"PRICE","INTRA","52W")&lt;/Q&gt;&lt;R&gt;1&lt;/R&gt;&lt;C&gt;1&lt;/C&gt;&lt;D xsi:type="xsd:double"&gt;0.9649716&lt;/D&gt;&lt;/FQL&gt;&lt;FQL&gt;&lt;Q&gt;EWT^P_PRICE(0)/P_PRICE_LOW_PR(0,,,,,,"PRICE","INTRA","52W")-1&lt;/Q&gt;&lt;R&gt;1&lt;/R&gt;&lt;C&gt;1&lt;/C&gt;&lt;D xsi:type="xsd:double"&gt;0.33839762&lt;/D&gt;&lt;/FQL&gt;&lt;FQL&gt;&lt;Q&gt;EPU^FG_TOTAL_RETURNC(0,-12AM)&lt;/Q&gt;&lt;R&gt;1&lt;/R&gt;&lt;C&gt;1&lt;/C&gt;&lt;D xsi:type="xsd:double"&gt;55.431904&lt;/D&gt;&lt;/FQL&gt;&lt;FQL&gt;&lt;Q&gt;TIPSCL10Y-FDS^FG_YIELD(-10AY,0,Y,,"YTM")&lt;/Q&gt;&lt;R&gt;10&lt;/R&gt;&lt;C&gt;1&lt;/C&gt;&lt;D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xsi:type="xsd:string"&gt;@NA&lt;/D&gt;&lt;/FQL&gt;&lt;FQL&gt;&lt;Q&gt;CAGDPY@TR^EE_ACTUAL_ANNUAL(MED,0)&lt;/Q&gt;&lt;R&gt;1&lt;/R&gt;&lt;C&gt;1&lt;/C&gt;&lt;D xsi:type="xsd:double"&gt;-5.00968477984364&lt;/D&gt;&lt;/FQL&gt;&lt;FQL&gt;&lt;Q&gt;CC_KR^FG_COMPANY_NAME&lt;/Q&gt;&lt;R&gt;1&lt;/R&gt;&lt;C&gt;1&lt;/C&gt;&lt;D xsi:type="xsd:string"&gt;South Korea&lt;/D&gt;&lt;/FQL&gt;&lt;FQL&gt;&lt;Q&gt;USDINR^STD(FG_PRICE_CHANGE(0,-1AY,AM))&lt;/Q&gt;&lt;R&gt;1&lt;/R&gt;&lt;C&gt;1&lt;/C&gt;&lt;D xsi:type="xsd:double"&gt;0.33057931156572&lt;/D&gt;&lt;/FQL&gt;&lt;FQL&gt;&lt;Q&gt;USDBRL^STD(FG_PRICE_CHANGE(0,-1AY,AM))&lt;/Q&gt;&lt;R&gt;1&lt;/R&gt;&lt;C&gt;1&lt;/C&gt;&lt;D xsi:type="xsd:double"&gt;2.56451030163571&lt;/D&gt;&lt;/FQL&gt;&lt;FQL&gt;&lt;Q&gt;USDMXN^FG_PRICE_CHANGE(0,-1AY)&lt;/Q&gt;&lt;R&gt;1&lt;/R&gt;&lt;C&gt;1&lt;/C&gt;&lt;D xsi:type="xsd:double"&gt;10.78732&lt;/D&gt;&lt;/FQL&gt;&lt;FQL&gt;&lt;Q&gt;USDIDR^STD(FG_PRICE_CHANGE(0,-1AY,AM))&lt;/Q&gt;&lt;R&gt;1&lt;/R&gt;&lt;C&gt;1&lt;/C&gt;&lt;D xsi:type="xsd:double"&gt;2.3636870744611&lt;/D&gt;&lt;/FQL&gt;&lt;FQL&gt;&lt;Q&gt;ECH^P_PRICE_RETURNS_PR('52W',2,-10AY,0,AM)&lt;/Q&gt;&lt;R&gt;121&lt;/R&gt;&lt;C&gt;1&lt;/C&gt;&lt;D xsi:type="xsd:double"&gt;-16.54297&lt;/D&gt;&lt;D xsi:type="xsd:double"&gt;-18.514502&lt;/D&gt;&lt;D xsi:type="xsd:double"&gt;-8.498091&lt;/D&gt;&lt;D xsi:type="xsd:double"&gt;-12.734091&lt;/D&gt;&lt;D xsi:type="xsd:double"&gt;-5.205357&lt;/D&gt;&lt;D xsi:type="xsd:double"&gt;-4.0387273&lt;/D&gt;&lt;D xsi:type="xsd:double"&gt;-10.670442&lt;/D&gt;&lt;D xsi:type="xsd:double"&gt;-3.134811&lt;/D&gt;&lt;D xsi:type="xsd:double"&gt;-8.573699&lt;/D&gt;&lt;D xsi:type="xsd:double"&gt;-15.0648&lt;/D&gt;&lt;D xsi:type="xsd:double"&gt;-20.59747&lt;/D&gt;&lt;D xsi:type="xsd:double"&gt;-18.34666&lt;/D&gt;&lt;D xsi:type="xsd:double"&gt;-21.35263&lt;/D&gt;&lt;D xsi:type="xsd:double"&gt;-13.1870985&lt;/D&gt;&lt;D xsi:type="xsd:double"&gt;-21.85598&lt;/D&gt;&lt;D xsi:type="xsd:double"&gt;-16.500742&lt;/D&gt;&lt;D xsi:type="xsd:double"&gt;-20.100176&lt;/D&gt;&lt;D xsi:type="xsd:double"&gt;-16.979385&lt;/D&gt;&lt;D xsi:type="xsd:double"&gt;-9.200632&lt;/D&gt;&lt;D xsi:type="xsd:double"&gt;-12.216383&lt;/D&gt;&lt;D xsi:type="xsd:double"&gt;-13.406581&lt;/D&gt;&lt;D xsi:type="xsd:double"&gt;-8.278924&lt;/D&gt;&lt;D xsi:type="xsd:double"&gt;10.55106&lt;/D&gt;&lt;D xsi:type="xsd:double"&gt;15.752947&lt;/D&gt;&lt;D xsi:type="xsd:double"&gt;14.594614&lt;/D&gt;&lt;D xsi:type="xsd:double"&gt;15.220987&lt;/D&gt;&lt;D xsi:type="xsd:double"&gt;16.315031&lt;/D&gt;&lt;D xsi:type="xsd:double"&gt;13.865018&lt;/D&gt;&lt;D xsi:type="xsd:double"&gt;30.579079&lt;/D&gt;&lt;D xsi:type="xsd:double"&gt;23.65731&lt;/D&gt;&lt;D xsi:type="xsd:double"&gt;23.167717&lt;/D&gt;&lt;D xsi:type="xsd:double"&gt;17.537094&lt;/D&gt;&lt;D xsi:type="xsd:double"&gt;23.783302&lt;/D&gt;&lt;D xsi:type="xsd:double"&gt;24.014687&lt;/D&gt;&lt;D xsi:type="xsd:double"&gt;20.959164&lt;/D&gt;&lt;D xsi:type="xsd:double"&gt;27.479958&lt;/D&gt;&lt;D xsi:type="xsd:double"&gt;32.46815&lt;/D&gt;&lt;D xsi:type="xsd:double"&gt;29.437124&lt;/D&gt;&lt;D xsi:type="xsd:double"&gt;24.447119&lt;/D&gt;&lt;D xsi:type="xsd:double"&gt;44.990063&lt;/D&gt;&lt;D xsi:type="xsd:double"&gt;43.3581&lt;/D&gt;&lt;D xsi:type="xsd:double"&gt;36.98435&lt;/D&gt;&lt;D xsi:type="xsd:double"&gt;21.901215&lt;/D&gt;&lt;D xsi:type="xsd:double"&gt;28.61625&lt;/D&gt;&lt;D xsi:type="xsd:double"&gt;20.624578&lt;/D&gt;&lt;D xsi:type="xsd:double"&gt;12.099671&lt;/D&gt;&lt;D xsi:type="xsd:double"&gt;5.6824803&lt;/D&gt;&lt;D xsi:type="xsd:double"&gt;-3.153503&lt;/D&gt;&lt;D xsi:type="xsd:double"&gt;-3.9933383&lt;/D&gt;&lt;D xsi:type="xsd:double"&gt;-14.405716&lt;/D&gt;&lt;D xsi:type="xsd:double"&gt;-4.2651653&lt;/D&gt;&lt;D xsi:type="xsd:double"&gt;-17.90107&lt;/D&gt;&lt;D xsi:type="xsd:double"&gt;-16.507751&lt;/D&gt;&lt;D xsi:type="xsd:double"&gt;-13.240778&lt;/D&gt;&lt;D xsi:type="xsd:double"&gt;-16.120512&lt;/D&gt;&lt;D xsi:type="xsd:double"&gt;-19.474047&lt;/D&gt;&lt;D xsi:type="xsd:double"&gt;-22.5142&lt;/D&gt;&lt;D xsi:type="xsd:double"&gt;-10.00629&lt;/D&gt;&lt;D xsi:type="xsd:double"&gt;-15.741348&lt;/D&gt;&lt;D xsi:type="xsd:double"&gt;-21.31297&lt;/D&gt;&lt;D xsi:type="xsd:double"&gt;-15.432304&lt;/D&gt;&lt;D xsi:type="xsd:double"&gt;-11.911011&lt;/D&gt;&lt;D xsi:type="xsd:double"&gt;-28.0446&lt;/D&gt;&lt;D xsi:type="xsd:double"&gt;-17.807514&lt;/D&gt;&lt;D xsi:type="xsd:double"&gt;-30.57072&lt;/D&gt;&lt;D xsi:type="xsd:double"&gt;-39.1401&lt;/D&gt;&lt;D xsi:type="xsd:double"&gt;-50.721466&lt;/D&gt;&lt;D xsi:type="xsd:double"&gt;-43.53863&lt;/D&gt;&lt;D xsi:type="xsd:double"&gt;-36.261623&lt;/D&gt;&lt;D xsi:type="xsd:double"&gt;-36.081905&lt;/D&gt;&lt;D xsi:type="xsd:double"&gt;-27.763784&lt;/D&gt;&lt;D xsi:type="xsd:double"&gt;-24.343903&lt;/D&gt;&lt;D xsi:type="xsd:double"&gt;-34.922707&lt;/D&gt;&lt;D xsi:type="xsd:double"&gt;-30.752903&lt;/D&gt;&lt;D xsi:type="xsd:double"&gt;-6.343466&lt;/D&gt;&lt;D xsi:type="xsd:double"&gt;-9.025192&lt;/D&gt;&lt;D xsi:type="xsd:double"&gt;-0.72713494&lt;/D&gt;&lt;D xsi:type="xsd:double"&gt;13.742542&lt;/D&gt;&lt;D xsi:type="xsd:double"&gt;62.680603&lt;/D&gt;&lt;D xsi:type="xsd:double"&gt;46.197533&lt;/D&gt;&lt;D xsi:type="xsd:double"&gt;19.51847&lt;/D&gt;&lt;D xsi:type="xsd:double"&gt;14.146317&lt;/D&gt;&lt;D xsi:type="xsd:double"&gt;-2.274859&lt;/D&gt;&lt;D xsi:type="xsd:double"&gt;10.937929&lt;/D&gt;&lt;D xsi:type="xsd:double"&gt;15.4657&lt;/D&gt;&lt;D xsi:type="xsd:double"&gt;2.2275925&lt;/D&gt;&lt;D xsi:type="xsd:double"&gt;-3.1009495&lt;/D&gt;&lt;D xsi:type="xsd:double"&gt;-19.15245&lt;/D&gt;&lt;D xsi:type="xsd:double"&gt;-9.3385105&lt;/D&gt;&lt;D xsi:type="xsd:double"&gt;-15.790283&lt;/D&gt;&lt;D xsi:type="xsd:double"&gt;-5.178136&lt;/D&gt;&lt;D xsi:type="xsd:double"&gt;-20.5132&lt;/D&gt;&lt;D xsi:type="xsd:double"&gt;13.790154&lt;/D&gt;&lt;D xsi:type="xsd:double"&gt;-8.567739&lt;/D&gt;&lt;D xsi:type="xsd:double"&gt;5.483675&lt;/D&gt;&lt;D xsi:type="xsd:double"&gt;8.128918&lt;/D&gt;&lt;D xsi:type="xsd:double"&gt;-3.3965647&lt;/D&gt;&lt;D xsi:type="xsd:double"&gt;9.389103&lt;/D&gt;&lt;D xsi:type="xsd:double"&gt;0.31707287&lt;/D&gt;&lt;D xsi:type="xsd:double"&gt;21.36551&lt;/D&gt;&lt;D xsi:type="xsd:double"&gt;18.547117&lt;/D&gt;&lt;D xsi:type="xsd:double"&gt;15.005934&lt;/D&gt;&lt;D xsi:type="xsd:double"&gt;0.3829956&lt;/D&gt;&lt;D xsi:type="xsd:double"&gt;18.454754&lt;/D&gt;&lt;D xsi:type="xsd:double"&gt;4.7284126&lt;/D&gt;&lt;D xsi:type="xsd:double"&gt;23.7818&lt;/D&gt;&lt;D xsi:type="xsd:double"&gt;27.092588&lt;/D&gt;&lt;D xsi:type="xsd:double"&gt;9.875095&lt;/D&gt;&lt;D xsi:type="xsd:double"&gt;12.573469&lt;/D&gt;&lt;D xsi:type="xsd:double"&gt;3.056264&lt;/D&gt;&lt;D xsi:type="xsd:double"&gt;9.501684&lt;/D&gt;&lt;D xsi:type="xsd:double"&gt;11.93285&lt;/D&gt;&lt;D xsi:type="xsd:double"&gt;-7.349944&lt;/D&gt;&lt;D xsi:type="xsd:double"&gt;-4.487234&lt;/D&gt;&lt;D xsi:type="xsd:double"&gt;-1.2083888&lt;/D&gt;&lt;D xsi:type="xsd:double"&gt;-1.3757706&lt;/D&gt;&lt;D xsi:type="xsd:double"&gt;3.8719535&lt;/D&gt;&lt;D xsi:type="xsd:double"&gt;-7.8061523&lt;/D&gt;&lt;D xsi:type="xsd:double"&gt;-15.794134&lt;/D&gt;&lt;D xsi:type="xsd:double"&gt;-4.330307&lt;/D&gt;&lt;D xsi:type="xsd:double"&gt;11.568487&lt;/D&gt;&lt;/FQL&gt;&lt;FQL&gt;&lt;Q&gt;EPHE^FG_TOTAL_RETURNC(-10AY,0,AM)&lt;/Q&gt;&lt;R&gt;121&lt;/R&gt;&lt;C&gt;1&lt;/C&gt;&lt;D xsi:type="xsd:double"&gt;-2.4053276&lt;/D&gt;&lt;D xsi:type="xsd:double"&gt;-1.4944911&lt;/D&gt;&lt;D xsi:type="xsd:double"&gt;4.7378182&lt;/D&gt;&lt;D xsi:type="xsd:double"&gt;-1.6896605&lt;/D&gt;&lt;D xsi:type="xsd:double"&gt;5.287707&lt;/D&gt;&lt;D xsi:type="xsd:double"&gt;2.78188&lt;/D&gt;&lt;D xsi:type="xsd:double"&gt;-0.5269468&lt;/D&gt;&lt;D xsi:type="xsd:double"&gt;1.179874&lt;/D&gt;&lt;D xsi:type="xsd:double"&gt;-4.854834&lt;/D&gt;&lt;D xsi:type="xsd:double"&gt;-2.1167696&lt;/D&gt;&lt;D xsi:type="xsd:double"&gt;-1.8504262&lt;/D&gt;&lt;D xsi:type="xsd:double"&gt;-6.8866134&lt;/D&gt;&lt;D xsi:type="xsd:double"&gt;-4.1057467&lt;/D&gt;&lt;D xsi:type="xsd:double"&gt;7.390034&lt;/D&gt;&lt;D xsi:type="xsd:double"&gt;-6.4991713&lt;/D&gt;&lt;D xsi:type="xsd:double"&gt;1.1243463&lt;/D&gt;&lt;D xsi:type="xsd:double"&gt;-11.130434&lt;/D&gt;&lt;D xsi:type="xsd:double"&gt;6.5883875&lt;/D&gt;&lt;D xsi:type="xsd:double"&gt;10.159122&lt;/D&gt;&lt;D xsi:type="xsd:double"&gt;-1.3055563&lt;/D&gt;&lt;D xsi:type="xsd:double"&gt;4.4188023&lt;/D&gt;&lt;D xsi:type="xsd:double"&gt;1.5761256&lt;/D&gt;&lt;D xsi:type="xsd:double"&gt;6.4447403&lt;/D&gt;&lt;D xsi:type="xsd:double"&gt;-2.2516906&lt;/D&gt;&lt;D xsi:type="xsd:double"&gt;-7.166624&lt;/D&gt;&lt;D xsi:type="xsd:double"&gt;-1.7921209&lt;/D&gt;&lt;D xsi:type="xsd:double"&gt;-8.0853405&lt;/D&gt;&lt;D xsi:type="xsd:double"&gt;-4.339796&lt;/D&gt;&lt;D xsi:type="xsd:double"&gt;11.047077&lt;/D&gt;&lt;D xsi:type="xsd:double"&gt;-3.3737063&lt;/D&gt;&lt;D xsi:type="xsd:double"&gt;2.0590901&lt;/D&gt;&lt;D xsi:type="xsd:double"&gt;4.883039&lt;/D&gt;&lt;D xsi:type="xsd:double"&gt;2.8157353&lt;/D&gt;&lt;D xsi:type="xsd:double"&gt;-2.074647&lt;/D&gt;&lt;D xsi:type="xsd:double"&gt;1.6666651&lt;/D&gt;&lt;D xsi:type="xsd:double"&gt;-1.0382414&lt;/D&gt;&lt;D xsi:type="xsd:double"&gt;1.1043549&lt;/D&gt;&lt;D xsi:type="xsd:double"&gt;0.10923147&lt;/D&gt;&lt;D xsi:type="xsd:double"&gt;1.6912103&lt;/D&gt;&lt;D xsi:type="xsd:double"&gt;3.207326&lt;/D&gt;&lt;D xsi:type="xsd:double"&gt;3.7191153&lt;/D&gt;&lt;D xsi:type="xsd:double"&gt;-8.600801&lt;/D&gt;&lt;D xsi:type="xsd:double"&gt;-7.1330667&lt;/D&gt;&lt;D xsi:type="xsd:double"&gt;-0.029540062&lt;/D&gt;&lt;D xsi:type="xsd:double"&gt;-2.2163093&lt;/D&gt;&lt;D xsi:type="xsd:double"&gt;-9.858113&lt;/D&gt;&lt;D xsi:type="xsd:double"&gt;9.121502&lt;/D&gt;&lt;D xsi:type="xsd:double"&gt;2.3750782&lt;/D&gt;&lt;D xsi:type="xsd:double"&gt;-9.340161&lt;/D&gt;&lt;D xsi:type="xsd:double"&gt;-1.6949177&lt;/D&gt;&lt;D xsi:type="xsd:double"&gt;6.693709&lt;/D&gt;&lt;D xsi:type="xsd:double"&gt;1.0484934&lt;/D&gt;&lt;D xsi:type="xsd:double"&gt;9.005332&lt;/D&gt;&lt;D xsi:type="xsd:double"&gt;-1.2953401&lt;/D&gt;&lt;D xsi:type="xsd:double"&gt;-1.6914606&lt;/D&gt;&lt;D xsi:type="xsd:double"&gt;2.4325132&lt;/D&gt;&lt;D xsi:type="xsd:double"&gt;-2.7801871&lt;/D&gt;&lt;D xsi:type="xsd:double"&gt;8.190823&lt;/D&gt;&lt;D xsi:type="xsd:double"&gt;0.24951696&lt;/D&gt;&lt;D xsi:type="xsd:double"&gt;-7.8816357&lt;/D&gt;&lt;D xsi:type="xsd:double"&gt;0.0300169&lt;/D&gt;&lt;D xsi:type="xsd:double"&gt;4.5618296&lt;/D&gt;&lt;D xsi:type="xsd:double"&gt;-1.2629151&lt;/D&gt;&lt;D xsi:type="xsd:double"&gt;0.14916658&lt;/D&gt;&lt;D xsi:type="xsd:double"&gt;-4.9099326&lt;/D&gt;&lt;D xsi:type="xsd:double"&gt;-9.288115&lt;/D&gt;&lt;D xsi:type="xsd:double"&gt;-25.193674&lt;/D&gt;&lt;D xsi:type="xsd:double"&gt;7.3390365&lt;/D&gt;&lt;D xsi:type="xsd:double"&gt;0.0838995&lt;/D&gt;&lt;D xsi:type="xsd:double"&gt;12.993944&lt;/D&gt;&lt;D xsi:type="xsd:double"&gt;-1.8843234&lt;/D&gt;&lt;D xsi:type="xsd:double"&gt;0.9697676&lt;/D&gt;&lt;D xsi:type="xsd:double"&gt;-0.8286238&lt;/D&gt;&lt;D xsi:type="xsd:double"&gt;10.102547&lt;/D&gt;&lt;D xsi:type="xsd:double"&gt;7.4163437&lt;/D&gt;&lt;D xsi:type="xsd:double"&gt;5.448246&lt;/D&gt;&lt;D xsi:type="xsd:double"&gt;-7.0959806&lt;/D&gt;&lt;D xsi:type="xsd:double"&gt;-0.82128644&lt;/D&gt;&lt;D xsi:type="xsd:double"&gt;-0.8943379&lt;/D&gt;&lt;D xsi:type="xsd:double"&gt;-3.9104283&lt;/D&gt;&lt;D xsi:type="xsd:double"&gt;4.0695667&lt;/D&gt;&lt;D xsi:type="xsd:double"&gt;5.72747&lt;/D&gt;&lt;D xsi:type="xsd:double"&gt;-10.916615&lt;/D&gt;&lt;D xsi:type="xsd:double"&gt;8.145773&lt;/D&gt;&lt;D xsi:type="xsd:double"&gt;-1.4205515&lt;/D&gt;&lt;D xsi:type="xsd:double"&gt;7.6407433&lt;/D&gt;&lt;D xsi:type="xsd:double"&gt;-0.24905801&lt;/D&gt;&lt;D xsi:type="xsd:double"&gt;1.6520977&lt;/D&gt;&lt;D xsi:type="xsd:double"&gt;-2.6502311&lt;/D&gt;&lt;D xsi:type="xsd:double"&gt;2.8490067&lt;/D&gt;&lt;D xsi:type="xsd:double"&gt;-5.632508&lt;/D&gt;&lt;D xsi:type="xsd:double"&gt;-4.076976&lt;/D&gt;&lt;D xsi:type="xsd:double"&gt;0.40802956&lt;/D&gt;&lt;D xsi:type="xsd:double"&gt;-12.801403&lt;/D&gt;&lt;D xsi:type="xsd:double"&gt;0.03929138&lt;/D&gt;&lt;D xsi:type="xsd:double"&gt;5.8915973&lt;/D&gt;&lt;D xsi:type="xsd:double"&gt;-14.87388&lt;/D&gt;&lt;D xsi:type="xsd:double"&gt;4.705882&lt;/D&gt;&lt;D xsi:type="xsd:double"&gt;8.530998&lt;/D&gt;&lt;D xsi:type="xsd:double"&gt;0.77319145&lt;/D&gt;&lt;D xsi:type="xsd:double"&gt;11.238539&lt;/D&gt;&lt;D xsi:type="xsd:double"&gt;-9.003437&lt;/D&gt;&lt;D xsi:type="xsd:double"&gt;2.7945638&lt;/D&gt;&lt;D xsi:type="xsd:double"&gt;-1.5429854&lt;/D&gt;&lt;D xsi:type="xsd:double"&gt;-2.8358161&lt;/D&gt;&lt;D xsi:type="xsd:double"&gt;2.064097&lt;/D&gt;&lt;D xsi:type="xsd:double"&gt;3.1987786&lt;/D&gt;&lt;D xsi:type="xsd:double"&gt;-10.221404&lt;/D&gt;&lt;D xsi:type="xsd:double"&gt;2.301681&lt;/D&gt;&lt;D xsi:type="xsd:double"&gt;-6.54881&lt;/D&gt;&lt;D xsi:type="xsd:double"&gt;7.5666428&lt;/D&gt;&lt;D xsi:type="xsd:double"&gt;4.3672442&lt;/D&gt;&lt;D xsi:type="xsd:double"&gt;2.0849466&lt;/D&gt;&lt;D xsi:type="xsd:double"&gt;3.744328&lt;/D&gt;&lt;D xsi:type="xsd:double"&gt;0.18228292&lt;/D&gt;&lt;D xsi:type="xsd:double"&gt;-7.678306&lt;/D&gt;&lt;D xsi:type="xsd:double"&gt;0.78833103&lt;/D&gt;&lt;D xsi:type="xsd:double"&gt;-4.364485&lt;/D&gt;&lt;D xsi:type="xsd:double"&gt;5.4379344&lt;/D&gt;&lt;D xsi:type="xsd:double"&gt;9.133852&lt;/D&gt;&lt;D xsi:type="xsd:double"&gt;7.972586&lt;/D&gt;&lt;/FQL&gt;&lt;FQL&gt;&lt;Q&gt;CPALM-FDS^FG_PRICE(0)/MAX(FG_PRICE(0,-1AY))&lt;/Q&gt;&lt;R&gt;1&lt;/R&gt;&lt;C&gt;1&lt;/C&gt;&lt;D xsi:type="xsd:double"&gt;0.924874426730727&lt;/D&gt;&lt;/FQL&gt;&lt;FQL&gt;&lt;Q&gt;TIOS-FDS^FG_PRICE_CHANGE(0,-3AM)&lt;/Q&gt;&lt;R&gt;1&lt;/R&gt;&lt;C&gt;1&lt;/C&gt;&lt;D xsi:type="xsd:double"&gt;-13.1161393296404&lt;/D&gt;&lt;/FQL&gt;&lt;FQL&gt;&lt;Q&gt;EPHE^FG_TOTAL_RETURNC(0,-12AM)&lt;/Q&gt;&lt;R&gt;1&lt;/R&gt;&lt;C&gt;1&lt;/C&gt;&lt;D xsi:type="xsd:double"&gt;23.068464&lt;/D&gt;&lt;/FQL&gt;&lt;FQL&gt;&lt;Q&gt;REFMYON-FDS^PROPER_NAME(0,,,"SECURITY","NAME")&lt;/Q&gt;&lt;R&gt;1&lt;/R&gt;&lt;C&gt;1&lt;/C&gt;&lt;D xsi:type="xsd:string"&gt;Malaysia Policy Rate - Overnight&lt;/D&gt;&lt;/FQL&gt;&lt;FQL&gt;&lt;Q&gt;VGK^FMA_DIV_YLD(NTMA,NOW,NOW,M,"PORTAGG","MEANR")&lt;/Q&gt;&lt;R&gt;1&lt;/R&gt;&lt;C&gt;1&lt;/C&gt;&lt;D xsi:type="xsd:double"&gt;3.4757708374086&lt;/D&gt;&lt;/FQL&gt;&lt;FQL&gt;&lt;Q&gt;TRYBR10Y-FDS^FG_YIELD(-10AY,0,Y,,"YTM")&lt;/Q&gt;&lt;R&gt;10&lt;/R&gt;&lt;C&gt;1&lt;/C&gt;&lt;D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xsi:type="xsd:double"&gt;10.455909&lt;/D&gt;&lt;/FQL&gt;&lt;FQL&gt;&lt;Q&gt;CAGDPY@PL^EE_ACTUAL_ANNUAL(MED,+1)&lt;/Q&gt;&lt;R&gt;1&lt;/R&gt;&lt;C&gt;1&lt;/C&gt;&lt;D xsi:type="xsd:double"&gt;0.7&lt;/D&gt;&lt;/FQL&gt;&lt;FQL&gt;&lt;Q&gt;USDTHB^FG_PRICE_CHANGE(0,-1AM)&lt;/Q&gt;&lt;R&gt;1&lt;/R&gt;&lt;C&gt;1&lt;/C&gt;&lt;D xsi:type="xsd:double"&gt;-4.880059&lt;/D&gt;&lt;/FQL&gt;&lt;FQL&gt;&lt;Q&gt;USDPEN^FG_PRICE_CHANGE(0,-6AM)&lt;/Q&gt;&lt;R&gt;1&lt;/R&gt;&lt;C&gt;1&lt;/C&gt;&lt;D xsi:type="xsd:double"&gt;0.30331612&lt;/D&gt;&lt;/FQL&gt;&lt;FQL&gt;&lt;Q&gt;FC0000ID^FMA_EPS(NTMA,-20AY,0,CY,,"PORTAGG","MEANR")&lt;/Q&gt;&lt;R&gt;20&lt;/R&gt;&lt;C&gt;1&lt;/C&gt;&lt;D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xsi:type="xsd:double"&gt;51.5269226366261&lt;/D&gt;&lt;D xsi:type="xsd:double"&gt;58.7717056192432&lt;/D&gt;&lt;D xsi:type="xsd:double"&gt;64.972794174405&lt;/D&gt;&lt;D xsi:type="xsd:double"&gt;67.9891570247354&lt;/D&gt;&lt;/FQL&gt;&lt;FQL&gt;&lt;Q&gt;EPU^FMA_DIV_YLD(NTMA,-10AY,0,AM,"PORTAGG","MEANR")&lt;/Q&gt;&lt;R&gt;121&lt;/R&gt;&lt;C&gt;1&lt;/C&gt;&lt;D xsi:type="xsd:double"&gt;2.19445135046213&lt;/D&gt;&lt;D xsi:type="xsd:double"&gt;2.27215100390269&lt;/D&gt;&lt;D xsi:type="xsd:double"&gt;2.1833845191902&lt;/D&gt;&lt;D xsi:type="xsd:double"&gt;2.15471686591924&lt;/D&gt;&lt;D xsi:type="xsd:double"&gt;2.23847090824011&lt;/D&gt;&lt;D xsi:type="xsd:double"&gt;2.21424926964644&lt;/D&gt;&lt;D xsi:type="xsd:double"&gt;2.37607783238019&lt;/D&gt;&lt;D xsi:type="xsd:double"&gt;2.02157170557657&lt;/D&gt;&lt;D xsi:type="xsd:double"&gt;1.87778277273437&lt;/D&gt;&lt;D xsi:type="xsd:double"&gt;1.98545435168338&lt;/D&gt;&lt;D xsi:type="xsd:double"&gt;2.15241798064322&lt;/D&gt;&lt;D xsi:type="xsd:double"&gt;2.41304699484617&lt;/D&gt;&lt;D xsi:type="xsd:double"&gt;2.60098226175133&lt;/D&gt;&lt;D xsi:type="xsd:double"&gt;2.49762581491813&lt;/D&gt;&lt;D xsi:type="xsd:double"&gt;2.41125289879998&lt;/D&gt;&lt;D xsi:type="xsd:double"&gt;2.47768293774647&lt;/D&gt;&lt;D xsi:type="xsd:double"&gt;2.7792389657856&lt;/D&gt;&lt;D xsi:type="xsd:double"&gt;2.35079716479596&lt;/D&gt;&lt;D xsi:type="xsd:double"&gt;2.09832600393065&lt;/D&gt;&lt;D xsi:type="xsd:double"&gt;1.65357007065284&lt;/D&gt;&lt;D xsi:type="xsd:double"&gt;1.87671737426998&lt;/D&gt;&lt;D xsi:type="xsd:double"&gt;1.83543065648642&lt;/D&gt;&lt;D xsi:type="xsd:double"&gt;1.62900991603476&lt;/D&gt;&lt;D xsi:type="xsd:double"&gt;1.50565140383842&lt;/D&gt;&lt;D xsi:type="xsd:double"&gt;1.56722861955388&lt;/D&gt;&lt;D xsi:type="xsd:double"&gt;1.60506335371815&lt;/D&gt;&lt;D xsi:type="xsd:double"&gt;1.99231944589577&lt;/D&gt;&lt;D xsi:type="xsd:double"&gt;2.30470679779569&lt;/D&gt;&lt;D xsi:type="xsd:double"&gt;2.07847713925231&lt;/D&gt;&lt;D xsi:type="xsd:double"&gt;2.05258518619598&lt;/D&gt;&lt;D xsi:type="xsd:double"&gt;2.22034031743441&lt;/D&gt;&lt;D xsi:type="xsd:double"&gt;2.0299293859884&lt;/D&gt;&lt;D xsi:type="xsd:double"&gt;2.26327780021026&lt;/D&gt;&lt;D xsi:type="xsd:double"&gt;2.26897852983637&lt;/D&gt;&lt;D xsi:type="xsd:double"&gt;2.30966622983747&lt;/D&gt;&lt;D xsi:type="xsd:double"&gt;2.04268050063182&lt;/D&gt;&lt;D xsi:type="xsd:double"&gt;2.27651880808483&lt;/D&gt;&lt;D xsi:type="xsd:double"&gt;2.33660229108299&lt;/D&gt;&lt;D xsi:type="xsd:double"&gt;2.67532017527883&lt;/D&gt;&lt;D xsi:type="xsd:double"&gt;2.76477144448177&lt;/D&gt;&lt;D xsi:type="xsd:double"&gt;2.41492416762088&lt;/D&gt;&lt;D xsi:type="xsd:double"&gt;2.34788553989949&lt;/D&gt;&lt;D xsi:type="xsd:double"&gt;2.22592150226887&lt;/D&gt;&lt;D xsi:type="xsd:double"&gt;2.07155781206759&lt;/D&gt;&lt;D xsi:type="xsd:double"&gt;4.58675089657733&lt;/D&gt;&lt;D xsi:type="xsd:double"&gt;2.06187447762744&lt;/D&gt;&lt;D xsi:type="xsd:double"&gt;2.22756732903008&lt;/D&gt;&lt;D xsi:type="xsd:double"&gt;2.41022968485146&lt;/D&gt;&lt;D xsi:type="xsd:double"&gt;2.30833954624538&lt;/D&gt;&lt;D xsi:type="xsd:double"&gt;2.60538554355464&lt;/D&gt;&lt;D xsi:type="xsd:double"&gt;2</t>
        </r>
      </text>
    </comment>
    <comment ref="A18" authorId="0" shapeId="0" xr:uid="{946F3410-1D09-4A5B-B246-B7D8D11158B1}">
      <text>
        <r>
          <rPr>
            <b/>
            <sz val="9"/>
            <color indexed="81"/>
            <rFont val="Tahoma"/>
            <charset val="1"/>
          </rPr>
          <t>.33796164167128&lt;/D&gt;&lt;D xsi:type="xsd:double"&gt;2.34763336660374&lt;/D&gt;&lt;D xsi:type="xsd:double"&gt;2.26246840064053&lt;/D&gt;&lt;D xsi:type="xsd:double"&gt;2.18552960618352&lt;/D&gt;&lt;D xsi:type="xsd:double"&gt;2.23919983890941&lt;/D&gt;&lt;D xsi:type="xsd:double"&gt;2.44259781568053&lt;/D&gt;&lt;D xsi:type="xsd:double"&gt;2.78385000224397&lt;/D&gt;&lt;D xsi:type="xsd:double"&gt;2.75237864912702&lt;/D&gt;&lt;D xsi:type="xsd:double"&gt;2.71993456037817&lt;/D&gt;&lt;D xsi:type="xsd:double"&gt;2.95595801965086&lt;/D&gt;&lt;D xsi:type="xsd:double"&gt;2.98987930218124&lt;/D&gt;&lt;D xsi:type="xsd:double"&gt;2.99417920681454&lt;/D&gt;&lt;D xsi:type="xsd:double"&gt;2.8371928269232&lt;/D&gt;&lt;D xsi:type="xsd:double"&gt;2.56053100227624&lt;/D&gt;&lt;D xsi:type="xsd:double"&gt;2.7057664326889&lt;/D&gt;&lt;D xsi:type="xsd:double"&gt;3.26422009599833&lt;/D&gt;&lt;D xsi:type="xsd:double"&gt;4.56225960762523&lt;/D&gt;&lt;D xsi:type="xsd:double"&gt;3.61685409304791&lt;/D&gt;&lt;D xsi:type="xsd:double"&gt;3.20685274836539&lt;/D&gt;&lt;D xsi:type="xsd:double"&gt;3.18905255476173&lt;/D&gt;&lt;D xsi:type="xsd:double"&gt;2.78042414590334&lt;/D&gt;&lt;D xsi:type="xsd:double"&gt;2.52297688437861&lt;/D&gt;&lt;D xsi:type="xsd:double"&gt;2.72007069016428&lt;/D&gt;&lt;D xsi:type="xsd:double"&gt;2.45071806237486&lt;/D&gt;&lt;D xsi:type="xsd:double"&gt;1.98315195718834&lt;/D&gt;&lt;D xsi:type="xsd:double"&gt;1.69320683496493&lt;/D&gt;&lt;D xsi:type="xsd:double"&gt;1.61384148376724&lt;/D&gt;&lt;D xsi:type="xsd:double"&gt;1.73917230225517&lt;/D&gt;&lt;D xsi:type="xsd:double"&gt;2.12834650395586&lt;/D&gt;&lt;D xsi:type="xsd:double"&gt;2.38808556888348&lt;/D&gt;&lt;D xsi:type="xsd:double"&gt;2.51345601539712&lt;/D&gt;&lt;D xsi:type="xsd:double"&gt;2.84771783976978&lt;/D&gt;&lt;D xsi:type="xsd:double"&gt;3.06577824723885&lt;/D&gt;&lt;D xsi:type="xsd:double"&gt;3.57824880287708&lt;/D&gt;&lt;D xsi:type="xsd:double"&gt;3.62984584840465&lt;/D&gt;&lt;D xsi:type="xsd:double"&gt;3.60746772206751&lt;/D&gt;&lt;D xsi:type="xsd:double"&gt;3.91193408424254&lt;/D&gt;&lt;D xsi:type="xsd:double"&gt;4.12307803035831&lt;/D&gt;&lt;D xsi:type="xsd:double"&gt;3.68251777699021&lt;/D&gt;&lt;D xsi:type="xsd:double"&gt;3.44501627437981&lt;/D&gt;&lt;D xsi:type="xsd:double"&gt;3.52046047034722&lt;/D&gt;&lt;D xsi:type="xsd:double"&gt;4.21257730616886&lt;/D&gt;&lt;D xsi:type="xsd:double"&gt;4.45209801375512&lt;/D&gt;&lt;D xsi:type="xsd:double"&gt;5.01670666079974&lt;/D&gt;&lt;D xsi:type="xsd:double"&gt;5.37330840803627&lt;/D&gt;&lt;D xsi:type="xsd:double"&gt;5.07645330709289&lt;/D&gt;&lt;D xsi:type="xsd:double"&gt;5.43941258112355&lt;/D&gt;&lt;D xsi:type="xsd:double"&gt;4.78727351578613&lt;/D&gt;&lt;D xsi:type="xsd:double"&gt;3.74064899695144&lt;/D&gt;&lt;D xsi:type="xsd:double"&gt;3.81912753685776&lt;/D&gt;&lt;D xsi:type="xsd:double"&gt;3.61787548532525&lt;/D&gt;&lt;D xsi:type="xsd:double"&gt;4.34286799206408&lt;/D&gt;&lt;D xsi:type="xsd:double"&gt;4.66212875183229&lt;/D&gt;&lt;D xsi:type="xsd:double"&gt;4.76608571613676&lt;/D&gt;&lt;D xsi:type="xsd:double"&gt;5.18859564821533&lt;/D&gt;&lt;D xsi:type="xsd:double"&gt;5.01974410251731&lt;/D&gt;&lt;D xsi:type="xsd:double"&gt;4.31241317749184&lt;/D&gt;&lt;D xsi:type="xsd:double"&gt;4.68046206315648&lt;/D&gt;&lt;D xsi:type="xsd:double"&gt;5.06943139828133&lt;/D&gt;&lt;D xsi:type="xsd:double"&gt;5.15244558156247&lt;/D&gt;&lt;D xsi:type="xsd:double"&gt;4.40488190120948&lt;/D&gt;&lt;D xsi:type="xsd:double"&gt;3.6160823147589&lt;/D&gt;&lt;D xsi:type="xsd:double"&gt;3.47694121553927&lt;/D&gt;&lt;D xsi:type="xsd:double"&gt;3.82271050321225&lt;/D&gt;&lt;D xsi:type="xsd:double"&gt;3.41054121492125&lt;/D&gt;&lt;D xsi:type="xsd:double"&gt;3.34267417422666&lt;/D&gt;&lt;D xsi:type="xsd:double"&gt;3.47939604122215&lt;/D&gt;&lt;D xsi:type="xsd:double"&gt;4.07937282462534&lt;/D&gt;&lt;D xsi:type="xsd:double"&gt;4.142027268229&lt;/D&gt;&lt;D xsi:type="xsd:double"&gt;4.00045667973991&lt;/D&gt;&lt;D xsi:type="xsd:double"&gt;3.76567391425245&lt;/D&gt;&lt;/FQL&gt;&lt;FQL&gt;&lt;Q&gt;EWW^FMA_PE(NTMA,-10AY,0,AM,"PORTAGG","MEANR")&lt;/Q&gt;&lt;R&gt;121&lt;/R&gt;&lt;C&gt;1&lt;/C&gt;&lt;D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xsi:type="xsd:double"&gt;16.5186907292826&lt;/D&gt;&lt;D xsi:type="xsd:double"&gt;17.6069587228401&lt;/D&gt;&lt;D xsi:type="xsd:double"&gt;18.5769966385659&lt;/D&gt;&lt;D xsi:type="xsd:double"&gt;19.5221635063758&lt;/D&gt;&lt;D xsi:type="xsd:double"&gt;19.2684123083504&lt;/D&gt;&lt;D xsi:type="xsd:double"&gt;17.8539504777077&lt;/D&gt;&lt;D xsi:type="xsd:double"&gt;18.5041603772051&lt;/D&gt;&lt;D xsi:type="xsd:double"&gt;18.423170247326&lt;/D&gt;&lt;D xsi:type="xsd:double"&gt;17.9881267665783&lt;/D&gt;&lt;D xsi:type="xsd:double"&gt;18.0667141564892&lt;/D&gt;&lt;D xsi:type="xsd:double"&gt;16.6633397566749&lt;/D&gt;&lt;D xsi:type="xsd:double"&gt;16.0626314281338&lt;/D&gt;&lt;D xsi:type="xsd:double"&gt;16.495710208372&lt;/D&gt;&lt;D xsi:type="xsd:double"&gt;16.5200558063535&lt;/D&gt;&lt;D xsi:type="xsd:double"&gt;17.3134362778343&lt;/D&gt;&lt;D xsi:type="xsd:double"&gt;16.8974544674451&lt;/D&gt;&lt;D xsi:type="xsd:double"&gt;16.6657365437143&lt;/D&gt;&lt;D xsi:type="xsd:double"&gt;16.463690392727&lt;/D&gt;&lt;D xsi:type="xsd:double"&gt;17.0201080036665&lt;/D&gt;&lt;D xsi:type="xsd:double"&gt;17.2499766433491&lt;/D&gt;&lt;D xsi:type="xsd:double"&gt;16.6896077607265&lt;/D&gt;&lt;D xsi:type="xsd:double"&gt;16.0625409741118&lt;/D&gt;&lt;D xsi:type="xsd:double"&gt;15.5264416121517&lt;/D&gt;&lt;D xsi:type="xsd:double"&gt;15.7319783462218&lt;/D&gt;&lt;D xsi:type="xsd:double"&gt;16.4004033871537&lt;/D&gt;&lt;D xsi:type="xsd:double"&gt;15.5023600578373&lt;/D&gt;&lt;D xsi:type="xsd:double"&gt;15.0878669900748&lt;/D&gt;&lt;D xsi:type="xsd:double"&gt;15.5073539927887&lt;/D&gt;&lt;D xsi:type="xsd:double"&gt;14.3645506281839&lt;/D&gt;&lt;D xsi:type="xsd:double"&gt;14.8993347401575&lt;/D&gt;&lt;D xsi:type="xsd:double"&gt;15.5973574211892&lt;/D&gt;&lt;D xsi:type="xsd:double"&gt;15.5190748047539&lt;/D&gt;&lt;D xsi:type="xsd:double"&gt;15.0906260271612&lt;/D&gt;&lt;D xsi:type="xsd:double"&gt;13.8893186024176&lt;/D&gt;&lt;D xsi:type="xsd:double"&gt;11.8934039278927&lt;/D&gt;&lt;D xsi:type="xsd:double"&gt;12.3885696722782&lt;/D&gt;&lt;D xsi:type="xsd:double"&gt;13.1635435203004&lt;/D&gt;&lt;D xsi:type="xsd:double"&gt;13.0270575713889&lt;/D&gt;&lt;D xsi:type="xsd:double"&gt;12.952355812142&lt;/D&gt;&lt;D xsi:type="xsd:double"&gt;13.6505027209293&lt;/D&gt;&lt;D xsi:type="xsd:double"&gt;12.7659417627135&lt;/D&gt;&lt;D xsi:type="xsd:double"&gt;12.9867182764043&lt;/D&gt;&lt;D xsi:type="xsd:double"&gt;12.4592356369207&lt;/D&gt;&lt;D xsi:type="xsd:double"&gt;12.5337035089549&lt;/D&gt;&lt;D xsi:type="xsd:double"&gt;13.1955210230944&lt;/D&gt;&lt;D xsi:type="xsd:double"&gt;13.6328039587732&lt;/D&gt;&lt;D xsi:type="xsd:double"&gt;13.4527120753693&lt;/D&gt;&lt;D xsi:type="xsd:double"&gt;13.9363392838433&lt;/D&gt;&lt;D xsi:type="xsd:double"&gt;13.8904918983674&lt;/D&gt;&lt;D xsi:type="xsd:double"&gt;13.0606399091841&lt;/D&gt;&lt;D xsi:type="xsd:double"&gt;10.3821656933714&lt;/D&gt;&lt;D xsi:type="xsd:double"&gt;12.2943107792414&lt;/D&gt;&lt;D xsi:type="xsd:double"&gt;15.1928714475838&lt;/D&gt;&lt;D xsi:type="xsd:double"&gt;16.7119301991193&lt;/D&gt;&lt;D xsi:type="xsd:double"&gt;16.923809406414&lt;/D&gt;&lt;D xsi:type="xsd:double"&gt;16.3995202966487&lt;/D&gt;&lt;D xsi:type="xsd:double"&gt;15.0060283855933&lt;/D&gt;&lt;D xsi:type="xsd:double"&gt;14.4138817818083&lt;/D&gt;&lt;D xsi:type="xsd:double"&gt;14.9326574708822&lt;/D&gt;&lt;D xsi:type="xsd:double"&gt;14.7733337592858&lt;/D&gt;&lt;D xsi:type="xsd:double"&gt;14.379931617209&lt;/D&gt;&lt;D xsi:type="xsd:double"&gt;13.9622582612603&lt;/D&gt;&lt;D xsi:type="xsd:double"&gt;14.6226599913173&lt;/D&gt;&lt;D xsi:type="xsd:double"&gt;14.8824216255067&lt;/D&gt;&lt;D xsi:type="xsd:double"&gt;14.6402048889082&lt;/D&gt;&lt;D xsi:type="xsd:double"&gt;14.7880827025626&lt;/D&gt;&lt;D xsi:type="xsd:double"&gt;14.290065375759&lt;/D&gt;&lt;D xsi:type="xsd:double"&gt;14.4682916925482&lt;/D&gt;&lt;D xsi:type="xsd:double"&gt;13.7942128708109&lt;/D&gt;&lt;D xsi:type="xsd:double"&gt;13.8204029386171&lt;/D&gt;&lt;D xsi:type="xsd:double"&gt;12.6960051913016&lt;/D&gt;&lt;D xsi:type="xsd:double"&gt;13.7502858516818&lt;/D&gt;&lt;D xsi:type="xsd:double"&gt;12.9678700458592&lt;/D&gt;&lt;D xsi:type="xsd:double"&gt;13.2628885891602&lt;/D&gt;&lt;D xsi:type="xsd:double"&gt;13.8881468603165&lt;/D&gt;&lt;D xsi:type="xsd:double"&gt;12.9904973234209&lt;/D&gt;&lt;D xsi:type="xsd:double"&gt;12.8055099642682&lt;/D&gt;&lt;D xsi:type="xsd:double"&gt;11.7126890182694&lt;/D&gt;&lt;D xsi:type="xsd:double"&gt;11.3573501210935&lt;/D&gt;&lt;D xsi:type="xsd:double"&gt;11.3547940635164&lt;/D&gt;&lt;D xsi:type="xsd:double"&gt;10.9897487696831&lt;/D&gt;&lt;D xsi:type="xsd:double"&gt;12.024964661581&lt;/D&gt;&lt;D xsi:type="xsd:double"&gt;12.6673387755236&lt;/D&gt;&lt;D xsi:type="xsd:double"&gt;12.1774500798067&lt;/D&gt;&lt;D xsi:type="xsd:double"&gt;13.0694891266765&lt;/D&gt;&lt;D xsi:type="xsd:double"&gt;12.7132409075439&lt;/D&gt;&lt;D xsi:type="xsd:double"&gt;12.4471335236537&lt;/D&gt;&lt;D xsi:type="xsd:double"&gt;12.5226792171903&lt;/D&gt;&lt;D xsi:type="xsd:double"&gt;12.031712262653&lt;/D&gt;&lt;D xsi:type="xsd:double"&gt;11.8343994025609&lt;/D&gt;&lt;D xsi:type="xsd:double"&gt;12.1032771157771&lt;/D&gt;&lt;D xsi:type="xsd:double"&gt;11.7342091105186&lt;/D&gt;&lt;D xsi:type="xsd:double"&gt;11.4212632724491&lt;/D&gt;&lt;D xsi:type="xsd:double"&gt;11.0427669450944&lt;/D&gt;&lt;D xsi:type="xsd:double"&gt;11.90711789906&lt;/D&gt;&lt;D xsi:type="xsd:double"&gt;13.0144817877887&lt;/D&gt;&lt;D xsi:type="xsd:double"&gt;12.7902285345717&lt;/D&gt;&lt;D xsi:type="xsd:double"&gt;12.6206005018533&lt;/D&gt;&lt;D xsi:type="xsd:double"&gt;12.6696410818311&lt;/D&gt;&lt;D xsi:type="xsd:double"&gt;12.6823848436299&lt;/D&gt;&lt;D xsi:type="xsd:double"&gt;12.110849908859&lt;/D&gt;&lt;D xsi:type="xsd:double"&gt;11.1970038122378&lt;/D&gt;&lt;D xsi:type="xsd:double"&gt;11.0092582582625&lt;/D&gt;&lt;D xsi:type="xsd:double"&gt;10.7242126516526&lt;/D&gt;&lt;D xsi:type="xsd:double"&gt;11.0937200301606&lt;/D&gt;&lt;/FQL&gt;&lt;FQL&gt;&lt;Q&gt;TRYFR10Y-FDS^FG_YIELD(-10AY,0,Y,,"YTM")&lt;/Q&gt;&lt;R&gt;10&lt;/R&gt;&lt;C&gt;1&lt;/C&gt;&lt;D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xsi:type="xsd:double"&gt;2.534&lt;/D&gt;&lt;/FQL&gt;&lt;FQL&gt;&lt;Q&gt;CAGDPY@TH^EE_ACTUAL_ANNUAL(MED,+1)&lt;/Q&gt;&lt;R&gt;1&lt;/R&gt;&lt;C&gt;1&lt;/C&gt;&lt;D xsi:type="xsd:double"&gt;2.5&lt;/D&gt;&lt;/FQL&gt;&lt;FQL&gt;&lt;Q&gt;CC_TW^FG_COMPANY_NAME&lt;/Q&gt;&lt;R&gt;1&lt;/R&gt;&lt;C&gt;1&lt;/C&gt;&lt;D xsi:type="xsd:string"&gt;Taiwan, China&lt;/D&gt;&lt;/FQL&gt;&lt;FQL&gt;&lt;Q&gt;USDAED^STD(FG_PRICE_CHANGE(0,-3AY,M))&lt;/Q&gt;&lt;R&gt;1&lt;/R&gt;&lt;C&gt;1&lt;/C&gt;&lt;D xsi:type="xsd:double"&gt;0.00872924886949024&lt;/D&gt;&lt;/FQL&gt;&lt;FQL&gt;&lt;Q&gt;USDINR^FG_PRICE_CHANGE(0,-6AM)&lt;/Q&gt;&lt;R&gt;1&lt;/R&gt;&lt;C&gt;1&lt;/C&gt;&lt;D xsi:type="xsd:double"&gt;0.3837943&lt;/D&gt;&lt;/FQL&gt;&lt;FQL&gt;&lt;Q&gt;USDBRL^FG_PRICE_CHANGE(0,-6AM)&lt;/Q&gt;&lt;R&gt;1&lt;/R&gt;&lt;C&gt;1&lt;/C&gt;&lt;D xsi:type="xsd:double"&gt;9.305429&lt;/D&gt;&lt;/FQL&gt;&lt;FQL&gt;&lt;Q&gt;USDMXN^FG_PRICE(0)&lt;/Q&gt;&lt;R&gt;1&lt;/R&gt;&lt;C&gt;1&lt;/C&gt;&lt;D xsi:type="xsd:double"&gt;19.570026&lt;/D&gt;&lt;/FQL&gt;&lt;FQL&gt;&lt;Q&gt;USDIDR^FG_PRICE_CHANGE(0,-6AM)&lt;/Q&gt;&lt;R&gt;1&lt;/R&gt;&lt;C&gt;1&lt;/C&gt;&lt;D xsi:type="xsd:double"&gt;-4.6042147&lt;/D&gt;&lt;/FQL&gt;&lt;FQL&gt;&lt;Q&gt;CNYA^P_PRICE_RETURNS_PR('52W',2,-10AY,0,AM)&lt;/Q&gt;&lt;R&gt;121&lt;/R&gt;&lt;C&gt;1&lt;/C&gt;&lt;D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xsi:type="xsd:double"&gt;15.65752&lt;/D&gt;&lt;D xsi:type="xsd:double"&gt;14.25091&lt;/D&gt;&lt;D xsi:type="xsd:double"&gt;14.066589&lt;/D&gt;&lt;D xsi:type="xsd:double"&gt;19.697964&lt;/D&gt;&lt;D xsi:type="xsd:double"&gt;22.3454&lt;/D&gt;&lt;D xsi:type="xsd:double"&gt;19.18851&lt;/D&gt;&lt;D xsi:type="xsd:double"&gt;26.465786&lt;/D&gt;&lt;D xsi:type="xsd:double"&gt;39.40606&lt;/D&gt;&lt;D xsi:type="xsd:double"&gt;28.946459&lt;/D&gt;&lt;D xsi:type="xsd:double"&gt;21.2471&lt;/D&gt;&lt;D xsi:type="xsd:double"&gt;17.555916&lt;/D&gt;&lt;D xsi:type="xsd:double"&gt;18.177938&lt;/D&gt;&lt;D xsi:type="xsd:double"&gt;-1.8373013&lt;/D&gt;&lt;D xsi:type="xsd:double"&gt;-4.8285484&lt;/D&gt;&lt;D xsi:type="xsd:double"&gt;-10.990488&lt;/D&gt;&lt;D xsi:type="xsd:double"&gt;-12.458134&lt;/D&gt;&lt;D xsi:type="xsd:double"&gt;-22.414606&lt;/D&gt;&lt;D xsi:type="xsd:double"&gt;-23.398954&lt;/D&gt;&lt;D xsi:type="xsd:double"&gt;-25.268072&lt;/D&gt;&lt;D xsi:type="xsd:double"&gt;-27.469927&lt;/D&gt;&lt;D xsi:type="xsd:double"&gt;-9.662687&lt;/D&gt;&lt;D xsi:type="xsd:double"&gt;-8.553815&lt;/D&gt;&lt;D xsi:type="xsd:double"&gt;-0.8397341&lt;/D&gt;&lt;D xsi:type="xsd:double"&gt;-11.617571&lt;/D&gt;&lt;D xsi:type="xsd:double"&gt;8.584118&lt;/D&gt;&lt;D xsi:type="xsd:double"&gt;8.539927&lt;/D&gt;&lt;D xsi:type="xsd:double"&gt;7.8842998&lt;/D&gt;&lt;D xsi:type="xsd:double"&gt;8.539939&lt;/D&gt;&lt;D xsi:type="xsd:double"&gt;20.884668&lt;/D&gt;&lt;D xsi:type="xsd:double"&gt;23.742748&lt;/D&gt;&lt;D xsi:type="xsd:double"&gt;33.08772&lt;/D&gt;&lt;D xsi:type="xsd:double"&gt;15.135872&lt;/D&gt;&lt;D xsi:type="xsd:double"&gt;8.424926&lt;/D&gt;&lt;D xsi:type="xsd:double"&gt;-2.7266681&lt;/D&gt;&lt;D xsi:type="xsd:double"&gt;-1.7069519&lt;/D&gt;&lt;D xsi:type="xsd:double"&gt;8.649933&lt;/D&gt;&lt;D xsi:type="xsd:double"&gt;11.107874&lt;/D&gt;&lt;D xsi:type="xsd:double"&gt;23.799408&lt;/D&gt;&lt;D xsi:type="xsd:double"&gt;36.694218&lt;/D&gt;&lt;D xsi:type="xsd:double"&gt;29.630672&lt;/D&gt;&lt;D xsi:type="xsd:double"&gt;32.54347&lt;/D&gt;&lt;D xsi:type="xsd:double"&gt;42.78444&lt;/D&gt;&lt;D xsi:type="xsd:double"&gt;40.663086&lt;/D&gt;&lt;D xsi:type="xsd:double"&gt;61.830746&lt;/D&gt;&lt;D xsi:type="xsd:double"&gt;44.94475&lt;/D&gt;&lt;D xsi:type="xsd:double"&gt;47.31736&lt;/D&gt;&lt;D xsi:type="xsd:double"&gt;48.256767&lt;/D&gt;&lt;D xsi:type="xsd:double"&gt;61.208786&lt;/D&gt;&lt;D xsi:type="xsd:double"&gt;43.043816&lt;/D&gt;&lt;D xsi:type="xsd:double"&gt;15.358841&lt;/D&gt;&lt;D xsi:type="xsd:double"&gt;14.750517&lt;/D&gt;&lt;D xsi:type="xsd:double"&gt;19.073736&lt;/D&gt;&lt;D xsi:type="xsd:double"&gt;15.811169&lt;/D&gt;&lt;D xsi:type="xsd:double"&gt;9.061003&lt;/D&gt;&lt;D xsi:type="xsd:double"&gt;7.507515&lt;/D&gt;&lt;D xsi:type="xsd:double"&gt;-9.489465&lt;/D&gt;&lt;D xsi:type="xsd:double"&gt;-6.6474676&lt;/D&gt;&lt;D xsi:type="xsd:double"&gt;-7.1584997&lt;/D&gt;&lt;D xsi:type="xsd:double"&gt;-21.58262&lt;/D&gt;&lt;D xsi:type="xsd:double"&gt;-24.849356&lt;/D&gt;&lt;D xsi:type="xsd:double"&gt;-14.216524&lt;/D&gt;&lt;D xsi:type="xsd:double"&gt;-9.457368&lt;/D&gt;&lt;D xsi:type="xsd:double"&gt;-17.547089&lt;/D&gt;&lt;D xsi:type="xsd:double"&gt;-26.039589&lt;/D&gt;&lt;D xsi:type="xsd:double"&gt;-32.37484&lt;/D&gt;&lt;D xsi:type="xsd:double"&gt;-30.022066&lt;/D&gt;&lt;D xsi:type="xsd:double"&gt;-26.109404&lt;/D&gt;&lt;D xsi:type="xsd:double"&gt;-9.812159&lt;/D&gt;&lt;D xsi:type="xsd:double"&gt;-18.34225&lt;/D&gt;&lt;D xsi:type="xsd:double"&gt;-9.642166&lt;/D&gt;&lt;D xsi:type="xsd:double"&gt;0.33921003&lt;/D&gt;&lt;D xsi:type="xsd:double"&gt;-7.5921354&lt;/D&gt;&lt;D xsi:type="xsd:double"&gt;-19.97307&lt;/D&gt;&lt;D xsi:type="xsd:double"&gt;-14.294481&lt;/D&gt;&lt;D xsi:type="xsd:double"&gt;-17.27758&lt;/D&gt;&lt;D xsi:type="xsd:double"&gt;-7.544565&lt;/D&gt;&lt;D xsi:type="xsd:double"&gt;-4.736781&lt;/D&gt;&lt;D xsi:type="xsd:double"&gt;-7.100761&lt;/D&gt;&lt;D xsi:type="xsd:double"&gt;-16.400307&lt;/D&gt;&lt;D xsi:type="xsd:double"&gt;-26.92008&lt;/D&gt;&lt;D xsi:type="xsd:double"&gt;-16.739834&lt;/D&gt;&lt;D xsi:type="xsd:double"&gt;-16.771322&lt;/D&gt;&lt;D xsi:type="xsd:double"&gt;-12.611092&lt;/D&gt;&lt;D xsi:type="xsd:double"&gt;-8.074909&lt;/D&gt;&lt;D xsi:type="xsd:double"&gt;-9.692687&lt;/D&gt;&lt;D xsi:type="xsd:double"&gt;-13.9197235&lt;/D&gt;&lt;D xsi:type="xsd:double"&gt;-7.7355385&lt;/D&gt;&lt;D xsi:type="xsd:double"&gt;5.1481843&lt;/D&gt;&lt;/FQL&gt;&lt;FQL&gt;&lt;Q&gt;EIDO^FG_TOTAL_RETURNC(-10AY,0,AM)&lt;/Q&gt;&lt;R&gt;121&lt;/R&gt;&lt;C&gt;1&lt;/C&gt;&lt;D xsi:type="xsd:double"&gt;-5.7388306&lt;/D&gt;&lt;D xsi:type="xsd:double"&gt;-0.87495446&lt;/D&gt;&lt;D xsi:type="xsd:double"&gt;2.6112556&lt;/D&gt;&lt;D xsi:type="xsd:double"&gt;-1.4677227&lt;/D&gt;&lt;D xsi:type="xsd:double"&gt;-0.036484003&lt;/D&gt;&lt;D xsi:type="xsd:double"&gt;0.65693855&lt;/D&gt;&lt;D xsi:type="xsd:double"&gt;-2.175492&lt;/D&gt;&lt;D xsi:type="xsd:double"&gt;-2.186805&lt;/D&gt;&lt;D xsi:type="xsd:double"&gt;-1.5915096&lt;/D&gt;&lt;D xsi:type="xsd:double"&gt;-8.709187&lt;/D&gt;&lt;D xsi:type="xsd:double"&gt;-5.8974323&lt;/D&gt;&lt;D xsi:type="xsd:double"&gt;-7.538599&lt;/D&gt;&lt;D xsi:type="xsd:double"&gt;-14.931244&lt;/D&gt;&lt;D xsi:type="xsd:double"&gt;24.769056&lt;/D&gt;&lt;D xsi:type="xsd:double"&gt;-4.025918&lt;/D&gt;&lt;D xsi:type="xsd:double"&gt;1.3010979&lt;/D&gt;&lt;D xsi:type="xsd:double"&gt;-0.47686696&lt;/D&gt;&lt;D xsi:type="xsd:double"&gt;5.893624&lt;/D&gt;&lt;D xsi:type="xsd:double"&gt;4.343891&lt;/D&gt;&lt;D xsi:type="xsd:double"&gt;1.9948006&lt;/D&gt;&lt;D xsi:type="xsd:double"&gt;-4.5493183&lt;/D&gt;&lt;D xsi:type="xsd:double"&gt;1.3955712&lt;/D&gt;&lt;D xsi:type="xsd:double"&gt;14.69804&lt;/D&gt;&lt;D xsi:type="xsd:double"&gt;0.46458244&lt;/D&gt;&lt;D xsi:type="xsd:double"&gt;3.0828476&lt;/D&gt;&lt;D xsi:type="xsd:double"&gt;-2.1682262&lt;/D&gt;&lt;D xsi:type="xsd:double"&gt;-11.425293&lt;/D&gt;&lt;D xsi:type="xsd:double"&gt;0.4992485&lt;/D&gt;&lt;D xsi:type="xsd:double"&gt;4.984963&lt;/D&gt;&lt;D xsi:type="xsd:double"&gt;0.5321264&lt;/D&gt;&lt;D xsi:type="xsd:double"&gt;4.9267173&lt;/D&gt;&lt;D xsi:type="xsd:double"&gt;2.8327465&lt;/D&gt;&lt;D xsi:type="xsd:double"&gt;1.0943413&lt;/D&gt;&lt;D xsi:type="xsd:double"&gt;3.1887174&lt;/D&gt;&lt;D xsi:type="xsd:double"&gt;-2.1603823&lt;/D&gt;&lt;D xsi:type="xsd:double"&gt;2.0958185&lt;/D&gt;&lt;D xsi:type="xsd:double"&gt;-3.592378&lt;/D&gt;&lt;D xsi:type="xsd:double"&gt;1.2167335&lt;/D&gt;&lt;D xsi:type="xsd:double"&gt;1.9534111&lt;/D&gt;&lt;D xsi:type="xsd:double"&gt;3.9086342&lt;/D&gt;&lt;D xsi:type="xsd:double"&gt;8.484197&lt;/D&gt;&lt;D xsi:type="xsd:double"&gt;-5.8573246&lt;/D&gt;&lt;D xsi:type="xsd:double"&gt;-7.890165&lt;/D&gt;&lt;D xsi:type="xsd:double"&gt;-3.6981106&lt;/D&gt;&lt;D xsi:type="xsd:double"&gt;-1.3714731&lt;/D&gt;&lt;D xsi:type="xsd:double"&gt;-8.406377&lt;/D&gt;&lt;D xsi:type="xsd:double"&gt;6.5841913&lt;/D&gt;&lt;D xsi:type="xsd:double"&gt;0.08291006&lt;/D&gt;&lt;D xsi:type="xsd:double"&gt;-5.38525&lt;/D&gt;&lt;D xsi:type="xsd:double"&gt;-4.9912395&lt;/D&gt;&lt;D xsi:type="xsd:double"&gt;13.041472&lt;/D&gt;&lt;D xsi:type="xsd:double"&gt;0.8043051&lt;/D&gt;&lt;D xsi:type="xsd:double"&gt;10.696924&lt;/D&gt;&lt;D xsi:type="xsd:double"&gt;-2.928257&lt;/D&gt;&lt;D xsi:type="xsd:double"&gt;-4.223233&lt;/D&gt;&lt;D xsi:type="xsd:double"&gt;2.3228407&lt;/D&gt;&lt;D xsi:type="xsd:double"&gt;-8.541745&lt;/D&gt;&lt;D xsi:type="xsd:double"&gt;10.996353&lt;/D&gt;&lt;D xsi:type="xsd:double"&gt;-0.23121834&lt;/D&gt;&lt;D xsi:type="xsd:double"&gt;-4.6349883&lt;/D&gt;&lt;D xsi:type="xsd:double"&gt;-1.1340678&lt;/D&gt;&lt;D xsi:type="xsd:double"&gt;4.3424845&lt;/D&gt;&lt;D xsi:type="xsd:double"&gt;-4.8292103&lt;/D&gt;&lt;D xsi:type="xsd:double"&gt;6.1329126&lt;/D&gt;&lt;D xsi:type="xsd:double"&gt;-1.59657&lt;/D&gt;&lt;D xsi:type="xsd:double"&gt;-14.602298&lt;/D&gt;&lt;D xsi:type="xsd:double"&gt;-33.549583&lt;/D&gt;&lt;D xsi:type="xsd:double"&gt;7.6708436&lt;/D&gt;&lt;D xsi:type="xsd:double"&gt;6.9948196&lt;/D&gt;&lt;D xsi:type="xsd:double"&gt;11.020112&lt;/D&gt;&lt;D xsi:type="xsd:double"&gt;6.1674&lt;/D&gt;&lt;D xsi:type="xsd:double"&gt;3.215766&lt;/D&gt;&lt;D xsi:type="xsd:double"&gt;-12.462312&lt;/D&gt;&lt;D xsi:type="xsd:double"&gt;7.864523&lt;/D&gt;&lt;D xsi:type="xsd:double"&gt;20.702494&lt;/D&gt;&lt;D xsi:type="xsd:double"&gt;3.0532002&lt;/D&gt;&lt;D xsi:type="xsd:double"&gt;-0.6465554&lt;/D&gt;&lt;D xsi:type="xsd:double"&gt;-0.86767673&lt;/D&gt;&lt;D xsi:type="xsd:double"&gt;0.7877469&lt;/D&gt;&lt;D xsi:type="xsd:double"&gt;-6.5132437&lt;/D&gt;&lt;D xsi:type="xsd:double"&gt;-1.2540638&lt;/D&gt;&lt;D xsi:type="xsd:double"&gt;-2.3473024&lt;/D&gt;&lt;D xsi:type="xsd:double"&gt;-2.5690675&lt;/D&gt;&lt;D xsi:type="xsd:double"&gt;3.9303422&lt;/D&gt;&lt;D xsi:type="xsd:double"&gt;1.292491&lt;/D&gt;&lt;D xsi:type="xsd:double"&gt;13.043475&lt;/D&gt;&lt;D xsi:type="xsd:double"&gt;-4.0133834&lt;/D&gt;&lt;D xsi:type="xsd:double"&gt;1.7593026&lt;/D&gt;&lt;D xsi:type="xsd:double"&gt;-0.51724315&lt;/D&gt;&lt;D xsi:type="xsd:double"&gt;6.325829&lt;/D&gt;&lt;D xsi:type="xsd:double"&gt;1.0187507&lt;/D&gt;&lt;D xsi:type="xsd:double"&gt;1.7749071&lt;/D&gt;&lt;D xsi:type="xsd:double"&gt;-2.6159346&lt;/D&gt;&lt;D xsi:type="xsd:double"&gt;-5.5235863&lt;/D&gt;&lt;D xsi:type="xsd:double"&gt;-0.3058076&lt;/D&gt;&lt;D xsi:type="xsd:double"&gt;3.2427669&lt;/D&gt;&lt;D xsi:type="xsd:double"&gt;0.12733936&lt;/D&gt;&lt;D xsi:type="xsd:double"&gt;0.08478165&lt;/D&gt;&lt;D xsi:type="xsd:double"&gt;-2.033043&lt;/D&gt;&lt;D xsi:type="xsd:double"&gt;-1.5669405&lt;/D&gt;&lt;D xsi:type="xsd:double"&gt;4.4809103&lt;/D&gt;&lt;D xsi:type="xsd:double"&gt;-2.1231413&lt;/D&gt;&lt;D xsi:type="xsd:double"&gt;-0.3904581&lt;/D&gt;&lt;D xsi:type="xsd:double"&gt;7.621956&lt;/D&gt;&lt;D xsi:type="xsd:double"&gt;-3.7231803&lt;/D&gt;&lt;D xsi:type="xsd:double"&gt;-0.9300649&lt;/D&gt;&lt;D xsi:type="xsd:double"&gt;1.0394096&lt;/D&gt;&lt;D xsi:type="xsd:double"&gt;-1.6287982&lt;/D&gt;&lt;D xsi:type="xsd:double"&gt;-3.0065358&lt;/D&gt;&lt;D xsi:type="xsd:double"&gt;-8.535486&lt;/D&gt;&lt;D xsi:type="xsd:double"&gt;6.581533&lt;/D&gt;&lt;D xsi:type="xsd:double"&gt;3.5028338&lt;/D&gt;&lt;D xsi:type="xsd:double"&gt;-4.174149&lt;/D&gt;&lt;D xsi:type="xsd:double"&gt;5.4800987&lt;/D&gt;&lt;D xsi:type="xsd:double"&gt;0.66607&lt;/D&gt;&lt;D xsi:type="xsd:double"&gt;-10.410237&lt;/D&gt;&lt;D xsi:type="xsd:double"&gt;0.9355068&lt;/D&gt;&lt;D xsi:type="xsd:double"&gt;-4.0583134&lt;/D&gt;&lt;D xsi:type="xsd:double"&gt;5.8421135&lt;/D&gt;&lt;D xsi:type="xsd:double"&gt;8.851314&lt;/D&gt;&lt;D xsi:type="xsd:double"&gt;5.984473&lt;/D&gt;&lt;/FQL&gt;&lt;FQL&gt;&lt;Q&gt;EWT^FMA_PE(NTMA,-10AY,0,AM,"PORTAGG","MEANR")&lt;/Q&gt;&lt;R&gt;121&lt;/R&gt;&lt;C&gt;1&lt;/C&gt;&lt;D xsi:type="xsd:double"&gt;13.0644195224531&lt;/D&gt;&lt;D xsi:type="xsd:double"&gt;12.7141556525025&lt;/D&gt;&lt;D xsi:type="xsd:double"&gt;13.2318571923014&lt;/D&gt;&lt;D xsi:type="xsd:double"&gt;13.0433948543575&lt;/D&gt;&lt;D xsi:type="xsd:double"&gt;13.001636954585&lt;/D&gt;&lt;D xsi:type="xsd:double"&gt;12.8525949143028&lt;/D&gt;&lt;D xsi:type="xsd:double"&gt;12.4634713870907&lt;/D&gt;&lt;D xsi:type="xsd:double"&gt;13.2257215630757&lt;/D&gt;&lt;D xsi:type="xsd:double"&gt;12.8997721989209&lt;/D&gt;&lt;D xsi:type="xsd:double"&gt;12.7826574124464&lt;/D&gt;&lt;D xsi:type="xsd:double"&gt;11.6435816786532&lt;/D&gt;&lt;D xsi:type="xsd:double"&gt;11.0319133909157&lt;/D&gt;&lt;D xsi:type="xsd:double"&gt;11.4421173399396&lt;/D&gt;&lt;D xsi:type="xsd:double"&gt;12.2583745089471&lt;/D&gt;&lt;D xsi:type="xsd:double"&gt;11.9711092812208&lt;/D&gt;&lt;D xsi:type="xsd:double"&gt;11.7932118495782&lt;/D&gt;&lt;D xsi:type="xsd:double"&gt;11.2412298117743&lt;/D&gt;&lt;D xsi:type="xsd:double"&gt;12.2253146421806&lt;/D&gt;&lt;D xsi:type="xsd:double"&gt;12.8128322924525&lt;/D&gt;&lt;D xsi:type="xsd:double"&gt;12.5701589686841&lt;/D&gt;&lt;D xsi:type="xsd:double"&gt;12.6543162650773&lt;/D&gt;&lt;D xsi:type="xsd:double"&gt;12.7332684457434&lt;/D&gt;&lt;D xsi:type="xsd:double"&gt;13.6853136851107&lt;/D&gt;&lt;D xsi:type="xsd:double"&gt;13.7124415960243&lt;/D&gt;&lt;D xsi:type="xsd:double"&gt;13.6546080208485&lt;/D&gt;&lt;D xsi:type="xsd:double"&gt;13.5946043446655&lt;/D&gt;&lt;D xsi:type="xsd:double"&gt;13.0710111127506&lt;/D&gt;&lt;D xsi:type="xsd:double"&gt;12.7535944338879&lt;/D&gt;&lt;D xsi:type="xsd:double"&gt;13.0874036662076&lt;/D&gt;&lt;D xsi:type="xsd:double"&gt;13.1174258781215&lt;/D&gt;&lt;D xsi:type="xsd:double"&gt;13.2301908780256&lt;/D&gt;&lt;D xsi:type="xsd:double"&gt;13.132985602614&lt;/D&gt;&lt;D xsi:type="xsd:double"&gt;13.4799718825167&lt;/D&gt;&lt;D xsi:type="xsd:double"&gt;14.0694287280656&lt;/D&gt;&lt;D xsi:type="xsd:double"&gt;14.1182821551747&lt;/D&gt;&lt;D xsi:type="xsd:double"&gt;14.0309975614039&lt;/D&gt;&lt;D xsi:type="xsd:double"&gt;13.1964645815462&lt;/D&gt;&lt;D xsi:type="xsd:double"&gt;13.7254575813824&lt;/D&gt;&lt;D xsi:type="xsd:double"&gt;13.6292636103789&lt;/D&gt;&lt;D xsi:type="xsd:double"&gt;13.0451204504844&lt;/D&gt;&lt;D xsi:type="xsd:double"&gt;13.8609556660866&lt;/D&gt;&lt;D xsi:type="xsd:double"&gt;13.3949544654062&lt;/D&gt;&lt;D xsi:type="xsd:double"&gt;13.6247572321061&lt;/D&gt;&lt;D xsi:type="xsd:double"&gt;13.1382431630496&lt;/D&gt;&lt;D xsi:type="xsd:double"&gt;13.5246353854733&lt;/D&gt;&lt;D xsi:type="xsd:double"&gt;13.0877675184229&lt;/D&gt;&lt;D xsi:type="xsd:double"&gt;13.5834164488691&lt;/D&gt;&lt;D xsi:type="xsd:double"&gt;13.3987632687838&lt;/D&gt;&lt;D xsi:type="xsd:double"&gt;13.2815391443672&lt;/D&gt;&lt;D xsi:type="xsd:double"&gt;11.5531082856458&lt;/D&gt;&lt;D xsi:type="xsd:double"&gt;12.3533719272011&lt;/D&gt;&lt;D xsi:type="xsd:double"&gt;12.302707103111&lt;/D&gt;&lt;D xsi:type="xsd:double"&gt;13.4734765566484&lt;/D&gt;&lt;D xsi:type="xsd:double"&gt;14.3244148618314&lt;/D&gt;&lt;D xsi:type="xsd:double"&gt;14.7010065700839&lt;/D&gt;&lt;D xsi:type="xsd:double"&gt;15.2418616775487&lt;/D&gt;&lt;D xsi:type="xsd:double"&gt;14.1909447663146&lt;/D&gt;&lt;D xsi:type="xsd:double"&gt;15.0112957835235&lt;/D&gt;&lt;D xsi:type="xsd:double"&gt;15.1305062779412&lt;/D&gt;&lt;D xsi:type="xsd:double"&gt;14.3969050076981&lt;/D&gt;&lt;D xsi:type="xsd:double"&gt;15.1109095158963&lt;/D&gt;&lt;D xsi:type="xsd:double"&gt;15.4536160519002&lt;/D&gt;&lt;D xsi:type="xsd:double"&gt;15.4926361830899&lt;/D&gt;&lt;D xsi:type="xsd:double"&gt;15.8642177462248&lt;/D&gt;&lt;D xsi:type="xsd:double"&gt;15.5939646785777&lt;/D&gt;&lt;D xsi:type="xsd:double"&gt;14.4549673558414&lt;/D&gt;&lt;D xsi:type="xsd:double"&gt;13.2995756123671&lt;/D&gt;&lt;D xsi:type="xsd:double"&gt;14.746072004222&lt;/D&gt;&lt;D xsi:type="xsd:double"&gt;15.4823917959005&lt;/D&gt;&lt;D xsi:type="xsd:double"&gt;16.3734294075207&lt;/D&gt;&lt;D xsi:type="xsd:double"&gt;17.2236287583109&lt;/D&gt;&lt;D xsi:type="xsd:double"&gt;16.191976300289&lt;/D&gt;&lt;D xsi:type="xsd:double"&gt;14.8356720177129&lt;/D&gt;&lt;D xsi:type="xsd:double"&gt;15.1063548105495&lt;/D&gt;&lt;D xsi:type="xsd:double"&gt;15.481017282967&lt;/D&gt;&lt;D xsi:type="xsd:double"&gt;15.6035447437854&lt;/D&gt;&lt;D xsi:type="xsd:double"&gt;16.4313260526244&lt;/D&gt;&lt;D xsi:type="xsd:double"&gt;15.6215660437564&lt;/D&gt;&lt;D xsi:type="xsd:double"&gt;15.4244498628427&lt;/D&gt;&lt;D xsi:type="xsd:double"&gt;15.4241954866333&lt;/D&gt;&lt;D xsi:type="xsd:double"&gt;13.1864296274359&lt;/D&gt;&lt;D xsi:type="xsd:double"&gt;13.8357961015888&lt;/D&gt;&lt;D xsi:type="xsd:double"&gt;13.3553212974203&lt;/D&gt;&lt;D xsi:type="xsd:double"&gt;12.9319520095561&lt;/D&gt;&lt;D xsi:type="xsd:double"&gt;13.1267029798331&lt;/D&gt;&lt;D xsi:type="xsd:double"&gt;12.9142563921153&lt;/D&gt;&lt;D xsi:type="xsd:double"&gt;13.0086471405328&lt;/D&gt;&lt;D xsi:type="xsd:double"&gt;13.6854011545324&lt;/D&gt;&lt;D xsi:type="xsd:double"&gt;12.6118025497315&lt;/D&gt;&lt;D xsi:type="xsd:double"&gt;12.4702245698107&lt;/D&gt;&lt;D xsi:type="xsd:double"&gt;12.3922583085556&lt;/D&gt;&lt;D xsi:type="xsd:double"&gt;11.419524184143&lt;/D&gt;&lt;D xsi:type="xsd:double"&gt;11.3708153437587&lt;/D&gt;&lt;D xsi:type="xsd:double"&gt;10.9009165550375&lt;/D&gt;&lt;D xsi:type="xsd:double"&gt;10.5242747417318&lt;/D&gt;&lt;D xsi:type="xsd:double"&gt;11.2023529871402&lt;/D&gt;&lt;D xsi:type="xsd:double"&gt;10.3594448947963&lt;/D&gt;&lt;D xsi:type="xsd:double"&gt;10.5770811891105&lt;/D&gt;&lt;D xsi:type="xsd:double"&gt;12.792741894958&lt;/D&gt;&lt;D xsi:type="xsd:double"&gt;12.6720646476213&lt;/D&gt;&lt;D xsi:type="xsd:double"&gt;13.8008835199687&lt;/D&gt;&lt;D xsi:type="xsd:double"&gt;14.4234211530913&lt;/D&gt;&lt;D xsi:type="xsd:double"&gt;15.0360706198068&lt;/D&gt;&lt;D xsi:type="xsd:double"&gt;14.9002522862477&lt;/D&gt;&lt;D xsi:type="xsd:double"&gt;16.1732583709943&lt;/D&gt;&lt;D xsi:type="xsd:double"&gt;16.196189203556&lt;/D&gt;&lt;D xsi:type="xsd:double"&gt;16.7800554260473&lt;/D&gt;&lt;D xsi:type="xsd:double"&gt;15.760065008706&lt;/D&gt;&lt;D xsi:type="xsd:double"&gt;15.267322854798&lt;/D&gt;&lt;D xsi:type="xsd:double"&gt;14.8074773802547&lt;/D&gt;&lt;D xsi:type="xsd:double"&gt;15.5030485855129&lt;/D&gt;&lt;D xsi:type="xsd:double"&gt;16.2537337696985&lt;/D&gt;&lt;D xsi:type="xsd:double"&gt;15.9779328618792&lt;/D&gt;&lt;D xsi:type="xsd:double"&gt;16.4047441315929&lt;/D&gt;&lt;D xsi:type="xsd:double"&gt;17.3798951835729&lt;/D&gt;&lt;D xsi:type="xsd:double"&gt;16.9338484004334&lt;/D&gt;&lt;D xsi:type="xsd:double"&gt;17.7612456311667&lt;/D&gt;&lt;D xsi:type="xsd:double"&gt;18.2274652140327&lt;/D&gt;&lt;D xsi:type="xsd:double"&gt;16.8085578145519&lt;/D&gt;&lt;D xsi:type="xsd:double"&gt;16.5289775378745&lt;/D&gt;&lt;D xsi:type="xsd:double"&gt;16.1713020667779&lt;/D&gt;&lt;/FQL&gt;&lt;FQL&gt;&lt;Q&gt;CPALM-FDS^FG_PRICE_CHANGE(0,-1AY)&lt;/Q&gt;&lt;R&gt;1&lt;/R&gt;&lt;C&gt;1&lt;/C&gt;&lt;D xsi:type="xsd:double"&gt;15.1441000543774&lt;/D&gt;&lt;/FQL&gt;&lt;FQL&gt;&lt;Q&gt;TIOS-FDS^FG_PRICE_CHANGE(0,-1AM)&lt;/Q&gt;&lt;R&gt;1&lt;/R&gt;&lt;C&gt;1&lt;/C&gt;&lt;D xsi:type="xsd:double"&gt;-6.0030472320975&lt;/D&gt;&lt;/FQL&gt;&lt;FQL&gt;&lt;Q&gt;FC0000MX^FG_PRICE(0)&lt;/Q&gt;&lt;R&gt;1&lt;/R&gt;&lt;C&gt;1&lt;/C&gt;&lt;D xsi:type="xsd:double"&gt;437.38937&lt;/D&gt;&lt;/FQL&gt;&lt;FQL&gt;&lt;Q&gt;EPU^P_PRICE(0)/P_PRICE_HIGH_PR(0,,,,,,"PRICE","INTRA","52W")&lt;/Q&gt;&lt;R&gt;1&lt;/R&gt;&lt;C&gt;1&lt;/C&gt;&lt;D xsi:type="xsd:double"&gt;0.9833222&lt;/D&gt;&lt;/FQL&gt;&lt;FQL&gt;&lt;Q&gt;REFZAREPO-FDS^FG_YIELD(NOW,,,0)&lt;/Q&gt;&lt;R&gt;1&lt;/R&gt;&lt;C&gt;1&lt;/C&gt;&lt;D xsi:type="xsd:double"&gt;8&lt;/D&gt;&lt;/FQL&gt;&lt;FQL&gt;&lt;Q&gt;CAGDPY@PL^EE_ACTUAL_ANNUAL(MED,0)&lt;/Q&gt;&lt;R&gt;1&lt;/R&gt;&lt;C&gt;1&lt;/C&gt;&lt;D xsi:type="xsd:double"&gt;1.56254742295506&lt;/D&gt;&lt;/FQL&gt;&lt;FQL&gt;&lt;Q&gt;USDTHB^FG_PRICE_CHANGE(0,-1AY)&lt;/Q&gt;&lt;R&gt;1&lt;/R&gt;&lt;C&gt;1&lt;/C&gt;&lt;D xsi:type="xsd:double"&gt;-11.292118&lt;/D&gt;&lt;/FQL&gt;&lt;FQL&gt;&lt;Q&gt;USDPEN^FG_PRICE_CHANGE(0,-3AM)&lt;/Q&gt;&lt;R&gt;1&lt;/R&gt;&lt;C&gt;1&lt;/C&gt;&lt;D xsi:type="xsd:double"&gt;-2.4401546&lt;/D&gt;&lt;/FQL&gt;&lt;FQL&gt;&lt;Q&gt;FC0000CL^FMA_EPS(NTMA,-20AY,0,CY,,"PORTAGG","MEANR")&lt;/Q&gt;&lt;R&gt;20&lt;/R&gt;&lt;C&gt;1&lt;/C&gt;&lt;D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xsi:type="xsd:double"&gt;26.2050262533717&lt;/D&gt;&lt;D xsi:type="xsd:double"&gt;1.45782220011724&lt;/D&gt;&lt;D xsi:type="xsd:double"&gt;14.1863075902305&lt;/D&gt;&lt;D xsi:type="xsd:double"&gt;26.3880518116564&lt;/D&gt;&lt;D xsi:type="xsd:double"&gt;20.4321074051196&lt;/D&gt;&lt;/FQL&gt;&lt;FQL&gt;&lt;Q&gt;EPOL^FMA_DIV_YLD(NTMA,-10AY,0,AM,"PORTAGG","MEANR")&lt;/Q&gt;&lt;R&gt;121&lt;/R&gt;&lt;C&gt;1&lt;/C&gt;&lt;D xsi:type="xsd:double"&gt;4.15895990086468&lt;/D&gt;&lt;D xsi:type="xsd:double"&gt;3.97241557114447&lt;/D&gt;&lt;D xsi:type="xsd:double"&gt;3.97662201780363&lt;/D&gt;&lt;D xsi:type="xsd:double"&gt;4.03142376688241&lt;/D&gt;&lt;D xsi:type="xsd:double"&gt;3.9850784367851&lt;/D&gt;&lt;D xsi:type="xsd:double"&gt;3.71639282240792&lt;/D&gt;&lt;D xsi:type="xsd:double"&gt;3.72047527960348&lt;/D&gt;&lt;D xsi:type="xsd:double"&gt;3.2593015795508&lt;/D&gt;&lt;D xsi:type="xsd:double"&gt;3.40631693101603&lt;/D&gt;&lt;D xsi:type="xsd:double"&gt;3.59940030075662&lt;/D&gt;&lt;D xsi:type="xsd:double"&gt;3.7541793704935&lt;/D&gt;&lt;D xsi:type="xsd:double"&gt;3.80469284583952&lt;/D&gt;&lt;D xsi:type="xsd:double"&gt;3.72033431268879&lt;/D&gt;&lt;D xsi:type="xsd:double"&gt;3.6029993551732&lt;/D&gt;&lt;D xsi:type="xsd:double"&gt;4.00012160761677&lt;/D&gt;&lt;D xsi:type="xsd:double"&gt;4.06378507179851&lt;/D&gt;&lt;D xsi:type="xsd:double"&gt;4.32271497710714&lt;/D&gt;&lt;D xsi:type="xsd:double"&gt;3.99304120706209&lt;/D&gt;&lt;D xsi:type="xsd:double"&gt;3.69335097253706&lt;/D&gt;&lt;D xsi:type="xsd:double"&gt;3.70365417934933&lt;/D&gt;&lt;D xsi:type="xsd:double"&gt;3.79964079326378&lt;/D&gt;&lt;D xsi:type="xsd:double"&gt;3.97958382756863&lt;/D&gt;&lt;D xsi:type="xsd:double"&gt;3.5891243001411&lt;/D&gt;&lt;D xsi:type="xsd:double"&gt;3.55692910388572&lt;/D&gt;&lt;D xsi:type="xsd:double"&gt;3.60390576917957&lt;/D&gt;&lt;D xsi:type="xsd:double"&gt;3.31357175189889&lt;/D&gt;&lt;D xsi:type="xsd:double"&gt;3.22996803508887&lt;/D&gt;&lt;D xsi:type="xsd:double"&gt;3.10661684551299&lt;/D&gt;&lt;D xsi:type="xsd:double"&gt;2.72228436759257&lt;/D&gt;&lt;D xsi:type="xsd:double"&gt;2.56597207635308&lt;/D&gt;&lt;D xsi:type="xsd:double"&gt;2.54504450093231&lt;/D&gt;&lt;D xsi:type="xsd:double"&gt;2.37302668864289&lt;/D&gt;&lt;D xsi:type="xsd:double"&gt;2.49745086394104&lt;/D&gt;&lt;D xsi:type="xsd:double"&gt;2.44728564002296&lt;/D&gt;&lt;D xsi:type="xsd:double"&gt;2.28088513087095&lt;/D&gt;&lt;D xsi:type="xsd:double"&gt;2.36272504957833&lt;/D&gt;&lt;D xsi:type="xsd:double"&gt;2.49434224070094&lt;/D&gt;&lt;D xsi:type="xsd:double"&gt;2.41326782072862&lt;/D&gt;&lt;D xsi:type="xsd:double"&gt;2.61772905820781&lt;/D&gt;&lt;D xsi:type="xsd:double"&gt;2.78880918344375&lt;/D&gt;&lt;D xsi:type="xsd:double"&gt;2.75526128167677&lt;/D&gt;&lt;D xsi:type="xsd:double"&gt;3.00314018339604&lt;/D&gt;&lt;D xsi:type="xsd:double"&gt;3.14919021991892&lt;/D&gt;&lt;D xsi:type="xsd:double"&gt;3.04285263028653&lt;/D&gt;&lt;D xsi:type="xsd:double"&gt;3.11412950852596&lt;/D&gt;&lt;D xsi:type="xsd:double"&gt;3.14315953220866&lt;/D&gt;&lt;D xsi:type="xsd:double"&gt;2.81650547281427&lt;/D&gt;&lt;D xsi:type="xsd:double"&gt;2.74662866667445&lt;/D&gt;&lt;D xsi:type="xsd:double"&gt;2.90869416527639&lt;/D&gt;&lt;D xsi:type="xsd:double"&gt;3.29276535713897&lt;/D&gt;&lt;D xsi:type="xsd:double"&gt;3.14443701053205&lt;/D&gt;&lt;D xsi:type="xsd:double"&gt;3.21297293554061&lt;/D&gt;&lt;D xsi:type="xsd:double"&gt;2.981724824383&lt;/D&gt;&lt;D xsi:type="xsd:double"&gt;3.0506098338726&lt;/D&gt;&lt;D xsi:type="xsd:double"&gt;3.06697617912992&lt;/D&gt;&lt;D xsi:type="xsd:double"&gt;3.10719729228216&lt;/D&gt;&lt;D xsi:type="xsd:double"&gt;3.34154768679065&lt;/D&gt;&lt;D xsi:type="xsd:double"&gt;3.2460009451005&lt;/D&gt;&lt;D xsi:type="xsd:double"&gt;3.33046062052833&lt;/D&gt;&lt;D xsi:type="xsd:double"&gt;3.84415370381608&lt;/D&gt;&lt;D xsi:type="xsd:double"&gt;3.54379537451819&lt;/D&gt;&lt;D xsi:type="xsd:double"&gt;3.46855755261322&lt;/D&gt;&lt;D xsi:type="xsd:double"&gt;3.43556164674068&lt;/D&gt;&lt;D xsi:type="xsd:double"&gt;3.52683764794827&lt;/D&gt;&lt;D xsi:type="xsd:double"&gt;3.77951280344211&lt;/D&gt;&lt;D xsi:type="xsd:double"&gt;4.15148921286734&lt;/D&gt;&lt;D xsi:type="xsd:double"&gt;4.65619941763442&lt;/D&gt;&lt;D xsi:type="xsd:double"&gt;3.31739798065556&lt;/D&gt;&lt;D xsi:type="xsd:double"&gt;2.69487226999203&lt;/D&gt;&lt;D xsi:type="xsd:double"&gt;2.69308963609504&lt;/D&gt;&lt;D xsi:type="xsd:double"&gt;2.49267442851236&lt;/D&gt;&lt;D xsi:type="xsd:double"&gt;2.78764305159918&lt;/D&gt;&lt;D xsi:type="xsd:double"&gt;3.08844795788562&lt;/D&gt;&lt;D xsi:type="xsd:double"&gt;3.12614280632775&lt;/D&gt;&lt;D xsi:type="xsd:double"&gt;2.62711228499509&lt;/D&gt;&lt;D xsi:type="xsd:double"&gt;2.78398726504656&lt;/D&gt;&lt;D xsi:type="xsd:double"&gt;2.86612907680271&lt;/D&gt;&lt;D xsi:type="xsd:double"&gt;2.92504918077961&lt;/D&gt;&lt;D xsi:type="xsd:double"&gt;2.9539402268971&lt;/D&gt;&lt;D xsi:type="xsd:double"&gt;2.90804030301393&lt;/D&gt;&lt;D xsi:type="xsd:double"&gt;2.84590994782602&lt;/D&gt;&lt;D xsi:type="xsd:double"&gt;2.99296996333274&lt;/D&gt;&lt;D xsi:type="xsd:double"&gt;3.09594465546721&lt;/D&gt;&lt;D xsi:type="xsd:double"&gt;2.99692434551684&lt;/D&gt;&lt;D xsi:type="xsd:double"&gt;3.03789042018037&lt;/D&gt;&lt;D xsi:type="xsd:double"&gt;2.8801972921065&lt;/D&gt;&lt;D xsi:type="xsd:double"&gt;3.48017777395225&lt;/D&gt;&lt;D xsi:type="xsd:double"&gt;3.38566139979721&lt;/D&gt;&lt;D xsi:type="xsd:double"&gt;3.23016723299913&lt;/D&gt;&lt;D xsi:type="xsd:double"&gt;3.73820094963539&lt;/D&gt;&lt;D xsi:type="xsd:double"&gt;3.43999335612719&lt;/D&gt;&lt;D xsi:type="xsd:double"&gt;3.77024180495065&lt;/D&gt;&lt;D xsi:type="xsd:double"&gt;4.08127937302937&lt;/D&gt;&lt;D xsi:type="xsd:double"&gt;4.30046208783548&lt;/D&gt;&lt;D xsi:type="xsd:double"&gt;4.40743905270867&lt;/D&gt;&lt;D xsi:type="xsd:double"&gt;4.44285281043693&lt;/D&gt;&lt;D xsi:type="xsd:double"&gt;4.70388778800652&lt;/D&gt;&lt;D xsi:type="xsd:double"&gt;4.79030773967168&lt;/D&gt;&lt;D xsi:type="xsd:double"&gt;4.1187961305624&lt;/D&gt;&lt;D xsi:type="xsd:double"&gt;4.23639743503907&lt;/D&gt;&lt;D xsi:type="xsd:double"&gt;3.93962807503894&lt;/D&gt;&lt;D xsi:type="xsd:double"&gt;4.33445402484186&lt;/D&gt;&lt;D xsi:type="xsd:double"&gt;4.93719365857231&lt;/D&gt;&lt;D xsi:type="xsd:double"&gt;4.24336706526514&lt;/D&gt;&lt;D xsi:type="xsd:double"&gt;4.32126608906968&lt;/D&gt;&lt;D xsi:type="xsd:double"&gt;3.96309019205289&lt;/D&gt;&lt;D xsi:type="xsd:double"&gt;3.72898766100642&lt;/D&gt;&lt;D xsi:type="xsd:double"&gt;4.05647292338678&lt;/D&gt;&lt;D xsi:type="xsd:double"&gt;4.39338920946254&lt;/D&gt;&lt;D xsi:type="xsd:double"&gt;4.32848245240204&lt;/D&gt;&lt;D xsi:type="xsd:double"&gt;4.98933746207593&lt;/D&gt;&lt;D xsi:type="xsd:double"&gt;4.66600342977129&lt;/D&gt;&lt;D xsi:type="xsd:double"&gt;5.12226667931327&lt;/D&gt;&lt;D xsi:type="xsd:double"&gt;4.60501816775499&lt;/D&gt;&lt;D xsi:type="xsd:double"&gt;4.97131327030318&lt;/D&gt;&lt;D xsi:type="xsd:double"&gt;5.11424875867877&lt;/D&gt;&lt;D xsi:type="xsd:double"&gt;5.10261300569764&lt;/D&gt;&lt;D xsi:type="xsd:double"&gt;5.01114862087765&lt;/D&gt;&lt;D xsi:type="xsd:double"&gt;5.5139010879876&lt;/D&gt;&lt;D xsi:type="xsd:double"&gt;5.32922854184861&lt;/D&gt;&lt;D xsi:type="xsd:double"&gt;5.63838885378596&lt;/D&gt;&lt;/FQL&gt;&lt;FQL&gt;&lt;Q&gt;EWM^FMA_PE(NTMA,-10AY,0,AM,"PORTAGG","MEANR")&lt;/Q&gt;&lt;R&gt;121&lt;/R&gt;&lt;C&gt;1&lt;/C&gt;&lt;D xsi:type="xsd:double"&gt;15.6543876724608&lt;/D&gt;&lt;D xsi:type="xsd:double"&gt;15.4192520871957&lt;/D&gt;&lt;D xsi:type="xsd:double"&gt;15.7328087203189&lt;/D&gt;&lt;D xsi:type="xsd:double"&gt;15.1603573191634&lt;/D&gt;&lt;D xsi:type="xsd:double"&gt;15.331450099159&lt;/D&gt;&lt;D xsi:type="xsd:double"&gt;15.9371721658981&lt;/D&gt;&lt;D xsi:type="xsd:double"&gt;15.8649195016944&lt;/D&gt;&lt;D xsi:type="xsd:double"&gt;16.1454872203739&lt;/D&gt;&lt;D xsi:type="xsd:double"&gt;15.4990494244828&lt;/D&gt;&lt;D xsi:type="xsd:double"&gt;15.1394660720864&lt;/D&gt;&lt;D xsi:type="xsd:double"&gt;15.2106851717653&lt;/D&gt;&lt;D xsi:type="xsd:double"&gt;14.3987359891575&lt;/D&gt;&lt;D xsi:type="xsd:double"&gt;14.6550768538068&lt;/D&gt;&lt;D xsi:type="xsd:double"&gt;15.5170603352129&lt;/D&gt;&lt;D xsi:type="xsd:double"&gt;15.5170723914256&lt;/D&gt;&lt;D xsi:type="xsd:double"&gt;15.360524660027&lt;/D&gt;&lt;D xsi:type="xsd:double"&gt;15.0059531423751&lt;/D&gt;&lt;D xsi:type="xsd:double"&gt;15.599515514504&lt;/D&gt;&lt;D xsi:type="xsd:double"&gt;16.1431817465153&lt;/D&gt;&lt;D xsi:type="xsd:double"&gt;15.9490406654417&lt;/D&gt;&lt;D xsi:type="xsd:double"&gt;15.7209763177787&lt;/D&gt;&lt;D xsi:type="xsd:double"&gt;16.0378496775527&lt;/D&gt;&lt;D xsi:type="xsd:double"&gt;16.48</t>
        </r>
      </text>
    </comment>
    <comment ref="A19" authorId="0" shapeId="0" xr:uid="{DAEF3162-77D3-40B6-B2C9-C019C241FFCD}">
      <text>
        <r>
          <rPr>
            <b/>
            <sz val="9"/>
            <color indexed="81"/>
            <rFont val="Tahoma"/>
            <charset val="1"/>
          </rPr>
          <t>93689519382&lt;/D&gt;&lt;D xsi:type="xsd:double"&gt;16.7983823150725&lt;/D&gt;&lt;D xsi:type="xsd:double"&gt;16.7043747591774&lt;/D&gt;&lt;D xsi:type="xsd:double"&gt;16.6811272323714&lt;/D&gt;&lt;D xsi:type="xsd:double"&gt;16.2685044829509&lt;/D&gt;&lt;D xsi:type="xsd:double"&gt;16.1837848402509&lt;/D&gt;&lt;D xsi:type="xsd:double"&gt;16.7323198720637&lt;/D&gt;&lt;D xsi:type="xsd:double"&gt;16.6524958980425&lt;/D&gt;&lt;D xsi:type="xsd:double"&gt;16.9108343573868&lt;/D&gt;&lt;D xsi:type="xsd:double"&gt;17.0511280332611&lt;/D&gt;&lt;D xsi:type="xsd:double"&gt;16.8872955566577&lt;/D&gt;&lt;D xsi:type="xsd:double"&gt;16.5857302142876&lt;/D&gt;&lt;D xsi:type="xsd:double"&gt;16.4316948254775&lt;/D&gt;&lt;D xsi:type="xsd:double"&gt;16.3540096340015&lt;/D&gt;&lt;D xsi:type="xsd:double"&gt;16.2766177450216&lt;/D&gt;&lt;D xsi:type="xsd:double"&gt;16.0122802828828&lt;/D&gt;&lt;D xsi:type="xsd:double"&gt;15.6489173062721&lt;/D&gt;&lt;D xsi:type="xsd:double"&gt;16.2192134190978&lt;/D&gt;&lt;D xsi:type="xsd:double"&gt;16.950125783914&lt;/D&gt;&lt;D xsi:type="xsd:double"&gt;16.7880383801208&lt;/D&gt;&lt;D xsi:type="xsd:double"&gt;16.4376377142922&lt;/D&gt;&lt;D xsi:type="xsd:double"&gt;16.3832313247331&lt;/D&gt;&lt;D xsi:type="xsd:double"&gt;16.0132109425966&lt;/D&gt;&lt;D xsi:type="xsd:double"&gt;15.2480587762221&lt;/D&gt;&lt;D xsi:type="xsd:double"&gt;16.1856191930338&lt;/D&gt;&lt;D xsi:type="xsd:double"&gt;16.5774111297485&lt;/D&gt;&lt;D xsi:type="xsd:double"&gt;16.3891543086275&lt;/D&gt;&lt;D xsi:type="xsd:double"&gt;15.290796364053&lt;/D&gt;&lt;D xsi:type="xsd:double"&gt;15.697453749681&lt;/D&gt;&lt;D xsi:type="xsd:double"&gt;15.9985737001009&lt;/D&gt;&lt;D xsi:type="xsd:double"&gt;16.3542728096225&lt;/D&gt;&lt;D xsi:type="xsd:double"&gt;16.5968259578933&lt;/D&gt;&lt;D xsi:type="xsd:double"&gt;16.0637800062546&lt;/D&gt;&lt;D xsi:type="xsd:double"&gt;16.100997667974&lt;/D&gt;&lt;D xsi:type="xsd:double"&gt;15.6842615212163&lt;/D&gt;&lt;D xsi:type="xsd:double"&gt;16.7595138332416&lt;/D&gt;&lt;D xsi:type="xsd:double"&gt;16.4607664640565&lt;/D&gt;&lt;D xsi:type="xsd:double"&gt;15.9056652110035&lt;/D&gt;&lt;D xsi:type="xsd:double"&gt;15.9264084517589&lt;/D&gt;&lt;D xsi:type="xsd:double"&gt;15.7355647977552&lt;/D&gt;&lt;D xsi:type="xsd:double"&gt;16.0527117503718&lt;/D&gt;&lt;D xsi:type="xsd:double"&gt;16.2601348716099&lt;/D&gt;&lt;D xsi:type="xsd:double"&gt;15.8031587574965&lt;/D&gt;&lt;D xsi:type="xsd:double"&gt;15.5776344301329&lt;/D&gt;&lt;D xsi:type="xsd:double"&gt;14.6053108516787&lt;/D&gt;&lt;D xsi:type="xsd:double"&gt;15.7261322704226&lt;/D&gt;&lt;D xsi:type="xsd:double"&gt;18.3990426618334&lt;/D&gt;&lt;D xsi:type="xsd:double"&gt;18.8829471091358&lt;/D&gt;&lt;D xsi:type="xsd:double"&gt;19.5213685817468&lt;/D&gt;&lt;D xsi:type="xsd:double"&gt;18.8565448143&lt;/D&gt;&lt;D xsi:type="xsd:double"&gt;17.4495917006928&lt;/D&gt;&lt;D xsi:type="xsd:double"&gt;16.4366696105301&lt;/D&gt;&lt;D xsi:type="xsd:double"&gt;16.0693218298936&lt;/D&gt;&lt;D xsi:type="xsd:double"&gt;15.1290665397312&lt;/D&gt;&lt;D xsi:type="xsd:double"&gt;14.2919508590816&lt;/D&gt;&lt;D xsi:type="xsd:double"&gt;14.0255273757028&lt;/D&gt;&lt;D xsi:type="xsd:double"&gt;14.2386550548864&lt;/D&gt;&lt;D xsi:type="xsd:double"&gt;14.2124837135304&lt;/D&gt;&lt;D xsi:type="xsd:double"&gt;14.0766291138564&lt;/D&gt;&lt;D xsi:type="xsd:double"&gt;13.7867780739896&lt;/D&gt;&lt;D xsi:type="xsd:double"&gt;13.4880397807687&lt;/D&gt;&lt;D xsi:type="xsd:double"&gt;14.2132562957291&lt;/D&gt;&lt;D xsi:type="xsd:double"&gt;14.0413924117225&lt;/D&gt;&lt;D xsi:type="xsd:double"&gt;14.7288046330182&lt;/D&gt;&lt;D xsi:type="xsd:double"&gt;14.323687934434&lt;/D&gt;&lt;D xsi:type="xsd:double"&gt;15.4271458252735&lt;/D&gt;&lt;D xsi:type="xsd:double"&gt;15.1079921964373&lt;/D&gt;&lt;D xsi:type="xsd:double"&gt;15.3035781472837&lt;/D&gt;&lt;D xsi:type="xsd:double"&gt;15.408792035428&lt;/D&gt;&lt;D xsi:type="xsd:double"&gt;14.9321373909583&lt;/D&gt;&lt;D xsi:type="xsd:double"&gt;14.4180955722713&lt;/D&gt;&lt;D xsi:type="xsd:double"&gt;13.3981266452061&lt;/D&gt;&lt;D xsi:type="xsd:double"&gt;13.696584278656&lt;/D&gt;&lt;D xsi:type="xsd:double"&gt;13.9582483353661&lt;/D&gt;&lt;D xsi:type="xsd:double"&gt;12.938041176747&lt;/D&gt;&lt;D xsi:type="xsd:double"&gt;13.2211149606851&lt;/D&gt;&lt;D xsi:type="xsd:double"&gt;13.5077030035781&lt;/D&gt;&lt;D xsi:type="xsd:double"&gt;13.399684888339&lt;/D&gt;&lt;D xsi:type="xsd:double"&gt;13.5934623479461&lt;/D&gt;&lt;D xsi:type="xsd:double"&gt;13.3328917607343&lt;/D&gt;&lt;D xsi:type="xsd:double"&gt;12.7833883213751&lt;/D&gt;&lt;D xsi:type="xsd:double"&gt;13.0051532388838&lt;/D&gt;&lt;D xsi:type="xsd:double"&gt;13.134608141339&lt;/D&gt;&lt;D xsi:type="xsd:double"&gt;13.2781684354549&lt;/D&gt;&lt;D xsi:type="xsd:double"&gt;13.8258151813506&lt;/D&gt;&lt;D xsi:type="xsd:double"&gt;13.8207842825028&lt;/D&gt;&lt;D xsi:type="xsd:double"&gt;13.6625660200851&lt;/D&gt;&lt;D xsi:type="xsd:double"&gt;13.5973815294107&lt;/D&gt;&lt;D xsi:type="xsd:double"&gt;13.489638237386&lt;/D&gt;&lt;D xsi:type="xsd:double"&gt;13.6147260334356&lt;/D&gt;&lt;D xsi:type="xsd:double"&gt;13.8190804127195&lt;/D&gt;&lt;D xsi:type="xsd:double"&gt;14.2708622037579&lt;/D&gt;&lt;D xsi:type="xsd:double"&gt;13.8518287482753&lt;/D&gt;&lt;D xsi:type="xsd:double"&gt;14.1763814791708&lt;/D&gt;&lt;D xsi:type="xsd:double"&gt;14.4365884271884&lt;/D&gt;&lt;D xsi:type="xsd:double"&gt;13.8740669991267&lt;/D&gt;&lt;D xsi:type="xsd:double"&gt;14.0855157805824&lt;/D&gt;&lt;D xsi:type="xsd:double"&gt;14.4081585510392&lt;/D&gt;&lt;D xsi:type="xsd:double"&gt;14.4803844653334&lt;/D&gt;&lt;/FQL&gt;&lt;FQL&gt;&lt;Q&gt;EWY^FMA_PE(LTMA,-10AY,0,AM,"PORTAGG","MEANR")&lt;/Q&gt;&lt;R&gt;121&lt;/R&gt;&lt;C&gt;1&lt;/C&gt;&lt;D xsi:type="xsd:double"&gt;11.633650448678&lt;/D&gt;&lt;D xsi:type="xsd:double"&gt;11.0944837895002&lt;/D&gt;&lt;D xsi:type="xsd:double"&gt;11.6870396160325&lt;/D&gt;&lt;D xsi:type="xsd:double"&gt;11.616839910336&lt;/D&gt;&lt;D xsi:type="xsd:double"&gt;11.836774903768&lt;/D&gt;&lt;D xsi:type="xsd:double"&gt;12.2927883663826&lt;/D&gt;&lt;D xsi:type="xsd:double"&gt;12.1109129437289&lt;/D&gt;&lt;D xsi:type="xsd:double"&gt;12.0254414736137&lt;/D&gt;&lt;D xsi:type="xsd:double"&gt;11.6361722775312&lt;/D&gt;&lt;D xsi:type="xsd:double"&gt;11.4042333787914&lt;/D&gt;&lt;D xsi:type="xsd:double"&gt;11.0214258103492&lt;/D&gt;&lt;D xsi:type="xsd:double"&gt;10.6405765121872&lt;/D&gt;&lt;D xsi:type="xsd:double"&gt;10.643731646084&lt;/D&gt;&lt;D xsi:type="xsd:double"&gt;11.41126824031&lt;/D&gt;&lt;D xsi:type="xsd:double"&gt;11.2958003631596&lt;/D&gt;&lt;D xsi:type="xsd:double"&gt;10.6367805136292&lt;/D&gt;&lt;D xsi:type="xsd:double"&gt;9.91693479980391&lt;/D&gt;&lt;D xsi:type="xsd:double"&gt;10.5800120110534&lt;/D&gt;&lt;D xsi:type="xsd:double"&gt;10.66610351262&lt;/D&gt;&lt;D xsi:type="xsd:double"&gt;10.6534994920634&lt;/D&gt;&lt;D xsi:type="xsd:double"&gt;10.4498692343151&lt;/D&gt;&lt;D xsi:type="xsd:double"&gt;10.3421036375495&lt;/D&gt;&lt;D xsi:type="xsd:double"&gt;10.5718769211368&lt;/D&gt;&lt;D xsi:type="xsd:double"&gt;10.5624010146297&lt;/D&gt;&lt;D xsi:type="xsd:double"&gt;10.7675582682165&lt;/D&gt;&lt;D xsi:type="xsd:double"&gt;10.8029075280072&lt;/D&gt;&lt;D xsi:type="xsd:double"&gt;10.7272836304239&lt;/D&gt;&lt;D xsi:type="xsd:double"&gt;11.1340997013405&lt;/D&gt;&lt;D xsi:type="xsd:double"&gt;11.4835655928093&lt;/D&gt;&lt;D xsi:type="xsd:double"&gt;11.5994069369645&lt;/D&gt;&lt;D xsi:type="xsd:double"&gt;11.500817247962&lt;/D&gt;&lt;D xsi:type="xsd:double"&gt;11.1590771018829&lt;/D&gt;&lt;D xsi:type="xsd:double"&gt;11.1713425525731&lt;/D&gt;&lt;D xsi:type="xsd:double"&gt;11.0126076048797&lt;/D&gt;&lt;D xsi:type="xsd:double"&gt;10.8482727372117&lt;/D&gt;&lt;D xsi:type="xsd:double"&gt;10.4741689285903&lt;/D&gt;&lt;D xsi:type="xsd:double"&gt;10.3538343034217&lt;/D&gt;&lt;D xsi:type="xsd:double"&gt;10.5833883951738&lt;/D&gt;&lt;D xsi:type="xsd:double"&gt;10.2628802007673&lt;/D&gt;&lt;D xsi:type="xsd:double"&gt;9.98577331183518&lt;/D&gt;&lt;D xsi:type="xsd:double"&gt;10.7813386762906&lt;/D&gt;&lt;D xsi:type="xsd:double"&gt;10.707728439541&lt;/D&gt;&lt;D xsi:type="xsd:double"&gt;10.4524174716281&lt;/D&gt;&lt;D xsi:type="xsd:double"&gt;10.3260799415096&lt;/D&gt;&lt;D xsi:type="xsd:double"&gt;10.1608141808177&lt;/D&gt;&lt;D xsi:type="xsd:double"&gt;9.86686382955061&lt;/D&gt;&lt;D xsi:type="xsd:double"&gt;9.60736149078762&lt;/D&gt;&lt;D xsi:type="xsd:double"&gt;9.45445668631928&lt;/D&gt;&lt;D xsi:type="xsd:double"&gt;9.44507827237263&lt;/D&gt;&lt;D xsi:type="xsd:double"&gt;8.4236798411319&lt;/D&gt;&lt;D xsi:type="xsd:double"&gt;8.48067800045474&lt;/D&gt;&lt;D xsi:type="xsd:double"&gt;8.11563845028471&lt;/D&gt;&lt;D xsi:type="xsd:double"&gt;9.27313200579519&lt;/D&gt;&lt;D xsi:type="xsd:double"&gt;10.1270480329692&lt;/D&gt;&lt;D xsi:type="xsd:double"&gt;10.1318195768507&lt;/D&gt;&lt;D xsi:type="xsd:double"&gt;10.4684606161994&lt;/D&gt;&lt;D xsi:type="xsd:double"&gt;10.4371703228167&lt;/D&gt;&lt;D xsi:type="xsd:double"&gt;11.0617376355989&lt;/D&gt;&lt;D xsi:type="xsd:double"&gt;11.3708136952149&lt;/D&gt;&lt;D xsi:type="xsd:double"&gt;11.1691454687062&lt;/D&gt;&lt;D xsi:type="xsd:double"&gt;11.9551305828041&lt;/D&gt;&lt;D xsi:type="xsd:double"&gt;12.7393381282034&lt;/D&gt;&lt;D xsi:type="xsd:double"&gt;13.6356663207462&lt;/D&gt;&lt;D xsi:type="xsd:double"&gt;14.5841415630045&lt;/D&gt;&lt;D xsi:type="xsd:double"&gt;14.9543719973002&lt;/D&gt;&lt;D xsi:type="xsd:double"&gt;15.5516168282839&lt;/D&gt;&lt;D xsi:type="xsd:double"&gt;14.5323994836547&lt;/D&gt;&lt;D xsi:type="xsd:double"&gt;14.8636624152729&lt;/D&gt;&lt;D xsi:type="xsd:double"&gt;15.142357036193&lt;/D&gt;&lt;D xsi:type="xsd:double"&gt;15.3561085810632&lt;/D&gt;&lt;D xsi:type="xsd:double"&gt;15.4787819665011&lt;/D&gt;&lt;D xsi:type="xsd:double"&gt;16.1686409181556&lt;/D&gt;&lt;D xsi:type="xsd:double"&gt;15.8017059015949&lt;/D&gt;&lt;D xsi:type="xsd:double"&gt;15.8850495553803&lt;/D&gt;&lt;D xsi:type="xsd:double"&gt;17.5986596340867&lt;/D&gt;&lt;D xsi:type="xsd:double"&gt;19.163815599764&lt;/D&gt;&lt;D xsi:type="xsd:double"&gt;21.4536936316251&lt;/D&gt;&lt;D xsi:type="xsd:double"&gt;20.5034358635113&lt;/D&gt;&lt;D xsi:type="xsd:double"&gt;19.8543129250822&lt;/D&gt;&lt;D xsi:type="xsd:double"&gt;19.1160221714855&lt;/D&gt;&lt;D xsi:type="xsd:double"&gt;17.5198160378787&lt;/D&gt;&lt;D xsi:type="xsd:double"&gt;16.827370518257&lt;/D&gt;&lt;D xsi:type="xsd:double"&gt;15.5204116496645&lt;/D&gt;&lt;D xsi:type="xsd:double"&gt;14.2153819792917&lt;/D&gt;&lt;D xsi:type="xsd:double"&gt;13.1931048268933&lt;/D&gt;&lt;D xsi:type="xsd:double"&gt;11.8946362682272&lt;/D&gt;&lt;D xsi:type="xsd:double"&gt;10.538827638027&lt;/D&gt;&lt;D xsi:type="xsd:double"&gt;9.76836252545468&lt;/D&gt;&lt;D xsi:type="xsd:double"&gt;8.71706368607947&lt;/D&gt;&lt;D xsi:type="xsd:double"&gt;9.2009474706522&lt;/D&gt;&lt;D xsi:type="xsd:double"&gt;9.31985569434235&lt;/D&gt;&lt;D xsi:type="xsd:double"&gt;9.21413430493657&lt;/D&gt;&lt;D xsi:type="xsd:double"&gt;9.21193771049022&lt;/D&gt;&lt;D xsi:type="xsd:double"&gt;8.92960756648242&lt;/D&gt;&lt;D xsi:type="xsd:double"&gt;8.95136719801462&lt;/D&gt;&lt;D xsi:type="xsd:double"&gt;8.98649186729613&lt;/D&gt;&lt;D xsi:type="xsd:double"&gt;8.43700391614157&lt;/D&gt;&lt;D xsi:type="xsd:double"&gt;9.17042188519927&lt;/D&gt;&lt;D xsi:type="xsd:double"&gt;9.86466607414568&lt;/D&gt;&lt;D xsi:type="xsd:double"&gt;9.69305645466695&lt;/D&gt;&lt;D xsi:type="xsd:double"&gt;11.0974552790458&lt;/D&gt;&lt;D xsi:type="xsd:double"&gt;10.9371359443209&lt;/D&gt;&lt;D xsi:type="xsd:double"&gt;11.3588126290596&lt;/D&gt;&lt;D xsi:type="xsd:double"&gt;11.9693111287622&lt;/D&gt;&lt;D xsi:type="xsd:double"&gt;12.3451333114412&lt;/D&gt;&lt;D xsi:type="xsd:double"&gt;12.5683426663805&lt;/D&gt;&lt;D xsi:type="xsd:double"&gt;13.0721140933534&lt;/D&gt;&lt;D xsi:type="xsd:double"&gt;12.9681162653832&lt;/D&gt;&lt;D xsi:type="xsd:double"&gt;13.4058605169503&lt;/D&gt;&lt;D xsi:type="xsd:double"&gt;13.0849362363255&lt;/D&gt;&lt;D xsi:type="xsd:double"&gt;14.2695511107447&lt;/D&gt;&lt;D xsi:type="xsd:double"&gt;15.2636945695195&lt;/D&gt;&lt;D xsi:type="xsd:double"&gt;15.002324470428&lt;/D&gt;&lt;D xsi:type="xsd:double"&gt;16.1073293018038&lt;/D&gt;&lt;D xsi:type="xsd:double"&gt;15.948346786128&lt;/D&gt;&lt;D xsi:type="xsd:double"&gt;15.1633481951165&lt;/D&gt;&lt;D xsi:type="xsd:double"&gt;14.6469804202269&lt;/D&gt;&lt;D xsi:type="xsd:double"&gt;14.1503641917592&lt;/D&gt;&lt;D xsi:type="xsd:double"&gt;13.3519508724632&lt;/D&gt;&lt;D xsi:type="xsd:double"&gt;12.486941060314&lt;/D&gt;&lt;D xsi:type="xsd:double"&gt;11.6847152180909&lt;/D&gt;&lt;/FQL&gt;&lt;FQL&gt;&lt;Q&gt;DDR3512M-FDS^FG_PRICE(0)&lt;/Q&gt;&lt;R&gt;1&lt;/R&gt;&lt;C&gt;1&lt;/C&gt;&lt;D xsi:type="xsd:double"&gt;0.88&lt;/D&gt;&lt;/FQL&gt;&lt;FQL&gt;&lt;Q&gt;NI-FDS^FG_PRICE(0)/MAX(FG_PRICE(0,-1AY))&lt;/Q&gt;&lt;R&gt;1&lt;/R&gt;&lt;C&gt;1&lt;/C&gt;&lt;D xsi:type="xsd:double"&gt;0.778143360752056&lt;/D&gt;&lt;/FQL&gt;&lt;FQL&gt;&lt;Q&gt;BRENT-FDS^FG_PRICE_CHANGE(0,-3AM)&lt;/Q&gt;&lt;R&gt;1&lt;/R&gt;&lt;C&gt;1&lt;/C&gt;&lt;D xsi:type="xsd:double"&gt;0&lt;/D&gt;&lt;/FQL&gt;&lt;FQL&gt;&lt;Q&gt;FC0000GR^FG_PRICE(0)&lt;/Q&gt;&lt;R&gt;1&lt;/R&gt;&lt;C&gt;1&lt;/C&gt;&lt;D xsi:type="xsd:double"&gt;10.215527&lt;/D&gt;&lt;/FQL&gt;&lt;FQL&gt;&lt;Q&gt;KSA^FG_PRICE_MAVG(0,,,,200)&lt;/Q&gt;&lt;R&gt;1&lt;/R&gt;&lt;C&gt;1&lt;/C&gt;&lt;D xsi:type="xsd:double"&gt;42.4501&lt;/D&gt;&lt;/FQL&gt;&lt;FQL&gt;&lt;Q&gt;SET-BKK^FG_PRICE_MAVG(0,,,,60)&lt;/Q&gt;&lt;R&gt;1&lt;/R&gt;&lt;C&gt;1&lt;/C&gt;&lt;D xsi:type="xsd:double"&gt;1354.1377&lt;/D&gt;&lt;/FQL&gt;&lt;FQL&gt;&lt;Q&gt;GREK^FG_PRICE_MAVG(0,,,,30)&lt;/Q&gt;&lt;R&gt;1&lt;/R&gt;&lt;C&gt;1&lt;/C&gt;&lt;D xsi:type="xsd:double"&gt;42.332737&lt;/D&gt;&lt;/FQL&gt;&lt;FQL&gt;&lt;Q&gt;EWW^FG_PRICE(0)&lt;/Q&gt;&lt;R&gt;1&lt;/R&gt;&lt;C&gt;1&lt;/C&gt;&lt;D xsi:type="xsd:double"&gt;54.89&lt;/D&gt;&lt;/FQL&gt;&lt;FQL&gt;&lt;Q&gt;EPHE^FG_PRICE_MAVG(0,,,,200)&lt;/Q&gt;&lt;R&gt;1&lt;/R&gt;&lt;C&gt;1&lt;/C&gt;&lt;D xsi:type="xsd:double"&gt;26.268305&lt;/D&gt;&lt;/FQL&gt;&lt;FQL&gt;&lt;Q&gt;KSA^P_PRICE(0)/P_PRICE_LOW_PR(0,,,,,,"PRICE","INTRA","52W")-1&lt;/Q&gt;&lt;R&gt;1&lt;/R&gt;&lt;C&gt;1&lt;/C&gt;&lt;D xsi:type="xsd:double"&gt;0.19663084&lt;/D&gt;&lt;/FQL&gt;&lt;FQL&gt;&lt;Q&gt;TRYSA10Y-FDS^FG_YIELD(-10AY,0,Y,,"YTM")&lt;/Q&gt;&lt;R&gt;10&lt;/R&gt;&lt;C&gt;1&lt;/C&gt;&lt;D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xsi:type="xsd:double"&gt;4.608568&lt;/D&gt;&lt;/FQL&gt;&lt;FQL&gt;&lt;Q&gt;CAGDPY@TH^EE_ACTUAL_ANNUAL(MED,0)&lt;/Q&gt;&lt;R&gt;1&lt;/R&gt;&lt;C&gt;1&lt;/C&gt;&lt;D xsi:type="xsd:double"&gt;1.24003730608342&lt;/D&gt;&lt;/FQL&gt;&lt;FQL&gt;&lt;Q&gt;CC_MY^FG_COMPANY_NAME&lt;/Q&gt;&lt;R&gt;1&lt;/R&gt;&lt;C&gt;1&lt;/C&gt;&lt;D xsi:type="xsd:string"&gt;Malaysia&lt;/D&gt;&lt;/FQL&gt;&lt;FQL&gt;&lt;Q&gt;USDAED^STD(FG_PRICE_CHANGE(0,-1AY,AM))&lt;/Q&gt;&lt;R&gt;1&lt;/R&gt;&lt;C&gt;1&lt;/C&gt;&lt;D xsi:type="xsd:double"&gt;0.0043136961142358&lt;/D&gt;&lt;/FQL&gt;&lt;FQL&gt;&lt;Q&gt;USDINR^FG_PRICE_CHANGE(0,-3AM)&lt;/Q&gt;&lt;R&gt;1&lt;/R&gt;&lt;C&gt;1&lt;/C&gt;&lt;D xsi:type="xsd:double"&gt;0.2875805&lt;/D&gt;&lt;/FQL&gt;&lt;FQL&gt;&lt;Q&gt;USDBRL^FG_PRICE_CHANGE(0,-3AM)&lt;/Q&gt;&lt;R&gt;1&lt;/R&gt;&lt;C&gt;1&lt;/C&gt;&lt;D xsi:type="xsd:double"&gt;-1.5836895&lt;/D&gt;&lt;/FQL&gt;&lt;FQL&gt;&lt;Q&gt;USDMXN^FG_COMPANY_NAME&lt;/Q&gt;&lt;R&gt;1&lt;/R&gt;&lt;C&gt;1&lt;/C&gt;&lt;D xsi:type="xsd:string"&gt;Mexican Peso per U.S. Dollar&lt;/D&gt;&lt;/FQL&gt;&lt;FQL&gt;&lt;Q&gt;USDIDR^FG_PRICE_CHANGE(0,-3AM)&lt;/Q&gt;&lt;R&gt;1&lt;/R&gt;&lt;C&gt;1&lt;/C&gt;&lt;D xsi:type="xsd:double"&gt;-7.760316&lt;/D&gt;&lt;/FQL&gt;&lt;FQL&gt;&lt;Q&gt;CAGDPY@PH^EE_ACTUAL_ANNUAL(MED,+1)&lt;/Q&gt;&lt;R&gt;1&lt;/R&gt;&lt;C&gt;1&lt;/C&gt;&lt;D xsi:type="xsd:double"&gt;-2.4&lt;/D&gt;&lt;/FQL&gt;&lt;FQL&gt;&lt;Q&gt;USDTHB^FG_PRICE(0)&lt;/Q&gt;&lt;R&gt;1&lt;/R&gt;&lt;C&gt;1&lt;/C&gt;&lt;D xsi:type="xsd:double"&gt;32.404987&lt;/D&gt;&lt;/FQL&gt;&lt;FQL&gt;&lt;Q&gt;USDTWD^STD(FG_PRICE_CHANGE(0,-3AY,M))&lt;/Q&gt;&lt;R&gt;1&lt;/R&gt;&lt;C&gt;1&lt;/C&gt;&lt;D xsi:type="xsd:double"&gt;1.75764915830549&lt;/D&gt;&lt;/FQL&gt;&lt;FQL&gt;&lt;Q&gt;FC0000SA^FMA_EPS(NTMA,-20AY,0,CY,,"PORTAGG","MEANR")&lt;/Q&gt;&lt;R&gt;20&lt;/R&gt;&lt;C&gt;1&lt;/C&gt;&lt;D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xsi:type="xsd:double"&gt;2.35315851118074&lt;/D&gt;&lt;D xsi:type="xsd:double"&gt;1.93303149869795&lt;/D&gt;&lt;D xsi:type="xsd:double"&gt;3.07367882843683&lt;/D&gt;&lt;D xsi:type="xsd:double"&gt;3.62922601692517&lt;/D&gt;&lt;D xsi:type="xsd:double"&gt;3.01150373764985&lt;/D&gt;&lt;/FQL&gt;&lt;FQL&gt;&lt;Q&gt;EPHE^FMA_DIV_YLD(NTMA,-10AY,0,AM,"PORTAGG","MEANR")&lt;/Q&gt;&lt;R&gt;121&lt;/R&gt;&lt;C&gt;1&lt;/C&gt;&lt;D xsi:type="xsd:double"&gt;1.94704993493235&lt;/D&gt;&lt;D xsi:type="xsd:double"&gt;2.25522492784208&lt;/D&gt;&lt;D xsi:type="xsd:double"&gt;2.13951586415556&lt;/D&gt;&lt;D xsi:type="xsd:double"&gt;2.17014753854681&lt;/D&gt;&lt;D xsi:type="xsd:double"&gt;2.07109201980024&lt;/D&gt;&lt;D xsi:type="xsd:double"&gt;1.95183813990852&lt;/D&gt;&lt;D xsi:type="xsd:double"&gt;1.90279378349078&lt;/D&gt;&lt;D xsi:type="xsd:double"&gt;1.89241849250457&lt;/D&gt;&lt;D xsi:type="xsd:double"&gt;1.99379277084827&lt;/D&gt;&lt;D xsi:type="xsd:double"&gt;1.96749135405993&lt;/D&gt;&lt;D xsi:type="xsd:double"&gt;1.9142050383137&lt;/D&gt;&lt;D xsi:type="xsd:double"&gt;2.06698502082131&lt;/D&gt;&lt;D xsi:type="xsd:double"&gt;2.09358398543148&lt;/D&gt;&lt;D xsi:type="xsd:double"&gt;1.93019603549309&lt;/D&gt;&lt;D xsi:type="xsd:double"&gt;2.03048641586459&lt;/D&gt;&lt;D xsi:type="xsd:double"&gt;1.93629491777553&lt;/D&gt;&lt;D xsi:type="xsd:double"&gt;2.10859278226322&lt;/D&gt;&lt;D xsi:type="xsd:double"&gt;2.00198574247868&lt;/D&gt;&lt;D xsi:type="xsd:double"&gt;1.7764690974971&lt;/D&gt;&lt;D xsi:type="xsd:double"&gt;1.82916731882157&lt;/D&gt;&lt;D xsi:type="xsd:double"&gt;1.75955387782716&lt;/D&gt;&lt;D xsi:type="xsd:double"&gt;1.6706262014717&lt;/D&gt;&lt;D xsi:type="xsd:double"&gt;1.62031165256885&lt;/D&gt;&lt;D xsi:type="xsd:double"&gt;1.62859387217221&lt;/D&gt;&lt;D xsi:type="xsd:double"&gt;1.68392475999266&lt;/D&gt;&lt;D xsi:type="xsd:double"&gt;1.65809793358231&lt;/D&gt;&lt;D xsi:type="xsd:double"&gt;1.78039338768199&lt;/D&gt;&lt;D xsi:type="xsd:double"&gt;1.81253252364086&lt;/D&gt;&lt;D xsi:type="xsd:double"&gt;1.63240078754736&lt;/D&gt;&lt;D xsi:type="xsd:double"&gt;1.64448578770058&lt;/D&gt;&lt;D xsi:type="xsd:double"&gt;1.66337813689997&lt;/D&gt;&lt;D xsi:type="xsd:double"&gt;1.58513462514827&lt;/D&gt;&lt;D xsi:type="xsd:double"&gt;1.55556825445096&lt;/D&gt;&lt;D xsi:type="xsd:double"&gt;1.56303035693505&lt;/D&gt;&lt;D xsi:type="xsd:double"&gt;1.56845305864419&lt;/D&gt;&lt;D xsi:type="xsd:double"&gt;1.55083413003893&lt;/D&gt;&lt;D xsi:type="xsd:double"&gt;1.47394408743122&lt;/D&gt;&lt;D xsi:type="xsd:double"&gt;1.47665120609947&lt;/D&gt;&lt;D xsi:type="xsd:double"&gt;1.51826884358359&lt;/D&gt;&lt;D xsi:type="xsd:double"&gt;1.56043818794123&lt;/D&gt;&lt;D xsi:type="xsd:double"&gt;1.47872928481308&lt;/D&gt;&lt;D xsi:type="xsd:double"&gt;1.54191956088266&lt;/D&gt;&lt;D xsi:type="xsd:double"&gt;1.64892786273468&lt;/D&gt;&lt;D xsi:type="xsd:double"&gt;1.74449719984272&lt;/D&gt;&lt;D xsi:type="xsd:double"&gt;1.76166688667623&lt;/D&gt;&lt;D xsi:type="xsd:double"&gt;1.86206026207284&lt;/D&gt;&lt;D xsi:type="xsd:double"&gt;1.73253953244908&lt;/D&gt;&lt;D xsi:type="xsd:double"&gt;1.73315866982843&lt;/D&gt;&lt;D xsi:type="xsd:double"&gt;1.83074343694618&lt;/D&gt;&lt;D xsi:type="xsd:double"&gt;1.92270704561903&lt;/D&gt;&lt;D xsi:type="xsd:double"&gt;1.82232165758061&lt;/D&gt;&lt;D xsi:type="xsd:double"&gt;1.78920783120405&lt;/D&gt;&lt;D xsi:type="xsd:double"&gt;1.65384332057988&lt;/D&gt;&lt;D xsi:type="xsd:double"&gt;1.7002545389506&lt;/D&gt;&lt;D xsi:type="xsd:double"&gt;1.73017581971852&lt;/D&gt;&lt;D xsi:type="xsd:double"&gt;1.73001920091686&lt;/D&gt;&lt;D xsi:type="xsd:double"&gt;1.79226735372834&lt;/D&gt;&lt;D xsi:type="xsd:double"&gt;1.7441345030495&lt;/D&gt;&lt;D xsi:type="xsd:double"&gt;1.73570041130935&lt;/D&gt;&lt;D xsi:type="xsd:double"&gt;1.85500739893455&lt;/D&gt;&lt;D xsi:type="xsd:double"&gt;1.87512322741877&lt;/D&gt;&lt;D xsi:type="xsd:double"&gt;1.86045739483367&lt;/D&gt;&lt;D xsi:type="xsd:double"&gt;1.90041596556258&lt;/D&gt;&lt;D xsi:type="xsd:double"&gt;1.8443726527735&lt;/D&gt;&lt;D xsi:type="xsd:double"&gt;1.87144375292052&lt;/D&gt;&lt;D xsi:type="xsd:double"&gt;2.0290326397195&lt;/D&gt;&lt;D xsi:type="xsd:double"&gt;2.71614612524804&lt;/D&gt;&lt;D xsi:type="xsd:double"&gt;2.56196049454935&lt;/D&gt;&lt;D xsi:type="xsd:double"&gt;2.41890318877743&lt;/D&gt;&lt;D xsi:type="xsd:double"&gt;2.11552474035054&lt;/D&gt;&lt;D xsi:type="xsd:double"&gt;2.20281909565055&lt;/D&gt;&lt;D xsi:type="xsd:double"&gt;2.108067332884&lt;/D&gt;&lt;D xsi:type="xsd:double"&gt;2.10043367036283&lt;/D&gt;&lt;D xsi:type="xsd:double"&gt;1.79684634430665&lt;/D&gt;&lt;D xsi:type="xsd:double"&gt;1.68392143262584&lt;/D&gt;&lt;D xsi:type="xsd:double"&gt;1.69360473910334&lt;/D&gt;&lt;D xsi:type="xsd:double"&gt;1.77639030529678&lt;/D&gt;&lt;D xsi:type="xsd:double"&gt;1.77729663409642&lt;/D&gt;&lt;D xsi:type="xsd:double"&gt;1.89069331440271&lt;/D&gt;&lt;D xsi:type="xsd:double"&gt;1.99639047525296&lt;/D&gt;&lt;D xsi:type="xsd:double"&gt;2.00882397426974&lt;/D&gt;&lt;D xsi:type="xsd:double"&gt;1.89733578337232&lt;/D&gt;&lt;D xsi:type="xsd:double"&gt;2.03312317081593&lt;/D&gt;&lt;D xsi:type="xsd:double"&gt;1.99180724497046&lt;/D&gt;&lt;D xsi:type="xsd:double"&gt;1.86144934977267&lt;/D&gt;&lt;D xsi:type="xsd:double"&gt;1.78577530783582&lt;/D&gt;&lt;D xsi:type="xsd:double"&gt;1.75845328707174&lt;/D&gt;&lt;D xsi:type="xsd:double"&gt;1.77058388441609&lt;/D&gt;&lt;D xsi:type="xsd:double"&gt;1.80378869637033&lt;/D&gt;&lt;D xsi:type="xsd:double"&gt;1.85754934970498&lt;/D&gt;&lt;D xsi:type="xsd:double"&gt;1.98310835026544&lt;/D&gt;&lt;D xsi:type="xsd:double"&gt;2.10528995583976&lt;/D&gt;&lt;D xsi:type="xsd:double"&gt;2.31136390331485&lt;/D&gt;&lt;D xsi:type="xsd:double"&gt;2.41862304622376&lt;/D&gt;&lt;D xsi:type="xsd:double"&gt;2.46308202021978&lt;/D&gt;&lt;D xsi:type="xsd:double"&gt;2.2610359806651&lt;/D&gt;&lt;D xsi:type="xsd:double"&gt;2.65440324914928&lt;/D&gt;&lt;D xsi:type="xsd:double"&gt;2.54456925941796&lt;/D&gt;&lt;D xsi:type="xsd:double"&gt;2.41055787452415&lt;/D&gt;&lt;D xsi:type="xsd:double"&gt;2.36168326823833&lt;/D&gt;&lt;D xsi:type="xsd:double"&gt;2.24336231833837&lt;/D&gt;&lt;D xsi:type="xsd:double"&gt;2.46477685214161&lt;/D&gt;&lt;D xsi:type="xsd:double"&gt;2.71513229638139&lt;/D&gt;&lt;D xsi:type="xsd:double"&gt;2.72139021627432&lt;/D&gt;&lt;D xsi:type="xsd:double"&gt;2.88581778170438&lt;/D&gt;&lt;D xsi:type="xsd:double"&gt;2.940708084445&lt;/D&gt;&lt;D xsi:type="xsd:double"&gt;2.90586013488697&lt;/D&gt;&lt;D xsi:type="xsd:double"&gt;2.99983347007267&lt;/D&gt;&lt;D xsi:type="xsd:double"&gt;2.76985688734389&lt;/D&gt;&lt;D xsi:type="xsd:double"&gt;3.11143409759774&lt;/D&gt;&lt;D xsi:type="xsd:double"&gt;3.1131807068262&lt;/D&gt;&lt;D xsi:type="xsd:double"&gt;3.20002291065077&lt;/D&gt;&lt;D xsi:type="xsd:double"&gt;3.06515789736066&lt;/D&gt;&lt;D xsi:type="xsd:double"&gt;2.72028576637196&lt;/D&gt;&lt;D xsi:type="xsd:double"&gt;2.75089147328321&lt;/D&gt;&lt;D xsi:type="xsd:double"&gt;2.90805331755314&lt;/D&gt;&lt;D xsi:type="xsd:double"&gt;3.19184264470773&lt;/D&gt;&lt;D xsi:type="xsd:double"&gt;3.31260560145075&lt;/D&gt;&lt;D xsi:type="xsd:double"&gt;3.24285353773955&lt;/D&gt;&lt;D xsi:type="xsd:double"&gt;3.1733370226569&lt;/D&gt;&lt;D xsi:type="xsd:double"&gt;3.08942740898009&lt;/D&gt;&lt;/FQL&gt;&lt;FQL&gt;&lt;Q&gt;EPOL^FMA_PE(NTMA,-10AY,0,AM,"PORTAGG","MEANR")&lt;/Q&gt;&lt;R&gt;121&lt;/R&gt;&lt;C&gt;1&lt;/C&gt;&lt;D xsi:type="xsd:double"&gt;13.4960320980591&lt;/D&gt;&lt;D xsi:type="xsd:double"&gt;13.5416276306612&lt;/D&gt;&lt;D xsi:type="xsd:double"&gt;13.3807152223789&lt;/D&gt;&lt;D xsi:type="xsd:double"&gt;13.374061618964&lt;/D&gt;&lt;D xsi:type="xsd:double"&gt;13.2964438830341&lt;/D&gt;&lt;D xsi:type="xsd:double"&gt;13.6216022886754&lt;/D&gt;&lt;D xsi:type="xsd:double"&gt;13.6654429005025&lt;/D&gt;&lt;D xsi:type="xsd:double"&gt;14.995058178491&lt;/D&gt;&lt;D xsi:type="xsd:double"&gt;14.2054047542586&lt;/D&gt;&lt;D xsi:type="xsd:double"&gt;13.36898912798&lt;/D&gt;&lt;D xsi:type="xsd:double"&gt;12.6137578814292&lt;/D&gt;&lt;D xsi:type="xsd:double"&gt;12.1820617141998&lt;/D&gt;&lt;D xsi:type="xsd:double"&gt;11.9757175722311&lt;/D&gt;&lt;D xsi:type="xsd:double"&gt;12.3784350403766&lt;/D&gt;&lt;D xsi:type="xsd:double"&gt;11.67476339319&lt;/D&gt;&lt;D xsi:type="xsd:double"&gt;12.2043701767318&lt;/D&gt;&lt;D xsi:type="xsd:double"&gt;11.8508820333901&lt;/D&gt;&lt;D xsi:type="xsd:double"&gt;13.063578502597&lt;/D&gt;&lt;D xsi:type="xsd:double"&gt;13.4234297128839&lt;/D&gt;&lt;D xsi:type="xsd:double"&gt;12.7561358312878&lt;/D&gt;&lt;D xsi:type="xsd:double"&gt;12.0701347295986&lt;/D&gt;&lt;D xsi:type="xsd:double"&gt;11.3388473822571&lt;/D&gt;&lt;D xsi:type="xsd:double"&gt;11.815198524966&lt;/D&gt;&lt;D xsi:type="xsd:double"&gt;12.0166861239764&lt;/D&gt;&lt;D xsi:type="xsd:double"&gt;11.5645952759536&lt;/D&gt;&lt;D xsi:type="xsd:double"&gt;11.8972792776035&lt;/D&gt;&lt;D xsi:type="xsd:double"&gt;11.5741619363765&lt;/D&gt;&lt;D xsi:type="xsd:double"&gt;11.7922763575356&lt;/D&gt;&lt;D xsi:type="xsd:double"&gt;12.4490192945783&lt;/D&gt;&lt;D xsi:type="xsd:double"&gt;12.634189166481&lt;/D&gt;&lt;D xsi:type="xsd:double"&gt;12.1350080125344&lt;/D&gt;&lt;D xsi:type="xsd:double"&gt;12.8945212914306&lt;/D&gt;&lt;D xsi:type="xsd:double"&gt;12.3659463442345&lt;/D&gt;&lt;D xsi:type="xsd:double"&gt;12.5379419010263&lt;/D&gt;&lt;D xsi:type="xsd:double"&gt;12.5572029488784&lt;/D&gt;&lt;D xsi:type="xsd:double"&gt;12.8722186968197&lt;/D&gt;&lt;D xsi:type="xsd:double"&gt;12.1162119880889&lt;/D&gt;&lt;D xsi:type="xsd:double"&gt;12.1190971192455&lt;/D&gt;&lt;D xsi:type="xsd:double"&gt;11.9871508505031&lt;/D&gt;&lt;D xsi:type="xsd:double"&gt;11.9584181045639&lt;/D&gt;&lt;D xsi:type="xsd:double"&gt;12.8081710547429&lt;/D&gt;&lt;D xsi:type="xsd:double"&gt;11.6819065216138&lt;/D&gt;&lt;D xsi:type="xsd:double"&gt;10.9204839961386&lt;/D&gt;&lt;D xsi:type="xsd:double"&gt;11.314298565353&lt;/D&gt;&lt;D xsi:type="xsd:double"&gt;10.9315177582442&lt;/D&gt;&lt;D xsi:type="xsd:double"&gt;10.4276540507555&lt;/D&gt;&lt;D xsi:type="xsd:double"&gt;11.025282518623&lt;/D&gt;&lt;D xsi:type="xsd:double"&gt;11.4137366481438&lt;/D&gt;&lt;D xsi:type="xsd:double"&gt;10.9555648869162&lt;/D&gt;&lt;D xsi:type="xsd:double"&gt;9.89268409047269&lt;/D&gt;&lt;D xsi:type="xsd:double"&gt;10.4825381570642&lt;/D&gt;&lt;D xsi:type="xsd:double"&gt;10.4516656240654&lt;/D&gt;&lt;D xsi:type="xsd:double"&gt;10.9647396284559&lt;/D&gt;&lt;D xsi:type="xsd:double"&gt;10.7117985071177&lt;/D&gt;&lt;D xsi:type="xsd:double"&gt;11.1003224135958&lt;/D&gt;&lt;D xsi:type="xsd:double"&gt;11.3282799592031&lt;/D&gt;&lt;D xsi:type="xsd:double"&gt;10.2505011851313&lt;/D&gt;&lt;D xsi:type="xsd:double"&gt;10.9325446644765&lt;/D&gt;&lt;D xsi:type="xsd:double"&gt;10.6230530919439&lt;/D&gt;&lt;D xsi:type="xsd:double"&gt;9.6862975066741&lt;/D&gt;&lt;D xsi:type="xsd:double"&gt;9.94001329282693&lt;/D&gt;&lt;D xsi:type="xsd:double"&gt;9.95701844675178&lt;/D&gt;&lt;D xsi:type="xsd:double"&gt;10.1636334151112&lt;/D&gt;&lt;D xsi:type="xsd:double"&gt;10.2838450823151&lt;/D&gt;&lt;D xsi:type="xsd:double"&gt;10.1104227708885&lt;/D&gt;&lt;D xsi:type="xsd:double"&gt;9.50207676646927&lt;/D&gt;&lt;D xsi:type="xsd:double"&gt;8.39875182470234&lt;/D&gt;&lt;D xsi:type="xsd:double"&gt;11.0812792001382&lt;/D&gt;&lt;D xsi:type="xsd:double"&gt;12.4414387002605&lt;/D&gt;&lt;D xsi:type="xsd:double"&gt;12.4518479013949&lt;/D&gt;&lt;D xsi:type="xsd:double"&gt;12.1336014348508&lt;/D&gt;&lt;D xsi:type="xsd:double"&gt;12.5835099313037&lt;/D&gt;&lt;D xsi:type="xsd:double"&gt;11.2334551384659&lt;/D&gt;&lt;D xsi:type="xsd:double"&gt;12.0643162489652&lt;/D&gt;&lt;D xsi:type="xsd:double"&gt;13.6353615095299&lt;/D&gt;&lt;D xsi:type="xsd:double"&gt;13.4447064134643&lt;/D&gt;&lt;D xsi:type="xsd:double"&gt;11.076212010273&lt;/D&gt;&lt;D xsi:type="xsd:double"&gt;11.3446832860972&lt;/D&gt;&lt;D xsi:type="xsd:double"&gt;11.7709880202197&lt;/D&gt;&lt;D xsi:type="xsd:double"&gt;11.930961734621&lt;/D&gt;&lt;D xsi:type="xsd:double"&gt;13.0605269118566&lt;/D&gt;&lt;D xsi:type="xsd:double"&gt;12.7947800500146&lt;/D&gt;&lt;D xsi:type="xsd:double"&gt;11.8071762899947&lt;/D&gt;&lt;D xsi:type="xsd:double"&gt;11.8750414795578&lt;/D&gt;&lt;D xsi:type="xsd:double"&gt;11.3767052456943&lt;/D&gt;&lt;D xsi:type="xsd:double"&gt;12.0650135265754&lt;/D&gt;&lt;D xsi:type="xsd:double"&gt;10.4626386434238&lt;/D&gt;&lt;D xsi:type="xsd:double"&gt;10.2227101164568&lt;/D&gt;&lt;D xsi:type="xsd:double"&gt;10.3845203464595&lt;/D&gt;&lt;D xsi:type="xsd:double"&gt;9.18796924380859&lt;/D&gt;&lt;D xsi:type="xsd:double"&gt;9.40179786233105&lt;/D&gt;&lt;D xsi:type="xsd:double"&gt;7.75432153370631&lt;/D&gt;&lt;D xsi:type="xsd:double"&gt;6.8072476076309&lt;/D&gt;&lt;D xsi:type="xsd:double"&gt;6.67468276322222&lt;/D&gt;&lt;D xsi:type="xsd:double"&gt;5.95202920682617&lt;/D&gt;&lt;D xsi:type="xsd:double"&gt;6.15329332282842&lt;/D&gt;&lt;D xsi:type="xsd:double"&gt;5.69823370448317&lt;/D&gt;&lt;D xsi:type="xsd:double"&gt;6.36146725802114&lt;/D&gt;&lt;D xsi:type="xsd:double"&gt;7.36381807661308&lt;/D&gt;&lt;D xsi:type="xsd:double"&gt;7.53460421214491&lt;/D&gt;&lt;D xsi:type="xsd:double"&gt;8.05760255742772&lt;/D&gt;&lt;D xsi:type="xsd:double"&gt;7.64444975832758&lt;/D&gt;&lt;D xsi:type="xsd:double"&gt;6.40136361652526&lt;/D&gt;&lt;D xsi:type="xsd:double"&gt;7.25760333985274&lt;/D&gt;&lt;D xsi:type="xsd:double"&gt;7.34865563360071&lt;/D&gt;&lt;D xsi:type="xsd:double"&gt;7.97574559217227&lt;/D&gt;&lt;D xsi:type="xsd:double"&gt;8.29869107496001&lt;/D&gt;&lt;D xsi:type="xsd:double"&gt;8.09483938761465&lt;/D&gt;&lt;D xsi:type="xsd:double"&gt;7.76212843992747&lt;/D&gt;&lt;D xsi:type="xsd:double"&gt;8.31878469031542&lt;/D&gt;&lt;D xsi:type="xsd:double"&gt;8.18508424159516&lt;/D&gt;&lt;D xsi:type="xsd:double"&gt;8.59717083311164&lt;/D&gt;&lt;D xsi:type="xsd:double"&gt;8.18058379424957&lt;/D&gt;&lt;D xsi:type="xsd:double"&gt;9.47620830612297&lt;/D&gt;&lt;D xsi:type="xsd:double"&gt;8.50573483441833&lt;/D&gt;&lt;D xsi:type="xsd:double"&gt;8.67985723868889&lt;/D&gt;&lt;D xsi:type="xsd:double"&gt;8.91201566590307&lt;/D&gt;&lt;D xsi:type="xsd:double"&gt;8.8486131458433&lt;/D&gt;&lt;D xsi:type="xsd:double"&gt;8.24130199842356&lt;/D&gt;&lt;D xsi:type="xsd:double"&gt;8.38896578842308&lt;/D&gt;&lt;D xsi:type="xsd:double"&gt;7.96416465500716&lt;/D&gt;&lt;/FQL&gt;&lt;FQL&gt;&lt;Q&gt;EWW^FMA_PE(LTMA,-10AY,0,AM,"PORTAGG","MEANR")&lt;/Q&gt;&lt;R&gt;121&lt;/R&gt;&lt;C&gt;1&lt;/C&gt;&lt;D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xsi:type="xsd:double"&gt;22.7291481774768&lt;/D&gt;&lt;D xsi:type="xsd:double"&gt;24.8861741149146&lt;/D&gt;&lt;D xsi:type="xsd:double"&gt;24.666076212076&lt;/D&gt;&lt;D xsi:type="xsd:double"&gt;24.504422248556&lt;/D&gt;&lt;D xsi:type="xsd:double"&gt;24.0324782290389&lt;/D&gt;&lt;D xsi:type="xsd:double"&gt;22.8260869179402&lt;/D&gt;&lt;D xsi:type="xsd:double"&gt;22.9557544437427&lt;/D&gt;&lt;D xsi:type="xsd:double"&gt;22.6666016949522&lt;/D&gt;&lt;D xsi:type="xsd:double"&gt;22.1248090946786&lt;/D&gt;&lt;D xsi:type="xsd:double"&gt;22.2806147140269&lt;/D&gt;&lt;D xsi:type="xsd:double"&gt;21.0394755021148&lt;/D&gt;&lt;D xsi:type="xsd:double"&gt;20.3459540043557&lt;/D&gt;&lt;D xsi:type="xsd:double"&gt;20.7118506133804&lt;/D&gt;&lt;D xsi:type="xsd:double"&gt;21.6854620381069&lt;/D&gt;&lt;D xsi:type="xsd:double"&gt;21.3683140168304&lt;/D&gt;&lt;D xsi:type="xsd:double"&gt;20.9146556723904&lt;/D&gt;&lt;D xsi:type="xsd:double"&gt;20.4721140362862&lt;/D&gt;&lt;D xsi:type="xsd:double"&gt;19.8758131708216&lt;/D&gt;&lt;D xsi:type="xsd:double"&gt;19.9133438441364&lt;/D&gt;&lt;D xsi:type="xsd:double"&gt;19.669227129152&lt;/D&gt;&lt;D xsi:type="xsd:double"&gt;19.0432349226637&lt;/D&gt;&lt;D xsi:type="xsd:double"&gt;18.2601461338607&lt;/D&gt;&lt;D xsi:type="xsd:double"&gt;16.8667631728399&lt;/D&gt;&lt;D xsi:type="xsd:double"&gt;16.9445904536946&lt;/D&gt;&lt;D xsi:type="xsd:double"&gt;17.789156898089&lt;/D&gt;&lt;D xsi:type="xsd:double"&gt;17.935582129988&lt;/D&gt;&lt;D xsi:type="xsd:double"&gt;17.7298008770242&lt;/D&gt;&lt;D xsi:type="xsd:double"&gt;17.6854085390363&lt;/D&gt;&lt;D xsi:type="xsd:double"&gt;17.1097423439392&lt;/D&gt;&lt;D xsi:type="xsd:double"&gt;17.2428579340661&lt;/D&gt;&lt;D xsi:type="xsd:double"&gt;17.5767181876512&lt;/D&gt;&lt;D xsi:type="xsd:double"&gt;17.5130626209939&lt;/D&gt;&lt;D xsi:type="xsd:double"&gt;17.1986816113834&lt;/D&gt;&lt;D xsi:type="xsd:double"&gt;16.1247505983259&lt;/D&gt;&lt;D xsi:type="xsd:double"&gt;14.18253881302&lt;/D&gt;&lt;D xsi:type="xsd:double"&gt;14.5434632069055&lt;/D&gt;&lt;D xsi:type="xsd:double"&gt;15.3868363985839&lt;/D&gt;&lt;D xsi:type="xsd:double"&gt;15.6000742159524&lt;/D&gt;&lt;D xsi:type="xsd:double"&gt;15.3796611839799&lt;/D&gt;&lt;D xsi:type="xsd:double"&gt;15.4282521556137&lt;/D&gt;&lt;D xsi:type="xsd:double"&gt;14.9698744111767&lt;/D&gt;&lt;D xsi:type="xsd:double"&gt;14.9134498471978&lt;/D&gt;&lt;D xsi:type="xsd:double"&gt;14.5544984673019&lt;/D&gt;&lt;D xsi:type="xsd:double"&gt;14.4204488649854&lt;/D&gt;&lt;D xsi:type="xsd:double"&gt;14.9073202303257&lt;/D&gt;&lt;D xsi:type="xsd:double"&gt;15.2456659234381&lt;/D&gt;&lt;D xsi:type="xsd:double"&gt;15.1531733763841&lt;/D&gt;&lt;D xsi:type="xsd:double"&gt;15.6048416090504&lt;/D&gt;&lt;D xsi:type="xsd:double"&gt;15.5829407061616&lt;/D&gt;&lt;D xsi:type="xsd:double"&gt;15.0553355483076&lt;/D&gt;&lt;D xsi:type="xsd:double"&gt;14.2279936663791&lt;/D&gt;&lt;D xsi:type="xsd:double"&gt;14.6107794954913&lt;/D&gt;&lt;D xsi:type="xsd:double"&gt;16.2386079669901&lt;/D&gt;&lt;D xsi:type="xsd:double"&gt;17.6966886358857&lt;/D&gt;&lt;D xsi:type="xsd:double"&gt;19.0274461176177&lt;/D&gt;&lt;D xsi:type="xsd:double"&gt;19.9647440520816&lt;/D&gt;&lt;D xsi:type="xsd:double"&gt;19.6945719207717&lt;/D&gt;&lt;D xsi:type="xsd:double"&gt;20.5413382541446&lt;/D&gt;&lt;D xsi:type="xsd:double"&gt;23.2059239206658&lt;/D&gt;&lt;D xsi:type="xsd:double"&gt;31.1189165446222&lt;/D&gt;&lt;D xsi:type="xsd:double"&gt;29.8583382698373&lt;/D&gt;&lt;D xsi:type="xsd:double"&gt;27.1578083256187&lt;/D&gt;&lt;D xsi:type="xsd:double"&gt;26.1730418396164&lt;/D&gt;&lt;D xsi:type="xsd:double"&gt;25.0479265932957&lt;/D&gt;&lt;D xsi:type="xsd:double"&gt;23.820240849912&lt;/D&gt;&lt;D xsi:type="xsd:double"&gt;22.8331117023914&lt;/D&gt;&lt;D xsi:type="xsd:double"&gt;21.2627397216089&lt;/D&gt;&lt;D xsi:type="xsd:double"&gt;20.1671501158608&lt;/D&gt;&lt;D xsi:type="xsd:double"&gt;18.5149597247512&lt;/D&gt;&lt;D xsi:type="xsd:double"&gt;17.1789216127268&lt;/D&gt;&lt;D xsi:type="xsd:double"&gt;15.166787893916&lt;/D&gt;&lt;D xsi:type="xsd:double"&gt;15.3703547851266&lt;/D&gt;&lt;D xsi:type="xsd:double"&gt;14.2041890526188&lt;/D&gt;&lt;D xsi:type="xsd:double"&gt;14.5863171216709&lt;/D&gt;&lt;D xsi:type="xsd:double"&gt;14.8944130210466&lt;/D&gt;&lt;D xsi:type="xsd:double"&gt;14.6087986806927&lt;/D&gt;&lt;D xsi:type="xsd:double"&gt;14.4299865691537&lt;/D&gt;&lt;D xsi:type="xsd:double"&gt;13.7640144113359&lt;/D&gt;&lt;D xsi:type="xsd:double"&gt;13.3750916022843&lt;/D&gt;&lt;D xsi:type="xsd:double"&gt;13.1142168186178&lt;/D&gt;&lt;D xsi:type="xsd:double"&gt;12.5611850260186&lt;/D&gt;&lt;D xsi:type="xsd:double"&gt;13.3054276761091&lt;/D&gt;&lt;D xsi:type="xsd:double"&gt;13.7019044072729&lt;/D&gt;&lt;D xsi:type="xsd:double"&gt;13.1907742579241&lt;/D&gt;&lt;D xsi:type="xsd:double"&gt;14.2391084055242&lt;/D&gt;&lt;D xsi:type="xsd:double"&gt;14.7290301712165&lt;/D&gt;&lt;D xsi:type="xsd:double"&gt;14.4380107266737&lt;/D&gt;&lt;D xsi:type="xsd:double"&gt;14.3061907542092&lt;/D&gt;&lt;D xsi:type="xsd:double"&gt;13.9446237426056&lt;/D&gt;&lt;D xsi:type="xsd:double"&gt;13.5957735455251&lt;/D&gt;&lt;D xsi:type="xsd:double"&gt;13.5299922223126&lt;/D&gt;&lt;D xsi:type="xsd:double"&gt;13.1136879958125&lt;/D&gt;&lt;D xsi:type="xsd:double"&gt;12.6940570915009&lt;/D&gt;&lt;D xsi:type="xsd:double"&gt;12.1757150463821&lt;/D&gt;&lt;D xsi:type="xsd:double"&gt;12.9085028755249&lt;/D&gt;&lt;D xsi:type="xsd:double"&gt;14.1265281720555&lt;/D&gt;&lt;D xsi:type="xsd:double"&gt;13.9036937120389&lt;/D&gt;&lt;D xsi:type="xsd:double"&gt;16.0507987341123&lt;/D&gt;&lt;D xsi:type="xsd:double"&gt;15.6785649380085&lt;/D&gt;&lt;D xsi:type="xsd:double"&gt;15.450707013029&lt;/D&gt;&lt;D xsi:type="xsd:double"&gt;15.0046439424186&lt;/D&gt;&lt;D xsi:type="xsd:double"&gt;14.269457186571&lt;/D&gt;&lt;D xsi:type="xsd:double"&gt;13.8465878685862&lt;/D&gt;&lt;D xsi:type="xsd:double"&gt;13.3369341880239&lt;/D&gt;&lt;D xsi:type="xsd:double"&gt;13.3739838856834&lt;/D&gt;&lt;/FQL&gt;&lt;FQL&gt;&lt;Q&gt;WL-FDS^MAX(FG_PRICE(0,-5AY))&lt;/Q&gt;&lt;R&gt;1&lt;/R&gt;&lt;C&gt;1&lt;/C&gt;&lt;D xsi:type="xsd:double"&gt;763.4&lt;/D&gt;&lt;/FQL&gt;&lt;FQL&gt;&lt;Q&gt;NI-FDS^FG_PRICE_CHANGE(0,-1AY)&lt;/Q&gt;&lt;R&gt;1&lt;/R&gt;&lt;C&gt;1&lt;/C&gt;&lt;D xsi:type="xsd:double"&gt;-11.4705882352941&lt;/D&gt;&lt;/FQL&gt;&lt;FQL&gt;&lt;Q&gt;BRENT-FDS^FG_PRICE_CHANGE(0,-1AM)&lt;/Q&gt;&lt;R&gt;1&lt;/R&gt;&lt;C&gt;1&lt;/C&gt;&lt;D xsi:type="xsd:double"&gt;0&lt;/D&gt;&lt;/FQL&gt;&lt;FQL&gt;&lt;Q&gt;KSA^FG_PRICE_MAVG(0,,,,60)&lt;/Q&gt;&lt;R&gt;1&lt;/R&gt;&lt;C&gt;1&lt;/C&gt;&lt;D xsi:type="xsd:double"&gt;41.716&lt;/D&gt;&lt;/FQL&gt;&lt;FQL&gt;&lt;Q&gt;TRYID10Y-FDS^FG_YIELD(-10AY,0,Y,,"YTM")&lt;/Q&gt;&lt;R&gt;10&lt;/R&gt;&lt;C&gt;1&lt;/C&gt;&lt;D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xsi:type="xsd:double"&gt;21.984322&lt;/D&gt;&lt;/FQL&gt;&lt;FQL&gt;&lt;Q&gt;CAGDPY@QA^EE_ACTUAL_ANNUAL(MED,+1)&lt;/Q&gt;&lt;R&gt;1&lt;/R&gt;&lt;C&gt;1&lt;/C&gt;&lt;D xsi:type="xsd:double"&gt;17&lt;/D&gt;&lt;/FQL&gt;&lt;FQL&gt;&lt;Q&gt;CC_PE^FG_COMPANY_NAME&lt;/Q&gt;&lt;R&gt;1&lt;/R&gt;&lt;C&gt;1&lt;/C&gt;&lt;D xsi:type="xsd:string"&gt;Peru&lt;/D&gt;&lt;/FQL&gt;&lt;FQL&gt;&lt;Q&gt;USDAED^FG_PRICE_CHANGE(0,-6AM)&lt;/Q&gt;&lt;R&gt;1&lt;/R&gt;&lt;C&gt;1&lt;/C&gt;&lt;D xsi:type="xsd:double"&gt;0.0008225441&lt;/D&gt;&lt;/FQL&gt;&lt;FQL&gt;&lt;Q&gt;USDBRL^FG_PRICE_CHANGE(0,-1AM)&lt;/Q&gt;&lt;R&gt;1&lt;/R&gt;&lt;C&gt;1&lt;/C&gt;&lt;D xsi:type="xsd:double"&gt;-1.024121&lt;/D&gt;&lt;/FQL&gt;&lt;FQL&gt;&lt;Q&gt;USDPLN^STD(FG_PRICE_CHANGE(0,-3AY,M))&lt;/Q&gt;&lt;R&gt;1&lt;/R&gt;&lt;C&gt;1&lt;/C&gt;&lt;D xsi:type="xsd:double"&gt;3.28543810760105&lt;/D&gt;&lt;/FQL&gt;&lt;FQL&gt;&lt;Q&gt;USDIDR^FG_PRICE_CHANGE(0,-1AM)&lt;/Q&gt;&lt;R&gt;1&lt;/R&gt;&lt;C&gt;1&lt;/C&gt;&lt;D xsi:type="xsd:double"&gt;-2.3878515&lt;/D&gt;&lt;/FQL&gt;&lt;FQL&gt;&lt;Q&gt;UAE^P_PRICE_RETURNS_PR('52W',2,-10AY,0,AM)&lt;/Q&gt;&lt;R&gt;121&lt;/R&gt;&lt;C&gt;1&lt;/C&gt;&lt;D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xsi:type="xsd:double"&gt;-17.007864&lt;/D&gt;&lt;D xsi:type="xsd:double"&gt;-2.529949&lt;/D&gt;&lt;D xsi:type="xsd:double"&gt;-8.344716&lt;/D&gt;&lt;D xsi:type="xsd:double"&gt;-21.007998&lt;/D&gt;&lt;D xsi:type="xsd:double"&gt;-24.76474&lt;/D&gt;&lt;D xsi:type="xsd:double"&gt;-19.595045&lt;/D&gt;&lt;D xsi:type="xsd:double"&gt;-25.062735&lt;/D&gt;&lt;D xsi:type="xsd:double"&gt;-17.525059&lt;/D&gt;&lt;D xsi:type="xsd:double"&gt;-22.725307&lt;/D&gt;&lt;D xsi:type="xsd:double"&gt;-18.100716&lt;/D&gt;&lt;D xsi:type="xsd:double"&gt;-8.135623&lt;/D&gt;&lt;D xsi:type="xsd:double"&gt;-15.127063&lt;/D&gt;&lt;D xsi:type="xsd:double"&gt;-16.964722&lt;/D&gt;&lt;D xsi:type="xsd:double"&gt;-16.641403&lt;/D&gt;&lt;D xsi:type="xsd:double"&gt;-10.574543&lt;/D&gt;&lt;D xsi:type="xsd:double"&gt;1.7295003&lt;/D&gt;&lt;D xsi:type="xsd:double"&gt;0.47836304&lt;/D&gt;&lt;D xsi:type="xsd:double"&gt;-2.9436648&lt;/D&gt;&lt;D xsi:type="xsd:double"&gt;5.0899386&lt;/D&gt;&lt;D xsi:type="xsd:double"&gt;14.323366&lt;/D&gt;&lt;D xsi:type="xsd:double"&gt;28.232944&lt;/D&gt;&lt;D xsi:typ</t>
        </r>
      </text>
    </comment>
    <comment ref="A20" authorId="0" shapeId="0" xr:uid="{25AC9068-A92A-4612-93B7-22D8DA261D81}">
      <text>
        <r>
          <rPr>
            <b/>
            <sz val="9"/>
            <color indexed="81"/>
            <rFont val="Tahoma"/>
            <charset val="1"/>
          </rPr>
          <t>e="xsd:double"&gt;16.364693&lt;/D&gt;&lt;D xsi:type="xsd:double"&gt;7.972765&lt;/D&gt;&lt;D xsi:type="xsd:double"&gt;0.6092191&lt;/D&gt;&lt;D xsi:type="xsd:double"&gt;8.799696&lt;/D&gt;&lt;D xsi:type="xsd:double"&gt;7.371676&lt;/D&gt;&lt;D xsi:type="xsd:double"&gt;5.921507&lt;/D&gt;&lt;D xsi:type="xsd:double"&gt;7.500744&lt;/D&gt;&lt;D xsi:type="xsd:double"&gt;4.967022&lt;/D&gt;&lt;D xsi:type="xsd:double"&gt;14.884483&lt;/D&gt;&lt;D xsi:type="xsd:double"&gt;9.622645&lt;/D&gt;&lt;D xsi:type="xsd:double"&gt;0.61576366&lt;/D&gt;&lt;D xsi:type="xsd:double"&gt;6.6182375&lt;/D&gt;&lt;D xsi:type="xsd:double"&gt;1.0773182&lt;/D&gt;&lt;D xsi:type="xsd:double"&gt;-0.17787814&lt;/D&gt;&lt;D xsi:type="xsd:double"&gt;1.165545&lt;/D&gt;&lt;D xsi:type="xsd:double"&gt;-1.9260049&lt;/D&gt;&lt;D xsi:type="xsd:double"&gt;-6.0883403&lt;/D&gt;&lt;D xsi:type="xsd:double"&gt;-6.5639553&lt;/D&gt;&lt;D xsi:type="xsd:double"&gt;-8.155161&lt;/D&gt;&lt;D xsi:type="xsd:double"&gt;-6.8477154&lt;/D&gt;&lt;D xsi:type="xsd:double"&gt;-12.499136&lt;/D&gt;&lt;D xsi:type="xsd:double"&gt;-8.416015&lt;/D&gt;&lt;D xsi:type="xsd:double"&gt;-12.728071&lt;/D&gt;&lt;D xsi:type="xsd:double"&gt;-16.949917&lt;/D&gt;&lt;D xsi:type="xsd:double"&gt;-9.016651&lt;/D&gt;&lt;D xsi:type="xsd:double"&gt;-6.8078756&lt;/D&gt;&lt;D xsi:type="xsd:double"&gt;-1.4223039&lt;/D&gt;&lt;D xsi:type="xsd:double"&gt;-12.34461&lt;/D&gt;&lt;D xsi:type="xsd:double"&gt;-5.439788&lt;/D&gt;&lt;D xsi:type="xsd:double"&gt;-3.3106983&lt;/D&gt;&lt;D xsi:type="xsd:double"&gt;-7.491708&lt;/D&gt;&lt;D xsi:type="xsd:double"&gt;-6.9938&lt;/D&gt;&lt;D xsi:type="xsd:double"&gt;-1.077944&lt;/D&gt;&lt;D xsi:type="xsd:double"&gt;-3.0883908&lt;/D&gt;&lt;D xsi:type="xsd:double"&gt;1.8370152&lt;/D&gt;&lt;D xsi:type="xsd:double"&gt;-1.8704176&lt;/D&gt;&lt;D xsi:type="xsd:double"&gt;-12.276257&lt;/D&gt;&lt;D xsi:type="xsd:double"&gt;-30.632675&lt;/D&gt;&lt;D xsi:type="xsd:double"&gt;-30.839079&lt;/D&gt;&lt;D xsi:type="xsd:double"&gt;-22.720062&lt;/D&gt;&lt;D xsi:type="xsd:double"&gt;-20.412577&lt;/D&gt;&lt;D xsi:type="xsd:double"&gt;-24.355036&lt;/D&gt;&lt;D xsi:type="xsd:double"&gt;-17.600191&lt;/D&gt;&lt;D xsi:type="xsd:double"&gt;-18.627846&lt;/D&gt;&lt;D xsi:type="xsd:double"&gt;-21.396822&lt;/D&gt;&lt;D xsi:type="xsd:double"&gt;-10.781818&lt;/D&gt;&lt;D xsi:type="xsd:double"&gt;-6.906909&lt;/D&gt;&lt;D xsi:type="xsd:double"&gt;2.3990273&lt;/D&gt;&lt;D xsi:type="xsd:double"&gt;7.4795365&lt;/D&gt;&lt;D xsi:type="xsd:double"&gt;40.874874&lt;/D&gt;&lt;D xsi:type="xsd:double"&gt;38.26816&lt;/D&gt;&lt;D xsi:type="xsd:double"&gt;54.695724&lt;/D&gt;&lt;D xsi:type="xsd:double"&gt;45.59803&lt;/D&gt;&lt;D xsi:type="xsd:double"&gt;38.52786&lt;/D&gt;&lt;D xsi:type="xsd:double"&gt;41.95925&lt;/D&gt;&lt;D xsi:type="xsd:double"&gt;44.999348&lt;/D&gt;&lt;D xsi:type="xsd:double"&gt;44.03764&lt;/D&gt;&lt;D xsi:type="xsd:double"&gt;48.2885&lt;/D&gt;&lt;D xsi:type="xsd:double"&gt;45.6467&lt;/D&gt;&lt;D xsi:type="xsd:double"&gt;35.409187&lt;/D&gt;&lt;D xsi:type="xsd:double"&gt;41.360653&lt;/D&gt;&lt;D xsi:type="xsd:double"&gt;51.246834&lt;/D&gt;&lt;D xsi:type="xsd:double"&gt;44.299923&lt;/D&gt;&lt;D xsi:type="xsd:double"&gt;19.53466&lt;/D&gt;&lt;D xsi:type="xsd:double"&gt;12.715268&lt;/D&gt;&lt;D xsi:type="xsd:double"&gt;20.404076&lt;/D&gt;&lt;D xsi:type="xsd:double"&gt;16.843653&lt;/D&gt;&lt;D xsi:type="xsd:double"&gt;7.1030617&lt;/D&gt;&lt;D xsi:type="xsd:double"&gt;9.871733&lt;/D&gt;&lt;D xsi:type="xsd:double"&gt;-2.4913251&lt;/D&gt;&lt;D xsi:type="xsd:double"&gt;-6.2057137&lt;/D&gt;&lt;D xsi:type="xsd:double"&gt;-12.519151&lt;/D&gt;&lt;D xsi:type="xsd:double"&gt;-12.892067&lt;/D&gt;&lt;D xsi:type="xsd:double"&gt;-23.665684&lt;/D&gt;&lt;D xsi:type="xsd:double"&gt;-16.343266&lt;/D&gt;&lt;D xsi:type="xsd:double"&gt;-11.438524&lt;/D&gt;&lt;D xsi:type="xsd:double"&gt;-1.7882168&lt;/D&gt;&lt;D xsi:type="xsd:double"&gt;-3.706199&lt;/D&gt;&lt;D xsi:type="xsd:double"&gt;-7.0782957&lt;/D&gt;&lt;D xsi:type="xsd:double"&gt;4.0887713&lt;/D&gt;&lt;D xsi:type="xsd:double"&gt;-11.822194&lt;/D&gt;&lt;D xsi:type="xsd:double"&gt;-2.0099819&lt;/D&gt;&lt;D xsi:type="xsd:double"&gt;0.7220149&lt;/D&gt;&lt;D xsi:type="xsd:double"&gt;4.576826&lt;/D&gt;&lt;D xsi:type="xsd:double"&gt;3.1801105&lt;/D&gt;&lt;D xsi:type="xsd:double"&gt;9.507012&lt;/D&gt;&lt;D xsi:type="xsd:double"&gt;-1.1568546&lt;/D&gt;&lt;D xsi:type="xsd:double"&gt;-1.2513936&lt;/D&gt;&lt;D xsi:type="xsd:double"&gt;-3.69367&lt;/D&gt;&lt;D xsi:type="xsd:double"&gt;0.30821562&lt;/D&gt;&lt;D xsi:type="xsd:double"&gt;2.9542685&lt;/D&gt;&lt;D xsi:type="xsd:double"&gt;4.3456197&lt;/D&gt;&lt;/FQL&gt;&lt;FQL&gt;&lt;Q&gt;KSA^FG_TOTAL_RETURNC(-10AY,0,AM)&lt;/Q&gt;&lt;R&gt;121&lt;/R&gt;&lt;C&gt;1&lt;/C&gt;&lt;D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xsi:type="xsd:double"&gt;-1.0450065&lt;/D&gt;&lt;D xsi:type="xsd:double"&gt;1.4622211&lt;/D&gt;&lt;D xsi:type="xsd:double"&gt;-3.3470035&lt;/D&gt;&lt;D xsi:type="xsd:double"&gt;-16.096956&lt;/D&gt;&lt;D xsi:type="xsd:double"&gt;5.1604986&lt;/D&gt;&lt;D xsi:type="xsd:double"&gt;4.249823&lt;/D&gt;&lt;D xsi:type="xsd:double"&gt;9.594595&lt;/D&gt;&lt;D xsi:type="xsd:double"&gt;-3.7402391&lt;/D&gt;&lt;D xsi:type="xsd:double"&gt;-0.64157844&lt;/D&gt;&lt;D xsi:type="xsd:double"&gt;-1.1857748&lt;/D&gt;&lt;D xsi:type="xsd:double"&gt;-5.159998&lt;/D&gt;&lt;D xsi:type="xsd:double"&gt;-3.2288373&lt;/D&gt;&lt;D xsi:type="xsd:double"&gt;6.537533&lt;/D&gt;&lt;D xsi:type="xsd:double"&gt;10.704541&lt;/D&gt;&lt;D xsi:type="xsd:double"&gt;6.4668894&lt;/D&gt;&lt;D xsi:type="xsd:double"&gt;-1.015979&lt;/D&gt;&lt;D xsi:type="xsd:double"&gt;-2.585107&lt;/D&gt;&lt;D xsi:type="xsd:double"&gt;-1.7019212&lt;/D&gt;&lt;D xsi:type="xsd:double"&gt;2.6145458&lt;/D&gt;&lt;D xsi:type="xsd:double"&gt;-0.7112086&lt;/D&gt;&lt;D xsi:type="xsd:double"&gt;11.027611&lt;/D&gt;&lt;D xsi:type="xsd:double"&gt;-4.4068995&lt;/D&gt;&lt;D xsi:type="xsd:double"&gt;-0.30733943&lt;/D&gt;&lt;D xsi:type="xsd:double"&gt;0.077068806&lt;/D&gt;&lt;D xsi:type="xsd:double"&gt;-2.9649556&lt;/D&gt;&lt;D xsi:type="xsd:double"&gt;-1.6666651&lt;/D&gt;&lt;D xsi:type="xsd:double"&gt;4.7046185&lt;/D&gt;&lt;D xsi:type="xsd:double"&gt;8.710933&lt;/D&gt;&lt;D xsi:type="xsd:double"&gt;-3.4495115&lt;/D&gt;&lt;D xsi:type="xsd:double"&gt;9.564567&lt;/D&gt;&lt;D xsi:type="xsd:double"&gt;4.9932003&lt;/D&gt;&lt;D xsi:type="xsd:double"&gt;-2.4263978&lt;/D&gt;&lt;D xsi:type="xsd:double"&gt;4.4420123&lt;/D&gt;&lt;D xsi:type="xsd:double"&gt;-0.06407499&lt;/D&gt;&lt;D xsi:type="xsd:double"&gt;-4.5206785&lt;/D&gt;&lt;D xsi:type="xsd:double"&gt;0.23505688&lt;/D&gt;&lt;D xsi:type="xsd:double"&gt;-2.3115575&lt;/D&gt;&lt;D xsi:type="xsd:double"&gt;-4.218107&lt;/D&gt;&lt;D xsi:type="xsd:double"&gt;3.8080096&lt;/D&gt;&lt;D xsi:type="xsd:double"&gt;11.379552&lt;/D&gt;&lt;D xsi:type="xsd:double"&gt;-0.5344212&lt;/D&gt;&lt;D xsi:type="xsd:double"&gt;4.298353&lt;/D&gt;&lt;D xsi:type="xsd:double"&gt;6.8787932&lt;/D&gt;&lt;D xsi:type="xsd:double"&gt;-8.619225&lt;/D&gt;&lt;D xsi:type="xsd:double"&gt;3.704524&lt;/D&gt;&lt;D xsi:type="xsd:double"&gt;-0.060367584&lt;/D&gt;&lt;D xsi:type="xsd:double"&gt;-5.164605&lt;/D&gt;&lt;D xsi:type="xsd:double"&gt;-3.5350263&lt;/D&gt;&lt;D xsi:type="xsd:double"&gt;-1.749754&lt;/D&gt;&lt;D xsi:type="xsd:double"&gt;-0.47042966&lt;/D&gt;&lt;D xsi:type="xsd:double"&gt;6.726396&lt;/D&gt;&lt;D xsi:type="xsd:double"&gt;-4.931152&lt;/D&gt;&lt;D xsi:type="xsd:double"&gt;-9.43079&lt;/D&gt;&lt;D xsi:type="xsd:double"&gt;-14.912605&lt;/D&gt;&lt;D xsi:type="xsd:double"&gt;9.353149&lt;/D&gt;&lt;D xsi:type="xsd:double"&gt;6.2749743&lt;/D&gt;&lt;D xsi:type="xsd:double"&gt;1.4623284&lt;/D&gt;&lt;D xsi:type="xsd:double"&gt;2.6385188&lt;/D&gt;&lt;D xsi:type="xsd:double"&gt;5.2515626&lt;/D&gt;&lt;D xsi:type="xsd:double"&gt;2.6866674&lt;/D&gt;&lt;D xsi:type="xsd:double"&gt;-0.13591647&lt;/D&gt;&lt;D xsi:type="xsd:double"&gt;6.4988136&lt;/D&gt;&lt;D xsi:type="xsd:double"&gt;0.04888773&lt;/D&gt;&lt;D xsi:type="xsd:double"&gt;0.19218922&lt;/D&gt;&lt;D xsi:type="xsd:double"&gt;2.7493596&lt;/D&gt;&lt;D xsi:type="xsd:double"&gt;7.1250796&lt;/D&gt;&lt;D xsi:type="xsd:double"&gt;8.393836&lt;/D&gt;&lt;D xsi:type="xsd:double"&gt;3.295815&lt;/D&gt;&lt;D xsi:type="xsd:double"&gt;2.9329538&lt;/D&gt;&lt;D xsi:type="xsd:double"&gt;0.38157701&lt;/D&gt;&lt;D xsi:type="xsd:double"&gt;3.5985827&lt;/D&gt;&lt;D xsi:type="xsd:double"&gt;1.932478&lt;/D&gt;&lt;D xsi:type="xsd:double"&gt;4.271662&lt;/D&gt;&lt;D xsi:type="xsd:double"&gt;-7.8481016&lt;/D&gt;&lt;D xsi:type="xsd:double"&gt;3.433025&lt;/D&gt;&lt;D xsi:type="xsd:double"&gt;8.602703&lt;/D&gt;&lt;D xsi:type="xsd:double"&gt;2.0823956&lt;/D&gt;&lt;D xsi:type="xsd:double"&gt;4.694009&lt;/D&gt;&lt;D xsi:type="xsd:double"&gt;5.426359&lt;/D&gt;&lt;D xsi:type="xsd:double"&gt;-8.42607&lt;/D&gt;&lt;D xsi:type="xsd:double"&gt;-10.630381&lt;/D&gt;&lt;D xsi:type="xsd:double"&gt;6.0176134&lt;/D&gt;&lt;D xsi:type="xsd:double"&gt;4.8223376&lt;/D&gt;&lt;D xsi:type="xsd:double"&gt;-12.01849&lt;/D&gt;&lt;D xsi:type="xsd:double"&gt;7.4806094&lt;/D&gt;&lt;D xsi:type="xsd:double"&gt;-7.355678&lt;/D&gt;&lt;D xsi:type="xsd:double"&gt;-4.665762&lt;/D&gt;&lt;D xsi:type="xsd:double"&gt;4.821515&lt;/D&gt;&lt;D xsi:type="xsd:double"&gt;-8.233791&lt;/D&gt;&lt;D xsi:type="xsd:double"&gt;5.427861&lt;/D&gt;&lt;D xsi:type="xsd:double"&gt;7.722616&lt;/D&gt;&lt;D xsi:type="xsd:double"&gt;-0.46330094&lt;/D&gt;&lt;D xsi:type="xsd:double"&gt;1.9310951&lt;/D&gt;&lt;D xsi:type="xsd:double"&gt;3.2101154&lt;/D&gt;&lt;D xsi:type="xsd:double"&gt;-4.594713&lt;/D&gt;&lt;D xsi:type="xsd:double"&gt;-3.4823418&lt;/D&gt;&lt;D xsi:type="xsd:double"&gt;-6.960082&lt;/D&gt;&lt;D xsi:type="xsd:double"&gt;8.635866&lt;/D&gt;&lt;D xsi:type="xsd:double"&gt;8.407509&lt;/D&gt;&lt;D xsi:type="xsd:double"&gt;2.0350218&lt;/D&gt;&lt;D xsi:type="xsd:double"&gt;3.316331&lt;/D&gt;&lt;D xsi:type="xsd:double"&gt;-0.8754194&lt;/D&gt;&lt;D xsi:type="xsd:double"&gt;-3.1702936&lt;/D&gt;&lt;D xsi:type="xsd:double"&gt;-3.507954&lt;/D&gt;&lt;D xsi:type="xsd:double"&gt;0.21983385&lt;/D&gt;&lt;D xsi:type="xsd:double"&gt;2.3809433&lt;/D&gt;&lt;D xsi:type="xsd:double"&gt;2.1098137&lt;/D&gt;&lt;D xsi:type="xsd:double"&gt;1.7374992&lt;/D&gt;&lt;/FQL&gt;&lt;FQL&gt;&lt;Q&gt;CNYA^FG_TOTAL_RETURNC(-10AY,0,AM)&lt;/Q&gt;&lt;R&gt;121&lt;/R&gt;&lt;C&gt;1&lt;/C&gt;&lt;D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xsi:type="xsd:double"&gt;4.835427&lt;/D&gt;&lt;D xsi:type="xsd:double"&gt;4.186046&lt;/D&gt;&lt;D xsi:type="xsd:double"&gt;-3.8318396&lt;/D&gt;&lt;D xsi:type="xsd:double"&gt;2.2437096&lt;/D&gt;&lt;D xsi:type="xsd:double"&gt;2.4971604&lt;/D&gt;&lt;D xsi:type="xsd:double"&gt;-6.1516705&lt;/D&gt;&lt;D xsi:type="xsd:double"&gt;5.739343&lt;/D&gt;&lt;D xsi:type="xsd:double"&gt;-3.6939383&lt;/D&gt;&lt;D xsi:type="xsd:double"&gt;4.970646&lt;/D&gt;&lt;D xsi:type="xsd:double"&gt;-1.4914215&lt;/D&gt;&lt;D xsi:type="xsd:double"&gt;0.9462476&lt;/D&gt;&lt;D xsi:type="xsd:double"&gt;5.324054&lt;/D&gt;&lt;D xsi:type="xsd:double"&gt;3.5604477&lt;/D&gt;&lt;D xsi:type="xsd:double"&gt;4.017949&lt;/D&gt;&lt;D xsi:type="xsd:double"&gt;0.9159088&lt;/D&gt;&lt;D xsi:type="xsd:double"&gt;4.505098&lt;/D&gt;&lt;D xsi:type="xsd:double"&gt;-0.14757514&lt;/D&gt;&lt;D xsi:type="xsd:double"&gt;-0.4215896&lt;/D&gt;&lt;D xsi:type="xsd:double"&gt;13.566875&lt;/D&gt;&lt;D xsi:type="xsd:double"&gt;-8.5729065&lt;/D&gt;&lt;D xsi:type="xsd:double"&gt;-1.2971282&lt;/D&gt;&lt;D xsi:type="xsd:double"&gt;-4.4903636&lt;/D&gt;&lt;D xsi:type="xsd:double"&gt;1.4804006&lt;/D&gt;&lt;D xsi:type="xsd:double"&gt;-12.514192&lt;/D&gt;&lt;D xsi:type="xsd:double"&gt;0.40471554&lt;/D&gt;&lt;D xsi:type="xsd:double"&gt;-2.71675&lt;/D&gt;&lt;D xsi:type="xsd:double"&gt;-0.7480562&lt;/D&gt;&lt;D xsi:type="xsd:double"&gt;-7.817835&lt;/D&gt;&lt;D xsi:type="xsd:double"&gt;-0.94689727&lt;/D&gt;&lt;D xsi:type="xsd:double"&gt;-2.851373&lt;/D&gt;&lt;D xsi:type="xsd:double"&gt;9.293246&lt;/D&gt;&lt;D xsi:type="xsd:double"&gt;14.840281&lt;/D&gt;&lt;D xsi:type="xsd:double"&gt;-0.08556247&lt;/D&gt;&lt;D xsi:type="xsd:double"&gt;4.4594526&lt;/D&gt;&lt;D xsi:type="xsd:double"&gt;-10.581589&lt;/D&gt;&lt;D xsi:type="xsd:double"&gt;7.7935934&lt;/D&gt;&lt;D xsi:type="xsd:double"&gt;0.87873936&lt;/D&gt;&lt;D xsi:type="xsd:double"&gt;-3.7979126&lt;/D&gt;&lt;D xsi:type="xsd:double"&gt;-0.14488101&lt;/D&gt;&lt;D xsi:type="xsd:double"&gt;4.388833&lt;/D&gt;&lt;D xsi:type="xsd:double"&gt;-0.27797222&lt;/D&gt;&lt;D xsi:type="xsd:double"&gt;4.4852376&lt;/D&gt;&lt;D xsi:type="xsd:double"&gt;-5.4490385&lt;/D&gt;&lt;D xsi:type="xsd:double"&gt;8.146561&lt;/D&gt;&lt;D xsi:type="xsd:double"&gt;-10.361838&lt;/D&gt;&lt;D xsi:type="xsd:double"&gt;5.5544972&lt;/D&gt;&lt;D xsi:type="xsd:double"&gt;-1.1597931&lt;/D&gt;&lt;D xsi:type="xsd:double"&gt;9.418488&lt;/D&gt;&lt;D xsi:type="xsd:double"&gt;13.237667&lt;/D&gt;&lt;D xsi:type="xsd:double"&gt;6.222403&lt;/D&gt;&lt;D xsi:type="xsd:double"&gt;-3.243965&lt;/D&gt;&lt;D xsi:type="xsd:double"&gt;4.461074&lt;/D&gt;&lt;D xsi:type="xsd:double"&gt;7.4270487&lt;/D&gt;&lt;D xsi:type="xsd:double"&gt;1.9492745&lt;/D&gt;&lt;D xsi:type="xsd:double"&gt;9.828973&lt;/D&gt;&lt;D xsi:type="xsd:double"&gt;-2.7873516&lt;/D&gt;&lt;D xsi:type="xsd:double"&gt;-5.491996&lt;/D&gt;&lt;D xsi:type="xsd:double"&gt;2.0339012&lt;/D&gt;&lt;D xsi:type="xsd:double"&gt;7.47509&lt;/D&gt;&lt;D xsi:type="xsd:double"&gt;-2.2470117&lt;/D&gt;&lt;D xsi:type="xsd:double"&gt;-9.298647&lt;/D&gt;&lt;D xsi:type="xsd:double"&gt;5.6622624&lt;/D&gt;&lt;D xsi:type="xsd:double"&gt;0.40131807&lt;/D&gt;&lt;D xsi:type="xsd:double"&gt;1.5988708&lt;/D&gt;&lt;D xsi:type="xsd:double"&gt;-0.20828843&lt;/D&gt;&lt;D xsi:type="xsd:double"&gt;1.8806696&lt;/D&gt;&lt;D xsi:type="xsd:double"&gt;-7.5350285&lt;/D&gt;&lt;D xsi:type="xsd:double"&gt;1.5155315&lt;/D&gt;&lt;D xsi:type="xsd:double"&gt;-10.156637&lt;/D&gt;&lt;D xsi:type="xsd:double"&gt;-10.950697&lt;/D&gt;&lt;D xsi:type="xsd:double"&gt;2.9978633&lt;/D&gt;&lt;D xsi:type="xsd:double"&gt;11.583757&lt;/D&gt;&lt;D xsi:type="xsd:double"&gt;-4.2666616&lt;/D&gt;&lt;D xsi:type="xsd:double"&gt;-4.596102&lt;/D&gt;&lt;D xsi:type="xsd:double"&gt;-9.16788&lt;/D&gt;&lt;D xsi:type="xsd:double"&gt;-7.1038303&lt;/D&gt;&lt;D xsi:type="xsd:double"&gt;4.5328736&lt;/D&gt;&lt;D xsi:type="xsd:double"&gt;6.2708855&lt;/D&gt;&lt;D xsi:type="xsd:double"&gt;12.858963&lt;/D&gt;&lt;D xsi:type="xsd:double"&gt;-8.085948&lt;/D&gt;&lt;D xsi:type="xsd:double"&gt;-0.5844295&lt;/D&gt;&lt;D xsi:type="xsd:double"&gt;-1.1138618&lt;/D&gt;&lt;D xsi:type="xsd:double"&gt;-5.8197737&lt;/D&gt;&lt;D xsi:type="xsd:double"&gt;-2.6726365&lt;/D&gt;&lt;D xsi:type="xsd:double"&gt;2.5264263&lt;/D&gt;&lt;D xsi:type="xsd:double"&gt;-6.3842893&lt;/D&gt;&lt;D xsi:type="xsd:double"&gt;-0.14255047&lt;/D&gt;&lt;D xsi:type="xsd:double"&gt;-4.2826595&lt;/D&gt;&lt;D xsi:type="xsd:double"&gt;1.9388556&lt;/D&gt;&lt;D xsi:type="xsd:double"&gt;-4.367214&lt;/D&gt;&lt;D xsi:type="xsd:double"&gt;-1.3147414&lt;/D&gt;&lt;D xsi:type="xsd:double"&gt;4.6883225&lt;/D&gt;&lt;D xsi:type="xsd:double"&gt;-0.62202215&lt;/D&gt;&lt;D xsi:type="xsd:double"&gt;2.3670912&lt;/D&gt;&lt;D xsi:type="xsd:double"&gt;0.41698217&lt;/D&gt;&lt;D xsi:type="xsd:double"&gt;-4.321903&lt;/D&gt;&lt;D xsi:type="xsd:double"&gt;-0.7518828&lt;/D&gt;&lt;D xsi:type="xsd:double"&gt;-1.1961699&lt;/D&gt;&lt;D xsi:type="xsd:double"&gt;13.8014555&lt;/D&gt;&lt;/FQL&gt;&lt;FQL&gt;&lt;Q&gt;USDQAR^STD(FG_PRICE_CHANGE(0,-3AY,M))&lt;/Q&gt;&lt;R&gt;1&lt;/R&gt;&lt;C&gt;1&lt;/C&gt;&lt;D xsi:type="xsd:double"&gt;0.00998265294793277&lt;/D&gt;&lt;/FQL&gt;&lt;FQL&gt;&lt;Q&gt;USDEUR^STD(FG_PRICE_CHANGE(0,-3AY,M))&lt;/Q&gt;&lt;R&gt;1&lt;/R&gt;&lt;C&gt;1&lt;/C&gt;&lt;D xsi:type="xsd:double"&gt;2.18410832220464&lt;/D&gt;&lt;/FQL&gt;&lt;FQL&gt;&lt;Q&gt;USDTWD^STD(FG_PRICE_CHANGE(0,-1AY,AM))&lt;/Q&gt;&lt;R&gt;1&lt;/R&gt;&lt;C&gt;1&lt;/C&gt;&lt;D xsi:type="xsd:double"&gt;1.63496257468682&lt;/D&gt;&lt;/FQL&gt;&lt;FQL&gt;&lt;Q&gt;VNM^FMA_EPS(NTMA,-20AY,0,CY,,"PORTAGG","MEANR")&lt;/Q&gt;&lt;R&gt;20&lt;/R&gt;&lt;C&gt;1&lt;/C&gt;&lt;D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xsi:type="xsd:double"&gt;0.884566896422819&lt;/D&gt;&lt;/FQL&gt;&lt;FQL&gt;&lt;Q&gt;EIDO^FMA_DIV_YLD(NTMA,-10AY,0,AM,"PORTAGG","MEANR")&lt;/Q&gt;&lt;R&gt;121&lt;/R&gt;&lt;C&gt;1&lt;/C&gt;&lt;D xsi:type="xsd:double"&gt;2.53900915192893&lt;/D&gt;&lt;D xsi:type="xsd:double"&gt;2.62061466783696&lt;/D&gt;&lt;D xsi:type="xsd:double"&gt;2.48572809809407&lt;/D&gt;&lt;D xsi:type="xsd:double"&gt;2.47427643630237&lt;/D&gt;&lt;D xsi:type="xsd:double"&gt;2.44779312259222&lt;/D&gt;&lt;D xsi:type="xsd:double"&gt;2.30660702444686&lt;/D&gt;&lt;D xsi:type="xsd:double"&gt;2.3366298495155&lt;/D&gt;&lt;D xsi:type="xsd:double"&gt;2.37901647351503&lt;/D&gt;&lt;D xsi:type="xsd:double"&gt;2.34968462227033&lt;/D&gt;&lt;D xsi:type="xsd:double"&gt;2.45810910281215&lt;/D&gt;&lt;D xsi:type="xsd:double"&gt;2.55048859810481&lt;/D&gt;&lt;D xsi:type="xsd:double"&gt;2.71398047318029&lt;/D&gt;&lt;D xsi:type="xsd:double"&gt;2.89927051285464&lt;/D&gt;&lt;D xsi:type="xsd:double"&gt;2.4841149668781&lt;/D&gt;&lt;D xsi:type="xsd:double"&gt;2.50384951763878&lt;/D&gt;&lt;D xsi:type="xsd:double"&gt;2.54040367212716&lt;/D&gt;&lt;D xsi:type="xsd:double"&gt;2.50356232688269&lt;/D&gt;&lt;D xsi:type="xsd:double"&gt;2.43731097773798&lt;/D&gt;&lt;D xsi:type="xsd:double"&gt;2.36309920424344&lt;/D&gt;&lt;D xsi:type="xsd:double"&gt;2.40248576712224&lt;/D&gt;&lt;D xsi:type="xsd:double"&gt;2.39849750809933&lt;/D&gt;&lt;D xsi:type="xsd:double"&gt;2.36991262153456&lt;/D&gt;&lt;D xsi:type="xsd:double"&gt;2.15525764281852&lt;/D&gt;&lt;D xsi:type="xsd:double"&gt;2.14750893778876&lt;/D&gt;&lt;D xsi:type="xsd:double"&gt;2.15934709220391&lt;/D&gt;&lt;D xsi:type="xsd:double"&gt;2.25015969588171&lt;/D&gt;&lt;D xsi:type="xsd:double"&gt;2.51360510271667&lt;/D&gt;&lt;D xsi:type="xsd:double"&gt;2.56866057789922&lt;/D&gt;&lt;D xsi:type="xsd:double"&gt;2.42562888476296&lt;/D&gt;&lt;D xsi:type="xsd:double"&gt;2.43972723722121&lt;/D&gt;&lt;D xsi:type="xsd:double"&gt;2.42150826531703&lt;/D&gt;&lt;D xsi:type="xsd:double"&gt;2.41258064101492&lt;/D&gt;&lt;D xsi:type="xsd:double"&gt;2.47796250154258&lt;/D&gt;&lt;D xsi:type="xsd:double"&gt;2.53809048795886&lt;/D&gt;&lt;D xsi:type="xsd:double"&gt;2.57411453095087&lt;/D&gt;&lt;D xsi:type="xsd:double"&gt;2.54783062062674&lt;/D&gt;&lt;D xsi:type="xsd:double"&gt;2.59101621900644&lt;/D&gt;&lt;D xsi:type="xsd:double"&gt;2.59636638287039&lt;/D&gt;&lt;D xsi:type="xsd:double"&gt;2.59872769551054&lt;/D&gt;&lt;D xsi:type="xsd:double"&gt;2.54585817148029&lt;/D&gt;&lt;D xsi:type="xsd:double"&gt;2.41040038614316&lt;/D&gt;&lt;D xsi:type="xsd:double"&gt;2.47775153848768&lt;/D&gt;&lt;D xsi:type="xsd:double"&gt;2.694356117524&lt;/D&gt;&lt;D xsi:type="xsd:double"&gt;2.90859504041316&lt;/D&gt;&lt;D xsi:type="xsd:double"&gt;2.98332524754587&lt;/D&gt;&lt;D xsi:type="xsd:double"&gt;3.16561350353516&lt;/D&gt;&lt;D xsi:type="xsd:double"&gt;3.02603807868989&lt;/D&gt;&lt;D xsi:type="xsd:double"&gt;2.9373547106354&lt;/D&gt;&lt;D xsi:type="xsd:double"&gt;3.01301476239204&lt;/D&gt;&lt;D xsi:type="xsd:double"&gt;3.14120421826862&lt;/D&gt;&lt;D xsi:type="xsd:double"&gt;2.90817630348013&lt;/D&gt;&lt;D xsi:type="xsd:double"&gt;2.85920447415533&lt;/D&gt;&lt;D xsi:type="xsd:double"&gt;2.74854775452144&lt;/D&gt;&lt;D xsi:type="xsd:double"&gt;2.80404799335741&lt;/D&gt;&lt;D xsi:type="xsd:double"&gt;2.83480323143973&lt;/D&gt;&lt;D xsi:type="xsd:double"&gt;2.81416193776764&lt;/D&gt;&lt;D xsi:type="xsd:double"&gt;3.07462813244308&lt;/D&gt;&lt;D xsi:type="xsd:double"&gt;2.79383122391332&lt;/D&gt;&lt;D xsi:type="xsd:double"&gt;2.73573475694509&lt;/D&gt;&lt;D xsi:type="xsd:double"&gt;2.80426059675478&lt;/D&gt;&lt;D xsi:type="xsd:double"&gt;2.83755870435519&lt;/D&gt;&lt;D xsi:type="xsd:double"&gt;2.74927765191703&lt;/D&gt;&lt;D xsi:type="xsd:double"&gt;2.87477229236408&lt;/D&gt;&lt;D xsi:type="xsd:double"&gt;2.77449752917506&lt;/D&gt;&lt;D xsi:type="xsd:double"&gt;2.76016407084606&lt;/D&gt;&lt;D xsi:type="xsd:double"&gt;3.15345354924513&lt;/D&gt;&lt;D xsi:type="xsd:double"&gt;3.98204146679912&lt;/D&gt;&lt;D xsi:type="xsd:double"&gt;4.09147275156745&lt;/D&gt;&lt;D xsi:type="xsd:double"&gt;3.60611208439942&lt;/D&gt;&lt;D xsi:type="xsd:double"&gt;3.0104844987234&lt;/D&gt;&lt;D xsi:type="xsd:double"&gt;2.87105028100644&lt;/D&gt;&lt;D xsi:type="xsd:double"&gt;2.66933465849744&lt;/D&gt;&lt;D xsi:type="xsd:double"&gt;3.00433931349568&lt;/D&gt;&lt;D xsi:type="xsd:double"&gt;2.84641770239802&lt;/D&gt;&lt;D xsi:type="xsd:double"&gt;2.39829194190263&lt;/D&gt;&lt;D xsi:type="xsd:double"&gt;2.27071105297821&lt;/D&gt;&lt;D xsi:type="xsd:double"&gt;2.31817371264389&lt;/D&gt;&lt;D xsi:type="xsd:double"&gt;2.48033357099571&lt;/D&gt;&lt;D xsi:type="xsd:double"&gt;2.59993088611384&lt;/D&gt;&lt;D xsi:type="xsd:double"&gt;2.77205921866421&lt;/D&gt;&lt;D xsi:type="xsd:double"&gt;2.87457052933369&lt;/D&gt;&lt;D xsi:type="xsd:double"&gt;2.98228764762278&lt;/D&gt;&lt;D xsi:type="xsd:double"&gt;3.09802635832834&lt;/D&gt;&lt;D xsi:type="xsd:double"&gt;3.10628721331029&lt;/D&gt;&lt;D xsi:type="xsd:double"&gt;3.18881358992284&lt;/D&gt;&lt;D xsi:type="xsd:double"&gt;2.95316885129245&lt;/D&gt;&lt;D xsi:type="xsd:double"&gt;3.11239377338181&lt;/D&gt;&lt;D xsi:type="xsd:double"&gt;3.18880084980636&lt;/D&gt;&lt;D xsi:type="xsd:double"&gt;3.15396575756346&lt;/D&gt;&lt;D xsi:type="xsd:double"&gt;3.07263786335665&lt;/D&gt;&lt;D xsi:type="xsd:double"&gt;3.23111394346273&lt;/D&gt;&lt;D xsi:type="xsd:double"&gt;3.24808434737511&lt;/D&gt;&lt;D xsi:type="xsd:double"&gt;3.44106636914162&lt;/D&gt;&lt;D xsi:type="xsd:double"&gt;3.56150856250156&lt;/D&gt;&lt;D xsi:type="xsd:double"&gt;3.64194665656909&lt;/D&gt;&lt;D xsi:type="xsd:double"&gt;3.66359408292371&lt;/D&gt;&lt;D xsi:type="xsd:double"&gt;3.66705293341474&lt;/D&gt;&lt;D xsi:type="xsd:double"&gt;3.85303934253305&lt;/D&gt;&lt;D xsi:type="xsd:double"&gt;3.88545075100942&lt;/D&gt;&lt;D xsi:type="xsd:double"&gt;4.06626951638623&lt;/D&gt;&lt;D xsi:type="xsd:double"&gt;4.14284932412344&lt;/D&gt;&lt;D xsi:type="xsd:double"&gt;4.2132559573012&lt;/D&gt;&lt;D xsi:type="xsd:double"&gt;4.46759325275467&lt;/D&gt;&lt;D xsi:type="xsd:double"&gt;4.39662550987057&lt;/D&gt;&lt;D xsi:type="xsd:double"&gt;4.65202203856767&lt;/D&gt;&lt;D xsi:type="xsd:double"&gt;4.37006088585886&lt;/D&gt;&lt;D xsi:type="xsd:double"&gt;4.11548509381066&lt;/D&gt;&lt;D xsi:type="xsd:double"&gt;4.1838568891453&lt;/D&gt;&lt;D xsi:type="xsd:double"&gt;4.18830931593778&lt;/D&gt;&lt;D xsi:type="xsd:double"&gt;4.40757677430624&lt;/D&gt;&lt;D xsi:type="xsd:double"&gt;4.21533044343593&lt;/D&gt;&lt;D xsi:type="xsd:double"&gt;4.13427548334796&lt;/D&gt;&lt;D xsi:type="xsd:double"&gt;4.22270029217644&lt;/D&gt;&lt;D xsi:type="xsd:double"&gt;4.11669203172635&lt;/D&gt;&lt;D xsi:type="xsd:double"&gt;4.04481783012117&lt;/D&gt;&lt;D xsi:type="xsd:double"&gt;4.49795624973723&lt;/D&gt;&lt;D xsi:type="xsd:double"&gt;4.5188905870195&lt;/D&gt;&lt;D xsi:type="xsd:double"&gt;4.56648449903187&lt;/D&gt;&lt;D xsi:type="xsd:double"&gt;4.38221408723133&lt;/D&gt;&lt;D xsi:type="xsd:double"&gt;4.07702575647437&lt;/D&gt;&lt;D xsi:type="xsd:double"&gt;3.95202245293358&lt;/D&gt;&lt;/FQL&gt;&lt;FQL&gt;&lt;Q&gt;EPHE^FMA_PE(NTMA,-10AY,0,AM,"PORTAGG","MEANR")&lt;/Q&gt;&lt;R&gt;121&lt;/R&gt;&lt;C&gt;1&lt;/C&gt;&lt;D xsi:type="xsd:double"&gt;17.7509545649722&lt;/D&gt;&lt;D xsi:type="xsd:double"&gt;17.1384512585239&lt;/D&gt;&lt;D xsi:type="xsd:double"&gt;17.8045177588605&lt;/D&gt;&lt;D xsi:type="xsd:double"&gt;17.1307705778571&lt;/D&gt;&lt;D xsi:type="xsd:double"&gt;17.9652107062426&lt;/D&gt;&lt;D xsi:type="xsd:double"&gt;18.2195601209288&lt;/D&gt;&lt;D xsi:type="xsd:double"&gt;18.3741010147076&lt;/D&gt;&lt;D xsi:type="xsd:double"&gt;18.2193208410347&lt;/D&gt;&lt;D xsi:type="xsd:double"&gt;17.6170844683108&lt;/D&gt;&lt;D xsi:type="xsd:double"&gt;17.5202193364469&lt;/D&gt;&lt;D xsi:type="xsd:double"&gt;17.5681015279694&lt;/D&gt;&lt;D xsi:type="xsd:double"&gt;16.3321156508057&lt;/D&gt;&lt;D xsi:type="xsd:double"&gt;16.1951692664305&lt;/D&gt;&lt;D xsi:type="xsd:double"&gt;17.212898947678&lt;/D&gt;&lt;D xsi:type="xsd:double"&gt;15.9347438802756&lt;/D&gt;&lt;D xsi:type="xsd:double"&gt;16.2050547849201&lt;/D&gt;&lt;D xsi:type="xsd:double"&gt;14.9864064384485&lt;/D&gt;&lt;D xsi:type="xsd:double"&gt;15.0828749548037&lt;/D&gt;&lt;D xsi:type="xsd:double"&gt;17.0534753829008&lt;/D&gt;&lt;D xsi:type="xsd:double"&gt;16.2022862024573&lt;/D&gt;&lt;D xsi:type="xsd:double"&gt;16.3744639167261&lt;/D&gt;&lt;D xsi:type="xsd:double"&gt;17.3343060280796&lt;/D&gt;&lt;D xsi:type="xsd:double"&gt;18.1054242414463&lt;/D&gt;&lt;D xsi:type="xsd:double"&gt;18.3528798425695&lt;/D&gt;&lt;D xsi:type="xsd:double"&gt;16.8211488169563&lt;/D&gt;&lt;D xsi:type="xsd:double"&gt;16.4915441578208&lt;/D&gt;&lt;D xsi:type="xsd:double"&gt;15.3607954636165&lt;/D&gt;&lt;D xsi:type="xsd:double"&gt;15.1139342945433&lt;/D&gt;&lt;D xsi:type="xsd:double"&gt;16.8274441991922&lt;/D&gt;&lt;D xsi:type="xsd:double"&gt;16.2607269642281&lt;/D&gt;&lt;D xsi:type="xsd:double"&gt;16.6438041277746&lt;/D&gt;&lt;D xsi:type="xsd:double"&gt;17.5111414205983&lt;/D&gt;&lt;D xsi:type="xsd:double"&gt;17.4668091989021&lt;/D&gt;&lt;D xsi:type="xsd:double"&gt;17.1939662430613&lt;/D&gt;&lt;D xsi:type="xsd:double"&gt;16.745246187502&lt;/D&gt;&lt;D xsi:type="xsd:double"&gt;16.8533295316062&lt;/D&gt;&lt;D xsi:type="xsd:double"&gt;17.1873508150098&lt;/D&gt;&lt;D xsi:type="xsd:double"&gt;17.5709712634276&lt;/D&gt;&lt;D xsi:type="xsd:double"&gt;17.2464746778515&lt;/D&gt;&lt;D xsi:type="xsd:double"&gt;17.4976764293294&lt;/D&gt;&lt;D xsi:type="xsd:double"&gt;18.1057071186108&lt;/D&gt;&lt;D xsi:type="xsd:double"&gt;17.448726112137&lt;/D&gt;&lt;D xsi:type="xsd:double"&gt;16.1983856443714&lt;/D&gt;&lt;D xsi:type="xsd:double"&gt;15.6082742431975&lt;/D&gt;&lt;D xsi:type="xsd:double"&gt;15.944061832367&lt;/D&gt;&lt;D xsi:type="xsd:double"&gt;14.9455603588636&lt;/D&gt;&lt;D xsi:type="xsd:double"&gt;15.6392427515245&lt;/D&gt;&lt;D xsi:type="xsd:double"&gt;15.3012246329019&lt;/D&gt;&lt;D xsi:type="xsd:double"&gt;14.1101202399411&lt;/D&gt;&lt;D xsi:type="xsd:double"&gt;13.6554590330412&lt;/D&gt;&lt;D xsi:type="xsd:double"&gt;14.274213085015&lt;/D&gt;&lt;D xsi:type="xsd:double"&gt;15.036835255684&lt;/D&gt;&lt;D xsi:type="xsd:double"&gt;15.752575119566&lt;/D&gt;&lt;D xsi:type="xsd:double"&gt;15.2646995955192&lt;/D&gt;&lt;D xsi:type="xsd:double"&gt;15.1733130932914&lt;/D&gt;&lt;D xsi:type="xsd:double"&gt;15.3332016279943&lt;/D&gt;&lt;D xsi:type="xsd:double"&gt;15.097162195494&lt;/D&gt;&lt;D xsi:type="xsd:double"&gt;15.5444457370397&lt;/D&gt;&lt;D xsi:type="xsd:double"&gt;15.6072852426077&lt;/D&gt;&lt;D xsi:type="xsd:double"&gt;14.463387300624&lt;/D&gt;&lt;D xsi:type="xsd:double"&gt;13.7603251712754&lt;/D&gt;&lt;D xsi:type="xsd:double"&gt;13.83941910376&lt;/D&gt;&lt;D xsi:type="xsd:double"&gt;13.6258971588013&lt;/D&gt;&lt;D xsi:type="xsd:double"&gt;14.0826155414265&lt;/D&gt;&lt;D xsi:type="xsd:double"&gt;13.548171605884&lt;/D&gt;&lt;D xsi:type="xsd:double"&gt;12.3566083626335&lt;/D&gt;&lt;D xsi:type="xsd:double"&gt;9.61926057613462&lt;/D&gt;&lt;D xsi:type="xsd:double"&gt;11.1535632498831&lt;/D&gt;&lt;D xsi:type="xsd:double"&gt;13.2759215926336&lt;/D&gt;&lt;D xsi:type="xsd:double"&gt;15.4718490226143&lt;/D&gt;&lt;D xsi:type="xsd:double"&gt;14.7556804348345&lt;/D&gt;&lt;D xsi:type="xsd:double"&gt;15.8592123068932&lt;/D&gt;&lt;D xsi:type="xsd:double"&gt;15.5034570072908&lt;/D&gt;&lt;D xsi:type="xsd:double"&gt;16.7660977222247&lt;/D&gt;&lt;D xsi:type="xsd:double"&gt;17.4267363245594&lt;/D&gt;&lt;D xsi:type="xsd:double"&gt;16.5816794929978&lt;/D&gt;&lt;D xsi:type="xsd:double"&gt;15.974534316961&lt;/D&gt;&lt;D xsi:type="xsd:double"&gt;15.5053820221085&lt;/D&gt;&lt;D xsi:type="xsd:double"&gt;15.0313660984373&lt;/D&gt;&lt;D xsi:type="xsd:double"&gt;14.5494954333203&lt;/D&gt;&lt;D xsi:type="xsd:double"&gt;15.6893189794681&lt;/D&gt;&lt;D xsi:type="xsd:double"&gt;16.493335982282&lt;/D&gt;&lt;D xsi:type="xsd:double"&gt;15.0939136810568&lt;/D&gt;&lt;D xsi:type="xsd:double"&gt;15.7931603608198&lt;/D&gt;&lt;D xsi:type="xsd:double"&gt;15.7265474039288&lt;/D&gt;&lt;D xsi:type="xsd:double"&gt;16.5530996828172&lt;/D&gt;&lt;D xsi:type="xsd:double"&gt;15.9852985549786&lt;/D&gt;&lt;D xsi:type="xsd:double"&gt;15.4067080382665&lt;/D&gt;&lt;D xsi:type="xsd:double"&gt;15.114659732621&lt;/D&gt;&lt;D xsi:type="xsd:double"&gt;14.8636291853906&lt;/D&gt;&lt;D xsi:type="xsd:double"&gt;14.317819401947&lt;/D&gt;&lt;D xsi:type="xsd:double"&gt;13.9003642513686&lt;/D&gt;&lt;D xsi:type="xsd:double"&gt;13.2046207710375&lt;/D&gt;&lt;D xsi:type="xsd:double"&gt;12.5257640433683&lt;/D&gt;&lt;D xsi:type="xsd:double"&gt;12.5644932482628&lt;/D&gt;&lt;D xsi:type="xsd:double"&gt;13.2535715374647&lt;/D&gt;&lt;D xsi:type="xsd:double"&gt;11.5415511767577&lt;/D&gt;&lt;D xsi:type="xsd:double"&gt;11.9696569700054&lt;/D&gt;&lt;D xsi:type="xsd:double"&gt;12.2661080170474&lt;/D&gt;&lt;D xsi:type="xsd:double"&gt;12.4338094794577&lt;/D&gt;&lt;D xsi:type="xsd:double"&gt;13.30337121782&lt;/D&gt;&lt;D xsi:type="xsd:double"&gt;12.125336135762&lt;/D&gt;&lt;D xsi:type="xsd:double"&gt;11.9570732825113&lt;/D&gt;&lt;D xsi:type="xsd:double"&gt;11.5739348524027&lt;/D&gt;&lt;D xsi:type="xsd:double"&gt;10.8081391963148&lt;/D&gt;&lt;D xsi:type="xsd:double"&gt;10.1902474372046&lt;/D&gt;&lt;D xsi:type="xsd:double"&gt;10.3960458142071&lt;/D&gt;&lt;D xsi:type="xsd:double"&gt;9.4470130178727&lt;/D&gt;&lt;D xsi:type="xsd:double"&gt;9.98313343754112&lt;/D&gt;&lt;D xsi:type="xsd:double"&gt;9.32092583146923&lt;/D&gt;&lt;D xsi:type="xsd:double"&gt;9.56394935644375&lt;/D&gt;&lt;D xsi:type="xsd:double"&gt;9.37157629484697&lt;/D&gt;&lt;D xsi:type="xsd:double"&gt;9.63904083984937&lt;/D&gt;&lt;D xsi:type="xsd:double"&gt;9.96875383288053&lt;/D&gt;&lt;D xsi:type="xsd:double"&gt;9.50441060955803&lt;/D&gt;&lt;D xsi:type="xsd:double"&gt;9.03307577662359&lt;/D&gt;&lt;D xsi:type="xsd:double"&gt;8.88050975003635&lt;/D&gt;&lt;D xsi:type="xsd:double"&gt;8.98110331379754&lt;/D&gt;&lt;D xsi:type="xsd:double"&gt;9.48360422304492&lt;/D&gt;&lt;D xsi:type="xsd:double"&gt;10.1319609038694&lt;/D&gt;&lt;D xsi:type="xsd:double"&gt;10.3042298917801&lt;/D&gt;&lt;/FQL&gt;&lt;FQL&gt;&lt;Q&gt;EWT^FMA_PE(LTMA,-10AY,0,AM,"PORTAGG","MEANR")&lt;/Q&gt;&lt;R&gt;121&lt;/R&gt;&lt;C&gt;1&lt;/C&gt;&lt;D xsi:type="xsd:double"&gt;14.369046414091&lt;/D&gt;&lt;D xsi:type="xsd:double"&gt;13.9349773987645&lt;/D&gt;&lt;D xsi:type="xsd:double"&gt;14.153337724936&lt;/D&gt;&lt;D xsi:type="xsd:double"&gt;13.8632305289704&lt;/D&gt;&lt;D xsi:type="xsd:double"&gt;14.394212262612&lt;/D&gt;&lt;D xsi:type="xsd:double"&gt;14.3500265669233&lt;/D&gt;&lt;D xsi:type="xsd:double"&gt;14.1446675789668&lt;/D&gt;&lt;D xsi:type="xsd:double"&gt;14.2528135145834&lt;/D&gt;&lt;D xsi:type="xsd:double"&gt;14.0559803564883&lt;/D&gt;&lt;D xsi:type="xsd:double"&gt;13.9151481844963&lt;/D&gt;&lt;D xsi:type="xsd:double"&gt;13.134070652094&lt;/D&gt;&lt;D xsi:type="xsd:double"&gt;12.4875182695307&lt;/D&gt;&lt;D xsi:type="xsd:double"&gt;12.4791432500685&lt;/D&gt;&lt;D xsi:type="xsd:double"&gt;12.9029290440589&lt;/D&gt;&lt;D xsi:type="xsd:double"&gt;12.6193494373801&lt;/D&gt;&lt;D xsi:type="xsd:double"&gt;12.3490649466218&lt;/D&gt;&lt;D xsi:type="xsd:double"&gt;11.2854590569088&lt;/D&gt;&lt;D xsi:type="xsd:double"&gt;12.3539791953495&lt;/D&gt;&lt;D xsi:type="xsd:double"&gt;12.516487559581&lt;/D&gt;&lt;D xsi:type="xsd:double"&gt;12.5418585762094&lt;/D&gt;&lt;D xsi:type="xsd:double"&gt;12.6821869356118&lt;/D&gt;&lt;D xsi:type="xsd:double"&gt;12.8205560810483&lt;/D&gt;&lt;D xsi:type="xsd:double"&gt;13.5378065888335&lt;/D&gt;&lt;D xsi:type="xsd:double"&gt;13.8761195064614&lt;/D&gt;&lt;D xsi:type="xsd:double"&gt;14.1384594808973&lt;/D&gt;&lt;D xsi:type="xsd:double"&gt;14.2648989404453&lt;/D&gt;&lt;D xsi:type="xsd:double"&gt;14.1151868696574&lt;/D&gt;&lt;D xsi:type="xsd:double"&gt;14.1138216097757&lt;/D&gt;&lt;D xsi:type="xsd:double"&gt;14.325157289817&lt;/D&gt;&lt;D xsi:type="xsd:double"&gt;14.5495157363752&lt;/D&gt;&lt;D xsi:type="xsd:double"&gt;14.4693266865045&lt;/D&gt;&lt;D xsi:type="xsd:double"&gt;14.3482636937157&lt;/D&gt;&lt;D xsi:type="xsd:double"&gt;14.3958895064964&lt;/D&gt;&lt;D xsi:type="xsd:double"&gt;14.6740094738424&lt;/D&gt;&lt;D xsi:type="xsd:double"&gt;14.7682960438254&lt;/D&gt;&lt;D xsi:type="xsd:double"&gt;14.7981721407775&lt;/D&gt;&lt;D xsi:type="xsd:double"&gt;14.2924772784813&lt;/D&gt;&lt;D xsi:type="xsd:double"&gt;14.7090643155908&lt;/D&gt;&lt;D xsi:type="xsd:double"&gt;14.8051778168645&lt;/D&gt;&lt;D xsi:type="xsd:double"&gt;14.4295953860469&lt;/D&gt;&lt;D xsi:type="xsd:double"&gt;15.068916773148&lt;/D&gt;&lt;D xsi:type="xsd:double"&gt;14.4585725083496&lt;/D&gt;&lt;D xsi:type="xsd:double"&gt;14.456599702132&lt;/D&gt;&lt;D xsi:type="xsd:double"&gt;14.2299462024361&lt;/D&gt;&lt;D xsi:type="xsd:double"&gt;14.2984801230813&lt;/D&gt;&lt;D xsi:type="xsd:double"&gt;14.0424111708115&lt;/D&gt;&lt;D xsi:type="xsd:double"&gt;14.2697681014383&lt;/D&gt;&lt;D xsi:type="xsd:double"&gt;14.0740745436921&lt;/D&gt;&lt;D xsi:type="xsd:double"&gt;13.8747394868844&lt;/D&gt;&lt;D xsi:type="xsd:double"&gt;12.3007730093421&lt;/D&gt;&lt;D xsi:type="xsd:double"&gt;12.4827033622362&lt;/D&gt;&lt;D xsi:type="xsd:double"&gt;12.3965450300578&lt;/D&gt;&lt;D xsi:type="xsd:double"&gt;13.205713746506&lt;/D&gt;&lt;D xsi:type="xsd:double"&gt;14.0918855708298&lt;/D&gt;&lt;D xsi:type="xsd:double"&gt;14.2476064617448&lt;/D&gt;&lt;D xsi:type="xsd:double"&gt;14.535820895153&lt;/D&gt;&lt;D xsi:type="xsd:double"&gt;14.2971944566567&lt;/D&gt;&lt;D xsi:type="xsd:double"&gt;14.8265707015884&lt;/D&gt;&lt;D xsi:type="xsd:double"&gt;15.1666035224261&lt;/D&gt;&lt;D xsi:type="xsd:double"&gt;14.8553959197224&lt;/D&gt;&lt;D xsi:type="xsd:double"&gt;15.5629452315177&lt;/D&gt;&lt;D xsi:type="xsd:double"&gt;16.2058459308771&lt;/D&gt;&lt;D xsi:type="xsd:double"&gt;16.6971463036339&lt;/D&gt;&lt;D xsi:type="xsd:double"&gt;17.6073496653111&lt;/D&gt;&lt;D xsi:type="xsd:double"&gt;17.6219209254441&lt;/D&gt;&lt;D xsi:type="xsd:double"&gt;16.4319428091924&lt;/D&gt;&lt;D xsi:type="xsd:double"&gt;15.977540086845&lt;/D&gt;&lt;D xsi:type="xsd:double"&gt;16.2740415574382&lt;/D&gt;&lt;D xsi:type="xsd:double"&gt;16.6200321641155&lt;/D&gt;&lt;D xsi:type="xsd:double"&gt;17.2140252049912&lt;/D&gt;&lt;D xsi:type="xsd:double"&gt;18.0481460855715&lt;/D&gt;&lt;D xsi:type="xsd:double"&gt;17.485273750476&lt;/D&gt;&lt;D xsi:type="xsd:double"&gt;16.6773640617397&lt;/D&gt;&lt;D xsi:type="xsd:double"&gt;17.1708089628735&lt;/D&gt;&lt;D xsi:type="xsd:double"&gt;17.3024184343057&lt;/D&gt;&lt;D xsi:type="xsd:double"&gt;17.8313709820283&lt;/D&gt;&lt;D xsi:type="xsd:double"&gt;19.0298430040017&lt;/D&gt;&lt;D xsi:type="xsd:double"&gt;18.6682923553708&lt;/D&gt;&lt;D xsi:type="xsd:double"&gt;18.3665468301008&lt;/D&gt;&lt;D xsi:type="xsd:double"&gt;18.063893409532&lt;/D&gt;&lt;D xsi:type="xsd:double"&gt;16.7733606613375&lt;/D&gt;&lt;D xsi:type="xsd:double"&gt;16.5850458825585&lt;/D&gt;&lt;D xsi:type="xsd:double"&gt;15.8128457656667&lt;/D&gt;&lt;D xsi:type="xsd:double"&gt;14.8630224965226&lt;/D&gt;&lt;D xsi:type="xsd:double"&gt;14.4645173325101&lt;/D&gt;&lt;D xsi:type="xsd:double"&gt;13.669980545687&lt;/D&gt;&lt;D xsi:type="xsd:double"&gt;13.1151846856249&lt;/D&gt;&lt;D xsi:type="xsd:double"&gt;12.9920730891472&lt;/D&gt;&lt;D xsi:type="xsd:double"&gt;12.4857849463923&lt;/D&gt;&lt;D xsi:type="xsd:double"&gt;12.3951604730337&lt;/D&gt;&lt;D xsi:type="xsd:double"&gt;12.3399956989549&lt;/D&gt;&lt;D xsi:type="xsd:double"&gt;12.0186493743423&lt;/D&gt;&lt;D xsi:type="xsd:double"&gt;11.9226443559674&lt;/D&gt;&lt;D xsi:type="xsd:double"&gt;11.6025111282295&lt;/D&gt;&lt;D xsi:type="xsd:double"&gt;11.1050256081808&lt;/D&gt;&lt;D xsi:type="xsd:double"&gt;11.2996240327134&lt;/D&gt;&lt;D xsi:type="xsd:double"&gt;10.4782313690342&lt;/D&gt;&lt;D xsi:type="xsd:double"&gt;9.93707148707482&lt;/D&gt;&lt;D xsi:type="xsd:double"&gt;11.1240581326146&lt;/D&gt;&lt;D xsi:type="xsd:double"&gt;10.8406926846902&lt;/D&gt;&lt;D xsi:type="xsd:double"&gt;11.6513157774532&lt;/D&gt;&lt;D xsi:type="xsd:double"&gt;12.4296063562337&lt;/D&gt;&lt;D xsi:type="xsd:double"&gt;12.8588728203104&lt;/D&gt;&lt;D xsi:type="xsd:double"&gt;13.206681382623&lt;/D&gt;&lt;D xsi:type="xsd:double"&gt;14.2031084546869&lt;/D&gt;&lt;D xsi:type="xsd:double"&gt;14.8966018382411&lt;/D&gt;&lt;D xsi:type="xsd:double"&gt;15.9667383158888&lt;/D&gt;&lt;D xsi:type="xsd:double"&gt;15.90645651711&lt;/D&gt;&lt;D xsi:type="xsd:double"&gt;16.2230113476404&lt;/D&gt;&lt;D xsi:type="xsd:double"&gt;16.2530112597794&lt;/D&gt;&lt;D xsi:type="xsd:double"&gt;17.34636349168&lt;/D&gt;&lt;D xsi:type="xsd:double"&gt;18.9854995974275&lt;/D&gt;&lt;D xsi:type="xsd:double"&gt;19.0995610414463&lt;/D&gt;&lt;D xsi:type="xsd:double"&gt;19.6725846928271&lt;/D&gt;&lt;D xsi:type="xsd:double"&gt;19.8155320789126&lt;/D&gt;&lt;D xsi:type="xsd:double"&gt;19.5521997979877&lt;/D&gt;&lt;D xsi:type="xsd:double"&gt;19.7687585448317&lt;/D&gt;&lt;D xsi:type="xsd:double"&gt;19.9720954054039&lt;/D&gt;&lt;D xsi:type="xsd:double"&gt;19.121141883161&lt;/D&gt;&lt;D xsi:type="xsd:double"&gt;18.7304009613501&lt;/D&gt;&lt;D xsi:type="xsd:double"&gt;18.0395315480113&lt;/D&gt;&lt;/FQL&gt;&lt;FQL&gt;&lt;Q&gt;WL-FDS^FG_PRICE(0)/MAX(FG_PRICE(0,-1AY))&lt;/Q&gt;&lt;R&gt;1&lt;/R&gt;&lt;C&gt;1&lt;/C&gt;&lt;D xsi:type="xsd:double"&gt;0.777966989782552&lt;/D&gt;&lt;/FQL&gt;&lt;FQL&gt;&lt;Q&gt;NI-FDS^FG_PRICE_CHANGE(0,-6AM)&lt;/Q&gt;&lt;R&gt;1&lt;/R&gt;&lt;C&gt;1&lt;/C&gt;&lt;D xsi:type="xsd:double"&gt;1.37783221065524&lt;/D&gt;&lt;/FQL&gt;&lt;FQL&gt;&lt;Q&gt;BRENT-FDS^FG_PRICE_MAVG(0,,,,30)&lt;/Q&gt;&lt;R&gt;1&lt;/R&gt;&lt;C&gt;1&lt;/C&gt;&lt;D xsi:type="xsd:double"&gt;85.86&lt;/D&gt;&lt;/FQL&gt;&lt;FQL&gt;&lt;Q&gt;ECH^JULIAN(P_PRICE_RETURNS_PR('52W',2,-10AY,0,AM).DATES)&lt;/Q&gt;&lt;R&gt;121&lt;/R&gt;&lt;C&gt;1&lt;/C&gt;&lt;D xsi:type="xsd:long"&gt;41908&lt;/D&gt;&lt;D xsi:type="xsd:long"&gt;41939&lt;/D&gt;&lt;D xsi:type="xsd:long"&gt;41969&lt;/D&gt;&lt;D xsi:type="xsd:long"&gt;41999&lt;/D&gt;&lt;D xsi:type="xsd:long"&gt;42031&lt;/D&gt;&lt;D xsi:type="xsd:long"&gt;42062&lt;/D&gt;&lt;D xsi:type="xsd:long"&gt;42090&lt;/D&gt;&lt;D xsi:type="xsd:long"&gt;42121&lt;/D&gt;&lt;D xsi:type="xsd:long"&gt;42151&lt;/D&gt;&lt;D xsi:type="xsd:long"&gt;42181&lt;/D&gt;&lt;D xsi:type="xsd:long"&gt;42212&lt;/D&gt;&lt;D xsi:type="xsd:long"&gt;42243&lt;/D&gt;&lt;D xsi:type="xsd:long"&gt;42272&lt;/D&gt;&lt;D xsi:type="xsd:long"&gt;42304&lt;/D&gt;&lt;D xsi:type="xsd:long"&gt;42335&lt;/D&gt;&lt;D xsi:type="xsd:long"&gt;42362&lt;/D&gt;&lt;D xsi:type="xsd:long"&gt;42396&lt;/D&gt;&lt;D xsi:type="xsd:long"&gt;42426&lt;/D&gt;&lt;D xsi:type="xsd:long"&gt;42453&lt;/D&gt;&lt;D xsi:type="xsd:long"&gt;42487&lt;/D&gt;&lt;D xsi:type="xsd:long"&gt;42517&lt;/D&gt;&lt;D xsi:type="xsd:long"&gt;42548&lt;/D&gt;&lt;D xsi:type="xsd:long"&gt;42578&lt;/D&gt;&lt;D xsi:type="xsd:long"&gt;42608&lt;/D&gt;&lt;D xsi:type="xsd:long"&gt;42640&lt;/D&gt;&lt;D xsi:type="xsd:long"&gt;42670&lt;/D&gt;&lt;D xsi:type="xsd:long"&gt;42699&lt;/D&gt;&lt;D xsi:type="xsd:long"&gt;42731&lt;/D&gt;&lt;D xsi:type="xsd:long"&gt;42762&lt;/D&gt;&lt;D xsi:type="xsd:long"&gt;42793&lt;/D&gt;&lt;D xsi:type="xsd:long"&gt;42821&lt;/D&gt;&lt;D xsi:type="xsd:long"&gt;42852&lt;/D&gt;&lt;D xsi:type="xsd:long"&gt;42881&lt;/D&gt;&lt;D xsi:type="xsd:long"&gt;42913&lt;/D&gt;&lt;D xsi:type="xsd:long"&gt;42943&lt;/D&gt;&lt;D xsi:type="xsd:long"&gt;42972&lt;/D&gt;&lt;D xsi:type="xsd:long"&gt;43005&lt;/D&gt;&lt;D xsi:type="xsd:long"&gt;43035&lt;/D&gt;&lt;D xsi:type="xsd:long"&gt;43066&lt;/D&gt;&lt;D xsi:type="xsd:long"&gt;43096&lt;/D&gt;&lt;D xsi:type="xsd:long"&gt;43126&lt;/D&gt;&lt;D xsi:type="xsd:long"&gt;43158&lt;/D&gt;&lt;D xsi:type="xsd:long"&gt;43186&lt;/D&gt;&lt;D xsi:type="xsd:long"&gt;43217&lt;/D&gt;&lt;D xsi:type="xsd:long"&gt;43245&lt;/D&gt;&lt;D xsi:type="xsd:long"&gt;43278&lt;/D&gt;&lt;D xsi:type="xsd:long"&gt;43308&lt;/D&gt;&lt;D xsi:type="xsd:long"&gt;43339&lt;/D&gt;&lt;D xsi:type="xsd:long"&gt;43370&lt;/D&gt;&lt;D xsi:type="xsd:long"&gt;43399&lt;/D&gt;&lt;D xsi:type="xsd:long"&gt;43431&lt;/D&gt;&lt;D xsi:type="xsd:long"&gt;43461&lt;/D&gt;&lt;D xsi:type="xsd:long"&gt;43490&lt;/D&gt;&lt;D xsi:type="xsd:long"&gt;43523&lt;/D&gt;&lt;D xsi:type="xsd:long"&gt;43551&lt;/D&gt;&lt;D xsi:type="xsd:long"&gt;43581&lt;/D&gt;&lt;D xsi:type="xsd:long"&gt;43609&lt;/D&gt;&lt;D xsi:type="xsd:long"&gt;43643&lt;/D&gt;&lt;D xsi</t>
        </r>
      </text>
    </comment>
    <comment ref="A21" authorId="0" shapeId="0" xr:uid="{B53DFE6F-FC07-401F-9D88-C79224CD82C8}">
      <text>
        <r>
          <rPr>
            <b/>
            <sz val="9"/>
            <color indexed="81"/>
            <rFont val="Tahoma"/>
            <charset val="1"/>
          </rPr>
          <t>:type="xsd:long"&gt;43672&lt;/D&gt;&lt;D xsi:type="xsd:long"&gt;43704&lt;/D&gt;&lt;D xsi:type="xsd:long"&gt;43735&lt;/D&gt;&lt;D xsi:type="xsd:long"&gt;43763&lt;/D&gt;&lt;D xsi:type="xsd:long"&gt;43796&lt;/D&gt;&lt;D xsi:type="xsd:long"&gt;43826&lt;/D&gt;&lt;D xsi:type="xsd:long"&gt;43857&lt;/D&gt;&lt;D xsi:type="xsd:long"&gt;43888&lt;/D&gt;&lt;D xsi:type="xsd:long"&gt;43917&lt;/D&gt;&lt;D xsi:type="xsd:long"&gt;43948&lt;/D&gt;&lt;D xsi:type="xsd:long"&gt;43978&lt;/D&gt;&lt;D xsi:type="xsd:long"&gt;44008&lt;/D&gt;&lt;D xsi:type="xsd:long"&gt;44039&lt;/D&gt;&lt;D xsi:type="xsd:long"&gt;44070&lt;/D&gt;&lt;D xsi:type="xsd:long"&gt;44099&lt;/D&gt;&lt;D xsi:type="xsd:long"&gt;44131&lt;/D&gt;&lt;D xsi:type="xsd:long"&gt;44162&lt;/D&gt;&lt;D xsi:type="xsd:long"&gt;44189&lt;/D&gt;&lt;D xsi:type="xsd:long"&gt;44223&lt;/D&gt;&lt;D xsi:type="xsd:long"&gt;44253&lt;/D&gt;&lt;D xsi:type="xsd:long"&gt;44281&lt;/D&gt;&lt;D xsi:type="xsd:long"&gt;44313&lt;/D&gt;&lt;D xsi:type="xsd:long"&gt;44343&lt;/D&gt;&lt;D xsi:type="xsd:long"&gt;44372&lt;/D&gt;&lt;D xsi:type="xsd:long"&gt;44404&lt;/D&gt;&lt;D xsi:type="xsd:long"&gt;44435&lt;/D&gt;&lt;D xsi:type="xsd:long"&gt;44466&lt;/D&gt;&lt;D xsi:type="xsd:long"&gt;44496&lt;/D&gt;&lt;D xsi:type="xsd:long"&gt;44526&lt;/D&gt;&lt;D xsi:type="xsd:long"&gt;44557&lt;/D&gt;&lt;D xsi:type="xsd:long"&gt;44588&lt;/D&gt;&lt;D xsi:type="xsd:long"&gt;44617&lt;/D&gt;&lt;D xsi:type="xsd:long"&gt;44645&lt;/D&gt;&lt;D xsi:type="xsd:long"&gt;44678&lt;/D&gt;&lt;D xsi:type="xsd:long"&gt;44708&lt;/D&gt;&lt;D xsi:type="xsd:long"&gt;44739&lt;/D&gt;&lt;D xsi:type="xsd:long"&gt;44769&lt;/D&gt;&lt;D xsi:type="xsd:long"&gt;44799&lt;/D&gt;&lt;D xsi:type="xsd:long"&gt;44831&lt;/D&gt;&lt;D xsi:type="xsd:long"&gt;44861&lt;/D&gt;&lt;D xsi:type="xsd:long"&gt;44890&lt;/D&gt;&lt;D xsi:type="xsd:long"&gt;44922&lt;/D&gt;&lt;D xsi:type="xsd:long"&gt;44953&lt;/D&gt;&lt;D xsi:type="xsd:long"&gt;44984&lt;/D&gt;&lt;D xsi:type="xsd:long"&gt;45012&lt;/D&gt;&lt;D xsi:type="xsd:long"&gt;45043&lt;/D&gt;&lt;D xsi:type="xsd:long"&gt;45072&lt;/D&gt;&lt;D xsi:type="xsd:long"&gt;45104&lt;/D&gt;&lt;D xsi:type="xsd:long"&gt;45134&lt;/D&gt;&lt;D xsi:type="xsd:long"&gt;45163&lt;/D&gt;&lt;D xsi:type="xsd:long"&gt;45196&lt;/D&gt;&lt;D xsi:type="xsd:long"&gt;45226&lt;/D&gt;&lt;D xsi:type="xsd:long"&gt;45257&lt;/D&gt;&lt;D xsi:type="xsd:long"&gt;45287&lt;/D&gt;&lt;D xsi:type="xsd:long"&gt;45317&lt;/D&gt;&lt;D xsi:type="xsd:long"&gt;45349&lt;/D&gt;&lt;D xsi:type="xsd:long"&gt;45378&lt;/D&gt;&lt;D xsi:type="xsd:long"&gt;45408&lt;/D&gt;&lt;D xsi:type="xsd:long"&gt;45436&lt;/D&gt;&lt;D xsi:type="xsd:long"&gt;45470&lt;/D&gt;&lt;D xsi:type="xsd:long"&gt;45499&lt;/D&gt;&lt;D xsi:type="xsd:long"&gt;45531&lt;/D&gt;&lt;D xsi:type="xsd:long"&gt;45562&lt;/D&gt;&lt;/FQL&gt;&lt;FQL&gt;&lt;Q&gt;EZA^FG_PRICE_MAVG(0,,,,200)&lt;/Q&gt;&lt;R&gt;1&lt;/R&gt;&lt;C&gt;1&lt;/C&gt;&lt;D xsi:type="xsd:double"&gt;41.82&lt;/D&gt;&lt;/FQL&gt;&lt;FQL&gt;&lt;Q&gt;KSA^FG_TOTAL_RETURNC(0,-12AM)&lt;/Q&gt;&lt;R&gt;1&lt;/R&gt;&lt;C&gt;1&lt;/C&gt;&lt;D xsi:type="xsd:double"&gt;14.031005&lt;/D&gt;&lt;/FQL&gt;&lt;FQL&gt;&lt;Q&gt;TUR^PERCENT_CHANGE(FMA_EPS(+1,0,,,,"PORTAGG","MEAN"),FMA_EPS(+1,-1AM,,,,"PORTAGG","MEAN"))&lt;/Q&gt;&lt;R&gt;1&lt;/R&gt;&lt;C&gt;1&lt;/C&gt;&lt;D xsi:type="xsd:double"&gt;-13.6443739855366&lt;/D&gt;&lt;/FQL&gt;&lt;FQL&gt;&lt;Q&gt;INDA^P_PRICE(0)/P_PRICE_HIGH_PR(0,,,,,,"PRICE","INTRA","52W")&lt;/Q&gt;&lt;R&gt;1&lt;/R&gt;&lt;C&gt;1&lt;/C&gt;&lt;D xsi:type="xsd:double"&gt;0.99512523&lt;/D&gt;&lt;/FQL&gt;&lt;FQL&gt;&lt;Q&gt;EWZ^FMA_PCT_ABOVE_MAVG(200,0,,,,"PORTAGG")&lt;/Q&gt;&lt;R&gt;1&lt;/R&gt;&lt;C&gt;1&lt;/C&gt;&lt;D xsi:type="xsd:double"&gt;47.1698113207547&lt;/D&gt;&lt;/FQL&gt;&lt;FQL&gt;&lt;Q&gt;EWM^FG_TOTAL_RETURNC(0,-3AM)&lt;/Q&gt;&lt;R&gt;1&lt;/R&gt;&lt;C&gt;1&lt;/C&gt;&lt;D xsi:type="xsd:double"&gt;22.774052&lt;/D&gt;&lt;/FQL&gt;&lt;FQL&gt;&lt;Q&gt;EPHE^FMA_PCT_ABOVE_MAVG(200,0,,,,"PORTAGG")&lt;/Q&gt;&lt;R&gt;1&lt;/R&gt;&lt;C&gt;1&lt;/C&gt;&lt;D xsi:type="xsd:double"&gt;81.8181818181818&lt;/D&gt;&lt;/FQL&gt;&lt;FQL&gt;&lt;Q&gt;CNYA^FMA_PCT_ABOVE_MAVG(200,0,,,,"PORTAGG")&lt;/Q&gt;&lt;R&gt;1&lt;/R&gt;&lt;C&gt;1&lt;/C&gt;&lt;D xsi:type="xsd:double"&gt;34.4907407407407&lt;/D&gt;&lt;/FQL&gt;&lt;FQL&gt;&lt;Q&gt;URTH^PERCENT_CHANGE(FMA_EPS(+1,0,,,,"PORTAGG","MEAN"),FMA_EPS(+1,-3AM,,,,"PORTAGG","MEAN"))&lt;/Q&gt;&lt;R&gt;1&lt;/R&gt;&lt;C&gt;1&lt;/C&gt;&lt;D xsi:type="xsd:double"&gt;1.34652864186968&lt;/D&gt;&lt;/FQL&gt;&lt;FQL&gt;&lt;Q&gt;EWZ^FMA_COS_DOWN("EPS","1M",+1,NOW,,,"PORTAGG","MEANR")&lt;/Q&gt;&lt;R&gt;1&lt;/R&gt;&lt;C&gt;1&lt;/C&gt;&lt;D xsi:type="xsd:double"&gt;21&lt;/D&gt;&lt;/FQL&gt;&lt;FQL&gt;&lt;Q&gt;CNYA^SIZE(FG_CONSTITUENTS)&lt;/Q&gt;&lt;R&gt;1&lt;/R&gt;&lt;C&gt;1&lt;/C&gt;&lt;D xsi:type="xsd:long"&gt;432&lt;/D&gt;&lt;/FQL&gt;&lt;FQL&gt;&lt;Q&gt;REFKRBASE-FDS^FG_YIELD(NOW,,,0)&lt;/Q&gt;&lt;R&gt;1&lt;/R&gt;&lt;C&gt;1&lt;/C&gt;&lt;D xsi:type="xsd:double"&gt;3.5&lt;/D&gt;&lt;/FQL&gt;&lt;FQL&gt;&lt;Q&gt;TRYSA10Y-FDS^FG_YIELD(0,,,,"YTM")&lt;/Q&gt;&lt;R&gt;0&lt;/R&gt;&lt;C&gt;0&lt;/C&gt;&lt;/FQL&gt;&lt;FQL&gt;&lt;Q&gt;CC_ZA^IMF_IFS_RCPI_Q(0)&lt;/Q&gt;&lt;R&gt;1&lt;/R&gt;&lt;C&gt;1&lt;/C&gt;&lt;D xsi:type="xsd:double"&gt;5.0606&lt;/D&gt;&lt;/FQL&gt;&lt;FQL&gt;&lt;Q&gt;UAE^FMA_PE(NTMA,0,,,"PORTAGG","MEANR")&lt;/Q&gt;&lt;R&gt;1&lt;/R&gt;&lt;C&gt;1&lt;/C&gt;&lt;D xsi:type="xsd:double"&gt;9.73298694108205&lt;/D&gt;&lt;/FQL&gt;&lt;FQL&gt;&lt;Q&gt;QAT^FMA_PE(NTMA,0,,,"PORTAGG","MEANR")&lt;/Q&gt;&lt;R&gt;1&lt;/R&gt;&lt;C&gt;1&lt;/C&gt;&lt;D xsi:type="xsd:double"&gt;10.9408223495271&lt;/D&gt;&lt;/FQL&gt;&lt;FQL&gt;&lt;Q&gt;GREK^FMA_DIV_YLD(NTMA,NOW,NOW,M,"PORTAGG","MEANR")&lt;/Q&gt;&lt;R&gt;1&lt;/R&gt;&lt;C&gt;1&lt;/C&gt;&lt;D xsi:type="xsd:double"&gt;6.35321403367441&lt;/D&gt;&lt;/FQL&gt;&lt;FQL&gt;&lt;Q&gt;EWM^FMA_EVAL_EBIT(LTMA,NOW,NOW,M,"PORTAGG","MEANR")&lt;/Q&gt;&lt;R&gt;1&lt;/R&gt;&lt;C&gt;1&lt;/C&gt;&lt;D xsi:type="xsd:double"&gt;16.6515288702187&lt;/D&gt;&lt;/FQL&gt;&lt;FQL&gt;&lt;Q&gt;SET-BKK^FG_ROE(0)&lt;/Q&gt;&lt;R&gt;1&lt;/R&gt;&lt;C&gt;1&lt;/C&gt;&lt;D xsi:type="xsd:double"&gt;7.98935606036408&lt;/D&gt;&lt;/FQL&gt;&lt;FQL&gt;&lt;Q&gt;CC_TW^IMF_IFS_RCPI_Q(0)&lt;/Q&gt;&lt;R&gt;0&lt;/R&gt;&lt;C&gt;0&lt;/C&gt;&lt;/FQL&gt;&lt;FQL&gt;&lt;Q&gt;TUR^FG_FCF_YIELD_NTM(0)&lt;/Q&gt;&lt;R&gt;0&lt;/R&gt;&lt;C&gt;0&lt;/C&gt;&lt;/FQL&gt;&lt;FQL&gt;&lt;Q&gt;EWY^FMA_PE(LTM,0,,,"PORTAGG","MEANR")&lt;/Q&gt;&lt;R&gt;1&lt;/R&gt;&lt;C&gt;1&lt;/C&gt;&lt;D xsi:type="xsd:double"&gt;14.2545168125115&lt;/D&gt;&lt;/FQL&gt;&lt;FQL&gt;&lt;Q&gt;TRYID10Y-FDS^FG_YIELD(0,,,,"YTM")&lt;/Q&gt;&lt;R&gt;0&lt;/R&gt;&lt;C&gt;0&lt;/C&gt;&lt;/FQL&gt;&lt;FQL&gt;&lt;Q&gt;EPU^FMA_DIV_YLD(NTMA,NOW,NOW,M,"PORTAGG","MEANR")&lt;/Q&gt;&lt;R&gt;1&lt;/R&gt;&lt;C&gt;1&lt;/C&gt;&lt;D xsi:type="xsd:double"&gt;3.99652966914613&lt;/D&gt;&lt;/FQL&gt;&lt;FQL&gt;&lt;Q&gt;EPU^FMA_PE(LTM,0,,,"PORTAGG","MEANR")&lt;/Q&gt;&lt;R&gt;1&lt;/R&gt;&lt;C&gt;1&lt;/C&gt;&lt;D xsi:type="xsd:double"&gt;16.8999824725582&lt;/D&gt;&lt;/FQL&gt;&lt;FQL&gt;&lt;Q&gt;ECH^FG_TOTAL_RETURNC(-10AY,0,AM)&lt;/Q&gt;&lt;R&gt;121&lt;/R&gt;&lt;C&gt;1&lt;/C&gt;&lt;D xsi:type="xsd:double"&gt;-1.2006462&lt;/D&gt;&lt;D xsi:type="xsd:double"&gt;-3.1315744&lt;/D&gt;&lt;D xsi:type="xsd:double"&gt;2.026534&lt;/D&gt;&lt;D xsi:type="xsd:double"&gt;-6.082469&lt;/D&gt;&lt;D xsi:type="xsd:double"&gt;-1.0842144&lt;/D&gt;&lt;D xsi:type="xsd:double"&gt;5.3020716&lt;/D&gt;&lt;D xsi:type="xsd:double"&gt;-3.6310792&lt;/D&gt;&lt;D xsi:type="xsd:double"&gt;8.867121&lt;/D&gt;&lt;D xsi:type="xsd:double"&gt;-3.1841278&lt;/D&gt;&lt;D xsi:type="xsd:double"&gt;-7.305354&lt;/D&gt;&lt;D xsi:type="xsd:double"&gt;-7.6963243&lt;/D&gt;&lt;D xsi:type="xsd:double"&gt;-1.6393483&lt;/D&gt;&lt;D xsi:type="xsd:double"&gt;-4.971266&lt;/D&gt;&lt;D xsi:type="xsd:double"&gt;7.075906&lt;/D&gt;&lt;D xsi:type="xsd:double"&gt;-8.161533&lt;/D&gt;&lt;D xsi:type="xsd:double"&gt;0.20190477&lt;/D&gt;&lt;D xsi:type="xsd:double"&gt;-5.2048087&lt;/D&gt;&lt;D xsi:type="xsd:double"&gt;8.382071&lt;/D&gt;&lt;D xsi:type="xsd:double"&gt;7.044363&lt;/D&gt;&lt;D xsi:type="xsd:double"&gt;4.620564&lt;/D&gt;&lt;D xsi:type="xsd:double"&gt;-4.496789&lt;/D&gt;&lt;D xsi:type="xsd:double"&gt;-1.8164098&lt;/D&gt;&lt;D xsi:type="xsd:double"&gt;11.253273&lt;/D&gt;&lt;D xsi:type="xsd:double"&gt;-2.012539&lt;/D&gt;&lt;D xsi:type="xsd:double"&gt;-1.1203051&lt;/D&gt;&lt;D xsi:type="xsd:double"&gt;7.6611876&lt;/D&gt;&lt;D xsi:type="xsd:double"&gt;-6.06364&lt;/D&gt;&lt;D xsi:type="xsd:double"&gt;-3.1888068&lt;/D&gt;&lt;D xsi:type="xsd:double"&gt;8.710039&lt;/D&gt;&lt;D xsi:type="xsd:double"&gt;2.6369214&lt;/D&gt;&lt;D xsi:type="xsd:double"&gt;6.62055&lt;/D&gt;&lt;D xsi:type="xsd:double"&gt;-0.16218424&lt;/D&gt;&lt;D xsi:type="xsd:double"&gt;0.71942806&lt;/D&gt;&lt;D xsi:type="xsd:double"&gt;-1.7705381&lt;/D&gt;&lt;D xsi:type="xsd:double"&gt;8.512163&lt;/D&gt;&lt;D xsi:type="xsd:double"&gt;4.70227&lt;/D&gt;&lt;D xsi:type="xsd:double"&gt;1.3431311&lt;/D&gt;&lt;D xsi:type="xsd:double"&gt;5.1977634&lt;/D&gt;&lt;D xsi:type="xsd:double"&gt;-9.685034&lt;/D&gt;&lt;D xsi:type="xsd:double"&gt;12.792182&lt;/D&gt;&lt;D xsi:type="xsd:double"&gt;8.54932&lt;/D&gt;&lt;D xsi:type="xsd:double"&gt;-2.8866708&lt;/D&gt;&lt;D xsi:type="xsd:double"&gt;-5.1192703&lt;/D&gt;&lt;D xsi:type="xsd:double"&gt;5.337465&lt;/D&gt;&lt;D xsi:type="xsd:double"&gt;-5.6912127&lt;/D&gt;&lt;D xsi:type="xsd:double"&gt;-8.565235&lt;/D&gt;&lt;D xsi:type="xsd:double"&gt;2.300346&lt;/D&gt;&lt;D xsi:type="xsd:double"&gt;-4.0517626&lt;/D&gt;&lt;D xsi:type="xsd:double"&gt;0.46429634&lt;/D&gt;&lt;D xsi:type="xsd:double"&gt;-7.042247&lt;/D&gt;&lt;D xsi:type="xsd:double"&gt;1.9176126&lt;/D&gt;&lt;D xsi:type="xsd:double"&gt;-3.2732666&lt;/D&gt;&lt;D xsi:type="xsd:double"&gt;9.644055&lt;/D&gt;&lt;D xsi:type="xsd:double"&gt;1.6012311&lt;/D&gt;&lt;D xsi:type="xsd:double"&gt;-8.268565&lt;/D&gt;&lt;D xsi:type="xsd:double"&gt;1.2002826&lt;/D&gt;&lt;D xsi:type="xsd:double"&gt;-9.441864&lt;/D&gt;&lt;D xsi:type="xsd:double"&gt;6.339252&lt;/D&gt;&lt;D xsi:type="xsd:double"&gt;-3.5687923&lt;/D&gt;&lt;D xsi:type="xsd:double"&gt;-11.000514&lt;/D&gt;&lt;D xsi:type="xsd:double"&gt;7.972479&lt;/D&gt;&lt;D xsi:type="xsd:double"&gt;-3.2403767&lt;/D&gt;&lt;D xsi:type="xsd:double"&gt;-16.689539&lt;/D&gt;&lt;D xsi:type="xsd:double"&gt;10.488033&lt;/D&gt;&lt;D xsi:type="xsd:double"&gt;-7.3819456&lt;/D&gt;&lt;D xsi:type="xsd:double"&gt;-10.939008&lt;/D&gt;&lt;D xsi:type="xsd:double"&gt;-25.724638&lt;/D&gt;&lt;D xsi:type="xsd:double"&gt;15.951216&lt;/D&gt;&lt;D xsi:type="xsd:double"&gt;2.2296906&lt;/D&gt;&lt;D xsi:type="xsd:double"&gt;7.1115375&lt;/D&gt;&lt;D xsi:type="xsd:double"&gt;8.499802&lt;/D&gt;&lt;D xsi:type="xsd:double"&gt;-6.7870083&lt;/D&gt;&lt;D xsi:type="xsd:double"&gt;-8.4818&lt;/D&gt;&lt;D xsi:type="xsd:double"&gt;4.4858336&lt;/D&gt;&lt;D xsi:type="xsd:double"&gt;12.677193&lt;/D&gt;&lt;D xsi:type="xsd:double"&gt;7.4205875&lt;/D&gt;&lt;D xsi:type="xsd:double"&gt;0.97545385&lt;/D&gt;&lt;D xsi:type="xsd:double"&gt;4.630244&lt;/D&gt;&lt;D xsi:type="xsd:double"&gt;6.94046&lt;/D&gt;&lt;D xsi:type="xsd:double"&gt;0.95266104&lt;/D&gt;&lt;D xsi:type="xsd:double"&gt;-16.42583&lt;/D&gt;&lt;D xsi:type="xsd:double"&gt;4.8214197&lt;/D&gt;&lt;D xsi:type="xsd:double"&gt;-9.346115&lt;/D&gt;&lt;D xsi:type="xsd:double"&gt;5.8157086&lt;/D&gt;&lt;D xsi:type="xsd:double"&gt;-4.7466097&lt;/D&gt;&lt;D xsi:type="xsd:double"&gt;-7.4934425&lt;/D&gt;&lt;D xsi:type="xsd:double"&gt;7.533407&lt;/D&gt;&lt;D xsi:type="xsd:double"&gt;-10.98178&lt;/D&gt;&lt;D xsi:type="xsd:double"&gt;13.232684&lt;/D&gt;&lt;D xsi:type="xsd:double"&gt;0&lt;/D&gt;&lt;D xsi:type="xsd:double"&gt;14.936316&lt;/D&gt;&lt;D xsi:type="xsd:double"&gt;-13.834792&lt;/D&gt;&lt;D xsi:type="xsd:double"&gt;19.641472&lt;/D&gt;&lt;D xsi:type="xsd:double"&gt;-15.774268&lt;/D&gt;&lt;D xsi:type="xsd:double"&gt;4.5856714&lt;/D&gt;&lt;D xsi:type="xsd:double"&gt;7.2692275&lt;/D&gt;&lt;D xsi:type="xsd:double"&gt;-13.947648&lt;/D&gt;&lt;D xsi:type="xsd:double"&gt;4.7500014&lt;/D&gt;&lt;D xsi:type="xsd:double"&gt;2.3667455&lt;/D&gt;&lt;D xsi:type="xsd:double"&gt;3.7491798&lt;/D&gt;&lt;D xsi:type="xsd:double"&gt;10.603153&lt;/D&gt;&lt;D xsi:type="xsd:double"&gt;-2.9871523&lt;/D&gt;&lt;D xsi:type="xsd:double"&gt;0.32223463&lt;/D&gt;&lt;D xsi:type="xsd:double"&gt;1.6773701&lt;/D&gt;&lt;D xsi:type="xsd:double"&gt;3.1589985&lt;/D&gt;&lt;D xsi:type="xsd:double"&gt;2.0760179&lt;/D&gt;&lt;D xsi:type="xsd:double"&gt;7.383013&lt;/D&gt;&lt;D xsi:type="xsd:double"&gt;-7.2627487&lt;/D&gt;&lt;D xsi:type="xsd:double"&gt;-11.834317&lt;/D&gt;&lt;D xsi:type="xsd:double"&gt;-4.1058006&lt;/D&gt;&lt;D xsi:type="xsd:double"&gt;8.769035&lt;/D&gt;&lt;D xsi:type="xsd:double"&gt;6.052637&lt;/D&gt;&lt;D xsi:type="xsd:double"&gt;-6.860632&lt;/D&gt;&lt;D xsi:type="xsd:double"&gt;-1.6968787&lt;/D&gt;&lt;D xsi:type="xsd:double"&gt;3.766191&lt;/D&gt;&lt;D xsi:type="xsd:double"&gt;0.1512289&lt;/D&gt;&lt;D xsi:type="xsd:double"&gt;10.079277&lt;/D&gt;&lt;D xsi:type="xsd:double"&gt;-9.369326&lt;/D&gt;&lt;D xsi:type="xsd:double"&gt;-0.116461515&lt;/D&gt;&lt;D xsi:type="xsd:double"&gt;3.4590006&lt;/D&gt;&lt;D xsi:type="xsd:double"&gt;2.817428&lt;/D&gt;&lt;/FQL&gt;&lt;FQL&gt;&lt;Q&gt;EWZ^FG_PRICE_MAVG(0,,,,60)&lt;/Q&gt;&lt;R&gt;1&lt;/R&gt;&lt;C&gt;1&lt;/C&gt;&lt;D xsi:type="xsd:double"&gt;29.131166&lt;/D&gt;&lt;/FQL&gt;&lt;FQL&gt;&lt;Q&gt;TUR^FMA_PCT_ABOVE_MAVG(200,0,,,,"PORTAGG")&lt;/Q&gt;&lt;R&gt;1&lt;/R&gt;&lt;C&gt;1&lt;/C&gt;&lt;D xsi:type="xsd:double"&gt;44.7916666666667&lt;/D&gt;&lt;/FQL&gt;&lt;FQL&gt;&lt;Q&gt;INDA^FG_TOTAL_RETURNC(0,-6AM)&lt;/Q&gt;&lt;R&gt;1&lt;/R&gt;&lt;C&gt;1&lt;/C&gt;&lt;D xsi:type="xsd:double"&gt;15.873945&lt;/D&gt;&lt;/FQL&gt;&lt;FQL&gt;&lt;Q&gt;EWM^FG_TOTAL_RETURNC(0,-1AM)&lt;/Q&gt;&lt;R&gt;1&lt;/R&gt;&lt;C&gt;1&lt;/C&gt;&lt;D xsi:type="xsd:double"&gt;7.946503&lt;/D&gt;&lt;/FQL&gt;&lt;FQL&gt;&lt;Q&gt;EIDO^FG_TOTAL_RETURNC(0,-12AM)&lt;/Q&gt;&lt;R&gt;1&lt;/R&gt;&lt;C&gt;1&lt;/C&gt;&lt;D xsi:type="xsd:double"&gt;8.759522&lt;/D&gt;&lt;/FQL&gt;&lt;FQL&gt;&lt;Q&gt;SPY^P_PRICE(0)/P_PRICE_LOW_PR(0,,,,,,"PRICE","INTRA","52W")-1&lt;/Q&gt;&lt;R&gt;1&lt;/R&gt;&lt;C&gt;1&lt;/C&gt;&lt;D xsi:type="xsd:double"&gt;0.39854836&lt;/D&gt;&lt;/FQL&gt;&lt;FQL&gt;&lt;Q&gt;URTH^PERCENT_CHANGE(FMA_EPS(+1,0,,,,"PORTAGG","MEAN"),FMA_EPS(+1,-1AM,,,,"PORTAGG","MEAN"))&lt;/Q&gt;&lt;R&gt;1&lt;/R&gt;&lt;C&gt;1&lt;/C&gt;&lt;D xsi:type="xsd:double"&gt;-0.268332196187374&lt;/D&gt;&lt;/FQL&gt;&lt;FQL&gt;&lt;Q&gt;VNM^SIZE(FG_CONSTITUENTS)&lt;/Q&gt;&lt;R&gt;1&lt;/R&gt;&lt;C&gt;1&lt;/C&gt;&lt;D xsi:type="xsd:long"&gt;47&lt;/D&gt;&lt;/FQL&gt;&lt;FQL&gt;&lt;Q&gt;EWZ^FMA_COS_UP("EPS","1M",+1,NOW,,,"PORTAGG","MEANR")&lt;/Q&gt;&lt;R&gt;1&lt;/R&gt;&lt;C&gt;1&lt;/C&gt;&lt;D xsi:type="xsd:double"&gt;24&lt;/D&gt;&lt;/FQL&gt;&lt;FQL&gt;&lt;Q&gt;KSA^FG_ROE(0)&lt;/Q&gt;&lt;R&gt;1&lt;/R&gt;&lt;C&gt;1&lt;/C&gt;&lt;D xsi:type="xsd:double"&gt;11.7869969442087&lt;/D&gt;&lt;/FQL&gt;&lt;FQL&gt;&lt;Q&gt;REFAEREPO-FDS^PROPER_NAME(0,,,"SECURITY","NAME")&lt;/Q&gt;&lt;R&gt;1&lt;/R&gt;&lt;C&gt;1&lt;/C&gt;&lt;D xsi:type="xsd:string"&gt;United Arab Emirates Repo Rate&lt;/D&gt;&lt;/FQL&gt;&lt;FQL&gt;&lt;Q&gt;REFKRBASE-FDS^PROPER_NAME(0,,,"SECURITY","NAME")&lt;/Q&gt;&lt;R&gt;1&lt;/R&gt;&lt;C&gt;1&lt;/C&gt;&lt;D xsi:type="xsd:string"&gt;South Korea Base Rate&lt;/D&gt;&lt;/FQL&gt;&lt;FQL&gt;&lt;Q&gt;REFCLMPR-FDS^FG_YIELD(NOW,,,0)&lt;/Q&gt;&lt;R&gt;1&lt;/R&gt;&lt;C&gt;1&lt;/C&gt;&lt;D xsi:type="xsd:double"&gt;5.5&lt;/D&gt;&lt;/FQL&gt;&lt;FQL&gt;&lt;Q&gt;TRYZA10Y-FDS^PCTCHG(FG_YIELD(0,,,,"YTM"),FG_YIELD(-1AM,,,,"YTM"))&lt;/Q&gt;&lt;R&gt;0&lt;/R&gt;&lt;C&gt;0&lt;/C&gt;&lt;/FQL&gt;&lt;FQL&gt;&lt;Q&gt;TRYVN10Y-FDS^FG_YIELD(0,,,,"YTM")&lt;/Q&gt;&lt;R&gt;0&lt;/R&gt;&lt;C&gt;0&lt;/C&gt;&lt;/FQL&gt;&lt;FQL&gt;&lt;Q&gt;TRYMX10Y-FDS^FG_YIELD_NAME&lt;/Q&gt;&lt;R&gt;1&lt;/R&gt;&lt;C&gt;1&lt;/C&gt;&lt;D xsi:type="xsd:string"&gt;Treasury - Mexico Benchmark Bond 10Y&lt;/D&gt;&lt;/FQL&gt;&lt;FQL&gt;&lt;Q&gt;VGK^FG_PE_NTM(0,,,90,0)&lt;/Q&gt;&lt;R&gt;1&lt;/R&gt;&lt;C&gt;1&lt;/C&gt;&lt;D xsi:type="xsd:double"&gt;13.3765193620641&lt;/D&gt;&lt;/FQL&gt;&lt;FQL&gt;&lt;Q&gt;UAE^FMA_PE(LTM,0,,,"PORTAGG","MEANR")&lt;/Q&gt;&lt;R&gt;1&lt;/R&gt;&lt;C&gt;1&lt;/C&gt;&lt;D xsi:type="xsd:double"&gt;10.187041979797&lt;/D&gt;&lt;/FQL&gt;&lt;FQL&gt;&lt;Q&gt;EWY^FG_FCF_YIELD_NTM(0)&lt;/Q&gt;&lt;R&gt;1&lt;/R&gt;&lt;C&gt;1&lt;/C&gt;&lt;D xsi:type="xsd:double"&gt;7.44754537151769&lt;/D&gt;&lt;/FQL&gt;&lt;FQL&gt;&lt;Q&gt;EPHE^FMA_EVAL_EBITDA(NTMA,0,,,"PORTAGG","MEANR")&lt;/Q&gt;&lt;R&gt;1&lt;/R&gt;&lt;C&gt;1&lt;/C&gt;&lt;D xsi:type="xsd:double"&gt;8.18993145576649&lt;/D&gt;&lt;/FQL&gt;&lt;FQL&gt;&lt;Q&gt;ECH^JULIAN(FMA_DIV_YLD(NTMA,NOW,NOW,M,"PORTAGG","MEANR").DATES)&lt;/Q&gt;&lt;R&gt;1&lt;/R&gt;&lt;C&gt;1&lt;/C&gt;&lt;D xsi:type="xsd:long"&gt;45534&lt;/D&gt;&lt;/FQL&gt;&lt;FQL&gt;&lt;Q&gt;EWZ^FG_COMPANY_NAME&lt;/Q&gt;&lt;R&gt;1&lt;/R&gt;&lt;C&gt;1&lt;/C&gt;&lt;D xsi:type="xsd:string"&gt;iShares MSCI Brazil ETF&lt;/D&gt;&lt;/FQL&gt;&lt;FQL&gt;&lt;Q&gt;EWM^FMA_PE(LTM,0,,,"PORTAGG","MEANR")&lt;/Q&gt;&lt;R&gt;1&lt;/R&gt;&lt;C&gt;1&lt;/C&gt;&lt;D xsi:type="xsd:double"&gt;19.8441342476382&lt;/D&gt;&lt;/FQL&gt;&lt;FQL&gt;&lt;Q&gt;EPHE^FMA_DIV_YLD(NTMA,NOW,NOW,M,"PORTAGG","MEANR")&lt;/Q&gt;&lt;R&gt;1&lt;/R&gt;&lt;C&gt;1&lt;/C&gt;&lt;D xsi:type="xsd:double"&gt;3.18046444750277&lt;/D&gt;&lt;/FQL&gt;&lt;FQL&gt;&lt;Q&gt;EIDO^FG_TOTAL_RETURNC(0,-3AM)&lt;/Q&gt;&lt;R&gt;1&lt;/R&gt;&lt;C&gt;1&lt;/C&gt;&lt;D xsi:type="xsd:double"&gt;22.105265&lt;/D&gt;&lt;/FQL&gt;&lt;FQL&gt;&lt;Q&gt;EPU^FG_TOTAL_RETURNC(0,-3AM)&lt;/Q&gt;&lt;R&gt;1&lt;/R&gt;&lt;C&gt;1&lt;/C&gt;&lt;D xsi:type="xsd:double"&gt;11.102748&lt;/D&gt;&lt;/FQL&gt;&lt;FQL&gt;&lt;Q&gt;EWW^FMA_COS_DOWN("EPS","1M",+1,NOW,,,"PORTAGG","MEANR")&lt;/Q&gt;&lt;R&gt;1&lt;/R&gt;&lt;C&gt;1&lt;/C&gt;&lt;D xsi:type="xsd:double"&gt;17&lt;/D&gt;&lt;/FQL&gt;&lt;FQL&gt;&lt;Q&gt;TRYKR10Y-FDS^FG_YIELD_NAME&lt;/Q&gt;&lt;R&gt;1&lt;/R&gt;&lt;C&gt;1&lt;/C&gt;&lt;D xsi:type="xsd:string"&gt;South Korea Benchmark Bond - 10 Year&lt;/D&gt;&lt;/FQL&gt;&lt;FQL&gt;&lt;Q&gt;CNYA^FG_COMPANY_NAME&lt;/Q&gt;&lt;R&gt;1&lt;/R&gt;&lt;C&gt;1&lt;/C&gt;&lt;D xsi:type="xsd:string"&gt;iShares MSCI China A ETF&lt;/D&gt;&lt;/FQL&gt;&lt;FQL&gt;&lt;Q&gt;EWW^FMA_RBICS_REV_CURRENT(30, LOC, "PORTAGG")&lt;/Q&gt;&lt;R&gt;1&lt;/R&gt;&lt;C&gt;1&lt;/C&gt;&lt;D xsi:type="xsd:double"&gt;26.3535994911145&lt;/D&gt;&lt;/FQL&gt;&lt;FQL&gt;&lt;Q&gt;KSA^P_PRICE(0)/P_PRICE_HIGH_PR(0,,,,,,"PRICE","INTRA","52W")&lt;/Q&gt;&lt;R&gt;1&lt;/R&gt;&lt;C&gt;1&lt;/C&gt;&lt;D xsi:type="xsd:double"&gt;0.96086043&lt;/D&gt;&lt;/FQL&gt;&lt;FQL&gt;&lt;Q&gt;INDA^FG_TOTAL_RETURNC(0,-1AM)&lt;/Q&gt;&lt;R&gt;1&lt;/R&gt;&lt;C&gt;1&lt;/C&gt;&lt;D xsi:type="xsd:double"&gt;3.5508156&lt;/D&gt;&lt;/FQL&gt;&lt;FQL&gt;&lt;Q&gt;EWY^FG_TOTAL_RETURNC(0,-12AM)&lt;/Q&gt;&lt;R&gt;1&lt;/R&gt;&lt;C&gt;1&lt;/C&gt;&lt;D xsi:type="xsd:double"&gt;17.225147&lt;/D&gt;&lt;/FQL&gt;&lt;FQL&gt;&lt;Q&gt;EWM^PERCENT_CHANGE(FMA_EPS(+1,0,,,,"PORTAGG","MEAN"),FMA_EPS(+1,-3AM,,,,"PORTAGG","MEAN"))&lt;/Q&gt;&lt;R&gt;1&lt;/R&gt;&lt;C&gt;1&lt;/C&gt;&lt;D xsi:type="xsd:double"&gt;13.3594153976854&lt;/D&gt;&lt;/FQL&gt;&lt;FQL&gt;&lt;Q&gt;VWO^PERCENT_CHANGE(FMA_EPS(+1,0,,,,"PORTAGG","MEAN"),FMA_EPS(+1,-3AM,,,,"PORTAGG","MEAN"))&lt;/Q&gt;&lt;R&gt;1&lt;/R&gt;&lt;C&gt;1&lt;/C&gt;&lt;D xsi:type="xsd:double"&gt;-1.45313880728309&lt;/D&gt;&lt;/FQL&gt;&lt;FQL&gt;&lt;Q&gt;UAE^SIZE(FG_CONSTITUENTS)&lt;/Q&gt;&lt;R&gt;1&lt;/R&gt;&lt;C&gt;1&lt;/C&gt;&lt;D xsi:type="xsd:long"&gt;46&lt;/D&gt;&lt;/FQL&gt;&lt;FQL&gt;&lt;Q&gt;CNYA^FMA_COS_DOWN("EPS","1M",+1,NOW,,,"PORTAGG","MEANR")&lt;/Q&gt;&lt;R&gt;1&lt;/R&gt;&lt;C&gt;1&lt;/C&gt;&lt;D xsi:type="xsd:double"&gt;216&lt;/D&gt;&lt;/FQL&gt;&lt;FQL&gt;&lt;Q&gt;VNM^FG_ROE(0)&lt;/Q&gt;&lt;R&gt;1&lt;/R&gt;&lt;C&gt;1&lt;/C&gt;&lt;D xsi:type="xsd:double"&gt;9.3553181554616&lt;/D&gt;&lt;/FQL&gt;&lt;FQL&gt;&lt;Q&gt;TRYIN10Y-FDS^FG_YIELD_NAME&lt;/Q&gt;&lt;R&gt;1&lt;/R&gt;&lt;C&gt;1&lt;/C&gt;&lt;D xsi:type="xsd:string"&gt;India Benchmark Bond - 10 Year&lt;/D&gt;&lt;/FQL&gt;&lt;FQL&gt;&lt;Q&gt;REFMXTON-FDS^(SUBARRAY(NOT_NA(NO_REPEAT_F(FG_YIELD(NOW,-10AY,D))),0,1)-SUBARRAY(NOT_NA(NO_REPEAT_F(FG_YIELD(NOW,-10AY,D))),1,1))*100&lt;/Q&gt;&lt;R&gt;1&lt;/R&gt;&lt;C&gt;1&lt;/C&gt;&lt;D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KR10Y-FDS^PCTCHG(FG_YIELD(0,,,,"YTM"),FG_YIELD(-3AM,,,,"YTM"))&lt;/Q&gt;&lt;R&gt;0&lt;/R&gt;&lt;C&gt;0&lt;/C&gt;&lt;/FQL&gt;&lt;FQL&gt;&lt;Q&gt;CC_BR^IMF_IFS_RCPI_Q(0)&lt;/Q&gt;&lt;R&gt;1&lt;/R&gt;&lt;C&gt;1&lt;/C&gt;&lt;D xsi:type="xsd:double"&gt;3.947341&lt;/D&gt;&lt;/FQL&gt;&lt;FQL&gt;&lt;Q&gt;QAT^FMA_PE(LTM,0,,,"PORTAGG","MEANR")&lt;/Q&gt;&lt;R&gt;1&lt;/R&gt;&lt;C&gt;1&lt;/C&gt;&lt;D xsi:type="xsd:double"&gt;11.8689346465799&lt;/D&gt;&lt;/FQL&gt;&lt;FQL&gt;&lt;Q&gt;GREK^FMA_PE(NTMA,0,,,"PORTAGG","MEANR")&lt;/Q&gt;&lt;R&gt;1&lt;/R&gt;&lt;C&gt;1&lt;/C&gt;&lt;D xsi:type="xsd:double"&gt;7.10290177420374&lt;/D&gt;&lt;/FQL&gt;&lt;FQL&gt;&lt;Q&gt;EWM^FMA_DIV_YLD(NTMA,NOW,NOW,M,"PORTAGG","MEANR")&lt;/Q&gt;&lt;R&gt;1&lt;/R&gt;&lt;C&gt;1&lt;/C&gt;&lt;D xsi:type="xsd:double"&gt;3.99173288605785&lt;/D&gt;&lt;/FQL&gt;&lt;FQL&gt;&lt;Q&gt;REFCNRMB-FDS^(SUBARRAY(NOT_NA(NO_REPEAT_F(FG_YIELD(NOW,-10AY,D))),0,1)-SUBARRAY(NOT_NA(NO_REPEAT_F(FG_YIELD(NOW,-10AY,D))),1,1))*100&lt;/Q&gt;&lt;R&gt;1&lt;/R&gt;&lt;C&gt;1&lt;/C&gt;&lt;D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xsi:type="xsd:double"&gt;-10&lt;/D&gt;&lt;/FQL&gt;&lt;FQL&gt;&lt;Q&gt;GREK^FMA_PE(LTM,0,,,"PORTAGG","MEANR")&lt;/Q&gt;&lt;R&gt;1&lt;/R&gt;&lt;C&gt;1&lt;/C&gt;&lt;D xsi:type="xsd:double"&gt;7.49762653643599&lt;/D&gt;&lt;/FQL&gt;&lt;FQL&gt;&lt;Q&gt;EWM^FMA_PE(NTMA,0,,,"PORTAGG","MEANR")&lt;/Q&gt;&lt;R&gt;1&lt;/R&gt;&lt;C&gt;1&lt;/C&gt;&lt;D xsi:type="xsd:double"&gt;14.4803844653334&lt;/D&gt;&lt;/FQL&gt;&lt;FQL&gt;&lt;Q&gt;TRYPE10Y-FDS^FG_YIELD(0,,,,"YTM")&lt;/Q&gt;&lt;R&gt;0&lt;/R&gt;&lt;C&gt;0&lt;/C&gt;&lt;/FQL&gt;&lt;FQL&gt;&lt;Q&gt;VGK^JULIAN(FMA_DIV_YLD(NTMA,NOW,NOW,M,"PORTAGG","MEANR").DATES)&lt;/Q&gt;&lt;R&gt;1&lt;/R&gt;&lt;C&gt;1&lt;/C&gt;&lt;D xsi:type="xsd:long"&gt;45504&lt;/D&gt;&lt;/FQL&gt;&lt;FQL&gt;&lt;Q&gt;MCHI^FMA_EVAL_EBIT(LTMA,NOW,NOW,M,"PORTAGG","MEANR")&lt;/Q&gt;&lt;R&gt;1&lt;/R&gt;&lt;C&gt;1&lt;/C&gt;&lt;D xsi:type="xsd:double"&gt;13.0930234674182&lt;/D&gt;&lt;/FQL&gt;&lt;FQL&gt;&lt;Q&gt;EWW^FG_COMPANY_NAME&lt;/Q&gt;&lt;R&gt;1&lt;/R&gt;&lt;C&gt;1&lt;/C&gt;&lt;D xsi:type="xsd:string"&gt;iShares MSCI Mexico ETF&lt;/D&gt;&lt;/FQL&gt;&lt;FQL&gt;&lt;Q&gt;REFTHREPO-FDS^FG_YIELD(NOW,,,0)&lt;/Q&gt;&lt;R&gt;1&lt;/R&gt;&lt;C&gt;1&lt;/C&gt;&lt;D xsi:type="xsd:double"&gt;2.5&lt;/D&gt;&lt;/FQL&gt;&lt;FQL&gt;&lt;Q&gt;TRYTW10Y-FDS^PCTCHG(FG_YIELD(0,,,,"YTM"),FG_YIELD(-1AM,,,,"YTM"))&lt;/Q&gt;&lt;R&gt;1&lt;/R&gt;&lt;C&gt;1&lt;/C&gt;&lt;D xsi:type="xsd:double"&gt;-3.9019687&lt;/D&gt;&lt;/FQL&gt;&lt;FQL&gt;&lt;Q&gt;KSA^FMA_PE(LTM,0,,,"PORTAGG","MEANR")&lt;/Q&gt;&lt;R&gt;1&lt;/R&gt;&lt;C&gt;1&lt;/C&gt;&lt;D xsi:type="xsd:double"&gt;21.0010997039115&lt;/D&gt;&lt;/FQL&gt;&lt;FQL&gt;&lt;Q&gt;TRYMY10Y-FDS^PCTCHG(FG_YIELD(0,,,,"YTM"),FG_YIELD(-3AM,,,,"YTM"))&lt;/Q&gt;&lt;R&gt;0&lt;/R&gt;&lt;C&gt;0&lt;/C&gt;&lt;/FQL&gt;&lt;FQL&gt;&lt;Q&gt;EWY^FG_ROE(0)&lt;/Q&gt;&lt;R&gt;1&lt;/R&gt;&lt;C&gt;1&lt;/C&gt;&lt;D xsi:type="xsd:double"&gt;7.15126347025511&lt;/D&gt;&lt;/FQL&gt;&lt;FQL&gt;&lt;Q&gt;TRYAE10Y-FDS^PCTCHG(FG_YIELD(0,,,,"YTM"),FG_YIELD(-1AM,,,,"YTM"))&lt;/Q&gt;&lt;R&gt;0&lt;/R&gt;&lt;C&gt;0&lt;/C&gt;&lt;/FQL&gt;&lt;FQL&gt;&lt;Q&gt;CNYA^FMA_PE(LTM,0,,,"PORTAGG","MEANR")&lt;/Q&gt;&lt;R&gt;1&lt;/R&gt;&lt;C&gt;1&lt;/C&gt;&lt;D xsi:type="xsd:double"&gt;14.0231069386293&lt;/D&gt;&lt;/FQL&gt;&lt;FQL&gt;&lt;Q&gt;ECH^P_PRICE(0)/P_PRICE_LOW_PR(0,,,,,,"PRICE","INTRA","52W")-1&lt;/Q&gt;&lt;R&gt;1&lt;/R&gt;&lt;C&gt;1&lt;/C&gt;&lt;D xsi:type="xsd:double"&gt;0.15631604&lt;/D&gt;&lt;/FQL&gt;&lt;FQL&gt;&lt;Q&gt;TRYTR7Y-FDS^PCTCHG(FG_YIELD(0,,,,"YTM"),FG_YIELD(-3AM,,,,"YTM"))&lt;/Q&gt;&lt;R&gt;0&lt;/R&gt;&lt;C&gt;0&lt;/C&gt;&lt;/FQL&gt;&lt;FQL&gt;&lt;Q&gt;VNM^FMA_EVAL_EBIT(LTMA,NOW,NOW,M,"PORTAGG","MEANR")&lt;/Q&gt;&lt;R&gt;1&lt;/R&gt;&lt;C&gt;1&lt;/C&gt;&lt;D xsi:type="xsd:double"&gt;18.161284673933&lt;/D&gt;&lt;/FQL&gt;&lt;FQL&gt;&lt;Q&gt;TUR^JULIAN(FMA_DIV_YLD(NTMA,NOW,NOW,M,"PORTAGG","MEANR").DATES)&lt;/Q&gt;&lt;R&gt;1&lt;/R&gt;&lt;C&gt;1&lt;/C&gt;&lt;D xsi:type="xsd:long"&gt;45534&lt;/D&gt;&lt;/FQL&gt;&lt;FQL&gt;&lt;Q&gt;EZA^FMA_PE(LTM,0,,,"PORTAGG","MEANR")&lt;/Q&gt;&lt;R&gt;1&lt;/R&gt;&lt;C&gt;1&lt;/C&gt;&lt;D xsi:type="xsd:double"&gt;16.0523202349588&lt;/D&gt;&lt;/FQL&gt;&lt;FQL&gt;&lt;Q&gt;EWZ^FG_PRICE(0)&lt;/Q&gt;&lt;R&gt;1&lt;/R&gt;&lt;C&gt;1&lt;/C&gt;&lt;D xsi:type="xsd:double"&gt;29.72&lt;/D&gt;&lt;/FQL&gt;&lt;FQL&gt;&lt;Q&gt;SET-BKK^FG_TOTAL_RETURNC(0,-12AM)&lt;/Q&gt;&lt;R&gt;1&lt;/R&gt;&lt;C&gt;1&lt;/C&gt;&lt;D xsi:type="xsd:double"&gt;-3.1392992&lt;/D&gt;&lt;/FQL&gt;&lt;FQL&gt;&lt;Q&gt;INDA^PERCENT_CHANGE(FMA_EPS(+1,0,,,,"PORTAGG","MEAN"),FMA_EPS(+1,-3AM,,,,"PORTAGG","MEAN"))&lt;/Q&gt;&lt;R&gt;1&lt;/R&gt;&lt;C&gt;1&lt;/C&gt;&lt;D xsi:type="xsd:double"&gt;-5.10855434473122&lt;/D&gt;&lt;/FQL&gt;&lt;FQL&gt;&lt;Q&gt;EWY^P_PRICE(0)/P_PRICE_LOW_PR(0,,,,,,"PRICE","INTRA","52W")-1&lt;/Q&gt;&lt;R&gt;1&lt;/R&gt;&lt;C&gt;1&lt;/C&gt;&lt;D xsi:type="xsd:double"&gt;0.23105156&lt;/D&gt;&lt;/FQL&gt;&lt;FQL&gt;&lt;Q&gt;EIDO^P_PRICE(0)/P_PRICE_LOW_PR(0,,,,,,"PRICE","INTRA","52W")-1&lt;/Q&gt;&lt;R&gt;1&lt;/R&gt;&lt;C&gt;1&lt;/C&gt;&lt;D xsi:type="xsd:double"&gt;0.28247654&lt;/D&gt;&lt;/FQL&gt;&lt;FQL&gt;&lt;Q&gt;SPY^P_PRICE(0)/P_PRICE_HIGH_PR(0,,,,,,"PRICE","INTRA","52W")&lt;/Q&gt;&lt;R&gt;1&lt;/R&gt;&lt;C&gt;1&lt;/C&gt;&lt;D xsi:type="xsd:double"&gt;0.9958065&lt;/D&gt;&lt;/FQL&gt;&lt;FQL&gt;&lt;Q&gt;UAE^FMA_COS_DOWN("EPS","1M",+1,NOW,,,"PORTAGG","MEANR")&lt;/Q&gt;&lt;R&gt;1&lt;/R&gt;&lt;C&gt;1&lt;/C&gt;&lt;D xsi:type="xsd:double"&gt;8&lt;/D&gt;&lt;/FQL&gt;&lt;FQL&gt;&lt;Q&gt;EWY^SIZE(FG_CONSTITUENTS)&lt;/Q&gt;&lt;R&gt;1&lt;/R&gt;&lt;C&gt;1&lt;/C&gt;&lt;D xsi:type="xsd:long"&gt;100&lt;/D&gt;&lt;/FQL&gt;&lt;FQL&gt;&lt;Q&gt;UAE^FG_ROE(0)&lt;/Q&gt;&lt;R&gt;1&lt;/R&gt;&lt;C&gt;1&lt;/C&gt;&lt;D xsi:type="xsd:double"&gt;14.8095958570816&lt;/D&gt;&lt;/FQL&gt;&lt;FQL&gt;&lt;Q&gt;REFTR1WREPO-FDS^(SUBARRAY(NOT_NA(NO_REPEAT_F(FG_YIELD(NOW,-10AY,D))),0,1)-SUBARRAY(NOT_NA(NO_REPEAT_F(FG_YIELD(NOW,-10AY,D))),1,1))*100&lt;/Q&gt;&lt;R&gt;1&lt;/R&gt;&lt;C&gt;1&lt;/C&gt;&lt;D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xsi:type="xsd:double"&gt;500&lt;/D&gt;&lt;/FQL&gt;&lt;FQL&gt;&lt;Q&gt;REFCLMPR-FDS^PROPER_NAME(0,,,"SECURITY","NAME")&lt;/Q&gt;&lt;R&gt;1&lt;/R&gt;&lt;C&gt;1&lt;/C&gt;&lt;D xsi:type="xsd:string"&gt;Chile Monetary Policy Rate&lt;/D&gt;&lt;/FQL&gt;&lt;FQL&gt;&lt;Q&gt;TRYKR10Y-FDS^PCTCHG(FG_YIELD(0,,,,"YTM"),FG_YIELD(-1AM,,,,"YTM"))&lt;/Q&gt;&lt;R&gt;0&lt;/R&gt;&lt;C&gt;0&lt;/C&gt;&lt;/FQL&gt;&lt;FQL&gt;&lt;Q&gt;TRYTW10Y-FDS^FG_YIELD(0,,,,"YTM")&lt;/Q&gt;&lt;R&gt;1&lt;/R&gt;&lt;C&gt;1&lt;/C&gt;&lt;D xsi:type="xsd:double"&gt;1.49&lt;/D&gt;&lt;/FQL&gt;&lt;FQL&gt;&lt;Q&gt;CC_KR^IMF_IFS_RCPI_Q(0)&lt;/Q&gt;&lt;R&gt;1&lt;/R&gt;&lt;C&gt;1&lt;/C&gt;&lt;D xsi:type="xsd:double"&gt;2.6691833&lt;/D&gt;&lt;/FQL&gt;&lt;FQL&gt;&lt;Q&gt;VGK^FG_PE(0)&lt;/Q&gt;&lt;R&gt;1&lt;/R&gt;&lt;C&gt;1&lt;/C&gt;&lt;D xsi:type="xsd:double"&gt;15.5268195870201&lt;/D&gt;&lt;/FQL&gt;&lt;FQL&gt;&lt;Q&gt;TUR^FMA_EVAL_EBIT(LTMA,NOW,NOW,M,"PORTAGG","MEANR")&lt;/Q&gt;&lt;R&gt;1&lt;/R&gt;&lt;C&gt;1&lt;/C&gt;&lt;D xsi:type="xsd:double"&gt;8.83005781394716&lt;/D&gt;&lt;/FQL&gt;&lt;FQL&gt;&lt;Q&gt;EWY^FMA_DIV_YLD(NTMA,NOW,NOW,M,"PORTAGG","MEANR")&lt;/Q&gt;&lt;R&gt;1&lt;/R&gt;&lt;C&gt;1&lt;/C&gt;&lt;D xsi:type="xsd:double"&gt;2.2721404047511&lt;/D&gt;&lt;/FQL&gt;&lt;FQL&gt;&lt;Q&gt;EPHE^FG_FCF_YIELD_NTM(0)&lt;/Q&gt;&lt;R&gt;1&lt;/R&gt;&lt;C&gt;1&lt;/C&gt;&lt;D xsi:type="xsd:double"&gt;5.89411168901471&lt;/D&gt;&lt;/FQL&gt;&lt;FQL&gt;&lt;Q&gt;CNYA^FMA_EVAL_EBIT(LTMA,NOW,NOW,M,"PORTAGG","MEANR")&lt;/Q&gt;&lt;R&gt;1&lt;/R&gt;&lt;C&gt;1&lt;/C&gt;&lt;D xsi:type="xsd:double"&gt;15.7930552821374&lt;/D&gt;&lt;/FQL&gt;&lt;FQL&gt;&lt;Q&gt;EWY^FG_COMPANY_NAME&lt;/Q&gt;&lt;R&gt;1&lt;/R&gt;&lt;C&gt;1&lt;/C&gt;&lt;D xsi:type="xsd:string"&gt;iShares MSCI South Korea ETF&lt;/D&gt;&lt;/FQL&gt;&lt;FQL&gt;&lt;Q&gt;REFMXTON-FDS^FG_YIELD(NOW,,,0)&lt;/Q&gt;&lt;R&gt;1&lt;/R&gt;&lt;C&gt;1&lt;/C&gt;&lt;D xsi:type="xsd:double"&gt;10.5&lt;/D&gt;&lt;/FQL&gt;&lt;FQL&gt;&lt;Q&gt;KSA^FMA_RBICS_REV_CURRENT(30, LOC, "PORTAGG")&lt;/Q&gt;&lt;R&gt;1&lt;/R&gt;&lt;C&gt;1&lt;/C&gt;&lt;D xsi:type="xsd:double"&gt;40.9180654952003&lt;/D&gt;&lt;/FQL&gt;&lt;FQL&gt;&lt;Q&gt;REFTWDISC-FDS^PROPER_NAME(0,,,"SECURITY","NAME")&lt;/Q&gt;&lt;R&gt;1&lt;/R&gt;&lt;C&gt;1&lt;/C&gt;&lt;D xsi:type="xsd:string"&gt;Taiwan China Discount Rate&lt;/D&gt;&lt;/FQL&gt;&lt;FQL&gt;&lt;Q&gt;TRYTH10Y-FDS^FG_YIELD(0,,,,"YTM")&lt;/Q&gt;&lt;R&gt;0&lt;/R&gt;&lt;C&gt;0&lt;/C&gt;&lt;/FQL&gt;&lt;FQL&gt;&lt;Q&gt;CC_PL^IMF_IFS_RCPI_Q(0)&lt;/Q&gt;&lt;R&gt;1&lt;/R&gt;&lt;C&gt;1&lt;/C&gt;&lt;D xsi:type="xsd:double"&gt;2.6024375&lt;/D&gt;&lt;/FQL&gt;&lt;FQL&gt;&lt;Q&gt;EWW^FMA_PE(NTMA,0,,,"PORTAGG","MEANR")&lt;/Q&gt;&lt;R&gt;1&lt;/R&gt;&lt;C&gt;1&lt;/C&gt;&lt;D xsi:type="xsd:double"&gt;11.0937200301606&lt;/D&gt;&lt;/FQL&gt;&lt;FQL&gt;&lt;Q&gt;TRYTR7Y-FDS^PCTCHG(FG_YIELD(0,,,,"YTM"),FG_YIELD(-1AM,,,,"YTM"))&lt;/Q&gt;&lt;R&gt;0&lt;/R&gt;&lt;C&gt;0&lt;/C&gt;&lt;/FQL&gt;&lt;FQL&gt;&lt;Q&gt;VWO^FMA_EVAL_EBITDA(NTMA,0,,,"PORTAGG","MEANR")&lt;/Q&gt;&lt;R&gt;1&lt;/R&gt;&lt;C&gt;1&lt;/C&gt;&lt;D xsi:type="xsd:double"&gt;9.00030611740051&lt;/D&gt;&lt;/FQL&gt;&lt;FQL&gt;&lt;Q&gt;QAT^FMA_PE(LTMA,-10AY,0,AM,"PORTAGG","MEANR")&lt;/Q&gt;&lt;R&gt;121&lt;/R&gt;&lt;C&gt;1&lt;/C&gt;&lt;D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xsi:type="xsd:double"&gt;14.6174779593328&lt;/D&gt;&lt;D xsi:type="xsd:double"&gt;15.0861002134848&lt;/D&gt;&lt;D xsi:type="xsd:double"&gt;14.7756015900302&lt;/D&gt;&lt;D xsi:type="xsd:double"&gt;14.8686381008757&lt;/D&gt;&lt;D xsi:type="xsd:double"&gt;14.6413338516155&lt;/D&gt;&lt;D xsi:type="xsd:double"&gt;14.5485250139715&lt;/D&gt;&lt;D xsi:type="xsd:double"&gt;14.6175874675481&lt;/D&gt;&lt;D xsi:type="xsd:double"&gt;13.9950296854879&lt;/D&gt;&lt;D xsi:type="xsd:double"&gt;13.9739653709018&lt;/D&gt;&lt;D xsi:type="xsd:double"&gt;13.9638165911172&lt;/D&gt;&lt;D xsi:type="xsd:double"&gt;12.5404995852778&lt;/D&gt;&lt;D xsi:type="xsd:double"&gt;11.2241039562011&lt;/D&gt;&lt;D xsi:type="xsd:double"&gt;10.6329043941418&lt;/D&gt;&lt;D xsi:type="xsd:double"&gt;11.9753269012723&lt;/D&gt;&lt;D xsi:type="xsd:double"&gt;12.1089308718054&lt;/D&gt;&lt;D xsi:type="xsd:double"&gt;12.2881622988342&lt;/D&gt;&lt;D xsi:type="xsd:double"&gt;12.0954213244586&lt;/D&gt;&lt;D xsi:type="xsd:double"&gt;12.2260650906108&lt;/D&gt;&lt;D xsi:type="xsd:double"&gt;12.7282877669842&lt;/D&gt;&lt;D xsi:type="xsd:double"&gt;13.4221135675166&lt;/D&gt;&lt;D xsi:type="xsd:double"&gt;13.1982548395397&lt;/D&gt;&lt;D xsi:type="xsd:double"&gt;13.5556251000485&lt;/D&gt;&lt;D xsi:type="xsd:double"&gt;13.0044406153236&lt;/D&gt;&lt;D xsi:type="xsd:double"&gt;14.2302751100337&lt;/D&gt;&lt;D xsi:type="xsd:double"&gt;15.1580226398912&lt;/D&gt;&lt;D xsi:type="xsd:double"&gt;15.1682945922201&lt;/D&gt;&lt;D xsi:type="xsd:double"&gt;14.6997959895655&lt;/D&gt;&lt;D xsi:type="xsd:double"&gt;14.5732750545583&lt;/D&gt;&lt;D xsi:type="xsd:double"&gt;14.636455883733&lt;/D&gt;&lt;D xsi:type="xsd:double"&gt;13.9913179469768&lt;/D&gt;&lt;D xsi:type="xsd:double"&gt;14.2624275733992&lt;/D&gt;&lt;D xsi:type="xsd:double"&gt;13.6929241156486&lt;/D&gt;&lt;D xsi:type="xsd:double"&gt;12.8369226255296&lt;/D&gt;&lt;D xsi:type="xsd:double"&gt;12.757115158472&lt;/D&gt;&lt;D xsi:type="xsd:double"&gt;12.1863579448023&lt;/D&gt;&lt;D xsi:type="xsd:double"&gt;13.3387438668127&lt;/D&gt;&lt;D xsi:type="xsd:double"&gt;13.9195001457132&lt;/D&gt;&lt;D xsi:type="xsd:double"&gt;13.1531940856872&lt;/D&gt;&lt;D xsi:type="xsd:double"&gt;12.7245092112316&lt;/D&gt;&lt;D xsi:type="xsd:double"&gt;12.7341978872691&lt;/D&gt;&lt;D xsi:type="xsd:double"&gt;12.6138067239756&lt;/D&gt;&lt;D xsi:type="xsd:double"&gt;12.4101230694447&lt;/D&gt;&lt;D xsi:type="xsd:double"&gt;12.7448717143013&lt;/D&gt;&lt;D xsi:type="xsd:double"&gt;13.1882768322537&lt;/D&gt;&lt;D xsi:type="xsd:double"&gt;13.0868839921584&lt;/D&gt;&lt;D xsi:type="xsd:double"&gt;13.662043066346&lt;/D&gt;&lt;D xsi:type="xsd:double"&gt;13.9147355103277&lt;/D&gt;&lt;D xsi:type="xsd:double"&gt;14.032418002224&lt;/D&gt;&lt;D xsi:type="xsd:double"&gt;14.7355663791016&lt;/D&gt;&lt;D xsi:type="xsd:double"&gt;13.6886695746743&lt;/D&gt;&lt;D xsi:type="xsd:double"&gt;13.5510239166606&lt;/D&gt;&lt;D xsi:type="xsd:double"&gt;13.7280494871224&lt;/D&gt;&lt;D xsi:type="xsd:double"&gt;13.2382607346508&lt;/D&gt;&lt;D xsi:type="xsd:double"&gt;13.7543096061168&lt;/D&gt;&lt;D xsi:type="xsd:double"&gt;13.9557287503065&lt;/D&gt;&lt;D xsi:type="xsd:double"&gt;13.5496655422555&lt;/D&gt;&lt;D xsi:type="xsd:double"&gt;13.9224753194194&lt;/D&gt;&lt;D xsi:type="xsd:double"&gt;14.2852204214118&lt;/D&gt;&lt;D xsi:type="xsd:double"&gt;13.9929981556993&lt;/D&gt;&lt;D xsi:type="xsd:double"&gt;14.6503946605104&lt;/D&gt;&lt;D xsi:type="xsd:double"&gt;15.0475905941617&lt;/D&gt;&lt;D xsi:type="xsd:double"&gt;13.8374496762958&lt;/D&gt;&lt;D xsi:type="xsd:double"&gt;13.5608774062658&lt;/D&gt;&lt;D xsi:type="xsd:double"&gt;13.7326088200704&lt;/D&gt;&lt;D xsi:type="xsd:double"&gt;14.3225554975095&lt;/D&gt;&lt;D xsi:type="xsd:double"&gt;14.9262853200982&lt;/D&gt;&lt;D xsi:type="xsd:double"&gt;15.6454414448952&lt;/D&gt;&lt;D xsi:type="xsd:double"&gt;16.2086624434143&lt;/D&gt;&lt;D xsi:type="xsd:double"&gt;15.9291812022502&lt;/D&gt;&lt;D xsi:type="xsd:double"&gt;16.4701602144772&lt;/D&gt;&lt;D xsi:type="xsd:double"&gt;17.6707299278891&lt;/D&gt;&lt;D xsi:type="xsd:double"&gt;17.4369067132571&lt;/D&gt;&lt;D xsi:type="xsd:double"&gt;17.3760667583577&lt;/D&gt;&lt;D xsi:type="xsd:double"&gt;16.9432209996957&lt;/D&gt;&lt;D xsi:type="xsd:double"&gt;16.6624980252342&lt;/D&gt;&lt;D xsi:type="xsd:double"&gt;16.6122028503276&lt;/D&gt;&lt;D xsi:type="xsd:double"&gt;16.2789664823234&lt;/D&gt;&lt;D xsi:type="xsd:double"&gt;16.0061075758214&lt;/D&gt;&lt;D xsi:type="xsd:double"&gt;15.3247571702657&lt;/D&gt;&lt;D xsi:type="xsd:double"&gt;15.5059735680588&lt;/D&gt;&lt;D xsi:type="xsd:double"&gt;15.3092712552022&lt;/D&gt;&lt;D xsi:type="xsd:double"&gt;15.3779130650061&lt;/D&gt;&lt;D xsi:type="xsd:double"&gt;15.3424195251341&lt;/D&gt;&lt;D xsi:type="xsd:double"&gt;14.7237034658495&lt;/D&gt;&lt;D xsi:type="xsd:double"&gt;15.5677415579562&lt;/D&gt;&lt;D xsi:type="xsd:double"&gt;15.8950997861377&lt;/D&gt;&lt;D xsi:type="xsd:double"&gt;16.1892607358496&lt;/D&gt;&lt;D xsi:type="xsd:double"&gt;15.8586078350147&lt;/D&gt;&lt;D xsi:type="xsd:double"&gt;15.2373869225783&lt;/D&gt;&lt;D xsi:type="xsd:double"&gt;14.6946505237238&lt;/D&gt;&lt;D xsi:type="xsd:double"&gt;15.1637350375759&lt;/D&gt;&lt;D xsi:type="xsd:double"&gt;15.143222792554&lt;/D&gt;&lt;D xsi:type="xsd:double"&gt;14.1291567604746&lt;/D&gt;&lt;D xsi:type="xsd:double"&gt;13.7190833627693&lt;/D&gt;&lt;D xsi:type="xsd:double"&gt;13.44222465292&lt;/D&gt;&lt;D xsi:type="xsd:double"&gt;12.1723396399076&lt;/D&gt;&lt;D xsi:type="xsd:double"&gt;12.484623140819&lt;/D&gt;&lt;D xsi:type="xsd:double"&gt;11.7654838504696&lt;/D&gt;&lt;D xsi:type="xsd:double"&gt;11.7148052283213&lt;/D&gt;&lt;D xsi:type="xsd:double"&gt;11.658186854499&lt;/D&gt;&lt;D xsi:type="xsd:double"&gt;11.7702448017749&lt;/D&gt;&lt;D xsi:type="xsd:double"&gt;11.6839947391286&lt;/D&gt;&lt;D xsi:type="xsd:double"&gt;12.2278829028516&lt;/D&gt;&lt;D xsi:type="xsd:double"&gt;11.8567709978362&lt;/D&gt;&lt;D xsi:type="xsd:double"&gt;11.6791479876551&lt;/D&gt;&lt;D xsi:type="xsd:double"&gt;10.8682377438258&lt;/D&gt;&lt;D xsi:type="xsd:double"&gt;11.4421934277085&lt;/D&gt;&lt;D xsi:type="xsd:double"&gt;11.8460660843915&lt;/D&gt;&lt;D xsi:type="xsd:double"&gt;11.5587878237794&lt;/D&gt;&lt;D xsi:type="xsd:double"&gt;11.5696455282931&lt;/D&gt;&lt;D xsi:type="xsd:double"&gt;11.3489020833581&lt;/D&gt;&lt;D xsi:type="xsd:double"&gt;11.1632167382504&lt;/D&gt;&lt;D xsi:type="xsd:double"&gt;10.9854659285439&lt;/D&gt;&lt;D xsi:type="xsd:double"&gt;11.010285348807&lt;/D&gt;&lt;D xsi:type="xsd:double"&gt;11.0650501958211&lt;/D&gt;&lt;D xsi:type="xsd:double"&gt;11.1554709593016&lt;/D&gt;&lt;D xsi:type="xsd:double"&gt;11.5341722601885&lt;/D&gt;&lt;/FQL&gt;&lt;FQL&gt;&lt;Q&gt;EWY^FG_PRICE_MAVG(0,,,,30)&lt;/Q&gt;&lt;R&gt;1&lt;/R&gt;&lt;C&gt;1&lt;/C&gt;&lt;D xsi:type="xsd:double"&gt;64.30933&lt;/D&gt;&lt;/FQL&gt;&lt;FQL&gt;&lt;Q&gt;KSA^FG_TOTAL_RETURNC(0,-6AM)&lt;/Q&gt;&lt;R&gt;1&lt;/R&gt;&lt;C&gt;1&lt;/C&gt;&lt;D xsi:type="xsd:double"&gt;-0.4086852&lt;/D&gt;&lt;/FQL&gt;&lt;FQL&gt;&lt;Q&gt;EWY^FG_TOTAL_RETURNC(0,-6AM)&lt;/Q&gt;&lt;R&gt;1&lt;/R&gt;&lt;C&gt;1&lt;/C&gt;&lt;D xsi:type="xsd:double"&gt;-0.3268957&lt;/D&gt;&lt;/FQL&gt;&lt;FQL&gt;&lt;Q&gt;EWM^PERCENT_CHANGE(FMA_EPS(+1,0,,,,"PORTAGG","MEAN"),FMA_EPS(+1,-1AM,,,,"PORTAGG","MEAN"))&lt;/Q&gt;&lt;R&gt;1&lt;/R&gt;&lt;C&gt;1&lt;/C&gt;&lt;D xsi:type="xsd:double"&gt;5.7507272107078&lt;/D&gt;&lt;/FQL&gt;&lt;FQL&gt;&lt;Q&gt;VWO^PERCENT_CHANGE(FMA_EPS(+1,0,,,,"PORTAGG","MEAN"),FMA_EPS(+1,-1AM,,,,"PORTAGG","MEAN"))&lt;/Q&gt;&lt;R&gt;1&lt;/R&gt;&lt;C&gt;1&lt;/C&gt;&lt;D xsi:type="xsd:double"&gt;0&lt;/D&gt;&lt;/FQL&gt;&lt;FQL&gt;&lt;Q&gt;UAE^FMA_COS_UP("EPS","1M",+1,NOW,,,"PORTAGG","MEANR")&lt;/Q&gt;&lt;R&gt;1&lt;/R&gt;&lt;C&gt;1&lt;/C&gt;&lt;D xsi:type="xsd:double"&gt;7&lt;/D&gt;&lt;/FQL&gt;&lt;FQL&gt;&lt;Q&gt;EWY^FMA_COS_DOWN("EPS","1M",+1,NOW,,,"PORTAGG","MEANR")&lt;/Q&gt;&lt;R&gt;1&lt;/R&gt;&lt;C&gt;1&lt;/C&gt;&lt;D xsi:type="xsd:double"&gt;42&lt;/D&gt;&lt;/FQL&gt;&lt;FQL&gt;&lt;Q&gt;CNYA^FMA_COS_UP("EPS","1M",+1,NOW,,,"PORTAGG","MEANR")&lt;/Q&gt;&lt;R&gt;1&lt;/R&gt;&lt;C&gt;1&lt;/C&gt;&lt;D xsi:type="xsd:double"&gt;108&lt;/D&gt;&lt;/FQL&gt;&lt;FQL&gt;&lt;Q&gt;TRYGR10Y-FDS^FG_YIELD_NAME&lt;/Q&gt;&lt;R&gt;1&lt;/R&gt;&lt;C&gt;1&lt;/C&gt;&lt;D xsi:type="xsd:string"&gt;Greece Benchmark Bond - 10 Year&lt;/D&gt;&lt;/FQL&gt;&lt;FQL&gt;&lt;Q&gt;REFTR1WREPO-FDS^FG_YIELD(NOW,,,0)&lt;/Q&gt;&lt;R&gt;1&lt;/R&gt;&lt;C&gt;1&lt;/C&gt;&lt;D xsi:type="xsd:double"&gt;50&lt;/D&gt;&lt;/FQL&gt;&lt;FQL&gt;&lt;Q&gt;TRYMX10Y-FDS^PCTCHG(FG_YIELD(0,,,,"YTM"),FG_YIELD(-3AM,,,,"YTM"))&lt;/Q&gt;&lt;R&gt;0&lt;/R&gt;&lt;C&gt;0&lt;/C&gt;&lt;/FQL&gt;&lt;FQL&gt;&lt;Q&gt;TRYMY10Y-FDS^FG_YIELD_NAME&lt;/Q&gt;&lt;R&gt;1&lt;/R&gt;&lt;C&gt;1&lt;/C&gt;&lt;D xsi:type="xsd:string"&gt;Treasury - Malaysia Benchmark Bond 10Y&lt;/D&gt;&lt;/FQL&gt;&lt;FQL&gt;&lt;Q&gt;QAT^JULIAN(FMA_DIV_YLD(NTMA,NOW,NOW,M,"PORTAGG","MEANR").DATES)&lt;/Q&gt;&lt;R&gt;1&lt;/R&gt;&lt;C&gt;1&lt;/C&gt;&lt;D xsi:type="xsd:long"&gt;45534&lt;/D&gt;&lt;/FQL&gt;&lt;FQL&gt;&lt;Q&gt;CNYA^FMA_EVAL_EBITDA(NTMA,0,,,"PORTAGG","MEANR")&lt;/Q&gt;&lt;R&gt;1&lt;/R&gt;&lt;C&gt;1&lt;/C&gt;&lt;D xsi:type="xsd:double"&gt;9.30475857167655&lt;/D&gt;&lt;/FQL&gt;&lt;FQL&gt;&lt;Q&gt;TUR^FG_ROE(0)&lt;/Q&gt;&lt;R&gt;1&lt;/R&gt;&lt;C&gt;1&lt;/C&gt;&lt;D xsi:type="xsd:double"&gt;16.1759813890434&lt;/D&gt;&lt;/FQL&gt;&lt;FQL&gt;&lt;Q&gt;REFTR1WREPO-FDS^PROPER_NAME(0,,,"SECURITY","NAME")&lt;/Q&gt;&lt;R&gt;1&lt;/R&gt;&lt;C&gt;1&lt;/C&gt;&lt;D xsi:type="xsd:string"&gt;Turkey Repo Rate - 1 Week&lt;/D&gt;&lt;/FQL&gt;&lt;FQL&gt;&lt;Q&gt;REFCNRMB-FDS^FG_YIELD(NOW,,,0)&lt;/Q&gt;&lt;R&gt;1&lt;/R&gt;&lt;C&gt;1&lt;/C&gt;&lt;D xsi:type="xsd:double"&gt;3.35&lt;/D&gt;&lt;/FQL&gt;&lt;FQL&gt;&lt;Q&gt;TRYAE10Y-FDS^FG_YIELD(0,,,,"YTM")&lt;/Q&gt;&lt;R&gt;0&lt;/R&gt;&lt;C&gt;0&lt;/C&gt;&lt;/FQL&gt;&lt;FQL&gt;&lt;Q&gt;TUR^FMA_EVAL_EBITDA(NTMA,0,,,"PORTAGG","MEANR")&lt;/Q&gt;&lt;R&gt;1&lt;/R&gt;&lt;C&gt;1&lt;/C&gt;&lt;D xsi:type="xsd:double"&gt;4.93066050167465&lt;/D&gt;&lt;/FQL&gt;&lt;FQL&gt;&lt;Q&gt;EWY^FMA_PE(NTMA,0,,,"PORTAGG","MEANR")&lt;/Q&gt;&lt;R&gt;1&lt;/R&gt;&lt;C&gt;1&lt;/C&gt;&lt;D xsi:type="xsd:double"&gt;8.28592531873584&lt;/D&gt;&lt;/FQL&gt;&lt;FQL&gt;&lt;Q&gt;CNYA^FG_FCF_YIELD_NTM(0)&lt;/Q&gt;&lt;R&gt;1&lt;/R&gt;&lt;C&gt;1&lt;/C&gt;&lt;D xsi:type="xsd:double"&gt;5.87384694756549&lt;/D&gt;&lt;/FQL&gt;&lt;FQL&gt;&lt;Q&gt;EPU^FG_TOTAL_RETURNC(0,-6AM)&lt;/Q&gt;&lt;R&gt;1&lt;/R&gt;&lt;C&gt;1&lt;/C&gt;&lt;D xsi:type="xsd:double"&gt;17.208672&lt;/D&gt;&lt;/FQL&gt;&lt;FQL&gt;&lt;Q&gt;VGK^PERCENT_CHANGE(FMA_EPS(+1,0,,,,"PORTAGG","MEAN"),FMA_EPS(+1,-3AM,,,,"PORTAGG","MEAN"))&lt;/Q&gt;&lt;R&gt;1&lt;/R&gt;&lt;C&gt;1&lt;/C&gt;&lt;D xsi:type="xsd:double"&gt;-2.97003559424656&lt;/D&gt;&lt;/FQL&gt;&lt;FQL&gt;&lt;Q&gt;TUR^FMA_COS_DOWN("EPS","1M",+1,NOW,,,"PORTAGG","MEANR")&lt;/Q&gt;&lt;R&gt;1&lt;/R&gt;&lt;C&gt;1&lt;/C&gt;&lt;D xsi:type="xsd:double"&gt;27&lt;/D&gt;&lt;/FQL&gt;&lt;FQL&gt;&lt;Q&gt;TRYBR10Y-FDS^FG_YIELD_NAME&lt;/Q&gt;&lt;R&gt;1&lt;/R&gt;&lt;C&gt;1&lt;/C&gt;&lt;D xsi:type="xsd:string"&gt;Treasury - Brazil Benchmark Bond 10Y&lt;/D&gt;&lt;/FQL&gt;&lt;FQL&gt;&lt;Q&gt;MCHI^FMA_EVAL_EBITDA(NTMA,0,,,"PORTAGG","MEANR")&lt;/Q&gt;&lt;R&gt;1&lt;/R&gt;&lt;C&gt;1&lt;/C&gt;&lt;D xsi:type="xsd:double"&gt;8.78642386461871&lt;/D&gt;&lt;/FQL&gt;&lt;FQL&gt;&lt;Q&gt;EWM^JULIAN(FMA_DIV_YLD(NTMA,NOW,NOW,M,"PORTAGG","MEANR").DATES)&lt;/Q&gt;&lt;R&gt;1&lt;/R&gt;&lt;C&gt;1&lt;/C&gt;&lt;D xsi:type="xsd:long"&gt;45534&lt;/D&gt;&lt;/FQL&gt;&lt;FQL&gt;&lt;Q&gt;EPHE^FMA_PE(NTMA,0,,,"PORTAGG","MEANR")&lt;/Q&gt;&lt;R&gt;1&lt;/R&gt;&lt;C&gt;1&lt;/C&gt;&lt;D xsi:type="xsd:double"&gt;10.3042298917801&lt;/D&gt;&lt;/FQL&gt;&lt;FQL&gt;&lt;Q&gt;GREK^FG_TOTAL_RETURNC(0,-1AM)&lt;/Q&gt;&lt;R&gt;1&lt;/R&gt;&lt;C&gt;1&lt;/C&gt;&lt;D xsi:type="xsd:double"&gt;2.6554823&lt;/D&gt;&lt;/FQL&gt;&lt;FQL&gt;&lt;Q&gt;EIDO^FG_TOTAL_RETURNC(0,-1AM)&lt;/Q&gt;&lt;R&gt;1&lt;/R&gt;&lt;C&gt;1&lt;/C&gt;&lt;D xsi:type="xsd:double"&gt;5.984473&lt;/D&gt;&lt;/FQL&gt;&lt;FQL&gt;&lt;Q&gt;SET-BKK^SIZE(FG_CONSTITUENTS)&lt;/Q&gt;&lt;R&gt;1&lt;/R&gt;&lt;C&gt;1&lt;/C&gt;&lt;D xsi:type="xsd:long"&gt;1&lt;/D&gt;&lt;/FQL&gt;&lt;FQL&gt;&lt;Q&gt;TRYSA10Y-FDS^PCTCHG(FG_YIELD(0,,,,"YTM"),FG_YIELD(-1AM,,,,"YTM"))&lt;/Q&gt;&lt;R&gt;0&lt;/R&gt;&lt;C&gt;0&lt;/C&gt;&lt;/FQL&gt;&lt;FQL&gt;&lt;Q&gt;CC_MY^IMF_IFS_RCPI_Q(0)&lt;/Q&gt;&lt;R&gt;0&lt;/R&gt;&lt;C&gt;0&lt;/C&gt;&lt;/FQL&gt;&lt;FQL&gt;&lt;Q&gt;TUR^FMA_DIV_YLD(NTMA,NOW,NOW,M,"PORTAGG","MEANR")&lt;/Q&gt;&lt;R&gt;1&lt;/R&gt;&lt;C&gt;1&lt;/C&gt;&lt;D xsi:type="xsd:double"&gt;4.31724526851165&lt;/D&gt;&lt;/FQL&gt;&lt;FQL&gt;&lt;Q&gt;EPU^FMA_EVAL_EBIT(LTMA,NOW,NOW,M,"PORTAGG","MEANR")&lt;/Q&gt;&lt;R&gt;1&lt;/R&gt;&lt;C&gt;1&lt;/C&gt;&lt;D xsi:type="xsd:double"&gt;11.4873121767359&lt;/D&gt;&lt;/FQL&gt;&lt;FQL&gt;&lt;Q&gt;TRYPH10Y-FDS^FG_YIELD(0,,,,"YTM")&lt;/Q&gt;&lt;R&gt;0&lt;/R&gt;&lt;C&gt;0&lt;/C&gt;&lt;/FQL&gt;&lt;FQL&gt;&lt;Q&gt;EPU^FG_TOTAL_RETURNC(0,-1AM)&lt;/Q&gt;&lt;R&gt;1&lt;/R&gt;&lt;C&gt;1&lt;/C&gt;&lt;D xsi:type="xsd:double"&gt;8.605695&lt;/D&gt;&lt;/FQL&gt;&lt;FQL&gt;&lt;Q&gt;SPY^SIZE(FG_CONSTITUENTS)&lt;/Q&gt;&lt;R&gt;1&lt;/R&gt;&lt;C&gt;1&lt;/C&gt;&lt;D xsi:type="xsd:long"&gt;503&lt;/D&gt;&lt;/FQL&gt;&lt;FQL&gt;&lt;Q&gt;EWT^FMA_COS_UP("EPS","1M",+1,NOW,,,"PORTAGG","MEANR")&lt;/Q&gt;&lt;R&gt;1&lt;/R&gt;&lt;C&gt;1&lt;/C&gt;&lt;D xsi:type="xsd:double"&gt;47&lt;/D&gt;&lt;/FQL&gt;&lt;FQL&gt;&lt;Q&gt;SET-BKK^FMA_RBICS_REV_CURRENT(30, LOC, "PORTAGG")&lt;/Q&gt;&lt;R&gt;1&lt;/R&gt;&lt;C&gt;1&lt;/C&gt;&lt;D xsi:type="xsd:double"&gt;23.2046087544499&lt;/D&gt;&lt;/FQL&gt;&lt;FQL&gt;&lt;Q&gt;MCHI^FMA_DIV_YLD(NTMA,NOW,NOW,M,"PORTAGG","MEANR")&lt;/Q&gt;&lt;R&gt;1&lt;/R&gt;&lt;C&gt;1&lt;/C&gt;&lt;D xsi:type="xsd:double"&gt;3.07012711547964&lt;/D&gt;&lt;/FQL&gt;&lt;FQL&gt;&lt;Q&gt;EPU^FMA_EVAL_EBITDA(NTMA,0,,,"PORTAGG","MEANR")&lt;/Q&gt;&lt;R&gt;1&lt;/R&gt;&lt;C&gt;1&lt;/C&gt;&lt;D xsi:type="xsd:double"&gt;6.66446613595803&lt;/D&gt;&lt;/FQL&gt;&lt;FQL&gt;&lt;Q&gt;EPU^FG_COMPANY_NAME&lt;/Q&gt;&lt;R&gt;1&lt;/R&gt;&lt;C&gt;1&lt;/C&gt;&lt;D xsi:type="xsd:string"&gt;iShares MSCI Peru and Global Exposure ETF&lt;/D&gt;&lt;/FQL&gt;&lt;FQL&gt;&lt;Q&gt;EWM^FMA_COS_DOWN("EPS","1M",+1,NOW,,,"PORTAGG","MEANR")&lt;/Q&gt;&lt;R&gt;1&lt;/R&gt;&lt;C&gt;1&lt;/C&gt;&lt;D xsi:type="xsd:double"&gt;14&lt;/D&gt;&lt;/FQL&gt;&lt;FQL&gt;&lt;Q&gt;QAT^FMA_RBICS_REV_CURRENT(30, LOC, "PORTAGG")&lt;/Q&gt;&lt;R&gt;1&lt;/R&gt;&lt;C&gt;1&lt;/C&gt;&lt;D xsi:type="xsd:double"&gt;60.183975543734&lt;/D&gt;&lt;/FQL&gt;&lt;FQL&gt;&lt;Q&gt;EPOL^FG_TOTAL_RETURNC(0,-12AM)&lt;/Q&gt;&lt;R&gt;1&lt;/R&gt;&lt;C&gt;1&lt;/C&gt;&lt;D xsi:type="xsd:double"&gt;54.031326&lt;/D&gt;&lt;/FQL&gt;&lt;FQL&gt;&lt;Q&gt;REFMYON-FDS^(SUBARRAY(NOT_NA(NO_REPEAT_F(FG_YIELD(NOW,-10AY,D))),0,1)-SUBARRAY(NOT_NA(NO_REPEAT_F(FG_YIELD(NOW,-10AY,D))),1,1))*100&lt;/Q&gt;&lt;R&gt;1&lt;/R&gt;&lt;C&gt;1&lt;/C&gt;&lt;D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xsi:type="xsd:double"&gt;25&lt;/D&gt;&lt;/FQL&gt;&lt;FQL&gt;&lt;Q&gt;CC_PH^IMF_IFS_RCPI_Q(0)&lt;/Q&gt;&lt;R&gt;0&lt;/R&gt;&lt;C&gt;0&lt;/C&gt;&lt;/FQL&gt;&lt;FQL&gt;&lt;Q&gt;MCHI^FMA_PE(NTMA,0,,,"PORTAGG","MEANR")&lt;/Q&gt;&lt;R&gt;1&lt;/R&gt;&lt;C&gt;1&lt;/C&gt;&lt;D xsi:type="xsd:double"&gt;9.5732700821252&lt;/D&gt;&lt;/FQL&gt;&lt;FQL&gt;&lt;Q&gt;EWZ^FMA_PE(LTMA,-10AY,0,AM,"PORTAGG","MEANR")&lt;/Q&gt;&lt;R&gt;121&lt;/R&gt;&lt;C&gt;1&lt;/C&gt;&lt;D xsi:type="xsd:double"&gt;12.5909525531896&lt;/D&gt;&lt;D xsi:type="xsd:double"&gt;11.7710721212811&lt;/D&gt;&lt;D xsi:type="xsd:double"&gt;12.8711285345201&lt;/D&gt;&lt;D xsi:type="xsd:double"&gt;12.3821295585864&lt;/D&gt;&lt;D xsi:type="xsd:double"&gt;12.1885800480387&lt;/D&gt;&lt;D xsi:type="xsd:double"&gt;12.9145545886341&lt;/D&gt;&lt;D xsi:type="xsd:double"&gt;12.9778854171086&lt;/D&gt;&lt;D xsi:type="xsd:double"&gt;13.6636933464273&lt;/D&gt;&lt;D xsi:type="xsd:double"&gt;13.800726287713&lt;/D&gt;&lt;D xsi:type="xsd:double"&gt;13.9215447277983&lt;/D&gt;&lt;D xsi:type="xsd:double"&gt;13.1901862832019&lt;/D&gt;&lt;D xsi:type="xsd:double"&gt;12.8909377478501&lt;/D&gt;&lt;D xsi:type="xsd:double"&gt;12.205426100294&lt;/D&gt;&lt;D xsi:type="xsd:double"&gt;12.6544756195264&lt;/D&gt;&lt;D xsi:type="xsd:double"&gt;12.5900244875268&lt;/D&gt;&lt;D xsi:type="xsd:double"&gt;12.3646079203774&lt;/D&gt;&lt;D xsi:type="xsd:double"&gt;11.1839518176908&lt;/D&gt;&lt;D xsi:type="xsd:double"&gt;12.3094059496304&lt;/D&gt;&lt;D xsi:type="xsd:double"&gt;13.1200443358177&lt;/D&gt;&lt;D xsi:type="xsd:double"&gt;13.464255170872&lt;/D&gt;&lt;D xsi:type="xsd:double"&gt;12.9141689535031&lt;/D&gt;&lt;D xsi:type="xsd:double"&gt;12.955332216697&lt;/D&gt;&lt;D xsi:type="xsd:double"&gt;13.9776850704466&lt;/D&gt;&lt;D xsi:type="xsd:double"&gt;14.300370655147&lt;/D&gt;&lt;D xsi:type="xsd:double"&gt;14.4763696988221&lt;/D&gt;&lt;D xsi:type="xsd:double"&gt;15.5906077987247&lt;/D&gt;&lt;D xsi:type="xsd:double"&gt;15.0848786753439&lt;/D&gt;&lt;D xsi:type="xsd:double"&gt;14.4427764442552&lt;/D&gt;&lt;D xsi:type="xsd:double"&gt;15.796727509657&lt;/D&gt;&lt;D xsi:type="xsd:double"&gt;16.8555802543184&lt;/D&gt;&lt;D xsi:type="xsd:double"&gt;16.4304566958844&lt;/D&gt;&lt;D xsi:type="xsd:double"&gt;16.0758168826974&lt;/D&gt;&lt;D xsi:type="xsd:double"&gt;15.6855970432541&lt;/D&gt;&lt;D xsi:type="xsd</t>
        </r>
      </text>
    </comment>
    <comment ref="A22" authorId="0" shapeId="0" xr:uid="{6DFDD767-4435-460C-9757-158C9F59F870}">
      <text>
        <r>
          <rPr>
            <b/>
            <sz val="9"/>
            <color indexed="81"/>
            <rFont val="Tahoma"/>
            <charset val="1"/>
          </rPr>
          <t>:double"&gt;15.0224897651124&lt;/D&gt;&lt;D xsi:type="xsd:double"&gt;14.9517437128337&lt;/D&gt;&lt;D xsi:type="xsd:double"&gt;15.5117788775806&lt;/D&gt;&lt;D xsi:type="xsd:double"&gt;15.4252387902523&lt;/D&gt;&lt;D xsi:type="xsd:double"&gt;15.2508681435205&lt;/D&gt;&lt;D xsi:type="xsd:double"&gt;14.7554054458208&lt;/D&gt;&lt;D xsi:type="xsd:double"&gt;14.870662231539&lt;/D&gt;&lt;D xsi:type="xsd:double"&gt;16.5164342313116&lt;/D&gt;&lt;D xsi:type="xsd:double"&gt;16.8055211591156&lt;/D&gt;&lt;D xsi:type="xsd:double"&gt;16.1676928534332&lt;/D&gt;&lt;D xsi:type="xsd:double"&gt;15.9572622567192&lt;/D&gt;&lt;D xsi:type="xsd:double"&gt;15.1241945783815&lt;/D&gt;&lt;D xsi:type="xsd:double"&gt;14.1473158057383&lt;/D&gt;&lt;D xsi:type="xsd:double"&gt;14.3508043521157&lt;/D&gt;&lt;D xsi:type="xsd:double"&gt;13.7012688221095&lt;/D&gt;&lt;D xsi:type="xsd:double"&gt;13.4457260279153&lt;/D&gt;&lt;D xsi:type="xsd:double"&gt;13.8641912054275&lt;/D&gt;&lt;D xsi:type="xsd:double"&gt;13.7430360887533&lt;/D&gt;&lt;D xsi:type="xsd:double"&gt;13.3395078418239&lt;/D&gt;&lt;D xsi:type="xsd:double"&gt;15.1660578171763&lt;/D&gt;&lt;D xsi:type="xsd:double"&gt;14.9586829525685&lt;/D&gt;&lt;D xsi:type="xsd:double"&gt;14.4359300702532&lt;/D&gt;&lt;D xsi:type="xsd:double"&gt;14.1873857323863&lt;/D&gt;&lt;D xsi:type="xsd:double"&gt;13.9679047438094&lt;/D&gt;&lt;D xsi:type="xsd:double"&gt;14.2264455720421&lt;/D&gt;&lt;D xsi:type="xsd:double"&gt;14.4155283973482&lt;/D&gt;&lt;D xsi:type="xsd:double"&gt;13.898790266843&lt;/D&gt;&lt;D xsi:type="xsd:double"&gt;14.4935183592724&lt;/D&gt;&lt;D xsi:type="xsd:double"&gt;15.609184707375&lt;/D&gt;&lt;D xsi:type="xsd:double"&gt;15.2368419361995&lt;/D&gt;&lt;D xsi:type="xsd:double"&gt;17.3311855780565&lt;/D&gt;&lt;D xsi:type="xsd:double"&gt;17.1518129491951&lt;/D&gt;&lt;D xsi:type="xsd:double"&gt;16.9121479716332&lt;/D&gt;&lt;D xsi:type="xsd:double"&gt;16.2104194394273&lt;/D&gt;&lt;D xsi:type="xsd:double"&gt;16.5041899354717&lt;/D&gt;&lt;D xsi:type="xsd:double"&gt;18.939897704027&lt;/D&gt;&lt;D xsi:type="xsd:double"&gt;20.1683134571799&lt;/D&gt;&lt;D xsi:type="xsd:double"&gt;32.9353354296347&lt;/D&gt;&lt;D xsi:type="xsd:double"&gt;34.6877721784404&lt;/D&gt;&lt;D xsi:type="xsd:double"&gt;30.8480499170405&lt;/D&gt;&lt;D xsi:type="xsd:double"&gt;32.4462368953768&lt;/D&gt;&lt;D xsi:type="xsd:double"&gt;32.5586617891736&lt;/D&gt;&lt;D xsi:type="xsd:double"&gt;35.8510342766203&lt;/D&gt;&lt;D xsi:type="xsd:double"&gt;28.9550743575703&lt;/D&gt;&lt;D xsi:type="xsd:double"&gt;20.8624438796064&lt;/D&gt;&lt;D xsi:type="xsd:double"&gt;19.7413350019577&lt;/D&gt;&lt;D xsi:type="xsd:double"&gt;18.4154320631197&lt;/D&gt;&lt;D xsi:type="xsd:double"&gt;17.3123977077294&lt;/D&gt;&lt;D xsi:type="xsd:double"&gt;16.2547175362148&lt;/D&gt;&lt;D xsi:type="xsd:double"&gt;14.5304662799672&lt;/D&gt;&lt;D xsi:type="xsd:double"&gt;12.9127894836635&lt;/D&gt;&lt;D xsi:type="xsd:double"&gt;11.1722979632495&lt;/D&gt;&lt;D xsi:type="xsd:double"&gt;9.54610067194491&lt;/D&gt;&lt;D xsi:type="xsd:double"&gt;7.93391106747641&lt;/D&gt;&lt;D xsi:type="xsd:double"&gt;6.6972883214495&lt;/D&gt;&lt;D xsi:type="xsd:double"&gt;7.08350516237362&lt;/D&gt;&lt;D xsi:type="xsd:double"&gt;7.0462914320019&lt;/D&gt;&lt;D xsi:type="xsd:double"&gt;7.04011673809298&lt;/D&gt;&lt;D xsi:type="xsd:double"&gt;6.80921308539068&lt;/D&gt;&lt;D xsi:type="xsd:double"&gt;6.695277791825&lt;/D&gt;&lt;D xsi:type="xsd:double"&gt;6.25788756286935&lt;/D&gt;&lt;D xsi:type="xsd:double"&gt;6.16967110196553&lt;/D&gt;&lt;D xsi:type="xsd:double"&gt;6.25307305330145&lt;/D&gt;&lt;D xsi:type="xsd:double"&gt;5.98223407324564&lt;/D&gt;&lt;D xsi:type="xsd:double"&gt;6.23870299734877&lt;/D&gt;&lt;D xsi:type="xsd:double"&gt;5.79799911665162&lt;/D&gt;&lt;D xsi:type="xsd:double"&gt;5.63836730172014&lt;/D&gt;&lt;D xsi:type="xsd:double"&gt;5.9359267508166&lt;/D&gt;&lt;D xsi:type="xsd:double"&gt;5.59331509373021&lt;/D&gt;&lt;D xsi:type="xsd:double"&gt;5.55987916441246&lt;/D&gt;&lt;D xsi:type="xsd:double"&gt;5.75371319481509&lt;/D&gt;&lt;D xsi:type="xsd:double"&gt;6.06682363055891&lt;/D&gt;&lt;D xsi:type="xsd:double"&gt;6.67661683128178&lt;/D&gt;&lt;D xsi:type="xsd:double"&gt;7.11998105725317&lt;/D&gt;&lt;D xsi:type="xsd:double"&gt;7.0851026715193&lt;/D&gt;&lt;D xsi:type="xsd:double"&gt;7.16788587765465&lt;/D&gt;&lt;D xsi:type="xsd:double"&gt;7.17088458020101&lt;/D&gt;&lt;D xsi:type="xsd:double"&gt;8.01258971477597&lt;/D&gt;&lt;D xsi:type="xsd:double"&gt;8.74835634672218&lt;/D&gt;&lt;D xsi:type="xsd:double"&gt;8.22212805509769&lt;/D&gt;&lt;D xsi:type="xsd:double"&gt;8.73669236638329&lt;/D&gt;&lt;D xsi:type="xsd:double"&gt;8.37925894955807&lt;/D&gt;&lt;D xsi:type="xsd:double"&gt;8.28354613497546&lt;/D&gt;&lt;D xsi:type="xsd:double"&gt;8.0646274253994&lt;/D&gt;&lt;D xsi:type="xsd:double"&gt;7.98176396468763&lt;/D&gt;&lt;D xsi:type="xsd:double"&gt;7.99763848345983&lt;/D&gt;&lt;D xsi:type="xsd:double"&gt;8.6356011377095&lt;/D&gt;&lt;D xsi:type="xsd:double"&gt;9.06759003738224&lt;/D&gt;&lt;/FQL&gt;&lt;FQL&gt;&lt;Q&gt;KSA^PERCENT_CHANGE(FMA_EPS(+1,0,,,,"PORTAGG","MEAN"),FMA_EPS(+1,-3AM,,,,"PORTAGG","MEAN"))&lt;/Q&gt;&lt;R&gt;1&lt;/R&gt;&lt;C&gt;1&lt;/C&gt;&lt;D xsi:type="xsd:double"&gt;-0.902233564864035&lt;/D&gt;&lt;/FQL&gt;&lt;FQL&gt;&lt;Q&gt;SET-BKK^P_PRICE(0)/P_PRICE_LOW_PR(0,,,,,,"PRICE","INTRA","52W")-1&lt;/Q&gt;&lt;R&gt;1&lt;/R&gt;&lt;C&gt;1&lt;/C&gt;&lt;D xsi:type="xsd:double"&gt;0.13900733&lt;/D&gt;&lt;/FQL&gt;&lt;FQL&gt;&lt;Q&gt;INDA^PERCENT_CHANGE(FMA_EPS(+1,0,,,,"PORTAGG","MEAN"),FMA_EPS(+1,-1AM,,,,"PORTAGG","MEAN"))&lt;/Q&gt;&lt;R&gt;1&lt;/R&gt;&lt;C&gt;1&lt;/C&gt;&lt;D xsi:type="xsd:double"&gt;-2.55638628856495&lt;/D&gt;&lt;/FQL&gt;&lt;FQL&gt;&lt;Q&gt;EWY^FG_TOTAL_RETURNC(0,-3AM)&lt;/Q&gt;&lt;R&gt;1&lt;/R&gt;&lt;C&gt;1&lt;/C&gt;&lt;D xsi:type="xsd:double"&gt;1.9607902&lt;/D&gt;&lt;/FQL&gt;&lt;FQL&gt;&lt;Q&gt;EWM^FMA_PCT_ABOVE_MAVG(200,0,,,,"PORTAGG")&lt;/Q&gt;&lt;R&gt;1&lt;/R&gt;&lt;C&gt;1&lt;/C&gt;&lt;D xsi:type="xsd:double"&gt;52.9411764705882&lt;/D&gt;&lt;/FQL&gt;&lt;FQL&gt;&lt;Q&gt;EIDO^P_PRICE(0)/P_PRICE_HIGH_PR(0,,,,,,"PRICE","INTRA","52W")&lt;/Q&gt;&lt;R&gt;1&lt;/R&gt;&lt;C&gt;1&lt;/C&gt;&lt;D xsi:type="xsd:double"&gt;0.98242646&lt;/D&gt;&lt;/FQL&gt;&lt;FQL&gt;&lt;Q&gt;SPY^FG_TOTAL_RETURNC(0,-6AM)&lt;/Q&gt;&lt;R&gt;1&lt;/R&gt;&lt;C&gt;1&lt;/C&gt;&lt;D xsi:type="xsd:double"&gt;10.081315&lt;/D&gt;&lt;/FQL&gt;&lt;FQL&gt;&lt;Q&gt;VWO^FMA_PCT_ABOVE_MAVG(200,0,,,,"PORTAGG")&lt;/Q&gt;&lt;R&gt;1&lt;/R&gt;&lt;C&gt;1&lt;/C&gt;&lt;D xsi:type="xsd:double"&gt;40.8432708688245&lt;/D&gt;&lt;/FQL&gt;&lt;FQL&gt;&lt;Q&gt;EWY^FMA_COS_UP("EPS","1M",+1,NOW,,,"PORTAGG","MEANR")&lt;/Q&gt;&lt;R&gt;1&lt;/R&gt;&lt;C&gt;1&lt;/C&gt;&lt;D xsi:type="xsd:double"&gt;37&lt;/D&gt;&lt;/FQL&gt;&lt;FQL&gt;&lt;Q&gt;CC_MX^IMF_IFS_RCPI_Q(0)&lt;/Q&gt;&lt;R&gt;1&lt;/R&gt;&lt;C&gt;1&lt;/C&gt;&lt;D xsi:type="xsd:double"&gt;4.771999&lt;/D&gt;&lt;/FQL&gt;&lt;FQL&gt;&lt;Q&gt;EWJ^FG_TOTAL_RETURNC(0,-6AM)&lt;/Q&gt;&lt;R&gt;1&lt;/R&gt;&lt;C&gt;1&lt;/C&gt;&lt;D xsi:type="xsd:double"&gt;2.688861&lt;/D&gt;&lt;/FQL&gt;&lt;FQL&gt;&lt;Q&gt;TRYPE10Y-FDS^PCTCHG(FG_YIELD(0,,,,"YTM"),FG_YIELD(-3AM,,,,"YTM"))&lt;/Q&gt;&lt;R&gt;0&lt;/R&gt;&lt;C&gt;0&lt;/C&gt;&lt;/FQL&gt;&lt;FQL&gt;&lt;Q&gt;EWY^FG_PRICE(0)&lt;/Q&gt;&lt;R&gt;1&lt;/R&gt;&lt;C&gt;1&lt;/C&gt;&lt;D xsi:type="xsd:double"&gt;67.08&lt;/D&gt;&lt;/FQL&gt;&lt;FQL&gt;&lt;Q&gt;KSA^FMA_PCT_ABOVE_MAVG(200,0,,,,"PORTAGG")&lt;/Q&gt;&lt;R&gt;1&lt;/R&gt;&lt;C&gt;1&lt;/C&gt;&lt;D xsi:type="xsd:double"&gt;47.5806451612903&lt;/D&gt;&lt;/FQL&gt;&lt;FQL&gt;&lt;Q&gt;SET-BKK^FG_TOTAL_RETURNC(0,-3AM)&lt;/Q&gt;&lt;R&gt;1&lt;/R&gt;&lt;C&gt;1&lt;/C&gt;&lt;D xsi:type="xsd:double"&gt;10.744131&lt;/D&gt;&lt;/FQL&gt;&lt;FQL&gt;&lt;Q&gt;EPU^P_PRICE(0)/P_PRICE_LOW_PR(0,,,,,,"PRICE","INTRA","52W")-1&lt;/Q&gt;&lt;R&gt;1&lt;/R&gt;&lt;C&gt;1&lt;/C&gt;&lt;D xsi:type="xsd:double"&gt;0.54886174&lt;/D&gt;&lt;/FQL&gt;&lt;FQL&gt;&lt;Q&gt;EIDO^FG_TOTAL_RETURNC(0,-6AM)&lt;/Q&gt;&lt;R&gt;1&lt;/R&gt;&lt;C&gt;1&lt;/C&gt;&lt;D xsi:type="xsd:double"&gt;5.936134&lt;/D&gt;&lt;/FQL&gt;&lt;FQL&gt;&lt;Q&gt;EWJ^P_PRICE(0)/P_PRICE_HIGH_PR(0,,,,,,"PRICE","INTRA","52W")&lt;/Q&gt;&lt;R&gt;1&lt;/R&gt;&lt;C&gt;1&lt;/C&gt;&lt;D xsi:type="xsd:double"&gt;0.99658656&lt;/D&gt;&lt;/FQL&gt;&lt;FQL&gt;&lt;Q&gt;TUR^SIZE(FG_CONSTITUENTS)&lt;/Q&gt;&lt;R&gt;1&lt;/R&gt;&lt;C&gt;1&lt;/C&gt;&lt;D xsi:type="xsd:long"&gt;98&lt;/D&gt;&lt;/FQL&gt;&lt;FQL&gt;&lt;Q&gt;VNM^FMA_RBICS_REV_CURRENT(30, LOC, "PORTAGG")&lt;/Q&gt;&lt;R&gt;1&lt;/R&gt;&lt;C&gt;1&lt;/C&gt;&lt;D xsi:type="xsd:double"&gt;56.1319491351921&lt;/D&gt;&lt;/FQL&gt;&lt;FQL&gt;&lt;Q&gt;TRYZA10Y-FDS^FG_YIELD_NAME&lt;/Q&gt;&lt;R&gt;1&lt;/R&gt;&lt;C&gt;1&lt;/C&gt;&lt;D xsi:type="xsd:string"&gt;Treasury - South Africa Benchmark Bond 10Y&lt;/D&gt;&lt;/FQL&gt;&lt;FQL&gt;&lt;Q&gt;REFTHREPO-FDS^(SUBARRAY(NOT_NA(NO_REPEAT_F(FG_YIELD(NOW,-10AY,D))),0,1)-SUBARRAY(NOT_NA(NO_REPEAT_F(FG_YIELD(NOW,-10AY,D))),1,1))*100&lt;/Q&gt;&lt;R&gt;1&lt;/R&gt;&lt;C&gt;1&lt;/C&gt;&lt;D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Overnight&lt;/D&gt;&lt;/FQL&gt;&lt;FQL&gt;&lt;Q&gt;REFCNRMB-FDS^PROPER_NAME(0,,,"SECURITY","NAME")&lt;/Q&gt;&lt;R&gt;1&lt;/R&gt;&lt;C&gt;1&lt;/C&gt;&lt;D xsi:type="xsd:string"&gt;China Loan Prime Rate (LPR) - 1 Year&lt;/D&gt;&lt;/FQL&gt;&lt;FQL&gt;&lt;Q&gt;TRYMX10Y-FDS^PCTCHG(FG_YIELD(0,,,,"YTM"),FG_YIELD(-1AM,,,,"YTM"))&lt;/Q&gt;&lt;R&gt;0&lt;/R&gt;&lt;C&gt;0&lt;/C&gt;&lt;/FQL&gt;&lt;FQL&gt;&lt;Q&gt;TRYPE10Y-FDS^FG_YIELD_NAME&lt;/Q&gt;&lt;R&gt;1&lt;/R&gt;&lt;C&gt;1&lt;/C&gt;&lt;D xsi:type="xsd:string"&gt;Treasury - Peru Benchmark Bond 10Y&lt;/D&gt;&lt;/FQL&gt;&lt;FQL&gt;&lt;Q&gt;GREK^JULIAN(FMA_DIV_YLD(NTMA,NOW,NOW,M,"PORTAGG","MEANR").DATES)&lt;/Q&gt;&lt;R&gt;1&lt;/R&gt;&lt;C&gt;1&lt;/C&gt;&lt;D xsi:type="xsd:long"&gt;45534&lt;/D&gt;&lt;/FQL&gt;&lt;FQL&gt;&lt;Q&gt;EWW^SIZE(FG_CONSTITUENTS)&lt;/Q&gt;&lt;R&gt;1&lt;/R&gt;&lt;C&gt;1&lt;/C&gt;&lt;D xsi:type="xsd:long"&gt;45&lt;/D&gt;&lt;/FQL&gt;&lt;FQL&gt;&lt;Q&gt;TRYSA10Y-FDS^PCTCHG(FG_YIELD(0,,,,"YTM"),FG_YIELD(-3AM,,,,"YTM"))&lt;/Q&gt;&lt;R&gt;0&lt;/R&gt;&lt;C&gt;0&lt;/C&gt;&lt;/FQL&gt;&lt;FQL&gt;&lt;Q&gt;EWT^FG_COMPANY_NAME&lt;/Q&gt;&lt;R&gt;1&lt;/R&gt;&lt;C&gt;1&lt;/C&gt;&lt;D xsi:type="xsd:string"&gt;iShares MSCI Taiwan ETF&lt;/D&gt;&lt;/FQL&gt;&lt;FQL&gt;&lt;Q&gt;TRYMY10Y-FDS^PCTCHG(FG_YIELD(0,,,,"YTM"),FG_YIELD(-1AM,,,,"YTM"))&lt;/Q&gt;&lt;R&gt;0&lt;/R&gt;&lt;C&gt;0&lt;/C&gt;&lt;/FQL&gt;&lt;FQL&gt;&lt;Q&gt;TRYPH10Y-FDS^FG_YIELD_NAME&lt;/Q&gt;&lt;R&gt;1&lt;/R&gt;&lt;C&gt;1&lt;/C&gt;&lt;D xsi:type="xsd:string"&gt;Philippines Benchmark Bond - 10 Year&lt;/D&gt;&lt;/FQL&gt;&lt;FQL&gt;&lt;Q&gt;TUR^FMA_PE(LTM,0,,,"PORTAGG","MEANR")&lt;/Q&gt;&lt;R&gt;1&lt;/R&gt;&lt;C&gt;1&lt;/C&gt;&lt;D xsi:type="xsd:double"&gt;8.48317416142408&lt;/D&gt;&lt;/FQL&gt;&lt;FQL&gt;&lt;Q&gt;GREK^PERCENT_CHANGE(FMA_EPS(+1,0,,,,"PORTAGG","MEAN"),FMA_EPS(+1,-1AM,,,,"PORTAGG","MEAN"))&lt;/Q&gt;&lt;R&gt;1&lt;/R&gt;&lt;C&gt;1&lt;/C&gt;&lt;D xsi:type="xsd:double"&gt;-0.676978503670497&lt;/D&gt;&lt;/FQL&gt;&lt;FQL&gt;&lt;Q&gt;URTH^FG_TOTAL_RETURNC(0,-6AM)&lt;/Q&gt;&lt;R&gt;1&lt;/R&gt;&lt;C&gt;1&lt;/C&gt;&lt;D xsi:type="xsd:double"&gt;9.295427&lt;/D&gt;&lt;/FQL&gt;&lt;FQL&gt;&lt;Q&gt;SPY^FMA_COS_DOWN("EPS","1M",+1,NOW,,,"PORTAGG","MEANR")&lt;/Q&gt;&lt;R&gt;1&lt;/R&gt;&lt;C&gt;1&lt;/C&gt;&lt;D xsi:type="xsd:double"&gt;162&lt;/D&gt;&lt;/FQL&gt;&lt;FQL&gt;&lt;Q&gt;MCHI^FMA_RBICS_REV_CURRENT(30, LOC, "PORTAGG")&lt;/Q&gt;&lt;R&gt;1&lt;/R&gt;&lt;C&gt;1&lt;/C&gt;&lt;D xsi:type="xsd:double"&gt;25.3650615689081&lt;/D&gt;&lt;/FQL&gt;&lt;FQL&gt;&lt;Q&gt;EPU^FG_FCF_YIELD_NTM(0)&lt;/Q&gt;&lt;R&gt;1&lt;/R&gt;&lt;C&gt;1&lt;/C&gt;&lt;D xsi:type="xsd:double"&gt;7.4862788343306&lt;/D&gt;&lt;/FQL&gt;&lt;FQL&gt;&lt;Q&gt;TRYPL10Y-FDS^PCTCHG(FG_YIELD(0,,,,"YTM"),FG_YIELD(-3AM,,,,"YTM"))&lt;/Q&gt;&lt;R&gt;0&lt;/R&gt;&lt;C&gt;0&lt;/C&gt;&lt;/FQL&gt;&lt;FQL&gt;&lt;Q&gt;TIPSCL10Y-FDS^FG_YIELD(0,,,,"YTM")&lt;/Q&gt;&lt;R&gt;0&lt;/R&gt;&lt;C&gt;0&lt;/C&gt;&lt;/FQL&gt;&lt;FQL&gt;&lt;Q&gt;EWW^JULIAN(FMA_DIV_YLD(NTMA,NOW,NOW,M,"PORTAGG","MEANR").DATES)&lt;/Q&gt;&lt;R&gt;1&lt;/R&gt;&lt;C&gt;1&lt;/C&gt;&lt;D xsi:type="xsd:long"&gt;45534&lt;/D&gt;&lt;/FQL&gt;&lt;FQL&gt;&lt;Q&gt;DDR3512M-FDS^FG_PRICE_CHANGE(0,-1AY)&lt;/Q&gt;&lt;R&gt;1&lt;/R&gt;&lt;C&gt;1&lt;/C&gt;&lt;D xsi:type="xsd:double"&gt;-11.8769449659505&lt;/D&gt;&lt;/FQL&gt;&lt;FQL&gt;&lt;Q&gt;EWW^FG_PRICE_MAVG(0,,,,200)&lt;/Q&gt;&lt;R&gt;1&lt;/R&gt;&lt;C&gt;1&lt;/C&gt;&lt;D xsi:type="xsd:double"&gt;62.42405&lt;/D&gt;&lt;/FQL&gt;&lt;FQL&gt;&lt;Q&gt;VNM^FG_TOTAL_RETURNC(0,-12AM)&lt;/Q&gt;&lt;R&gt;1&lt;/R&gt;&lt;C&gt;1&lt;/C&gt;&lt;D xsi:type="xsd:double"&gt;-0.99960566&lt;/D&gt;&lt;/FQL&gt;&lt;FQL&gt;&lt;Q&gt;SET-BKK^PERCENT_CHANGE(FMA_EPS(+1,0,,,,"PORTAGG","MEAN"),FMA_EPS(+1,-1AM,,,,"PORTAGG","MEAN"))&lt;/Q&gt;&lt;R&gt;1&lt;/R&gt;&lt;C&gt;1&lt;/C&gt;&lt;D xsi:type="xsd:double"&gt;-2.15959626283397&lt;/D&gt;&lt;/FQL&gt;&lt;FQL&gt;&lt;Q&gt;INDA^FMA_PCT_ABOVE_MAVG(200,0,,,,"PORTAGG")&lt;/Q&gt;&lt;R&gt;1&lt;/R&gt;&lt;C&gt;1&lt;/C&gt;&lt;D xsi:type="xsd:double"&gt;89.4736842105263&lt;/D&gt;&lt;/FQL&gt;&lt;FQL&gt;&lt;Q&gt;EWY^FG_TOTAL_RETURNC(0,-1AM)&lt;/Q&gt;&lt;R&gt;1&lt;/R&gt;&lt;C&gt;1&lt;/C&gt;&lt;D xsi:type="xsd:double"&gt;1.3599277&lt;/D&gt;&lt;/FQL&gt;&lt;FQL&gt;&lt;Q&gt;URTH^FMA_COS_DOWN("EPS","1M",+1,NOW,,,"PORTAGG","MEANR")&lt;/Q&gt;&lt;R&gt;1&lt;/R&gt;&lt;C&gt;1&lt;/C&gt;&lt;D xsi:type="xsd:double"&gt;524&lt;/D&gt;&lt;/FQL&gt;&lt;FQL&gt;&lt;Q&gt;SET-BKK^FMA_EVAL_EBITDA(NTMA,0,,,"PORTAGG","MEANR")&lt;/Q&gt;&lt;R&gt;1&lt;/R&gt;&lt;C&gt;1&lt;/C&gt;&lt;D xsi:type="xsd:double"&gt;9.74154587111645&lt;/D&gt;&lt;/FQL&gt;&lt;FQL&gt;&lt;Q&gt;DDR3512M-FDS^FG_PRICE_MAVG(0,,,,30)&lt;/Q&gt;&lt;R&gt;1&lt;/R&gt;&lt;C&gt;1&lt;/C&gt;&lt;D xsi:type="xsd:double"&gt;0.88732684&lt;/D&gt;&lt;/FQL&gt;&lt;FQL&gt;&lt;Q&gt;KSA^FG_PRICE_MAVG(0,,,,30)&lt;/Q&gt;&lt;R&gt;1&lt;/R&gt;&lt;C&gt;1&lt;/C&gt;&lt;D xsi:type="xsd:double"&gt;42.149334&lt;/D&gt;&lt;/FQL&gt;&lt;FQL&gt;&lt;Q&gt;EWW^FG_PRICE_MAVG(0,,,,30)&lt;/Q&gt;&lt;R&gt;1&lt;/R&gt;&lt;C&gt;1&lt;/C&gt;&lt;D xsi:type="xsd:double"&gt;53.942&lt;/D&gt;&lt;/FQL&gt;&lt;FQL&gt;&lt;Q&gt;GREK^FG_TOTAL_RETURNC(0,-6AM)&lt;/Q&gt;&lt;R&gt;1&lt;/R&gt;&lt;C&gt;1&lt;/C&gt;&lt;D xsi:type="xsd:double"&gt;10.12876&lt;/D&gt;&lt;/FQL&gt;&lt;FQL&gt;&lt;Q&gt;EWY^PERCENT_CHANGE(FMA_EPS(+1,0,,,,"PORTAGG","MEAN"),FMA_EPS(+1,-3AM,,,,"PORTAGG","MEAN"))&lt;/Q&gt;&lt;R&gt;1&lt;/R&gt;&lt;C&gt;1&lt;/C&gt;&lt;D xsi:type="xsd:double"&gt;7.58160772088785&lt;/D&gt;&lt;/FQL&gt;&lt;FQL&gt;&lt;Q&gt;EWJ^FG_TOTAL_RETURNC(0,-3AM)&lt;/Q&gt;&lt;R&gt;1&lt;/R&gt;&lt;C&gt;1&lt;/C&gt;&lt;D xsi:type="xsd:double"&gt;7.8935623&lt;/D&gt;&lt;/FQL&gt;&lt;FQL&gt;&lt;Q&gt;VGK^PERCENT_CHANGE(FMA_EPS(+1,0,,,,"PORTAGG","MEAN"),FMA_EPS(+1,-1AM,,,,"PORTAGG","MEAN"))&lt;/Q&gt;&lt;R&gt;1&lt;/R&gt;&lt;C&gt;1&lt;/C&gt;&lt;D xsi:type="xsd:double"&gt;0&lt;/D&gt;&lt;/FQL&gt;&lt;FQL&gt;&lt;Q&gt;TUR^FMA_COS_UP("EPS","1M",+1,NOW,,,"PORTAGG","MEANR")&lt;/Q&gt;&lt;R&gt;1&lt;/R&gt;&lt;C&gt;1&lt;/C&gt;&lt;D xsi:type="xsd:double"&gt;12&lt;/D&gt;&lt;/FQL&gt;&lt;FQL&gt;&lt;Q&gt;UAE^FMA_RBICS_REV_CURRENT(30, LOC, "PORTAGG")&lt;/Q&gt;&lt;R&gt;1&lt;/R&gt;&lt;C&gt;1&lt;/C&gt;&lt;D xsi:type="xsd:double"&gt;60.7665610773727&lt;/D&gt;&lt;/FQL&gt;&lt;FQL&gt;&lt;Q&gt;GREK^FG_ROE(0)&lt;/Q&gt;&lt;R&gt;1&lt;/R&gt;&lt;C&gt;1&lt;/C&gt;&lt;D xsi:type="xsd:double"&gt;15.0871363969017&lt;/D&gt;&lt;/FQL&gt;&lt;FQL&gt;&lt;Q&gt;REFTWDISC-FDS^(SUBARRAY(NOT_NA(NO_REPEAT_F(FG_YIELD(NOW,-10AY,D))),0,1)-SUBARRAY(NOT_NA(NO_REPEAT_F(FG_YIELD(NOW,-10AY,D))),1,1))*100&lt;/Q&gt;&lt;R&gt;1&lt;/R&gt;&lt;C&gt;1&lt;/C&gt;&lt;D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xsi:type="xsd:double"&gt;12.5&lt;/D&gt;&lt;/FQL&gt;&lt;FQL&gt;&lt;Q&gt;TRYTW10Y-FDS^PCTCHG(FG_YIELD(0,,,,"YTM"),FG_YIELD(-3AM,,,,"YTM"))&lt;/Q&gt;&lt;R&gt;1&lt;/R&gt;&lt;C&gt;1&lt;/C&gt;&lt;D xsi:type="xsd:double"&gt;-12.291026&lt;/D&gt;&lt;/FQL&gt;&lt;FQL&gt;&lt;Q&gt;TRYTR7Y-FDS^FG_YIELD(0,,,,"YTM")&lt;/Q&gt;&lt;R&gt;0&lt;/R&gt;&lt;C&gt;0&lt;/C&gt;&lt;/FQL&gt;&lt;FQL&gt;&lt;Q&gt;TRYPL10Y-FDS^FG_YIELD(0,,,,"YTM")&lt;/Q&gt;&lt;R&gt;0&lt;/R&gt;&lt;C&gt;0&lt;/C&gt;&lt;/FQL&gt;&lt;FQL&gt;&lt;Q&gt;KSA^FMA_PE(NTMA,0,,,"PORTAGG","MEANR")&lt;/Q&gt;&lt;R&gt;1&lt;/R&gt;&lt;C&gt;1&lt;/C&gt;&lt;D xsi:type="xsd:double"&gt;17.2717579890107&lt;/D&gt;&lt;/FQL&gt;&lt;FQL&gt;&lt;Q&gt;EZA^FMA_EVAL_EBIT(LTMA,NOW,NOW,M,"PORTAGG","MEANR")&lt;/Q&gt;&lt;R&gt;1&lt;/R&gt;&lt;C&gt;1&lt;/C&gt;&lt;D xsi:type="xsd:double"&gt;12.705652118533&lt;/D&gt;&lt;/FQL&gt;&lt;FQL&gt;&lt;Q&gt;CNYA^FMA_DIV_YLD(NTMA,NOW,NOW,M,"PORTAGG","MEANR")&lt;/Q&gt;&lt;R&gt;1&lt;/R&gt;&lt;C&gt;1&lt;/C&gt;&lt;D xsi:type="xsd:double"&gt;3.24726807658606&lt;/D&gt;&lt;/FQL&gt;&lt;FQL&gt;&lt;Q&gt;SET-BKK^FMA_PCT_ABOVE_MAVG(200,0,,,,"PORTAGG")&lt;/Q&gt;&lt;R&gt;1&lt;/R&gt;&lt;C&gt;1&lt;/C&gt;&lt;D xsi:type="xsd:double"&gt;45.1183431952663&lt;/D&gt;&lt;/FQL&gt;&lt;FQL&gt;&lt;Q&gt;EZA^FG_ROE(0)&lt;/Q&gt;&lt;R&gt;1&lt;/R&gt;&lt;C&gt;1&lt;/C&gt;&lt;D xsi:type="xsd:double"&gt;12.4636496672841&lt;/D&gt;&lt;/FQL&gt;&lt;FQL&gt;&lt;Q&gt;TRYPL10Y-FDS^FG_YIELD_NAME&lt;/Q&gt;&lt;R&gt;1&lt;/R&gt;&lt;C&gt;1&lt;/C&gt;&lt;D xsi:type="xsd:string"&gt;Treasury - Poland Benchmark Bond 10Y&lt;/D&gt;&lt;/FQL&gt;&lt;FQL&gt;&lt;Q&gt;TRYCN10Y-FDS^FG_YIELD(0,,,,"YTM")&lt;/Q&gt;&lt;R&gt;0&lt;/R&gt;&lt;C&gt;0&lt;/C&gt;&lt;/FQL&gt;&lt;FQL&gt;&lt;Q&gt;MCHI^SIZE(FG_CONSTITUENTS)&lt;/Q&gt;&lt;R&gt;1&lt;/R&gt;&lt;C&gt;1&lt;/C&gt;&lt;D xsi:type="xsd:long"&gt;596&lt;/D&gt;&lt;/FQL&gt;&lt;FQL&gt;&lt;Q&gt;EIDO^FMA_DIV_YLD(NTMA,NOW,NOW,M,"PORTAGG","MEANR")&lt;/Q&gt;&lt;R&gt;1&lt;/R&gt;&lt;C&gt;1&lt;/C&gt;&lt;D xsi:type="xsd:double"&gt;4.0225889472528&lt;/D&gt;&lt;/FQL&gt;&lt;FQL&gt;&lt;Q&gt;VNM^FG_PRICE(0)&lt;/Q&gt;&lt;R&gt;1&lt;/R&gt;&lt;C&gt;1&lt;/C&gt;&lt;D xsi:type="xsd:double"&gt;12.76&lt;/D&gt;&lt;/FQL&gt;&lt;FQL&gt;&lt;Q&gt;VNM^P_PRICE(0)/P_PRICE_HIGH_PR(0,,,,,,"PRICE","INTRA","52W")&lt;/Q&gt;&lt;R&gt;1&lt;/R&gt;&lt;C&gt;1&lt;/C&gt;&lt;D xsi:type="xsd:double"&gt;0.9173257&lt;/D&gt;&lt;/FQL&gt;&lt;FQL&gt;&lt;Q&gt;EWY^PERCENT_CHANGE(FMA_EPS(+1,0,,,,"PORTAGG","MEAN"),FMA_EPS(+1,-1AM,,,,"PORTAGG","MEAN"))&lt;/Q&gt;&lt;R&gt;1&lt;/R&gt;&lt;C&gt;1&lt;/C&gt;&lt;D xsi:type="xsd:double"&gt;-1.44993682892036&lt;/D&gt;&lt;/FQL&gt;&lt;FQL&gt;&lt;Q&gt;VGK^FMA_PCT_ABOVE_MAVG(200,0,,,,"PORTAGG")&lt;/Q&gt;&lt;R&gt;1&lt;/R&gt;&lt;C&gt;1&lt;/C&gt;&lt;D xsi:type="xsd:double"&gt;63.370253164557&lt;/D&gt;&lt;/FQL&gt;&lt;FQL&gt;&lt;Q&gt;TUR^FMA_RBICS_REV_CURRENT(30, LOC, "PORTAGG")&lt;/Q&gt;&lt;R&gt;1&lt;/R&gt;&lt;C&gt;1&lt;/C&gt;&lt;D xsi:type="xsd:double"&gt;22.2627339205507&lt;/D&gt;&lt;/FQL&gt;&lt;FQL&gt;&lt;Q&gt;REFTHREPO-FDS^PROPER_NAME(0,,,"SECURITY","NAME")&lt;/Q&gt;&lt;R&gt;1&lt;/R&gt;&lt;C&gt;1&lt;/C&gt;&lt;D xsi:type="xsd:string"&gt;Thailand Repo Rate - 1 Day&lt;/D&gt;&lt;/FQL&gt;&lt;FQL&gt;&lt;Q&gt;REFTWDISC-FDS^FG_YIELD(NOW,,,0)&lt;/Q&gt;&lt;R&gt;1&lt;/R&gt;&lt;C&gt;1&lt;/C&gt;&lt;D xsi:type="xsd:double"&gt;2&lt;/D&gt;&lt;/FQL&gt;&lt;FQL&gt;&lt;Q&gt;MCHI^FG_FCF_YIELD_NTM(0)&lt;/Q&gt;&lt;R&gt;1&lt;/R&gt;&lt;C&gt;1&lt;/C&gt;&lt;D xsi:type="xsd:double"&gt;7.03910956617154&lt;/D&gt;&lt;/FQL&gt;&lt;FQL&gt;&lt;Q&gt;EWM^FG_COMPANY_NAME&lt;/Q&gt;&lt;R&gt;1&lt;/R&gt;&lt;C&gt;1&lt;/C&gt;&lt;D xsi:type="xsd:string"&gt;iShares MSCI Malaysia ETF&lt;/D&gt;&lt;/FQL&gt;&lt;FQL&gt;&lt;Q&gt;CC_PE^IMF_IFS_RCPI_Q(0)&lt;/Q&gt;&lt;R&gt;0&lt;/R&gt;&lt;C&gt;0&lt;/C&gt;&lt;/FQL&gt;&lt;FQL&gt;&lt;Q&gt;EZA^FMA_EVAL_EBITDA(NTMA,0,,,"PORTAGG","MEANR")&lt;/Q&gt;&lt;R&gt;1&lt;/R&gt;&lt;C&gt;1&lt;/C&gt;&lt;D xsi:type="xsd:double"&gt;7.71840515294638&lt;/D&gt;&lt;/FQL&gt;&lt;FQL&gt;&lt;Q&gt;EPHE^JULIAN(FMA_DIV_YLD(NTMA,NOW,NOW,M,"PORTAGG","MEANR").DATES)&lt;/Q&gt;&lt;R&gt;1&lt;/R&gt;&lt;C&gt;1&lt;/C&gt;&lt;D xsi:type="xsd:long"&gt;45534&lt;/D&gt;&lt;/FQL&gt;&lt;FQL&gt;&lt;Q&gt;CNYA^FMA_PE(NTMA,0,,,"PORTAGG","MEANR")&lt;/Q&gt;&lt;R&gt;1&lt;/R&gt;&lt;C&gt;1&lt;/C&gt;&lt;D xsi:type="xsd:double"&gt;11.5833280564317&lt;/D&gt;&lt;/FQL&gt;&lt;FQL&gt;&lt;Q&gt;EIDO^FMA_PCT_ABOVE_MAVG(200,0,,,,"PORTAGG")&lt;/Q&gt;&lt;R&gt;1&lt;/R&gt;&lt;C&gt;1&lt;/C&gt;&lt;D xsi:type="xsd:double"&gt;66.2162162162162&lt;/D&gt;&lt;/FQL&gt;&lt;FQL&gt;&lt;Q&gt;TRYVN10Y-FDS^PCTCHG(FG_YIELD(0,,,,"YTM"),FG_YIELD(-3AM,,,,"YTM"))&lt;/Q&gt;&lt;R&gt;0&lt;/R&gt;&lt;C&gt;0&lt;/C&gt;&lt;/FQL&gt;&lt;FQL&gt;&lt;Q&gt;EWW^FMA_DIV_YLD(NTMA,NOW,NOW,M,"PORTAGG","MEANR")&lt;/Q&gt;&lt;R&gt;1&lt;/R&gt;&lt;C&gt;1&lt;/C&gt;&lt;D xsi:type="xsd:double"&gt;4.53550194325374&lt;/D&gt;&lt;/FQL&gt;&lt;FQL&gt;&lt;Q&gt;KSA^JULIAN(FMA_DIV_YLD(NTMA,NOW,NOW,M,"PORTAGG","MEANR").DATES)&lt;/Q&gt;&lt;R&gt;1&lt;/R&gt;&lt;C&gt;1&lt;/C&gt;&lt;D xsi:type="xsd:long"&gt;45534&lt;/D&gt;&lt;/FQL&gt;&lt;FQL&gt;&lt;Q&gt;EZA^FG_FCF_YIELD_NTM(0)&lt;/Q&gt;&lt;R&gt;1&lt;/R&gt;&lt;C&gt;1&lt;/C&gt;&lt;D xsi:type="xsd:double"&gt;7.25490279133128&lt;/D&gt;&lt;/FQL&gt;&lt;FQL&gt;&lt;Q&gt;EIDO^FMA_EVAL_EBIT(LTMA,NOW,NOW,M,"PORTAGG","MEANR")&lt;/Q&gt;&lt;R&gt;1&lt;/R&gt;&lt;C&gt;1&lt;/C&gt;&lt;D xsi:type="xsd:double"&gt;9.87891996673469&lt;/D&gt;&lt;/FQL&gt;&lt;FQL&gt;&lt;Q&gt;EWW^FG_TOTAL_RETURNC(0,-3AM)&lt;/Q&gt;&lt;R&gt;1&lt;/R&gt;&lt;C&gt;1&lt;/C&gt;&lt;D xsi:type="xsd:double"&gt;-2.3483336&lt;/D&gt;&lt;/FQL&gt;&lt;FQL&gt;&lt;Q&gt;EPOL^FG_COMPANY_NAME&lt;/Q&gt;&lt;R&gt;1&lt;/R&gt;&lt;C&gt;1&lt;/C&gt;&lt;D xsi:type="xsd:string"&gt;iShares MSCI Poland ETF&lt;/D&gt;&lt;/FQL&gt;&lt;FQL&gt;&lt;Q&gt;EIDO^FG_COMPANY_NAME&lt;/Q&gt;&lt;R&gt;1&lt;/R&gt;&lt;C&gt;1&lt;/C&gt;&lt;D xsi:type="xsd:string"&gt;iShares MSCI Indonesia ETF&lt;/D&gt;&lt;/FQL&gt;&lt;FQL&gt;&lt;Q&gt;EWT^FG_PRICE_MAVG(0,,,,200)&lt;/Q&gt;&lt;R&gt;1&lt;/R&gt;&lt;C&gt;1&lt;/C&gt;&lt;D xsi:type="xsd:double"&gt;49.6923&lt;/D&gt;&lt;/FQL&gt;&lt;FQL&gt;&lt;Q&gt;VNM^FG_TOTAL_RETURNC(0,-6AM)&lt;/Q&gt;&lt;R&gt;1&lt;/R&gt;&lt;C&gt;1&lt;/C&gt;&lt;D xsi:type="xsd:double"&gt;-7.736802&lt;/D&gt;&lt;/FQL&gt;&lt;FQL&gt;&lt;Q&gt;EWW^P_PRICE(0)/P_PRICE_LOW_PR(0,,,,,,"PRICE","INTRA","52W")-1&lt;/Q&gt;&lt;R&gt;1&lt;/R&gt;&lt;C&gt;1&lt;/C&gt;&lt;D xsi:type="xsd:double"&gt;0.080937386&lt;/D&gt;&lt;/FQL&gt;&lt;FQL&gt;&lt;Q&gt;EIDO^PERCENT_CHANGE(FMA_EPS(+1,0,,,,"PORTAGG","MEAN"),FMA_EPS(+1,-3AM,,,,"PORTAGG","MEAN"))&lt;/Q&gt;&lt;R&gt;1&lt;/R&gt;&lt;C&gt;1&lt;/C&gt;&lt;D xsi:type="xsd:double"&gt;2.85594561800699&lt;/D&gt;&lt;/FQL&gt;&lt;FQL&gt;&lt;Q&gt;URTH^P_PRICE(0)/P_PRICE_LOW_PR(0,,,,,,"PRICE","INTRA","52W")-1&lt;/Q&gt;&lt;R&gt;1&lt;/R&gt;&lt;C&gt;1&lt;/C&gt;&lt;D xsi:type="xsd:double"&gt;0.36966002&lt;/D&gt;&lt;/FQL&gt;&lt;FQL&gt;&lt;Q&gt;SET-BKK^FMA_COS_DOWN("EPS","1M",+1,NOW,,,"PORTAGG","MEANR")&lt;/Q&gt;&lt;R&gt;1&lt;/R&gt;&lt;C&gt;1&lt;/C&gt;&lt;D xsi:type="xsd:double"&gt;72&lt;/D&gt;&lt;/FQL&gt;&lt;FQL&gt;&lt;Q&gt;EWT^FMA_COS_DOWN("EPS","1M",+1,NOW,,,"PORTAGG","MEANR")&lt;/Q&gt;&lt;R&gt;1&lt;/R&gt;&lt;C&gt;1&lt;/C&gt;&lt;D xsi:type="xsd:double"&gt;16&lt;/D&gt;&lt;/FQL&gt;&lt;FQL&gt;&lt;Q&gt;EWZ^FG_ROE(0)&lt;/Q&gt;&lt;R&gt;1&lt;/R&gt;&lt;C&gt;1&lt;/C&gt;&lt;D xsi:type="xsd:double"&gt;18.3986152531054&lt;/D&gt;&lt;/FQL&gt;&lt;FQL&gt;&lt;Q&gt;REFQALEND-FDS^PROPER_NAME(0,,,"SECURITY","NAME")&lt;/Q&gt;&lt;R&gt;1&lt;/R&gt;&lt;C&gt;1&lt;/C&gt;&lt;D xsi:type="xsd:string"&gt;Qatar Lending Rate - Overnight&lt;/D&gt;&lt;/FQL&gt;&lt;FQL&gt;&lt;Q&gt;PASP-FDS^FG_PRICE_CHANGE(0,-1AM)&lt;/Q&gt;&lt;R&gt;1&lt;/R&gt;&lt;C&gt;1&lt;/C&gt;&lt;D xsi:type="xsd:double"&gt;9.23076923076922&lt;/D&gt;&lt;/FQL&gt;&lt;FQL&gt;&lt;Q&gt;UAE^FG_PRICE_MAVG(0,,,,60)&lt;/Q&gt;&lt;R&gt;1&lt;/R&gt;&lt;C&gt;1&lt;/C&gt;&lt;D xsi:type="xsd:double"&gt;14.66396&lt;/D&gt;&lt;/FQL&gt;&lt;FQL&gt;&lt;Q&gt;VNM^FG_TOTAL_RETURNC(0,-3AM)&lt;/Q&gt;&lt;R&gt;1&lt;/R&gt;&lt;C&gt;1&lt;/C&gt;&lt;D xsi:type="xsd:double"&gt;3.824246&lt;/D&gt;&lt;/FQL&gt;&lt;FQL&gt;&lt;Q&gt;QAT^FG_TOTAL_RETURNC(0,-12AM)&lt;/Q&gt;&lt;R&gt;1&lt;/R&gt;&lt;C&gt;1&lt;/C&gt;&lt;D xsi:type="xsd:double"&gt;9.466564&lt;/D&gt;&lt;/FQL&gt;&lt;FQL&gt;&lt;Q&gt;GREK^PERCENT_CHANGE(FMA_EPS(+1,0,,,,"PORTAGG","MEAN"),FMA_EPS(+1,-3AM,,,,"PORTAGG","MEAN"))&lt;/Q&gt;&lt;R&gt;1&lt;/R&gt;&lt;C&gt;1&lt;/C&gt;&lt;D xsi:type="xsd:double"&gt;12.6966156874931&lt;/D&gt;&lt;/FQL&gt;&lt;FQL&gt;&lt;Q&gt;EWW^FG_TOTAL_RETURNC(0,-6AM)&lt;/Q&gt;&lt;R&gt;1&lt;/R&gt;&lt;C&gt;1&lt;/C&gt;&lt;D xsi:type="xsd:double"&gt;-19.874012&lt;/D&gt;&lt;/FQL&gt;&lt;FQL&gt;&lt;Q&gt;EPU^FMA_COS_DOWN("EPS","1M",+1,NOW,,,"PORTAGG","MEANR")&lt;/Q&gt;&lt;R&gt;1&lt;/R&gt;&lt;C&gt;1&lt;/C&gt;&lt;D xsi:type="xsd:double"&gt;6&lt;/D&gt;&lt;/FQL&gt;&lt;FQL&gt;&lt;Q&gt;ECH^PERCENT_CHANGE(FMA_EPS(+1,0,,,,"PORTAGG","MEAN"),FMA_EPS(+1,-3AM,,,,"PORTAGG","MEAN"))&lt;/Q&gt;&lt;R&gt;1&lt;/R&gt;&lt;C&gt;1&lt;/C&gt;&lt;D xsi:type="xsd:double"&gt;-6.41417227266076&lt;/D&gt;&lt;/FQL&gt;&lt;FQL&gt;&lt;Q&gt;NI-FDS^MAX(FG_PRICE(0,-5AY))&lt;/Q&gt;&lt;R&gt;1&lt;/R&gt;&lt;C&gt;1&lt;/C&gt;&lt;D xsi:type="xsd:double"&gt;48241&lt;/D&gt;&lt;/FQL&gt;&lt;FQL&gt;&lt;Q&gt;UAE^FG_PRICE(0)&lt;/Q&gt;&lt;R&gt;1&lt;/R&gt;&lt;C&gt;1&lt;/C&gt;&lt;D xsi:type="xsd:double"&gt;15.44&lt;/D&gt;&lt;/FQL&gt;&lt;FQL&gt;&lt;Q&gt;EWT^FG_PRICE_MAVG(0,,,,60)&lt;/Q&gt;&lt;R&gt;1&lt;/R&gt;&lt;C&gt;1&lt;/C&gt;&lt;D xsi:type="xsd:double"&gt;53.137333&lt;/D&gt;&lt;/FQL&gt;&lt;FQL&gt;&lt;Q&gt;QAT^P_PRICE(0)/P_PRICE_LOW_PR(0,,,,,,"PRICE","INTRA","52W")-1&lt;/Q&gt;&lt;R&gt;1&lt;/R&gt;&lt;C&gt;1&lt;/C&gt;&lt;D xsi:type="xsd:double"&gt;0.17305243&lt;/D&gt;&lt;/FQL&gt;&lt;FQL&gt;&lt;Q&gt;EPU^FMA_PCT_ABOVE_MAVG(200,0,,,,"PORTAGG")&lt;/Q&gt;&lt;R&gt;1&lt;/R&gt;&lt;C&gt;1&lt;/C&gt;&lt;D xsi:type="xsd:double"&gt;69.2307692307692&lt;/D&gt;&lt;/FQL&gt;&lt;FQL&gt;&lt;Q&gt;ECH^FG_TOTAL_RETURNC(0,-12AM)&lt;/Q&gt;&lt;R&gt;1&lt;/R&gt;&lt;C&gt;1&lt;/C&gt;&lt;D xsi:type="xsd:double"&gt;11.568487&lt;/D&gt;&lt;/FQL&gt;&lt;FQL&gt;&lt;Q&gt;URTH^P_PRICE(0)/P_PRICE_HIGH_PR(0,,,,,,"PRICE","INTRA","52W")&lt;/Q&gt;&lt;R&gt;1&lt;/R&gt;&lt;C&gt;1&lt;/C&gt;&lt;D xsi:type="xsd:double"&gt;0.998436&lt;/D&gt;&lt;/FQL&gt;&lt;FQL&gt;&lt;Q&gt;SET-BKK^FMA_COS_UP("EPS","1M",+1,NOW,,,"PORTAGG","MEANR")&lt;/Q&gt;&lt;R&gt;1&lt;/R&gt;&lt;C&gt;1&lt;/C&gt;&lt;D xsi:type="xsd:double"&gt;49&lt;/D&gt;&lt;/FQL&gt;&lt;FQL&gt;&lt;Q&gt;TRYTH10Y-FDS^FG_YIELD_NAME&lt;/Q&gt;&lt;R&gt;1&lt;/R&gt;&lt;C&gt;1&lt;/C&gt;&lt;D xsi:type="xsd:string"&gt;Thailand Benchmark Bond - 10 Year&lt;/D&gt;&lt;/FQL&gt;&lt;FQL&gt;&lt;Q&gt;CNYA^JULIAN(FMA_DIV_YLD(NTMA,NOW,NOW,M,"PORTAGG","MEANR").DATES)&lt;/Q&gt;&lt;R&gt;1&lt;/R&gt;&lt;C&gt;1&lt;/C&gt;&lt;D xsi:type="xsd:long"&gt;45534&lt;/D&gt;&lt;/FQL&gt;&lt;FQL&gt;&lt;Q&gt;REFPEMPR-FDS^FG_YIELD(NOW,,,0)&lt;/Q&gt;&lt;R&gt;1&lt;/R&gt;&lt;C&gt;1&lt;/C&gt;&lt;D xsi:type="xsd:double"&gt;5.25&lt;/D&gt;&lt;/FQL&gt;&lt;FQL&gt;&lt;Q&gt;EWM^FG_PRICE_MAVG(0,,,,30)&lt;/Q&gt;&lt;R&gt;1&lt;/R&gt;&lt;C&gt;1&lt;/C&gt;&lt;D xsi:type="xsd:double"&gt;25.862667&lt;/D&gt;&lt;/FQL&gt;&lt;FQL&gt;&lt;Q&gt;VNM^FG_TOTAL_RETURNC(0,-1AM)&lt;/Q&gt;&lt;R&gt;1&lt;/R&gt;&lt;C&gt;1&lt;/C&gt;&lt;D xsi:type="xsd:double"&gt;0.7898927&lt;/D&gt;&lt;/FQL&gt;&lt;FQL&gt;&lt;Q&gt;QAT^P_PRICE(0)/P_PRICE_HIGH_PR(0,,,,,,"PRICE","INTRA","52W")&lt;/Q&gt;&lt;R&gt;1&lt;/R&gt;&lt;C&gt;1&lt;/C&gt;&lt;D xsi:type="xsd:double"&gt;0.992973&lt;/D&gt;&lt;/FQL&gt;&lt;FQL&gt;&lt;Q&gt;QAT^SIZE(FG_CONSTITUENTS)&lt;/Q&gt;&lt;R&gt;1&lt;/R&gt;&lt;C&gt;1&lt;/C&gt;&lt;D xsi:type="xsd:long"&gt;35&lt;/D&gt;&lt;/FQL&gt;&lt;FQL&gt;&lt;Q&gt;EIDO^FMA_EVAL_EBITDA(NTMA,0,,,"PORTAGG","MEANR")&lt;/Q&gt;&lt;R&gt;1&lt;/R&gt;&lt;C&gt;1&lt;/C&gt;&lt;D xsi:type="xsd:double"&gt;6.9165533293796&lt;/D&gt;&lt;/FQL&gt;&lt;FQL&gt;&lt;Q&gt;TUR^FG_PRICE_MAVG(0,,,,200)&lt;/Q&gt;&lt;R&gt;1&lt;/R&gt;&lt;C&gt;1&lt;/C&gt;&lt;D xsi:type="xsd:double"&gt;38.250374&lt;/D&gt;&lt;/FQL&gt;&lt;FQL&gt;&lt;Q&gt;VNM^PERCENT_CHANGE(FMA_EPS(+1,0,,,,"PORTAGG","MEAN"),FMA_EPS(+1,-3AM,,,,"PORTAGG","MEAN"))&lt;/Q&gt;&lt;R&gt;1&lt;/R&gt;&lt;C&gt;1&lt;/C&gt;&lt;D xsi:type="xsd:double"&gt;7.25751398853404&lt;/D&gt;&lt;/FQL&gt;&lt;FQL&gt;&lt;Q&gt;GREK^FMA_PCT_ABOVE_MAVG(200,0,,,,"PORTAGG")&lt;/Q&gt;&lt;R&gt;1&lt;/R&gt;&lt;C&gt;1&lt;/C&gt;&lt;D xsi:type="xsd:double"&gt;58.6206896551724&lt;/D&gt;&lt;/FQL&gt;&lt;FQL&gt;&lt;Q&gt;EPOL^P_PRICE(0)/P_PRICE_LOW_PR(0,,,,,,"PRICE","INTRA","52W")-1&lt;/Q&gt;&lt;R&gt;1&lt;/R&gt;&lt;C&gt;1&lt;/C&gt;&lt;D xsi:type="xsd:double"&gt;0.5146164&lt;/D&gt;&lt;/FQL&gt;&lt;FQL&gt;&lt;Q&gt;URTH^FG_TOTAL_RETURNC(0,-3AM)&lt;/Q&gt;&lt;R&gt;1&lt;/R&gt;&lt;C&gt;1&lt;/C&gt;&lt;D xsi:type="xsd:double"&gt;6.335449&lt;/D&gt;&lt;/FQL&gt;&lt;FQL&gt;&lt;Q&gt;EWJ^FMA_COS_DOWN("EPS","1M",+1,NOW,,,"PORTAGG","MEANR")&lt;/Q&gt;&lt;R&gt;1&lt;/R&gt;&lt;C&gt;1&lt;/C&gt;&lt;D xsi:type="xsd:double"&gt;82&lt;/D&gt;&lt;/FQL&gt;&lt;FQL&gt;&lt;Q&gt;EWM^FMA_COS_UP("EPS","1M",+1,NOW,,,"PORTAGG","MEANR")&lt;/Q&gt;&lt;R&gt;1&lt;/R&gt;&lt;C&gt;1&lt;/C&gt;&lt;D xsi:type="xsd:double"&gt;11&lt;/D&gt;&lt;/FQL&gt;&lt;FQL&gt;&lt;Q&gt;EWW^FG_ROE(0)&lt;/Q&gt;&lt;R&gt;1&lt;/R&gt;&lt;C&gt;1&lt;/C&gt;&lt;D xsi:type="xsd:double"&gt;10.9805193870857&lt;/D&gt;&lt;/FQL&gt;&lt;FQL&gt;&lt;Q&gt;MCHI^JULIAN(FMA_DIV_YLD(NTMA,NOW,NOW,M,"PORTAGG","MEANR").DATES)&lt;/Q&gt;&lt;R&gt;1&lt;/R&gt;&lt;C&gt;1&lt;/C&gt;&lt;D xsi:type="xsd:long"&gt;45534&lt;/D&gt;&lt;/FQL&gt;&lt;FQL&gt;&lt;Q&gt;TUR^FG_PRICE_MAVG(0,,,,30)&lt;/Q&gt;&lt;R&gt;1&lt;/R&gt;&lt;C&gt;1&lt;/C&gt;&lt;D xsi:type="xsd:double"&gt;37.07567&lt;/D&gt;&lt;/FQL&gt;&lt;FQL&gt;&lt;Q&gt;EPU^FG_PRICE_MAVG(0,,,,200)&lt;/Q&gt;&lt;R&gt;1&lt;/R&gt;&lt;C&gt;1&lt;/C&gt;&lt;D xsi:type="xsd:double"&gt;38.75296&lt;/D&gt;&lt;/FQL&gt;&lt;FQL&gt;&lt;Q&gt;VNM^FMA_PCT_ABOVE_MAVG(200,0,,,,"PORTAGG")&lt;/Q&gt;&lt;R&gt;1&lt;/R&gt;&lt;C&gt;1&lt;/C&gt;&lt;D xsi:type="xsd:double"&gt;45.6521739130435&lt;/D&gt;&lt;/FQL&gt;&lt;FQL&gt;&lt;Q&gt;QAT^FG_TOTAL_RETURNC(0,-6AM)&lt;/Q&gt;&lt;R&gt;1&lt;/R&gt;&lt;C&gt;1&lt;/C&gt;&lt;D xsi:type="xsd:double"&gt;9.404289&lt;/D&gt;&lt;/FQL&gt;&lt;FQL&gt;&lt;Q&gt;EZA^FG_TOTAL_RETURNC(0,-12AM)&lt;/Q&gt;&lt;R&gt;1&lt;/R&gt;&lt;C&gt;1&lt;/C&gt;&lt;D xsi:type="xsd:double"&gt;41.752888&lt;/D&gt;&lt;/FQL&gt;&lt;FQL&gt;&lt;Q&gt;EWW^FG_TOTAL_RETURNC(0,-1AM)&lt;/Q&gt;&lt;R&gt;1&lt;/R&gt;&lt;C&gt;1&lt;/C&gt;&lt;D xsi:type="xsd:double"&gt;4.3337703&lt;/D&gt;&lt;/FQL&gt;&lt;FQL&gt;&lt;Q&gt;ECH^P_PRICE(0)/P_PRICE_HIGH_PR(0,,,,,,"PRICE","INTRA","52W")&lt;/Q&gt;&lt;R&gt;1&lt;/R&gt;&lt;C&gt;1&lt;/C&gt;&lt;D xsi:type="xsd:double"&gt;0.92563474&lt;/D&gt;&lt;/FQL&gt;&lt;FQL&gt;&lt;Q&gt;VWO^P_PRICE(0)/P_PRICE_LOW_PR(0,,,,,,"PRICE","INTRA","52W")-1&lt;/Q&gt;&lt;R&gt;1&lt;/R&gt;&lt;C&gt;1&lt;/C&gt;&lt;D xsi:type="xsd:double"&gt;0.28847945&lt;/D&gt;&lt;/FQL&gt;&lt;FQL&gt;&lt;Q&gt;EWJ^FMA_COS_UP("EPS","1M",+1,NOW,,,"PORTAGG","MEANR")&lt;/Q&gt;&lt;R&gt;1&lt;/R&gt;&lt;C&gt;1&lt;/C&gt;&lt;D xsi:type="xsd:double"&gt;92&lt;/D&gt;&lt;/FQL&gt;&lt;FQL&gt;&lt;Q&gt;QAT^FMA_COS_DOWN("EPS","1M",+1,NOW,,,"PORTAGG","MEANR")&lt;/Q&gt;&lt;R&gt;1&lt;/R&gt;&lt;C&gt;1&lt;/C&gt;&lt;D xsi:type="xsd:double"&gt;2&lt;/D&gt;&lt;/FQL&gt;&lt;FQL&gt;&lt;Q&gt;INDA^FMA_RBICS_REV_CURRENT(30, LOC, "PORTAGG")&lt;/Q&gt;&lt;R&gt;1&lt;/R&gt;&lt;C&gt;1&lt;/C&gt;&lt;D xsi:type="xsd:double"&gt;28.8431636010091&lt;/D&gt;&lt;/FQL&gt;&lt;FQL&gt;&lt;Q&gt;REFMYON-FDS^FG_YIELD(NOW,,,0)&lt;/Q&gt;&lt;R&gt;1&lt;/R&gt;&lt;C&gt;1&lt;/C&gt;&lt;D xsi:type="xsd:double"&gt;3&lt;/D&gt;&lt;/FQL&gt;&lt;FQL&gt;&lt;Q&gt;TRYPE10Y-FDS^PCTCHG(FG_YIELD(0,,,,"YTM"),FG_YIELD(-1AM,,,,"YTM"))&lt;/Q&gt;&lt;R&gt;0&lt;/R&gt;&lt;C&gt;0&lt;/C&gt;&lt;/FQL&gt;&lt;FQL&gt;&lt;Q&gt;TRYID10Y-FDS^FG_YIELD_NAME&lt;/Q&gt;&lt;R&gt;1&lt;/R&gt;&lt;C&gt;1&lt;/C&gt;&lt;D xsi:type="xsd:string"&gt;Treasury - Indonesia Benchmark Bond 10Y&lt;/D&gt;&lt;/FQL&gt;&lt;FQL&gt;&lt;Q&gt;CC_ID^IMF_IFS_RCPI_Q(0)&lt;/Q&gt;&lt;R&gt;0&lt;/R&gt;&lt;C&gt;0&lt;/C&gt;&lt;/FQL&gt;&lt;FQL&gt;&lt;Q&gt;MCHI^FMA_PE(LTM,0,,,"PORTAGG","MEANR")&lt;/Q&gt;&lt;R&gt;1&lt;/R&gt;&lt;C&gt;1&lt;/C&gt;&lt;D xsi:type="xsd:double"&gt;13.3849917073683&lt;/D&gt;&lt;/FQL&gt;&lt;FQL&gt;&lt;Q&gt;EZA^JULIAN(FMA_DIV_YLD(NTMA,NOW,NOW,M,"PORTAGG","MEANR").DATES)&lt;/Q&gt;&lt;R&gt;1&lt;/R&gt;&lt;C&gt;1&lt;/C&gt;&lt;D xsi:type="xsd:long"&gt;45534&lt;/D&gt;&lt;/FQL&gt;&lt;FQL&gt;&lt;Q&gt;EWW^FMA_PE(LTM,0,,,"PORTAGG","MEANR")&lt;/Q&gt;&lt;R&gt;1&lt;/R&gt;&lt;C&gt;1&lt;/C&gt;&lt;D xsi:type="xsd:double"&gt;13.7697215870542&lt;/D&gt;&lt;/FQL&gt;&lt;FQL&gt;&lt;Q&gt;REFINREPO-FDS^(SUBARRAY(NOT_NA(NO_REPEAT_F(FG_YIELD(NOW,-10AY,D))),0,1)-SUBARRAY(NOT_NA(NO_REPEAT_F(FG_YIELD(NOW,-10AY,D))),1,1))*100&lt;/Q&gt;&lt;R&gt;1&lt;/R&gt;&lt;C&gt;1&lt;/C&gt;&lt;D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TH10Y-FDS^PCTCHG(FG_YIELD(0,,,,"YTM"),FG_YIELD(-3AM,,,,"YTM"))&lt;/Q&gt;&lt;R&gt;0&lt;/R&gt;&lt;C&gt;0&lt;/C&gt;&lt;/FQL&gt;&lt;FQL&gt;&lt;Q&gt;TRYIN10Y-FDS^FG_YIELD(0,,,,"YTM")&lt;/Q&gt;&lt;R&gt;1&lt;/R&gt;&lt;C&gt;1&lt;/C&gt;&lt;D xsi:type="xsd:double"&gt;6.752&lt;/D&gt;&lt;/FQL&gt;&lt;FQL&gt;&lt;Q&gt;VWO^FMA_EVAL_EBIT(LTMA,NOW,NOW,M,"PORTAGG","MEANR")&lt;/Q&gt;&lt;R&gt;1&lt;/R&gt;&lt;C&gt;1&lt;/C&gt;&lt;D xsi:type="xsd:double"&gt;14.5412114354492&lt;/D&gt;&lt;/FQL&gt;&lt;FQL&gt;&lt;Q&gt;VNM^FMA_EVAL_EBITDA(NTMA,0,,,"PORTAGG","MEANR")&lt;/Q&gt;&lt;R&gt;1&lt;/R&gt;&lt;C&gt;1&lt;/C&gt;&lt;D xsi:type="xsd:double"&gt;11.1665634855912&lt;/D&gt;&lt;/FQL&gt;&lt;FQL&gt;&lt;Q&gt;SET-BKK^FMA_EVAL_EBIT(LTMA,NOW,NOW,M,"PORTAGG","MEANR")&lt;/Q&gt;&lt;R&gt;1&lt;/R&gt;&lt;C&gt;1&lt;/C&gt;&lt;D xsi:type="xsd:double"&gt;18.0618302100449&lt;/D&gt;&lt;/FQL&gt;&lt;FQL&gt;&lt;Q&gt;EWZ^FMA_EVAL_EBIT(LTMA,NOW,NOW,M,"PORTAGG","MEANR")&lt;/Q&gt;&lt;R&gt;1&lt;/R&gt;&lt;C&gt;1&lt;/C&gt;&lt;D xsi:type="xsd:double"&gt;6.86951870829403&lt;/D&gt;&lt;/FQL&gt;&lt;FQL&gt;&lt;Q&gt;EPU^FMA_PE(NTMA,0,,,"PORTAGG","MEANR")&lt;/Q&gt;&lt;R&gt;1&lt;/R&gt;&lt;C&gt;1&lt;/C&gt;&lt;D xsi:type="xsd:double"&gt;11.3018398055074&lt;/D&gt;&lt;/FQL&gt;&lt;FQL&gt;&lt;Q&gt;CC_US^IMF_IFS_RCPI_Q(0)&lt;/Q&gt;&lt;R&gt;1&lt;/R&gt;&lt;C&gt;1&lt;/C&gt;&lt;D xsi:type="xsd:double"&gt;3.19889&lt;/D&gt;&lt;/FQL&gt;&lt;FQL&gt;&lt;Q&gt;VWO^FG_TOTAL_RETURNC(0,-6AM)&lt;/Q&gt;&lt;R&gt;1&lt;/R&gt;&lt;C&gt;1&lt;/C&gt;&lt;D xsi:type="xsd:double"&gt;16.72082&lt;/D&gt;&lt;/FQL&gt;&lt;FQL&gt;&lt;Q&gt;EWM^FG_ROE(0)&lt;/Q&gt;&lt;R&gt;1&lt;/R&gt;&lt;C&gt;1&lt;/C&gt;&lt;D xsi:type="xsd:double"&gt;8.36477099772018&lt;/D&gt;&lt;/FQL&gt;&lt;FQL&gt;&lt;Q&gt;TRYTH10Y-FDS^PCTCHG(FG_YIELD(0,,,,"YTM"),FG_YIELD(-1AM,,,,"YTM"))&lt;/Q&gt;&lt;R&gt;0&lt;/R&gt;&lt;C&gt;0&lt;/C&gt;&lt;/FQL&gt;&lt;FQL&gt;&lt;Q&gt;SET-BKK^FG_PRICE_MAVG(0,,,,200)&lt;/Q&gt;&lt;R&gt;1&lt;/R&gt;&lt;C&gt;1&lt;/C&gt;&lt;D xsi:type="xsd:double"&gt;1366.5402&lt;/D&gt;&lt;/FQL&gt;&lt;FQL&gt;&lt;Q&gt;EPU^FG_PRICE(0)&lt;/Q&gt;&lt;R&gt;1&lt;/R&gt;&lt;C&gt;1&lt;/C&gt;&lt;D xsi:type="xsd:double"&gt;44.22&lt;/D&gt;&lt;/FQL&gt;&lt;FQL&gt;&lt;Q&gt;UAE^FG_TOTAL_RETURNC(0,-12AM)&lt;/Q&gt;&lt;R&gt;1&lt;/R&gt;&lt;C&gt;1&lt;/C&gt;&lt;D xsi:type="xsd:double"&gt;4.3456197&lt;/D&gt;&lt;/FQL&gt;&lt;FQL&gt;&lt;Q&gt;QAT^FG_TOTAL_RETURNC(0,-3AM)&lt;/Q&gt;&lt;R&gt;1&lt;/R&gt;&lt;C&gt;1&lt;/C&gt;&lt;D xsi:type="xsd:double"&gt;8.441555&lt;/D&gt;&lt;/FQL&gt;&lt;FQL&gt;&lt;Q&gt;EWW^PERCENT_CHANGE(FMA_EPS(+1,0,,,,"PORTAGG","MEAN"),FMA_EPS(+1,-3AM,,,,"PORTAGG","MEAN"))&lt;/Q&gt;&lt;R&gt;1&lt;/R&gt;&lt;C&gt;1&lt;/C&gt;&lt;D xsi:type="xsd:double"&gt;-3.30634949707863&lt;/D&gt;&lt;/FQL&gt;&lt;FQL&gt;&lt;Q&gt;EPOL^P_PRICE(0)/P_PRICE_HIGH_PR(0,,,,,,"PRICE","INTRA","52W")&lt;/Q&gt;&lt;R&gt;1&lt;/R&gt;&lt;C&gt;1&lt;/C&gt;&lt;D xsi:type="xsd:double"&gt;0.95323884&lt;/D&gt;&lt;/FQL&gt;&lt;FQL&gt;&lt;Q&gt;VWO^P_PRICE(0)/P_PRICE_HIGH_PR(0,,,,,,"PRICE","INTRA","52W")&lt;/Q&gt;&lt;R&gt;1&lt;/R&gt;&lt;C&gt;1&lt;/C&gt;&lt;D xsi:type="xsd:double"&gt;0.99659264&lt;/D&gt;&lt;/FQL&gt;&lt;FQL&gt;&lt;Q&gt;URTH^SIZE(FG_CONSTITUENTS)&lt;/Q&gt;&lt;R&gt;1&lt;/R&gt;&lt;C&gt;1&lt;/C&gt;&lt;D xsi:type="xsd:long"&gt;1412&lt;/D&gt;&lt;/FQL&gt;&lt;FQL&gt;&lt;Q&gt;QAT^FMA_COS_UP("EPS","1M",+1,NOW,,,"PORTAGG","MEANR")&lt;/Q&gt;&lt;R&gt;1&lt;/R&gt;&lt;C&gt;1&lt;/C&gt;&lt;D xsi:type="xsd:double"&gt;0&lt;/D&gt;&lt;/FQL&gt;&lt;FQL&gt;&lt;Q&gt;EPU^SIZE(FG_CONSTITUENTS)&lt;/Q&gt;&lt;R&gt;1&lt;/R&gt;&lt;C&gt;1&lt;/C&gt;&lt;D xsi:type="xsd:long"&gt;27&lt;/D&gt;&lt;/FQL&gt;&lt;FQL&gt;&lt;Q&gt;EWT^FG_ROE(0)&lt;/Q&gt;&lt;R&gt;1&lt;/R&gt;&lt;C&gt;1&lt;/C&gt;&lt;D xsi:type="xsd:double"&gt;11.0687130242399&lt;/D&gt;&lt;/FQL&gt;&lt;FQL&gt;&lt;Q&gt;EIDO^FG_FCF_YIELD_NTM(0)&lt;/Q&gt;&lt;R&gt;0&lt;/R&gt;&lt;C&gt;0&lt;/C&gt;&lt;/FQL&gt;&lt;FQL&gt;&lt;Q&gt;ECH^FG_COMPANY_NAME&lt;/Q&gt;&lt;R&gt;1&lt;/R&gt;&lt;C&gt;1&lt;/C&gt;&lt;D xsi:type="xsd:string"&gt;iShares MSCI Chile ETF&lt;/D&gt;&lt;/FQL&gt;&lt;FQL&gt;&lt;Q&gt;EPU^FMA_COS_UP("EPS","1M",+1,NOW,,,"PORTAGG","MEANR")&lt;/Q&gt;&lt;R&gt;1&lt;/R&gt;&lt;C&gt;1&lt;/C&gt;&lt;D xsi:type="xsd:double"&gt;8&lt;/D&gt;&lt;/FQL&gt;&lt;FQL&gt;&lt;Q&gt;CPALM-FDS^FG_PRICE_CHANGE(0,-6AM)&lt;/Q&gt;&lt;R&gt;1&lt;/R&gt;&lt;C&gt;1&lt;/C&gt;&lt;D xsi:type="xsd:double"&gt;-0.493421052631582&lt;/D&gt;&lt;/FQL&gt;&lt;FQL&gt;&lt;Q&gt;QAT^PERCENT_CHANGE(FMA_EPS(+1,0,,,,"PORTAGG","MEAN"),FMA_EPS(+1,-3AM,,,,"PORTAGG","MEAN"))&lt;/Q&gt;&lt;R&gt;1&lt;/R&gt;&lt;C&gt;1&lt;/C&gt;&lt;D xsi:type="xsd:double"&gt;-2.58603273314094&lt;/D&gt;&lt;/FQL&gt;&lt;FQL&gt;&lt;Q&gt;EZA^P_PRICE(0)/P_PRICE_LOW_PR(0,,,,,,"PRICE","INTRA","52W")-1&lt;/Q&gt;&lt;R&gt;1&lt;/R&gt;&lt;C&gt;1&lt;/C&gt;&lt;D xsi:type="xsd:double"&gt;0.43931782&lt;/D&gt;&lt;/FQL&gt;&lt;FQL&gt;&lt;Q&gt;EWW^PERCENT_CHANGE(FMA_EPS(+1,0,,,,"PORTAGG","MEAN"),FMA_EPS(+1,-1AM,,,,"PORTAGG","MEAN"))&lt;/Q&gt;&lt;R&gt;1&lt;/R&gt;&lt;C&gt;1&lt;/C&gt;&lt;D xsi:type="xsd:double"&gt;1.0363286404151&lt;/D&gt;&lt;/FQL&gt;&lt;FQL&gt;&lt;Q&gt;ECH^FG_TOTAL_RETURNC(0,-6AM)&lt;/Q&gt;&lt;R&gt;1&lt;/R&gt;&lt;C&gt;1&lt;/C&gt;&lt;D xsi:type="xsd:double"&gt;6.1612487&lt;/D&gt;&lt;/FQL&gt;&lt;FQL&gt;&lt;Q&gt;GREK^FMA_RBICS_REV_CURRENT(30, LOC, "PORTAGG")&lt;/Q&gt;&lt;R&gt;1&lt;/R&gt;&lt;C&gt;1&lt;/C&gt;&lt;D xsi:type="xsd:double"&gt;43.21455340076&lt;/D&gt;&lt;/FQL&gt;&lt;FQL&gt;&lt;Q&gt;VNM^FG_FCF_YIELD_NTM(0)&lt;/Q&gt;&lt;R&gt;1&lt;/R&gt;&lt;C&gt;1&lt;/C&gt;&lt;D xsi:type="xsd:double"&gt;2.35619597506396&lt;/D&gt;&lt;/FQL&gt;&lt;FQL&gt;&lt;Q&gt;CPALM-FDS^FG_PRICE_CHANGE(0,-3AM)&lt;/Q&gt;&lt;R&gt;1&lt;/R&gt;&lt;C&gt;1&lt;/C&gt;&lt;D xsi:type="xsd:double"&gt;7.35107731305451&lt;/D&gt;&lt;/FQL&gt;&lt;FQL&gt;&lt;Q&gt;SET-BKK^FG_PRICE_MAVG(0,,,,30)&lt;/Q&gt;&lt;R&gt;1&lt;/R&gt;&lt;C&gt;1&lt;/C&gt;&lt;D xsi:type="xsd:double"&gt;1400.7976&lt;/D&gt;&lt;/FQL&gt;&lt;FQL&gt;&lt;Q&gt;EPOL^FG_PRICE_MAVG(0,,,,200)&lt;/Q&gt;&lt;R&gt;1&lt;/R&gt;&lt;C&gt;1&lt;/C&gt;&lt;D xsi:type="xsd:double"&gt;23.594925&lt;/D&gt;&lt;/FQL&gt;&lt;FQL&gt;&lt;Q&gt;UAE^P_PRICE(0)/P_PRICE_LOW_PR(0,,,,,,"PRICE","INTRA","52W")-1&lt;/Q&gt;&lt;R&gt;1&lt;/R&gt;&lt;C&gt;1&lt;/C&gt;&lt;D xsi:type="xsd:double"&gt;0.16572285&lt;/D&gt;&lt;/FQL&gt;&lt;FQL&gt;&lt;Q&gt;QAT^PERCENT_CHANGE(FMA_EPS(+1,0,,,,"PORTAGG","MEAN"),FMA_EPS(+1,-1AM,,,,"PORTAGG","MEAN"))&lt;/Q&gt;&lt;R&gt;1&lt;/R&gt;&lt;C&gt;1&lt;/C&gt;&lt;D xsi:type="xsd:double"&gt;-1.12605303561249&lt;/D&gt;&lt;/FQL&gt;&lt;FQL&gt;&lt;Q&gt;EZA^P_PRICE(0)/P_PRICE_HIGH_PR(0,,,,,,"PRICE","INTRA","52W")&lt;/Q&gt;&lt;R&gt;1&lt;/R&gt;&lt;C&gt;1&lt;/C&gt;&lt;D xsi:type="xsd:double"&gt;0.9978674&lt;/D&gt;&lt;/FQL&gt;&lt;FQL&gt;&lt;Q&gt;EPOL^FG_TOTAL_RETURNC(0,-6AM)&lt;/Q&gt;&lt;R&gt;1&lt;/R&gt;&lt;C&gt;1&lt;/C&gt;&lt;D xsi:type="xsd:double"&gt;9.116543&lt;/D&gt;&lt;/FQL&gt;&lt;FQL&gt;&lt;Q&gt;EPOL^FG_PRICE_MAVG(0,,,,60)&lt;/Q&gt;&lt;R&gt;1&lt;/R&gt;&lt;C&gt;1&lt;/C&gt;&lt;D xsi:type="xsd:double"&gt;24.108&lt;/D&gt;&lt;/FQL&gt;&lt;FQL&gt;&lt;Q&gt;EZA^FG_TOTAL_RETURNC(0,-3AM)&lt;/Q&gt;&lt;R&gt;1&lt;/R&gt;&lt;C&gt;1&lt;/C&gt;&lt;D xsi:type="xsd:double"&gt;21.966827&lt;/D&gt;&lt;/FQL&gt;&lt;FQL&gt;&lt;Q&gt;EWW^FMA_PCT_ABOVE_MAVG(200,0,,,,"PORTAGG")&lt;/Q&gt;&lt;R&gt;1&lt;/R&gt;&lt;C&gt;1&lt;/C&gt;&lt;D xsi:type="xsd:double"&gt;28.8888888888889&lt;/D&gt;&lt;/FQL&gt;&lt;FQL&gt;&lt;Q&gt;EPOL^FG_TOTAL_RETURNC(0,-3AM)&lt;/Q&gt;&lt;R&gt;1&lt;/R&gt;&lt;C&gt;1&lt;/C&gt;&lt;D xsi:type="xsd:double"&gt;1.5931368&lt;/D&gt;&lt;/FQL&gt;&lt;FQL&gt;&lt;Q&gt;ECH^PERCENT_CHANGE(FMA_EPS(+1,0,,,,"PORTAGG","MEAN"),FMA_EPS(+1,-1AM,,,,"PORTAGG","MEAN"))&lt;/Q&gt;&lt;R&gt;1&lt;/R&gt;&lt;C&gt;1&lt;/C&gt;&lt;D xsi:type="xsd:double"&gt;-5.64587593725242&lt;/D&gt;&lt;/FQL&gt;&lt;FQL&gt;&lt;Q&gt;VWO^FG_TOTAL_RETURNC(0,-3AM)&lt;/Q&gt;&lt;R&gt;1&lt;/R&gt;&lt;C&gt;1&lt;/C&gt;&lt;D xsi:type="xsd:double"&gt;10.889376&lt;/D&gt;&lt;/FQL&gt;&lt;FQL&gt;&lt;Q&gt;MCHI^FMA_COS_DOWN("EPS","1M",+1,NOW,,,"PORTAGG","MEANR")&lt;/Q&gt;&lt;R&gt;1&lt;/R&gt;&lt;C&gt;1&lt;/C&gt;&lt;D xsi:type="xsd:double"&gt;286&lt;/D&gt;&lt;/FQL&gt;&lt;FQL&gt;&lt;Q&gt;EWT^FMA_RBICS_REV_CURRENT(30, LOC, "PORTAGG")&lt;/Q&gt;&lt;R&gt;1&lt;/R&gt;&lt;C&gt;1&lt;/C&gt;&lt;D xsi:type="xsd:double"&gt;18.0319446632692&lt;/D&gt;&lt;/FQL&gt;&lt;FQL&gt;&lt;Q&gt;EPU^FG_ROE(0)&lt;/Q&gt;&lt;R&gt;1&lt;/R&gt;&lt;C&gt;1&lt;/C&gt;&lt;D xsi:type="xsd:double"&gt;10.9530569994393&lt;/D&gt;&lt;/FQL&gt;&lt;FQL&gt;&lt;Q&gt;REFINREPO-FDS^PROPER_NAME(0,,,"SECURITY","NAME")&lt;/Q&gt;&lt;R&gt;1&lt;/R&gt;&lt;C&gt;1&lt;/C&gt;&lt;D xsi:type="xsd:string"&gt;India Repo Rate&lt;/D&gt;&lt;/FQL&gt;&lt;FQL&gt;&lt;Q&gt;REFPEMPR-FDS^PROPER_NAME(0,,,"SECURITY","NAME")&lt;/Q&gt;&lt;R&gt;1&lt;/R&gt;&lt;C&gt;1&lt;/C&gt;&lt;D xsi:type="xsd:string"&gt;Peru Policy Rate&lt;/D&gt;&lt;/FQL&gt;&lt;FQL&gt;&lt;Q&gt;TRYPH10Y-FDS^PCTCHG(FG_YIELD(0,,,,"YTM"),FG_YIELD(-3AM,,,,"YTM"))&lt;/Q&gt;&lt;R&gt;0&lt;/R&gt;&lt;C&gt;0&lt;/C&gt;&lt;/FQL&gt;&lt;FQL&gt;&lt;Q&gt;VWO^FMA_DIV_YLD(NTMA,NOW,NOW,M,"PORTAGG","MEANR")&lt;/Q&gt;&lt;R&gt;1&lt;/R&gt;&lt;C&gt;1&lt;/C&gt;&lt;D xsi:type="xsd:double"&gt;2.94407048268152&lt;/D&gt;&lt;/FQL&gt;&lt;FQL&gt;&lt;Q&gt;VNM^FMA_DIV_YLD(NTMA,NOW,NOW,M,"PORTAGG","MEANR")&lt;/Q&gt;&lt;R&gt;1&lt;/R&gt;&lt;C&gt;1&lt;/C&gt;&lt;D xsi:type="xsd:double"&gt;1.88891938155224&lt;/D&gt;&lt;/FQL&gt;&lt;FQL&gt;&lt;Q&gt;INDA^FMA_EVAL_EBIT(LTMA,NOW,NOW,M,"PORTAGG","MEANR")&lt;/Q&gt;&lt;R&gt;1&lt;/R&gt;&lt;C&gt;1&lt;/C&gt;&lt;D xsi:type="xsd:double"&gt;24.0284760570648&lt;/D&gt;&lt;/FQL&gt;&lt;FQL&gt;&lt;Q&gt;UAE^FG_COMPANY_NAME&lt;/Q&gt;&lt;R&gt;1&lt;/R&gt;&lt;C&gt;1&lt;/C&gt;&lt;D xsi:type="xsd:string"&gt;iShares MSCI UAE ETF&lt;/D&gt;&lt;/FQL&gt;&lt;FQL&gt;&lt;Q&gt;SET-BKK^FMA_DIV_YLD(NTMA,NOW,NOW,M,"PORTAGG","MEANR")&lt;/Q&gt;&lt;R&gt;1&lt;/R&gt;&lt;C&gt;1&lt;/C&gt;&lt;D xsi:type="xsd:double"&gt;3.71287393053828&lt;/D&gt;&lt;/FQL&gt;&lt;FQL&gt;&lt;Q&gt;EWZ^FMA_DIV_YLD(NTMA,NOW,NOW,M,"PORTAGG","MEANR")&lt;/Q&gt;&lt;R&gt;1&lt;/R&gt;&lt;C&gt;1&lt;/C&gt;&lt;D xsi:type="xsd:double"&gt;6.4096323785072&lt;/D&gt;&lt;/FQL&gt;&lt;FQL&gt;&lt;Q&gt;EWT^FG_FCF_YIELD_NTM(0)&lt;/Q&gt;&lt;R&gt;1&lt;/R&gt;&lt;C&gt;1&lt;/C&gt;&lt;D xsi:type="xsd:double"&gt;3.9743261716422&lt;/D&gt;&lt;/FQL&gt;&lt;FQL&gt;&lt;Q&gt;EPOL^FMA_EVAL_EBIT(LTMA,NOW,NOW,M,"PORTAGG","MEANR")&lt;/Q&gt;&lt;R&gt;1&lt;/R&gt;&lt;C&gt;1&lt;/C&gt;&lt;D xsi:type="xsd:double"&gt;8.3549782889855&lt;/D&gt;&lt;/FQL&gt;&lt;FQL&gt;&lt;Q&gt;SET-BKK^FG_COMPANY_NAME&lt;/Q&gt;&lt;R&gt;1&lt;/R&gt;&lt;C&gt;1&lt;/C&gt;&lt;D xsi:type="xsd:string"&gt;Thailand SET&lt;/D&gt;&lt;/FQL&gt;&lt;FQL&gt;&lt;Q&gt;VNM^FMA_PE(LTM,0,,,"PORTAGG","MEANR")&lt;/Q&gt;&lt;R&gt;1&lt;/R&gt;&lt;C&gt;1&lt;/C&gt;&lt;D xsi:type="xsd:double"&gt;17.3565373157066&lt;/D&gt;&lt;/FQL&gt;&lt;FQL&gt;&lt;Q&gt;INDA^FMA_PE(LTM,0,,,"PORTAGG","MEANR")&lt;/Q&gt;&lt;R&gt;1&lt;/R&gt;&lt;C&gt;1&lt;/C&gt;&lt;D xsi:type="xsd:double"&gt;28.8793769042863&lt;/D&gt;&lt;/FQL&gt;&lt;FQL&gt;&lt;Q&gt;REFPHRREPO-FDS^PROPER_NAME(0,,,"SECURITY","NAME")&lt;/Q&gt;&lt;R&gt;1&lt;/R&gt;&lt;C&gt;1&lt;/C&gt;&lt;D xsi:type="xsd:string"&gt;Philippines Reverse Repo Rate - Overnight&lt;/D&gt;&lt;/FQL&gt;&lt;FQL&gt;&lt;Q&gt;TRYCN10Y-FDS^PCTCHG(FG_YIELD(0,,,,"YTM"),FG_YIELD(-1AM,,,,"YTM"))&lt;/Q&gt;&lt;R&gt;0&lt;/R&gt;&lt;C&gt;0&lt;/C&gt;&lt;/FQL&gt;&lt;FQL&gt;&lt;Q&gt;EWZ^FMA_PE(NTMA,0,,,"PORTAGG","MEANR")&lt;/Q&gt;&lt;R&gt;1&lt;/R&gt;&lt;C&gt;1&lt;/C&gt;&lt;D xsi:type="xsd:double"&gt;8.2567473594&lt;/D&gt;&lt;/FQL&gt;&lt;FQL&gt;&lt;Q&gt;ECH^FMA_EVAL_EBITDA(NTMA,0,,,"PORTAGG","MEANR")&lt;/Q&gt;&lt;R&gt;1&lt;/R&gt;&lt;C&gt;1&lt;/C&gt;&lt;D xsi:type="xsd:double"&gt;5.72156770782662&lt;/D&gt;&lt;/FQL&gt;&lt;FQL&gt;&lt;Q&gt;BRENT-FDS^MAX(FG_PRICE(0,-5AY))&lt;/Q&gt;&lt;R&gt;1&lt;/R&gt;&lt;C&gt;1&lt;/C&gt;&lt;D xsi:type="xsd:double"&gt;140.85&lt;/D&gt;&lt;/FQL&gt;&lt;FQL&gt;&lt;Q&gt;EPOL^FG_PRICE(0)&lt;/Q&gt;&lt;R&gt;1&lt;/R&gt;&lt;C&gt;1&lt;/C&gt;&lt;D xsi:type="xsd:double"&gt;24.87&lt;/D&gt;&lt;/FQL&gt;&lt;FQL&gt;&lt;Q&gt;UAE^P_PRICE(0)/P_PRICE_HIGH_PR(0,,,,,,"PRICE","INTRA","52W")&lt;/Q&gt;&lt;R&gt;1&lt;/R&gt;&lt;C&gt;1&lt;/C&gt;&lt;D xsi:type="xsd:double"&gt;0.98436743&lt;/D&gt;&lt;/FQL&gt;&lt;FQL&gt;&lt;Q&gt;QAT^FMA_PCT_ABOVE_MAVG(200,0,,,,"PORTAGG")&lt;/Q&gt;&lt;R&gt;1&lt;/R&gt;&lt;C&gt;1&lt;/C&gt;&lt;D xsi:type="xsd:double"&gt;65.7142857142857&lt;/D&gt;&lt;/FQL&gt;&lt;FQL&gt;&lt;Q&gt;EZA^FG_TOTAL_RETURNC(0,-1AM)&lt;/Q&gt;&lt;R&gt;1&lt;/R&gt;&lt;C&gt;1&lt;/C&gt;&lt;D xsi:type="xsd:double"&gt;7.5653195&lt;/D&gt;&lt;/FQL&gt;&lt;FQL&gt;&lt;Q&gt;EWT^FG_TOTAL_RETURNC(0,-12AM)&lt;/Q&gt;&lt;R&gt;1&lt;/R&gt;&lt;C&gt;1&lt;/C&gt;&lt;D xsi:type="xsd:double"&gt;43.594696&lt;/D&gt;&lt;/FQL&gt;&lt;FQL&gt;&lt;Q&gt;EPOL^FG_TOTAL_RETURNC(0,-1AM)&lt;/Q&gt;&lt;R&gt;1&lt;/R&gt;&lt;C&gt;1&lt;/C&gt;&lt;D xsi:type="xsd:double"&gt;0.72903633&lt;/D&gt;&lt;/FQL&gt;&lt;FQL&gt;&lt;Q&gt;ECH^FMA_PCT_ABOVE_MAVG(200,0,,,,"PORTAGG")&lt;/Q&gt;&lt;R&gt;1&lt;/R&gt;&lt;C&gt;1&lt;/C&gt;&lt;D xsi:type="xsd:double"&gt;42.8571428571429&lt;/D&gt;&lt;/FQL&gt;&lt;FQL&gt;&lt;Q&gt;VGK^P_PRICE(0)/P_PRICE_LOW_PR(0,,,,,,"PRICE","INTRA","52W")-1&lt;/Q&gt;&lt;R&gt;1&lt;/R&gt;&lt;C&gt;1&lt;/C&gt;&lt;D xsi:type="xsd:double"&gt;0.30257905&lt;/D&gt;&lt;/FQL&gt;&lt;FQL&gt;&lt;Q&gt;URTH^FMA_COS_UP("EPS","1M",+1,NOW,,,"PORTAGG","MEANR")&lt;/Q&gt;&lt;R&gt;1&lt;/R&gt;&lt;C&gt;1&lt;/C&gt;&lt;D xsi:type="xsd:double"&gt;465&lt;/D&gt;&lt;/FQL&gt;&lt;FQL&gt;&lt;Q&gt;EPOL^SIZE(FG_CONSTITUENTS)&lt;/Q&gt;&lt;R&gt;1&lt;/R&gt;&lt;C&gt;1&lt;/C&gt;&lt;D xsi:type="xsd:long"&gt;35&lt;/D&gt;&lt;/FQL&gt;&lt;FQL&gt;&lt;Q&gt;EWM^FMA_RBICS_REV_CURRENT(30, LOC, "PORTAGG")&lt;/Q&gt;&lt;R&gt;1&lt;/R&gt;&lt;C&gt;1&lt;/C&gt;&lt;D xsi:type="xsd:double"&gt;44.1034115397686&lt;/D&gt;&lt;/FQL&gt;&lt;FQL&gt;&lt;Q&gt;REFSAREPO-FDS^(SUBARRAY(NOT_NA(NO_REPEAT_F(FG_YIELD(NOW,-10AY,D))),0,1)-SUBARRAY(NOT_NA(NO_REPEAT_F(FG_YIELD(NOW,-10AY,D))),1,1))*100&lt;/Q&gt;&lt;R&gt;1&lt;/R&gt;&lt;C&gt;1&lt;/C&gt;&lt;D xsi:type="xsd:double"&gt;-50&lt;/D&gt;&lt;/FQL&gt;&lt;FQL&gt;&lt;Q&gt;TRYQA10Y-FDS^PCTCHG(FG_YIELD(0,,,,"YTM"),FG_YIELD(-3AM,,,,"YTM"))&lt;/Q&gt;&lt;R&gt;0&lt;/R&gt;&lt;C&gt;0&lt;/C&gt;&lt;/FQL&gt;&lt;FQL&gt;&lt;Q&gt;TRYGR10Y-FDS^FG_YIELD(0,,,,"YTM")&lt;/Q&gt;&lt;R&gt;0&lt;/R&gt;&lt;C&gt;0&lt;/C&gt;&lt;/FQL&gt;&lt;FQL&gt;&lt;Q&gt;SET-BKK^FG_FCF_YIELD_NTM(0)&lt;/Q&gt;&lt;R&gt;1&lt;/R&gt;&lt;C&gt;1&lt;/C&gt;&lt;D xsi:type="xsd:double"&gt;4.62805300379694&lt;/D&gt;&lt;/FQL&gt;&lt;FQL&gt;&lt;Q&gt;INDA^FG_FCF_YIELD_NTM(0)&lt;/Q&gt;&lt;R&gt;1&lt;/R&gt;&lt;C&gt;1&lt;/C&gt;&lt;D xsi:type="xsd:double"&gt;2.58042500993598&lt;/D&gt;&lt;/FQL&gt;&lt;FQL&gt;&lt;Q&gt;EWZ^FG_FCF_YIELD_NTM(0)&lt;/Q&gt;&lt;R&gt;1&lt;/R&gt;&lt;C&gt;1&lt;/C&gt;&lt;D xsi:type="xsd:double"&gt;9.32594081603962&lt;/D&gt;&lt;/FQL&gt;&lt;FQL&gt;&lt;Q&gt;EWT^FMA_EVAL_EBITDA(NTMA,0,,,"PORTAGG","MEANR")&lt;/Q&gt;&lt;R&gt;1&lt;/R&gt;&lt;C&gt;1&lt;/C&gt;&lt;D xsi:type="xsd:double"&gt;9.48940031327749&lt;/D&gt;&lt;/FQL&gt;&lt;FQL&gt;&lt;Q&gt;EPU^JULIAN(FMA_DIV_YLD(NTMA,NOW,NOW,M,"PORTAGG","MEANR").DATES)&lt;/Q&gt;&lt;R&gt;1&lt;/R&gt;&lt;C&gt;1&lt;/C&gt;&lt;D xsi:type="xsd:long"&gt;45534&lt;/D&gt;&lt;/FQL&gt;&lt;FQL&gt;&lt;Q&gt;EIDO^FMA_PE(NTMA,0,,,"PORTAGG","MEANR")&lt;/Q&gt;&lt;R&gt;1&lt;/R&gt;&lt;C&gt;1&lt;/C&gt;&lt;D xsi:type="xsd:double"&gt;13.8991224565539&lt;/D&gt;&lt;/FQL&gt;&lt;FQL&gt;&lt;Q&gt;EPOL^FG_ROE(0)&lt;/Q&gt;&lt;R&gt;1&lt;/R&gt;&lt;C&gt;1&lt;/C&gt;&lt;D xsi:type="xsd:double"&gt;13.2060543990884&lt;/D&gt;&lt;/FQL&gt;&lt;FQL&gt;&lt;Q&gt;REFSAREPO-FDS^FG_YIELD(NOW,,,0)&lt;/Q&gt;&lt;R&gt;1&lt;/R&gt;&lt;C&gt;1&lt;/C&gt;&lt;D xsi:type="xsd:double"&gt;5.5&lt;/D&gt;&lt;/FQL&gt;&lt;FQL&gt;&lt;Q&gt;REFEUREFI-FDS^(SUBARRAY(NOT_NA(NO_REPEAT_F(FG_YIELD(NOW,-10AY,D))),0,1)-SUBARRAY(NOT_NA(NO_REPEAT_F(FG_YIELD(NOW,-10AY,D))),1,1))*100&lt;/Q&gt;&lt;R&gt;1&lt;/R&gt;&lt;C&gt;1&lt;/C&gt;&lt;D xsi:type="xsd:double"&gt;-60&lt;/D&gt;&lt;/FQL&gt;&lt;FQL&gt;&lt;Q&gt;TRYQA10Y-FDS^PCTCHG(FG_YIELD(0,,,,"YTM"),FG_YIELD(-1AM,,,,"YTM"))&lt;/Q&gt;&lt;R&gt;0&lt;/R&gt;&lt;C&gt;0&lt;/C&gt;&lt;/</t>
        </r>
      </text>
    </comment>
    <comment ref="A23" authorId="0" shapeId="0" xr:uid="{870884D5-4D80-4C85-9DFC-AFA5DB211140}">
      <text>
        <r>
          <rPr>
            <b/>
            <sz val="9"/>
            <color indexed="81"/>
            <rFont val="Tahoma"/>
            <charset val="1"/>
          </rPr>
          <t>FQL&gt;&lt;FQL&gt;&lt;Q&gt;VWO^FG_PE_NTM(0,,,90,0)&lt;/Q&gt;&lt;R&gt;1&lt;/R&gt;&lt;C&gt;1&lt;/C&gt;&lt;D xsi:type="xsd:double"&gt;12.874052173141&lt;/D&gt;&lt;/FQL&gt;&lt;FQL&gt;&lt;Q&gt;VNM^FMA_PE(NTMA,0,,,"PORTAGG","MEANR")&lt;/Q&gt;&lt;R&gt;1&lt;/R&gt;&lt;C&gt;1&lt;/C&gt;&lt;D xsi:type="xsd:double"&gt;13.7087628718856&lt;/D&gt;&lt;/FQL&gt;&lt;FQL&gt;&lt;Q&gt;TUR^FG_COMPANY_NAME&lt;/Q&gt;&lt;R&gt;1&lt;/R&gt;&lt;C&gt;1&lt;/C&gt;&lt;D xsi:type="xsd:string"&gt;iShares MSCI Turkey ETF&lt;/D&gt;&lt;/FQL&gt;&lt;FQL&gt;&lt;Q&gt;CNYA^FG_TOTAL_RETURNC(0,-12AM)&lt;/Q&gt;&lt;R&gt;1&lt;/R&gt;&lt;C&gt;1&lt;/C&gt;&lt;D xsi:type="xsd:double"&gt;5.1481843&lt;/D&gt;&lt;/FQL&gt;&lt;FQL&gt;&lt;Q&gt;VWO^FMA_COS_UP("EPS","1M",+1,NOW,,,"PORTAGG","MEANR")&lt;/Q&gt;&lt;R&gt;1&lt;/R&gt;&lt;C&gt;1&lt;/C&gt;&lt;D xsi:type="xsd:double"&gt;968&lt;/D&gt;&lt;/FQL&gt;&lt;FQL&gt;&lt;Q&gt;INDA^FMA_COS_UP("EPS","1M",+1,NOW,,,"PORTAGG","MEANR")&lt;/Q&gt;&lt;R&gt;1&lt;/R&gt;&lt;C&gt;1&lt;/C&gt;&lt;D xsi:type="xsd:double"&gt;57&lt;/D&gt;&lt;/FQL&gt;&lt;FQL&gt;&lt;Q&gt;EPU^FMA_RBICS_REV_CURRENT(30, LOC, "PORTAGG")&lt;/Q&gt;&lt;R&gt;1&lt;/R&gt;&lt;C&gt;1&lt;/C&gt;&lt;D xsi:type="xsd:double"&gt;33.2507363387927&lt;/D&gt;&lt;/FQL&gt;&lt;FQL&gt;&lt;Q&gt;REFSAREPO-FDS^PROPER_NAME(0,,,"SECURITY","NAME")&lt;/Q&gt;&lt;R&gt;1&lt;/R&gt;&lt;C&gt;1&lt;/C&gt;&lt;D xsi:type="xsd:string"&gt;Saudi Arabia Repo Rate&lt;/D&gt;&lt;/FQL&gt;&lt;FQL&gt;&lt;Q&gt;REFPHRREPO-FDS^(SUBARRAY(NOT_NA(NO_REPEAT_F(FG_YIELD(NOW,-10AY,D))),0,1)-SUBARRAY(NOT_NA(NO_REPEAT_F(FG_YIELD(NOW,-10AY,D))),1,1))*100&lt;/Q&gt;&lt;R&gt;1&lt;/R&gt;&lt;C&gt;1&lt;/C&gt;&lt;D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xsi:type="xsd:double"&gt;-25&lt;/D&gt;&lt;/FQL&gt;&lt;FQL&gt;&lt;Q&gt;TRYZA10Y-FDS^FG_YIELD(0,,,,"YTM")&lt;/Q&gt;&lt;R&gt;0&lt;/R&gt;&lt;C&gt;0&lt;/C&gt;&lt;/FQL&gt;&lt;FQL&gt;&lt;Q&gt;EIDO^FMA_PE(LTM,0,,,"PORTAGG","MEANR")&lt;/Q&gt;&lt;R&gt;1&lt;/R&gt;&lt;C&gt;1&lt;/C&gt;&lt;D xsi:type="xsd:double"&gt;18.574815650151&lt;/D&gt;&lt;/FQL&gt;&lt;FQL&gt;&lt;Q&gt;VNM^JULIAN(FMA_DIV_YLD(NTMA,NOW,NOW,M,"PORTAGG","MEANR").DATES)&lt;/Q&gt;&lt;R&gt;1&lt;/R&gt;&lt;C&gt;1&lt;/C&gt;&lt;D xsi:type="xsd:long"&gt;45534&lt;/D&gt;&lt;/FQL&gt;&lt;FQL&gt;&lt;Q&gt;BRENT-FDS^FG_PRICE_CHANGE(0,-6AM)&lt;/Q&gt;&lt;R&gt;1&lt;/R&gt;&lt;C&gt;1&lt;/C&gt;&lt;D xsi:type="xsd:double"&gt;0&lt;/D&gt;&lt;/FQL&gt;&lt;FQL&gt;&lt;Q&gt;MCHI^FG_PRICE_MAVG(0,,,,200)&lt;/Q&gt;&lt;R&gt;1&lt;/R&gt;&lt;C&gt;1&lt;/C&gt;&lt;D xsi:type="xsd:double"&gt;41.2884&lt;/D&gt;&lt;/FQL&gt;&lt;FQL&gt;&lt;Q&gt;UAE^FG_TOTAL_RETURNC(0,-1AM)&lt;/Q&gt;&lt;R&gt;1&lt;/R&gt;&lt;C&gt;1&lt;/C&gt;&lt;D xsi:type="xsd:double"&gt;3.8332224&lt;/D&gt;&lt;/FQL&gt;&lt;FQL&gt;&lt;Q&gt;EWT^P_PRICE(0)/P_PRICE_HIGH_PR(0,,,,,,"PRICE","INTRA","52W")&lt;/Q&gt;&lt;R&gt;1&lt;/R&gt;&lt;C&gt;1&lt;/C&gt;&lt;D xsi:type="xsd:double"&gt;0.9772925&lt;/D&gt;&lt;/FQL&gt;&lt;FQL&gt;&lt;Q&gt;VGK^P_PRICE(0)/P_PRICE_HIGH_PR(0,,,,,,"PRICE","INTRA","52W")&lt;/Q&gt;&lt;R&gt;1&lt;/R&gt;&lt;C&gt;1&lt;/C&gt;&lt;D xsi:type="xsd:double"&gt;0.9989554&lt;/D&gt;&lt;/FQL&gt;&lt;FQL&gt;&lt;Q&gt;VWO^FMA_COS_DOWN("EPS","1M",+1,NOW,,,"PORTAGG","MEANR")&lt;/Q&gt;&lt;R&gt;1&lt;/R&gt;&lt;C&gt;1&lt;/C&gt;&lt;D xsi:type="xsd:double"&gt;1194&lt;/D&gt;&lt;/FQL&gt;&lt;FQL&gt;&lt;Q&gt;MCHI^FMA_COS_UP("EPS","1M",+1,NOW,,,"PORTAGG","MEANR")&lt;/Q&gt;&lt;R&gt;1&lt;/R&gt;&lt;C&gt;1&lt;/C&gt;&lt;D xsi:type="xsd:double"&gt;169&lt;/D&gt;&lt;/FQL&gt;&lt;FQL&gt;&lt;Q&gt;EPOL^FMA_COS_DOWN("EPS","1M",+1,NOW,,,"PORTAGG","MEANR")&lt;/Q&gt;&lt;R&gt;1&lt;/R&gt;&lt;C&gt;1&lt;/C&gt;&lt;D xsi:type="xsd:double"&gt;15&lt;/D&gt;&lt;/FQL&gt;&lt;FQL&gt;&lt;Q&gt;REFPL7D-FDS^(SUBARRAY(NOT_NA(NO_REPEAT_F(FG_YIELD(NOW,-10AY,D))),0,1)-SUBARRAY(NOT_NA(NO_REPEAT_F(FG_YIELD(NOW,-10AY,D))),1,1))*100&lt;/Q&gt;&lt;R&gt;1&lt;/R&gt;&lt;C&gt;1&lt;/C&gt;&lt;D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PH10Y-FDS^PCTCHG(FG_YIELD(0,,,,"YTM"),FG_YIELD(-1AM,,,,"YTM"))&lt;/Q&gt;&lt;R&gt;0&lt;/R&gt;&lt;C&gt;0&lt;/C&gt;&lt;/FQL&gt;&lt;FQL&gt;&lt;Q&gt;SET-BKK^FMA_PE(NTMA,0,,,"PORTAGG","MEANR")&lt;/Q&gt;&lt;R&gt;1&lt;/R&gt;&lt;C&gt;1&lt;/C&gt;&lt;D xsi:type="xsd:double"&gt;15.0832215681035&lt;/D&gt;&lt;/FQL&gt;&lt;FQL&gt;&lt;Q&gt;QAT^FG_COMPANY_NAME&lt;/Q&gt;&lt;R&gt;1&lt;/R&gt;&lt;C&gt;1&lt;/C&gt;&lt;D xsi:type="xsd:string"&gt;iShares MSCI Qatar ETF&lt;/D&gt;&lt;/FQL&gt;&lt;FQL&gt;&lt;Q&gt;TRYCN10Y-FDS^PCTCHG(FG_YIELD(0,,,,"YTM"),FG_YIELD(-3AM,,,,"YTM"))&lt;/Q&gt;&lt;R&gt;0&lt;/R&gt;&lt;C&gt;0&lt;/C&gt;&lt;/FQL&gt;&lt;FQL&gt;&lt;Q&gt;EPHE^FG_PRICE_MAVG(0,,,,60)&lt;/Q&gt;&lt;R&gt;1&lt;/R&gt;&lt;C&gt;1&lt;/C&gt;&lt;D xsi:type="xsd:double"&gt;26.72875&lt;/D&gt;&lt;/FQL&gt;&lt;FQL&gt;&lt;Q&gt;UAE^FMA_PCT_ABOVE_MAVG(200,0,,,,"PORTAGG")&lt;/Q&gt;&lt;R&gt;1&lt;/R&gt;&lt;C&gt;1&lt;/C&gt;&lt;D xsi:type="xsd:double"&gt;48.780487804878&lt;/D&gt;&lt;/FQL&gt;&lt;FQL&gt;&lt;Q&gt;MCHI^FG_TOTAL_RETURNC(0,-12AM)&lt;/Q&gt;&lt;R&gt;1&lt;/R&gt;&lt;C&gt;1&lt;/C&gt;&lt;D xsi:type="xsd:double"&gt;19.846725&lt;/D&gt;&lt;/FQL&gt;&lt;FQL&gt;&lt;Q&gt;EZA^PERCENT_CHANGE(FMA_EPS(+1,0,,,,"PORTAGG","MEAN"),FMA_EPS(+1,-3AM,,,,"PORTAGG","MEAN"))&lt;/Q&gt;&lt;R&gt;1&lt;/R&gt;&lt;C&gt;1&lt;/C&gt;&lt;D xsi:type="xsd:double"&gt;-1.81924634067749&lt;/D&gt;&lt;/FQL&gt;&lt;FQL&gt;&lt;Q&gt;EWT^FG_TOTAL_RETURNC(0,-6AM)&lt;/Q&gt;&lt;R&gt;1&lt;/R&gt;&lt;C&gt;1&lt;/C&gt;&lt;D xsi:type="xsd:double"&gt;16.032112&lt;/D&gt;&lt;/FQL&gt;&lt;FQL&gt;&lt;Q&gt;EPOL^PERCENT_CHANGE(FMA_EPS(+1,0,,,,"PORTAGG","MEAN"),FMA_EPS(+1,-3AM,,,,"PORTAGG","MEAN"))&lt;/Q&gt;&lt;R&gt;1&lt;/R&gt;&lt;C&gt;1&lt;/C&gt;&lt;D xsi:type="xsd:double"&gt;9.25694822021747&lt;/D&gt;&lt;/FQL&gt;&lt;FQL&gt;&lt;Q&gt;MCHI^FG_PRICE_MAVG(0,,,,30)&lt;/Q&gt;&lt;R&gt;1&lt;/R&gt;&lt;C&gt;1&lt;/C&gt;&lt;D xsi:type="xsd:double"&gt;42.537&lt;/D&gt;&lt;/FQL&gt;&lt;FQL&gt;&lt;Q&gt;MCHI^FG_TOTAL_RETURNC(0,-3AM)&lt;/Q&gt;&lt;R&gt;1&lt;/R&gt;&lt;C&gt;1&lt;/C&gt;&lt;D xsi:type="xsd:double"&gt;18.974113&lt;/D&gt;&lt;/FQL&gt;&lt;FQL&gt;&lt;Q&gt;EWT^FG_TOTAL_RETURNC(0,-3AM)&lt;/Q&gt;&lt;R&gt;1&lt;/R&gt;&lt;C&gt;1&lt;/C&gt;&lt;D xsi:type="xsd:double"&gt;4.465449&lt;/D&gt;&lt;/FQL&gt;&lt;FQL&gt;&lt;Q&gt;EPOL^PERCENT_CHANGE(FMA_EPS(+1,0,,,,"PORTAGG","MEAN"),FMA_EPS(+1,-1AM,,,,"PORTAGG","MEAN"))&lt;/Q&gt;&lt;R&gt;1&lt;/R&gt;&lt;C&gt;1&lt;/C&gt;&lt;D xsi:type="xsd:double"&gt;6.97361887583124&lt;/D&gt;&lt;/FQL&gt;&lt;FQL&gt;&lt;Q&gt;VGK^FG_TOTAL_RETURNC(0,-6AM)&lt;/Q&gt;&lt;R&gt;1&lt;/R&gt;&lt;C&gt;1&lt;/C&gt;&lt;D xsi:type="xsd:double"&gt;8.214593&lt;/D&gt;&lt;/FQL&gt;&lt;FQL&gt;&lt;Q&gt;GREK^SIZE(FG_CONSTITUENTS)&lt;/Q&gt;&lt;R&gt;1&lt;/R&gt;&lt;C&gt;1&lt;/C&gt;&lt;D xsi:type="xsd:long"&gt;32&lt;/D&gt;&lt;/FQL&gt;&lt;FQL&gt;&lt;Q&gt;EPOL^FMA_COS_UP("EPS","1M",+1,NOW,,,"PORTAGG","MEANR")&lt;/Q&gt;&lt;R&gt;1&lt;/R&gt;&lt;C&gt;1&lt;/C&gt;&lt;D xsi:type="xsd:double"&gt;12&lt;/D&gt;&lt;/FQL&gt;&lt;FQL&gt;&lt;Q&gt;EPHE^FG_ROE(0)&lt;/Q&gt;&lt;R&gt;1&lt;/R&gt;&lt;C&gt;1&lt;/C&gt;&lt;D xsi:type="xsd:double"&gt;12.5734012395378&lt;/D&gt;&lt;/FQL&gt;&lt;FQL&gt;&lt;Q&gt;REFEUREFI-FDS^FG_YIELD(NOW,,,0)&lt;/Q&gt;&lt;R&gt;1&lt;/R&gt;&lt;C&gt;1&lt;/C&gt;&lt;D xsi:type="xsd:double"&gt;3.65&lt;/D&gt;&lt;/FQL&gt;&lt;FQL&gt;&lt;Q&gt;REFPHRREPO-FDS^FG_YIELD(NOW,,,0)&lt;/Q&gt;&lt;R&gt;1&lt;/R&gt;&lt;C&gt;1&lt;/C&gt;&lt;D xsi:type="xsd:double"&gt;6.25&lt;/D&gt;&lt;/FQL&gt;&lt;FQL&gt;&lt;Q&gt;TRYID10Y-FDS^PCTCHG(FG_YIELD(0,,,,"YTM"),FG_YIELD(-3AM,,,,"YTM"))&lt;/Q&gt;&lt;R&gt;0&lt;/R&gt;&lt;C&gt;0&lt;/C&gt;&lt;/FQL&gt;&lt;FQL&gt;&lt;Q&gt;CC_SA^IMF_IFS_RCPI_Q(0)&lt;/Q&gt;&lt;R&gt;1&lt;/R&gt;&lt;C&gt;1&lt;/C&gt;&lt;D xsi:type="xsd:double"&gt;1.5452076&lt;/D&gt;&lt;/FQL&gt;&lt;FQL&gt;&lt;Q&gt;VWO^FG_PE(0)&lt;/Q&gt;&lt;R&gt;1&lt;/R&gt;&lt;C&gt;1&lt;/C&gt;&lt;D xsi:type="xsd:double"&gt;15.2683799095772&lt;/D&gt;&lt;/FQL&gt;&lt;FQL&gt;&lt;Q&gt;EIDO^JULIAN(FMA_DIV_YLD(NTMA,NOW,NOW,M,"PORTAGG","MEANR").DATES)&lt;/Q&gt;&lt;R&gt;1&lt;/R&gt;&lt;C&gt;1&lt;/C&gt;&lt;D xsi:type="xsd:long"&gt;45534&lt;/D&gt;&lt;/FQL&gt;&lt;FQL&gt;&lt;Q&gt;EIDO^FG_ROE(0)&lt;/Q&gt;&lt;R&gt;1&lt;/R&gt;&lt;C&gt;1&lt;/C&gt;&lt;D xsi:type="xsd:double"&gt;12.4854152106884&lt;/D&gt;&lt;/FQL&gt;&lt;FQL&gt;&lt;Q&gt;REFVNDISC-FDS^(SUBARRAY(NOT_NA(NO_REPEAT_F(FG_YIELD(NOW,-10AY,D))),0,1)-SUBARRAY(NOT_NA(NO_REPEAT_F(FG_YIELD(NOW,-10AY,D))),1,1))*100&lt;/Q&gt;&lt;R&gt;1&lt;/R&gt;&lt;C&gt;1&lt;/C&gt;&lt;D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TIPSCL10Y-FDS^PCTCHG(FG_YIELD(0,,,,"YTM"),FG_YIELD(-1AM,,,,"YTM"))&lt;/Q&gt;&lt;R&gt;0&lt;/R&gt;&lt;C&gt;0&lt;/C&gt;&lt;/FQL&gt;&lt;FQL&gt;&lt;Q&gt;EPOL^FMA_EVAL_EBITDA(NTMA,0,,,"PORTAGG","MEANR")&lt;/Q&gt;&lt;R&gt;1&lt;/R&gt;&lt;C&gt;1&lt;/C&gt;&lt;D xsi:type="xsd:double"&gt;4.4051973719782&lt;/D&gt;&lt;/FQL&gt;&lt;FQL&gt;&lt;Q&gt;TRYBR10Y-FDS^FG_YIELD(0,,,,"YTM")&lt;/Q&gt;&lt;R&gt;0&lt;/R&gt;&lt;C&gt;0&lt;/C&gt;&lt;/FQL&gt;&lt;FQL&gt;&lt;Q&gt;COPP-FDS^FG_PRICE_CHANGE(0,-1AM)&lt;/Q&gt;&lt;R&gt;1&lt;/R&gt;&lt;C&gt;1&lt;/C&gt;&lt;D xsi:type="xsd:double"&gt;8.28507268644369&lt;/D&gt;&lt;/FQL&gt;&lt;FQL&gt;&lt;Q&gt;INDA^FG_PRICE_MAVG(0,,,,200)&lt;/Q&gt;&lt;R&gt;1&lt;/R&gt;&lt;C&gt;1&lt;/C&gt;&lt;D xsi:type="xsd:double"&gt;53.1396&lt;/D&gt;&lt;/FQL&gt;&lt;FQL&gt;&lt;Q&gt;EPHE^FG_PRICE_MAVG(0,,,,30)&lt;/Q&gt;&lt;R&gt;1&lt;/R&gt;&lt;C&gt;1&lt;/C&gt;&lt;D xsi:type="xsd:double"&gt;28.194834&lt;/D&gt;&lt;/FQL&gt;&lt;FQL&gt;&lt;Q&gt;TUR^FG_TOTAL_RETURNC(0,-12AM)&lt;/Q&gt;&lt;R&gt;1&lt;/R&gt;&lt;C&gt;1&lt;/C&gt;&lt;D xsi:type="xsd:double"&gt;-1.1450589&lt;/D&gt;&lt;/FQL&gt;&lt;FQL&gt;&lt;Q&gt;MCHI^PERCENT_CHANGE(FMA_EPS(+1,0,,,,"PORTAGG","MEAN"),FMA_EPS(+1,-3AM,,,,"PORTAGG","MEAN"))&lt;/Q&gt;&lt;R&gt;1&lt;/R&gt;&lt;C&gt;1&lt;/C&gt;&lt;D xsi:type="xsd:double"&gt;7.53843278762681&lt;/D&gt;&lt;/FQL&gt;&lt;FQL&gt;&lt;Q&gt;EZA^PERCENT_CHANGE(FMA_EPS(+1,0,,,,"PORTAGG","MEAN"),FMA_EPS(+1,-1AM,,,,"PORTAGG","MEAN"))&lt;/Q&gt;&lt;R&gt;1&lt;/R&gt;&lt;C&gt;1&lt;/C&gt;&lt;D xsi:type="xsd:double"&gt;-0.888696239707732&lt;/D&gt;&lt;/FQL&gt;&lt;FQL&gt;&lt;Q&gt;EWT^FG_TOTAL_RETURNC(0,-1AM)&lt;/Q&gt;&lt;R&gt;1&lt;/R&gt;&lt;C&gt;1&lt;/C&gt;&lt;D xsi:type="xsd:double"&gt;4.1759133&lt;/D&gt;&lt;/FQL&gt;&lt;FQL&gt;&lt;Q&gt;EPOL^FMA_PCT_ABOVE_MAVG(200,0,,,,"PORTAGG")&lt;/Q&gt;&lt;R&gt;1&lt;/R&gt;&lt;C&gt;1&lt;/C&gt;&lt;D xsi:type="xsd:double"&gt;41.1764705882353&lt;/D&gt;&lt;/FQL&gt;&lt;FQL&gt;&lt;Q&gt;CNYA^P_PRICE(0)/P_PRICE_LOW_PR(0,,,,,,"PRICE","INTRA","52W")-1&lt;/Q&gt;&lt;R&gt;1&lt;/R&gt;&lt;C&gt;1&lt;/C&gt;&lt;D xsi:type="xsd:double"&gt;0.22448981&lt;/D&gt;&lt;/FQL&gt;&lt;FQL&gt;&lt;Q&gt;VGK^SIZE(FG_CONSTITUENTS)&lt;/Q&gt;&lt;R&gt;1&lt;/R&gt;&lt;C&gt;1&lt;/C&gt;&lt;D xsi:type="xsd:long"&gt;1284&lt;/D&gt;&lt;/FQL&gt;&lt;FQL&gt;&lt;Q&gt;GREK^FMA_COS_DOWN("EPS","1M",+1,NOW,,,"PORTAGG","MEANR")&lt;/Q&gt;&lt;R&gt;1&lt;/R&gt;&lt;C&gt;1&lt;/C&gt;&lt;D xsi:type="xsd:double"&gt;10&lt;/D&gt;&lt;/FQL&gt;&lt;FQL&gt;&lt;Q&gt;EPHE^SIZE(FG_CONSTITUENTS)&lt;/Q&gt;&lt;R&gt;1&lt;/R&gt;&lt;C&gt;1&lt;/C&gt;&lt;D xsi:type="xsd:long"&gt;33&lt;/D&gt;&lt;/FQL&gt;&lt;FQL&gt;&lt;Q&gt;EPOL^FMA_RBICS_REV_CURRENT(30, LOC, "PORTAGG")&lt;/Q&gt;&lt;R&gt;1&lt;/R&gt;&lt;C&gt;1&lt;/C&gt;&lt;D xsi:type="xsd:double"&gt;48.5325968357688&lt;/D&gt;&lt;/FQL&gt;&lt;FQL&gt;&lt;Q&gt;EWT^FMA_DIV_YLD(NTMA,NOW,NOW,M,"PORTAGG","MEANR")&lt;/Q&gt;&lt;R&gt;1&lt;/R&gt;&lt;C&gt;1&lt;/C&gt;&lt;D xsi:type="xsd:double"&gt;3.25231040183347&lt;/D&gt;&lt;/FQL&gt;&lt;FQL&gt;&lt;Q&gt;GREK^FMA_COS_UP("EPS","1M",+1,NOW,,,"PORTAGG","MEANR")&lt;/Q&gt;&lt;R&gt;1&lt;/R&gt;&lt;C&gt;1&lt;/C&gt;&lt;D xsi:type="xsd:double"&gt;7&lt;/D&gt;&lt;/FQL&gt;&lt;FQL&gt;&lt;Q&gt;CC_VN^IMF_IFS_RCPI_Q(0)&lt;/Q&gt;&lt;R&gt;1&lt;/R&gt;&lt;C&gt;1&lt;/C&gt;&lt;D xsi:type="xsd:double"&gt;4.3949327&lt;/D&gt;&lt;/FQL&gt;&lt;FQL&gt;&lt;Q&gt;EWZ^FMA_PE(LTM,0,,,"PORTAGG","MEANR")&lt;/Q&gt;&lt;R&gt;1&lt;/R&gt;&lt;C&gt;1&lt;/C&gt;&lt;D xsi:type="xsd:double"&gt;9.41134343176019&lt;/D&gt;&lt;/FQL&gt;&lt;FQL&gt;&lt;Q&gt;INDA^FG_PRICE_MAVG(0,,,,60)&lt;/Q&gt;&lt;R&gt;1&lt;/R&gt;&lt;C&gt;1&lt;/C&gt;&lt;D xsi:type="xsd:double"&gt;56.959915&lt;/D&gt;&lt;/FQL&gt;&lt;FQL&gt;&lt;Q&gt;EIDO^FG_PRICE(0)&lt;/Q&gt;&lt;R&gt;1&lt;/R&gt;&lt;C&gt;1&lt;/C&gt;&lt;D xsi:type="xsd:double"&gt;23.2&lt;/D&gt;&lt;/FQL&gt;&lt;FQL&gt;&lt;Q&gt;EWZ^P_PRICE(0)/P_PRICE_HIGH_PR(0,,,,,,"PRICE","INTRA","52W")&lt;/Q&gt;&lt;R&gt;1&lt;/R&gt;&lt;C&gt;1&lt;/C&gt;&lt;D xsi:type="xsd:double"&gt;0.8315612&lt;/D&gt;&lt;/FQL&gt;&lt;FQL&gt;&lt;Q&gt;EPHE^P_PRICE(0)/P_PRICE_LOW_PR(0,,,,,,"PRICE","INTRA","52W")-1&lt;/Q&gt;&lt;R&gt;1&lt;/R&gt;&lt;C&gt;1&lt;/C&gt;&lt;D xsi:type="xsd:double"&gt;0.29455018&lt;/D&gt;&lt;/FQL&gt;&lt;FQL&gt;&lt;Q&gt;CNYA^P_PRICE(0)/P_PRICE_HIGH_PR(0,,,,,,"PRICE","INTRA","52W")&lt;/Q&gt;&lt;R&gt;1&lt;/R&gt;&lt;C&gt;1&lt;/C&gt;&lt;D xsi:type="xsd:double"&gt;0.9932201&lt;/D&gt;&lt;/FQL&gt;&lt;FQL&gt;&lt;Q&gt;VGK^FG_TOTAL_RETURNC(0,-3AM)&lt;/Q&gt;&lt;R&gt;1&lt;/R&gt;&lt;C&gt;1&lt;/C&gt;&lt;D xsi:type="xsd:double"&gt;7.5313687&lt;/D&gt;&lt;/FQL&gt;&lt;FQL&gt;&lt;Q&gt;VGK^FMA_COS_DOWN("EPS","1M",+1,NOW,,,"PORTAGG","MEANR")&lt;/Q&gt;&lt;R&gt;1&lt;/R&gt;&lt;C&gt;1&lt;/C&gt;&lt;D xsi:type="xsd:double"&gt;600&lt;/D&gt;&lt;/FQL&gt;&lt;FQL&gt;&lt;Q&gt;EPHE^FMA_COS_DOWN("EPS","1M",+1,NOW,,,"PORTAGG","MEANR")&lt;/Q&gt;&lt;R&gt;1&lt;/R&gt;&lt;C&gt;1&lt;/C&gt;&lt;D xsi:type="xsd:double"&gt;6&lt;/D&gt;&lt;/FQL&gt;&lt;FQL&gt;&lt;Q&gt;ECH^FG_ROE(0)&lt;/Q&gt;&lt;R&gt;1&lt;/R&gt;&lt;C&gt;1&lt;/C&gt;&lt;D xsi:type="xsd:double"&gt;9.14482738004019&lt;/D&gt;&lt;/FQL&gt;&lt;FQL&gt;&lt;Q&gt;REFEUREFI-FDS^PROPER_NAME(0,,,"SECURITY","NAME")&lt;/Q&gt;&lt;R&gt;1&lt;/R&gt;&lt;C&gt;1&lt;/C&gt;&lt;D xsi:type="xsd:string"&gt;Eurozone Main Refinancing Operations Minimum Bid Rate&lt;/D&gt;&lt;/FQL&gt;&lt;FQL&gt;&lt;Q&gt;TRYIN10Y-FDS^PCTCHG(FG_YIELD(0,,,,"YTM"),FG_YIELD(-3AM,,,,"YTM"))&lt;/Q&gt;&lt;R&gt;1&lt;/R&gt;&lt;C&gt;1&lt;/C&gt;&lt;D xsi:type="xsd:double"&gt;-4.1657786&lt;/D&gt;&lt;/FQL&gt;&lt;FQL&gt;&lt;Q&gt;INDA^JULIAN(FMA_DIV_YLD(NTMA,NOW,NOW,M,"PORTAGG","MEANR").DATES)&lt;/Q&gt;&lt;R&gt;1&lt;/R&gt;&lt;C&gt;1&lt;/C&gt;&lt;D xsi:type="xsd:long"&gt;45534&lt;/D&gt;&lt;/FQL&gt;&lt;FQL&gt;&lt;Q&gt;INDA^FG_COMPANY_NAME&lt;/Q&gt;&lt;R&gt;1&lt;/R&gt;&lt;C&gt;1&lt;/C&gt;&lt;D xsi:type="xsd:string"&gt;iShares MSCI India ETF&lt;/D&gt;&lt;/FQL&gt;&lt;FQL&gt;&lt;Q&gt;INDA^FG_PRICE_MAVG(0,,,,30)&lt;/Q&gt;&lt;R&gt;1&lt;/R&gt;&lt;C&gt;1&lt;/C&gt;&lt;D xsi:type="xsd:double"&gt;57.600834&lt;/D&gt;&lt;/FQL&gt;&lt;FQL&gt;&lt;Q&gt;TUR^P_PRICE(0)/P_PRICE_LOW_PR(0,,,,,,"PRICE","INTRA","52W")-1&lt;/Q&gt;&lt;R&gt;1&lt;/R&gt;&lt;C&gt;1&lt;/C&gt;&lt;D xsi:type="xsd:double"&gt;0.16956842&lt;/D&gt;&lt;/FQL&gt;&lt;FQL&gt;&lt;Q&gt;MCHI^PERCENT_CHANGE(FMA_EPS(+1,0,,,,"PORTAGG","MEAN"),FMA_EPS(+1,-1AM,,,,"PORTAGG","MEAN"))&lt;/Q&gt;&lt;R&gt;1&lt;/R&gt;&lt;C&gt;1&lt;/C&gt;&lt;D xsi:type="xsd:double"&gt;3.33247161383291&lt;/D&gt;&lt;/FQL&gt;&lt;FQL&gt;&lt;Q&gt;EWZ^FG_TOTAL_RETURNC(0,-3AM)&lt;/Q&gt;&lt;R&gt;1&lt;/R&gt;&lt;C&gt;1&lt;/C&gt;&lt;D xsi:type="xsd:double"&gt;7.137704&lt;/D&gt;&lt;/FQL&gt;&lt;FQL&gt;&lt;Q&gt;EWT^PERCENT_CHANGE(FMA_EPS(+1,0,,,,"PORTAGG","MEAN"),FMA_EPS(+1,-3AM,,,,"PORTAGG","MEAN"))&lt;/Q&gt;&lt;R&gt;1&lt;/R&gt;&lt;C&gt;1&lt;/C&gt;&lt;D xsi:type="xsd:double"&gt;16.4223806687089&lt;/D&gt;&lt;/FQL&gt;&lt;FQL&gt;&lt;Q&gt;EPHE^P_PRICE(0)/P_PRICE_HIGH_PR(0,,,,,,"PRICE","INTRA","52W")&lt;/Q&gt;&lt;R&gt;1&lt;/R&gt;&lt;C&gt;1&lt;/C&gt;&lt;D xsi:type="xsd:double"&gt;0.99766666&lt;/D&gt;&lt;/FQL&gt;&lt;FQL&gt;&lt;Q&gt;CNYA^FG_TOTAL_RETURNC(0,-6AM)&lt;/Q&gt;&lt;R&gt;1&lt;/R&gt;&lt;C&gt;1&lt;/C&gt;&lt;D xsi:type="xsd:double"&gt;9.754896&lt;/D&gt;&lt;/FQL&gt;&lt;FQL&gt;&lt;Q&gt;SPY^FMA_PCT_ABOVE_MAVG(200,0,,,,"PORTAGG")&lt;/Q&gt;&lt;R&gt;1&lt;/R&gt;&lt;C&gt;1&lt;/C&gt;&lt;D xsi:type="xsd:double"&gt;73.8522954091816&lt;/D&gt;&lt;/FQL&gt;&lt;FQL&gt;&lt;Q&gt;EZA^SIZE(FG_CONSTITUENTS)&lt;/Q&gt;&lt;R&gt;1&lt;/R&gt;&lt;C&gt;1&lt;/C&gt;&lt;D xsi:type="xsd:long"&gt;34&lt;/D&gt;&lt;/FQL&gt;&lt;FQL&gt;&lt;Q&gt;EPHE^FMA_RBICS_REV_CURRENT(30, LOC, "PORTAGG")&lt;/Q&gt;&lt;R&gt;1&lt;/R&gt;&lt;C&gt;1&lt;/C&gt;&lt;D xsi:type="xsd:double"&gt;41.8353358832989&lt;/D&gt;&lt;/FQL&gt;&lt;FQL&gt;&lt;Q&gt;REFVNDISC-FDS^FG_YIELD(NOW,,,0)&lt;/Q&gt;&lt;R&gt;1&lt;/R&gt;&lt;C&gt;1&lt;/C&gt;&lt;D xsi:type="xsd:double"&gt;3&lt;/D&gt;&lt;/FQL&gt;&lt;FQL&gt;&lt;Q&gt;REFZAREPO-FDS^(SUBARRAY(NOT_NA(NO_REPEAT_F(FG_YIELD(NOW,-10AY,D))),0,1)-SUBARRAY(NOT_NA(NO_REPEAT_F(FG_YIELD(NOW,-10AY,D))),1,1))*100&lt;/Q&gt;&lt;R&gt;1&lt;/R&gt;&lt;C&gt;1&lt;/C&gt;&lt;D xsi:type="xsd:double"&gt;-25&lt;/D&gt;&lt;/FQL&gt;&lt;FQL&gt;&lt;Q&gt;REFIDRREPO-FDS^(SUBARRAY(NOT_NA(NO_REPEAT_F(FG_YIELD(NOW,-10AY,D))),0,1)-SUBARRAY(NOT_NA(NO_REPEAT_F(FG_YIELD(NOW,-10AY,D))),1,1))*100&lt;/Q&gt;&lt;R&gt;1&lt;/R&gt;&lt;C&gt;1&lt;/C&gt;&lt;D xsi:type="xsd:double"&gt;-25&lt;/D&gt;&lt;/FQL&gt;&lt;FQL&gt;&lt;Q&gt;CC_TH^IMF_IFS_RCPI_Q(0)&lt;/Q&gt;&lt;R&gt;0&lt;/R&gt;&lt;C&gt;0&lt;/C&gt;&lt;/FQL&gt;&lt;FQL&gt;&lt;Q&gt;VGK^FMA_EVAL_EBIT(LTMA,NOW,NOW,M,"PORTAGG","MEANR")&lt;/Q&gt;&lt;R&gt;1&lt;/R&gt;&lt;C&gt;1&lt;/C&gt;&lt;D xsi:type="xsd:double"&gt;13.534157896406&lt;/D&gt;&lt;/FQL&gt;&lt;FQL&gt;&lt;Q&gt;EWT^FMA_PE(NTMA,0,,,"PORTAGG","MEANR")&lt;/Q&gt;&lt;R&gt;1&lt;/R&gt;&lt;C&gt;1&lt;/C&gt;&lt;D xsi:type="xsd:double"&gt;16.1713020667779&lt;/D&gt;&lt;/FQL&gt;&lt;FQL&gt;&lt;Q&gt;EPOL^FG_FCF_YIELD_NTM(0)&lt;/Q&gt;&lt;R&gt;1&lt;/R&gt;&lt;C&gt;1&lt;/C&gt;&lt;D xsi:type="xsd:double"&gt;2.88384459421808&lt;/D&gt;&lt;/FQL&gt;&lt;FQL&gt;&lt;Q&gt;ECH^FG_FCF_YIELD_NTM(0)&lt;/Q&gt;&lt;R&gt;1&lt;/R&gt;&lt;C&gt;1&lt;/C&gt;&lt;D xsi:type="xsd:double"&gt;9.85496294890936&lt;/D&gt;&lt;/FQL&gt;&lt;FQL&gt;&lt;Q&gt;MCHI^FG_COMPANY_NAME&lt;/Q&gt;&lt;R&gt;1&lt;/R&gt;&lt;C&gt;1&lt;/C&gt;&lt;D xsi:type="xsd:string"&gt;iShares MSCI China ETF&lt;/D&gt;&lt;/FQL&gt;&lt;FQL&gt;&lt;Q&gt;EWT^FMA_PE(LTM,0,,,"PORTAGG","MEANR")&lt;/Q&gt;&lt;R&gt;1&lt;/R&gt;&lt;C&gt;1&lt;/C&gt;&lt;D xsi:type="xsd:double"&gt;20.7659335638723&lt;/D&gt;&lt;/FQL&gt;&lt;FQL&gt;&lt;Q&gt;KSA^FG_COMPANY_NAME&lt;/Q&gt;&lt;R&gt;1&lt;/R&gt;&lt;C&gt;1&lt;/C&gt;&lt;D xsi:type="xsd:string"&gt;iShares MSCI Saudi Arabia ETF&lt;/D&gt;&lt;/FQL&gt;&lt;FQL&gt;&lt;Q&gt;INDA^FG_PRICE(0)&lt;/Q&gt;&lt;R&gt;1&lt;/R&gt;&lt;C&gt;1&lt;/C&gt;&lt;D xsi:type="xsd:double"&gt;59.2&lt;/D&gt;&lt;/FQL&gt;&lt;FQL&gt;&lt;Q&gt;ECH^FG_PRICE_MAVG(0,,,,30)&lt;/Q&gt;&lt;R&gt;1&lt;/R&gt;&lt;C&gt;1&lt;/C&gt;&lt;D xsi:type="xsd:double"&gt;26.169834&lt;/D&gt;&lt;/FQL&gt;&lt;FQL&gt;&lt;Q&gt;TUR^P_PRICE(0)/P_PRICE_HIGH_PR(0,,,,,,"PRICE","INTRA","52W")&lt;/Q&gt;&lt;R&gt;1&lt;/R&gt;&lt;C&gt;1&lt;/C&gt;&lt;D xsi:type="xsd:double"&gt;0.830894&lt;/D&gt;&lt;/FQL&gt;&lt;FQL&gt;&lt;Q&gt;EWM^FG_TOTAL_RETURNC(0,-12AM)&lt;/Q&gt;&lt;R&gt;1&lt;/R&gt;&lt;C&gt;1&lt;/C&gt;&lt;D xsi:type="xsd:double"&gt;36.405216&lt;/D&gt;&lt;/FQL&gt;&lt;FQL&gt;&lt;Q&gt;EWJ^PERCENT_CHANGE(FMA_EPS(+1,0,,,,"PORTAGG","MEAN"),FMA_EPS(+1,-3AM,,,,"PORTAGG","MEAN"))&lt;/Q&gt;&lt;R&gt;1&lt;/R&gt;&lt;C&gt;1&lt;/C&gt;&lt;D xsi:type="xsd:double"&gt;12.437019186604&lt;/D&gt;&lt;/FQL&gt;&lt;FQL&gt;&lt;Q&gt;VGK^FMA_COS_UP("EPS","1M",+1,NOW,,,"PORTAGG","MEANR")&lt;/Q&gt;&lt;R&gt;1&lt;/R&gt;&lt;C&gt;1&lt;/C&gt;&lt;D xsi:type="xsd:double"&gt;427&lt;/D&gt;&lt;/FQL&gt;&lt;FQL&gt;&lt;Q&gt;EPHE^FMA_COS_UP("EPS","1M",+1,NOW,,,"PORTAGG","MEANR")&lt;/Q&gt;&lt;R&gt;1&lt;/R&gt;&lt;C&gt;1&lt;/C&gt;&lt;D xsi:type="xsd:double"&gt;17&lt;/D&gt;&lt;/FQL&gt;&lt;FQL&gt;&lt;Q&gt;EIDO^FMA_RBICS_REV_CURRENT(30, LOC, "PORTAGG")&lt;/Q&gt;&lt;R&gt;1&lt;/R&gt;&lt;C&gt;1&lt;/C&gt;&lt;D xsi:type="xsd:double"&gt;55.8333753192344&lt;/D&gt;&lt;/FQL&gt;&lt;FQL&gt;&lt;Q&gt;CNYA^FG_ROE(0)&lt;/Q&gt;&lt;R&gt;1&lt;/R&gt;&lt;C&gt;1&lt;/C&gt;&lt;D xsi:type="xsd:double"&gt;10.0674425383221&lt;/D&gt;&lt;/FQL&gt;&lt;FQL&gt;&lt;Q&gt;REFZAREPO-FDS^PROPER_NAME(0,,,"SECURITY","NAME")&lt;/Q&gt;&lt;R&gt;1&lt;/R&gt;&lt;C&gt;1&lt;/C&gt;&lt;D xsi:type="xsd:string"&gt;South Africa Repo Rate&lt;/D&gt;&lt;/FQL&gt;&lt;FQL&gt;&lt;Q&gt;TRYIN10Y-FDS^PCTCHG(FG_YIELD(0,,,,"YTM"),FG_YIELD(-1AM,,,,"YTM"))&lt;/Q&gt;&lt;R&gt;1&lt;/R&gt;&lt;C&gt;1&lt;/C&gt;&lt;D xsi:type="xsd:double"&gt;-1.5384648&lt;/D&gt;&lt;/FQL&gt;&lt;FQL&gt;&lt;Q&gt;CC_QA^IMF_IFS_RCPI_Q(0)&lt;/Q&gt;&lt;R&gt;0&lt;/R&gt;&lt;C&gt;0&lt;/C&gt;&lt;/FQL&gt;&lt;FQL&gt;&lt;Q&gt;UAE^FMA_EVAL_EBIT(LTMA,NOW,NOW,M,"PORTAGG","MEANR")&lt;/Q&gt;&lt;R&gt;1&lt;/R&gt;&lt;C&gt;1&lt;/C&gt;&lt;D xsi:type="xsd:double"&gt;9.11701393344476&lt;/D&gt;&lt;/FQL&gt;&lt;FQL&gt;&lt;Q&gt;QAT^FMA_EVAL_EBITDA(NTMA,0,,,"PORTAGG","MEANR")&lt;/Q&gt;&lt;R&gt;1&lt;/R&gt;&lt;C&gt;1&lt;/C&gt;&lt;D xsi:type="xsd:double"&gt;9.49764159650976&lt;/D&gt;&lt;/FQL&gt;&lt;FQL&gt;&lt;Q&gt;GREK^FMA_EVAL_EBIT(LTMA,NOW,NOW,M,"PORTAGG","MEANR")&lt;/Q&gt;&lt;R&gt;1&lt;/R&gt;&lt;C&gt;1&lt;/C&gt;&lt;D xsi:type="xsd:double"&gt;8.21029212850788&lt;/D&gt;&lt;/FQL&gt;&lt;FQL&gt;&lt;Q&gt;EWZ^JULIAN(FMA_DIV_YLD(NTMA,NOW,NOW,M,"PORTAGG","MEANR").DATES)&lt;/Q&gt;&lt;R&gt;1&lt;/R&gt;&lt;C&gt;1&lt;/C&gt;&lt;D xsi:type="xsd:long"&gt;45534&lt;/D&gt;&lt;/FQL&gt;&lt;FQL&gt;&lt;Q&gt;ECH^FMA_DIV_YLD(NTMA,NOW,NOW,M,"PORTAGG","MEANR")&lt;/Q&gt;&lt;R&gt;1&lt;/R&gt;&lt;C&gt;1&lt;/C&gt;&lt;D xsi:type="xsd:double"&gt;5.28433638655067&lt;/D&gt;&lt;/FQL&gt;&lt;FQL&gt;&lt;Q&gt;CNYA^FG_TOTAL_RETURNC(0,-3AM)&lt;/Q&gt;&lt;R&gt;1&lt;/R&gt;&lt;C&gt;1&lt;/C&gt;&lt;D xsi:type="xsd:double"&gt;11.594772&lt;/D&gt;&lt;/FQL&gt;&lt;FQL&gt;&lt;Q&gt;EWJ^PERCENT_CHANGE(FMA_EPS(+1,0,,,,"PORTAGG","MEAN"),FMA_EPS(+1,-1AM,,,,"PORTAGG","MEAN"))&lt;/Q&gt;&lt;R&gt;1&lt;/R&gt;&lt;C&gt;1&lt;/C&gt;&lt;D xsi:type="xsd:double"&gt;0.39244533269804&lt;/D&gt;&lt;/FQL&gt;&lt;FQL&gt;&lt;Q&gt;KSA^SIZE(FG_CONSTITUENTS)&lt;/Q&gt;&lt;R&gt;1&lt;/R&gt;&lt;C&gt;1&lt;/C&gt;&lt;D xsi:type="xsd:long"&gt;127&lt;/D&gt;&lt;/FQL&gt;&lt;FQL&gt;&lt;Q&gt;EZA^FMA_COS_DOWN("EPS","1M",+1,NOW,,,"PORTAGG","MEANR")&lt;/Q&gt;&lt;R&gt;1&lt;/R&gt;&lt;C&gt;1&lt;/C&gt;&lt;D xsi:type="xsd:double"&gt;13&lt;/D&gt;&lt;/FQL&gt;&lt;FQL&gt;&lt;Q&gt;VGK^FMA_EVAL_EBITDA(NTMA,0,,,"PORTAGG","MEANR")&lt;/Q&gt;&lt;R&gt;1&lt;/R&gt;&lt;C&gt;1&lt;/C&gt;&lt;D xsi:type="xsd:double"&gt;9.05793202229782&lt;/D&gt;&lt;/FQL&gt;&lt;FQL&gt;&lt;Q&gt;TIOS-FDS^FG_PRICE_MAVG(0,,,,30)&lt;/Q&gt;&lt;R&gt;1&lt;/R&gt;&lt;C&gt;1&lt;/C&gt;&lt;D xsi:type="xsd:double"&gt;94.614&lt;/D&gt;&lt;/FQL&gt;&lt;FQL&gt;&lt;Q&gt;GREK^FG_PRICE_MAVG(0,,,,60)&lt;/Q&gt;&lt;R&gt;1&lt;/R&gt;&lt;C&gt;1&lt;/C&gt;&lt;D xsi:type="xsd:double"&gt;42.02512&lt;/D&gt;&lt;/FQL&gt;&lt;FQL&gt;&lt;Q&gt;CNYA^FG_PRICE_MAVG(0,,,,200)&lt;/Q&gt;&lt;R&gt;1&lt;/R&gt;&lt;C&gt;1&lt;/C&gt;&lt;D xsi:type="xsd:double"&gt;25.59701&lt;/D&gt;&lt;/FQL&gt;&lt;FQL&gt;&lt;Q&gt;TUR^FG_TOTAL_RETURNC(0,-6AM)&lt;/Q&gt;&lt;R&gt;1&lt;/R&gt;&lt;C&gt;1&lt;/C&gt;&lt;D xsi:type="xsd:double"&gt;6.6725492&lt;/D&gt;&lt;/FQL&gt;&lt;FQL&gt;&lt;Q&gt;MCHI^FMA_PCT_ABOVE_MAVG(200,0,,,,"PORTAGG")&lt;/Q&gt;&lt;R&gt;1&lt;/R&gt;&lt;C&gt;1&lt;/C&gt;&lt;D xsi:type="xsd:double"&gt;42.6644182124789&lt;/D&gt;&lt;/FQL&gt;&lt;FQL&gt;&lt;Q&gt;EWZ^FG_TOTAL_RETURNC(0,-1AM)&lt;/Q&gt;&lt;R&gt;1&lt;/R&gt;&lt;C&gt;1&lt;/C&gt;&lt;D xsi:type="xsd:double"&gt;-3.034258&lt;/D&gt;&lt;/FQL&gt;&lt;FQL&gt;&lt;Q&gt;EWM^P_PRICE(0)/P_PRICE_HIGH_PR(0,,,,,,"PRICE","INTRA","52W")&lt;/Q&gt;&lt;R&gt;1&lt;/R&gt;&lt;C&gt;1&lt;/C&gt;&lt;D xsi:type="xsd:double"&gt;0.99818116&lt;/D&gt;&lt;/FQL&gt;&lt;FQL&gt;&lt;Q&gt;EPHE^FG_TOTAL_RETURNC(0,-6AM)&lt;/Q&gt;&lt;R&gt;1&lt;/R&gt;&lt;C&gt;1&lt;/C&gt;&lt;D xsi:type="xsd:double"&gt;10.561299&lt;/D&gt;&lt;/FQL&gt;&lt;FQL&gt;&lt;Q&gt;REFVNDISC-FDS^PROPER_NAME(0,,,"SECURITY","NAME")&lt;/Q&gt;&lt;R&gt;1&lt;/R&gt;&lt;C&gt;1&lt;/C&gt;&lt;D xsi:type="xsd:string"&gt;Vietnam Discount Rate&lt;/D&gt;&lt;/FQL&gt;&lt;FQL&gt;&lt;Q&gt;REFIDRREPO-FDS^FG_YIELD(NOW,,,0)&lt;/Q&gt;&lt;R&gt;1&lt;/R&gt;&lt;C&gt;1&lt;/C&gt;&lt;D xsi:type="xsd:double"&gt;6&lt;/D&gt;&lt;/FQL&gt;&lt;FQL&gt;&lt;Q&gt;TRYGR10Y-FDS^PCTCHG(FG_YIELD(0,,,,"YTM"),FG_YIELD(-3AM,,,,"YTM"))&lt;/Q&gt;&lt;R&gt;0&lt;/R&gt;&lt;C&gt;0&lt;/C&gt;&lt;/FQL&gt;&lt;FQL&gt;&lt;Q&gt;TRYUS10Y-FDS^FG_YIELD(0,,,,"YTM")&lt;/Q&gt;&lt;R&gt;0&lt;/R&gt;&lt;C&gt;0&lt;/C&gt;&lt;/FQL&gt;&lt;FQL&gt;&lt;Q&gt;QAT^FG_FCF_YIELD_NTM(0)&lt;/Q&gt;&lt;R&gt;0&lt;/R&gt;&lt;C&gt;0&lt;/C&gt;&lt;/FQL&gt;&lt;FQL&gt;&lt;Q&gt;EPOL^FMA_DIV_YLD(NTMA,NOW,NOW,M,"PORTAGG","MEANR")&lt;/Q&gt;&lt;R&gt;1&lt;/R&gt;&lt;C&gt;1&lt;/C&gt;&lt;D xsi:type="xsd:double"&gt;5.4239698282375&lt;/D&gt;&lt;/FQL&gt;&lt;FQL&gt;&lt;Q&gt;TIOS-FDS^FG_PRICE(0)&lt;/Q&gt;&lt;R&gt;1&lt;/R&gt;&lt;C&gt;1&lt;/C&gt;&lt;D xsi:type="xsd:double"&gt;92.54&lt;/D&gt;&lt;/FQL&gt;&lt;FQL&gt;&lt;Q&gt;INDA^FG_TOTAL_RETURNC(0,-12AM)&lt;/Q&gt;&lt;R&gt;1&lt;/R&gt;&lt;C&gt;1&lt;/C&gt;&lt;D xsi:type="xsd:double"&gt;32.765198&lt;/D&gt;&lt;/FQL&gt;&lt;FQL&gt;&lt;Q&gt;CNYA^PERCENT_CHANGE(FMA_EPS(+1,0,,,,"PORTAGG","MEAN"),FMA_EPS(+1,-3AM,,,,"PORTAGG","MEAN"))&lt;/Q&gt;&lt;R&gt;1&lt;/R&gt;&lt;C&gt;1&lt;/C&gt;&lt;D xsi:type="xsd:double"&gt;4.21879838046817&lt;/D&gt;&lt;/FQL&gt;&lt;FQL&gt;&lt;Q&gt;KSA^FMA_COS_DOWN("EPS","1M",+1,NOW,,,"PORTAGG","MEANR")&lt;/Q&gt;&lt;R&gt;1&lt;/R&gt;&lt;C&gt;1&lt;/C&gt;&lt;D xsi:type="xsd:double"&gt;33&lt;/D&gt;&lt;/FQL&gt;&lt;FQL&gt;&lt;Q&gt;EZA^FMA_COS_UP("EPS","1M",+1,NOW,,,"PORTAGG","MEANR")&lt;/Q&gt;&lt;R&gt;1&lt;/R&gt;&lt;C&gt;1&lt;/C&gt;&lt;D xsi:type="xsd:double"&gt;14&lt;/D&gt;&lt;/FQL&gt;&lt;FQL&gt;&lt;Q&gt;EIDO^SIZE(FG_CONSTITUENTS)&lt;/Q&gt;&lt;R&gt;1&lt;/R&gt;&lt;C&gt;1&lt;/C&gt;&lt;D xsi:type="xsd:long"&gt;75&lt;/D&gt;&lt;/FQL&gt;&lt;FQL&gt;&lt;Q&gt;ECH^FMA_RBICS_REV_CURRENT(30, LOC, "PORTAGG")&lt;/Q&gt;&lt;R&gt;1&lt;/R&gt;&lt;C&gt;1&lt;/C&gt;&lt;D xsi:type="xsd:double"&gt;35.2771636345055&lt;/D&gt;&lt;/FQL&gt;&lt;FQL&gt;&lt;Q&gt;REFAEREPO-FDS^(SUBARRAY(NOT_NA(NO_REPEAT_F(FG_YIELD(NOW,-10AY,D))),0,1)-SUBARRAY(NOT_NA(NO_REPEAT_F(FG_YIELD(NOW,-10AY,D))),1,1))*100&lt;/Q&gt;&lt;R&gt;1&lt;/R&gt;&lt;C&gt;1&lt;/C&gt;&lt;D xsi:type="xsd:double"&gt;-50&lt;/D&gt;&lt;/FQL&gt;&lt;FQL&gt;&lt;Q&gt;REFBRSELIC-FDS^(SUBARRAY(NOT_NA(NO_REPEAT_F(FG_YIELD(NOW,-10AY,D))),0,1)-SUBARRAY(NOT_NA(NO_REPEAT_F(FG_YIELD(NOW,-10AY,D))),1,1))*100&lt;/Q&gt;&lt;R&gt;1&lt;/R&gt;&lt;C&gt;1&lt;/C&gt;&lt;D xsi:type="xsd:double"&gt;25&lt;/D&gt;&lt;/FQL&gt;&lt;FQL&gt;&lt;Q&gt;TRYGR10Y-FDS^PCTCHG(FG_YIELD(0,,,,"YTM"),FG_YIELD(-1AM,,,,"YTM"))&lt;/Q&gt;&lt;R&gt;0&lt;/R&gt;&lt;C&gt;0&lt;/C&gt;&lt;/FQL&gt;&lt;FQL&gt;&lt;Q&gt;TRYKR10Y-FDS^FG_YIELD(0,,,,"YTM")&lt;/Q&gt;&lt;R&gt;0&lt;/R&gt;&lt;C&gt;0&lt;/C&gt;&lt;/FQL&gt;&lt;FQL&gt;&lt;Q&gt;CC_IN^IMF_IFS_RCPI_Q(0)&lt;/Q&gt;&lt;R&gt;0&lt;/R&gt;&lt;C&gt;0&lt;/C&gt;&lt;/FQL&gt;&lt;FQL&gt;&lt;Q&gt;UAE^FMA_EVAL_EBITDA(NTMA,0,,,"PORTAGG","MEANR")&lt;/Q&gt;&lt;R&gt;1&lt;/R&gt;&lt;C&gt;1&lt;/C&gt;&lt;D xsi:type="xsd:double"&gt;6.60696808065444&lt;/D&gt;&lt;/FQL&gt;&lt;FQL&gt;&lt;Q&gt;GREK^FMA_EVAL_EBITDA(NTMA,0,,,"PORTAGG","MEANR")&lt;/Q&gt;&lt;R&gt;1&lt;/R&gt;&lt;C&gt;1&lt;/C&gt;&lt;D xsi:type="xsd:double"&gt;5.59942430274599&lt;/D&gt;&lt;/FQL&gt;&lt;FQL&gt;&lt;Q&gt;EWY^FMA_EVAL_EBIT(LTMA,NOW,NOW,M,"PORTAGG","MEANR")&lt;/Q&gt;&lt;R&gt;1&lt;/R&gt;&lt;C&gt;1&lt;/C&gt;&lt;D xsi:type="xsd:double"&gt;15.1567858695746&lt;/D&gt;&lt;/FQL&gt;&lt;FQL&gt;&lt;Q&gt;ECH^FMA_PE(NTMA,0,,,"PORTAGG","MEANR")&lt;/Q&gt;&lt;R&gt;1&lt;/R&gt;&lt;C&gt;1&lt;/C&gt;&lt;D xsi:type="xsd:double"&gt;9.37138297140707&lt;/D&gt;&lt;/FQL&gt;&lt;FQL&gt;&lt;Q&gt;REFIDRREPO-FDS^PROPER_NAME(0,,,"SECURITY","NAME")&lt;/Q&gt;&lt;R&gt;1&lt;/R&gt;&lt;C&gt;1&lt;/C&gt;&lt;D xsi:type="xsd:string"&gt;Indonesia BI (Reverse) Repo Rate - 7 Day&lt;/D&gt;&lt;/FQL&gt;&lt;FQL&gt;&lt;Q&gt;TRYUS10Y-FDS^FG_YIELD_NAME&lt;/Q&gt;&lt;R&gt;1&lt;/R&gt;&lt;C&gt;1&lt;/C&gt;&lt;D xsi:type="xsd:string"&gt;US Benchmark Bond - 10 Year&lt;/D&gt;&lt;/FQL&gt;&lt;FQL&gt;&lt;Q&gt;CC_GR^IMF_IFS_RCPI_Q(0)&lt;/Q&gt;&lt;R&gt;1&lt;/R&gt;&lt;C&gt;1&lt;/C&gt;&lt;D xsi:type="xsd:double"&gt;2.571976&lt;/D&gt;&lt;/FQL&gt;&lt;FQL&gt;&lt;Q&gt;VGK^FG_FCF_YIELD_NTM(0)&lt;/Q&gt;&lt;R&gt;1&lt;/R&gt;&lt;C&gt;1&lt;/C&gt;&lt;D xsi:type="xsd:double"&gt;5.28323894400439&lt;/D&gt;&lt;/FQL&gt;&lt;FQL&gt;&lt;Q&gt;QAT^FMA_DIV_YLD(NTMA,NOW,NOW,M,"PORTAGG","MEANR")&lt;/Q&gt;&lt;R&gt;1&lt;/R&gt;&lt;C&gt;1&lt;/C&gt;&lt;D xsi:type="xsd:double"&gt;5.50193338363793&lt;/D&gt;&lt;/FQL&gt;&lt;FQL&gt;&lt;Q&gt;EWT^JULIAN(FMA_DIV_YLD(NTMA,NOW,NOW,M,"PORTAGG","MEANR").DATES)&lt;/Q&gt;&lt;R&gt;1&lt;/R&gt;&lt;C&gt;1&lt;/C&gt;&lt;D xsi:type="xsd:long"&gt;45534&lt;/D&gt;&lt;/FQL&gt;&lt;FQL&gt;&lt;Q&gt;EPOL^JULIAN(FMA_DIV_YLD(NTMA,NOW,NOW,M,"PORTAGG","MEANR").DATES)&lt;/Q&gt;&lt;R&gt;1&lt;/R&gt;&lt;C&gt;1&lt;/C&gt;&lt;D xsi:type="xsd:long"&gt;45534&lt;/D&gt;&lt;/FQL&gt;&lt;FQL&gt;&lt;Q&gt;GREK^FG_COMPANY_NAME&lt;/Q&gt;&lt;R&gt;1&lt;/R&gt;&lt;C&gt;1&lt;/C&gt;&lt;D xsi:type="xsd:string"&gt;Global X MSCI Greece ETF&lt;/D&gt;&lt;/FQL&gt;&lt;FQL&gt;&lt;Q&gt;REFCLMPR-FDS^(SUBARRAY(NOT_NA(NO_REPEAT_F(FG_YIELD(NOW,-10AY,D))),0,1)-SUBARRAY(NOT_NA(NO_REPEAT_F(FG_YIELD(NOW,-10AY,D))),1,1))*100&lt;/Q&gt;&lt;R&gt;1&lt;/R&gt;&lt;C&gt;1&lt;/C&gt;&lt;D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ZA10Y-FDS^PCTCHG(FG_YIELD(0,,,,"YTM"),FG_YIELD(-3AM,,,,"YTM"))&lt;/Q&gt;&lt;R&gt;0&lt;/R&gt;&lt;C&gt;0&lt;/C&gt;&lt;/FQL&gt;&lt;FQL&gt;&lt;Q&gt;EZA^FG_COMPANY_NAME&lt;/Q&gt;&lt;R&gt;1&lt;/R&gt;&lt;C&gt;1&lt;/C&gt;&lt;D xsi:type="xsd:string"&gt;iShares MSCI South Africa ETF&lt;/D&gt;&lt;/FQL&gt;&lt;FQL&gt;&lt;Q&gt;TRYPL10Y-FDS^PCTCHG(FG_YIELD(0,,,,"YTM"),FG_YIELD(-1AM,,,,"YTM"))&lt;/Q&gt;&lt;R&gt;0&lt;/R&gt;&lt;C&gt;0&lt;/C&gt;&lt;/FQL&gt;&lt;FQL&gt;&lt;Q&gt;GREK^FG_PRICE(0)&lt;/Q&gt;&lt;R&gt;1&lt;/R&gt;&lt;C&gt;1&lt;/C&gt;&lt;D xsi:type="xsd:double"&gt;44.07&lt;/D&gt;&lt;/FQL&gt;&lt;FQL&gt;&lt;Q&gt;CNYA^FG_PRICE_MAVG(0,,,,60)&lt;/Q&gt;&lt;R&gt;1&lt;/R&gt;&lt;C&gt;1&lt;/C&gt;&lt;D xsi:type="xsd:double"&gt;25.055532&lt;/D&gt;&lt;/FQL&gt;&lt;FQL&gt;&lt;Q&gt;TUR^FG_TOTAL_RETURNC(0,-3AM)&lt;/Q&gt;&lt;R&gt;1&lt;/R&gt;&lt;C&gt;1&lt;/C&gt;&lt;D xsi:type="xsd:double"&gt;-12.01716&lt;/D&gt;&lt;/FQL&gt;&lt;FQL&gt;&lt;Q&gt;INDA^P_PRICE(0)/P_PRICE_LOW_PR(0,,,,,,"PRICE","INTRA","52W")-1&lt;/Q&gt;&lt;R&gt;1&lt;/R&gt;&lt;C&gt;1&lt;/C&gt;&lt;D xsi:type="xsd:double"&gt;0.3873917&lt;/D&gt;&lt;/FQL&gt;&lt;FQL&gt;&lt;Q&gt;EWZ^PERCENT_CHANGE(FMA_EPS(+1,0,,,,"PORTAGG","MEAN"),FMA_EPS(+1,-3AM,,,,"PORTAGG","MEAN"))&lt;/Q&gt;&lt;R&gt;1&lt;/R&gt;&lt;C&gt;1&lt;/C&gt;&lt;D xsi:type="xsd:double"&gt;-14.6157041348904&lt;/D&gt;&lt;/FQL&gt;&lt;FQL&gt;&lt;Q&gt;EWM^FG_TOTAL_RETURNC(0,-6AM)&lt;/Q&gt;&lt;R&gt;1&lt;/R&gt;&lt;C&gt;1&lt;/C&gt;&lt;D xsi:type="xsd:double"&gt;27.711927&lt;/D&gt;&lt;/FQL&gt;&lt;FQL&gt;&lt;Q&gt;EPHE^FG_TOTAL_RETURNC(0,-3AM)&lt;/Q&gt;&lt;R&gt;1&lt;/R&gt;&lt;C&gt;1&lt;/C&gt;&lt;D xsi:type="xsd:double"&gt;24.242424&lt;/D&gt;&lt;/FQL&gt;&lt;FQL&gt;&lt;Q&gt;EWJ^FMA_PCT_ABOVE_MAVG(200,0,,,,"PORTAGG")&lt;/Q&gt;&lt;R&gt;1&lt;/R&gt;&lt;C&gt;1&lt;/C&gt;&lt;D xsi:type="xsd:double"&gt;49.2462311557789&lt;/D&gt;&lt;/FQL&gt;&lt;FQL&gt;&lt;Q&gt;EWZ^SIZE(FG_CONSTITUENTS)&lt;/Q&gt;&lt;R&gt;1&lt;/R&gt;&lt;C&gt;1&lt;/C&gt;&lt;D xsi:type="xsd:long"&gt;55&lt;/D&gt;&lt;/FQL&gt;&lt;FQL&gt;&lt;Q&gt;ECH^SIZE(FG_CONSTITUENTS)&lt;/Q&gt;&lt;R&gt;1&lt;/R&gt;&lt;C&gt;1&lt;/C&gt;&lt;D xsi:type="xsd:long"&gt;28&lt;/D&gt;&lt;/FQL&gt;&lt;FQL&gt;&lt;Q&gt;CNYA^FMA_RBICS_REV_CURRENT(30, LOC, "PORTAGG")&lt;/Q&gt;&lt;R&gt;1&lt;/R&gt;&lt;C&gt;1&lt;/C&gt;&lt;D xsi:type="xsd:double"&gt;21.788870292869&lt;/D&gt;&lt;/FQL&gt;&lt;FQL&gt;&lt;Q&gt;REFBRSELIC-FDS^FG_YIELD(NOW,,,0)&lt;/Q&gt;&lt;R&gt;1&lt;/R&gt;&lt;C&gt;1&lt;/C&gt;&lt;D xsi:type="xsd:double"&gt;10.75&lt;/D&gt;&lt;/FQL&gt;&lt;FQL&gt;&lt;Q&gt;TRYMX10Y-FDS^FG_YIELD(0,,,,"YTM")&lt;/Q&gt;&lt;R&gt;0&lt;/R&gt;&lt;C&gt;0&lt;/C&gt;&lt;/FQL&gt;&lt;FQL&gt;&lt;Q&gt;EWZ^FMA_EVAL_EBITDA(NTMA,0,,,"PORTAGG","MEANR")&lt;/Q&gt;&lt;R&gt;1&lt;/R&gt;&lt;C&gt;1&lt;/C&gt;&lt;D xsi:type="xsd:double"&gt;4.65407464254824&lt;/D&gt;&lt;/FQL&gt;&lt;FQL&gt;&lt;Q&gt;CNYA^FG_PRICE_MAVG(0,,,,30)&lt;/Q&gt;&lt;R&gt;1&lt;/R&gt;&lt;C&gt;1&lt;/C&gt;&lt;D xsi:type="xsd:double"&gt;24.86584&lt;/D&gt;&lt;/FQL&gt;&lt;FQL&gt;&lt;Q&gt;TUR^FG_TOTAL_RETURNC(0,-1AM)&lt;/Q&gt;&lt;R&gt;1&lt;/R&gt;&lt;C&gt;1&lt;/C&gt;&lt;D xsi:type="xsd:double"&gt;0.24449825&lt;/D&gt;&lt;/FQL&gt;&lt;FQL&gt;&lt;Q&gt;EWZ^PERCENT_CHANGE(FMA_EPS(+1,0,,,,"PORTAGG","MEAN"),FMA_EPS(+1,-1AM,,,,"PORTAGG","MEAN"))&lt;/Q&gt;&lt;R&gt;1&lt;/R&gt;&lt;C&gt;1&lt;/C&gt;&lt;D xsi:type="xsd:double"&gt;-9.14714040108527&lt;/D&gt;&lt;/FQL&gt;&lt;FQL&gt;&lt;Q&gt;EPHE^PERCENT_CHANGE(FMA_EPS(+1,0,,,,"PORTAGG","MEAN"),FMA_EPS(+1,-1AM,,,,"PORTAGG","MEAN"))&lt;/Q&gt;&lt;R&gt;1&lt;/R&gt;&lt;C&gt;1&lt;/C&gt;&lt;D xsi:type="xsd:double"&gt;3.7193769582484&lt;/D&gt;&lt;/FQL&gt;&lt;FQL&gt;&lt;Q&gt;CNYA^PERCENT_CHANGE(FMA_EPS(+1,0,,,,"PORTAGG","MEAN"),FMA_EPS(+1,-1AM,,,,"PORTAGG","MEAN"))&lt;/Q&gt;&lt;R&gt;1&lt;/R&gt;&lt;C&gt;1&lt;/C&gt;&lt;D xsi:type="xsd:double"&gt;1.83425263902269&lt;/D&gt;&lt;/FQL&gt;&lt;FQL&gt;&lt;Q&gt;KSA^FMA_COS_UP("EPS","1M",+1,NOW,,,"PORTAGG","MEANR")&lt;/Q&gt;&lt;R&gt;1&lt;/R&gt;&lt;C&gt;1&lt;/C&gt;&lt;D xsi:type="xsd:double"&gt;30&lt;/D&gt;&lt;/FQL&gt;&lt;FQL&gt;&lt;Q&gt;ECH^FMA_COS_UP("EPS","1M",+1,NOW,,,"PORTAGG","MEANR")&lt;/Q&gt;&lt;R&gt;1&lt;/R&gt;&lt;C&gt;1&lt;/C&gt;&lt;D xsi:type="xsd:double"&gt;12&lt;/D&gt;&lt;/FQL&gt;&lt;FQL&gt;&lt;Q&gt;REFAEREPO-FDS^FG_YIELD(NOW,,,0)&lt;/Q&gt;&lt;R&gt;1&lt;/R&gt;&lt;C&gt;1&lt;/C&gt;&lt;D xsi:type="xsd:double"&gt;4.9&lt;/D&gt;&lt;/FQL&gt;&lt;FQL&gt;&lt;Q&gt;UAE^FG_FCF_YIELD_NTM(0)&lt;/Q&gt;&lt;R&gt;1&lt;/R&gt;&lt;C&gt;1&lt;/C&gt;&lt;D xsi:type="xsd:double"&gt;10.4099636962394&lt;/D&gt;&lt;/FQL&gt;&lt;FQL&gt;&lt;Q&gt;EWY^FMA_EVAL_EBITDA(NTMA,0,,,"PORTAGG","MEANR")&lt;/Q&gt;&lt;R&gt;1&lt;/R&gt;&lt;C&gt;1&lt;/C&gt;&lt;D xsi:type="xsd:double"&gt;5.62716758058399&lt;/D&gt;&lt;/FQL&gt;&lt;FQL&gt;&lt;Q&gt;ECH^FMA_PE(LTM,0,,,"PORTAGG","MEANR")&lt;/Q&gt;&lt;R&gt;1&lt;/R&gt;&lt;C&gt;1&lt;/C&gt;&lt;D xsi:type="xsd:double"&gt;12.6250889754355&lt;/D&gt;&lt;/FQL&gt;&lt;FQL&gt;&lt;Q&gt;REFINREPO-FDS^FG_YIELD(NOW,,,0)&lt;/Q&gt;&lt;R&gt;1&lt;/R&gt;&lt;C&gt;1&lt;/C&gt;&lt;D xsi:type="xsd:double"&gt;6.5&lt;/D&gt;&lt;/FQL&gt;&lt;FQL&gt;&lt;Q&gt;DUMMY^ECON_DATE(45439,,, 'MM/YYYY')&lt;/Q&gt;&lt;R&gt;1&lt;/R&gt;&lt;C&gt;1&lt;/C&gt;&lt;D xsi:type="xsd:string"&gt;05/2024&lt;/D&gt;&lt;/FQL&gt;&lt;FQL&gt;&lt;Q&gt;DUMMY^ECON_DATE(45531,,, 'MM/YYYY')&lt;/Q&gt;&lt;R&gt;1&lt;/R&gt;&lt;C&gt;1&lt;/C&gt;&lt;D xsi:type="xsd:string"&gt;08/2024&lt;/D&gt;&lt;/FQL&gt;&lt;FQL&gt;&lt;Q&gt;CC_AE^IMF_IFS_RCPI_Q(-1AM)&lt;/Q&gt;&lt;R&gt;0&lt;/R&gt;&lt;C&gt;0&lt;/C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IN^IMF_IFS_RCPI_Q(-1AM)&lt;/Q&gt;&lt;R&gt;0&lt;/R&gt;&lt;C&gt;0&lt;/C&gt;&lt;/FQL&gt;&lt;FQL&gt;&lt;Q&gt;DUMMY^ECON_EXPR_DATA('FDS_ECON[NTCPMIMFGSA@CN]',08/2024,,Q)&lt;/Q&gt;&lt;R&gt;1&lt;/R&gt;&lt;C&gt;1&lt;/C&gt;&lt;D xsi:type="xsd:double"&gt;51.64454&lt;/D&gt;&lt;/FQL&gt;&lt;FQL&gt;&lt;Q&gt;DUMMY^ECON_EXPR_DATA('FDS_ECON[NTCPMIMFGSA@CN]',05/2024,,Q)&lt;/Q&gt;&lt;R&gt;1&lt;/R&gt;&lt;C&gt;1&lt;/C&gt;&lt;D xsi:type="xsd:double"&gt;50.938282&lt;/D&gt;&lt;/FQL&gt;&lt;FQL&gt;&lt;Q&gt;DUMMY^ECON_EXPR_DATA('FDS_ECON[NTCPMIMFGSA@CL]',08/2024,,Q)&lt;/Q&gt;&lt;R&gt;0&lt;/R&gt;&lt;C&gt;0&lt;/C&gt;&lt;/FQL&gt;&lt;FQL&gt;&lt;Q&gt;DUMMY^ECON_EXPR_DATA('FDS_ECON[NTCPMIMFGSA@CL]',05/2024,,Q)&lt;/Q&gt;&lt;R&gt;0&lt;/R&gt;&lt;C&gt;0&lt;/C&gt;&lt;/FQL&gt;&lt;FQL&gt;&lt;Q&gt;DUMMY^ECON_EXPR_DATA('FDS_ECON[NTCPMIMFGSA@ID]',08/2024,,Q)&lt;/Q&gt;&lt;R&gt;1&lt;/R&gt;&lt;C&gt;1&lt;/C&gt;&lt;D xsi:type="xsd:double"&gt;51.87755&lt;/D&gt;&lt;/FQL&gt;&lt;FQL&gt;&lt;Q&gt;DUMMY^ECON_EXPR_DATA('FDS_ECON[NTCPMIMFGSA@ID]',05/2024,,Q)&lt;/Q&gt;&lt;R&gt;1&lt;/R&gt;&lt;C&gt;1&lt;/C&gt;&lt;D xsi:type="xsd:double"&gt;53.247562&lt;/D&gt;&lt;/FQL&gt;&lt;FQL&gt;&lt;Q&gt;DUMMY^ECON_EXPR_DATA('FDS_ECON[NTCPMIPHMANHE]',08/2024,,Q)&lt;/Q&gt;&lt;R&gt;1&lt;/R&gt;&lt;C&gt;1&lt;/C&gt;&lt;D xsi:type="xsd:double"&gt;51.78043&lt;/D&gt;&lt;/FQL&gt;&lt;FQL&gt;&lt;Q&gt;DUMMY^ECON_EXPR_DATA('FDS_ECON[NTCPMIPHMANHE]',05/2024,,Q)&lt;/Q&gt;&lt;R&gt;1&lt;/R&gt;&lt;C&gt;1&lt;/C&gt;&lt;D xsi:type="xsd:double"&gt;50.931423&lt;/D&gt;&lt;/FQL&gt;&lt;FQL&gt;&lt;Q&gt;DUMMY^ECON_EXPR_DATA('FDS_ECON[NTCPMIMFGSA@PL]',08/2024,,Q)&lt;/Q&gt;&lt;R&gt;1&lt;/R&gt;&lt;C&gt;1&lt;/C&gt;&lt;D xsi:type="xsd:double"&gt;45.313137&lt;/D&gt;&lt;/FQL&gt;&lt;FQL&gt;&lt;Q&gt;DUMMY^ECON_EXPR_DATA('FDS_ECON[NTCPMIMFGSA@PL]',05/2024,,Q)&lt;/Q&gt;&lt;R&gt;1&lt;/R&gt;&lt;C&gt;1&lt;/C&gt;&lt;D xsi:type="xsd:double"&gt;47.64948&lt;/D&gt;&lt;/FQL&gt;&lt;FQL&gt;&lt;Q&gt;DUMMY^ECON_EXPR_DATA('FDS_ECON[NTCPMIMFGSA@PE]',08/2024,,Q)&lt;/Q&gt;&lt;R&gt;0&lt;/R&gt;&lt;C&gt;0&lt;/C&gt;&lt;/FQL&gt;&lt;FQL&gt;&lt;Q&gt;DUMMY^ECON_EXPR_DATA('FDS_ECON[NTCPMIMFGSA@PE]',05/2024,,Q)&lt;/Q&gt;&lt;R&gt;0&lt;/R&gt;&lt;C&gt;0&lt;/C&gt;&lt;/FQL&gt;&lt;FQL&gt;&lt;Q&gt;DUMMY^ECON_EXPR_DATA('FDS_ECON[PMIMYMANHE]',08/2024,,Q)&lt;/Q&gt;&lt;R&gt;1&lt;/R&gt;&lt;C&gt;1&lt;/C&gt;&lt;D xsi:type="xsd:double"&gt;49.6697&lt;/D&gt;&lt;/FQL&gt;&lt;FQL&gt;&lt;Q&gt;DUMMY^ECON_EXPR_DATA('FDS_ECON[PMIMYMANHE]',05/2024,,Q)&lt;/Q&gt;&lt;R&gt;1&lt;/R&gt;&lt;C&gt;1&lt;/C&gt;&lt;D xsi:type="xsd:double"&gt;48.94971&lt;/D&gt;&lt;/FQL&gt;&lt;FQL&gt;&lt;Q&gt;DUMMY^ECON_EXPR_DATA('FDS_ECON[NTCPMIMFGSA@TW]',08/2024,,Q)&lt;/Q&gt;&lt;R&gt;1&lt;/R&gt;&lt;C&gt;1&lt;/C&gt;&lt;D xsi:type="xsd:double"&gt;51.407047&lt;/D&gt;&lt;/FQL&gt;&lt;FQL&gt;&lt;Q&gt;DUMMY^ECON_EXPR_DATA('FDS_ECON[NTCPMIMFGSA@TW]',05/2024,,Q)&lt;/Q&gt;&lt;R&gt;1&lt;/R&gt;&lt;C&gt;1&lt;/C&gt;&lt;D xsi:type="xsd:double"&gt;48.895138&lt;/D&gt;&lt;/FQL&gt;&lt;FQL&gt;&lt;Q&gt;DUMMY^ECON_EXPR_DATA('FDS_ECON[NTCPMIMFGSA@MX]',08/2024,,Q)&lt;/Q&gt;&lt;R&gt;1&lt;/R&gt;&lt;C&gt;1&lt;/C&gt;&lt;D xsi:type="xsd:double"&gt;51.090343&lt;/D&gt;&lt;/FQL&gt;&lt;FQL&gt;&lt;Q&gt;DUMMY^ECON_EXPR_DATA('FDS_ECON[NTCPMIMFGSA@MX]',05/2024,,Q)&lt;/Q&gt;&lt;R&gt;1&lt;/R&gt;&lt;C&gt;1&lt;/C&gt;&lt;D xsi:type="xsd:double"&gt;51.565502&lt;/D&gt;&lt;/FQL&gt;&lt;FQL&gt;&lt;Q&gt;DUMMY^ECON_EXPR_DATA('FDS_ECON[NTCPMIMFGSA@KR]',08/2024,,Q)&lt;/Q&gt;&lt;R&gt;1&lt;/R&gt;&lt;C&gt;1&lt;/C&gt;&lt;D xsi:type="xsd:double"&gt;51.02443&lt;/D&gt;&lt;/FQL&gt;&lt;FQL&gt;&lt;Q&gt;DUMMY^ECON_EXPR_DATA('FDS_ECON[NTCPMIMFGSA@KR]',05/2024,,Q)&lt;/Q&gt;&lt;R&gt;1&lt;/R&gt;&lt;C&gt;1&lt;/C&gt;&lt;D xsi:type="xsd:double"&gt;50.57622&lt;/D&gt;&lt;/FQL&gt;&lt;FQL&gt;&lt;Q&gt;DUMMY^ECON_EXPR_DATA('FDS_ECON[NTCPMIMFGSA@BR]',08/2024,,Q)&lt;/Q&gt;&lt;R&gt;1&lt;/R&gt;&lt;C&gt;1&lt;/C&gt;&lt;D xsi:type="xsd:double"&gt;53.488384&lt;/D&gt;&lt;/FQL&gt;&lt;FQL&gt;&lt;Q&gt;DUMMY^ECON_EXPR_DATA('FDS_ECON[NTCPMIMFGSA@BR]',05/2024,,Q)&lt;/Q&gt;&lt;R&gt;1&lt;/R&gt;&lt;C&gt;1&lt;/C&gt;&lt;D xsi:type="xsd:double"&gt;53.509575&lt;/D&gt;&lt;/FQL&gt;&lt;FQL&gt;&lt;Q&gt;DUMMY^ECON_EXPR_DATA('FDS_ECON[PMIMFGSA@ZA]',08/2024,,Q)&lt;/Q&gt;&lt;R&gt;1&lt;/R&gt;&lt;C&gt;1&lt;/C&gt;&lt;D xsi:type="xsd:double"&gt;49.992886&lt;/D&gt;&lt;/FQL&gt;&lt;FQL&gt;&lt;Q&gt;DUMMY^ECON_EXPR_DATA('FDS_ECON[PMIMFGSA@ZA]',05/2024,,Q)&lt;/Q&gt;&lt;R&gt;1&lt;/R&gt;&lt;C&gt;1&lt;/C&gt;&lt;D xsi:type="xsd:double"&gt;49.458923&lt;/D&gt;&lt;/FQL&gt;&lt;FQL&gt;&lt;Q&gt;DUMMY^ECON_EXPR_DATA('FDS_ECON[NTCPMIMFGSA@GR]',08/2024,,Q)&lt;/Q&gt;&lt;R&gt;1&lt;/R&gt;&lt;C&gt;1&lt;/C&gt;&lt;D xsi:type="xsd:double"&gt;54.69078&lt;/D&gt;&lt;/FQL&gt;&lt;FQL&gt;&lt;Q&gt;DUMMY^ECON_EXPR_DATA('FDS_ECON[NTCPMIMFGSA@GR]',05/2024,,Q)&lt;/Q&gt;&lt;R&gt;1&lt;/R&gt;&lt;C&gt;1&lt;/C&gt;&lt;D xsi:type="xsd:double"&gt;55.77546&lt;/D&gt;&lt;/FQL&gt;&lt;FQL&gt;&lt;Q&gt;DUMMY^ECON_EXPR_DATA('FDS_ECON[NTCPMIMFGSA@IN]',08/2024,,Q)&lt;/Q&gt;&lt;R&gt;1&lt;/R&gt;&lt;C&gt;1&lt;/C&gt;&lt;D xsi:type="xsd:double"&gt;58.243446&lt;/D&gt;&lt;/FQL&gt;&lt;FQL&gt;&lt;Q&gt;DUMMY^ECON_EXPR_DATA('FDS_ECON[NTCPMIMFGSA@IN]',05/2024,,Q)&lt;/Q&gt;&lt;R&gt;1&lt;/R&gt;&lt;C&gt;1&lt;/C&gt;&lt;D xsi:type="xsd:double"&gt;57.516636&lt;/D&gt;&lt;/FQL&gt;&lt;FQL&gt;&lt;Q&gt;DUMMY^ECON_EXPR_DATA('FDS_ECON[PMIQAWHEHE]',08/2024,,Q)&lt;/Q&gt;&lt;R&gt;1&lt;/R&gt;&lt;C&gt;1&lt;/C&gt;&lt;D xsi:type="xsd:double"&gt;53.838383&lt;/D&gt;&lt;/FQL&gt;&lt;FQL&gt;&lt;Q&gt;DUMMY^ECON_EXPR_DATA('FDS_ECON[PMIQAWHEHE]',05/2024,,Q)&lt;/Q&gt;&lt;R&gt;1&lt;/R&gt;&lt;C&gt;1&lt;/C&gt;&lt;D xsi:type="xsd:double"&gt;50.683044&lt;/D&gt;&lt;/FQL&gt;&lt;FQL&gt;&lt;Q&gt;DUMMY^ECON_EXPR_DATA('FDS_ECON[NTCPMITHMANHE]',08/2024,,Q)&lt;/Q&gt;&lt;R&gt;1&lt;/R&gt;&lt;C&gt;1&lt;/C&gt;&lt;D xsi:type="xsd:double"&gt;50.221676&lt;/D&gt;&lt;/FQL&gt;&lt;FQL&gt;&lt;Q&gt;DUMMY^ECON_EXPR_DATA('FDS_ECON[NTCPMITHMANHE]',05/2024,,Q)&lt;/Q&gt;&lt;R&gt;1&lt;/R&gt;&lt;C&gt;1&lt;/C&gt;&lt;D xsi:type="xsd:double"&gt;47.04389&lt;/D&gt;&lt;/FQL&gt;&lt;FQL&gt;&lt;Q&gt;DUMMY^ECON_EXPR_DATA('FDS_ECON[NTCPMIMFGSA@TR]',08/2024,,Q)&lt;/Q&gt;&lt;R&gt;1&lt;/R&gt;&lt;C&gt;1&lt;/C&gt;&lt;D xsi:type="xsd:double"&gt;48.55242&lt;/D&gt;&lt;/FQL&gt;&lt;FQL&gt;&lt;Q&gt;DUMMY^ECON_EXPR_DATA('FDS_ECON[NTCPMIMFGSA@TR]',05/2024,,Q)&lt;/Q&gt;&lt;R&gt;1&lt;/R&gt;&lt;C&gt;1&lt;/C&gt;&lt;D xsi:type="xsd:double"&gt;49.822453&lt;/D&gt;&lt;/FQL&gt;&lt;FQL&gt;&lt;Q&gt;DUMMY^ECON_EXPR_DATA('FDS_ECON[NTCPMIMFGSA@AE]',08/2024,,Q)&lt;/Q&gt;&lt;R&gt;0&lt;/R&gt;&lt;C&gt;0&lt;/C&gt;&lt;/FQL&gt;&lt;FQL&gt;&lt;Q&gt;DUMMY^ECON_EXPR_DATA('FDS_ECON[NTCPMIMFGSA@AE]',05/2024,,Q)&lt;/Q&gt;&lt;R&gt;0&lt;/R&gt;&lt;C&gt;0&lt;/C&gt;&lt;/FQL&gt;&lt;FQL&gt;&lt;Q&gt;DUMMY^ECON_EXPR_DATA('FDS_ECON[NTCPMIMFGSA@VN]',08/2024,,Q)&lt;/Q&gt;&lt;R&gt;1&lt;/R&gt;&lt;C&gt;1&lt;/C&gt;&lt;D xsi:type="xsd:double"&gt;51.776978&lt;/D&gt;&lt;/FQL&gt;&lt;FQL&gt;&lt;Q&gt;DUMMY^ECON_EXPR_DATA('FDS_ECON[NTCPMIMFGSA@VN]',05/2024,,Q)&lt;/Q&gt;&lt;R&gt;1&lt;/R&gt;&lt;C&gt;1&lt;/C&gt;&lt;D xsi:type="xsd:double"&gt;50.18627&lt;/D&gt;&lt;/FQL&gt;&lt;FQL&gt;&lt;Q&gt;DUMMY^ECON_EXPR_DATA('FDS_ECON[NTCPMIINDEXSA@SA]',08/2024,,Q)&lt;/Q&gt;&lt;R&gt;1&lt;/R&gt;&lt;C&gt;1&lt;/C&gt;&lt;D xsi:type="xsd:double"&gt;56.14742&lt;/D&gt;&lt;/FQL&gt;&lt;FQL&gt;&lt;Q&gt;DUMMY^ECON_EXPR_DATA('FDS_ECON[NTCPMIINDEXSA@SA]',05/2024,,Q)&lt;/Q&gt;&lt;R&gt;1&lt;/R&gt;&lt;C&gt;1&lt;/C&gt;&lt;D xsi:type="xsd:double"&gt;56.53707&lt;/D&gt;&lt;/FQL&gt;&lt;FQL&gt;&lt;Q&gt;DUMMY^ECON_EXPR_DATA('FDS_ECON[PMIDMMANHE]',08/2024,,Q)&lt;/Q&gt;&lt;R&gt;1&lt;/R&gt;&lt;C&gt;1&lt;/C&gt;&lt;D xsi:type="xsd:double"&gt;49.418606&lt;/D&gt;&lt;/FQL&gt;&lt;FQL&gt;&lt;Q&gt;DUMMY^ECON_EXPR_DATA('FDS_ECON[PMIDMMANHE]',05/2024,,Q)&lt;/Q&gt;&lt;R&gt;1&lt;/R&gt;&lt;C&gt;1&lt;/C&gt;&lt;D xsi:type="xsd:double"&gt;49.135414&lt;/D&gt;&lt;/FQL&gt;&lt;FQL&gt;&lt;Q&gt;DUMMY^ECON_EXPR_DATA('FDS_ECON[NTCPMIMFGSA@EME]',08/2024,,Q)&lt;/Q&gt;&lt;R&gt;1&lt;/R&gt;&lt;C&gt;1&lt;/C&gt;&lt;D xsi:type="xsd:double"&gt;52.00181&lt;/D&gt;&lt;/FQL&gt;&lt;FQL&gt;&lt;Q&gt;DUMMY^ECON_EXPR_DATA('FDS_ECON[NTCPMIMFGSA@EME]',05/2024,,Q)&lt;/Q&gt;&lt;R&gt;1&lt;/R&gt;&lt;C&gt;1&lt;/C&gt;&lt;D xsi:type="xsd:double"&gt;51.518684&lt;/D&gt;&lt;/FQL&gt;&lt;FQL&gt;&lt;Q&gt;CC_IN^IMF_IFS_RCPI_Q(-2AM)&lt;/Q&gt;&lt;R&gt;0&lt;/R&gt;&lt;C&gt;0&lt;/C&gt;&lt;/FQL&gt;&lt;FQL&gt;&lt;Q&gt;CC_QA^IMF_IFS_RCPI_Q(-2AM)&lt;/Q&gt;&lt;R&gt;0&lt;/R&gt;&lt;C&gt;0&lt;/C&gt;&lt;/FQL&gt;&lt;FQL&gt;&lt;Q&gt;CC_TH^IMF_IFS_RCPI_Q(-2AM)&lt;/Q&gt;&lt;R&gt;0&lt;/R&gt;&lt;C&gt;0&lt;/C&gt;&lt;/FQL&gt;&lt;FQL&gt;&lt;Q&gt;CC_CL^IMF_IFS_RCPI_Q(-2AM)&lt;/Q&gt;&lt;R&gt;0&lt;/R&gt;&lt;C&gt;0&lt;/C&gt;&lt;/FQL&gt;&lt;FQL&gt;&lt;Q&gt;CC_ID^IMF_IFS_RCPI_Q(-2AM)&lt;/Q&gt;&lt;R&gt;0&lt;/R&gt;&lt;C&gt;0&lt;/C&gt;&lt;/FQL&gt;&lt;FQL&gt;&lt;Q&gt;CC_PH^IMF_IFS_RCPI_Q(-2AM)&lt;/Q&gt;&lt;R&gt;0&lt;/R&gt;&lt;C&gt;0&lt;/C&gt;&lt;/FQL&gt;&lt;FQL&gt;&lt;Q&gt;CC_PE^IMF_IFS_RCPI_Q(-2AM)&lt;/Q&gt;&lt;R&gt;0&lt;/R&gt;&lt;C&gt;0&lt;/C&gt;&lt;/FQL&gt;&lt;FQL&gt;&lt;Q&gt;CC_MY^IMF_IFS_RCPI_Q(-2AM)&lt;/Q&gt;&lt;R&gt;0&lt;/R&gt;&lt;C&gt;0&lt;/C&gt;&lt;/FQL&gt;&lt;FQL&gt;&lt;Q&gt;CC_TW^IMF_IFS_RCPI_Q(-2AM)&lt;/Q&gt;&lt;R&gt;0&lt;/R&gt;&lt;C&gt;0&lt;/C&gt;&lt;/FQL&gt;&lt;FQL&gt;&lt;Q&gt;CC_AE^IMF_IFS_RCPI_Q(-2AM)&lt;/Q&gt;&lt;R&gt;0&lt;/R&gt;&lt;C&gt;0&lt;/C&gt;&lt;/FQL&gt;&lt;FQL&gt;&lt;Q&gt;CC_AE^IMF_IFS_RCPI_Q(-3AM)&lt;/Q&gt;&lt;R&gt;0&lt;/R&gt;&lt;C&gt;0&lt;/C&gt;&lt;/FQL&gt;&lt;FQL&gt;&lt;Q&gt;CC_PE^IMF_IFS_RCPI_Q(-3AM)&lt;/Q&gt;&lt;R&gt;1&lt;/R&gt;&lt;C&gt;1&lt;/C&gt;&lt;D xsi:type="xsd:double"&gt;2.8496776&lt;/D&gt;&lt;/FQL&gt;&lt;FQL&gt;&lt;Q&gt;CC_MY^IMF_IFS_RCPI_Q(-3AM)&lt;/Q&gt;&lt;R&gt;1&lt;/R&gt;&lt;C&gt;1&lt;/C&gt;&lt;D xsi:type="xsd:double"&gt;1.6700923&lt;/D&gt;&lt;/FQL&gt;&lt;FQL&gt;&lt;Q&gt;CC_TW^IMF_IFS_RCPI_Q(-3AM)&lt;/Q&gt;&lt;R&gt;0&lt;/R&gt;&lt;C&gt;0&lt;/C&gt;&lt;/FQL&gt;&lt;FQL&gt;&lt;Q&gt;CC_CL^IMF_IFS_RCPI_Q(-3AM)&lt;/Q&gt;&lt;R&gt;1&lt;/R&gt;&lt;C&gt;1&lt;/C&gt;&lt;D xsi:type="xsd:double"&gt;4.041295&lt;/D&gt;&lt;/FQL&gt;&lt;FQL&gt;&lt;Q&gt;CC_ID^IMF_IFS_RCPI_Q(-3AM)&lt;/Q&gt;&lt;R&gt;0&lt;/R&gt;&lt;C&gt;0&lt;/C&gt;&lt;/FQL&gt;&lt;FQL&gt;&lt;Q&gt;CC_PH^IMF_IFS_RCPI_Q(-3AM)&lt;/Q&gt;&lt;R&gt;1&lt;/R&gt;&lt;C&gt;1&lt;/C&gt;&lt;D xsi:type="xsd:double"&gt;3.2976058&lt;/D&gt;&lt;/FQL&gt;&lt;FQL&gt;&lt;Q&gt;CC_QA^IMF_IFS_RCPI_Q(-3AM)&lt;/Q&gt;&lt;R&gt;0&lt;/R&gt;&lt;C&gt;0&lt;/C&gt;&lt;/FQL&gt;&lt;FQL&gt;&lt;Q&gt;CC_TH^IMF_IFS_RCPI_Q(-3AM)&lt;/Q&gt;&lt;R&gt;1&lt;/R&gt;&lt;C&gt;1&lt;/C&gt;&lt;D xsi:type="xsd:double"&gt;-0.78397644&lt;/D&gt;&lt;/FQL&gt;&lt;FQL&gt;&lt;Q&gt;CC_IN^IMF_IFS_RCPI_Q(-3AM)&lt;/Q&gt;&lt;R&gt;1&lt;/R&gt;&lt;C&gt;1&lt;/C&gt;&lt;D xsi:type="xsd:double"&gt;5.014141&lt;/D&gt;&lt;/FQL&gt;&lt;/Schema&gt;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<sst xmlns="http://schemas.openxmlformats.org/spreadsheetml/2006/main" count="2612" uniqueCount="922">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</sst>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0.90476190476190477</v>
      </c>
    </row>
    <row r="7" spans="3:4" x14ac:dyDescent="0.35">
      <c r="C7" s="59" t="s">
        <v>910</v>
      </c>
      <c r="D7" s="60">
        <f>Timing!M30</f>
        <v>0.90476190476190477</v>
      </c>
    </row>
    <row r="8" spans="3:4" ht="15" thickBot="1" x14ac:dyDescent="0.4">
      <c r="C8" s="12" t="s">
        <v>911</v>
      </c>
      <c r="D8" s="62">
        <f>Timing!N30</f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P4" sqref="P4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95.399999999999991</v>
      </c>
      <c r="E7" s="128">
        <f>VLOOKUP(B7,'Quality - 2'!$B$2:$S$22,18,FALSE)</f>
        <v>45.4</v>
      </c>
      <c r="F7" s="128">
        <f>VLOOKUP(B7,Safety!$B$4:$R$24,17,FALSE)</f>
        <v>36.299999999999997</v>
      </c>
      <c r="G7" s="134">
        <f t="shared" ref="G7:G26" si="0">(D7*$D$2 +E7*$E$2 +F7*$F$2)/($D$2+$E$2+$F$2)</f>
        <v>59.033333333333339</v>
      </c>
      <c r="H7" s="133" cm="1">
        <f t="array" ref="H7">_xlfn.PERCENTRANK.EXC(_xlfn._xlws.FILTER($G$7:G$26, ISNUMBER($G$7:G$26)),G7)*100</f>
        <v>76.099999999999994</v>
      </c>
      <c r="I7" s="171">
        <f>VLOOKUP(B7,'LIQIDITY 2'!$A$3:$X$23,24,FALSE)</f>
        <v>4.5</v>
      </c>
      <c r="J7" s="126">
        <f ca="1">VLOOKUP(B7,'Momnetum ranking'!A:AJ,36,FALSE)</f>
        <v>18.099999999999998</v>
      </c>
      <c r="K7" s="173">
        <f>VLOOKUP(B7,'Momnetum ranking'!$A$3:$H$23,8,FALSE)</f>
        <v>0.43636363636363634</v>
      </c>
      <c r="L7" s="127">
        <f>VLOOKUP(B7,'Currency- 2'!$A$3:$U$23,21,FALSE)</f>
        <v>13.600000000000001</v>
      </c>
      <c r="M7" s="136">
        <f t="shared" ref="M7:M26" ca="1" si="1">D7*$D$2 + E7*$E$2 + F7*$F$2 + I7*$I$2 + J7*$J$2 + L7*$L$2</f>
        <v>27.208228999999996</v>
      </c>
      <c r="N7" s="127" cm="1">
        <f t="array" aca="1" ref="N7" ca="1">_xlfn.PERCENTRANK.EXC(_xlfn._xlws.FILTER($M$7:M$26, ISNUMBER($M$7:M$26)),M7)*100</f>
        <v>9.5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72.7</v>
      </c>
      <c r="E8" s="128">
        <f>VLOOKUP(B8,'Quality - 2'!$B$2:$S$22,18,FALSE)</f>
        <v>9</v>
      </c>
      <c r="F8" s="128">
        <f>VLOOKUP(B8,Safety!$B$4:$R$24,17,FALSE)</f>
        <v>4.5</v>
      </c>
      <c r="G8" s="134">
        <f t="shared" si="0"/>
        <v>28.733333333333334</v>
      </c>
      <c r="H8" s="134" cm="1">
        <f t="array" ref="H8">_xlfn.PERCENTRANK.EXC(_xlfn._xlws.FILTER($G$7:G$26, ISNUMBER($G$7:G$26)),G8)*100</f>
        <v>9.5</v>
      </c>
      <c r="I8" s="171">
        <f>VLOOKUP(B8,'LIQIDITY 2'!$A$3:$X$23,24,FALSE)</f>
        <v>31.8</v>
      </c>
      <c r="J8" s="126">
        <f ca="1">VLOOKUP(B8,'Momnetum ranking'!A:AJ,36,FALSE)</f>
        <v>27.200000000000003</v>
      </c>
      <c r="K8" s="173">
        <f>VLOOKUP(B8,'Momnetum ranking'!$A$3:$H$23,8,FALSE)</f>
        <v>0.34285714285714286</v>
      </c>
      <c r="L8" s="127">
        <f>VLOOKUP(B8,'Currency- 2'!$A$3:$U$23,21,FALSE)</f>
        <v>40.9</v>
      </c>
      <c r="M8" s="136">
        <f t="shared" ca="1" si="1"/>
        <v>29.949138000000001</v>
      </c>
      <c r="N8" s="127" cm="1">
        <f t="array" aca="1" ref="N8" ca="1">_xlfn.PERCENTRANK.EXC(_xlfn._xlws.FILTER($M$7:M$26, ISNUMBER($M$7:M$26)),M8)*100</f>
        <v>19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40.9</v>
      </c>
      <c r="E9" s="128">
        <f>VLOOKUP(B9,'Quality - 2'!$B$2:$S$22,18,FALSE)</f>
        <v>54.500000000000007</v>
      </c>
      <c r="F9" s="128">
        <f>VLOOKUP(B9,Safety!$B$4:$R$24,17,FALSE)</f>
        <v>31.8</v>
      </c>
      <c r="G9" s="134">
        <f t="shared" si="0"/>
        <v>42.4</v>
      </c>
      <c r="H9" s="134" cm="1">
        <f t="array" ref="H9">_xlfn.PERCENTRANK.EXC(_xlfn._xlws.FILTER($G$7:G$26, ISNUMBER($G$7:G$26)),G9)*100</f>
        <v>38</v>
      </c>
      <c r="I9" s="171">
        <f>VLOOKUP(B9,'LIQIDITY 2'!$A$3:$X$23,24,FALSE)</f>
        <v>4.5</v>
      </c>
      <c r="J9" s="126">
        <f ca="1">VLOOKUP(B9,'Momnetum ranking'!A:AJ,36,FALSE)</f>
        <v>22.7</v>
      </c>
      <c r="K9" s="173">
        <f>VLOOKUP(B9,'Momnetum ranking'!$A$3:$H$23,8,FALSE)</f>
        <v>0.37</v>
      </c>
      <c r="L9" s="127">
        <f>VLOOKUP(B9,'Currency- 2'!$A$3:$U$23,21,FALSE)</f>
        <v>59</v>
      </c>
      <c r="M9" s="136">
        <f t="shared" ca="1" si="1"/>
        <v>28.598728000000001</v>
      </c>
      <c r="N9" s="127" cm="1">
        <f t="array" aca="1" ref="N9" ca="1">_xlfn.PERCENTRANK.EXC(_xlfn._xlws.FILTER($M$7:M$26, ISNUMBER($M$7:M$26)),M9)*100</f>
        <v>14.2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9</v>
      </c>
      <c r="E10" s="128">
        <f>VLOOKUP(B10,'Quality - 2'!$B$2:$S$22,18,FALSE)</f>
        <v>86.3</v>
      </c>
      <c r="F10" s="128">
        <f>VLOOKUP(B10,Safety!$B$4:$R$24,17,FALSE)</f>
        <v>59</v>
      </c>
      <c r="G10" s="134">
        <f t="shared" si="0"/>
        <v>51.433333333333337</v>
      </c>
      <c r="H10" s="134" cm="1">
        <f t="array" ref="H10">_xlfn.PERCENTRANK.EXC(_xlfn._xlws.FILTER($G$7:G$26, ISNUMBER($G$7:G$26)),G10)*100</f>
        <v>57.099999999999994</v>
      </c>
      <c r="I10" s="171">
        <f>VLOOKUP(B10,'LIQIDITY 2'!$A$3:$X$23,24,FALSE)</f>
        <v>31.8</v>
      </c>
      <c r="J10" s="126">
        <f ca="1">VLOOKUP(B10,'Momnetum ranking'!A:AJ,36,FALSE)</f>
        <v>45.4</v>
      </c>
      <c r="K10" s="173">
        <f>VLOOKUP(B10,'Momnetum ranking'!$A$3:$H$23,8,FALSE)</f>
        <v>0.52222222222222225</v>
      </c>
      <c r="L10" s="127">
        <f>VLOOKUP(B10,'Currency- 2'!$A$3:$U$23,21,FALSE)</f>
        <v>72.7</v>
      </c>
      <c r="M10" s="136">
        <f t="shared" ca="1" si="1"/>
        <v>47.218457000000008</v>
      </c>
      <c r="N10" s="127" cm="1">
        <f t="array" aca="1" ref="N10" ca="1">_xlfn.PERCENTRANK.EXC(_xlfn._xlws.FILTER($M$7:M$26, ISNUMBER($M$7:M$26)),M10)*100</f>
        <v>47.599999999999994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63.6</v>
      </c>
      <c r="F11" s="128">
        <f>VLOOKUP(B11,Safety!$B$4:$R$24,17,FALSE)</f>
        <v>68.100000000000009</v>
      </c>
      <c r="G11" s="134">
        <f t="shared" si="0"/>
        <v>45.400000000000006</v>
      </c>
      <c r="H11" s="134" cm="1">
        <f t="array" ref="H11">_xlfn.PERCENTRANK.EXC(_xlfn._xlws.FILTER($G$7:G$26, ISNUMBER($G$7:G$26)),G11)*100</f>
        <v>42.8</v>
      </c>
      <c r="I11" s="171">
        <f>VLOOKUP(B11,'LIQIDITY 2'!$A$3:$X$23,24,FALSE)</f>
        <v>31.8</v>
      </c>
      <c r="J11" s="126">
        <f ca="1">VLOOKUP(B11,'Momnetum ranking'!A:AJ,36,FALSE)</f>
        <v>63.6</v>
      </c>
      <c r="K11" s="173">
        <f>VLOOKUP(B11,'Momnetum ranking'!$A$3:$H$23,8,FALSE)</f>
        <v>0.375</v>
      </c>
      <c r="L11" s="127">
        <f>VLOOKUP(B11,'Currency- 2'!$A$3:$U$23,21,FALSE)</f>
        <v>27.200000000000003</v>
      </c>
      <c r="M11" s="136">
        <f t="shared" ca="1" si="1"/>
        <v>48.138638</v>
      </c>
      <c r="N11" s="127" cm="1">
        <f t="array" aca="1" ref="N11" ca="1">_xlfn.PERCENTRANK.EXC(_xlfn._xlws.FILTER($M$7:M$26, ISNUMBER($M$7:M$26)),M11)*100</f>
        <v>57.099999999999994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86.3</v>
      </c>
      <c r="E12" s="128">
        <f>VLOOKUP(B12,'Quality - 2'!$B$2:$S$22,18,FALSE)</f>
        <v>18.099999999999998</v>
      </c>
      <c r="F12" s="128">
        <f>VLOOKUP(B12,Safety!$B$4:$R$24,17,FALSE)</f>
        <v>68.100000000000009</v>
      </c>
      <c r="G12" s="134">
        <f t="shared" si="0"/>
        <v>57.500000000000007</v>
      </c>
      <c r="H12" s="134" cm="1">
        <f t="array" ref="H12">_xlfn.PERCENTRANK.EXC(_xlfn._xlws.FILTER($G$7:G$26, ISNUMBER($G$7:G$26)),G12)*100</f>
        <v>71.399999999999991</v>
      </c>
      <c r="I12" s="171">
        <f>VLOOKUP(B12,'LIQIDITY 2'!$A$3:$X$23,24,FALSE)</f>
        <v>31.8</v>
      </c>
      <c r="J12" s="126">
        <f ca="1">VLOOKUP(B12,'Momnetum ranking'!A:AJ,36,FALSE)</f>
        <v>59</v>
      </c>
      <c r="K12" s="173">
        <f>VLOOKUP(B12,'Momnetum ranking'!$A$3:$H$23,8,FALSE)</f>
        <v>0.15217391304347827</v>
      </c>
      <c r="L12" s="127">
        <f>VLOOKUP(B12,'Currency- 2'!$A$3:$U$23,21,FALSE)</f>
        <v>63.6</v>
      </c>
      <c r="M12" s="136">
        <f t="shared" ca="1" si="1"/>
        <v>53.568275</v>
      </c>
      <c r="N12" s="127" cm="1">
        <f t="array" aca="1" ref="N12" ca="1">_xlfn.PERCENTRANK.EXC(_xlfn._xlws.FILTER($M$7:M$26, ISNUMBER($M$7:M$26)),M12)*100</f>
        <v>71.399999999999991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59</v>
      </c>
      <c r="E13" s="128">
        <f>VLOOKUP(B13,'Quality - 2'!$B$2:$S$22,18,FALSE)</f>
        <v>77.2</v>
      </c>
      <c r="F13" s="128">
        <f>VLOOKUP(B13,Safety!$B$4:$R$24,17,FALSE)</f>
        <v>40.9</v>
      </c>
      <c r="G13" s="134">
        <f t="shared" si="0"/>
        <v>59.033333333333339</v>
      </c>
      <c r="H13" s="134" cm="1">
        <f t="array" ref="H13">_xlfn.PERCENTRANK.EXC(_xlfn._xlws.FILTER($G$7:G$26, ISNUMBER($G$7:G$26)),G13)*100</f>
        <v>76.099999999999994</v>
      </c>
      <c r="I13" s="171">
        <f>VLOOKUP(B13,'LIQIDITY 2'!$A$3:$X$23,24,FALSE)</f>
        <v>31.8</v>
      </c>
      <c r="J13" s="126">
        <f ca="1">VLOOKUP(B13,'Momnetum ranking'!A:AJ,36,FALSE)</f>
        <v>81.8</v>
      </c>
      <c r="K13" s="173">
        <f>VLOOKUP(B13,'Momnetum ranking'!$A$3:$H$23,8,FALSE)</f>
        <v>0.28355704697986578</v>
      </c>
      <c r="L13" s="127">
        <f>VLOOKUP(B13,'Currency- 2'!$A$3:$U$23,21,FALSE)</f>
        <v>77.2</v>
      </c>
      <c r="M13" s="136">
        <f t="shared" ca="1" si="1"/>
        <v>64.508229</v>
      </c>
      <c r="N13" s="127" cm="1">
        <f t="array" aca="1" ref="N13" ca="1">_xlfn.PERCENTRANK.EXC(_xlfn._xlws.FILTER($M$7:M$26, ISNUMBER($M$7:M$26)),M13)*100</f>
        <v>95.199999999999989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36.299999999999997</v>
      </c>
      <c r="E14" s="128">
        <f>VLOOKUP(B14,'Quality - 2'!$B$2:$S$22,18,FALSE)</f>
        <v>95.399999999999991</v>
      </c>
      <c r="F14" s="128">
        <f>VLOOKUP(B14,Safety!$B$4:$R$24,17,FALSE)</f>
        <v>77.2</v>
      </c>
      <c r="G14" s="134">
        <f t="shared" si="0"/>
        <v>69.63333333333334</v>
      </c>
      <c r="H14" s="134" cm="1">
        <f t="array" ref="H14">_xlfn.PERCENTRANK.EXC(_xlfn._xlws.FILTER($G$7:G$26, ISNUMBER($G$7:G$26)),G14)*100</f>
        <v>85.7</v>
      </c>
      <c r="I14" s="171">
        <f>VLOOKUP(B14,'LIQIDITY 2'!$A$3:$X$23,24,FALSE)</f>
        <v>31.8</v>
      </c>
      <c r="J14" s="126">
        <f ca="1">VLOOKUP(B14,'Momnetum ranking'!A:AJ,36,FALSE)</f>
        <v>68.100000000000009</v>
      </c>
      <c r="K14" s="173">
        <f>VLOOKUP(B14,'Momnetum ranking'!$A$3:$H$23,8,FALSE)</f>
        <v>0.25</v>
      </c>
      <c r="L14" s="127">
        <f>VLOOKUP(B14,'Currency- 2'!$A$3:$U$23,21,FALSE)</f>
        <v>77.2</v>
      </c>
      <c r="M14" s="136">
        <f t="shared" ca="1" si="1"/>
        <v>62.207911000000003</v>
      </c>
      <c r="N14" s="127" cm="1">
        <f t="array" aca="1" ref="N14" ca="1">_xlfn.PERCENTRANK.EXC(_xlfn._xlws.FILTER($M$7:M$26, ISNUMBER($M$7:M$26)),M14)*100</f>
        <v>90.4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81.8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33.299999999999997</v>
      </c>
      <c r="H15" s="134" cm="1">
        <f t="array" ref="H15">_xlfn.PERCENTRANK.EXC(_xlfn._xlws.FILTER($G$7:G$26, ISNUMBER($G$7:G$26)),G15)*100</f>
        <v>19</v>
      </c>
      <c r="I15" s="171">
        <f>VLOOKUP(B15,'LIQIDITY 2'!$A$3:$X$23,24,FALSE)</f>
        <v>4.5</v>
      </c>
      <c r="J15" s="126">
        <f ca="1">VLOOKUP(B15,'Momnetum ranking'!A:AJ,36,FALSE)</f>
        <v>77.2</v>
      </c>
      <c r="K15" s="173">
        <f>VLOOKUP(B15,'Momnetum ranking'!$A$3:$H$23,8,FALSE)</f>
        <v>0.21875</v>
      </c>
      <c r="L15" s="127">
        <f>VLOOKUP(B15,'Currency- 2'!$A$3:$U$23,21,FALSE)</f>
        <v>22.7</v>
      </c>
      <c r="M15" s="136">
        <f t="shared" ca="1" si="1"/>
        <v>44.039001000000006</v>
      </c>
      <c r="N15" s="127" cm="1">
        <f t="array" aca="1" ref="N15" ca="1">_xlfn.PERCENTRANK.EXC(_xlfn._xlws.FILTER($M$7:M$26, ISNUMBER($M$7:M$26)),M15)*100</f>
        <v>42.8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50</v>
      </c>
      <c r="E16" s="128">
        <f>VLOOKUP(B16,'Quality - 2'!$B$2:$S$22,18,FALSE)</f>
        <v>68.100000000000009</v>
      </c>
      <c r="F16" s="128">
        <f>VLOOKUP(B16,Safety!$B$4:$R$24,17,FALSE)</f>
        <v>45.4</v>
      </c>
      <c r="G16" s="134">
        <f t="shared" si="0"/>
        <v>54.500000000000014</v>
      </c>
      <c r="H16" s="134" cm="1">
        <f t="array" ref="H16">_xlfn.PERCENTRANK.EXC(_xlfn._xlws.FILTER($G$7:G$26, ISNUMBER($G$7:G$26)),G16)*100</f>
        <v>61.9</v>
      </c>
      <c r="I16" s="171">
        <f>VLOOKUP(B16,'LIQIDITY 2'!$A$3:$X$23,24,FALSE)</f>
        <v>31.8</v>
      </c>
      <c r="J16" s="126">
        <f ca="1">VLOOKUP(B16,'Momnetum ranking'!A:AJ,36,FALSE)</f>
        <v>86.3</v>
      </c>
      <c r="K16" s="173">
        <f>VLOOKUP(B16,'Momnetum ranking'!$A$3:$H$23,8,FALSE)</f>
        <v>0.51515151515151514</v>
      </c>
      <c r="L16" s="127">
        <f>VLOOKUP(B16,'Currency- 2'!$A$3:$U$23,21,FALSE)</f>
        <v>36.299999999999997</v>
      </c>
      <c r="M16" s="136">
        <f t="shared" ca="1" si="1"/>
        <v>60.858365000000006</v>
      </c>
      <c r="N16" s="127" cm="1">
        <f t="array" aca="1" ref="N16" ca="1">_xlfn.PERCENTRANK.EXC(_xlfn._xlws.FILTER($M$7:M$26, ISNUMBER($M$7:M$26)),M16)*100</f>
        <v>85.7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22.7</v>
      </c>
      <c r="E17" s="128">
        <f>VLOOKUP(B17,'Quality - 2'!$B$2:$S$22,18,FALSE)</f>
        <v>27.200000000000003</v>
      </c>
      <c r="F17" s="128">
        <f>VLOOKUP(B17,Safety!$B$4:$R$24,17,FALSE)</f>
        <v>18.099999999999998</v>
      </c>
      <c r="G17" s="134">
        <f t="shared" si="0"/>
        <v>22.666666666666668</v>
      </c>
      <c r="H17" s="134" cm="1">
        <f t="array" ref="H17">_xlfn.PERCENTRANK.EXC(_xlfn._xlws.FILTER($G$7:G$26, ISNUMBER($G$7:G$26)),G17)*100</f>
        <v>4.7</v>
      </c>
      <c r="I17" s="171">
        <f>VLOOKUP(B17,'LIQIDITY 2'!$A$3:$X$23,24,FALSE)</f>
        <v>4.5</v>
      </c>
      <c r="J17" s="126">
        <f ca="1">VLOOKUP(B17,'Momnetum ranking'!A:AJ,36,FALSE)</f>
        <v>95.399999999999991</v>
      </c>
      <c r="K17" s="173">
        <f>VLOOKUP(B17,'Momnetum ranking'!$A$3:$H$23,8,FALSE)</f>
        <v>0.3235294117647059</v>
      </c>
      <c r="L17" s="127">
        <f>VLOOKUP(B17,'Currency- 2'!$A$3:$U$23,21,FALSE)</f>
        <v>95.399999999999991</v>
      </c>
      <c r="M17" s="136">
        <f t="shared" ca="1" si="1"/>
        <v>55.399319999999996</v>
      </c>
      <c r="N17" s="127" cm="1">
        <f t="array" aca="1" ref="N17" ca="1">_xlfn.PERCENTRANK.EXC(_xlfn._xlws.FILTER($M$7:M$26, ISNUMBER($M$7:M$26)),M17)*100</f>
        <v>76.099999999999994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18.099999999999998</v>
      </c>
      <c r="E18" s="128">
        <f>VLOOKUP(B18,'Quality - 2'!$B$2:$S$22,18,FALSE)</f>
        <v>36.299999999999997</v>
      </c>
      <c r="F18" s="128">
        <f>VLOOKUP(B18,Safety!$B$4:$R$24,17,FALSE)</f>
        <v>90.9</v>
      </c>
      <c r="G18" s="134">
        <f t="shared" si="0"/>
        <v>48.433333333333337</v>
      </c>
      <c r="H18" s="134" cm="1">
        <f t="array" ref="H18">_xlfn.PERCENTRANK.EXC(_xlfn._xlws.FILTER($G$7:G$26, ISNUMBER($G$7:G$26)),G18)*100</f>
        <v>47.599999999999994</v>
      </c>
      <c r="I18" s="171">
        <f>VLOOKUP(B18,'LIQIDITY 2'!$A$3:$X$23,24,FALSE)</f>
        <v>31.8</v>
      </c>
      <c r="J18" s="126">
        <f ca="1">VLOOKUP(B18,'Momnetum ranking'!A:AJ,36,FALSE)</f>
        <v>31.8</v>
      </c>
      <c r="K18" s="173">
        <f>VLOOKUP(B18,'Momnetum ranking'!$A$3:$H$23,8,FALSE)</f>
        <v>0.23622047244094488</v>
      </c>
      <c r="L18" s="127">
        <f>VLOOKUP(B18,'Currency- 2'!$A$3:$U$23,21,FALSE)</f>
        <v>50</v>
      </c>
      <c r="M18" s="136">
        <f t="shared" ca="1" si="1"/>
        <v>38.608547000000002</v>
      </c>
      <c r="N18" s="127" cm="1">
        <f t="array" aca="1" ref="N18" ca="1">_xlfn.PERCENTRANK.EXC(_xlfn._xlws.FILTER($M$7:M$26, ISNUMBER($M$7:M$26)),M18)*100</f>
        <v>38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63.6</v>
      </c>
      <c r="E19" s="128">
        <f>VLOOKUP(B19,'Quality - 2'!$B$2:$S$22,18,FALSE)</f>
        <v>81.8</v>
      </c>
      <c r="F19" s="128">
        <f>VLOOKUP(B19,Safety!$B$4:$R$24,17,FALSE)</f>
        <v>81.8</v>
      </c>
      <c r="G19" s="134">
        <f t="shared" si="0"/>
        <v>75.733333333333348</v>
      </c>
      <c r="H19" s="134" cm="1">
        <f t="array" ref="H19">_xlfn.PERCENTRANK.EXC(_xlfn._xlws.FILTER($G$7:G$26, ISNUMBER($G$7:G$26)),G19)*100</f>
        <v>90.4</v>
      </c>
      <c r="I19" s="171">
        <f>VLOOKUP(B19,'LIQIDITY 2'!$A$3:$X$23,24,FALSE)</f>
        <v>31.8</v>
      </c>
      <c r="J19" s="126">
        <f ca="1">VLOOKUP(B19,'Momnetum ranking'!A:AJ,36,FALSE)</f>
        <v>4.5</v>
      </c>
      <c r="K19" s="173">
        <f>VLOOKUP(B19,'Momnetum ranking'!$A$3:$H$23,8,FALSE)</f>
        <v>0.35555555555555557</v>
      </c>
      <c r="L19" s="127">
        <f>VLOOKUP(B19,'Currency- 2'!$A$3:$U$23,21,FALSE)</f>
        <v>9</v>
      </c>
      <c r="M19" s="136">
        <f t="shared" ca="1" si="1"/>
        <v>31.777728</v>
      </c>
      <c r="N19" s="127" cm="1">
        <f t="array" aca="1" ref="N19" ca="1">_xlfn.PERCENTRANK.EXC(_xlfn._xlws.FILTER($M$7:M$26, ISNUMBER($M$7:M$26)),M19)*100</f>
        <v>28.499999999999996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45.4</v>
      </c>
      <c r="E20" s="128">
        <f>VLOOKUP(B20,'Quality - 2'!$B$2:$S$22,18,FALSE)</f>
        <v>36.299999999999997</v>
      </c>
      <c r="F20" s="128">
        <f>VLOOKUP(B20,Safety!$B$4:$R$24,17,FALSE)</f>
        <v>18.099999999999998</v>
      </c>
      <c r="G20" s="134">
        <f t="shared" si="0"/>
        <v>33.266666666666666</v>
      </c>
      <c r="H20" s="134" cm="1">
        <f t="array" ref="H20">_xlfn.PERCENTRANK.EXC(_xlfn._xlws.FILTER($G$7:G$26, ISNUMBER($G$7:G$26)),G20)*100</f>
        <v>14.2</v>
      </c>
      <c r="I20" s="171">
        <f>VLOOKUP(B20,'LIQIDITY 2'!$A$3:$X$23,24,FALSE)</f>
        <v>31.8</v>
      </c>
      <c r="J20" s="126">
        <f ca="1">VLOOKUP(B20,'Momnetum ranking'!A:AJ,36,FALSE)</f>
        <v>72.7</v>
      </c>
      <c r="K20" s="173">
        <f>VLOOKUP(B20,'Momnetum ranking'!$A$3:$H$23,8,FALSE)</f>
        <v>0.29629629629629628</v>
      </c>
      <c r="L20" s="127">
        <f>VLOOKUP(B20,'Currency- 2'!$A$3:$U$23,21,FALSE)</f>
        <v>18.099999999999998</v>
      </c>
      <c r="M20" s="136">
        <f t="shared" ca="1" si="1"/>
        <v>47.229002000000001</v>
      </c>
      <c r="N20" s="127" cm="1">
        <f t="array" aca="1" ref="N20" ca="1">_xlfn.PERCENTRANK.EXC(_xlfn._xlws.FILTER($M$7:M$26, ISNUMBER($M$7:M$26)),M20)*100</f>
        <v>52.300000000000004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54.500000000000007</v>
      </c>
      <c r="E21" s="128">
        <f>VLOOKUP(B21,'Quality - 2'!$B$2:$S$22,18,FALSE)</f>
        <v>59</v>
      </c>
      <c r="F21" s="128">
        <f>VLOOKUP(B21,Safety!$B$4:$R$24,17,FALSE)</f>
        <v>9</v>
      </c>
      <c r="G21" s="134">
        <f t="shared" si="0"/>
        <v>40.833333333333343</v>
      </c>
      <c r="H21" s="134" cm="1">
        <f t="array" ref="H21">_xlfn.PERCENTRANK.EXC(_xlfn._xlws.FILTER($G$7:G$26, ISNUMBER($G$7:G$26)),G21)*100</f>
        <v>33.300000000000004</v>
      </c>
      <c r="I21" s="171">
        <f>VLOOKUP(B21,'LIQIDITY 2'!$A$3:$X$23,24,FALSE)</f>
        <v>31.8</v>
      </c>
      <c r="J21" s="126">
        <f ca="1">VLOOKUP(B21,'Momnetum ranking'!A:AJ,36,FALSE)</f>
        <v>90.9</v>
      </c>
      <c r="K21" s="173">
        <f>VLOOKUP(B21,'Momnetum ranking'!$A$3:$H$23,8,FALSE)</f>
        <v>0.41176470588235292</v>
      </c>
      <c r="L21" s="127">
        <f>VLOOKUP(B21,'Currency- 2'!$A$3:$U$23,21,FALSE)</f>
        <v>45.4</v>
      </c>
      <c r="M21" s="136">
        <f t="shared" ca="1" si="1"/>
        <v>59.508775000000007</v>
      </c>
      <c r="N21" s="127" cm="1">
        <f t="array" aca="1" ref="N21" ca="1">_xlfn.PERCENTRANK.EXC(_xlfn._xlws.FILTER($M$7:M$26, ISNUMBER($M$7:M$26)),M21)*100</f>
        <v>80.900000000000006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13.600000000000001</v>
      </c>
      <c r="E22" s="128">
        <f>VLOOKUP(B22,'Quality - 2'!$B$2:$S$22,18,FALSE)</f>
        <v>22.7</v>
      </c>
      <c r="F22" s="128">
        <f>VLOOKUP(B22,Safety!$B$4:$R$24,17,FALSE)</f>
        <v>63.6</v>
      </c>
      <c r="G22" s="134">
        <f t="shared" si="0"/>
        <v>33.300000000000004</v>
      </c>
      <c r="H22" s="134" cm="1">
        <f t="array" ref="H22">_xlfn.PERCENTRANK.EXC(_xlfn._xlws.FILTER($G$7:G$26, ISNUMBER($G$7:G$26)),G22)*100</f>
        <v>23.799999999999997</v>
      </c>
      <c r="I22" s="171">
        <f>VLOOKUP(B22,'LIQIDITY 2'!$A$3:$X$23,24,FALSE)</f>
        <v>31.8</v>
      </c>
      <c r="J22" s="126">
        <f ca="1">VLOOKUP(B22,'Momnetum ranking'!A:AJ,36,FALSE)</f>
        <v>9</v>
      </c>
      <c r="K22" s="173">
        <f>VLOOKUP(B22,'Momnetum ranking'!$A$3:$H$23,8,FALSE)</f>
        <v>0.19148936170212766</v>
      </c>
      <c r="L22" s="127">
        <f>VLOOKUP(B22,'Currency- 2'!$A$3:$U$23,21,FALSE)</f>
        <v>54.500000000000007</v>
      </c>
      <c r="M22" s="136">
        <f t="shared" ca="1" si="1"/>
        <v>25.399001000000005</v>
      </c>
      <c r="N22" s="127" cm="1">
        <f t="array" aca="1" ref="N22" ca="1">_xlfn.PERCENTRANK.EXC(_xlfn._xlws.FILTER($M$7:M$26, ISNUMBER($M$7:M$26)),M22)*100</f>
        <v>4.7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90.9</v>
      </c>
      <c r="E23" s="128">
        <f>VLOOKUP(B23,'Quality - 2'!$B$2:$S$22,18,FALSE)</f>
        <v>90.9</v>
      </c>
      <c r="F23" s="128">
        <f>VLOOKUP(B23,Safety!$B$4:$R$24,17,FALSE)</f>
        <v>50</v>
      </c>
      <c r="G23" s="134">
        <f t="shared" si="0"/>
        <v>77.266666666666666</v>
      </c>
      <c r="H23" s="134" cm="1">
        <f t="array" ref="H23">_xlfn.PERCENTRANK.EXC(_xlfn._xlws.FILTER($G$7:G$26, ISNUMBER($G$7:G$26)),G23)*100</f>
        <v>95.199999999999989</v>
      </c>
      <c r="I23" s="171">
        <f>VLOOKUP(B23,'LIQIDITY 2'!$A$3:$X$23,24,FALSE)</f>
        <v>4.5</v>
      </c>
      <c r="J23" s="126">
        <f ca="1">VLOOKUP(B23,'Momnetum ranking'!A:AJ,36,FALSE)</f>
        <v>13.600000000000001</v>
      </c>
      <c r="K23" s="173">
        <f>VLOOKUP(B23,'Momnetum ranking'!$A$3:$H$23,8,FALSE)</f>
        <v>0.12244897959183673</v>
      </c>
      <c r="L23" s="127">
        <f>VLOOKUP(B23,'Currency- 2'!$A$3:$U$23,21,FALSE)</f>
        <v>4.5</v>
      </c>
      <c r="M23" s="136">
        <f t="shared" ca="1" si="1"/>
        <v>29.967681999999996</v>
      </c>
      <c r="N23" s="127" cm="1">
        <f t="array" aca="1" ref="N23" ca="1">_xlfn.PERCENTRANK.EXC(_xlfn._xlws.FILTER($M$7:M$26, ISNUMBER($M$7:M$26)),M23)*100</f>
        <v>23.799999999999997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77.2</v>
      </c>
      <c r="E24" s="128">
        <f>VLOOKUP(B24,'Quality - 2'!$B$2:$S$22,18,FALSE)</f>
        <v>13.600000000000001</v>
      </c>
      <c r="F24" s="128">
        <f>VLOOKUP(B24,Safety!$B$4:$R$24,17,FALSE)</f>
        <v>18.099999999999998</v>
      </c>
      <c r="G24" s="134">
        <f t="shared" si="0"/>
        <v>36.300000000000004</v>
      </c>
      <c r="H24" s="134" cm="1">
        <f t="array" ref="H24">_xlfn.PERCENTRANK.EXC(_xlfn._xlws.FILTER($G$7:G$26, ISNUMBER($G$7:G$26)),G24)*100</f>
        <v>28.499999999999996</v>
      </c>
      <c r="I24" s="171">
        <f>VLOOKUP(B24,'LIQIDITY 2'!$A$3:$X$23,24,FALSE)</f>
        <v>31.8</v>
      </c>
      <c r="J24" s="126">
        <f ca="1">VLOOKUP(B24,'Momnetum ranking'!A:AJ,36,FALSE)</f>
        <v>36.299999999999997</v>
      </c>
      <c r="K24" s="173">
        <f>VLOOKUP(B24,'Momnetum ranking'!$A$3:$H$23,8,FALSE)</f>
        <v>0.42857142857142855</v>
      </c>
      <c r="L24" s="127">
        <f>VLOOKUP(B24,'Currency- 2'!$A$3:$U$23,21,FALSE)</f>
        <v>31.8</v>
      </c>
      <c r="M24" s="136">
        <f t="shared" ca="1" si="1"/>
        <v>34.948911000000003</v>
      </c>
      <c r="N24" s="127" cm="1">
        <f t="array" aca="1" ref="N24" ca="1">_xlfn.PERCENTRANK.EXC(_xlfn._xlws.FILTER($M$7:M$26, ISNUMBER($M$7:M$26)),M24)*100</f>
        <v>33.300000000000004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27.200000000000003</v>
      </c>
      <c r="F25" s="128">
        <f>VLOOKUP(B25,Safety!$B$4:$R$24,17,FALSE)</f>
        <v>54.500000000000007</v>
      </c>
      <c r="G25" s="134">
        <f t="shared" si="0"/>
        <v>49.933333333333344</v>
      </c>
      <c r="H25" s="134" cm="1">
        <f t="array" ref="H25">_xlfn.PERCENTRANK.EXC(_xlfn._xlws.FILTER($G$7:G$26, ISNUMBER($G$7:G$26)),G25)*100</f>
        <v>52.300000000000004</v>
      </c>
      <c r="I25" s="171">
        <f>VLOOKUP(B25,'LIQIDITY 2'!$A$3:$X$23,24,FALSE)</f>
        <v>31.8</v>
      </c>
      <c r="J25" s="126">
        <f ca="1">VLOOKUP(B25,'Momnetum ranking'!A:AJ,36,FALSE)</f>
        <v>54.500000000000007</v>
      </c>
      <c r="K25" s="173">
        <f>VLOOKUP(B25,'Momnetum ranking'!$A$3:$H$23,8,FALSE)</f>
        <v>0</v>
      </c>
      <c r="L25" s="127">
        <f>VLOOKUP(B25,'Currency- 2'!$A$3:$U$23,21,FALSE)</f>
        <v>68.100000000000009</v>
      </c>
      <c r="M25" s="136">
        <f t="shared" ca="1" si="1"/>
        <v>49.948502000000005</v>
      </c>
      <c r="N25" s="127" cm="1">
        <f t="array" aca="1" ref="N25" ca="1">_xlfn.PERCENTRANK.EXC(_xlfn._xlws.FILTER($M$7:M$26, ISNUMBER($M$7:M$26)),M25)*100</f>
        <v>61.9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31.8</v>
      </c>
      <c r="E26" s="129">
        <f>VLOOKUP(B26,'Quality - 2'!$B$2:$S$22,18,FALSE)</f>
        <v>50</v>
      </c>
      <c r="F26" s="129">
        <f>VLOOKUP(B26,Safety!$B$4:$R$24,17,FALSE)</f>
        <v>86.3</v>
      </c>
      <c r="G26" s="135">
        <f t="shared" si="0"/>
        <v>56.033333333333331</v>
      </c>
      <c r="H26" s="135" cm="1">
        <f t="array" ref="H26">_xlfn.PERCENTRANK.EXC(_xlfn._xlws.FILTER($G$7:G$26, ISNUMBER($G$7:G$26)),G26)*100</f>
        <v>66.600000000000009</v>
      </c>
      <c r="I26" s="172">
        <f>VLOOKUP(B26,'LIQIDITY 2'!$A$3:$X$23,24,FALSE)</f>
        <v>31.8</v>
      </c>
      <c r="J26" s="130">
        <f ca="1">VLOOKUP(B26,'Momnetum ranking'!A:AJ,36,FALSE)</f>
        <v>50</v>
      </c>
      <c r="K26" s="174">
        <f>VLOOKUP(B26,'Momnetum ranking'!$A$3:$H$23,8,FALSE)</f>
        <v>0.24</v>
      </c>
      <c r="L26" s="131">
        <f>VLOOKUP(B26,'Currency- 2'!$A$3:$U$23,21,FALSE)</f>
        <v>90.9</v>
      </c>
      <c r="M26" s="137">
        <f t="shared" ca="1" si="1"/>
        <v>52.258319</v>
      </c>
      <c r="N26" s="131" cm="1">
        <f t="array" aca="1" ref="N26" ca="1">_xlfn.PERCENTRANK.EXC(_xlfn._xlws.FILTER($M$7:M$26, ISNUMBER($M$7:M$26)),M26)*100</f>
        <v>66.600000000000009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0.21908446212418878</v>
      </c>
      <c r="F9" s="10">
        <f ca="1">VLOOKUP(B9,OUTPUT_COUNTRY!$B$7:$N$26, 9, FALSE)</f>
        <v>68.100000000000009</v>
      </c>
      <c r="G9" s="176">
        <f>VLOOKUP(B9,OUTPUT_COUNTRY!$B$7:$N$26, 7, FALSE)</f>
        <v>85.7</v>
      </c>
      <c r="H9" s="10">
        <f>VLOOKUP(B9,OUTPUT_COUNTRY!$B$7:$N$26, 8, FALSE)</f>
        <v>31.8</v>
      </c>
      <c r="I9" s="10">
        <f>VLOOKUP(B9,OUTPUT_COUNTRY!$B$7:$N$26, 11, FALSE)</f>
        <v>77.2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4.5644496661435836</v>
      </c>
      <c r="M9" s="175" t="e">
        <f t="shared" ref="M9:M29" si="3">L9/$L$30</f>
        <v>#N/A</v>
      </c>
      <c r="N9" s="10">
        <f>IF(H9&gt;=$F$3,1/E9,0)</f>
        <v>0</v>
      </c>
      <c r="O9" s="175" t="e">
        <f t="shared" ref="O9:O29" si="4">N9/$N$30</f>
        <v>#N/A</v>
      </c>
      <c r="P9" s="10">
        <f>IF(I9&gt;=$F$5,1/E9,0)</f>
        <v>4.5644496661435836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0.29912765348240372</v>
      </c>
      <c r="F10">
        <f ca="1">VLOOKUP(B10,OUTPUT_COUNTRY!$B$7:$N$26, 9, FALSE)</f>
        <v>36.299999999999997</v>
      </c>
      <c r="G10" s="47">
        <f>VLOOKUP(B10,OUTPUT_COUNTRY!$B$7:$N$26, 7, FALSE)</f>
        <v>28.499999999999996</v>
      </c>
      <c r="H10">
        <f>VLOOKUP(B10,OUTPUT_COUNTRY!$B$7:$N$26, 8, FALSE)</f>
        <v>31.8</v>
      </c>
      <c r="I10">
        <f>VLOOKUP(B10,OUTPUT_COUNTRY!$B$7:$N$26, 11, FALSE)</f>
        <v>31.8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0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0.24719541898762865</v>
      </c>
      <c r="F11">
        <f ca="1">VLOOKUP(B11,OUTPUT_COUNTRY!$B$7:$N$26, 9, FALSE)</f>
        <v>50</v>
      </c>
      <c r="G11" s="47">
        <f>VLOOKUP(B11,OUTPUT_COUNTRY!$B$7:$N$26, 7, FALSE)</f>
        <v>66.600000000000009</v>
      </c>
      <c r="H11">
        <f>VLOOKUP(B11,OUTPUT_COUNTRY!$B$7:$N$26, 8, FALSE)</f>
        <v>31.8</v>
      </c>
      <c r="I11">
        <f>VLOOKUP(B11,OUTPUT_COUNTRY!$B$7:$N$26, 11, FALSE)</f>
        <v>90.9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4.0453824107883118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0.2287556292478142</v>
      </c>
      <c r="F12">
        <f ca="1">VLOOKUP(B12,OUTPUT_COUNTRY!$B$7:$N$26, 9, FALSE)</f>
        <v>86.3</v>
      </c>
      <c r="G12" s="47">
        <f>VLOOKUP(B12,OUTPUT_COUNTRY!$B$7:$N$26, 7, FALSE)</f>
        <v>61.9</v>
      </c>
      <c r="H12">
        <f>VLOOKUP(B12,OUTPUT_COUNTRY!$B$7:$N$26, 8, FALSE)</f>
        <v>31.8</v>
      </c>
      <c r="I12">
        <f>VLOOKUP(B12,OUTPUT_COUNTRY!$B$7:$N$26, 11, FALSE)</f>
        <v>36.299999999999997</v>
      </c>
      <c r="J12" s="47">
        <f t="shared" ca="1" si="0"/>
        <v>4.3714771229375335</v>
      </c>
      <c r="K12" s="147" t="e">
        <f t="shared" ca="1" si="1"/>
        <v>#N/A</v>
      </c>
      <c r="L12">
        <f t="shared" si="2"/>
        <v>0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0.29759827116017651</v>
      </c>
      <c r="F13">
        <f ca="1">VLOOKUP(B13,OUTPUT_COUNTRY!$B$7:$N$26, 9, FALSE)</f>
        <v>27.200000000000003</v>
      </c>
      <c r="G13" s="47">
        <f>VLOOKUP(B13,OUTPUT_COUNTRY!$B$7:$N$26, 7, FALSE)</f>
        <v>9.5</v>
      </c>
      <c r="H13">
        <f>VLOOKUP(B13,OUTPUT_COUNTRY!$B$7:$N$26, 8, FALSE)</f>
        <v>31.8</v>
      </c>
      <c r="I13">
        <f>VLOOKUP(B13,OUTPUT_COUNTRY!$B$7:$N$26, 11, FALSE)</f>
        <v>40.9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0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0.26320015401256175</v>
      </c>
      <c r="F14">
        <f ca="1">VLOOKUP(B14,OUTPUT_COUNTRY!$B$7:$N$26, 9, FALSE)</f>
        <v>72.7</v>
      </c>
      <c r="G14" s="47">
        <f>VLOOKUP(B14,OUTPUT_COUNTRY!$B$7:$N$26, 7, FALSE)</f>
        <v>14.2</v>
      </c>
      <c r="H14">
        <f>VLOOKUP(B14,OUTPUT_COUNTRY!$B$7:$N$26, 8, FALSE)</f>
        <v>31.8</v>
      </c>
      <c r="I14">
        <f>VLOOKUP(B14,OUTPUT_COUNTRY!$B$7:$N$26, 11, FALSE)</f>
        <v>18.099999999999998</v>
      </c>
      <c r="J14" s="47">
        <f t="shared" ca="1" si="0"/>
        <v>3.7993898740358376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0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0.16769215204095222</v>
      </c>
      <c r="F15">
        <f ca="1">VLOOKUP(B15,OUTPUT_COUNTRY!$B$7:$N$26, 9, FALSE)</f>
        <v>95.399999999999991</v>
      </c>
      <c r="G15" s="47">
        <f>VLOOKUP(B15,OUTPUT_COUNTRY!$B$7:$N$26, 7, FALSE)</f>
        <v>4.7</v>
      </c>
      <c r="H15">
        <f>VLOOKUP(B15,OUTPUT_COUNTRY!$B$7:$N$26, 8, FALSE)</f>
        <v>4.5</v>
      </c>
      <c r="I15">
        <f>VLOOKUP(B15,OUTPUT_COUNTRY!$B$7:$N$26, 11, FALSE)</f>
        <v>95.399999999999991</v>
      </c>
      <c r="J15" s="47">
        <f t="shared" ca="1" si="0"/>
        <v>5.96330828741341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5.96330828741341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0.21595562331510279</v>
      </c>
      <c r="F16">
        <f ca="1">VLOOKUP(B16,OUTPUT_COUNTRY!$B$7:$N$26, 9, FALSE)</f>
        <v>45.4</v>
      </c>
      <c r="G16" s="47">
        <f>VLOOKUP(B16,OUTPUT_COUNTRY!$B$7:$N$26, 7, FALSE)</f>
        <v>57.099999999999994</v>
      </c>
      <c r="H16">
        <f>VLOOKUP(B16,OUTPUT_COUNTRY!$B$7:$N$26, 8, FALSE)</f>
        <v>31.8</v>
      </c>
      <c r="I16">
        <f>VLOOKUP(B16,OUTPUT_COUNTRY!$B$7:$N$26, 11, FALSE)</f>
        <v>72.7</v>
      </c>
      <c r="J16" s="47">
        <f t="shared" ca="1" si="0"/>
        <v>0</v>
      </c>
      <c r="K16" s="147" t="e">
        <f t="shared" ca="1" si="1"/>
        <v>#N/A</v>
      </c>
      <c r="L16">
        <f t="shared" si="2"/>
        <v>0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4.6305809714475039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0.27503757252047228</v>
      </c>
      <c r="F17">
        <f ca="1">VLOOKUP(B17,OUTPUT_COUNTRY!$B$7:$N$26, 9, FALSE)</f>
        <v>4.5</v>
      </c>
      <c r="G17" s="47">
        <f>VLOOKUP(B17,OUTPUT_COUNTRY!$B$7:$N$26, 7, FALSE)</f>
        <v>90.4</v>
      </c>
      <c r="H17">
        <f>VLOOKUP(B17,OUTPUT_COUNTRY!$B$7:$N$26, 8, FALSE)</f>
        <v>31.8</v>
      </c>
      <c r="I17">
        <f>VLOOKUP(B17,OUTPUT_COUNTRY!$B$7:$N$26, 11, FALSE)</f>
        <v>9</v>
      </c>
      <c r="J17" s="47">
        <f t="shared" ca="1" si="0"/>
        <v>0</v>
      </c>
      <c r="K17" s="147" t="e">
        <f t="shared" ca="1" si="1"/>
        <v>#N/A</v>
      </c>
      <c r="L17">
        <f t="shared" si="2"/>
        <v>3.6358668775174907</v>
      </c>
      <c r="M17" s="147" t="e">
        <f t="shared" si="3"/>
        <v>#N/A</v>
      </c>
      <c r="N17">
        <f t="shared" si="8"/>
        <v>0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0.24477574263165999</v>
      </c>
      <c r="F18">
        <f ca="1">VLOOKUP(B18,OUTPUT_COUNTRY!$B$7:$N$26, 9, FALSE)</f>
        <v>22.7</v>
      </c>
      <c r="G18" s="47">
        <f>VLOOKUP(B18,OUTPUT_COUNTRY!$B$7:$N$26, 7, FALSE)</f>
        <v>38</v>
      </c>
      <c r="H18">
        <f>VLOOKUP(B18,OUTPUT_COUNTRY!$B$7:$N$26, 8, FALSE)</f>
        <v>4.5</v>
      </c>
      <c r="I18">
        <f>VLOOKUP(B18,OUTPUT_COUNTRY!$B$7:$N$26, 11, FALSE)</f>
        <v>59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0.35019934687391913</v>
      </c>
      <c r="F19">
        <f ca="1">VLOOKUP(B19,OUTPUT_COUNTRY!$B$7:$N$26, 9, FALSE)</f>
        <v>18.099999999999998</v>
      </c>
      <c r="G19" s="47">
        <f>VLOOKUP(B19,OUTPUT_COUNTRY!$B$7:$N$26, 7, FALSE)</f>
        <v>76.099999999999994</v>
      </c>
      <c r="H19">
        <f>VLOOKUP(B19,OUTPUT_COUNTRY!$B$7:$N$26, 8, FALSE)</f>
        <v>4.5</v>
      </c>
      <c r="I19">
        <f>VLOOKUP(B19,OUTPUT_COUNTRY!$B$7:$N$26, 11, FALSE)</f>
        <v>13.600000000000001</v>
      </c>
      <c r="J19" s="47">
        <f t="shared" ca="1" si="0"/>
        <v>0</v>
      </c>
      <c r="K19" s="147" t="e">
        <f t="shared" ca="1" si="1"/>
        <v>#N/A</v>
      </c>
      <c r="L19">
        <f t="shared" si="2"/>
        <v>2.8555164620567552</v>
      </c>
      <c r="M19" s="147" t="e">
        <f t="shared" si="3"/>
        <v>#N/A</v>
      </c>
      <c r="N19">
        <f t="shared" si="8"/>
        <v>0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0.29485548834575348</v>
      </c>
      <c r="F20">
        <f ca="1">VLOOKUP(B20,OUTPUT_COUNTRY!$B$7:$N$26, 9, FALSE)</f>
        <v>90.9</v>
      </c>
      <c r="G20" s="47">
        <f>VLOOKUP(B20,OUTPUT_COUNTRY!$B$7:$N$26, 7, FALSE)</f>
        <v>33.300000000000004</v>
      </c>
      <c r="H20">
        <f>VLOOKUP(B20,OUTPUT_COUNTRY!$B$7:$N$26, 8, FALSE)</f>
        <v>31.8</v>
      </c>
      <c r="I20">
        <f>VLOOKUP(B20,OUTPUT_COUNTRY!$B$7:$N$26, 11, FALSE)</f>
        <v>45.4</v>
      </c>
      <c r="J20" s="47">
        <f t="shared" ca="1" si="0"/>
        <v>3.3914918986597931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0.29638386685235546</v>
      </c>
      <c r="F21">
        <f ca="1">VLOOKUP(B21,OUTPUT_COUNTRY!$B$7:$N$26, 9, FALSE)</f>
        <v>77.2</v>
      </c>
      <c r="G21" s="47">
        <f>VLOOKUP(B21,OUTPUT_COUNTRY!$B$7:$N$26, 7, FALSE)</f>
        <v>19</v>
      </c>
      <c r="H21">
        <f>VLOOKUP(B21,OUTPUT_COUNTRY!$B$7:$N$26, 8, FALSE)</f>
        <v>4.5</v>
      </c>
      <c r="I21">
        <f>VLOOKUP(B21,OUTPUT_COUNTRY!$B$7:$N$26, 11, FALSE)</f>
        <v>22.7</v>
      </c>
      <c r="J21" s="47">
        <f t="shared" ca="1" si="0"/>
        <v>3.3740028113546177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0.19395151350669368</v>
      </c>
      <c r="F22">
        <f ca="1">VLOOKUP(B22,OUTPUT_COUNTRY!$B$7:$N$26, 9, FALSE)</f>
        <v>63.6</v>
      </c>
      <c r="G22" s="47">
        <f>VLOOKUP(B22,OUTPUT_COUNTRY!$B$7:$N$26, 7, FALSE)</f>
        <v>42.8</v>
      </c>
      <c r="H22">
        <f>VLOOKUP(B22,OUTPUT_COUNTRY!$B$7:$N$26, 8, FALSE)</f>
        <v>31.8</v>
      </c>
      <c r="I22">
        <f>VLOOKUP(B22,OUTPUT_COUNTRY!$B$7:$N$26, 11, FALSE)</f>
        <v>27.200000000000003</v>
      </c>
      <c r="J22" s="47">
        <f t="shared" ca="1" si="0"/>
        <v>0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0.27023950191820001</v>
      </c>
      <c r="F23">
        <f ca="1">VLOOKUP(B23,OUTPUT_COUNTRY!$B$7:$N$26, 9, FALSE)</f>
        <v>81.8</v>
      </c>
      <c r="G23" s="47">
        <f>VLOOKUP(B23,OUTPUT_COUNTRY!$B$7:$N$26, 7, FALSE)</f>
        <v>76.099999999999994</v>
      </c>
      <c r="H23">
        <f>VLOOKUP(B23,OUTPUT_COUNTRY!$B$7:$N$26, 8, FALSE)</f>
        <v>31.8</v>
      </c>
      <c r="I23">
        <f>VLOOKUP(B23,OUTPUT_COUNTRY!$B$7:$N$26, 11, FALSE)</f>
        <v>77.2</v>
      </c>
      <c r="J23" s="47">
        <f t="shared" ca="1" si="0"/>
        <v>3.7004212666980654</v>
      </c>
      <c r="K23" s="147" t="e">
        <f t="shared" ca="1" si="1"/>
        <v>#N/A</v>
      </c>
      <c r="L23">
        <f t="shared" si="2"/>
        <v>3.7004212666980654</v>
      </c>
      <c r="M23" s="147" t="e">
        <f t="shared" si="3"/>
        <v>#N/A</v>
      </c>
      <c r="N23">
        <f t="shared" si="8"/>
        <v>0</v>
      </c>
      <c r="O23" s="147" t="e">
        <f t="shared" si="4"/>
        <v>#N/A</v>
      </c>
      <c r="P23">
        <f t="shared" si="9"/>
        <v>3.7004212666980654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0.17348276671931862</v>
      </c>
      <c r="F24">
        <f ca="1">VLOOKUP(B24,OUTPUT_COUNTRY!$B$7:$N$26, 9, FALSE)</f>
        <v>54.500000000000007</v>
      </c>
      <c r="G24" s="47">
        <f>VLOOKUP(B24,OUTPUT_COUNTRY!$B$7:$N$26, 7, FALSE)</f>
        <v>52.300000000000004</v>
      </c>
      <c r="H24">
        <f>VLOOKUP(B24,OUTPUT_COUNTRY!$B$7:$N$26, 8, FALSE)</f>
        <v>31.8</v>
      </c>
      <c r="I24">
        <f>VLOOKUP(B24,OUTPUT_COUNTRY!$B$7:$N$26, 11, FALSE)</f>
        <v>68.100000000000009</v>
      </c>
      <c r="J24" s="47">
        <f t="shared" ca="1" si="0"/>
        <v>0</v>
      </c>
      <c r="K24" s="147" t="e">
        <f t="shared" ca="1" si="1"/>
        <v>#N/A</v>
      </c>
      <c r="L24">
        <f t="shared" si="2"/>
        <v>0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5.7642613091242705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0.16711681613534779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0.34774858311919432</v>
      </c>
      <c r="F26">
        <f ca="1">VLOOKUP(B26,OUTPUT_COUNTRY!$B$7:$N$26, 9, FALSE)</f>
        <v>13.600000000000001</v>
      </c>
      <c r="G26" s="47">
        <f>VLOOKUP(B26,OUTPUT_COUNTRY!$B$7:$N$26, 7, FALSE)</f>
        <v>95.199999999999989</v>
      </c>
      <c r="H26">
        <f>VLOOKUP(B26,OUTPUT_COUNTRY!$B$7:$N$26, 8, FALSE)</f>
        <v>4.5</v>
      </c>
      <c r="I26">
        <f>VLOOKUP(B26,OUTPUT_COUNTRY!$B$7:$N$26, 11, FALSE)</f>
        <v>4.5</v>
      </c>
      <c r="J26" s="47">
        <f t="shared" ca="1" si="0"/>
        <v>0</v>
      </c>
      <c r="K26" s="147" t="e">
        <f t="shared" ca="1" si="1"/>
        <v>#N/A</v>
      </c>
      <c r="L26">
        <f t="shared" si="2"/>
        <v>2.8756407604319123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0.19689023558997948</v>
      </c>
      <c r="F27">
        <f ca="1">VLOOKUP(B27,OUTPUT_COUNTRY!$B$7:$N$26, 9, FALSE)</f>
        <v>59</v>
      </c>
      <c r="G27" s="47">
        <f>VLOOKUP(B27,OUTPUT_COUNTRY!$B$7:$N$26, 7, FALSE)</f>
        <v>71.399999999999991</v>
      </c>
      <c r="H27">
        <f>VLOOKUP(B27,OUTPUT_COUNTRY!$B$7:$N$26, 8, FALSE)</f>
        <v>31.8</v>
      </c>
      <c r="I27">
        <f>VLOOKUP(B27,OUTPUT_COUNTRY!$B$7:$N$26, 11, FALSE)</f>
        <v>63.6</v>
      </c>
      <c r="J27" s="47">
        <f t="shared" ca="1" si="0"/>
        <v>0</v>
      </c>
      <c r="K27" s="147" t="e">
        <f t="shared" ca="1" si="1"/>
        <v>#N/A</v>
      </c>
      <c r="L27">
        <f t="shared" si="2"/>
        <v>5.0789720323281182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5.0789720323281182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0.23715762514112404</v>
      </c>
      <c r="F28">
        <f ca="1">VLOOKUP(B28,OUTPUT_COUNTRY!$B$7:$N$26, 9, FALSE)</f>
        <v>9</v>
      </c>
      <c r="G28" s="47">
        <f>VLOOKUP(B28,OUTPUT_COUNTRY!$B$7:$N$26, 7, FALSE)</f>
        <v>23.799999999999997</v>
      </c>
      <c r="H28">
        <f>VLOOKUP(B28,OUTPUT_COUNTRY!$B$7:$N$26, 8, FALSE)</f>
        <v>31.8</v>
      </c>
      <c r="I28">
        <f>VLOOKUP(B28,OUTPUT_COUNTRY!$B$7:$N$26, 11, FALSE)</f>
        <v>54.500000000000007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0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0.19240422333465865</v>
      </c>
      <c r="F29" s="13">
        <f ca="1">VLOOKUP(B29,OUTPUT_COUNTRY!$B$7:$N$26, 9, FALSE)</f>
        <v>31.8</v>
      </c>
      <c r="G29" s="149">
        <f>VLOOKUP(B29,OUTPUT_COUNTRY!$B$7:$N$26, 7, FALSE)</f>
        <v>47.599999999999994</v>
      </c>
      <c r="H29" s="13">
        <f>VLOOKUP(B29,OUTPUT_COUNTRY!$B$7:$N$26, 8, FALSE)</f>
        <v>31.8</v>
      </c>
      <c r="I29" s="13">
        <f>VLOOKUP(B29,OUTPUT_COUNTRY!$B$7:$N$26, 11, FALSE)</f>
        <v>50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0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J21" sqref="J21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</v>
      </c>
      <c r="J4" s="124" t="str">
        <f ca="1">IF(VLOOKUP(C4,OUTPUT_COUNTRY!$B$7:$N$26,9,FALSE)&gt;75,"++",(IF(VLOOKUP(C4,OUTPUT_COUNTRY!$B$7:$N$26,9,FALSE)&gt;50,"+",(IF(VLOOKUP(C4,OUTPUT_COUNTRY!$B$7:$N$26,9,FALSE)&gt;25,"-","--")))))</f>
        <v>-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-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+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-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-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+</v>
      </c>
      <c r="F7" s="126" t="str">
        <f>IF(VLOOKUP(C7,OUTPUT_COUNTRY!$B$7:$N$26,4,FALSE)&gt;75,"++",(IF(VLOOKUP(C7,OUTPUT_COUNTRY!$B$7:$N$26,4,FALSE)&gt;50,"+",(IF(VLOOKUP(C7,OUTPUT_COUNTRY!$B$7:$N$26,4,FALSE)&gt;25,"-","--")))))</f>
        <v>++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++</v>
      </c>
      <c r="I7" s="128" t="str">
        <f>IF(VLOOKUP(C7,OUTPUT_COUNTRY!$B$7:$N$26,8,FALSE)&gt;75,"++",(IF(VLOOKUP(C7,OUTPUT_COUNTRY!$B$7:$N$26,8,FALSE)&gt;50,"+",(IF(VLOOKUP(C7,OUTPUT_COUNTRY!$B$7:$N$26,8,FALSE)&gt;25,"-","--")))))</f>
        <v>-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</v>
      </c>
      <c r="J8" s="128" t="str">
        <f ca="1">IF(VLOOKUP(C8,OUTPUT_COUNTRY!$B$7:$N$26,9,FALSE)&gt;75,"++",(IF(VLOOKUP(C8,OUTPUT_COUNTRY!$B$7:$N$26,9,FALSE)&gt;50,"+",(IF(VLOOKUP(C8,OUTPUT_COUNTRY!$B$7:$N$26,9,FALSE)&gt;25,"-","--")))))</f>
        <v>-</v>
      </c>
      <c r="K8" s="128" t="str">
        <f>IF(VLOOKUP(C8,OUTPUT_COUNTRY!$B$7:$N$26,11,FALSE)&gt;75,"++",(IF(VLOOKUP(C8,OUTPUT_COUNTRY!$B$7:$N$26,11,FALSE)&gt;50,"+",(IF(VLOOKUP(C8,OUTPUT_COUNTRY!$B$7:$N$26,11,FALSE)&gt;25,"-","--")))))</f>
        <v>++</v>
      </c>
      <c r="L8" s="126" t="str">
        <f ca="1">IF(VLOOKUP(C8,OUTPUT_COUNTRY!$B$7:$N$26,13,FALSE)&gt;75,"++",(IF(VLOOKUP(C8,OUTPUT_COUNTRY!$B$7:$N$26,13,FALSE)&gt;50,"+",(IF(VLOOKUP(C8,OUTPUT_COUNTRY!$B$7:$N$26,13,FALSE)&gt;25,"-","--")))))</f>
        <v>+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-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-</v>
      </c>
      <c r="J9" s="128" t="str">
        <f ca="1">IF(VLOOKUP(C9,OUTPUT_COUNTRY!$B$7:$N$26,9,FALSE)&gt;75,"++",(IF(VLOOKUP(C9,OUTPUT_COUNTRY!$B$7:$N$26,9,FALSE)&gt;50,"+",(IF(VLOOKUP(C9,OUTPUT_COUNTRY!$B$7:$N$26,9,FALSE)&gt;25,"-","--")))))</f>
        <v>+</v>
      </c>
      <c r="K9" s="128" t="str">
        <f>IF(VLOOKUP(C9,OUTPUT_COUNTRY!$B$7:$N$26,11,FALSE)&gt;75,"++",(IF(VLOOKUP(C9,OUTPUT_COUNTRY!$B$7:$N$26,11,FALSE)&gt;50,"+",(IF(VLOOKUP(C9,OUTPUT_COUNTRY!$B$7:$N$26,11,FALSE)&gt;25,"-","--")))))</f>
        <v>++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-</v>
      </c>
      <c r="J10" s="128" t="str">
        <f ca="1">IF(VLOOKUP(C10,OUTPUT_COUNTRY!$B$7:$N$26,9,FALSE)&gt;75,"++",(IF(VLOOKUP(C10,OUTPUT_COUNTRY!$B$7:$N$26,9,FALSE)&gt;50,"+",(IF(VLOOKUP(C10,OUTPUT_COUNTRY!$B$7:$N$26,9,FALSE)&gt;25,"-","--")))))</f>
        <v>-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--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-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--</v>
      </c>
      <c r="K11" s="128" t="str">
        <f>IF(VLOOKUP(C11,OUTPUT_COUNTRY!$B$7:$N$26,11,FALSE)&gt;75,"++",(IF(VLOOKUP(C11,OUTPUT_COUNTRY!$B$7:$N$26,11,FALSE)&gt;50,"+",(IF(VLOOKUP(C11,OUTPUT_COUNTRY!$B$7:$N$26,11,FALSE)&gt;25,"-","--")))))</f>
        <v>+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++</v>
      </c>
      <c r="K12" s="128" t="str">
        <f>IF(VLOOKUP(C12,OUTPUT_COUNTRY!$B$7:$N$26,11,FALSE)&gt;75,"++",(IF(VLOOKUP(C12,OUTPUT_COUNTRY!$B$7:$N$26,11,FALSE)&gt;50,"+",(IF(VLOOKUP(C12,OUTPUT_COUNTRY!$B$7:$N$26,11,FALSE)&gt;25,"-","--")))))</f>
        <v>--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-</v>
      </c>
      <c r="J13" s="128" t="str">
        <f ca="1">IF(VLOOKUP(C13,OUTPUT_COUNTRY!$B$7:$N$26,9,FALSE)&gt;75,"++",(IF(VLOOKUP(C13,OUTPUT_COUNTRY!$B$7:$N$26,9,FALSE)&gt;50,"+",(IF(VLOOKUP(C13,OUTPUT_COUNTRY!$B$7:$N$26,9,FALSE)&gt;25,"-","--")))))</f>
        <v>++</v>
      </c>
      <c r="K13" s="128" t="str">
        <f>IF(VLOOKUP(C13,OUTPUT_COUNTRY!$B$7:$N$26,11,FALSE)&gt;75,"++",(IF(VLOOKUP(C13,OUTPUT_COUNTRY!$B$7:$N$26,11,FALSE)&gt;50,"+",(IF(VLOOKUP(C13,OUTPUT_COUNTRY!$B$7:$N$26,11,FALSE)&gt;25,"-","--")))))</f>
        <v>++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</v>
      </c>
      <c r="J14" s="128" t="str">
        <f ca="1">IF(VLOOKUP(C14,OUTPUT_COUNTRY!$B$7:$N$26,9,FALSE)&gt;75,"++",(IF(VLOOKUP(C14,OUTPUT_COUNTRY!$B$7:$N$26,9,FALSE)&gt;50,"+",(IF(VLOOKUP(C14,OUTPUT_COUNTRY!$B$7:$N$26,9,FALSE)&gt;25,"-","--")))))</f>
        <v>+</v>
      </c>
      <c r="K14" s="128" t="str">
        <f>IF(VLOOKUP(C14,OUTPUT_COUNTRY!$B$7:$N$26,11,FALSE)&gt;75,"++",(IF(VLOOKUP(C14,OUTPUT_COUNTRY!$B$7:$N$26,11,FALSE)&gt;50,"+",(IF(VLOOKUP(C14,OUTPUT_COUNTRY!$B$7:$N$26,11,FALSE)&gt;25,"-","--")))))</f>
        <v>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--</v>
      </c>
      <c r="G15" s="128" t="str">
        <f>IF(VLOOKUP(C15,OUTPUT_COUNTRY!$B$7:$N$26,5,FALSE)&gt;75,"++",(IF(VLOOKUP(C15,OUTPUT_COUNTRY!$B$7:$N$26,5,FALSE)&gt;50,"+",(IF(VLOOKUP(C15,OUTPUT_COUNTRY!$B$7:$N$26,5,FALSE)&gt;25,"-","--")))))</f>
        <v>--</v>
      </c>
      <c r="H15" s="128" t="str">
        <f>IF(VLOOKUP(C15,OUTPUT_COUNTRY!$B$7:$N$26,7,FALSE)&gt;75,"++",(IF(VLOOKUP(C15,OUTPUT_COUNTRY!$B$7:$N$26,7,FALSE)&gt;50,"+",(IF(VLOOKUP(C15,OUTPUT_COUNTRY!$B$7:$N$26,7,FALSE)&gt;25,"-","--")))))</f>
        <v>-</v>
      </c>
      <c r="I15" s="128" t="str">
        <f>IF(VLOOKUP(C15,OUTPUT_COUNTRY!$B$7:$N$26,8,FALSE)&gt;75,"++",(IF(VLOOKUP(C15,OUTPUT_COUNTRY!$B$7:$N$26,8,FALSE)&gt;50,"+",(IF(VLOOKUP(C15,OUTPUT_COUNTRY!$B$7:$N$26,8,FALSE)&gt;25,"-","--")))))</f>
        <v>-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++</v>
      </c>
      <c r="F16" s="126" t="str">
        <f>IF(VLOOKUP(C16,OUTPUT_COUNTRY!$B$7:$N$26,4,FALSE)&gt;75,"++",(IF(VLOOKUP(C16,OUTPUT_COUNTRY!$B$7:$N$26,4,FALSE)&gt;50,"+",(IF(VLOOKUP(C16,OUTPUT_COUNTRY!$B$7:$N$26,4,FALSE)&gt;25,"-","--")))))</f>
        <v>++</v>
      </c>
      <c r="G16" s="128" t="str">
        <f>IF(VLOOKUP(C16,OUTPUT_COUNTRY!$B$7:$N$26,5,FALSE)&gt;75,"++",(IF(VLOOKUP(C16,OUTPUT_COUNTRY!$B$7:$N$26,5,FALSE)&gt;50,"+",(IF(VLOOKUP(C16,OUTPUT_COUNTRY!$B$7:$N$26,5,FALSE)&gt;25,"-","--")))))</f>
        <v>-</v>
      </c>
      <c r="H16" s="128" t="str">
        <f>IF(VLOOKUP(C16,OUTPUT_COUNTRY!$B$7:$N$26,7,FALSE)&gt;75,"++",(IF(VLOOKUP(C16,OUTPUT_COUNTRY!$B$7:$N$26,7,FALSE)&gt;50,"+",(IF(VLOOKUP(C16,OUTPUT_COUNTRY!$B$7:$N$26,7,FALSE)&gt;25,"-","--")))))</f>
        <v>++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--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++</v>
      </c>
      <c r="F17" s="126" t="str">
        <f>IF(VLOOKUP(C17,OUTPUT_COUNTRY!$B$7:$N$26,4,FALSE)&gt;75,"++",(IF(VLOOKUP(C17,OUTPUT_COUNTRY!$B$7:$N$26,4,FALSE)&gt;50,"+",(IF(VLOOKUP(C17,OUTPUT_COUNTRY!$B$7:$N$26,4,FALSE)&gt;25,"-","--")))))</f>
        <v>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++</v>
      </c>
      <c r="I17" s="128" t="str">
        <f>IF(VLOOKUP(C17,OUTPUT_COUNTRY!$B$7:$N$26,8,FALSE)&gt;75,"++",(IF(VLOOKUP(C17,OUTPUT_COUNTRY!$B$7:$N$26,8,FALSE)&gt;50,"+",(IF(VLOOKUP(C17,OUTPUT_COUNTRY!$B$7:$N$26,8,FALSE)&gt;25,"-","--")))))</f>
        <v>--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-</v>
      </c>
      <c r="J18" s="128" t="str">
        <f ca="1">IF(VLOOKUP(C18,OUTPUT_COUNTRY!$B$7:$N$26,9,FALSE)&gt;75,"++",(IF(VLOOKUP(C18,OUTPUT_COUNTRY!$B$7:$N$26,9,FALSE)&gt;50,"+",(IF(VLOOKUP(C18,OUTPUT_COUNTRY!$B$7:$N$26,9,FALSE)&gt;25,"-","--")))))</f>
        <v>+</v>
      </c>
      <c r="K18" s="128" t="str">
        <f>IF(VLOOKUP(C18,OUTPUT_COUNTRY!$B$7:$N$26,11,FALSE)&gt;75,"++",(IF(VLOOKUP(C18,OUTPUT_COUNTRY!$B$7:$N$26,11,FALSE)&gt;50,"+",(IF(VLOOKUP(C18,OUTPUT_COUNTRY!$B$7:$N$26,11,FALSE)&gt;25,"-","--")))))</f>
        <v>--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-</v>
      </c>
      <c r="G19" s="128" t="str">
        <f>IF(VLOOKUP(C19,OUTPUT_COUNTRY!$B$7:$N$26,5,FALSE)&gt;75,"++",(IF(VLOOKUP(C19,OUTPUT_COUNTRY!$B$7:$N$26,5,FALSE)&gt;50,"+",(IF(VLOOKUP(C19,OUTPUT_COUNTRY!$B$7:$N$26,5,FALSE)&gt;25,"-","--")))))</f>
        <v>--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</v>
      </c>
      <c r="J20" s="128" t="str">
        <f ca="1">IF(VLOOKUP(C20,OUTPUT_COUNTRY!$B$7:$N$26,9,FALSE)&gt;75,"++",(IF(VLOOKUP(C20,OUTPUT_COUNTRY!$B$7:$N$26,9,FALSE)&gt;50,"+",(IF(VLOOKUP(C20,OUTPUT_COUNTRY!$B$7:$N$26,9,FALSE)&gt;25,"-","--")))))</f>
        <v>+</v>
      </c>
      <c r="K20" s="128" t="str">
        <f>IF(VLOOKUP(C20,OUTPUT_COUNTRY!$B$7:$N$26,11,FALSE)&gt;75,"++",(IF(VLOOKUP(C20,OUTPUT_COUNTRY!$B$7:$N$26,11,FALSE)&gt;50,"+",(IF(VLOOKUP(C20,OUTPUT_COUNTRY!$B$7:$N$26,11,FALSE)&gt;25,"-","--")))))</f>
        <v>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-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-</v>
      </c>
      <c r="H21" s="128" t="str">
        <f>IF(VLOOKUP(C21,OUTPUT_COUNTRY!$B$7:$N$26,7,FALSE)&gt;75,"++",(IF(VLOOKUP(C21,OUTPUT_COUNTRY!$B$7:$N$26,7,FALSE)&gt;50,"+",(IF(VLOOKUP(C21,OUTPUT_COUNTRY!$B$7:$N$26,7,FALSE)&gt;25,"-","--")))))</f>
        <v>+</v>
      </c>
      <c r="I21" s="128" t="str">
        <f>IF(VLOOKUP(C21,OUTPUT_COUNTRY!$B$7:$N$26,8,FALSE)&gt;75,"++",(IF(VLOOKUP(C21,OUTPUT_COUNTRY!$B$7:$N$26,8,FALSE)&gt;50,"+",(IF(VLOOKUP(C21,OUTPUT_COUNTRY!$B$7:$N$26,8,FALSE)&gt;25,"-","--")))))</f>
        <v>-</v>
      </c>
      <c r="J21" s="128" t="str">
        <f ca="1">IF(VLOOKUP(C21,OUTPUT_COUNTRY!$B$7:$N$26,9,FALSE)&gt;75,"++",(IF(VLOOKUP(C21,OUTPUT_COUNTRY!$B$7:$N$26,9,FALSE)&gt;50,"+",(IF(VLOOKUP(C21,OUTPUT_COUNTRY!$B$7:$N$26,9,FALSE)&gt;25,"-","--")))))</f>
        <v>++</v>
      </c>
      <c r="K21" s="128" t="str">
        <f>IF(VLOOKUP(C21,OUTPUT_COUNTRY!$B$7:$N$26,11,FALSE)&gt;75,"++",(IF(VLOOKUP(C21,OUTPUT_COUNTRY!$B$7:$N$26,11,FALSE)&gt;50,"+",(IF(VLOOKUP(C21,OUTPUT_COUNTRY!$B$7:$N$26,11,FALSE)&gt;25,"-","--")))))</f>
        <v>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++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</v>
      </c>
      <c r="J22" s="128" t="str">
        <f ca="1">IF(VLOOKUP(C22,OUTPUT_COUNTRY!$B$7:$N$26,9,FALSE)&gt;75,"++",(IF(VLOOKUP(C22,OUTPUT_COUNTRY!$B$7:$N$26,9,FALSE)&gt;50,"+",(IF(VLOOKUP(C22,OUTPUT_COUNTRY!$B$7:$N$26,9,FALSE)&gt;25,"-","--")))))</f>
        <v>+</v>
      </c>
      <c r="K22" s="128" t="str">
        <f>IF(VLOOKUP(C22,OUTPUT_COUNTRY!$B$7:$N$26,11,FALSE)&gt;75,"++",(IF(VLOOKUP(C22,OUTPUT_COUNTRY!$B$7:$N$26,11,FALSE)&gt;50,"+",(IF(VLOOKUP(C22,OUTPUT_COUNTRY!$B$7:$N$26,11,FALSE)&gt;25,"-","--")))))</f>
        <v>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+</v>
      </c>
      <c r="F23" s="130" t="str">
        <f>IF(VLOOKUP(C23,OUTPUT_COUNTRY!$B$7:$N$26,4,FALSE)&gt;75,"++",(IF(VLOOKUP(C23,OUTPUT_COUNTRY!$B$7:$N$26,4,FALSE)&gt;50,"+",(IF(VLOOKUP(C23,OUTPUT_COUNTRY!$B$7:$N$26,4,FALSE)&gt;25,"-","--")))))</f>
        <v>+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</v>
      </c>
      <c r="I23" s="129" t="str">
        <f>IF(VLOOKUP(C23,OUTPUT_COUNTRY!$B$7:$N$26,8,FALSE)&gt;75,"++",(IF(VLOOKUP(C23,OUTPUT_COUNTRY!$B$7:$N$26,8,FALSE)&gt;50,"+",(IF(VLOOKUP(C23,OUTPUT_COUNTRY!$B$7:$N$26,8,FALSE)&gt;25,"-","--")))))</f>
        <v>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45534</v>
      </c>
      <c r="G3" s="4" cm="1">
        <f t="array" ref="G3">_xll.FDS(D3,"FMA_PE(LTM,0,,,""PORTAGG"",""MEANR"")")</f>
        <v>14.023106938629301</v>
      </c>
      <c r="H3" s="4" cm="1">
        <f t="array" ref="H3">_xll.FDS(D3,"FMA_PE(NTMA,0,,,""PORTAGG"",""MEANR"")")</f>
        <v>11.5833280564317</v>
      </c>
      <c r="I3" cm="1">
        <f t="array" ref="I3">_xll.FDS(D3,"FMA_DIV_YLD(NTMA,NOW,NOW,M,""PORTAGG"",""MEANR"")")</f>
        <v>3.2472680765860602</v>
      </c>
      <c r="J3" s="55" cm="1">
        <f t="array" ref="J3">IFERROR(_xll.FDS(D3,"FG_FCF_YIELD_NTM(0)"),(1/G3*100))</f>
        <v>5.8738469475654904</v>
      </c>
      <c r="K3" s="3" cm="1">
        <f t="array" ref="K3">_xll.FDS(D3,"FMA_EVAL_EBITDA(NTMA,0,,,""PORTAGG"",""MEANR"")")</f>
        <v>9.3047585716765493</v>
      </c>
      <c r="L3" cm="1">
        <f t="array" ref="L3">_xll.FDS(D3,"FMA_EVAL_EBIT(LTMA,NOW,NOW,M,""PORTAGG"",""MEANR"")")</f>
        <v>15.7930552821374</v>
      </c>
      <c r="M3">
        <f>HLOOKUP(D3,'Index ROE'!$A$1:$V$25,25,FALSE)</f>
        <v>12.0222723103633</v>
      </c>
      <c r="N3">
        <f>VLOOKUP(A3,'LIQIDITY 2'!$A$3:$E$26,5,FALSE)</f>
        <v>0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3.2472680765860602</v>
      </c>
      <c r="R3" s="55">
        <f t="shared" ref="R3:R23" si="1">J3-N3</f>
        <v>5.8738469475654904</v>
      </c>
      <c r="S3">
        <f t="shared" ref="S3:S23" si="2">M3-N3</f>
        <v>12.0222723103633</v>
      </c>
      <c r="T3">
        <f>M3-O3</f>
        <v>11.7954413103633</v>
      </c>
      <c r="U3" cm="1">
        <f t="array" ref="U3">_xlfn.PERCENTRANK.EXC(_xlfn._xlws.FILTER(Q$3:Q$23, ISNUMBER(Q$3:Q$23)),Q3)*100</f>
        <v>31.8</v>
      </c>
      <c r="V3" cm="1">
        <f t="array" ref="V3">_xlfn.PERCENTRANK.EXC(_xlfn._xlws.FILTER(R$3:R$23, ISNUMBER(R$3:R$23)),R3)*100</f>
        <v>40.9</v>
      </c>
      <c r="W3" cm="1">
        <f t="array" ref="W3">_xlfn.PERCENTRANK.EXC(_xlfn._xlws.FILTER(S$3:S$23, ISNUMBER(S$3:S$23)),S3)*100</f>
        <v>50</v>
      </c>
      <c r="X3" cm="1">
        <f t="array" ref="X3">(1-_xlfn.PERCENTRANK.EXC(_xlfn._xlws.FILTER(G$3:G$23, ISNUMBER(G$3:G$23)),G3))*100</f>
        <v>50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47.505000000000003</v>
      </c>
      <c r="AC3" cm="1">
        <f t="array" ref="AC3">_xlfn.PERCENTRANK.EXC(_xlfn._xlws.FILTER(AB$3:AB$23, ISNUMBER(AB$3:AB$23)),AB3)*100</f>
        <v>36.299999999999997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45534</v>
      </c>
      <c r="G4" s="4" cm="1">
        <f t="array" ref="G4">_xll.FDS(D4,"FMA_PE(LTM,0,,,""PORTAGG"",""MEANR"")")</f>
        <v>12.625088975435499</v>
      </c>
      <c r="H4" s="4" cm="1">
        <f t="array" ref="H4">_xll.FDS(D4,"FMA_PE(NTMA,0,,,""PORTAGG"",""MEANR"")")</f>
        <v>9.3713829714070709</v>
      </c>
      <c r="I4" cm="1">
        <f t="array" ref="I4">_xll.FDS(D4,"FMA_DIV_YLD(NTMA,NOW,NOW,M,""PORTAGG"",""MEANR"")")</f>
        <v>5.2843363865506703</v>
      </c>
      <c r="J4" s="55" cm="1">
        <f t="array" ref="J4">IFERROR(_xll.FDS(D4,"FG_FCF_YIELD_NTM(0)"),(1/G4*100))</f>
        <v>9.8549629489093604</v>
      </c>
      <c r="K4" s="3" cm="1">
        <f t="array" ref="K4">_xll.FDS(D4,"FMA_EVAL_EBITDA(NTMA,0,,,""PORTAGG"",""MEANR"")")</f>
        <v>5.7215677078266198</v>
      </c>
      <c r="L4" cm="1">
        <f t="array" ref="L4">_xll.FDS(D4,"FMA_EVAL_EBIT(LTMA,NOW,NOW,M,""PORTAGG"",""MEANR"")")</f>
        <v>9.7030896543642804</v>
      </c>
      <c r="M4">
        <f>HLOOKUP(D4,'Index ROE'!$A$1:$V$25,25,FALSE)</f>
        <v>10.7704189177279</v>
      </c>
      <c r="N4">
        <f>VLOOKUP(A4,'LIQIDITY 2'!$A$3:$E$26,5,FALSE)</f>
        <v>0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5.2843363865506703</v>
      </c>
      <c r="R4" s="55">
        <f t="shared" si="1"/>
        <v>9.8549629489093604</v>
      </c>
      <c r="S4">
        <f t="shared" si="2"/>
        <v>10.7704189177279</v>
      </c>
      <c r="T4">
        <f t="shared" ref="T4:T23" si="3">M4-O4</f>
        <v>6.7291239177279003</v>
      </c>
      <c r="U4" cm="1">
        <f t="array" ref="U4">_xlfn.PERCENTRANK.EXC(_xlfn._xlws.FILTER(Q$3:Q$23, ISNUMBER(Q$3:Q$23)),Q4)*100</f>
        <v>72.7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31.8</v>
      </c>
      <c r="X4" cm="1">
        <f t="array" ref="X4">(1-_xlfn.PERCENTRANK.EXC(_xlfn._xlws.FILTER(G$3:G$23, ISNUMBER(G$3:G$23)),G4))*100</f>
        <v>63.7</v>
      </c>
      <c r="Y4" cm="1">
        <f t="array" ref="Y4">(1-_xlfn.PERCENTRANK.EXC(_xlfn._xlws.FILTER(H$3:H$23, ISNUMBER(H$3:H$23)),H4))*100</f>
        <v>72.8</v>
      </c>
      <c r="Z4" cm="1">
        <f t="array" ref="Z4">_xlfn.PERCENTRANK.EXC(_xlfn._xlws.FILTER(T$3:T$23, ISNUMBER(T$3:T$23)),T4)*100</f>
        <v>18.099999999999998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64.325000000000003</v>
      </c>
      <c r="AC4" cm="1">
        <f t="array" ref="AC4">_xlfn.PERCENTRANK.EXC(_xlfn._xlws.FILTER(AB$3:AB$23, ISNUMBER(AB$3:AB$23)),AB4)*100</f>
        <v>77.2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45534</v>
      </c>
      <c r="G5" s="4" cm="1">
        <f t="array" ref="G5">_xll.FDS(D5,"FMA_PE(LTM,0,,,""PORTAGG"",""MEANR"")")</f>
        <v>18.574815650150999</v>
      </c>
      <c r="H5" s="4" cm="1">
        <f t="array" ref="H5">_xll.FDS(D5,"FMA_PE(NTMA,0,,,""PORTAGG"",""MEANR"")")</f>
        <v>13.899122456553901</v>
      </c>
      <c r="I5" cm="1">
        <f t="array" ref="I5">_xll.FDS(D5,"FMA_DIV_YLD(NTMA,NOW,NOW,M,""PORTAGG"",""MEANR"")")</f>
        <v>4.0225889472527996</v>
      </c>
      <c r="J5" s="55" cm="1">
        <f t="array" ref="J5">IFERROR(_xll.FDS(D5,"FG_FCF_YIELD_NTM(0)"),(1/G5*100))</f>
        <v>5.3836335112799398</v>
      </c>
      <c r="K5" s="3" cm="1">
        <f t="array" ref="K5">_xll.FDS(D5,"FMA_EVAL_EBITDA(NTMA,0,,,""PORTAGG"",""MEANR"")")</f>
        <v>6.9165533293796004</v>
      </c>
      <c r="L5" cm="1">
        <f t="array" ref="L5">_xll.FDS(D5,"FMA_EVAL_EBIT(LTMA,NOW,NOW,M,""PORTAGG"",""MEANR"")")</f>
        <v>9.8789199667346903</v>
      </c>
      <c r="M5">
        <f>HLOOKUP(D5,'Index ROE'!$A$1:$V$25,25,FALSE)</f>
        <v>14.02340332534</v>
      </c>
      <c r="N5">
        <f>VLOOKUP(A5,'LIQIDITY 2'!$A$3:$E$26,5,FALSE)</f>
        <v>0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4.0225889472527996</v>
      </c>
      <c r="R5" s="55">
        <f t="shared" si="1"/>
        <v>5.3836335112799398</v>
      </c>
      <c r="S5">
        <f t="shared" si="2"/>
        <v>14.02340332534</v>
      </c>
      <c r="T5">
        <f t="shared" si="3"/>
        <v>10.82451332534</v>
      </c>
      <c r="U5" cm="1">
        <f t="array" ref="U5">_xlfn.PERCENTRANK.EXC(_xlfn._xlws.FILTER(Q$3:Q$23, ISNUMBER(Q$3:Q$23)),Q5)*100</f>
        <v>59</v>
      </c>
      <c r="V5" cm="1">
        <f t="array" ref="V5">_xlfn.PERCENTRANK.EXC(_xlfn._xlws.FILTER(R$3:R$23, ISNUMBER(R$3:R$23)),R5)*100</f>
        <v>36.299999999999997</v>
      </c>
      <c r="W5" cm="1">
        <f t="array" ref="W5">_xlfn.PERCENTRANK.EXC(_xlfn._xlws.FILTER(S$3:S$23, ISNUMBER(S$3:S$23)),S5)*100</f>
        <v>81.8</v>
      </c>
      <c r="X5" cm="1">
        <f t="array" ref="X5">(1-_xlfn.PERCENTRANK.EXC(_xlfn._xlws.FILTER(G$3:G$23, ISNUMBER(G$3:G$23)),G5))*100</f>
        <v>22.799999999999997</v>
      </c>
      <c r="Y5" cm="1">
        <f t="array" ref="Y5">(1-_xlfn.PERCENTRANK.EXC(_xlfn._xlws.FILTER(H$3:H$23, ISNUMBER(H$3:H$23)),H5))*100</f>
        <v>27.3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40.449999999999996</v>
      </c>
      <c r="AC5" cm="1">
        <f t="array" ref="AC5">_xlfn.PERCENTRANK.EXC(_xlfn._xlws.FILTER(AB$3:AB$23, ISNUMBER(AB$3:AB$23)),AB5)*100</f>
        <v>31.8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45534</v>
      </c>
      <c r="G6" s="4" cm="1">
        <f t="array" ref="G6">_xll.FDS(D6,"FMA_PE(LTM,0,,,""PORTAGG"",""MEANR"")")</f>
        <v>12.047244085304399</v>
      </c>
      <c r="H6" s="4" cm="1">
        <f t="array" ref="H6">_xll.FDS(D6,"FMA_PE(NTMA,0,,,""PORTAGG"",""MEANR"")")</f>
        <v>10.3042298917801</v>
      </c>
      <c r="I6" cm="1">
        <f t="array" ref="I6">_xll.FDS(D6,"FMA_DIV_YLD(NTMA,NOW,NOW,M,""PORTAGG"",""MEANR"")")</f>
        <v>3.1804644475027701</v>
      </c>
      <c r="J6" s="55" cm="1">
        <f t="array" ref="J6">IFERROR(_xll.FDS(D6,"FG_FCF_YIELD_NTM(0)"),(1/G6*100))</f>
        <v>5.8941116890147098</v>
      </c>
      <c r="K6" s="3" cm="1">
        <f t="array" ref="K6">_xll.FDS(D6,"FMA_EVAL_EBITDA(NTMA,0,,,""PORTAGG"",""MEANR"")")</f>
        <v>8.1899314557664908</v>
      </c>
      <c r="L6" cm="1">
        <f t="array" ref="L6">_xll.FDS(D6,"FMA_EVAL_EBIT(LTMA,NOW,NOW,M,""PORTAGG"",""MEANR"")")</f>
        <v>12.7669354780336</v>
      </c>
      <c r="M6">
        <f>HLOOKUP(D6,'Index ROE'!$A$1:$V$25,25,FALSE)</f>
        <v>11.9407094450378</v>
      </c>
      <c r="N6">
        <f>VLOOKUP(A6,'LIQIDITY 2'!$A$3:$E$26,5,FALSE)</f>
        <v>0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3.1804644475027701</v>
      </c>
      <c r="R6" s="55">
        <f t="shared" si="1"/>
        <v>5.8941116890147098</v>
      </c>
      <c r="S6">
        <f t="shared" si="2"/>
        <v>11.9407094450378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45.4</v>
      </c>
      <c r="W6" cm="1">
        <f t="array" ref="W6">_xlfn.PERCENTRANK.EXC(_xlfn._xlws.FILTER(S$3:S$23, ISNUMBER(S$3:S$23)),S6)*100</f>
        <v>45.4</v>
      </c>
      <c r="X6" cm="1">
        <f t="array" ref="X6">(1-_xlfn.PERCENTRANK.EXC(_xlfn._xlws.FILTER(G$3:G$23, ISNUMBER(G$3:G$23)),G6))*100</f>
        <v>68.199999999999989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51.794999999999995</v>
      </c>
      <c r="AC6" cm="1">
        <f t="array" ref="AC6">_xlfn.PERCENTRANK.EXC(_xlfn._xlws.FILTER(AB$3:AB$23, ISNUMBER(AB$3:AB$23)),AB6)*100</f>
        <v>50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45534</v>
      </c>
      <c r="G7" s="4" cm="1">
        <f t="array" ref="G7">_xll.FDS(D7,"FMA_PE(LTM,0,,,""PORTAGG"",""MEANR"")")</f>
        <v>9.1635476914257499</v>
      </c>
      <c r="H7" s="4" cm="1">
        <f t="array" ref="H7">_xll.FDS(D7,"FMA_PE(NTMA,0,,,""PORTAGG"",""MEANR"")")</f>
        <v>7.9641646550071599</v>
      </c>
      <c r="I7" cm="1">
        <f t="array" ref="I7">_xll.FDS(D7,"FMA_DIV_YLD(NTMA,NOW,NOW,M,""PORTAGG"",""MEANR"")")</f>
        <v>5.4239698282375004</v>
      </c>
      <c r="J7" s="55" cm="1">
        <f t="array" ref="J7">IFERROR(_xll.FDS(D7,"FG_FCF_YIELD_NTM(0)"),(1/G7*100))</f>
        <v>2.8838445942180799</v>
      </c>
      <c r="K7" s="3" cm="1">
        <f t="array" ref="K7">_xll.FDS(D7,"FMA_EVAL_EBITDA(NTMA,0,,,""PORTAGG"",""MEANR"")")</f>
        <v>4.4051973719781996</v>
      </c>
      <c r="L7" cm="1">
        <f t="array" ref="L7">_xll.FDS(D7,"FMA_EVAL_EBIT(LTMA,NOW,NOW,M,""PORTAGG"",""MEANR"")")</f>
        <v>8.3549782889854995</v>
      </c>
      <c r="M7">
        <f>HLOOKUP(D7,'Index ROE'!$A$1:$V$25,25,FALSE)</f>
        <v>12.394579327579899</v>
      </c>
      <c r="N7">
        <f>VLOOKUP(A7,'LIQIDITY 2'!$A$3:$E$26,5,FALSE)</f>
        <v>0</v>
      </c>
      <c r="O7" cm="1">
        <f t="array" ref="O7">IFERROR(IFERROR(IFERROR(IFERROR(_xll.FDS(B7,"IMF_IFS_RCPI_Q(0)"),_xll.FDS(B7,"IMF_IFS_RCPI_Q(-1AM)")),_xll.FDS(B7,"IMF_IFS_RCPI_Q(-2AM)")),_xll.FDS(B7,"IMF_IFS_RCPI_Q(-3AM)")),$D$31)</f>
        <v>2.6024375000000002</v>
      </c>
      <c r="P7">
        <f>VLOOKUP(E7,GDP_GROWTH!$B$10:$W$165,22,FALSE)</f>
        <v>3.7030435940290873</v>
      </c>
      <c r="Q7">
        <f t="shared" si="0"/>
        <v>5.4239698282375004</v>
      </c>
      <c r="R7" s="55">
        <f t="shared" si="1"/>
        <v>2.8838445942180799</v>
      </c>
      <c r="S7">
        <f t="shared" si="2"/>
        <v>12.394579327579899</v>
      </c>
      <c r="T7">
        <f t="shared" si="3"/>
        <v>9.7921418275798988</v>
      </c>
      <c r="U7" cm="1">
        <f t="array" ref="U7">_xlfn.PERCENTRANK.EXC(_xlfn._xlws.FILTER(Q$3:Q$23, ISNUMBER(Q$3:Q$23)),Q7)*100</f>
        <v>81.8</v>
      </c>
      <c r="V7" cm="1">
        <f t="array" ref="V7">_xlfn.PERCENTRANK.EXC(_xlfn._xlws.FILTER(R$3:R$23, ISNUMBER(R$3:R$23)),R7)*100</f>
        <v>22.7</v>
      </c>
      <c r="W7" cm="1">
        <f t="array" ref="W7">_xlfn.PERCENTRANK.EXC(_xlfn._xlws.FILTER(S$3:S$23, ISNUMBER(S$3:S$23)),S7)*100</f>
        <v>59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86.4</v>
      </c>
      <c r="Z7" cm="1">
        <f t="array" ref="Z7">_xlfn.PERCENTRANK.EXC(_xlfn._xlws.FILTER(T$3:T$23, ISNUMBER(T$3:T$23)),T7)*100</f>
        <v>50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63.865000000000002</v>
      </c>
      <c r="AC7" cm="1">
        <f t="array" ref="AC7">_xlfn.PERCENTRANK.EXC(_xlfn._xlws.FILTER(AB$3:AB$23, ISNUMBER(AB$3:AB$23)),AB7)*100</f>
        <v>72.7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45534</v>
      </c>
      <c r="G8" s="4" cm="1">
        <f t="array" ref="G8">_xll.FDS(D8,"FMA_PE(LTM,0,,,""PORTAGG"",""MEANR"")")</f>
        <v>16.8999824725582</v>
      </c>
      <c r="H8" s="4" cm="1">
        <f t="array" ref="H8">_xll.FDS(D8,"FMA_PE(NTMA,0,,,""PORTAGG"",""MEANR"")")</f>
        <v>11.301839805507401</v>
      </c>
      <c r="I8" cm="1">
        <f t="array" ref="I8">_xll.FDS(D8,"FMA_DIV_YLD(NTMA,NOW,NOW,M,""PORTAGG"",""MEANR"")")</f>
        <v>3.9965296691461298</v>
      </c>
      <c r="J8" s="55" cm="1">
        <f t="array" ref="J8">IFERROR(_xll.FDS(D8,"FG_FCF_YIELD_NTM(0)"),(1/G8*100))</f>
        <v>7.4862788343305997</v>
      </c>
      <c r="K8" s="3" cm="1">
        <f t="array" ref="K8">_xll.FDS(D8,"FMA_EVAL_EBITDA(NTMA,0,,,""PORTAGG"",""MEANR"")")</f>
        <v>6.6644661359580297</v>
      </c>
      <c r="L8" cm="1">
        <f t="array" ref="L8">_xll.FDS(D8,"FMA_EVAL_EBIT(LTMA,NOW,NOW,M,""PORTAGG"",""MEANR"")")</f>
        <v>11.4873121767359</v>
      </c>
      <c r="M8">
        <f>HLOOKUP(D8,'Index ROE'!$A$1:$V$25,25,FALSE)</f>
        <v>12.932447591337899</v>
      </c>
      <c r="N8">
        <f>VLOOKUP(A8,'LIQIDITY 2'!$A$3:$E$26,5,FALSE)</f>
        <v>0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3.9965296691461298</v>
      </c>
      <c r="R8" s="55">
        <f t="shared" si="1"/>
        <v>7.4862788343305997</v>
      </c>
      <c r="S8">
        <f t="shared" si="2"/>
        <v>12.932447591337899</v>
      </c>
      <c r="T8">
        <f t="shared" si="3"/>
        <v>10.0827699913379</v>
      </c>
      <c r="U8" cm="1">
        <f t="array" ref="U8">_xlfn.PERCENTRANK.EXC(_xlfn._xlws.FILTER(Q$3:Q$23, ISNUMBER(Q$3:Q$23)),Q8)*100</f>
        <v>54.500000000000007</v>
      </c>
      <c r="V8" cm="1">
        <f t="array" ref="V8">_xlfn.PERCENTRANK.EXC(_xlfn._xlws.FILTER(R$3:R$23, ISNUMBER(R$3:R$23)),R8)*100</f>
        <v>68.100000000000009</v>
      </c>
      <c r="W8" cm="1">
        <f t="array" ref="W8">_xlfn.PERCENTRANK.EXC(_xlfn._xlws.FILTER(S$3:S$23, ISNUMBER(S$3:S$23)),S8)*100</f>
        <v>63.6</v>
      </c>
      <c r="X8" cm="1">
        <f t="array" ref="X8">(1-_xlfn.PERCENTRANK.EXC(_xlfn._xlws.FILTER(G$3:G$23, ISNUMBER(G$3:G$23)),G8))*100</f>
        <v>36.4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59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51.36</v>
      </c>
      <c r="AC8" cm="1">
        <f t="array" ref="AC8">_xlfn.PERCENTRANK.EXC(_xlfn._xlws.FILTER(AB$3:AB$23, ISNUMBER(AB$3:AB$23)),AB8)*100</f>
        <v>45.4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45534</v>
      </c>
      <c r="G9" s="4" cm="1">
        <f t="array" ref="G9">_xll.FDS(D9,"FMA_PE(LTM,0,,,""PORTAGG"",""MEANR"")")</f>
        <v>19.844134247638198</v>
      </c>
      <c r="H9" s="4" cm="1">
        <f t="array" ref="H9">_xll.FDS(D9,"FMA_PE(NTMA,0,,,""PORTAGG"",""MEANR"")")</f>
        <v>14.480384465333399</v>
      </c>
      <c r="I9" cm="1">
        <f t="array" ref="I9">_xll.FDS(D9,"FMA_DIV_YLD(NTMA,NOW,NOW,M,""PORTAGG"",""MEANR"")")</f>
        <v>3.99173288605785</v>
      </c>
      <c r="J9" s="55" cm="1">
        <f t="array" ref="J9">IFERROR(_xll.FDS(D9,"FG_FCF_YIELD_NTM(0)"),(1/G9*100))</f>
        <v>6.0016076835845196</v>
      </c>
      <c r="K9" s="3" cm="1">
        <f t="array" ref="K9">_xll.FDS(D9,"FMA_EVAL_EBITDA(NTMA,0,,,""PORTAGG"",""MEANR"")")</f>
        <v>8.3862535231046405</v>
      </c>
      <c r="L9" cm="1">
        <f t="array" ref="L9">_xll.FDS(D9,"FMA_EVAL_EBIT(LTMA,NOW,NOW,M,""PORTAGG"",""MEANR"")")</f>
        <v>16.651528870218701</v>
      </c>
      <c r="M9">
        <f>HLOOKUP(D9,'Index ROE'!$A$1:$V$25,25,FALSE)</f>
        <v>9.5585136214236197</v>
      </c>
      <c r="N9">
        <f>VLOOKUP(A9,'LIQIDITY 2'!$A$3:$E$26,5,FALSE)</f>
        <v>0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3.99173288605785</v>
      </c>
      <c r="R9" s="55">
        <f t="shared" si="1"/>
        <v>6.0016076835845196</v>
      </c>
      <c r="S9">
        <f t="shared" si="2"/>
        <v>9.5585136214236197</v>
      </c>
      <c r="T9">
        <f t="shared" si="3"/>
        <v>7.8884213214236194</v>
      </c>
      <c r="U9" cm="1">
        <f t="array" ref="U9">_xlfn.PERCENTRANK.EXC(_xlfn._xlws.FILTER(Q$3:Q$23, ISNUMBER(Q$3:Q$23)),Q9)*100</f>
        <v>50</v>
      </c>
      <c r="V9" cm="1">
        <f t="array" ref="V9">_xlfn.PERCENTRANK.EXC(_xlfn._xlws.FILTER(R$3:R$23, ISNUMBER(R$3:R$23)),R9)*100</f>
        <v>50</v>
      </c>
      <c r="W9" cm="1">
        <f t="array" ref="W9">_xlfn.PERCENTRANK.EXC(_xlfn._xlws.FILTER(S$3:S$23, ISNUMBER(S$3:S$23)),S9)*100</f>
        <v>18.099999999999998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29.33</v>
      </c>
      <c r="AC9" cm="1">
        <f t="array" ref="AC9">_xlfn.PERCENTRANK.EXC(_xlfn._xlws.FILTER(AB$3:AB$23, ISNUMBER(AB$3:AB$23)),AB9)*100</f>
        <v>22.7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45534</v>
      </c>
      <c r="G10" s="4" cm="1">
        <f t="array" ref="G10">_xll.FDS(D10,"FMA_PE(LTM,0,,,""PORTAGG"",""MEANR"")")</f>
        <v>20.765933563872299</v>
      </c>
      <c r="H10" s="4" cm="1">
        <f t="array" ref="H10">_xll.FDS(D10,"FMA_PE(NTMA,0,,,""PORTAGG"",""MEANR"")")</f>
        <v>16.171302066777901</v>
      </c>
      <c r="I10" cm="1">
        <f t="array" ref="I10">_xll.FDS(D10,"FMA_DIV_YLD(NTMA,NOW,NOW,M,""PORTAGG"",""MEANR"")")</f>
        <v>3.2523104018334701</v>
      </c>
      <c r="J10" s="55" cm="1">
        <f t="array" ref="J10">IFERROR(_xll.FDS(D10,"FG_FCF_YIELD_NTM(0)"),(1/G10*100))</f>
        <v>3.9743261716422</v>
      </c>
      <c r="K10" s="3" cm="1">
        <f t="array" ref="K10">_xll.FDS(D10,"FMA_EVAL_EBITDA(NTMA,0,,,""PORTAGG"",""MEANR"")")</f>
        <v>9.4894003132774891</v>
      </c>
      <c r="L10" cm="1">
        <f t="array" ref="L10">_xll.FDS(D10,"FMA_EVAL_EBIT(LTMA,NOW,NOW,M,""PORTAGG"",""MEANR"")")</f>
        <v>18.7906426950175</v>
      </c>
      <c r="M10">
        <f>HLOOKUP(D10,'Index ROE'!$A$1:$V$25,25,FALSE)</f>
        <v>11.9161171814392</v>
      </c>
      <c r="N10">
        <f>VLOOKUP(A10,'LIQIDITY 2'!$A$3:$E$26,5,FALSE)</f>
        <v>1.49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1.7623104018334701</v>
      </c>
      <c r="R10" s="55">
        <f t="shared" si="1"/>
        <v>2.4843261716422003</v>
      </c>
      <c r="S10">
        <f t="shared" si="2"/>
        <v>10.426117181439199</v>
      </c>
      <c r="T10">
        <f t="shared" si="3"/>
        <v>8.7172271814391991</v>
      </c>
      <c r="U10" cm="1">
        <f t="array" ref="U10">_xlfn.PERCENTRANK.EXC(_xlfn._xlws.FILTER(Q$3:Q$23, ISNUMBER(Q$3:Q$23)),Q10)*100</f>
        <v>9</v>
      </c>
      <c r="V10" cm="1">
        <f t="array" ref="V10">_xlfn.PERCENTRANK.EXC(_xlfn._xlws.FILTER(R$3:R$23, ISNUMBER(R$3:R$23)),R10)*100</f>
        <v>18.099999999999998</v>
      </c>
      <c r="W10" cm="1">
        <f t="array" ref="W10">_xlfn.PERCENTRANK.EXC(_xlfn._xlws.FILTER(S$3:S$23, ISNUMBER(S$3:S$23)),S10)*100</f>
        <v>22.7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17.275000000000002</v>
      </c>
      <c r="AC10" cm="1">
        <f t="array" ref="AC10">_xlfn.PERCENTRANK.EXC(_xlfn._xlws.FILTER(AB$3:AB$23, ISNUMBER(AB$3:AB$23)),AB10)*100</f>
        <v>9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45534</v>
      </c>
      <c r="G11" s="4" cm="1">
        <f t="array" ref="G11">_xll.FDS(D11,"FMA_PE(LTM,0,,,""PORTAGG"",""MEANR"")")</f>
        <v>13.7697215870542</v>
      </c>
      <c r="H11" s="4" cm="1">
        <f t="array" ref="H11">_xll.FDS(D11,"FMA_PE(NTMA,0,,,""PORTAGG"",""MEANR"")")</f>
        <v>11.0937200301606</v>
      </c>
      <c r="I11" cm="1">
        <f t="array" ref="I11">_xll.FDS(D11,"FMA_DIV_YLD(NTMA,NOW,NOW,M,""PORTAGG"",""MEANR"")")</f>
        <v>4.53550194325374</v>
      </c>
      <c r="J11" s="55" cm="1">
        <f t="array" ref="J11">IFERROR(_xll.FDS(D11,"FG_FCF_YIELD_NTM(0)"),(1/G11*100))</f>
        <v>9.2679978168860409</v>
      </c>
      <c r="K11" s="3" cm="1">
        <f t="array" ref="K11">_xll.FDS(D11,"FMA_EVAL_EBITDA(NTMA,0,,,""PORTAGG"",""MEANR"")")</f>
        <v>5.9306625363174899</v>
      </c>
      <c r="L11" cm="1">
        <f t="array" ref="L11">_xll.FDS(D11,"FMA_EVAL_EBIT(LTMA,NOW,NOW,M,""PORTAGG"",""MEANR"")")</f>
        <v>10.0268628677177</v>
      </c>
      <c r="M11">
        <f>HLOOKUP(D11,'Index ROE'!$A$1:$V$25,25,FALSE)</f>
        <v>13.7129718327555</v>
      </c>
      <c r="N11">
        <f>VLOOKUP(A11,'LIQIDITY 2'!$A$3:$E$26,5,FALSE)</f>
        <v>0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4.53550194325374</v>
      </c>
      <c r="R11" s="55">
        <f t="shared" si="1"/>
        <v>9.2679978168860409</v>
      </c>
      <c r="S11">
        <f t="shared" si="2"/>
        <v>13.7129718327555</v>
      </c>
      <c r="T11">
        <f t="shared" si="3"/>
        <v>8.9409728327554987</v>
      </c>
      <c r="U11" cm="1">
        <f t="array" ref="U11">_xlfn.PERCENTRANK.EXC(_xlfn._xlws.FILTER(Q$3:Q$23, ISNUMBER(Q$3:Q$23)),Q11)*100</f>
        <v>68.100000000000009</v>
      </c>
      <c r="V11" cm="1">
        <f t="array" ref="V11">_xlfn.PERCENTRANK.EXC(_xlfn._xlws.FILTER(R$3:R$23, ISNUMBER(R$3:R$23)),R11)*100</f>
        <v>77.2</v>
      </c>
      <c r="W11" cm="1">
        <f t="array" ref="W11">_xlfn.PERCENTRANK.EXC(_xlfn._xlws.FILTER(S$3:S$23, ISNUMBER(S$3:S$23)),S11)*100</f>
        <v>77.2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45.499999999999993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59.540000000000006</v>
      </c>
      <c r="AC11" cm="1">
        <f t="array" ref="AC11">_xlfn.PERCENTRANK.EXC(_xlfn._xlws.FILTER(AB$3:AB$23, ISNUMBER(AB$3:AB$23)),AB11)*100</f>
        <v>63.6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45534</v>
      </c>
      <c r="G12" s="4" cm="1">
        <f t="array" ref="G12">_xll.FDS(D12,"FMA_PE(LTM,0,,,""PORTAGG"",""MEANR"")")</f>
        <v>14.2545168125115</v>
      </c>
      <c r="H12" s="4" cm="1">
        <f t="array" ref="H12">_xll.FDS(D12,"FMA_PE(NTMA,0,,,""PORTAGG"",""MEANR"")")</f>
        <v>8.2859253187358402</v>
      </c>
      <c r="I12" cm="1">
        <f t="array" ref="I12">_xll.FDS(D12,"FMA_DIV_YLD(NTMA,NOW,NOW,M,""PORTAGG"",""MEANR"")")</f>
        <v>2.2721404047511</v>
      </c>
      <c r="J12" s="55" cm="1">
        <f t="array" ref="J12">IFERROR(_xll.FDS(D12,"FG_FCF_YIELD_NTM(0)"),(1/G12*100))</f>
        <v>7.4475453715176902</v>
      </c>
      <c r="K12" s="3" cm="1">
        <f t="array" ref="K12">_xll.FDS(D12,"FMA_EVAL_EBITDA(NTMA,0,,,""PORTAGG"",""MEANR"")")</f>
        <v>5.6271675805839898</v>
      </c>
      <c r="L12" cm="1">
        <f t="array" ref="L12">_xll.FDS(D12,"FMA_EVAL_EBIT(LTMA,NOW,NOW,M,""PORTAGG"",""MEANR"")")</f>
        <v>15.1567858695746</v>
      </c>
      <c r="M12">
        <f>HLOOKUP(D12,'Index ROE'!$A$1:$V$25,25,FALSE)</f>
        <v>8.90596194393434</v>
      </c>
      <c r="N12">
        <f>VLOOKUP(A12,'LIQIDITY 2'!$A$3:$E$26,5,FALSE)</f>
        <v>0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2.2721404047511</v>
      </c>
      <c r="R12" s="55">
        <f t="shared" si="1"/>
        <v>7.4475453715176902</v>
      </c>
      <c r="S12">
        <f t="shared" si="2"/>
        <v>8.90596194393434</v>
      </c>
      <c r="T12">
        <f t="shared" si="3"/>
        <v>6.2367786439343398</v>
      </c>
      <c r="U12" cm="1">
        <f t="array" ref="U12">_xlfn.PERCENTRANK.EXC(_xlfn._xlws.FILTER(Q$3:Q$23, ISNUMBER(Q$3:Q$23)),Q12)*100</f>
        <v>18.099999999999998</v>
      </c>
      <c r="V12" cm="1">
        <f t="array" ref="V12">_xlfn.PERCENTRANK.EXC(_xlfn._xlws.FILTER(R$3:R$23, ISNUMBER(R$3:R$23)),R12)*100</f>
        <v>63.6</v>
      </c>
      <c r="W12" cm="1">
        <f t="array" ref="W12">_xlfn.PERCENTRANK.EXC(_xlfn._xlws.FILTER(S$3:S$23, ISNUMBER(S$3:S$23)),S12)*100</f>
        <v>4.5</v>
      </c>
      <c r="X12" cm="1">
        <f t="array" ref="X12">(1-_xlfn.PERCENTRANK.EXC(_xlfn._xlws.FILTER(G$3:G$23, ISNUMBER(G$3:G$23)),G12))*100</f>
        <v>45.499999999999993</v>
      </c>
      <c r="Y12" cm="1">
        <f t="array" ref="Y12">(1-_xlfn.PERCENTRANK.EXC(_xlfn._xlws.FILTER(H$3:H$23, ISNUMBER(H$3:H$23)),H12))*100</f>
        <v>77.3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48.854999999999997</v>
      </c>
      <c r="AC12" cm="1">
        <f t="array" ref="AC12">_xlfn.PERCENTRANK.EXC(_xlfn._xlws.FILTER(AB$3:AB$23, ISNUMBER(AB$3:AB$23)),AB12)*100</f>
        <v>40.9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45534</v>
      </c>
      <c r="G13" s="4" cm="1">
        <f t="array" ref="G13">_xll.FDS(D13,"FMA_PE(LTM,0,,,""PORTAGG"",""MEANR"")")</f>
        <v>9.4113434317601907</v>
      </c>
      <c r="H13" s="4" cm="1">
        <f t="array" ref="H13">_xll.FDS(D13,"FMA_PE(NTMA,0,,,""PORTAGG"",""MEANR"")")</f>
        <v>8.2567473594000003</v>
      </c>
      <c r="I13" cm="1">
        <f t="array" ref="I13">_xll.FDS(D13,"FMA_DIV_YLD(NTMA,NOW,NOW,M,""PORTAGG"",""MEANR"")")</f>
        <v>6.4096323785072</v>
      </c>
      <c r="J13" s="55" cm="1">
        <f t="array" ref="J13">IFERROR(_xll.FDS(D13,"FG_FCF_YIELD_NTM(0)"),(1/G13*100))</f>
        <v>9.3259408160396209</v>
      </c>
      <c r="K13" s="3" cm="1">
        <f t="array" ref="K13">_xll.FDS(D13,"FMA_EVAL_EBITDA(NTMA,0,,,""PORTAGG"",""MEANR"")")</f>
        <v>4.65407464254824</v>
      </c>
      <c r="L13" cm="1">
        <f t="array" ref="L13">_xll.FDS(D13,"FMA_EVAL_EBIT(LTMA,NOW,NOW,M,""PORTAGG"",""MEANR"")")</f>
        <v>6.8695187082940299</v>
      </c>
      <c r="M13">
        <f>HLOOKUP(D13,'Index ROE'!$A$1:$V$25,25,FALSE)</f>
        <v>18.606733270154201</v>
      </c>
      <c r="N13">
        <f>VLOOKUP(A13,'LIQIDITY 2'!$A$3:$E$26,5,FALSE)</f>
        <v>0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6.4096323785072</v>
      </c>
      <c r="R13" s="55">
        <f t="shared" si="1"/>
        <v>9.3259408160396209</v>
      </c>
      <c r="S13">
        <f t="shared" si="2"/>
        <v>18.606733270154201</v>
      </c>
      <c r="T13">
        <f t="shared" si="3"/>
        <v>14.659392270154202</v>
      </c>
      <c r="U13" cm="1">
        <f t="array" ref="U13">_xlfn.PERCENTRANK.EXC(_xlfn._xlws.FILTER(Q$3:Q$23, ISNUMBER(Q$3:Q$23)),Q13)*100</f>
        <v>95.399999999999991</v>
      </c>
      <c r="V13" cm="1">
        <f t="array" ref="V13">_xlfn.PERCENTRANK.EXC(_xlfn._xlws.FILTER(R$3:R$23, ISNUMBER(R$3:R$23)),R13)*100</f>
        <v>81.8</v>
      </c>
      <c r="W13" cm="1">
        <f t="array" ref="W13">_xlfn.PERCENTRANK.EXC(_xlfn._xlws.FILTER(S$3:S$23, ISNUMBER(S$3:S$23)),S13)*100</f>
        <v>90.9</v>
      </c>
      <c r="X13" cm="1">
        <f t="array" ref="X13">(1-_xlfn.PERCENTRANK.EXC(_xlfn._xlws.FILTER(G$3:G$23, ISNUMBER(G$3:G$23)),G13))*100</f>
        <v>81.899999999999991</v>
      </c>
      <c r="Y13" cm="1">
        <f t="array" ref="Y13">(1-_xlfn.PERCENTRANK.EXC(_xlfn._xlws.FILTER(H$3:H$23, ISNUMBER(H$3:H$23)),H13))*100</f>
        <v>81.899999999999991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84.799999999999983</v>
      </c>
      <c r="AC13" cm="1">
        <f t="array" ref="AC13">_xlfn.PERCENTRANK.EXC(_xlfn._xlws.FILTER(AB$3:AB$23, ISNUMBER(AB$3:AB$23)),AB13)*100</f>
        <v>95.399999999999991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45534</v>
      </c>
      <c r="G14" s="4" cm="1">
        <f t="array" ref="G14">_xll.FDS(D14,"FMA_PE(LTM,0,,,""PORTAGG"",""MEANR"")")</f>
        <v>16.052320234958799</v>
      </c>
      <c r="H14" s="4" cm="1">
        <f t="array" ref="H14">_xll.FDS(D14,"FMA_PE(NTMA,0,,,""PORTAGG"",""MEANR"")")</f>
        <v>10.6748893872539</v>
      </c>
      <c r="I14" cm="1">
        <f t="array" ref="I14">_xll.FDS(D14,"FMA_DIV_YLD(NTMA,NOW,NOW,M,""PORTAGG"",""MEANR"")")</f>
        <v>3.76140871222159</v>
      </c>
      <c r="J14" s="55" cm="1">
        <f t="array" ref="J14">IFERROR(_xll.FDS(D14,"FG_FCF_YIELD_NTM(0)"),(1/G14*100))</f>
        <v>7.25490279133128</v>
      </c>
      <c r="K14" s="3" cm="1">
        <f t="array" ref="K14">_xll.FDS(D14,"FMA_EVAL_EBITDA(NTMA,0,,,""PORTAGG"",""MEANR"")")</f>
        <v>7.7184051529463797</v>
      </c>
      <c r="L14" cm="1">
        <f t="array" ref="L14">_xll.FDS(D14,"FMA_EVAL_EBIT(LTMA,NOW,NOW,M,""PORTAGG"",""MEANR"")")</f>
        <v>12.705652118532999</v>
      </c>
      <c r="M14">
        <f>HLOOKUP(D14,'Index ROE'!$A$1:$V$25,25,FALSE)</f>
        <v>14.5722752976358</v>
      </c>
      <c r="N14">
        <f>VLOOKUP(A14,'LIQIDITY 2'!$A$3:$E$26,5,FALSE)</f>
        <v>0</v>
      </c>
      <c r="O14" cm="1">
        <f t="array" ref="O14">IFERROR(IFERROR(IFERROR(IFERROR(_xll.FDS(B14,"IMF_IFS_RCPI_Q(0)"),_xll.FDS(B14,"IMF_IFS_RCPI_Q(-1AM)")),_xll.FDS(B14,"IMF_IFS_RCPI_Q(-2AM)")),_xll.FDS(B14,"IMF_IFS_RCPI_Q(-3AM)")),$D$31)</f>
        <v>5.0606</v>
      </c>
      <c r="P14">
        <f>VLOOKUP(E14,GDP_GROWTH!$B$10:$W$165,22,FALSE)</f>
        <v>2.0053433544621524</v>
      </c>
      <c r="Q14">
        <f t="shared" si="0"/>
        <v>3.76140871222159</v>
      </c>
      <c r="R14" s="55">
        <f t="shared" si="1"/>
        <v>7.25490279133128</v>
      </c>
      <c r="S14">
        <f t="shared" si="2"/>
        <v>14.5722752976358</v>
      </c>
      <c r="T14">
        <f t="shared" si="3"/>
        <v>9.5116752976358008</v>
      </c>
      <c r="U14" cm="1">
        <f t="array" ref="U14">_xlfn.PERCENTRANK.EXC(_xlfn._xlws.FILTER(Q$3:Q$23, ISNUMBER(Q$3:Q$23)),Q14)*100</f>
        <v>45.4</v>
      </c>
      <c r="V14" cm="1">
        <f t="array" ref="V14">_xlfn.PERCENTRANK.EXC(_xlfn._xlws.FILTER(R$3:R$23, ISNUMBER(R$3:R$23)),R14)*100</f>
        <v>59</v>
      </c>
      <c r="W14" cm="1">
        <f t="array" ref="W14">_xlfn.PERCENTRANK.EXC(_xlfn._xlws.FILTER(S$3:S$23, ISNUMBER(S$3:S$23)),S14)*100</f>
        <v>86.3</v>
      </c>
      <c r="X14" cm="1">
        <f t="array" ref="X14">(1-_xlfn.PERCENTRANK.EXC(_xlfn._xlws.FILTER(G$3:G$23, ISNUMBER(G$3:G$23)),G14))*100</f>
        <v>41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54.09</v>
      </c>
      <c r="AC14" cm="1">
        <f t="array" ref="AC14">_xlfn.PERCENTRANK.EXC(_xlfn._xlws.FILTER(AB$3:AB$23, ISNUMBER(AB$3:AB$23)),AB14)*100</f>
        <v>54.500000000000007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45534</v>
      </c>
      <c r="G15" s="4" cm="1">
        <f t="array" ref="G15">_xll.FDS(D15,"FMA_PE(LTM,0,,,""PORTAGG"",""MEANR"")")</f>
        <v>7.4976265364359902</v>
      </c>
      <c r="H15" s="4" cm="1">
        <f t="array" ref="H15">_xll.FDS(D15,"FMA_PE(NTMA,0,,,""PORTAGG"",""MEANR"")")</f>
        <v>7.1029017742037404</v>
      </c>
      <c r="I15" cm="1">
        <f t="array" ref="I15">_xll.FDS(D15,"FMA_DIV_YLD(NTMA,NOW,NOW,M,""PORTAGG"",""MEANR"")")</f>
        <v>6.3532140336744103</v>
      </c>
      <c r="J15" s="55" cm="1">
        <f t="array" ref="J15">IFERROR(_xll.FDS(D15,"FG_FCF_YIELD_NTM(0)"),(1/G15*100))</f>
        <v>2.24856073967704</v>
      </c>
      <c r="K15" s="3" cm="1">
        <f t="array" ref="K15">_xll.FDS(D15,"FMA_EVAL_EBITDA(NTMA,0,,,""PORTAGG"",""MEANR"")")</f>
        <v>5.59942430274599</v>
      </c>
      <c r="L15" cm="1">
        <f t="array" ref="L15">_xll.FDS(D15,"FMA_EVAL_EBIT(LTMA,NOW,NOW,M,""PORTAGG"",""MEANR"")")</f>
        <v>8.2102921285078807</v>
      </c>
      <c r="M15">
        <f>HLOOKUP(D15,'Index ROE'!$A$1:$V$25,25,FALSE)</f>
        <v>13.1253657894167</v>
      </c>
      <c r="N15">
        <f>VLOOKUP(A15,'LIQIDITY 2'!$A$3:$E$26,5,FALSE)</f>
        <v>0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6.3532140336744103</v>
      </c>
      <c r="R15" s="55">
        <f t="shared" si="1"/>
        <v>2.24856073967704</v>
      </c>
      <c r="S15">
        <f t="shared" si="2"/>
        <v>13.1253657894167</v>
      </c>
      <c r="T15">
        <f t="shared" si="3"/>
        <v>10.5533897894167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</v>
      </c>
      <c r="W15" cm="1">
        <f t="array" ref="W15">_xlfn.PERCENTRANK.EXC(_xlfn._xlws.FILTER(S$3:S$23, ISNUMBER(S$3:S$23)),S15)*100</f>
        <v>68.100000000000009</v>
      </c>
      <c r="X15" cm="1">
        <f t="array" ref="X15">(1-_xlfn.PERCENTRANK.EXC(_xlfn._xlws.FILTER(G$3:G$23, ISNUMBER(G$3:G$23)),G15))*100</f>
        <v>95.5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67.5</v>
      </c>
      <c r="AC15" cm="1">
        <f t="array" ref="AC15">_xlfn.PERCENTRANK.EXC(_xlfn._xlws.FILTER(AB$3:AB$23, ISNUMBER(AB$3:AB$23)),AB15)*100</f>
        <v>81.8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45534</v>
      </c>
      <c r="G16" s="4" cm="1">
        <f t="array" ref="G16">_xll.FDS(D16,"FMA_PE(LTM,0,,,""PORTAGG"",""MEANR"")")</f>
        <v>28.8793769042863</v>
      </c>
      <c r="H16" s="4" cm="1">
        <f t="array" ref="H16">_xll.FDS(D16,"FMA_PE(NTMA,0,,,""PORTAGG"",""MEANR"")")</f>
        <v>25.295907417375499</v>
      </c>
      <c r="I16" cm="1">
        <f t="array" ref="I16">_xll.FDS(D16,"FMA_DIV_YLD(NTMA,NOW,NOW,M,""PORTAGG"",""MEANR"")")</f>
        <v>1.22611208873314</v>
      </c>
      <c r="J16" s="55" cm="1">
        <f t="array" ref="J16">IFERROR(_xll.FDS(D16,"FG_FCF_YIELD_NTM(0)"),(1/G16*100))</f>
        <v>2.58042500993598</v>
      </c>
      <c r="K16" s="3" cm="1">
        <f t="array" ref="K16">_xll.FDS(D16,"FMA_EVAL_EBITDA(NTMA,0,,,""PORTAGG"",""MEANR"")")</f>
        <v>16.388521226301101</v>
      </c>
      <c r="L16" cm="1">
        <f t="array" ref="L16">_xll.FDS(D16,"FMA_EVAL_EBIT(LTMA,NOW,NOW,M,""PORTAGG"",""MEANR"")")</f>
        <v>24.0284760570648</v>
      </c>
      <c r="M16">
        <f>HLOOKUP(D16,'Index ROE'!$A$1:$V$25,25,FALSE)</f>
        <v>16.0781656045333</v>
      </c>
      <c r="N16">
        <f>VLOOKUP(A16,'LIQIDITY 2'!$A$3:$E$26,5,FALSE)</f>
        <v>6.7519999999999998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-5.5258879112668602</v>
      </c>
      <c r="R16" s="55">
        <f t="shared" si="1"/>
        <v>-4.1715749900640198</v>
      </c>
      <c r="S16">
        <f t="shared" si="2"/>
        <v>9.3261656045333012</v>
      </c>
      <c r="T16">
        <f t="shared" si="3"/>
        <v>11.0640246045333</v>
      </c>
      <c r="U16" cm="1">
        <f t="array" ref="U16">_xlfn.PERCENTRANK.EXC(_xlfn._xlws.FILTER(Q$3:Q$23, ISNUMBER(Q$3:Q$23)),Q16)*100</f>
        <v>4.5</v>
      </c>
      <c r="V16" cm="1">
        <f t="array" ref="V16">_xlfn.PERCENTRANK.EXC(_xlfn._xlws.FILTER(R$3:R$23, ISNUMBER(R$3:R$23)),R16)*100</f>
        <v>4.5</v>
      </c>
      <c r="W16" cm="1">
        <f t="array" ref="W16">_xlfn.PERCENTRANK.EXC(_xlfn._xlws.FILTER(S$3:S$23, ISNUMBER(S$3:S$23)),S16)*100</f>
        <v>9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12.730000000000002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45534</v>
      </c>
      <c r="G17" s="4" cm="1">
        <f t="array" ref="G17">_xll.FDS(D17,"FMA_PE(LTM,0,,,""PORTAGG"",""MEANR"")")</f>
        <v>13.3849917073683</v>
      </c>
      <c r="H17" s="4" cm="1">
        <f t="array" ref="H17">_xll.FDS(D17,"FMA_PE(NTMA,0,,,""PORTAGG"",""MEANR"")")</f>
        <v>9.5732700821251999</v>
      </c>
      <c r="I17" cm="1">
        <f t="array" ref="I17">_xll.FDS(D17,"FMA_DIV_YLD(NTMA,NOW,NOW,M,""PORTAGG"",""MEANR"")")</f>
        <v>3.0701271154796399</v>
      </c>
      <c r="J17" s="55" cm="1">
        <f t="array" ref="J17">IFERROR(_xll.FDS(D17,"FG_FCF_YIELD_NTM(0)"),(1/G17*100))</f>
        <v>7.0391095661715397</v>
      </c>
      <c r="K17" s="3" cm="1">
        <f t="array" ref="K17">_xll.FDS(D17,"FMA_EVAL_EBITDA(NTMA,0,,,""PORTAGG"",""MEANR"")")</f>
        <v>8.7864238646187101</v>
      </c>
      <c r="L17" cm="1">
        <f t="array" ref="L17">_xll.FDS(D17,"FMA_EVAL_EBIT(LTMA,NOW,NOW,M,""PORTAGG"",""MEANR"")")</f>
        <v>13.093023467418201</v>
      </c>
      <c r="M17">
        <f>HLOOKUP(D17,'Index ROE'!$A$1:$V$25,25,FALSE)</f>
        <v>11.563375413661401</v>
      </c>
      <c r="N17">
        <f>VLOOKUP(A17,'LIQIDITY 2'!$A$3:$E$26,5,FALSE)</f>
        <v>0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3.0701271154796399</v>
      </c>
      <c r="R17" s="55">
        <f t="shared" si="1"/>
        <v>7.0391095661715397</v>
      </c>
      <c r="S17">
        <f t="shared" si="2"/>
        <v>11.563375413661401</v>
      </c>
      <c r="T17">
        <f t="shared" si="3"/>
        <v>11.3365444136614</v>
      </c>
      <c r="U17" cm="1">
        <f t="array" ref="U17">_xlfn.PERCENTRANK.EXC(_xlfn._xlws.FILTER(Q$3:Q$23, ISNUMBER(Q$3:Q$23)),Q17)*100</f>
        <v>22.7</v>
      </c>
      <c r="V17" cm="1">
        <f t="array" ref="V17">_xlfn.PERCENTRANK.EXC(_xlfn._xlws.FILTER(R$3:R$23, ISNUMBER(R$3:R$23)),R17)*100</f>
        <v>54.500000000000007</v>
      </c>
      <c r="W17" cm="1">
        <f t="array" ref="W17">_xlfn.PERCENTRANK.EXC(_xlfn._xlws.FILTER(S$3:S$23, ISNUMBER(S$3:S$23)),S17)*100</f>
        <v>36.299999999999997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68.199999999999989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58.844999999999999</v>
      </c>
      <c r="AC17" cm="1">
        <f t="array" ref="AC17">_xlfn.PERCENTRANK.EXC(_xlfn._xlws.FILTER(AB$3:AB$23, ISNUMBER(AB$3:AB$23)),AB17)*100</f>
        <v>59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45534</v>
      </c>
      <c r="G18" s="4" cm="1">
        <f t="array" ref="G18">_xll.FDS(D18,"FMA_PE(LTM,0,,,""PORTAGG"",""MEANR"")")</f>
        <v>11.8689346465799</v>
      </c>
      <c r="H18" s="4" cm="1">
        <f t="array" ref="H18">_xll.FDS(D18,"FMA_PE(NTMA,0,,,""PORTAGG"",""MEANR"")")</f>
        <v>10.9408223495271</v>
      </c>
      <c r="I18" cm="1">
        <f t="array" ref="I18">_xll.FDS(D18,"FMA_DIV_YLD(NTMA,NOW,NOW,M,""PORTAGG"",""MEANR"")")</f>
        <v>5.5019333836379296</v>
      </c>
      <c r="J18" s="55" cm="1">
        <f t="array" ref="J18">IFERROR(_xll.FDS(D18,"FG_FCF_YIELD_NTM(0)"),(1/G18*100))</f>
        <v>8.4253560220601234</v>
      </c>
      <c r="K18" s="3" cm="1">
        <f t="array" ref="K18">_xll.FDS(D18,"FMA_EVAL_EBITDA(NTMA,0,,,""PORTAGG"",""MEANR"")")</f>
        <v>9.4976415965097605</v>
      </c>
      <c r="L18" cm="1">
        <f t="array" ref="L18">_xll.FDS(D18,"FMA_EVAL_EBIT(LTMA,NOW,NOW,M,""PORTAGG"",""MEANR"")")</f>
        <v>15.425661922501201</v>
      </c>
      <c r="M18">
        <f>HLOOKUP(D18,'Index ROE'!$A$1:$V$25,25,FALSE)</f>
        <v>12.1192289718939</v>
      </c>
      <c r="N18">
        <f>VLOOKUP(A18,'LIQIDITY 2'!$A$3:$E$26,5,FALSE)</f>
        <v>0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5.5019333836379296</v>
      </c>
      <c r="R18" s="55">
        <f t="shared" si="1"/>
        <v>8.4253560220601234</v>
      </c>
      <c r="S18">
        <f t="shared" si="2"/>
        <v>12.1192289718939</v>
      </c>
      <c r="T18">
        <f t="shared" si="3"/>
        <v>8.9203389718938997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72.7</v>
      </c>
      <c r="W18" cm="1">
        <f t="array" ref="W18">_xlfn.PERCENTRANK.EXC(_xlfn._xlws.FILTER(S$3:S$23, ISNUMBER(S$3:S$23)),S18)*100</f>
        <v>54.500000000000007</v>
      </c>
      <c r="X18" cm="1">
        <f t="array" ref="X18">(1-_xlfn.PERCENTRANK.EXC(_xlfn._xlws.FILTER(G$3:G$23, ISNUMBER(G$3:G$23)),G18))*100</f>
        <v>72.8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36.299999999999997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62.27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45534</v>
      </c>
      <c r="G19" s="4" cm="1">
        <f t="array" ref="G19">_xll.FDS(D19,"FMA_PE(LTM,0,,,""PORTAGG"",""MEANR"")")</f>
        <v>17.332780964397301</v>
      </c>
      <c r="H19" s="4" cm="1">
        <f t="array" ref="H19">_xll.FDS(D19,"FMA_PE(NTMA,0,,,""PORTAGG"",""MEANR"")")</f>
        <v>15.0832215681035</v>
      </c>
      <c r="I19" cm="1">
        <f t="array" ref="I19">_xll.FDS(D19,"FMA_DIV_YLD(NTMA,NOW,NOW,M,""PORTAGG"",""MEANR"")")</f>
        <v>3.7128739305382799</v>
      </c>
      <c r="J19" s="55" cm="1">
        <f t="array" ref="J19">IFERROR(_xll.FDS(D19,"FG_FCF_YIELD_NTM(0)"),(1/G19*100))</f>
        <v>4.6280530037969401</v>
      </c>
      <c r="K19" s="3" cm="1">
        <f t="array" ref="K19">_xll.FDS(D19,"FMA_EVAL_EBITDA(NTMA,0,,,""PORTAGG"",""MEANR"")")</f>
        <v>9.7415458711164504</v>
      </c>
      <c r="L19" cm="1">
        <f t="array" ref="L19">_xll.FDS(D19,"FMA_EVAL_EBIT(LTMA,NOW,NOW,M,""PORTAGG"",""MEANR"")")</f>
        <v>18.061830210044899</v>
      </c>
      <c r="M19">
        <f>HLOOKUP(D19,'Index ROE'!$A$1:$V$25,25,FALSE)</f>
        <v>9.3488241189838792</v>
      </c>
      <c r="N19">
        <f>VLOOKUP(A19,'LIQIDITY 2'!$A$3:$E$26,5,FALSE)</f>
        <v>0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3.7128739305382799</v>
      </c>
      <c r="R19" s="55">
        <f t="shared" si="1"/>
        <v>4.6280530037969401</v>
      </c>
      <c r="S19">
        <f t="shared" si="2"/>
        <v>9.3488241189838792</v>
      </c>
      <c r="T19">
        <f t="shared" si="3"/>
        <v>10.132800558983879</v>
      </c>
      <c r="U19" cm="1">
        <f t="array" ref="U19">_xlfn.PERCENTRANK.EXC(_xlfn._xlws.FILTER(Q$3:Q$23, ISNUMBER(Q$3:Q$23)),Q19)*100</f>
        <v>40.9</v>
      </c>
      <c r="V19" cm="1">
        <f t="array" ref="V19">_xlfn.PERCENTRANK.EXC(_xlfn._xlws.FILTER(R$3:R$23, ISNUMBER(R$3:R$23)),R19)*100</f>
        <v>31.8</v>
      </c>
      <c r="W19" cm="1">
        <f t="array" ref="W19">_xlfn.PERCENTRANK.EXC(_xlfn._xlws.FILTER(S$3:S$23, ISNUMBER(S$3:S$23)),S19)*100</f>
        <v>13.600000000000001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18.200000000000006</v>
      </c>
      <c r="Z19" cm="1">
        <f t="array" ref="Z19">_xlfn.PERCENTRANK.EXC(_xlfn._xlws.FILTER(T$3:T$23, ISNUMBER(T$3:T$23)),T19)*100</f>
        <v>63.6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30.24</v>
      </c>
      <c r="AC19" cm="1">
        <f t="array" ref="AC19">_xlfn.PERCENTRANK.EXC(_xlfn._xlws.FILTER(AB$3:AB$23, ISNUMBER(AB$3:AB$23)),AB19)*100</f>
        <v>27.200000000000003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45534</v>
      </c>
      <c r="G20" s="4" cm="1">
        <f t="array" ref="G20">_xll.FDS(D20,"FMA_PE(LTM,0,,,""PORTAGG"",""MEANR"")")</f>
        <v>8.4831741614240794</v>
      </c>
      <c r="H20" s="4" cm="1">
        <f t="array" ref="H20">_xll.FDS(D20,"FMA_PE(NTMA,0,,,""PORTAGG"",""MEANR"")")</f>
        <v>5.8782696632935902</v>
      </c>
      <c r="I20" cm="1">
        <f t="array" ref="I20">_xll.FDS(D20,"FMA_DIV_YLD(NTMA,NOW,NOW,M,""PORTAGG"",""MEANR"")")</f>
        <v>4.31724526851165</v>
      </c>
      <c r="J20" s="55" cm="1">
        <f t="array" ref="J20">IFERROR(_xll.FDS(D20,"FG_FCF_YIELD_NTM(0)"),(1/G20*100))</f>
        <v>11.788040431226147</v>
      </c>
      <c r="K20" s="3" cm="1">
        <f t="array" ref="K20">_xll.FDS(D20,"FMA_EVAL_EBITDA(NTMA,0,,,""PORTAGG"",""MEANR"")")</f>
        <v>4.9306605016746499</v>
      </c>
      <c r="L20" cm="1">
        <f t="array" ref="L20">_xll.FDS(D20,"FMA_EVAL_EBIT(LTMA,NOW,NOW,M,""PORTAGG"",""MEANR"")")</f>
        <v>8.8300578139471604</v>
      </c>
      <c r="M20">
        <f>HLOOKUP(D20,'Index ROE'!$A$1:$V$25,25,FALSE)</f>
        <v>25.846008849302699</v>
      </c>
      <c r="N20">
        <f>VLOOKUP(A20,'LIQIDITY 2'!$A$3:$E$26,5,FALSE)</f>
        <v>0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4.31724526851165</v>
      </c>
      <c r="R20" s="55">
        <f t="shared" si="1"/>
        <v>11.788040431226147</v>
      </c>
      <c r="S20">
        <f t="shared" si="2"/>
        <v>25.846008849302699</v>
      </c>
      <c r="T20">
        <f t="shared" si="3"/>
        <v>-46.427371150697304</v>
      </c>
      <c r="U20" cm="1">
        <f t="array" ref="U20">_xlfn.PERCENTRANK.EXC(_xlfn._xlws.FILTER(Q$3:Q$23, ISNUMBER(Q$3:Q$23)),Q20)*100</f>
        <v>63.6</v>
      </c>
      <c r="V20" cm="1">
        <f t="array" ref="V20">_xlfn.PERCENTRANK.EXC(_xlfn._xlws.FILTER(R$3:R$23, ISNUMBER(R$3:R$23)),R20)*100</f>
        <v>95.399999999999991</v>
      </c>
      <c r="W20" cm="1">
        <f t="array" ref="W20">_xlfn.PERCENTRANK.EXC(_xlfn._xlws.FILTER(S$3:S$23, ISNUMBER(S$3:S$23)),S20)*100</f>
        <v>95.399999999999991</v>
      </c>
      <c r="X20" cm="1">
        <f t="array" ref="X20">(1-_xlfn.PERCENTRANK.EXC(_xlfn._xlws.FILTER(G$3:G$23, ISNUMBER(G$3:G$23)),G20))*100</f>
        <v>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83.644999999999996</v>
      </c>
      <c r="AC20" cm="1">
        <f t="array" ref="AC20">_xlfn.PERCENTRANK.EXC(_xlfn._xlws.FILTER(AB$3:AB$23, ISNUMBER(AB$3:AB$23)),AB20)*100</f>
        <v>90.9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45534</v>
      </c>
      <c r="G21" s="4" cm="1">
        <f t="array" ref="G21">_xll.FDS(D21,"FMA_PE(LTM,0,,,""PORTAGG"",""MEANR"")")</f>
        <v>10.187041979797</v>
      </c>
      <c r="H21" s="4" cm="1">
        <f t="array" ref="H21">_xll.FDS(D21,"FMA_PE(NTMA,0,,,""PORTAGG"",""MEANR"")")</f>
        <v>9.73298694108205</v>
      </c>
      <c r="I21" cm="1">
        <f t="array" ref="I21">_xll.FDS(D21,"FMA_DIV_YLD(NTMA,NOW,NOW,M,""PORTAGG"",""MEANR"")")</f>
        <v>5.3091855760621298</v>
      </c>
      <c r="J21" s="55" cm="1">
        <f t="array" ref="J21">IFERROR(_xll.FDS(D21,"FG_FCF_YIELD_NTM(0)"),(1/G21*100))</f>
        <v>10.4099636962394</v>
      </c>
      <c r="K21" s="3" cm="1">
        <f t="array" ref="K21">_xll.FDS(D21,"FMA_EVAL_EBITDA(NTMA,0,,,""PORTAGG"",""MEANR"")")</f>
        <v>6.6069680806544397</v>
      </c>
      <c r="L21" cm="1">
        <f t="array" ref="L21">_xll.FDS(D21,"FMA_EVAL_EBIT(LTMA,NOW,NOW,M,""PORTAGG"",""MEANR"")")</f>
        <v>9.1170139334447597</v>
      </c>
      <c r="M21">
        <f>HLOOKUP(D21,'Index ROE'!$A$1:$V$25,25,FALSE)</f>
        <v>13.2251182354264</v>
      </c>
      <c r="N21">
        <f>VLOOKUP(A21,'LIQIDITY 2'!$A$3:$E$26,5,FALSE)</f>
        <v>0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5.3091855760621298</v>
      </c>
      <c r="R21" s="55">
        <f t="shared" si="1"/>
        <v>10.4099636962394</v>
      </c>
      <c r="S21">
        <f t="shared" si="2"/>
        <v>13.2251182354264</v>
      </c>
      <c r="T21">
        <f t="shared" si="3"/>
        <v>10.0262282354264</v>
      </c>
      <c r="U21" cm="1">
        <f t="array" ref="U21">_xlfn.PERCENTRANK.EXC(_xlfn._xlws.FILTER(Q$3:Q$23, ISNUMBER(Q$3:Q$23)),Q21)*100</f>
        <v>77.2</v>
      </c>
      <c r="V21" cm="1">
        <f t="array" ref="V21">_xlfn.PERCENTRANK.EXC(_xlfn._xlws.FILTER(R$3:R$23, ISNUMBER(R$3:R$23)),R21)*100</f>
        <v>90.9</v>
      </c>
      <c r="W21" cm="1">
        <f t="array" ref="W21">_xlfn.PERCENTRANK.EXC(_xlfn._xlws.FILTER(S$3:S$23, ISNUMBER(S$3:S$23)),S21)*100</f>
        <v>72.7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63.7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74.554999999999993</v>
      </c>
      <c r="AC21" cm="1">
        <f t="array" ref="AC21">_xlfn.PERCENTRANK.EXC(_xlfn._xlws.FILTER(AB$3:AB$23, ISNUMBER(AB$3:AB$23)),AB21)*100</f>
        <v>86.3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45534</v>
      </c>
      <c r="G22" s="4" cm="1">
        <f t="array" ref="G22">_xll.FDS(D22,"FMA_PE(LTM,0,,,""PORTAGG"",""MEANR"")")</f>
        <v>17.3565373157066</v>
      </c>
      <c r="H22" s="4" cm="1">
        <f t="array" ref="H22">_xll.FDS(D22,"FMA_PE(NTMA,0,,,""PORTAGG"",""MEANR"")")</f>
        <v>13.7087628718856</v>
      </c>
      <c r="I22" cm="1">
        <f t="array" ref="I22">_xll.FDS(D22,"FMA_DIV_YLD(NTMA,NOW,NOW,M,""PORTAGG"",""MEANR"")")</f>
        <v>1.88891938155224</v>
      </c>
      <c r="J22" s="55" cm="1">
        <f t="array" ref="J22">IFERROR(_xll.FDS(D22,"FG_FCF_YIELD_NTM(0)"),(1/G22*100))</f>
        <v>2.3561959750639598</v>
      </c>
      <c r="K22" s="3" cm="1">
        <f t="array" ref="K22">_xll.FDS(D22,"FMA_EVAL_EBITDA(NTMA,0,,,""PORTAGG"",""MEANR"")")</f>
        <v>11.166563485591199</v>
      </c>
      <c r="L22" cm="1">
        <f t="array" ref="L22">_xll.FDS(D22,"FMA_EVAL_EBIT(LTMA,NOW,NOW,M,""PORTAGG"",""MEANR"")")</f>
        <v>18.161284673933</v>
      </c>
      <c r="M22">
        <f>HLOOKUP(D22,'Index ROE'!$A$1:$V$25,25,FALSE)</f>
        <v>10.732151937902101</v>
      </c>
      <c r="N22">
        <f>VLOOKUP(A22,'LIQIDITY 2'!$A$3:$E$26,5,FALSE)</f>
        <v>0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1.88891938155224</v>
      </c>
      <c r="R22" s="55">
        <f t="shared" si="1"/>
        <v>2.3561959750639598</v>
      </c>
      <c r="S22">
        <f t="shared" si="2"/>
        <v>10.732151937902101</v>
      </c>
      <c r="T22">
        <f t="shared" si="3"/>
        <v>6.3372192379021008</v>
      </c>
      <c r="U22" cm="1">
        <f t="array" ref="U22">_xlfn.PERCENTRANK.EXC(_xlfn._xlws.FILTER(Q$3:Q$23, ISNUMBER(Q$3:Q$23)),Q22)*100</f>
        <v>13.600000000000001</v>
      </c>
      <c r="V22" cm="1">
        <f t="array" ref="V22">_xlfn.PERCENTRANK.EXC(_xlfn._xlws.FILTER(R$3:R$23, ISNUMBER(R$3:R$23)),R22)*100</f>
        <v>13.600000000000001</v>
      </c>
      <c r="W22" cm="1">
        <f t="array" ref="W22">_xlfn.PERCENTRANK.EXC(_xlfn._xlws.FILTER(S$3:S$23, ISNUMBER(S$3:S$23)),S22)*100</f>
        <v>27.200000000000003</v>
      </c>
      <c r="X22" cm="1">
        <f t="array" ref="X22">(1-_xlfn.PERCENTRANK.EXC(_xlfn._xlws.FILTER(G$3:G$23, ISNUMBER(G$3:G$23)),G22))*100</f>
        <v>27.3</v>
      </c>
      <c r="Y22" cm="1">
        <f t="array" ref="Y22">(1-_xlfn.PERCENTRANK.EXC(_xlfn._xlws.FILTER(H$3:H$23, ISNUMBER(H$3:H$23)),H22))*100</f>
        <v>31.899999999999995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22.96</v>
      </c>
      <c r="AC22" cm="1">
        <f t="array" ref="AC22">_xlfn.PERCENTRANK.EXC(_xlfn._xlws.FILTER(AB$3:AB$23, ISNUMBER(AB$3:AB$23)),AB22)*100</f>
        <v>13.600000000000001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45534</v>
      </c>
      <c r="G23" s="4" cm="1">
        <f t="array" ref="G23">_xll.FDS(D23,"FMA_PE(LTM,0,,,""PORTAGG"",""MEANR"")")</f>
        <v>21.0010997039115</v>
      </c>
      <c r="H23" s="4" cm="1">
        <f t="array" ref="H23">_xll.FDS(D23,"FMA_PE(NTMA,0,,,""PORTAGG"",""MEANR"")")</f>
        <v>17.271757989010698</v>
      </c>
      <c r="I23" cm="1">
        <f t="array" ref="I23">_xll.FDS(D23,"FMA_DIV_YLD(NTMA,NOW,NOW,M,""PORTAGG"",""MEANR"")")</f>
        <v>3.6135040110975098</v>
      </c>
      <c r="J23" s="55" cm="1">
        <f t="array" ref="J23">IFERROR(_xll.FDS(D23,"FG_FCF_YIELD_NTM(0)"),(1/G23*100))</f>
        <v>4.3790479213234104</v>
      </c>
      <c r="K23" s="3" cm="1">
        <f t="array" ref="K23">_xll.FDS(D23,"FMA_EVAL_EBITDA(NTMA,0,,,""PORTAGG"",""MEANR"")")</f>
        <v>11.426597494406</v>
      </c>
      <c r="L23" cm="1">
        <f t="array" ref="L23">_xll.FDS(D23,"FMA_EVAL_EBIT(LTMA,NOW,NOW,M,""PORTAGG"",""MEANR"")")</f>
        <v>20.911878553940699</v>
      </c>
      <c r="M23">
        <f>HLOOKUP(D23,'Index ROE'!$A$1:$V$25,25,FALSE)</f>
        <v>11.7583310618864</v>
      </c>
      <c r="N23">
        <f>VLOOKUP(A23,'LIQIDITY 2'!$A$3:$E$26,5,FALSE)</f>
        <v>0</v>
      </c>
      <c r="O23" cm="1">
        <f t="array" ref="O23">IFERROR(IFERROR(IFERROR(IFERROR(_xll.FDS(B23,"IMF_IFS_RCPI_Q(0)"),_xll.FDS(B23,"IMF_IFS_RCPI_Q(-1AM)")),_xll.FDS(B23,"IMF_IFS_RCPI_Q(-2AM)")),_xll.FDS(B23,"IMF_IFS_RCPI_Q(-3AM)")),$D$31)</f>
        <v>1.5452075999999999</v>
      </c>
      <c r="P23">
        <f>VLOOKUP(E23,GDP_GROWTH!$B$10:$W$165,22,FALSE)</f>
        <v>2.105673262075014</v>
      </c>
      <c r="Q23">
        <f t="shared" si="0"/>
        <v>3.6135040110975098</v>
      </c>
      <c r="R23" s="55">
        <f t="shared" si="1"/>
        <v>4.3790479213234104</v>
      </c>
      <c r="S23">
        <f t="shared" si="2"/>
        <v>11.7583310618864</v>
      </c>
      <c r="T23">
        <f t="shared" si="3"/>
        <v>10.213123461886401</v>
      </c>
      <c r="U23" cm="1">
        <f t="array" ref="U23">_xlfn.PERCENTRANK.EXC(_xlfn._xlws.FILTER(Q$3:Q$23, ISNUMBER(Q$3:Q$23)),Q23)*100</f>
        <v>36.299999999999997</v>
      </c>
      <c r="V23" cm="1">
        <f t="array" ref="V23">_xlfn.PERCENTRANK.EXC(_xlfn._xlws.FILTER(R$3:R$23, ISNUMBER(R$3:R$23)),R23)*100</f>
        <v>27.200000000000003</v>
      </c>
      <c r="W23" cm="1">
        <f t="array" ref="W23">_xlfn.PERCENTRANK.EXC(_xlfn._xlws.FILTER(S$3:S$23, ISNUMBER(S$3:S$23)),S23)*100</f>
        <v>40.9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24.065000000000001</v>
      </c>
      <c r="AC23" cm="1">
        <f t="array" ref="AC23">_xlfn.PERCENTRANK.EXC(_xlfn._xlws.FILTER(AB$3:AB$23, ISNUMBER(AB$3:AB$23)),AB23)*100</f>
        <v>18.099999999999998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45504</v>
      </c>
      <c r="G27" s="4" cm="1">
        <f t="array" ref="G27">_xll.FDS(D27,"FG_PE(0)")</f>
        <v>15.5268195870201</v>
      </c>
      <c r="H27" s="4" cm="1">
        <f t="array" ref="H27">_xll.FDS(D27,"FG_PE_NTM(0,,,90,0)")</f>
        <v>13.3765193620641</v>
      </c>
      <c r="I27" cm="1">
        <f t="array" ref="I27">_xll.FDS(D27,"FMA_DIV_YLD(NTMA,NOW,NOW,M,""PORTAGG"",""MEANR"")")</f>
        <v>3.4757708374086</v>
      </c>
      <c r="J27" s="55" cm="1">
        <f t="array" ref="J27">_xll.FDS(D27,"FG_FCF_YIELD_NTM(0)")</f>
        <v>5.2832389440043901</v>
      </c>
      <c r="K27" s="3" cm="1">
        <f t="array" ref="K27">_xll.FDS(D27,"FMA_EVAL_EBITDA(NTMA,0,,,""PORTAGG"",""MEANR"")")</f>
        <v>9.0579320222978197</v>
      </c>
      <c r="L27" cm="1">
        <f t="array" ref="L27">_xll.FDS(D27,"FMA_EVAL_EBIT(LTMA,NOW,NOW,M,""PORTAGG"",""MEANR"")")</f>
        <v>13.534157896406001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45504</v>
      </c>
      <c r="G28" s="4" cm="1">
        <f t="array" ref="G28">_xll.FDS(D28,"FG_PE(0)")</f>
        <v>15.268379909577201</v>
      </c>
      <c r="H28" s="4" cm="1">
        <f t="array" ref="H28">_xll.FDS(D28,"FG_PE_NTM(0,,,90,0)")</f>
        <v>12.874052173140999</v>
      </c>
      <c r="I28" cm="1">
        <f t="array" ref="I28">_xll.FDS(D28,"FMA_DIV_YLD(NTMA,NOW,NOW,M,""PORTAGG"",""MEANR"")")</f>
        <v>2.9440704826815201</v>
      </c>
      <c r="J28" s="55" cm="1">
        <f t="array" ref="J28">_xll.FDS(D28,"FG_FCF_YIELD_NTM(0)")</f>
        <v>5.4617978606190798</v>
      </c>
      <c r="K28" s="3" cm="1">
        <f t="array" ref="K28">_xll.FDS(D28,"FMA_EVAL_EBITDA(NTMA,0,,,""PORTAGG"",""MEANR"")")</f>
        <v>9.0003061174005108</v>
      </c>
      <c r="L28" cm="1">
        <f t="array" ref="L28">_xll.FDS(D28,"FMA_EVAL_EBIT(LTMA,NOW,NOW,M,""PORTAGG"",""MEANR"")")</f>
        <v>14.541211435449201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0</v>
      </c>
      <c r="G3" s="26" t="str" cm="1">
        <f t="array" ref="G3">_xll.FDSB(C3,"PCTCHG(FG_YIELD(0,,,,""YTM""),FG_YIELD(-1AM,,,,""YTM""))")</f>
        <v/>
      </c>
      <c r="H3" s="26" t="str" cm="1">
        <f t="array" ref="H3">_xll.FDSB(C3,"PCTCHG(FG_YIELD(0,,,,""YTM""),FG_YIELD(-3AM,,,,""YTM""))")</f>
        <v/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0</v>
      </c>
      <c r="U3">
        <f>IF(H3&lt;0, 1, 0)</f>
        <v>0</v>
      </c>
      <c r="V3" s="47">
        <f>SUMPRODUCT($S$1:$U$1,S3:U3)</f>
        <v>0.5</v>
      </c>
      <c r="X3">
        <f t="shared" ref="X3:X23" si="2">_xlfn.PERCENTRANK.EXC($V$3:$V$23,V3)*100</f>
        <v>31.8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0</v>
      </c>
      <c r="G4" s="26" t="str" cm="1">
        <f t="array" ref="G4">_xll.FDSB(C4,"PCTCHG(FG_YIELD(0,,,,""YTM""),FG_YIELD(-1AM,,,,""YTM""))")</f>
        <v/>
      </c>
      <c r="H4" s="26" t="str" cm="1">
        <f t="array" ref="H4">_xll.FDSB(C4,"PCTCHG(FG_YIELD(0,,,,""YTM""),FG_YIELD(-3AM,,,,""YTM""))")</f>
        <v/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31.8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0</v>
      </c>
      <c r="G5" s="26" t="str" cm="1">
        <f t="array" ref="G5">_xll.FDSB(C5,"PCTCHG(FG_YIELD(0,,,,""YTM""),FG_YIELD(-1AM,,,,""YTM""))")</f>
        <v/>
      </c>
      <c r="H5" s="26" t="str" cm="1">
        <f t="array" ref="H5">_xll.FDSB(C5,"PCTCHG(FG_YIELD(0,,,,""YTM""),FG_YIELD(-3AM,,,,""YTM""))")</f>
        <v/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S5">
        <f t="shared" si="3"/>
        <v>1</v>
      </c>
      <c r="T5">
        <f t="shared" si="4"/>
        <v>0</v>
      </c>
      <c r="U5">
        <f t="shared" si="5"/>
        <v>0</v>
      </c>
      <c r="V5" s="47">
        <f t="shared" si="6"/>
        <v>0.5</v>
      </c>
      <c r="X5">
        <f t="shared" si="2"/>
        <v>31.8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0</v>
      </c>
      <c r="G6" s="26" t="str" cm="1">
        <f t="array" ref="G6">_xll.FDSB(C6,"PCTCHG(FG_YIELD(0,,,,""YTM""),FG_YIELD(-1AM,,,,""YTM""))")</f>
        <v/>
      </c>
      <c r="H6" s="26" t="str" cm="1">
        <f t="array" ref="H6">_xll.FDSB(C6,"PCTCHG(FG_YIELD(0,,,,""YTM""),FG_YIELD(-3AM,,,,""YTM""))")</f>
        <v/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S6">
        <f t="shared" si="3"/>
        <v>1</v>
      </c>
      <c r="T6">
        <f t="shared" si="4"/>
        <v>0</v>
      </c>
      <c r="U6">
        <f t="shared" si="5"/>
        <v>0</v>
      </c>
      <c r="V6" s="47">
        <f t="shared" si="6"/>
        <v>0.5</v>
      </c>
      <c r="X6">
        <f t="shared" si="2"/>
        <v>31.8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0</v>
      </c>
      <c r="G7" s="26" t="str" cm="1">
        <f t="array" ref="G7">_xll.FDSB(C7,"PCTCHG(FG_YIELD(0,,,,""YTM""),FG_YIELD(-1AM,,,,""YTM""))")</f>
        <v/>
      </c>
      <c r="H7" s="26" t="str" cm="1">
        <f t="array" ref="H7">_xll.FDSB(C7,"PCTCHG(FG_YIELD(0,,,,""YTM""),FG_YIELD(-3AM,,,,""YTM""))")</f>
        <v/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31.8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0</v>
      </c>
      <c r="G8" s="26" t="str" cm="1">
        <f t="array" ref="G8">_xll.FDSB(C8,"PCTCHG(FG_YIELD(0,,,,""YTM""),FG_YIELD(-1AM,,,,""YTM""))")</f>
        <v/>
      </c>
      <c r="H8" s="26" t="str" cm="1">
        <f t="array" ref="H8">_xll.FDSB(C8,"PCTCHG(FG_YIELD(0,,,,""YTM""),FG_YIELD(-3AM,,,,""YTM""))")</f>
        <v/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0</v>
      </c>
      <c r="V8" s="47">
        <f t="shared" si="6"/>
        <v>0.5</v>
      </c>
      <c r="X8">
        <f t="shared" si="2"/>
        <v>31.8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0</v>
      </c>
      <c r="G9" s="26" t="str" cm="1">
        <f t="array" ref="G9">_xll.FDSB(C9,"PCTCHG(FG_YIELD(0,,,,""YTM""),FG_YIELD(-1AM,,,,""YTM""))")</f>
        <v/>
      </c>
      <c r="H9" s="26" t="str" cm="1">
        <f t="array" ref="H9">_xll.FDSB(C9,"PCTCHG(FG_YIELD(0,,,,""YTM""),FG_YIELD(-3AM,,,,""YTM""))")</f>
        <v/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47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1.49</v>
      </c>
      <c r="G10" s="26" cm="1">
        <f t="array" ref="G10">_xll.FDSB(C10,"PCTCHG(FG_YIELD(0,,,,""YTM""),FG_YIELD(-1AM,,,,""YTM""))")</f>
        <v>-3.9019686999999998</v>
      </c>
      <c r="H10" s="26" cm="1">
        <f t="array" ref="H10">_xll.FDSB(C10,"PCTCHG(FG_YIELD(0,,,,""YTM""),FG_YIELD(-3AM,,,,""YTM""))")</f>
        <v>-12.291026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1</v>
      </c>
      <c r="V10" s="47">
        <f t="shared" si="6"/>
        <v>0.5</v>
      </c>
      <c r="X10">
        <f t="shared" si="2"/>
        <v>31.8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0</v>
      </c>
      <c r="G11" s="26" t="str" cm="1">
        <f t="array" ref="G11">_xll.FDSB(C11,"PCTCHG(FG_YIELD(0,,,,""YTM""),FG_YIELD(-1AM,,,,""YTM""))")</f>
        <v/>
      </c>
      <c r="H11" s="26" t="str" cm="1">
        <f t="array" ref="H11">_xll.FDSB(C11,"PCTCHG(FG_YIELD(0,,,,""YTM""),FG_YIELD(-3AM,,,,""YTM""))")</f>
        <v/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10.5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31.8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0</v>
      </c>
      <c r="G12" s="26" t="str" cm="1">
        <f t="array" ref="G12">_xll.FDSB(C12,"PCTCHG(FG_YIELD(0,,,,""YTM""),FG_YIELD(-1AM,,,,""YTM""))")</f>
        <v/>
      </c>
      <c r="H12" s="26" t="str" cm="1">
        <f t="array" ref="H12">_xll.FDSB(C12,"PCTCHG(FG_YIELD(0,,,,""YTM""),FG_YIELD(-3AM,,,,""YTM""))")</f>
        <v/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0</v>
      </c>
      <c r="U12">
        <f t="shared" si="5"/>
        <v>0</v>
      </c>
      <c r="V12" s="47">
        <f t="shared" si="6"/>
        <v>0</v>
      </c>
      <c r="X12">
        <f t="shared" si="2"/>
        <v>4.5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0</v>
      </c>
      <c r="G13" s="26" t="str" cm="1">
        <f t="array" ref="G13">_xll.FDSB(C13,"PCTCHG(FG_YIELD(0,,,,""YTM""),FG_YIELD(-1AM,,,,""YTM""))")</f>
        <v/>
      </c>
      <c r="H13" s="26" t="str" cm="1">
        <f t="array" ref="H13">_xll.FDSB(C13,"PCTCHG(FG_YIELD(0,,,,""YTM""),FG_YIELD(-3AM,,,,""YTM""))")</f>
        <v/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S13">
        <f t="shared" si="3"/>
        <v>0</v>
      </c>
      <c r="T13">
        <f t="shared" si="4"/>
        <v>0</v>
      </c>
      <c r="U13">
        <f t="shared" si="5"/>
        <v>0</v>
      </c>
      <c r="V13" s="47">
        <f t="shared" si="6"/>
        <v>0</v>
      </c>
      <c r="X13">
        <f t="shared" si="2"/>
        <v>4.5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0</v>
      </c>
      <c r="G14" s="26" t="str" cm="1">
        <f t="array" ref="G14">_xll.FDSB(C14,"PCTCHG(FG_YIELD(0,,,,""YTM""),FG_YIELD(-1AM,,,,""YTM""))")</f>
        <v/>
      </c>
      <c r="H14" s="26" t="str" cm="1">
        <f t="array" ref="H14">_xll.FDSB(C14,"PCTCHG(FG_YIELD(0,,,,""YTM""),FG_YIELD(-3AM,,,,""YTM""))")</f>
        <v/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S14">
        <f t="shared" si="3"/>
        <v>1</v>
      </c>
      <c r="T14">
        <f t="shared" si="4"/>
        <v>0</v>
      </c>
      <c r="U14">
        <f t="shared" si="5"/>
        <v>0</v>
      </c>
      <c r="V14" s="47">
        <f t="shared" si="6"/>
        <v>0.5</v>
      </c>
      <c r="X14">
        <f t="shared" si="2"/>
        <v>31.8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0</v>
      </c>
      <c r="G15" s="26" t="str" cm="1">
        <f t="array" ref="G15">_xll.FDSB(C15,"PCTCHG(FG_YIELD(0,,,,""YTM""),FG_YIELD(-1AM,,,,""YTM""))")</f>
        <v/>
      </c>
      <c r="H15" s="26" t="str" cm="1">
        <f t="array" ref="H15">_xll.FDSB(C15,"PCTCHG(FG_YIELD(0,,,,""YTM""),FG_YIELD(-3AM,,,,""YTM""))")</f>
        <v/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3.65</v>
      </c>
      <c r="M15" s="36" cm="1">
        <f t="array" ref="M15">_xll.FDSB(J15,"(SUBARRAY(NOT_NA(NO_REPEAT_F(FG_YIELD(now,-10AY,D))),0,1)-SUBARRAY(NOT_NA(NO_REPEAT_F(FG_YIELD(now,-10AY,D))),1,1))*100")</f>
        <v>-60</v>
      </c>
      <c r="N15" s="38">
        <f t="shared" si="0"/>
        <v>60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6.7519999999999998</v>
      </c>
      <c r="G16" s="26" cm="1">
        <f t="array" ref="G16">_xll.FDSB(C16,"PCTCHG(FG_YIELD(0,,,,""YTM""),FG_YIELD(-1AM,,,,""YTM""))")</f>
        <v>-1.5384648000000001</v>
      </c>
      <c r="H16" s="26" cm="1">
        <f t="array" ref="H16">_xll.FDSB(C16,"PCTCHG(FG_YIELD(0,,,,""YTM""),FG_YIELD(-3AM,,,,""YTM""))")</f>
        <v>-4.1657786000000003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31.8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0</v>
      </c>
      <c r="G17" s="26" t="str" cm="1">
        <f t="array" ref="G17">_xll.FDSB(C17,"PCTCHG(FG_YIELD(0,,,,""YTM""),FG_YIELD(-1AM,,,,""YTM""))")</f>
        <v/>
      </c>
      <c r="H17" s="26" t="str" cm="1">
        <f t="array" ref="H17">_xll.FDSB(C17,"PCTCHG(FG_YIELD(0,,,,""YTM""),FG_YIELD(-3AM,,,,""YTM""))")</f>
        <v/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0</v>
      </c>
      <c r="U17">
        <f t="shared" si="5"/>
        <v>0</v>
      </c>
      <c r="V17" s="47">
        <f t="shared" si="6"/>
        <v>0.5</v>
      </c>
      <c r="X17">
        <f t="shared" si="2"/>
        <v>31.8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0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5.7</v>
      </c>
      <c r="M18" s="36" cm="1">
        <f t="array" ref="M18">_xll.FDSB(J18,"(SUBARRAY(NOT_NA(NO_REPEAT_F(FG_YIELD(now,-10AY,D))),0,1)-SUBARRAY(NOT_NA(NO_REPEAT_F(FG_YIELD(now,-10AY,D))),1,1))*100")</f>
        <v>-55</v>
      </c>
      <c r="N18" s="38">
        <f t="shared" si="0"/>
        <v>55</v>
      </c>
      <c r="S18">
        <f t="shared" si="3"/>
        <v>1</v>
      </c>
      <c r="T18">
        <f t="shared" si="4"/>
        <v>0</v>
      </c>
      <c r="U18">
        <f t="shared" si="5"/>
        <v>0</v>
      </c>
      <c r="V18" s="47">
        <f t="shared" si="6"/>
        <v>0.5</v>
      </c>
      <c r="X18">
        <f t="shared" si="2"/>
        <v>31.8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0</v>
      </c>
      <c r="G19" s="26" t="str" cm="1">
        <f t="array" ref="G19">_xll.FDSB(C19,"PCTCHG(FG_YIELD(0,,,,""YTM""),FG_YIELD(-1AM,,,,""YTM""))")</f>
        <v/>
      </c>
      <c r="H19" s="26" t="str" cm="1">
        <f t="array" ref="H19">_xll.FDSB(C19,"PCTCHG(FG_YIELD(0,,,,""YTM""),FG_YIELD(-3AM,,,,""YTM""))")</f>
        <v/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0</v>
      </c>
      <c r="V19" s="47">
        <f t="shared" si="6"/>
        <v>0</v>
      </c>
      <c r="X19">
        <f t="shared" si="2"/>
        <v>4.5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0</v>
      </c>
      <c r="G20" s="26" t="str" cm="1">
        <f t="array" ref="G20">_xll.FDSB(C20,"PCTCHG(FG_YIELD(0,,,,""YTM""),FG_YIELD(-1AM,,,,""YTM""))")</f>
        <v/>
      </c>
      <c r="H20" s="26" t="str" cm="1">
        <f t="array" ref="H20">_xll.FDSB(C20,"PCTCHG(FG_YIELD(0,,,,""YTM""),FG_YIELD(-3AM,,,,""YTM""))")</f>
        <v/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0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4.9000000000000004</v>
      </c>
      <c r="M21" s="36" cm="1">
        <f t="array" ref="M21">_xll.FDSB(J21,"(SUBARRAY(NOT_NA(NO_REPEAT_F(FG_YIELD(now,-10AY,D))),0,1)-SUBARRAY(NOT_NA(NO_REPEAT_F(FG_YIELD(now,-10AY,D))),1,1))*100")</f>
        <v>-50</v>
      </c>
      <c r="N21" s="38">
        <f t="shared" si="0"/>
        <v>50</v>
      </c>
      <c r="S21">
        <f t="shared" si="3"/>
        <v>1</v>
      </c>
      <c r="T21">
        <f t="shared" si="4"/>
        <v>0</v>
      </c>
      <c r="U21">
        <f t="shared" si="5"/>
        <v>0</v>
      </c>
      <c r="V21" s="47">
        <f t="shared" si="6"/>
        <v>0.5</v>
      </c>
      <c r="X21">
        <f t="shared" si="2"/>
        <v>31.8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0</v>
      </c>
      <c r="G22" s="26" t="str" cm="1">
        <f t="array" ref="G22">_xll.FDSB(C22,"PCTCHG(FG_YIELD(0,,,,""YTM""),FG_YIELD(-1AM,,,,""YTM""))")</f>
        <v/>
      </c>
      <c r="H22" s="26" t="str" cm="1">
        <f t="array" ref="H22">_xll.FDSB(C22,"PCTCHG(FG_YIELD(0,,,,""YTM""),FG_YIELD(-3AM,,,,""YTM""))")</f>
        <v/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0</v>
      </c>
      <c r="V22" s="47">
        <f t="shared" si="6"/>
        <v>0.5</v>
      </c>
      <c r="X22">
        <f t="shared" si="2"/>
        <v>31.8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0</v>
      </c>
      <c r="G23" s="26" t="str" cm="1">
        <f t="array" ref="G23">_xll.FDSB(C23,"PCTCHG(FG_YIELD(0,,,,""YTM""),FG_YIELD(-1AM,,,,""YTM""))")</f>
        <v/>
      </c>
      <c r="H23" s="26" t="str" cm="1">
        <f t="array" ref="H23">_xll.FDSB(C23,"PCTCHG(FG_YIELD(0,,,,""YTM""),FG_YIELD(-3AM,,,,""YTM""))")</f>
        <v/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5.5</v>
      </c>
      <c r="M23" s="36" cm="1">
        <f t="array" ref="M23">_xll.FDSB(J23,"(SUBARRAY(NOT_NA(NO_REPEAT_F(FG_YIELD(now,-10AY,D))),0,1)-SUBARRAY(NOT_NA(NO_REPEAT_F(FG_YIELD(now,-10AY,D))),1,1))*100")</f>
        <v>-50</v>
      </c>
      <c r="N23" s="38">
        <f t="shared" si="0"/>
        <v>50</v>
      </c>
      <c r="S23">
        <f t="shared" si="3"/>
        <v>1</v>
      </c>
      <c r="T23">
        <f t="shared" si="4"/>
        <v>0</v>
      </c>
      <c r="U23">
        <f t="shared" si="5"/>
        <v>0</v>
      </c>
      <c r="V23" s="47">
        <f t="shared" si="6"/>
        <v>0.5</v>
      </c>
      <c r="X23">
        <f t="shared" si="2"/>
        <v>31.8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0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0</v>
      </c>
      <c r="H2" cm="1">
        <f t="array" ref="H2">_xll.FDS(B2,"FG_ROE(0)")</f>
        <v>10.0674425383221</v>
      </c>
      <c r="I2">
        <f>HLOOKUP(B2,'Index ROE'!$B$1:$V$25,24,FALSE)</f>
        <v>13.110180176648051</v>
      </c>
      <c r="J2" cm="1">
        <f t="array" ref="J2">_xll.FDS(B2, "FMA_RBICS_REV_CURRENT(30, LOC, ""PORTAGG"")")</f>
        <v>21.788870292868999</v>
      </c>
      <c r="K2" s="77">
        <f>HLOOKUP(B2,'Index earnings'!$A$1:$V$26,26,FALSE)</f>
        <v>7.2171382515968219E-2</v>
      </c>
      <c r="L2">
        <f>HLOOKUP(B2,'Yearly returns'!$B$1:$V$128,126,FALSE)</f>
        <v>-32.374839999999999</v>
      </c>
      <c r="M2">
        <f>I2-G2</f>
        <v>13.110180176648051</v>
      </c>
      <c r="N2" cm="1">
        <f t="array" ref="N2">_xlfn.PERCENTRANK.EXC(_xlfn._xlws.FILTER(M$2:M$22, ISNUMBER(M$2:M$22)),M2)*100</f>
        <v>72.7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72.7</v>
      </c>
      <c r="R2">
        <f>N2*Assumption!$F$64 + O2*Assumption!$F$61 + P2*Assumption!$F$62 + Q2*Assumption!$F$63</f>
        <v>79.525000000000006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0</v>
      </c>
      <c r="H3" cm="1">
        <f t="array" ref="H3">_xll.FDS(B3,"FG_ROE(0)")</f>
        <v>9.1448273800401907</v>
      </c>
      <c r="I3">
        <f>HLOOKUP(B3,'Index ROE'!$B$1:$V$25,24,FALSE)</f>
        <v>10.7704189177279</v>
      </c>
      <c r="J3" cm="1">
        <f t="array" ref="J3">_xll.FDS(B3, "FMA_RBICS_REV_CURRENT(30, LOC, ""PORTAGG"")")</f>
        <v>35.277163634505499</v>
      </c>
      <c r="K3" s="77">
        <f>HLOOKUP(B3,'Index earnings'!$A$1:$V$26,26,FALSE)</f>
        <v>2.1185121040589117E-2</v>
      </c>
      <c r="L3">
        <f>HLOOKUP(B3,'Yearly returns'!$B$1:$V$128,126,FALSE)</f>
        <v>-50.721465999999999</v>
      </c>
      <c r="M3">
        <f t="shared" ref="M3:M22" si="0">I3-G3</f>
        <v>10.7704189177279</v>
      </c>
      <c r="N3" cm="1">
        <f t="array" ref="N3">_xlfn.PERCENTRANK.EXC(_xlfn._xlws.FILTER(M$2:M$22, ISNUMBER(M$2:M$22)),M3)*100</f>
        <v>27.200000000000003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40.9</v>
      </c>
      <c r="Q3" cm="1">
        <f t="array" ref="Q3">_xlfn.PERCENTRANK.EXC(_xlfn._xlws.FILTER(L$2:L$22, ISNUMBER(L$2:L$22)),L3)*100</f>
        <v>18.099999999999998</v>
      </c>
      <c r="R3">
        <f>N3*Assumption!$F$64 + O3*Assumption!$F$61 + P3*Assumption!$F$62 + Q3*Assumption!$F$63</f>
        <v>34.049999999999997</v>
      </c>
      <c r="S3" cm="1">
        <f t="array" ref="S3">_xlfn.PERCENTRANK.EXC(_xlfn._xlws.FILTER(R$2:R$22, ISNUMBER(R$2:R$22)),R3)*100</f>
        <v>13.600000000000001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0</v>
      </c>
      <c r="H4" cm="1">
        <f t="array" ref="H4">_xll.FDS(B4,"FG_ROE(0)")</f>
        <v>12.4854152106884</v>
      </c>
      <c r="I4">
        <f>HLOOKUP(B4,'Index ROE'!$B$1:$V$25,24,FALSE)</f>
        <v>15.657517511443299</v>
      </c>
      <c r="J4" cm="1">
        <f t="array" ref="J4">_xll.FDS(B4, "FMA_RBICS_REV_CURRENT(30, LOC, ""PORTAGG"")")</f>
        <v>55.833375319234399</v>
      </c>
      <c r="K4" s="77">
        <f>HLOOKUP(B4,'Index earnings'!$A$1:$V$26,26,FALSE)</f>
        <v>4.2935760209013241E-2</v>
      </c>
      <c r="L4">
        <f>HLOOKUP(B4,'Yearly returns'!$B$1:$V$128,126,FALSE)</f>
        <v>-42.495269999999998</v>
      </c>
      <c r="M4">
        <f t="shared" si="0"/>
        <v>15.657517511443299</v>
      </c>
      <c r="N4" cm="1">
        <f t="array" ref="N4">_xlfn.PERCENTRANK.EXC(_xlfn._xlws.FILTER(M$2:M$22, ISNUMBER(M$2:M$22)),M4)*100</f>
        <v>90.9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53.375</v>
      </c>
      <c r="S4" cm="1">
        <f t="array" ref="S4">_xlfn.PERCENTRANK.EXC(_xlfn._xlws.FILTER(R$2:R$22, ISNUMBER(R$2:R$22)),R4)*100</f>
        <v>50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0</v>
      </c>
      <c r="H5" cm="1">
        <f t="array" ref="H5">_xll.FDS(B5,"FG_ROE(0)")</f>
        <v>12.5734012395378</v>
      </c>
      <c r="I5">
        <f>HLOOKUP(B5,'Index ROE'!$B$1:$V$25,24,FALSE)</f>
        <v>12.530824852807651</v>
      </c>
      <c r="J5" cm="1">
        <f t="array" ref="J5">_xll.FDS(B5, "FMA_RBICS_REV_CURRENT(30, LOC, ""PORTAGG"")")</f>
        <v>41.835335883298903</v>
      </c>
      <c r="K5" s="77">
        <f>HLOOKUP(B5,'Index earnings'!$A$1:$V$26,26,FALSE)</f>
        <v>6.5968962435704714E-2</v>
      </c>
      <c r="L5">
        <f>HLOOKUP(B5,'Yearly returns'!$B$1:$V$128,126,FALSE)</f>
        <v>-33.598129999999998</v>
      </c>
      <c r="M5">
        <f t="shared" si="0"/>
        <v>12.530824852807651</v>
      </c>
      <c r="N5" cm="1">
        <f t="array" ref="N5">_xlfn.PERCENTRANK.EXC(_xlfn._xlws.FILTER(M$2:M$22, ISNUMBER(M$2:M$22)),M5)*100</f>
        <v>50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63.6</v>
      </c>
      <c r="R5">
        <f>N5*Assumption!$F$64 + O5*Assumption!$F$61 + P5*Assumption!$F$62 + Q5*Assumption!$F$63</f>
        <v>59.1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0</v>
      </c>
      <c r="H6" cm="1">
        <f t="array" ref="H6">_xll.FDS(B6,"FG_ROE(0)")</f>
        <v>13.2060543990884</v>
      </c>
      <c r="I6">
        <f>HLOOKUP(B6,'Index ROE'!$B$1:$V$25,24,FALSE)</f>
        <v>10.013481596831115</v>
      </c>
      <c r="J6" cm="1">
        <f t="array" ref="J6">_xll.FDS(B6, "FMA_RBICS_REV_CURRENT(30, LOC, ""PORTAGG"")")</f>
        <v>48.5325968357688</v>
      </c>
      <c r="K6" s="77">
        <f>HLOOKUP(B6,'Index earnings'!$A$1:$V$26,26,FALSE)</f>
        <v>3.6620331475524681E-2</v>
      </c>
      <c r="L6">
        <f>HLOOKUP(B6,'Yearly returns'!$B$1:$V$128,126,FALSE)</f>
        <v>-48.657584999999997</v>
      </c>
      <c r="M6">
        <f t="shared" si="0"/>
        <v>10.013481596831115</v>
      </c>
      <c r="N6" cm="1">
        <f t="array" ref="N6">_xlfn.PERCENTRANK.EXC(_xlfn._xlws.FILTER(M$2:M$22, ISNUMBER(M$2:M$22)),M6)*100</f>
        <v>13.600000000000001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59</v>
      </c>
      <c r="Q6" cm="1">
        <f t="array" ref="Q6">_xlfn.PERCENTRANK.EXC(_xlfn._xlws.FILTER(L$2:L$22, ISNUMBER(L$2:L$22)),L6)*100</f>
        <v>22.7</v>
      </c>
      <c r="R6">
        <f>N6*Assumption!$F$64 + O6*Assumption!$F$61 + P6*Assumption!$F$62 + Q6*Assumption!$F$63</f>
        <v>29.525000000000002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0</v>
      </c>
      <c r="H7" cm="1">
        <f t="array" ref="H7">_xll.FDS(B7,"FG_ROE(0)")</f>
        <v>10.953056999439299</v>
      </c>
      <c r="I7">
        <f>HLOOKUP(B7,'Index ROE'!$B$1:$V$25,24,FALSE)</f>
        <v>12.932447591337899</v>
      </c>
      <c r="J7" cm="1">
        <f t="array" ref="J7">_xll.FDS(B7, "FMA_RBICS_REV_CURRENT(30, LOC, ""PORTAGG"")")</f>
        <v>33.250736338792699</v>
      </c>
      <c r="K7" s="77">
        <f>HLOOKUP(B7,'Index earnings'!$A$1:$V$26,26,FALSE)</f>
        <v>1.6222355599437854E-2</v>
      </c>
      <c r="L7">
        <f>HLOOKUP(B7,'Yearly returns'!$B$1:$V$128,126,FALSE)</f>
        <v>-41.586750000000002</v>
      </c>
      <c r="M7">
        <f t="shared" si="0"/>
        <v>12.932447591337899</v>
      </c>
      <c r="N7" cm="1">
        <f t="array" ref="N7">_xlfn.PERCENTRANK.EXC(_xlfn._xlws.FILTER(M$2:M$22, ISNUMBER(M$2:M$22)),M7)*100</f>
        <v>63.6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47.725000000000001</v>
      </c>
      <c r="S7" cm="1">
        <f t="array" ref="S7">_xlfn.PERCENTRANK.EXC(_xlfn._xlws.FILTER(R$2:R$22, ISNUMBER(R$2:R$22)),R7)*100</f>
        <v>36.299999999999997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0</v>
      </c>
      <c r="H8" cm="1">
        <f t="array" ref="H8">_xll.FDS(B8,"FG_ROE(0)")</f>
        <v>8.3647709977201803</v>
      </c>
      <c r="I8">
        <f>HLOOKUP(B8,'Index ROE'!$B$1:$V$25,24,FALSE)</f>
        <v>11.93920849991995</v>
      </c>
      <c r="J8" cm="1">
        <f t="array" ref="J8">_xll.FDS(B8, "FMA_RBICS_REV_CURRENT(30, LOC, ""PORTAGG"")")</f>
        <v>44.103411539768601</v>
      </c>
      <c r="K8" s="77">
        <f>HLOOKUP(B8,'Index earnings'!$A$1:$V$26,26,FALSE)</f>
        <v>2.3690703914455824E-2</v>
      </c>
      <c r="L8">
        <f>HLOOKUP(B8,'Yearly returns'!$B$1:$V$128,126,FALSE)</f>
        <v>-34.462290000000003</v>
      </c>
      <c r="M8">
        <f t="shared" si="0"/>
        <v>11.93920849991995</v>
      </c>
      <c r="N8" cm="1">
        <f t="array" ref="N8">_xlfn.PERCENTRANK.EXC(_xlfn._xlws.FILTER(M$2:M$22, ISNUMBER(M$2:M$22)),M8)*100</f>
        <v>36.299999999999997</v>
      </c>
      <c r="O8" cm="1">
        <f t="array" ref="O8">(1-_xlfn.PERCENTRANK.EXC(_xlfn._xlws.FILTER(J$2:J$22, ISNUMBER(J$2:J$22)),J8))*100</f>
        <v>31.899999999999995</v>
      </c>
      <c r="P8" cm="1">
        <f t="array" ref="P8">_xlfn.PERCENTRANK.EXC(_xlfn._xlws.FILTER(K$2:K$22, ISNUMBER(K$2:K$22)),K8)*100</f>
        <v>45.4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43.15</v>
      </c>
      <c r="S8" cm="1">
        <f t="array" ref="S8">_xlfn.PERCENTRANK.EXC(_xlfn._xlws.FILTER(R$2:R$22, ISNUMBER(R$2:R$22)),R8)*100</f>
        <v>27.200000000000003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1.49</v>
      </c>
      <c r="H9" cm="1">
        <f t="array" ref="H9">_xll.FDS(B9,"FG_ROE(0)")</f>
        <v>11.0687130242399</v>
      </c>
      <c r="I9">
        <f>HLOOKUP(B9,'Index ROE'!$B$1:$V$25,24,FALSE)</f>
        <v>12.149470877662349</v>
      </c>
      <c r="J9" cm="1">
        <f t="array" ref="J9">_xll.FDS(B9, "FMA_RBICS_REV_CURRENT(30, LOC, ""PORTAGG"")")</f>
        <v>18.031944663269201</v>
      </c>
      <c r="K9" s="77">
        <f>HLOOKUP(B9,'Index earnings'!$A$1:$V$26,26,FALSE)</f>
        <v>3.7645232182772492E-2</v>
      </c>
      <c r="L9">
        <f>HLOOKUP(B9,'Yearly returns'!$B$1:$V$128,126,FALSE)</f>
        <v>-32.035224999999997</v>
      </c>
      <c r="M9">
        <f t="shared" si="0"/>
        <v>10.659470877662349</v>
      </c>
      <c r="N9" cm="1">
        <f t="array" ref="N9">_xlfn.PERCENTRANK.EXC(_xlfn._xlws.FILTER(M$2:M$22, ISNUMBER(M$2:M$22)),M9)*100</f>
        <v>18.099999999999998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63.6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62.474999999999994</v>
      </c>
      <c r="S9" cm="1">
        <f t="array" ref="S9">_xlfn.PERCENTRANK.EXC(_xlfn._xlws.FILTER(R$2:R$22, ISNUMBER(R$2:R$22)),R9)*100</f>
        <v>86.3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0</v>
      </c>
      <c r="H10" cm="1">
        <f t="array" ref="H10">_xll.FDS(B10,"FG_ROE(0)")</f>
        <v>10.9805193870857</v>
      </c>
      <c r="I10">
        <f>HLOOKUP(B10,'Index ROE'!$B$1:$V$25,24,FALSE)</f>
        <v>12.78064669069385</v>
      </c>
      <c r="J10" cm="1">
        <f t="array" ref="J10">_xll.FDS(B10, "FMA_RBICS_REV_CURRENT(30, LOC, ""PORTAGG"")")</f>
        <v>26.353599491114501</v>
      </c>
      <c r="K10" s="77">
        <f>HLOOKUP(B10,'Index earnings'!$A$1:$V$26,26,FALSE)</f>
        <v>5.8038772053721877E-2</v>
      </c>
      <c r="L10">
        <f>HLOOKUP(B10,'Yearly returns'!$B$1:$V$128,126,FALSE)</f>
        <v>-39.284874000000002</v>
      </c>
      <c r="M10">
        <f t="shared" si="0"/>
        <v>12.78064669069385</v>
      </c>
      <c r="N10" cm="1">
        <f t="array" ref="N10">_xlfn.PERCENTRANK.EXC(_xlfn._xlws.FILTER(M$2:M$22, ISNUMBER(M$2:M$22)),M10)*100</f>
        <v>54.500000000000007</v>
      </c>
      <c r="O10" cm="1">
        <f t="array" ref="O10">(1-_xlfn.PERCENTRANK.EXC(_xlfn._xlws.FILTER(J$2:J$22, ISNUMBER(J$2:J$22)),J10))*100</f>
        <v>68.199999999999989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61.349999999999994</v>
      </c>
      <c r="S10" cm="1">
        <f t="array" ref="S10">_xlfn.PERCENTRANK.EXC(_xlfn._xlws.FILTER(R$2:R$22, ISNUMBER(R$2:R$22)),R10)*100</f>
        <v>81.8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0</v>
      </c>
      <c r="H11" cm="1">
        <f t="array" ref="H11">_xll.FDS(B11,"FG_ROE(0)")</f>
        <v>7.1512634702551097</v>
      </c>
      <c r="I11">
        <f>HLOOKUP(B11,'Index ROE'!$B$1:$V$25,24,FALSE)</f>
        <v>10.671681938827799</v>
      </c>
      <c r="J11" cm="1">
        <f t="array" ref="J11">_xll.FDS(B11, "FMA_RBICS_REV_CURRENT(30, LOC, ""PORTAGG"")")</f>
        <v>15.8324154298633</v>
      </c>
      <c r="K11" s="77">
        <f>HLOOKUP(B11,'Index earnings'!$A$1:$V$26,26,FALSE)</f>
        <v>2.4558710449175569E-2</v>
      </c>
      <c r="L11">
        <f>HLOOKUP(B11,'Yearly returns'!$B$1:$V$128,126,FALSE)</f>
        <v>-39.435462999999999</v>
      </c>
      <c r="M11">
        <f t="shared" si="0"/>
        <v>10.671681938827799</v>
      </c>
      <c r="N11" cm="1">
        <f t="array" ref="N11">_xlfn.PERCENTRANK.EXC(_xlfn._xlws.FILTER(M$2:M$22, ISNUMBER(M$2:M$22)),M11)*100</f>
        <v>22.7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54.500000000000007</v>
      </c>
      <c r="Q11" cm="1">
        <f t="array" ref="Q11">_xlfn.PERCENTRANK.EXC(_xlfn._xlws.FILTER(L$2:L$22, ISNUMBER(L$2:L$22)),L11)*100</f>
        <v>45.4</v>
      </c>
      <c r="R11">
        <f>N11*Assumption!$F$64 + O11*Assumption!$F$61 + P11*Assumption!$F$62 + Q11*Assumption!$F$63</f>
        <v>54.525000000000006</v>
      </c>
      <c r="S11" cm="1">
        <f t="array" ref="S11">_xlfn.PERCENTRANK.EXC(_xlfn._xlws.FILTER(R$2:R$22, ISNUMBER(R$2:R$22)),R11)*100</f>
        <v>54.500000000000007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0</v>
      </c>
      <c r="H12" cm="1">
        <f t="array" ref="H12">_xll.FDS(B12,"FG_ROE(0)")</f>
        <v>18.398615253105401</v>
      </c>
      <c r="I12">
        <f>HLOOKUP(B12,'Index ROE'!$B$1:$V$25,24,FALSE)</f>
        <v>14.789114385536951</v>
      </c>
      <c r="J12" cm="1">
        <f t="array" ref="J12">_xll.FDS(B12, "FMA_RBICS_REV_CURRENT(30, LOC, ""PORTAGG"")")</f>
        <v>27.556756246038901</v>
      </c>
      <c r="K12" s="77">
        <f>HLOOKUP(B12,'Index earnings'!$A$1:$V$26,26,FALSE)</f>
        <v>2.0687579449468974E-2</v>
      </c>
      <c r="L12">
        <f>HLOOKUP(B12,'Yearly returns'!$B$1:$V$128,126,FALSE)</f>
        <v>-50.882890000000003</v>
      </c>
      <c r="M12">
        <f t="shared" si="0"/>
        <v>14.789114385536951</v>
      </c>
      <c r="N12" cm="1">
        <f t="array" ref="N12">_xlfn.PERCENTRANK.EXC(_xlfn._xlws.FILTER(M$2:M$22, ISNUMBER(M$2:M$22)),M12)*100</f>
        <v>81.8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48.85</v>
      </c>
      <c r="S12" cm="1">
        <f t="array" ref="S12">_xlfn.PERCENTRANK.EXC(_xlfn._xlws.FILTER(R$2:R$22, ISNUMBER(R$2:R$22)),R12)*100</f>
        <v>45.4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0</v>
      </c>
      <c r="H13" cm="1">
        <f t="array" ref="H13">_xll.FDS(B13,"FG_ROE(0)")</f>
        <v>12.4636496672841</v>
      </c>
      <c r="I13">
        <f>HLOOKUP(B13,'Index ROE'!$B$1:$V$25,24,FALSE)</f>
        <v>16.7616860731518</v>
      </c>
      <c r="J13" cm="1">
        <f t="array" ref="J13">_xll.FDS(B13, "FMA_RBICS_REV_CURRENT(30, LOC, ""PORTAGG"")")</f>
        <v>46.285967310736197</v>
      </c>
      <c r="K13" s="77">
        <f>HLOOKUP(B13,'Index earnings'!$A$1:$V$26,26,FALSE)</f>
        <v>2.3837280513335557E-2</v>
      </c>
      <c r="L13">
        <f>HLOOKUP(B13,'Yearly returns'!$B$1:$V$128,126,FALSE)</f>
        <v>-38.081330000000001</v>
      </c>
      <c r="M13">
        <f t="shared" si="0"/>
        <v>16.7616860731518</v>
      </c>
      <c r="N13" cm="1">
        <f t="array" ref="N13">_xlfn.PERCENTRANK.EXC(_xlfn._xlws.FILTER(M$2:M$22, ISNUMBER(M$2:M$22)),M13)*100</f>
        <v>95.399999999999991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50</v>
      </c>
      <c r="Q13" cm="1">
        <f t="array" ref="Q13">_xlfn.PERCENTRANK.EXC(_xlfn._xlws.FILTER(L$2:L$22, ISNUMBER(L$2:L$22)),L13)*100</f>
        <v>54.500000000000007</v>
      </c>
      <c r="R13">
        <f>N13*Assumption!$F$64 + O13*Assumption!$F$61 + P13*Assumption!$F$62 + Q13*Assumption!$F$63</f>
        <v>56.8</v>
      </c>
      <c r="S13" cm="1">
        <f t="array" ref="S13">_xlfn.PERCENTRANK.EXC(_xlfn._xlws.FILTER(R$2:R$22, ISNUMBER(R$2:R$22)),R13)*100</f>
        <v>59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0</v>
      </c>
      <c r="H14" cm="1">
        <f t="array" ref="H14">_xll.FDS(B14,"FG_ROE(0)")</f>
        <v>15.0871363969017</v>
      </c>
      <c r="I14">
        <f>HLOOKUP(B14,'Index ROE'!$B$1:$V$25,24,FALSE)</f>
        <v>5.4192242708958744</v>
      </c>
      <c r="J14" cm="1">
        <f t="array" ref="J14">_xll.FDS(B14, "FMA_RBICS_REV_CURRENT(30, LOC, ""PORTAGG"")")</f>
        <v>43.214553400760003</v>
      </c>
      <c r="K14" s="77">
        <f>HLOOKUP(B14,'Index earnings'!$A$1:$V$26,26,FALSE)</f>
        <v>-9.9977006807554725E-2</v>
      </c>
      <c r="L14">
        <f>HLOOKUP(B14,'Yearly returns'!$B$1:$V$128,126,FALSE)</f>
        <v>-57.842284999999997</v>
      </c>
      <c r="M14">
        <f t="shared" si="0"/>
        <v>5.4192242708958744</v>
      </c>
      <c r="N14" cm="1">
        <f t="array" ref="N14">_xlfn.PERCENTRANK.EXC(_xlfn._xlws.FILTER(M$2:M$22, ISNUMBER(M$2:M$22)),M14)*100</f>
        <v>4.5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12.475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6.7519999999999998</v>
      </c>
      <c r="H15" cm="1">
        <f t="array" ref="H15">_xll.FDS(B15,"FG_ROE(0)")</f>
        <v>15.6137989238303</v>
      </c>
      <c r="I15">
        <f>HLOOKUP(B15,'Index ROE'!$B$1:$V$25,24,FALSE)</f>
        <v>15.463136340534799</v>
      </c>
      <c r="J15" cm="1">
        <f t="array" ref="J15">_xll.FDS(B15, "FMA_RBICS_REV_CURRENT(30, LOC, ""PORTAGG"")")</f>
        <v>28.843163601009099</v>
      </c>
      <c r="K15" s="77">
        <f>HLOOKUP(B15,'Index earnings'!$A$1:$V$26,26,FALSE)</f>
        <v>6.0139097394432239E-2</v>
      </c>
      <c r="L15">
        <f>HLOOKUP(B15,'Yearly returns'!$B$1:$V$128,126,FALSE)</f>
        <v>-30.735700000000001</v>
      </c>
      <c r="M15">
        <f t="shared" si="0"/>
        <v>8.7111363405348001</v>
      </c>
      <c r="N15" cm="1">
        <f t="array" ref="N15">_xlfn.PERCENTRANK.EXC(_xlfn._xlws.FILTER(M$2:M$22, ISNUMBER(M$2:M$22)),M15)*100</f>
        <v>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86.3</v>
      </c>
      <c r="R15">
        <f>N15*Assumption!$F$64 + O15*Assumption!$F$61 + P15*Assumption!$F$62 + Q15*Assumption!$F$63</f>
        <v>57.900000000000006</v>
      </c>
      <c r="S15" cm="1">
        <f t="array" ref="S15">_xlfn.PERCENTRANK.EXC(_xlfn._xlws.FILTER(R$2:R$22, ISNUMBER(R$2:R$22)),R15)*100</f>
        <v>63.6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0</v>
      </c>
      <c r="H16" cm="1">
        <f t="array" ref="H16">_xll.FDS(B16,"FG_ROE(0)")</f>
        <v>11.005671249780701</v>
      </c>
      <c r="I16">
        <f>HLOOKUP(B16,'Index ROE'!$B$1:$V$25,24,FALSE)</f>
        <v>12.8854511835079</v>
      </c>
      <c r="J16" cm="1">
        <f t="array" ref="J16">_xll.FDS(B16, "FMA_RBICS_REV_CURRENT(30, LOC, ""PORTAGG"")")</f>
        <v>25.3650615689081</v>
      </c>
      <c r="K16" s="77">
        <f>HLOOKUP(B16,'Index earnings'!$A$1:$V$26,26,FALSE)</f>
        <v>7.2171382515968219E-2</v>
      </c>
      <c r="L16">
        <f>HLOOKUP(B16,'Yearly returns'!$B$1:$V$128,126,FALSE)</f>
        <v>-46.187007999999999</v>
      </c>
      <c r="M16">
        <f t="shared" si="0"/>
        <v>12.8854511835079</v>
      </c>
      <c r="N16" cm="1">
        <f t="array" ref="N16">_xlfn.PERCENTRANK.EXC(_xlfn._xlws.FILTER(M$2:M$22, ISNUMBER(M$2:M$22)),M16)*100</f>
        <v>59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27.200000000000003</v>
      </c>
      <c r="R16">
        <f>N16*Assumption!$F$64 + O16*Assumption!$F$61 + P16*Assumption!$F$62 + Q16*Assumption!$F$63</f>
        <v>61.325000000000003</v>
      </c>
      <c r="S16" cm="1">
        <f t="array" ref="S16">_xlfn.PERCENTRANK.EXC(_xlfn._xlws.FILTER(R$2:R$22, ISNUMBER(R$2:R$22)),R16)*100</f>
        <v>77.2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0</v>
      </c>
      <c r="H17" cm="1">
        <f t="array" ref="H17">_xll.FDS(B17,"FG_ROE(0)")</f>
        <v>10.872123279022601</v>
      </c>
      <c r="I17">
        <f>HLOOKUP(B17,'Index ROE'!$B$1:$V$25,24,FALSE)</f>
        <v>12.269166041116101</v>
      </c>
      <c r="J17" cm="1">
        <f t="array" ref="J17">_xll.FDS(B17, "FMA_RBICS_REV_CURRENT(30, LOC, ""PORTAGG"")")</f>
        <v>60.183975543734</v>
      </c>
      <c r="K17" s="77">
        <f>HLOOKUP(B17,'Index earnings'!$A$1:$V$26,26,FALSE)</f>
        <v>8.8740466700483189E-3</v>
      </c>
      <c r="L17">
        <f>HLOOKUP(B17,'Yearly returns'!$B$1:$V$128,126,FALSE)</f>
        <v>-25.129937999999999</v>
      </c>
      <c r="M17">
        <f t="shared" si="0"/>
        <v>12.269166041116101</v>
      </c>
      <c r="N17" cm="1">
        <f t="array" ref="N17">_xlfn.PERCENTRANK.EXC(_xlfn._xlws.FILTER(M$2:M$22, ISNUMBER(M$2:M$22)),M17)*100</f>
        <v>45.4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43.15</v>
      </c>
      <c r="S17" cm="1">
        <f t="array" ref="S17">_xlfn.PERCENTRANK.EXC(_xlfn._xlws.FILTER(R$2:R$22, ISNUMBER(R$2:R$22)),R17)*100</f>
        <v>27.200000000000003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0</v>
      </c>
      <c r="H18" cm="1">
        <f t="array" ref="H18">_xll.FDS(B18,"FG_ROE(0)")</f>
        <v>7.9893560603640799</v>
      </c>
      <c r="I18">
        <f>HLOOKUP(B18,'Index ROE'!$B$1:$V$25,24,FALSE)</f>
        <v>13.0025654489041</v>
      </c>
      <c r="J18" cm="1">
        <f t="array" ref="J18">_xll.FDS(B18, "FMA_RBICS_REV_CURRENT(30, LOC, ""PORTAGG"")")</f>
        <v>23.2046087544499</v>
      </c>
      <c r="K18" s="77">
        <f>HLOOKUP(B18,'Index earnings'!$A$1:$V$26,26,FALSE)</f>
        <v>1.2617045604423671E-2</v>
      </c>
      <c r="L18">
        <f>HLOOKUP(B18,'Yearly returns'!$B$1:$V$128,126,FALSE)</f>
        <v>-32.505215</v>
      </c>
      <c r="M18">
        <f t="shared" si="0"/>
        <v>13.0025654489041</v>
      </c>
      <c r="N18" cm="1">
        <f t="array" ref="N18">_xlfn.PERCENTRANK.EXC(_xlfn._xlws.FILTER(M$2:M$22, ISNUMBER(M$2:M$22)),M18)*100</f>
        <v>68.100000000000009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N18*Assumption!$F$64 + O18*Assumption!$F$61 + P18*Assumption!$F$62 + Q18*Assumption!$F$63</f>
        <v>60.175000000000011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0</v>
      </c>
      <c r="H19" cm="1">
        <f t="array" ref="H19">_xll.FDS(B19,"FG_ROE(0)")</f>
        <v>16.1759813890434</v>
      </c>
      <c r="I19">
        <f>HLOOKUP(B19,'Index ROE'!$B$1:$V$25,24,FALSE)</f>
        <v>14.774119834582851</v>
      </c>
      <c r="J19" cm="1">
        <f t="array" ref="J19">_xll.FDS(B19, "FMA_RBICS_REV_CURRENT(30, LOC, ""PORTAGG"")")</f>
        <v>22.262733920550701</v>
      </c>
      <c r="K19" s="77">
        <f>HLOOKUP(B19,'Index earnings'!$A$1:$V$26,26,FALSE)</f>
        <v>8.1996373992028637E-2</v>
      </c>
      <c r="L19">
        <f>HLOOKUP(B19,'Yearly returns'!$B$1:$V$128,126,FALSE)</f>
        <v>-52.490184999999997</v>
      </c>
      <c r="M19">
        <f t="shared" si="0"/>
        <v>14.774119834582851</v>
      </c>
      <c r="N19" cm="1">
        <f t="array" ref="N19">_xlfn.PERCENTRANK.EXC(_xlfn._xlws.FILTER(M$2:M$22, ISNUMBER(M$2:M$22)),M19)*100</f>
        <v>77.2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65.875</v>
      </c>
      <c r="S19" cm="1">
        <f t="array" ref="S19">_xlfn.PERCENTRANK.EXC(_xlfn._xlws.FILTER(R$2:R$22, ISNUMBER(R$2:R$22)),R19)*100</f>
        <v>90.9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0</v>
      </c>
      <c r="H20" cm="1">
        <f t="array" ref="H20">_xll.FDS(B20,"FG_ROE(0)")</f>
        <v>14.8095958570816</v>
      </c>
      <c r="I20">
        <f>HLOOKUP(B20,'Index ROE'!$B$1:$V$25,24,FALSE)</f>
        <v>11.156370494280349</v>
      </c>
      <c r="J20" cm="1">
        <f t="array" ref="J20">_xll.FDS(B20, "FMA_RBICS_REV_CURRENT(30, LOC, ""PORTAGG"")")</f>
        <v>60.7665610773727</v>
      </c>
      <c r="K20" s="77">
        <f>HLOOKUP(B20,'Index earnings'!$A$1:$V$26,26,FALSE)</f>
        <v>8.3481705833627906E-3</v>
      </c>
      <c r="L20">
        <f>HLOOKUP(B20,'Yearly returns'!$B$1:$V$128,126,FALSE)</f>
        <v>-30.839079000000002</v>
      </c>
      <c r="M20">
        <f t="shared" si="0"/>
        <v>11.156370494280349</v>
      </c>
      <c r="N20" cm="1">
        <f t="array" ref="N20">_xlfn.PERCENTRANK.EXC(_xlfn._xlws.FILTER(M$2:M$22, ISNUMBER(M$2:M$22)),M20)*100</f>
        <v>31.8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81.8</v>
      </c>
      <c r="R20">
        <f>N20*Assumption!$F$64 + O20*Assumption!$F$61 + P20*Assumption!$F$62 + Q20*Assumption!$F$63</f>
        <v>34.075000000000003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0</v>
      </c>
      <c r="H21" cm="1">
        <f t="array" ref="H21">_xll.FDS(B21,"FG_ROE(0)")</f>
        <v>9.3553181554615996</v>
      </c>
      <c r="I21">
        <f>HLOOKUP(B21,'Index ROE'!$B$1:$V$25,24,FALSE)</f>
        <v>15.109726785561501</v>
      </c>
      <c r="J21" cm="1">
        <f t="array" ref="J21">_xll.FDS(B21, "FMA_RBICS_REV_CURRENT(30, LOC, ""PORTAGG"")")</f>
        <v>56.131949135192102</v>
      </c>
      <c r="K21" s="77">
        <f>HLOOKUP(B21,'Index earnings'!$A$1:$V$26,26,FALSE)</f>
        <v>-4.503000216680475E-2</v>
      </c>
      <c r="L21">
        <f>HLOOKUP(B21,'Yearly returns'!$B$1:$V$128,126,FALSE)</f>
        <v>-43.880760000000002</v>
      </c>
      <c r="M21">
        <f t="shared" si="0"/>
        <v>15.109726785561501</v>
      </c>
      <c r="N21" cm="1">
        <f t="array" ref="N21">_xlfn.PERCENTRANK.EXC(_xlfn._xlws.FILTER(M$2:M$22, ISNUMBER(M$2:M$22)),M21)*100</f>
        <v>86.3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31.8</v>
      </c>
      <c r="R21">
        <f>N21*Assumption!$F$64 + O21*Assumption!$F$61 + P21*Assumption!$F$62 + Q21*Assumption!$F$63</f>
        <v>35.200000000000003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0</v>
      </c>
      <c r="H22" cm="1">
        <f t="array" ref="H22">_xll.FDS(B22,"FG_ROE(0)")</f>
        <v>11.786996944208701</v>
      </c>
      <c r="I22">
        <f>HLOOKUP(B22,'Index ROE'!$B$1:$V$25,24,FALSE)</f>
        <v>11.9967853551854</v>
      </c>
      <c r="J22" cm="1">
        <f t="array" ref="J22">_xll.FDS(B22, "FMA_RBICS_REV_CURRENT(30, LOC, ""PORTAGG"")")</f>
        <v>40.918065495200302</v>
      </c>
      <c r="K22" s="77">
        <f>HLOOKUP(B22,'Index earnings'!$A$1:$V$26,26,FALSE)</f>
        <v>-1.602635124967311E-2</v>
      </c>
      <c r="L22">
        <f>HLOOKUP(B22,'Yearly returns'!$B$1:$V$128,126,FALSE)</f>
        <v>-29.195059000000001</v>
      </c>
      <c r="M22">
        <f t="shared" si="0"/>
        <v>11.9967853551854</v>
      </c>
      <c r="N22" cm="1">
        <f t="array" ref="N22">_xlfn.PERCENTRANK.EXC(_xlfn._xlws.FILTER(M$2:M$22, ISNUMBER(M$2:M$22)),M22)*100</f>
        <v>40.9</v>
      </c>
      <c r="O22" cm="1">
        <f t="array" ref="O22">(1-_xlfn.PERCENTRANK.EXC(_xlfn._xlws.FILTER(J$2:J$22, ISNUMBER(J$2:J$22)),J22))*100</f>
        <v>45.499999999999993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90.9</v>
      </c>
      <c r="R22">
        <f>N22*Assumption!$F$64 + O22*Assumption!$F$61 + P22*Assumption!$F$62 + Q22*Assumption!$F$63</f>
        <v>47.725000000000001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N1" activePane="topRight" state="frozen"/>
      <selection pane="topRight" activeCell="O6" sqref="O6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7386847.5</v>
      </c>
      <c r="E3" cm="1">
        <f t="array" ref="E3">_xll.FDS(C3,"FMA_COS_UP(""EPS"",""1M"",+1,NOW,,,""PORTAGG"",""MEANR"")")</f>
        <v>108</v>
      </c>
      <c r="F3" cm="1">
        <f t="array" ref="F3">_xll.FDS(C3,"FMA_COS_DOWN(""EPS"",""1M"",+1,NOW,,,""PORTAGG"",""MEANR"")")</f>
        <v>216</v>
      </c>
      <c r="G3" cm="1">
        <f t="array" ref="G3">_xll.FDS(A3,"SIZE(FG_CONSTITUENTS)")</f>
        <v>432</v>
      </c>
      <c r="H3" s="9">
        <f t="shared" ref="H3:H23" si="0">E3/$G3</f>
        <v>0.25</v>
      </c>
      <c r="I3" s="9">
        <f t="shared" ref="I3:I23" si="1">F3/$G3</f>
        <v>0.5</v>
      </c>
      <c r="J3" s="9">
        <f t="shared" ref="J3:J23" si="2">H3-I3</f>
        <v>-0.25</v>
      </c>
      <c r="K3" s="5" cm="1">
        <f t="array" ref="K3">_xll.FDS(A3,"FMA_PCT_ABOVE_MAVG(200,0,,,,""PORTAGG"")")/100</f>
        <v>0.344907407407407</v>
      </c>
      <c r="L3" s="41" cm="1">
        <f t="array" ref="L3">_xll.FDSB(A3,"PERCENT_CHANGE(FMA_EPS(+1,0,,,,""PORTAGG"",""MEAN""),FMA_EPS(+1,-1AM,,,,""PORTAGG"",""MEAN""))")</f>
        <v>1.8342526390226901</v>
      </c>
      <c r="M3" s="41" cm="1">
        <f t="array" ref="M3">_xll.FDSB(A3,"PERCENT_CHANGE(FMA_EPS(+1,0,,,,""PORTAGG"",""MEAN""),FMA_EPS(+1,-3AM,,,,""PORTAGG"",""MEAN""))")</f>
        <v>4.2187983804681704</v>
      </c>
      <c r="N3" s="3" cm="1">
        <f t="array" ref="N3">_xll.FDS(C3,"FG_TOTAL_RETURNC(0,-1AM)")</f>
        <v>13.801455499999999</v>
      </c>
      <c r="O3" s="3" cm="1">
        <f t="array" ref="O3">_xll.FDS(C3,"FG_TOTAL_RETURNC(0,-3AM)")</f>
        <v>11.594772000000001</v>
      </c>
      <c r="P3" s="3" cm="1">
        <f t="array" ref="P3">_xll.FDS(C3,"FG_TOTAL_RETURNC(0,-6AM)")</f>
        <v>9.7548960000000005</v>
      </c>
      <c r="Q3" s="9" cm="1">
        <f t="array" ref="Q3">_xll.FDS(C3,"P_PRICE(0)/P_PRICE_HIGH_PR(0,,,,,,""PRICE"",""INTRA"",""52W"")")</f>
        <v>0.99322010000000005</v>
      </c>
      <c r="R3" s="9" cm="1">
        <f t="array" ref="R3">_xll.FDS(C3,"P_PRICE(0)/P_PRICE_low_PR(0,,,,,,""PRICE"",""INTRA"",""52W"")-1")</f>
        <v>0.22448981000000001</v>
      </c>
      <c r="S3" s="3" cm="1">
        <f t="array" ref="S3">_xll.FDS(C3,"FG_TOTAL_RETURNC(0,-12AM)")</f>
        <v>5.1481842999999996</v>
      </c>
      <c r="T3" s="4" cm="1">
        <f t="array" ref="T3">_xlfn.PERCENTRANK.EXC(_xlfn._xlws.FILTER($R$3:$R$23, ISNUMBER($R$3:$R$23)),R3)*100</f>
        <v>45.4</v>
      </c>
      <c r="U3" s="4">
        <f t="shared" ref="U3:U23" si="3">100-T3</f>
        <v>54.6</v>
      </c>
      <c r="V3" s="4" cm="1">
        <f t="array" ref="V3">_xlfn.PERCENTRANK.EXC(_xlfn._xlws.FILTER($Q$3:$Q$23, ISNUMBER($Q$3:$Q$23)),Q3)*100</f>
        <v>68.100000000000009</v>
      </c>
      <c r="W3" s="4" cm="1">
        <f t="array" ref="W3">_xlfn.PERCENTRANK.EXC(_xlfn._xlws.FILTER($O$3:$O$23, ISNUMBER($O$3:$O$23)),O3)*100</f>
        <v>63.6</v>
      </c>
      <c r="X3" s="4" cm="1">
        <f t="array" ref="X3">_xlfn.PERCENTRANK.EXC(_xlfn._xlws.FILTER($P$3:$P$23, ISNUMBER($P$3:$P$23)),P3)*100</f>
        <v>59</v>
      </c>
      <c r="Y3" s="200" cm="1">
        <f t="array" ref="Y3">_xlfn.PERCENTRANK.EXC(_xlfn._xlws.FILTER($S$3:$S$23, ISNUMBER($S$3:$S$23)),S3)*100</f>
        <v>27.200000000000003</v>
      </c>
      <c r="Z3" s="4" cm="1">
        <f t="array" ref="Z3">_xlfn.PERCENTRANK.EXC(_xlfn._xlws.FILTER($K$3:$K$23, ISNUMBER($K$3:$K$23)),K3)*100</f>
        <v>9</v>
      </c>
      <c r="AA3" s="4" cm="1">
        <f t="array" ref="AA3">_xlfn.PERCENTRANK.EXC(_xlfn._xlws.FILTER($H$3:$H$23, ISNUMBER($H$3:$H$23)),H3)*100</f>
        <v>36.299999999999997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72.7</v>
      </c>
      <c r="AD3" s="4">
        <f t="shared" ref="AD3:AD23" si="5">_xlfn.PERCENTRANK.EXC($M$3:$M$23,M3)*100</f>
        <v>59</v>
      </c>
      <c r="AE3" s="4">
        <f t="shared" ref="AE3:AE23" si="6">_xlfn.PERCENTRANK.EXC($D$3:$D$23,D3)*100</f>
        <v>90.9</v>
      </c>
      <c r="AF3" s="4">
        <f>'Economic Momentum'!Q4</f>
        <v>27.200000000000003</v>
      </c>
      <c r="AG3" s="4">
        <f ca="1">'Economic Momentum'!R4</f>
        <v>59</v>
      </c>
      <c r="AH3" s="4">
        <f t="shared" ref="AH3:AH23" ca="1" si="7">SUMPRODUCT($U$2:$AG$2,U3:AG3)</f>
        <v>64.02000000000001</v>
      </c>
      <c r="AJ3" s="3" cm="1">
        <f t="array" aca="1" ref="AJ3" ca="1">_xlfn.PERCENTRANK.EXC(_xlfn._xlws.FILTER($AH$3:$AH$23, ISNUMBER($AH$3:$AH$23)),AH3)*100</f>
        <v>68.100000000000009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148285.47</v>
      </c>
      <c r="E4" cm="1">
        <f t="array" ref="E4">_xll.FDS(C4,"FMA_COS_UP(""EPS"",""1M"",+1,NOW,,,""PORTAGG"",""MEANR"")")</f>
        <v>12</v>
      </c>
      <c r="F4" cm="1">
        <f t="array" ref="F4">_xll.FDS(C4,"FMA_COS_DOWN(""EPS"",""1M"",+1,NOW,,,""PORTAGG"",""MEANR"")")</f>
        <v>5</v>
      </c>
      <c r="G4" cm="1">
        <f t="array" ref="G4">_xll.FDS(A4,"SIZE(FG_CONSTITUENTS)")</f>
        <v>28</v>
      </c>
      <c r="H4" s="9">
        <f t="shared" si="0"/>
        <v>0.42857142857142855</v>
      </c>
      <c r="I4" s="9">
        <f t="shared" si="1"/>
        <v>0.17857142857142858</v>
      </c>
      <c r="J4" s="9">
        <f t="shared" si="2"/>
        <v>0.24999999999999997</v>
      </c>
      <c r="K4" s="5" cm="1">
        <f t="array" ref="K4">_xll.FDS(A4,"FMA_PCT_ABOVE_MAVG(200,0,,,,""PORTAGG"")")/100</f>
        <v>0.42857142857142899</v>
      </c>
      <c r="L4" s="41" cm="1">
        <f t="array" ref="L4">_xll.FDSB(A4,"PERCENT_CHANGE(FMA_EPS(+1,0,,,,""PORTAGG"",""MEAN""),FMA_EPS(+1,-1AM,,,,""PORTAGG"",""MEAN""))")</f>
        <v>-5.6458759372524199</v>
      </c>
      <c r="M4" s="41" cm="1">
        <f t="array" ref="M4">_xll.FDSB(A4,"PERCENT_CHANGE(FMA_EPS(+1,0,,,,""PORTAGG"",""MEAN""),FMA_EPS(+1,-3AM,,,,""PORTAGG"",""MEAN""))")</f>
        <v>-6.4141722726607604</v>
      </c>
      <c r="N4" s="3" cm="1">
        <f t="array" ref="N4">_xll.FDS(C4,"FG_TOTAL_RETURNC(0,-1AM)")</f>
        <v>2.817428</v>
      </c>
      <c r="O4" s="3" cm="1">
        <f t="array" ref="O4">_xll.FDS(C4,"FG_TOTAL_RETURNC(0,-3AM)")</f>
        <v>6.25</v>
      </c>
      <c r="P4" s="3" cm="1">
        <f t="array" ref="P4">_xll.FDS(C4,"FG_TOTAL_RETURNC(0,-6AM)")</f>
        <v>6.1612486999999998</v>
      </c>
      <c r="Q4" s="9" cm="1">
        <f t="array" ref="Q4">_xll.FDS(C4,"P_PRICE(0)/P_PRICE_HIGH_PR(0,,,,,,""PRICE"",""INTRA"",""52W"")")</f>
        <v>0.92563474000000001</v>
      </c>
      <c r="R4" s="9" cm="1">
        <f t="array" ref="R4">_xll.FDS(C4,"P_PRICE(0)/P_PRICE_low_PR(0,,,,,,""PRICE"",""INTRA"",""52W"")-1")</f>
        <v>0.15631603999999999</v>
      </c>
      <c r="S4" s="3" cm="1">
        <f t="array" ref="S4">_xll.FDS(C4,"FG_TOTAL_RETURNC(0,-12AM)")</f>
        <v>11.568486999999999</v>
      </c>
      <c r="T4" s="4" cm="1">
        <f t="array" ref="T4">_xlfn.PERCENTRANK.EXC(_xlfn._xlws.FILTER($R$3:$R$23, ISNUMBER($R$3:$R$23)),R4)*100</f>
        <v>22.7</v>
      </c>
      <c r="U4" s="4">
        <f t="shared" si="3"/>
        <v>77.3</v>
      </c>
      <c r="V4" s="4" cm="1">
        <f t="array" ref="V4">_xlfn.PERCENTRANK.EXC(_xlfn._xlws.FILTER($Q$3:$Q$23, ISNUMBER($Q$3:$Q$23)),Q4)*100</f>
        <v>22.7</v>
      </c>
      <c r="W4" s="4" cm="1">
        <f t="array" ref="W4">_xlfn.PERCENTRANK.EXC(_xlfn._xlws.FILTER($O$3:$O$23, ISNUMBER($O$3:$O$23)),O4)*100</f>
        <v>36.299999999999997</v>
      </c>
      <c r="X4" s="4" cm="1">
        <f t="array" ref="X4">_xlfn.PERCENTRANK.EXC(_xlfn._xlws.FILTER($P$3:$P$23, ISNUMBER($P$3:$P$23)),P4)*100</f>
        <v>36.299999999999997</v>
      </c>
      <c r="Y4" s="200" cm="1">
        <f t="array" ref="Y4">_xlfn.PERCENTRANK.EXC(_xlfn._xlws.FILTER($S$3:$S$23, ISNUMBER($S$3:$S$23)),S4)*100</f>
        <v>45.4</v>
      </c>
      <c r="Z4" s="4" cm="1">
        <f t="array" ref="Z4">_xlfn.PERCENTRANK.EXC(_xlfn._xlws.FILTER($K$3:$K$23, ISNUMBER($K$3:$K$23)),K4)*100</f>
        <v>22.7</v>
      </c>
      <c r="AA4" s="4" cm="1">
        <f t="array" ref="AA4">_xlfn.PERCENTRANK.EXC(_xlfn._xlws.FILTER($H$3:$H$23, ISNUMBER($H$3:$H$23)),H4)*100</f>
        <v>77.2</v>
      </c>
      <c r="AB4" s="4" cm="1">
        <f t="array" ref="AB4">_xlfn.PERCENTRANK.EXC(_xlfn._xlws.FILTER($J$3:$J$23, ISNUMBER($J$3:$J$23)),J4)*100</f>
        <v>86.3</v>
      </c>
      <c r="AC4" s="4">
        <f t="shared" si="4"/>
        <v>13.600000000000001</v>
      </c>
      <c r="AD4" s="4">
        <f t="shared" si="5"/>
        <v>13.600000000000001</v>
      </c>
      <c r="AE4" s="4">
        <f t="shared" si="6"/>
        <v>18.099999999999998</v>
      </c>
      <c r="AF4" s="4">
        <f>'Economic Momentum'!Q5</f>
        <v>45.4</v>
      </c>
      <c r="AG4" s="4">
        <f ca="1">'Economic Momentum'!R5</f>
        <v>40.9</v>
      </c>
      <c r="AH4" s="4">
        <f t="shared" ca="1" si="7"/>
        <v>30.86</v>
      </c>
      <c r="AJ4" s="3" cm="1">
        <f t="array" aca="1" ref="AJ4" ca="1">_xlfn.PERCENTRANK.EXC(_xlfn._xlws.FILTER($AH$3:$AH$23, ISNUMBER($AH$3:$AH$23)),AH4)*100</f>
        <v>36.299999999999997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749687.44</v>
      </c>
      <c r="E5" cm="1">
        <f t="array" ref="E5">_xll.FDS(C5,"FMA_COS_UP(""EPS"",""1M"",+1,NOW,,,""PORTAGG"",""MEANR"")")</f>
        <v>18</v>
      </c>
      <c r="F5" cm="1">
        <f t="array" ref="F5">_xll.FDS(C5,"FMA_COS_DOWN(""EPS"",""1M"",+1,NOW,,,""PORTAGG"",""MEANR"")")</f>
        <v>25</v>
      </c>
      <c r="G5" cm="1">
        <f t="array" ref="G5">_xll.FDS(A5,"SIZE(FG_CONSTITUENTS)")</f>
        <v>75</v>
      </c>
      <c r="H5" s="9">
        <f t="shared" si="0"/>
        <v>0.24</v>
      </c>
      <c r="I5" s="9">
        <f t="shared" si="1"/>
        <v>0.33333333333333331</v>
      </c>
      <c r="J5" s="9">
        <f t="shared" si="2"/>
        <v>-9.3333333333333324E-2</v>
      </c>
      <c r="K5" s="5" cm="1">
        <f t="array" ref="K5">_xll.FDS(A5,"FMA_PCT_ABOVE_MAVG(200,0,,,,""PORTAGG"")")/100</f>
        <v>0.66216216216216195</v>
      </c>
      <c r="L5" s="41" cm="1">
        <f t="array" ref="L5">_xll.FDSB(A5,"PERCENT_CHANGE(FMA_EPS(+1,0,,,,""PORTAGG"",""MEAN""),FMA_EPS(+1,-1AM,,,,""PORTAGG"",""MEAN""))")</f>
        <v>-0.76248071234201298</v>
      </c>
      <c r="M5" s="41" cm="1">
        <f t="array" ref="M5">_xll.FDSB(A5,"PERCENT_CHANGE(FMA_EPS(+1,0,,,,""PORTAGG"",""MEAN""),FMA_EPS(+1,-3AM,,,,""PORTAGG"",""MEAN""))")</f>
        <v>2.8559456180069902</v>
      </c>
      <c r="N5" s="3" cm="1">
        <f t="array" ref="N5">_xll.FDS(C5,"FG_TOTAL_RETURNC(0,-1AM)")</f>
        <v>5.9844730000000004</v>
      </c>
      <c r="O5" s="3" cm="1">
        <f t="array" ref="O5">_xll.FDS(C5,"FG_TOTAL_RETURNC(0,-3AM)")</f>
        <v>22.105264999999999</v>
      </c>
      <c r="P5" s="3" cm="1">
        <f t="array" ref="P5">_xll.FDS(C5,"FG_TOTAL_RETURNC(0,-6AM)")</f>
        <v>5.936134</v>
      </c>
      <c r="Q5" s="9" cm="1">
        <f t="array" ref="Q5">_xll.FDS(C5,"P_PRICE(0)/P_PRICE_HIGH_PR(0,,,,,,""PRICE"",""INTRA"",""52W"")")</f>
        <v>0.98242646</v>
      </c>
      <c r="R5" s="9" cm="1">
        <f t="array" ref="R5">_xll.FDS(C5,"P_PRICE(0)/P_PRICE_low_PR(0,,,,,,""PRICE"",""INTRA"",""52W"")-1")</f>
        <v>0.28247654</v>
      </c>
      <c r="S5" s="3" cm="1">
        <f t="array" ref="S5">_xll.FDS(C5,"FG_TOTAL_RETURNC(0,-12AM)")</f>
        <v>8.7595220000000005</v>
      </c>
      <c r="T5" s="4" cm="1">
        <f t="array" ref="T5">_xlfn.PERCENTRANK.EXC(_xlfn._xlws.FILTER($R$3:$R$23, ISNUMBER($R$3:$R$23)),R5)*100</f>
        <v>54.500000000000007</v>
      </c>
      <c r="U5" s="4">
        <f t="shared" si="3"/>
        <v>45.499999999999993</v>
      </c>
      <c r="V5" s="4" cm="1">
        <f t="array" ref="V5">_xlfn.PERCENTRANK.EXC(_xlfn._xlws.FILTER($Q$3:$Q$23, ISNUMBER($Q$3:$Q$23)),Q5)*100</f>
        <v>50</v>
      </c>
      <c r="W5" s="4" cm="1">
        <f t="array" ref="W5">_xlfn.PERCENTRANK.EXC(_xlfn._xlws.FILTER($O$3:$O$23, ISNUMBER($O$3:$O$23)),O5)*100</f>
        <v>86.3</v>
      </c>
      <c r="X5" s="4" cm="1">
        <f t="array" ref="X5">_xlfn.PERCENTRANK.EXC(_xlfn._xlws.FILTER($P$3:$P$23, ISNUMBER($P$3:$P$23)),P5)*100</f>
        <v>31.8</v>
      </c>
      <c r="Y5" s="200" cm="1">
        <f t="array" ref="Y5">_xlfn.PERCENTRANK.EXC(_xlfn._xlws.FILTER($S$3:$S$23, ISNUMBER($S$3:$S$23)),S5)*100</f>
        <v>36.299999999999997</v>
      </c>
      <c r="Z5" s="4" cm="1">
        <f t="array" ref="Z5">_xlfn.PERCENTRANK.EXC(_xlfn._xlws.FILTER($K$3:$K$23, ISNUMBER($K$3:$K$23)),K5)*100</f>
        <v>77.2</v>
      </c>
      <c r="AA5" s="4" cm="1">
        <f t="array" ref="AA5">_xlfn.PERCENTRANK.EXC(_xlfn._xlws.FILTER($H$3:$H$23, ISNUMBER($H$3:$H$23)),H5)*100</f>
        <v>31.8</v>
      </c>
      <c r="AB5" s="4" cm="1">
        <f t="array" ref="AB5">_xlfn.PERCENTRANK.EXC(_xlfn._xlws.FILTER($J$3:$J$23, ISNUMBER($J$3:$J$23)),J5)*100</f>
        <v>27.200000000000003</v>
      </c>
      <c r="AC5" s="4">
        <f t="shared" si="4"/>
        <v>54.500000000000007</v>
      </c>
      <c r="AD5" s="4">
        <f t="shared" si="5"/>
        <v>50</v>
      </c>
      <c r="AE5" s="4">
        <f t="shared" si="6"/>
        <v>63.6</v>
      </c>
      <c r="AF5" s="4">
        <f>'Economic Momentum'!Q6</f>
        <v>18.099999999999998</v>
      </c>
      <c r="AG5" s="4">
        <f ca="1">'Economic Momentum'!R6</f>
        <v>9</v>
      </c>
      <c r="AH5" s="4">
        <f t="shared" ca="1" si="7"/>
        <v>55.43</v>
      </c>
      <c r="AJ5" s="3" cm="1">
        <f t="array" aca="1" ref="AJ5" ca="1">_xlfn.PERCENTRANK.EXC(_xlfn._xlws.FILTER($AH$3:$AH$23, ISNUMBER($AH$3:$AH$23)),AH5)*100</f>
        <v>50</v>
      </c>
      <c r="AK5">
        <f t="shared" si="8"/>
        <v>2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246984.39</v>
      </c>
      <c r="E6" cm="1">
        <f t="array" ref="E6">_xll.FDS(C6,"FMA_COS_UP(""EPS"",""1M"",+1,NOW,,,""PORTAGG"",""MEANR"")")</f>
        <v>17</v>
      </c>
      <c r="F6" cm="1">
        <f t="array" ref="F6">_xll.FDS(C6,"FMA_COS_DOWN(""EPS"",""1M"",+1,NOW,,,""PORTAGG"",""MEANR"")")</f>
        <v>6</v>
      </c>
      <c r="G6" cm="1">
        <f t="array" ref="G6">_xll.FDS(A6,"SIZE(FG_CONSTITUENTS)")</f>
        <v>33</v>
      </c>
      <c r="H6" s="9">
        <f t="shared" si="0"/>
        <v>0.51515151515151514</v>
      </c>
      <c r="I6" s="9">
        <f t="shared" si="1"/>
        <v>0.18181818181818182</v>
      </c>
      <c r="J6" s="9">
        <f t="shared" si="2"/>
        <v>0.33333333333333331</v>
      </c>
      <c r="K6" s="5" cm="1">
        <f t="array" ref="K6">_xll.FDS(A6,"FMA_PCT_ABOVE_MAVG(200,0,,,,""PORTAGG"")")/100</f>
        <v>0.81818181818181801</v>
      </c>
      <c r="L6" s="41" cm="1">
        <f t="array" ref="L6">_xll.FDSB(A6,"PERCENT_CHANGE(FMA_EPS(+1,0,,,,""PORTAGG"",""MEAN""),FMA_EPS(+1,-1AM,,,,""PORTAGG"",""MEAN""))")</f>
        <v>3.7193769582484002</v>
      </c>
      <c r="M6" s="41" cm="1">
        <f t="array" ref="M6">_xll.FDSB(A6,"PERCENT_CHANGE(FMA_EPS(+1,0,,,,""PORTAGG"",""MEAN""),FMA_EPS(+1,-3AM,,,,""PORTAGG"",""MEAN""))")</f>
        <v>3.9435325392316201</v>
      </c>
      <c r="N6" s="3" cm="1">
        <f t="array" ref="N6">_xll.FDS(C6,"FG_TOTAL_RETURNC(0,-1AM)")</f>
        <v>7.9725859999999997</v>
      </c>
      <c r="O6" s="3" cm="1">
        <f t="array" ref="O6">_xll.FDS(C6,"FG_TOTAL_RETURNC(0,-3AM)")</f>
        <v>24.242424</v>
      </c>
      <c r="P6" s="3" cm="1">
        <f t="array" ref="P6">_xll.FDS(C6,"FG_TOTAL_RETURNC(0,-6AM)")</f>
        <v>10.561299</v>
      </c>
      <c r="Q6" s="9" cm="1">
        <f t="array" ref="Q6">_xll.FDS(C6,"P_PRICE(0)/P_PRICE_HIGH_PR(0,,,,,,""PRICE"",""INTRA"",""52W"")")</f>
        <v>0.99766666000000004</v>
      </c>
      <c r="R6" s="9" cm="1">
        <f t="array" ref="R6">_xll.FDS(C6,"P_PRICE(0)/P_PRICE_low_PR(0,,,,,,""PRICE"",""INTRA"",""52W"")-1")</f>
        <v>0.29455017999999999</v>
      </c>
      <c r="S6" s="3" cm="1">
        <f t="array" ref="S6">_xll.FDS(C6,"FG_TOTAL_RETURNC(0,-12AM)")</f>
        <v>23.068463999999999</v>
      </c>
      <c r="T6" s="4" cm="1">
        <f t="array" ref="T6">_xlfn.PERCENTRANK.EXC(_xlfn._xlws.FILTER($R$3:$R$23, ISNUMBER($R$3:$R$23)),R6)*100</f>
        <v>59</v>
      </c>
      <c r="U6" s="4">
        <f t="shared" si="3"/>
        <v>41</v>
      </c>
      <c r="V6" s="4" cm="1">
        <f t="array" ref="V6">_xlfn.PERCENTRANK.EXC(_xlfn._xlws.FILTER($Q$3:$Q$23, ISNUMBER($Q$3:$Q$23)),Q6)*100</f>
        <v>81.8</v>
      </c>
      <c r="W6" s="4" cm="1">
        <f t="array" ref="W6">_xlfn.PERCENTRANK.EXC(_xlfn._xlws.FILTER($O$3:$O$23, ISNUMBER($O$3:$O$23)),O6)*100</f>
        <v>95.399999999999991</v>
      </c>
      <c r="X6" s="4" cm="1">
        <f t="array" ref="X6">_xlfn.PERCENTRANK.EXC(_xlfn._xlws.FILTER($P$3:$P$23, ISNUMBER($P$3:$P$23)),P6)*100</f>
        <v>68.100000000000009</v>
      </c>
      <c r="Y6" s="200" cm="1">
        <f t="array" ref="Y6">_xlfn.PERCENTRANK.EXC(_xlfn._xlws.FILTER($S$3:$S$23, ISNUMBER($S$3:$S$23)),S6)*100</f>
        <v>63.6</v>
      </c>
      <c r="Z6" s="4" cm="1">
        <f t="array" ref="Z6">_xlfn.PERCENTRANK.EXC(_xlfn._xlws.FILTER($K$3:$K$23, ISNUMBER($K$3:$K$23)),K6)*100</f>
        <v>90.9</v>
      </c>
      <c r="AA6" s="4" cm="1">
        <f t="array" ref="AA6">_xlfn.PERCENTRANK.EXC(_xlfn._xlws.FILTER($H$3:$H$23, ISNUMBER($H$3:$H$23)),H6)*100</f>
        <v>86.3</v>
      </c>
      <c r="AB6" s="4" cm="1">
        <f t="array" ref="AB6">_xlfn.PERCENTRANK.EXC(_xlfn._xlws.FILTER($J$3:$J$23, ISNUMBER($J$3:$J$23)),J6)*100</f>
        <v>90.9</v>
      </c>
      <c r="AC6" s="4">
        <f t="shared" si="4"/>
        <v>81.8</v>
      </c>
      <c r="AD6" s="4">
        <f t="shared" si="5"/>
        <v>54.500000000000007</v>
      </c>
      <c r="AE6" s="4">
        <f t="shared" si="6"/>
        <v>31.8</v>
      </c>
      <c r="AF6" s="4">
        <f>'Economic Momentum'!Q7</f>
        <v>59</v>
      </c>
      <c r="AG6" s="4">
        <f ca="1">'Economic Momentum'!R7</f>
        <v>77.2</v>
      </c>
      <c r="AH6" s="4">
        <f t="shared" ca="1" si="7"/>
        <v>81.77</v>
      </c>
      <c r="AJ6" s="3" cm="1">
        <f t="array" aca="1" ref="AJ6" ca="1">_xlfn.PERCENTRANK.EXC(_xlfn._xlws.FILTER($AH$3:$AH$23, ISNUMBER($AH$3:$AH$23)),AH6)*100</f>
        <v>86.3</v>
      </c>
      <c r="AK6">
        <f t="shared" si="8"/>
        <v>5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204975.08</v>
      </c>
      <c r="E7" cm="1">
        <f t="array" ref="E7">_xll.FDS(C7,"FMA_COS_UP(""EPS"",""1M"",+1,NOW,,,""PORTAGG"",""MEANR"")")</f>
        <v>12</v>
      </c>
      <c r="F7" cm="1">
        <f t="array" ref="F7">_xll.FDS(C7,"FMA_COS_DOWN(""EPS"",""1M"",+1,NOW,,,""PORTAGG"",""MEANR"")")</f>
        <v>15</v>
      </c>
      <c r="G7" cm="1">
        <f t="array" ref="G7">_xll.FDS(A7,"SIZE(FG_CONSTITUENTS)")</f>
        <v>35</v>
      </c>
      <c r="H7" s="9">
        <f t="shared" si="0"/>
        <v>0.34285714285714286</v>
      </c>
      <c r="I7" s="9">
        <f t="shared" si="1"/>
        <v>0.42857142857142855</v>
      </c>
      <c r="J7" s="9">
        <f t="shared" si="2"/>
        <v>-8.5714285714285687E-2</v>
      </c>
      <c r="K7" s="5" cm="1">
        <f t="array" ref="K7">_xll.FDS(A7,"FMA_PCT_ABOVE_MAVG(200,0,,,,""PORTAGG"")")/100</f>
        <v>0.41176470588235298</v>
      </c>
      <c r="L7" s="41" cm="1">
        <f t="array" ref="L7">_xll.FDSB(A7,"PERCENT_CHANGE(FMA_EPS(+1,0,,,,""PORTAGG"",""MEAN""),FMA_EPS(+1,-1AM,,,,""PORTAGG"",""MEAN""))")</f>
        <v>6.9736188758312396</v>
      </c>
      <c r="M7" s="41" cm="1">
        <f t="array" ref="M7">_xll.FDSB(A7,"PERCENT_CHANGE(FMA_EPS(+1,0,,,,""PORTAGG"",""MEAN""),FMA_EPS(+1,-3AM,,,,""PORTAGG"",""MEAN""))")</f>
        <v>9.2569482202174704</v>
      </c>
      <c r="N7" s="3" cm="1">
        <f t="array" ref="N7">_xll.FDS(C7,"FG_TOTAL_RETURNC(0,-1AM)")</f>
        <v>0.72903633000000001</v>
      </c>
      <c r="O7" s="3" cm="1">
        <f t="array" ref="O7">_xll.FDS(C7,"FG_TOTAL_RETURNC(0,-3AM)")</f>
        <v>1.5931367999999999</v>
      </c>
      <c r="P7" s="3" cm="1">
        <f t="array" ref="P7">_xll.FDS(C7,"FG_TOTAL_RETURNC(0,-6AM)")</f>
        <v>9.1165430000000001</v>
      </c>
      <c r="Q7" s="9" cm="1">
        <f t="array" ref="Q7">_xll.FDS(C7,"P_PRICE(0)/P_PRICE_HIGH_PR(0,,,,,,""PRICE"",""INTRA"",""52W"")")</f>
        <v>0.95323884000000003</v>
      </c>
      <c r="R7" s="9" cm="1">
        <f t="array" ref="R7">_xll.FDS(C7,"P_PRICE(0)/P_PRICE_low_PR(0,,,,,,""PRICE"",""INTRA"",""52W"")-1")</f>
        <v>0.51461639999999997</v>
      </c>
      <c r="S7" s="3" cm="1">
        <f t="array" ref="S7">_xll.FDS(C7,"FG_TOTAL_RETURNC(0,-12AM)")</f>
        <v>54.031326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27.200000000000003</v>
      </c>
      <c r="W7" s="4" cm="1">
        <f t="array" ref="W7">_xlfn.PERCENTRANK.EXC(_xlfn._xlws.FILTER($O$3:$O$23, ISNUMBER($O$3:$O$23)),O7)*100</f>
        <v>13.600000000000001</v>
      </c>
      <c r="X7" s="4" cm="1">
        <f t="array" ref="X7">_xlfn.PERCENTRANK.EXC(_xlfn._xlws.FILTER($P$3:$P$23, ISNUMBER($P$3:$P$23)),P7)*100</f>
        <v>50</v>
      </c>
      <c r="Y7" s="200" cm="1">
        <f t="array" ref="Y7">_xlfn.PERCENTRANK.EXC(_xlfn._xlws.FILTER($S$3:$S$23, ISNUMBER($S$3:$S$23)),S7)*100</f>
        <v>90.9</v>
      </c>
      <c r="Z7" s="4" cm="1">
        <f t="array" ref="Z7">_xlfn.PERCENTRANK.EXC(_xlfn._xlws.FILTER($K$3:$K$23, ISNUMBER($K$3:$K$23)),K7)*100</f>
        <v>13.600000000000001</v>
      </c>
      <c r="AA7" s="4" cm="1">
        <f t="array" ref="AA7">_xlfn.PERCENTRANK.EXC(_xlfn._xlws.FILTER($H$3:$H$23, ISNUMBER($H$3:$H$23)),H7)*100</f>
        <v>54.500000000000007</v>
      </c>
      <c r="AB7" s="4" cm="1">
        <f t="array" ref="AB7">_xlfn.PERCENTRANK.EXC(_xlfn._xlws.FILTER($J$3:$J$23, ISNUMBER($J$3:$J$23)),J7)*100</f>
        <v>36.299999999999997</v>
      </c>
      <c r="AC7" s="4">
        <f t="shared" si="4"/>
        <v>95.399999999999991</v>
      </c>
      <c r="AD7" s="4">
        <f t="shared" si="5"/>
        <v>81.8</v>
      </c>
      <c r="AE7" s="4">
        <f t="shared" si="6"/>
        <v>27.200000000000003</v>
      </c>
      <c r="AF7" s="4">
        <f>'Economic Momentum'!Q8</f>
        <v>9</v>
      </c>
      <c r="AG7" s="4">
        <f ca="1">'Economic Momentum'!R8</f>
        <v>4.5</v>
      </c>
      <c r="AH7" s="4">
        <f t="shared" ca="1" si="7"/>
        <v>29.96</v>
      </c>
      <c r="AJ7" s="3" cm="1">
        <f t="array" aca="1" ref="AJ7" ca="1">_xlfn.PERCENTRANK.EXC(_xlfn._xlws.FILTER($AH$3:$AH$23, ISNUMBER($AH$3:$AH$23)),AH7)*100</f>
        <v>27.200000000000003</v>
      </c>
      <c r="AK7">
        <f t="shared" si="8"/>
        <v>1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34442.133000000002</v>
      </c>
      <c r="E8" cm="1">
        <f t="array" ref="E8">_xll.FDS(C8,"FMA_COS_UP(""EPS"",""1M"",+1,NOW,,,""PORTAGG"",""MEANR"")")</f>
        <v>8</v>
      </c>
      <c r="F8" cm="1">
        <f t="array" ref="F8">_xll.FDS(C8,"FMA_COS_DOWN(""EPS"",""1M"",+1,NOW,,,""PORTAGG"",""MEANR"")")</f>
        <v>6</v>
      </c>
      <c r="G8" cm="1">
        <f t="array" ref="G8">_xll.FDS(A8,"SIZE(FG_CONSTITUENTS)")</f>
        <v>27</v>
      </c>
      <c r="H8" s="9">
        <f t="shared" si="0"/>
        <v>0.29629629629629628</v>
      </c>
      <c r="I8" s="9">
        <f t="shared" si="1"/>
        <v>0.22222222222222221</v>
      </c>
      <c r="J8" s="9">
        <f t="shared" si="2"/>
        <v>7.407407407407407E-2</v>
      </c>
      <c r="K8" s="5" cm="1">
        <f t="array" ref="K8">_xll.FDS(A8,"FMA_PCT_ABOVE_MAVG(200,0,,,,""PORTAGG"")")/100</f>
        <v>0.69230769230769196</v>
      </c>
      <c r="L8" s="41" cm="1">
        <f t="array" ref="L8">_xll.FDSB(A8,"PERCENT_CHANGE(FMA_EPS(+1,0,,,,""PORTAGG"",""MEAN""),FMA_EPS(+1,-1AM,,,,""PORTAGG"",""MEAN""))")</f>
        <v>-1.9976665354734799</v>
      </c>
      <c r="M8" s="41" cm="1">
        <f t="array" ref="M8">_xll.FDSB(A8,"PERCENT_CHANGE(FMA_EPS(+1,0,,,,""PORTAGG"",""MEAN""),FMA_EPS(+1,-3AM,,,,""PORTAGG"",""MEAN""))")</f>
        <v>6.5681475104367504</v>
      </c>
      <c r="N8" s="3" cm="1">
        <f t="array" ref="N8">_xll.FDS(C8,"FG_TOTAL_RETURNC(0,-1AM)")</f>
        <v>8.6056950000000008</v>
      </c>
      <c r="O8" s="3" cm="1">
        <f t="array" ref="O8">_xll.FDS(C8,"FG_TOTAL_RETURNC(0,-3AM)")</f>
        <v>11.102748</v>
      </c>
      <c r="P8" s="3" cm="1">
        <f t="array" ref="P8">_xll.FDS(C8,"FG_TOTAL_RETURNC(0,-6AM)")</f>
        <v>17.208672</v>
      </c>
      <c r="Q8" s="9" cm="1">
        <f t="array" ref="Q8">_xll.FDS(C8,"P_PRICE(0)/P_PRICE_HIGH_PR(0,,,,,,""PRICE"",""INTRA"",""52W"")")</f>
        <v>0.98332220000000004</v>
      </c>
      <c r="R8" s="9" cm="1">
        <f t="array" ref="R8">_xll.FDS(C8,"P_PRICE(0)/P_PRICE_low_PR(0,,,,,,""PRICE"",""INTRA"",""52W"")-1")</f>
        <v>0.54886173999999999</v>
      </c>
      <c r="S8" s="3" cm="1">
        <f t="array" ref="S8">_xll.FDS(C8,"FG_TOTAL_RETURNC(0,-12AM)")</f>
        <v>55.431904000000003</v>
      </c>
      <c r="T8" s="4" cm="1">
        <f t="array" ref="T8">_xlfn.PERCENTRANK.EXC(_xlfn._xlws.FILTER($R$3:$R$23, ISNUMBER($R$3:$R$23)),R8)*100</f>
        <v>95.399999999999991</v>
      </c>
      <c r="U8" s="4">
        <f t="shared" si="3"/>
        <v>4.6000000000000085</v>
      </c>
      <c r="V8" s="4" cm="1">
        <f t="array" ref="V8">_xlfn.PERCENTRANK.EXC(_xlfn._xlws.FILTER($Q$3:$Q$23, ISNUMBER($Q$3:$Q$23)),Q8)*100</f>
        <v>54.500000000000007</v>
      </c>
      <c r="W8" s="4" cm="1">
        <f t="array" ref="W8">_xlfn.PERCENTRANK.EXC(_xlfn._xlws.FILTER($O$3:$O$23, ISNUMBER($O$3:$O$23)),O8)*100</f>
        <v>59</v>
      </c>
      <c r="X8" s="4" cm="1">
        <f t="array" ref="X8">_xlfn.PERCENTRANK.EXC(_xlfn._xlws.FILTER($P$3:$P$23, ISNUMBER($P$3:$P$23)),P8)*100</f>
        <v>81.8</v>
      </c>
      <c r="Y8" s="200" cm="1">
        <f t="array" ref="Y8">_xlfn.PERCENTRANK.EXC(_xlfn._xlws.FILTER($S$3:$S$23, ISNUMBER($S$3:$S$23)),S8)*100</f>
        <v>95.399999999999991</v>
      </c>
      <c r="Z8" s="4" cm="1">
        <f t="array" ref="Z8">_xlfn.PERCENTRANK.EXC(_xlfn._xlws.FILTER($K$3:$K$23, ISNUMBER($K$3:$K$23)),K8)*100</f>
        <v>81.8</v>
      </c>
      <c r="AA8" s="4" cm="1">
        <f t="array" ref="AA8">_xlfn.PERCENTRANK.EXC(_xlfn._xlws.FILTER($H$3:$H$23, ISNUMBER($H$3:$H$23)),H8)*100</f>
        <v>45.4</v>
      </c>
      <c r="AB8" s="4" cm="1">
        <f t="array" ref="AB8">_xlfn.PERCENTRANK.EXC(_xlfn._xlws.FILTER($J$3:$J$23, ISNUMBER($J$3:$J$23)),J8)*100</f>
        <v>77.2</v>
      </c>
      <c r="AC8" s="4">
        <f t="shared" si="4"/>
        <v>31.8</v>
      </c>
      <c r="AD8" s="4">
        <f t="shared" si="5"/>
        <v>63.6</v>
      </c>
      <c r="AE8" s="4">
        <f t="shared" si="6"/>
        <v>9</v>
      </c>
      <c r="AF8" s="4">
        <f>'Economic Momentum'!Q9</f>
        <v>45.4</v>
      </c>
      <c r="AG8" s="4">
        <f ca="1">'Economic Momentum'!R9</f>
        <v>40.9</v>
      </c>
      <c r="AH8" s="4">
        <f t="shared" ca="1" si="7"/>
        <v>64.039999999999992</v>
      </c>
      <c r="AJ8" s="3" cm="1">
        <f t="array" aca="1" ref="AJ8" ca="1">_xlfn.PERCENTRANK.EXC(_xlfn._xlws.FILTER($AH$3:$AH$23, ISNUMBER($AH$3:$AH$23)),AH8)*100</f>
        <v>72.7</v>
      </c>
      <c r="AK8">
        <f t="shared" si="8"/>
        <v>4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460577.97</v>
      </c>
      <c r="E9" cm="1">
        <f t="array" ref="E9">_xll.FDS(C9,"FMA_COS_UP(""EPS"",""1M"",+1,NOW,,,""PORTAGG"",""MEANR"")")</f>
        <v>11</v>
      </c>
      <c r="F9" cm="1">
        <f t="array" ref="F9">_xll.FDS(C9,"FMA_COS_DOWN(""EPS"",""1M"",+1,NOW,,,""PORTAGG"",""MEANR"")")</f>
        <v>14</v>
      </c>
      <c r="G9" cm="1">
        <f t="array" ref="G9">_xll.FDS(A9,"SIZE(FG_CONSTITUENTS)")</f>
        <v>34</v>
      </c>
      <c r="H9" s="9">
        <f t="shared" si="0"/>
        <v>0.3235294117647059</v>
      </c>
      <c r="I9" s="9">
        <f t="shared" si="1"/>
        <v>0.41176470588235292</v>
      </c>
      <c r="J9" s="9">
        <f t="shared" si="2"/>
        <v>-8.8235294117647023E-2</v>
      </c>
      <c r="K9" s="5" cm="1">
        <f t="array" ref="K9">_xll.FDS(A9,"FMA_PCT_ABOVE_MAVG(200,0,,,,""PORTAGG"")")/100</f>
        <v>0.52941176470588203</v>
      </c>
      <c r="L9" s="41" cm="1">
        <f t="array" ref="L9">_xll.FDSB(A9,"PERCENT_CHANGE(FMA_EPS(+1,0,,,,""PORTAGG"",""MEAN""),FMA_EPS(+1,-1AM,,,,""PORTAGG"",""MEAN""))")</f>
        <v>5.7507272107078</v>
      </c>
      <c r="M9" s="41" cm="1">
        <f t="array" ref="M9">_xll.FDSB(A9,"PERCENT_CHANGE(FMA_EPS(+1,0,,,,""PORTAGG"",""MEAN""),FMA_EPS(+1,-3AM,,,,""PORTAGG"",""MEAN""))")</f>
        <v>13.3594153976854</v>
      </c>
      <c r="N9" s="3" cm="1">
        <f t="array" ref="N9">_xll.FDS(C9,"FG_TOTAL_RETURNC(0,-1AM)")</f>
        <v>7.9465029999999999</v>
      </c>
      <c r="O9" s="3" cm="1">
        <f t="array" ref="O9">_xll.FDS(C9,"FG_TOTAL_RETURNC(0,-3AM)")</f>
        <v>22.774052000000001</v>
      </c>
      <c r="P9" s="3" cm="1">
        <f t="array" ref="P9">_xll.FDS(C9,"FG_TOTAL_RETURNC(0,-6AM)")</f>
        <v>27.711926999999999</v>
      </c>
      <c r="Q9" s="9" cm="1">
        <f t="array" ref="Q9">_xll.FDS(C9,"P_PRICE(0)/P_PRICE_HIGH_PR(0,,,,,,""PRICE"",""INTRA"",""52W"")")</f>
        <v>0.99818116000000001</v>
      </c>
      <c r="R9" s="9" cm="1">
        <f t="array" ref="R9">_xll.FDS(C9,"P_PRICE(0)/P_PRICE_low_PR(0,,,,,,""PRICE"",""INTRA"",""52W"")-1")</f>
        <v>0.35239029999999999</v>
      </c>
      <c r="S9" s="3" cm="1">
        <f t="array" ref="S9">_xll.FDS(C9,"FG_TOTAL_RETURNC(0,-12AM)")</f>
        <v>36.405216000000003</v>
      </c>
      <c r="T9" s="4" cm="1">
        <f t="array" ref="T9">_xlfn.PERCENTRANK.EXC(_xlfn._xlws.FILTER($R$3:$R$23, ISNUMBER($R$3:$R$23)),R9)*100</f>
        <v>68.100000000000009</v>
      </c>
      <c r="U9" s="4">
        <f t="shared" si="3"/>
        <v>31.899999999999991</v>
      </c>
      <c r="V9" s="4" cm="1">
        <f t="array" ref="V9">_xlfn.PERCENTRANK.EXC(_xlfn._xlws.FILTER($Q$3:$Q$23, ISNUMBER($Q$3:$Q$23)),Q9)*100</f>
        <v>90.9</v>
      </c>
      <c r="W9" s="4" cm="1">
        <f t="array" ref="W9">_xlfn.PERCENTRANK.EXC(_xlfn._xlws.FILTER($O$3:$O$23, ISNUMBER($O$3:$O$23)),O9)*100</f>
        <v>90.9</v>
      </c>
      <c r="X9" s="4" cm="1">
        <f t="array" ref="X9">_xlfn.PERCENTRANK.EXC(_xlfn._xlws.FILTER($P$3:$P$23, ISNUMBER($P$3:$P$23)),P9)*100</f>
        <v>90.9</v>
      </c>
      <c r="Y9" s="200" cm="1">
        <f t="array" ref="Y9">_xlfn.PERCENTRANK.EXC(_xlfn._xlws.FILTER($S$3:$S$23, ISNUMBER($S$3:$S$23)),S9)*100</f>
        <v>77.2</v>
      </c>
      <c r="Z9" s="4" cm="1">
        <f t="array" ref="Z9">_xlfn.PERCENTRANK.EXC(_xlfn._xlws.FILTER($K$3:$K$23, ISNUMBER($K$3:$K$23)),K9)*100</f>
        <v>54.500000000000007</v>
      </c>
      <c r="AA9" s="4" cm="1">
        <f t="array" ref="AA9">_xlfn.PERCENTRANK.EXC(_xlfn._xlws.FILTER($H$3:$H$23, ISNUMBER($H$3:$H$23)),H9)*100</f>
        <v>50</v>
      </c>
      <c r="AB9" s="4" cm="1">
        <f t="array" ref="AB9">_xlfn.PERCENTRANK.EXC(_xlfn._xlws.FILTER($J$3:$J$23, ISNUMBER($J$3:$J$23)),J9)*100</f>
        <v>31.8</v>
      </c>
      <c r="AC9" s="4">
        <f t="shared" si="4"/>
        <v>86.3</v>
      </c>
      <c r="AD9" s="4">
        <f t="shared" si="5"/>
        <v>90.9</v>
      </c>
      <c r="AE9" s="4">
        <f t="shared" si="6"/>
        <v>50</v>
      </c>
      <c r="AF9" s="4">
        <f>'Economic Momentum'!Q10</f>
        <v>22.7</v>
      </c>
      <c r="AG9" s="4">
        <f ca="1">'Economic Momentum'!R10</f>
        <v>68.100000000000009</v>
      </c>
      <c r="AH9" s="4">
        <f t="shared" ca="1" si="7"/>
        <v>90.9</v>
      </c>
      <c r="AJ9" s="3" cm="1">
        <f t="array" aca="1" ref="AJ9" ca="1">_xlfn.PERCENTRANK.EXC(_xlfn._xlws.FILTER($AH$3:$AH$23, ISNUMBER($AH$3:$AH$23)),AH9)*100</f>
        <v>95.399999999999991</v>
      </c>
      <c r="AK9">
        <f t="shared" si="8"/>
        <v>4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2500555.2999999998</v>
      </c>
      <c r="E10" cm="1">
        <f t="array" ref="E10">_xll.FDS(C10,"FMA_COS_UP(""EPS"",""1M"",+1,NOW,,,""PORTAGG"",""MEANR"")")</f>
        <v>47</v>
      </c>
      <c r="F10" cm="1">
        <f t="array" ref="F10">_xll.FDS(C10,"FMA_COS_DOWN(""EPS"",""1M"",+1,NOW,,,""PORTAGG"",""MEANR"")")</f>
        <v>16</v>
      </c>
      <c r="G10" cm="1">
        <f t="array" ref="G10">_xll.FDS(A10,"SIZE(FG_CONSTITUENTS)")</f>
        <v>90</v>
      </c>
      <c r="H10" s="9">
        <f t="shared" si="0"/>
        <v>0.52222222222222225</v>
      </c>
      <c r="I10" s="9">
        <f t="shared" si="1"/>
        <v>0.17777777777777778</v>
      </c>
      <c r="J10" s="9">
        <f t="shared" si="2"/>
        <v>0.34444444444444444</v>
      </c>
      <c r="K10" s="5" cm="1">
        <f t="array" ref="K10">_xll.FDS(A10,"FMA_PCT_ABOVE_MAVG(200,0,,,,""PORTAGG"")")/100</f>
        <v>0.59090909090909105</v>
      </c>
      <c r="L10" s="41" cm="1">
        <f t="array" ref="L10">_xll.FDSB(A10,"PERCENT_CHANGE(FMA_EPS(+1,0,,,,""PORTAGG"",""MEAN""),FMA_EPS(+1,-1AM,,,,""PORTAGG"",""MEAN""))")</f>
        <v>6.0979072353360602</v>
      </c>
      <c r="M10" s="41" cm="1">
        <f t="array" ref="M10">_xll.FDSB(A10,"PERCENT_CHANGE(FMA_EPS(+1,0,,,,""PORTAGG"",""MEAN""),FMA_EPS(+1,-3AM,,,,""PORTAGG"",""MEAN""))")</f>
        <v>16.4223806687089</v>
      </c>
      <c r="N10" s="3" cm="1">
        <f t="array" ref="N10">_xll.FDS(C10,"FG_TOTAL_RETURNC(0,-1AM)")</f>
        <v>4.1759133000000004</v>
      </c>
      <c r="O10" s="3" cm="1">
        <f t="array" ref="O10">_xll.FDS(C10,"FG_TOTAL_RETURNC(0,-3AM)")</f>
        <v>4.4654489999999996</v>
      </c>
      <c r="P10" s="3" cm="1">
        <f t="array" ref="P10">_xll.FDS(C10,"FG_TOTAL_RETURNC(0,-6AM)")</f>
        <v>16.032112000000001</v>
      </c>
      <c r="Q10" s="9" cm="1">
        <f t="array" ref="Q10">_xll.FDS(C10,"P_PRICE(0)/P_PRICE_HIGH_PR(0,,,,,,""PRICE"",""INTRA"",""52W"")")</f>
        <v>0.97729250000000001</v>
      </c>
      <c r="R10" s="9" cm="1">
        <f t="array" ref="R10">_xll.FDS(C10,"P_PRICE(0)/P_PRICE_low_PR(0,,,,,,""PRICE"",""INTRA"",""52W"")-1")</f>
        <v>0.33839762000000001</v>
      </c>
      <c r="S10" s="3" cm="1">
        <f t="array" ref="S10">_xll.FDS(C10,"FG_TOTAL_RETURNC(0,-12AM)")</f>
        <v>43.594695999999999</v>
      </c>
      <c r="T10" s="4" cm="1">
        <f t="array" ref="T10">_xlfn.PERCENTRANK.EXC(_xlfn._xlws.FILTER($R$3:$R$23, ISNUMBER($R$3:$R$23)),R10)*100</f>
        <v>63.6</v>
      </c>
      <c r="U10" s="4">
        <f t="shared" si="3"/>
        <v>36.4</v>
      </c>
      <c r="V10" s="4" cm="1">
        <f t="array" ref="V10">_xlfn.PERCENTRANK.EXC(_xlfn._xlws.FILTER($Q$3:$Q$23, ISNUMBER($Q$3:$Q$23)),Q10)*100</f>
        <v>45.4</v>
      </c>
      <c r="W10" s="4" cm="1">
        <f t="array" ref="W10">_xlfn.PERCENTRANK.EXC(_xlfn._xlws.FILTER($O$3:$O$23, ISNUMBER($O$3:$O$23)),O10)*100</f>
        <v>27.200000000000003</v>
      </c>
      <c r="X10" s="4" cm="1">
        <f t="array" ref="X10">_xlfn.PERCENTRANK.EXC(_xlfn._xlws.FILTER($P$3:$P$23, ISNUMBER($P$3:$P$23)),P10)*100</f>
        <v>77.2</v>
      </c>
      <c r="Y10" s="200" cm="1">
        <f t="array" ref="Y10">_xlfn.PERCENTRANK.EXC(_xlfn._xlws.FILTER($S$3:$S$23, ISNUMBER($S$3:$S$23)),S10)*100</f>
        <v>86.3</v>
      </c>
      <c r="Z10" s="4" cm="1">
        <f t="array" ref="Z10">_xlfn.PERCENTRANK.EXC(_xlfn._xlws.FILTER($K$3:$K$23, ISNUMBER($K$3:$K$23)),K10)*100</f>
        <v>68.100000000000009</v>
      </c>
      <c r="AA10" s="4" cm="1">
        <f t="array" ref="AA10">_xlfn.PERCENTRANK.EXC(_xlfn._xlws.FILTER($H$3:$H$23, ISNUMBER($H$3:$H$23)),H10)*100</f>
        <v>90.9</v>
      </c>
      <c r="AB10" s="4" cm="1">
        <f t="array" ref="AB10">_xlfn.PERCENTRANK.EXC(_xlfn._xlws.FILTER($J$3:$J$23, ISNUMBER($J$3:$J$23)),J10)*100</f>
        <v>95.399999999999991</v>
      </c>
      <c r="AC10" s="4">
        <f t="shared" si="4"/>
        <v>90.9</v>
      </c>
      <c r="AD10" s="4">
        <f t="shared" si="5"/>
        <v>95.399999999999991</v>
      </c>
      <c r="AE10" s="4">
        <f t="shared" si="6"/>
        <v>77.2</v>
      </c>
      <c r="AF10" s="4">
        <f>'Economic Momentum'!Q11</f>
        <v>63.6</v>
      </c>
      <c r="AG10" s="4">
        <f ca="1">'Economic Momentum'!R11</f>
        <v>86.3</v>
      </c>
      <c r="AH10" s="4">
        <f t="shared" ca="1" si="7"/>
        <v>49.480000000000004</v>
      </c>
      <c r="AJ10" s="3" cm="1">
        <f t="array" aca="1" ref="AJ10" ca="1">_xlfn.PERCENTRANK.EXC(_xlfn._xlws.FILTER($AH$3:$AH$23, ISNUMBER($AH$3:$AH$23)),AH10)*100</f>
        <v>45.4</v>
      </c>
      <c r="AK10">
        <f t="shared" si="8"/>
        <v>4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432875.3</v>
      </c>
      <c r="E11" cm="1">
        <f t="array" ref="E11">_xll.FDS(C11,"FMA_COS_UP(""EPS"",""1M"",+1,NOW,,,""PORTAGG"",""MEANR"")")</f>
        <v>16</v>
      </c>
      <c r="F11" cm="1">
        <f t="array" ref="F11">_xll.FDS(C11,"FMA_COS_DOWN(""EPS"",""1M"",+1,NOW,,,""PORTAGG"",""MEANR"")")</f>
        <v>17</v>
      </c>
      <c r="G11" cm="1">
        <f t="array" ref="G11">_xll.FDS(A11,"SIZE(FG_CONSTITUENTS)")</f>
        <v>45</v>
      </c>
      <c r="H11" s="9">
        <f t="shared" si="0"/>
        <v>0.35555555555555557</v>
      </c>
      <c r="I11" s="9">
        <f t="shared" si="1"/>
        <v>0.37777777777777777</v>
      </c>
      <c r="J11" s="9">
        <f t="shared" si="2"/>
        <v>-2.2222222222222199E-2</v>
      </c>
      <c r="K11" s="5" cm="1">
        <f t="array" ref="K11">_xll.FDS(A11,"FMA_PCT_ABOVE_MAVG(200,0,,,,""PORTAGG"")")/100</f>
        <v>0.28888888888888897</v>
      </c>
      <c r="L11" s="41" cm="1">
        <f t="array" ref="L11">_xll.FDSB(A11,"PERCENT_CHANGE(FMA_EPS(+1,0,,,,""PORTAGG"",""MEAN""),FMA_EPS(+1,-1AM,,,,""PORTAGG"",""MEAN""))")</f>
        <v>1.0363286404151</v>
      </c>
      <c r="M11" s="41" cm="1">
        <f t="array" ref="M11">_xll.FDSB(A11,"PERCENT_CHANGE(FMA_EPS(+1,0,,,,""PORTAGG"",""MEAN""),FMA_EPS(+1,-3AM,,,,""PORTAGG"",""MEAN""))")</f>
        <v>-3.3063494970786298</v>
      </c>
      <c r="N11" s="3" cm="1">
        <f t="array" ref="N11">_xll.FDS(C11,"FG_TOTAL_RETURNC(0,-1AM)")</f>
        <v>4.3337703000000003</v>
      </c>
      <c r="O11" s="3" cm="1">
        <f t="array" ref="O11">_xll.FDS(C11,"FG_TOTAL_RETURNC(0,-3AM)")</f>
        <v>-2.3483336000000001</v>
      </c>
      <c r="P11" s="3" cm="1">
        <f t="array" ref="P11">_xll.FDS(C11,"FG_TOTAL_RETURNC(0,-6AM)")</f>
        <v>-19.874012</v>
      </c>
      <c r="Q11" s="9" cm="1">
        <f t="array" ref="Q11">_xll.FDS(C11,"P_PRICE(0)/P_PRICE_HIGH_PR(0,,,,,,""PRICE"",""INTRA"",""52W"")")</f>
        <v>0.77179414000000002</v>
      </c>
      <c r="R11" s="9" cm="1">
        <f t="array" ref="R11">_xll.FDS(C11,"P_PRICE(0)/P_PRICE_low_PR(0,,,,,,""PRICE"",""INTRA"",""52W"")-1")</f>
        <v>8.0937386E-2</v>
      </c>
      <c r="S11" s="3" cm="1">
        <f t="array" ref="S11">_xll.FDS(C11,"FG_TOTAL_RETURNC(0,-12AM)")</f>
        <v>-3.0274450000000002</v>
      </c>
      <c r="T11" s="4" cm="1">
        <f t="array" ref="T11">_xlfn.PERCENTRANK.EXC(_xlfn._xlws.FILTER($R$3:$R$23, ISNUMBER($R$3:$R$23)),R11)*100</f>
        <v>4.5</v>
      </c>
      <c r="U11" s="4">
        <f t="shared" si="3"/>
        <v>95.5</v>
      </c>
      <c r="V11" s="4" cm="1">
        <f t="array" ref="V11">_xlfn.PERCENTRANK.EXC(_xlfn._xlws.FILTER($Q$3:$Q$23, ISNUMBER($Q$3:$Q$23)),Q11)*100</f>
        <v>4.5</v>
      </c>
      <c r="W11" s="4" cm="1">
        <f t="array" ref="W11">_xlfn.PERCENTRANK.EXC(_xlfn._xlws.FILTER($O$3:$O$23, ISNUMBER($O$3:$O$23)),O11)*100</f>
        <v>9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9</v>
      </c>
      <c r="Z11" s="4" cm="1">
        <f t="array" ref="Z11">_xlfn.PERCENTRANK.EXC(_xlfn._xlws.FILTER($K$3:$K$23, ISNUMBER($K$3:$K$23)),K11)*100</f>
        <v>4.5</v>
      </c>
      <c r="AA11" s="4" cm="1">
        <f t="array" ref="AA11">_xlfn.PERCENTRANK.EXC(_xlfn._xlws.FILTER($H$3:$H$23, ISNUMBER($H$3:$H$23)),H11)*100</f>
        <v>59</v>
      </c>
      <c r="AB11" s="4" cm="1">
        <f t="array" ref="AB11">_xlfn.PERCENTRANK.EXC(_xlfn._xlws.FILTER($J$3:$J$23, ISNUMBER($J$3:$J$23)),J11)*100</f>
        <v>59</v>
      </c>
      <c r="AC11" s="4">
        <f t="shared" si="4"/>
        <v>68.100000000000009</v>
      </c>
      <c r="AD11" s="4">
        <f t="shared" si="5"/>
        <v>27.200000000000003</v>
      </c>
      <c r="AE11" s="4">
        <f t="shared" si="6"/>
        <v>45.4</v>
      </c>
      <c r="AF11" s="4">
        <f>'Economic Momentum'!Q12</f>
        <v>13.600000000000001</v>
      </c>
      <c r="AG11" s="4">
        <f ca="1">'Economic Momentum'!R12</f>
        <v>22.7</v>
      </c>
      <c r="AH11" s="4">
        <f t="shared" ca="1" si="7"/>
        <v>5.85</v>
      </c>
      <c r="AJ11" s="3" cm="1">
        <f t="array" aca="1" ref="AJ11" ca="1">_xlfn.PERCENTRANK.EXC(_xlfn._xlws.FILTER($AH$3:$AH$23, ISNUMBER($AH$3:$AH$23)),AH11)*100</f>
        <v>4.5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1891450.4</v>
      </c>
      <c r="E12" cm="1">
        <f t="array" ref="E12">_xll.FDS(C12,"FMA_COS_UP(""EPS"",""1M"",+1,NOW,,,""PORTAGG"",""MEANR"")")</f>
        <v>37</v>
      </c>
      <c r="F12" cm="1">
        <f t="array" ref="F12">_xll.FDS(C12,"FMA_COS_DOWN(""EPS"",""1M"",+1,NOW,,,""PORTAGG"",""MEANR"")")</f>
        <v>42</v>
      </c>
      <c r="G12" cm="1">
        <f t="array" ref="G12">_xll.FDS(A12,"SIZE(FG_CONSTITUENTS)")</f>
        <v>100</v>
      </c>
      <c r="H12" s="9">
        <f t="shared" si="0"/>
        <v>0.37</v>
      </c>
      <c r="I12" s="9">
        <f t="shared" si="1"/>
        <v>0.42</v>
      </c>
      <c r="J12" s="9">
        <f t="shared" si="2"/>
        <v>-4.9999999999999989E-2</v>
      </c>
      <c r="K12" s="5" cm="1">
        <f t="array" ref="K12">_xll.FDS(A12,"FMA_PCT_ABOVE_MAVG(200,0,,,,""PORTAGG"")")/100</f>
        <v>0.53</v>
      </c>
      <c r="L12" s="41" cm="1">
        <f t="array" ref="L12">_xll.FDSB(A12,"PERCENT_CHANGE(FMA_EPS(+1,0,,,,""PORTAGG"",""MEAN""),FMA_EPS(+1,-1AM,,,,""PORTAGG"",""MEAN""))")</f>
        <v>-1.44993682892036</v>
      </c>
      <c r="M12" s="41" cm="1">
        <f t="array" ref="M12">_xll.FDSB(A12,"PERCENT_CHANGE(FMA_EPS(+1,0,,,,""PORTAGG"",""MEAN""),FMA_EPS(+1,-3AM,,,,""PORTAGG"",""MEAN""))")</f>
        <v>7.5816077208878498</v>
      </c>
      <c r="N12" s="3" cm="1">
        <f t="array" ref="N12">_xll.FDS(C12,"FG_TOTAL_RETURNC(0,-1AM)")</f>
        <v>1.3599277000000001</v>
      </c>
      <c r="O12" s="3" cm="1">
        <f t="array" ref="O12">_xll.FDS(C12,"FG_TOTAL_RETURNC(0,-3AM)")</f>
        <v>1.9607901999999999</v>
      </c>
      <c r="P12" s="3" cm="1">
        <f t="array" ref="P12">_xll.FDS(C12,"FG_TOTAL_RETURNC(0,-6AM)")</f>
        <v>-0.32689570000000001</v>
      </c>
      <c r="Q12" s="9" cm="1">
        <f t="array" ref="Q12">_xll.FDS(C12,"P_PRICE(0)/P_PRICE_HIGH_PR(0,,,,,,""PRICE"",""INTRA"",""52W"")")</f>
        <v>0.96497160000000004</v>
      </c>
      <c r="R12" s="9" cm="1">
        <f t="array" ref="R12">_xll.FDS(C12,"P_PRICE(0)/P_PRICE_low_PR(0,,,,,,""PRICE"",""INTRA"",""52W"")-1")</f>
        <v>0.23105155999999999</v>
      </c>
      <c r="S12" s="3" cm="1">
        <f t="array" ref="S12">_xll.FDS(C12,"FG_TOTAL_RETURNC(0,-12AM)")</f>
        <v>17.225147</v>
      </c>
      <c r="T12" s="4" cm="1">
        <f t="array" ref="T12">_xlfn.PERCENTRANK.EXC(_xlfn._xlws.FILTER($R$3:$R$23, ISNUMBER($R$3:$R$23)),R12)*100</f>
        <v>50</v>
      </c>
      <c r="U12" s="4">
        <f t="shared" si="3"/>
        <v>50</v>
      </c>
      <c r="V12" s="4" cm="1">
        <f t="array" ref="V12">_xlfn.PERCENTRANK.EXC(_xlfn._xlws.FILTER($Q$3:$Q$23, ISNUMBER($Q$3:$Q$23)),Q12)*100</f>
        <v>40.9</v>
      </c>
      <c r="W12" s="4" cm="1">
        <f t="array" ref="W12">_xlfn.PERCENTRANK.EXC(_xlfn._xlws.FILTER($O$3:$O$23, ISNUMBER($O$3:$O$23)),O12)*100</f>
        <v>18.099999999999998</v>
      </c>
      <c r="X12" s="4" cm="1">
        <f t="array" ref="X12">_xlfn.PERCENTRANK.EXC(_xlfn._xlws.FILTER($P$3:$P$23, ISNUMBER($P$3:$P$23)),P12)*100</f>
        <v>22.7</v>
      </c>
      <c r="Y12" s="200" cm="1">
        <f t="array" ref="Y12">_xlfn.PERCENTRANK.EXC(_xlfn._xlws.FILTER($S$3:$S$23, ISNUMBER($S$3:$S$23)),S12)*100</f>
        <v>54.500000000000007</v>
      </c>
      <c r="Z12" s="4" cm="1">
        <f t="array" ref="Z12">_xlfn.PERCENTRANK.EXC(_xlfn._xlws.FILTER($K$3:$K$23, ISNUMBER($K$3:$K$23)),K12)*100</f>
        <v>59</v>
      </c>
      <c r="AA12" s="4" cm="1">
        <f t="array" ref="AA12">_xlfn.PERCENTRANK.EXC(_xlfn._xlws.FILTER($H$3:$H$23, ISNUMBER($H$3:$H$23)),H12)*100</f>
        <v>63.6</v>
      </c>
      <c r="AB12" s="4" cm="1">
        <f t="array" ref="AB12">_xlfn.PERCENTRANK.EXC(_xlfn._xlws.FILTER($J$3:$J$23, ISNUMBER($J$3:$J$23)),J12)*100</f>
        <v>45.4</v>
      </c>
      <c r="AC12" s="4">
        <f t="shared" si="4"/>
        <v>36.299999999999997</v>
      </c>
      <c r="AD12" s="4">
        <f t="shared" si="5"/>
        <v>77.2</v>
      </c>
      <c r="AE12" s="4">
        <f t="shared" si="6"/>
        <v>72.7</v>
      </c>
      <c r="AF12" s="4">
        <f>'Economic Momentum'!Q13</f>
        <v>68.100000000000009</v>
      </c>
      <c r="AG12" s="4">
        <f ca="1">'Economic Momentum'!R13</f>
        <v>36.299999999999997</v>
      </c>
      <c r="AH12" s="4">
        <f t="shared" ca="1" si="7"/>
        <v>28.599999999999998</v>
      </c>
      <c r="AJ12" s="3" cm="1">
        <f t="array" aca="1" ref="AJ12" ca="1">_xlfn.PERCENTRANK.EXC(_xlfn._xlws.FILTER($AH$3:$AH$23, ISNUMBER($AH$3:$AH$23)),AH12)*100</f>
        <v>22.7</v>
      </c>
      <c r="AK12">
        <f t="shared" si="8"/>
        <v>0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717142.44</v>
      </c>
      <c r="E13" cm="1">
        <f t="array" ref="E13">_xll.FDS(C13,"FMA_COS_UP(""EPS"",""1M"",+1,NOW,,,""PORTAGG"",""MEANR"")")</f>
        <v>24</v>
      </c>
      <c r="F13" cm="1">
        <f t="array" ref="F13">_xll.FDS(C13,"FMA_COS_DOWN(""EPS"",""1M"",+1,NOW,,,""PORTAGG"",""MEANR"")")</f>
        <v>21</v>
      </c>
      <c r="G13" cm="1">
        <f t="array" ref="G13">_xll.FDS(A13,"SIZE(FG_CONSTITUENTS)")</f>
        <v>55</v>
      </c>
      <c r="H13" s="9">
        <f t="shared" si="0"/>
        <v>0.43636363636363634</v>
      </c>
      <c r="I13" s="9">
        <f t="shared" si="1"/>
        <v>0.38181818181818183</v>
      </c>
      <c r="J13" s="9">
        <f t="shared" si="2"/>
        <v>5.4545454545454508E-2</v>
      </c>
      <c r="K13" s="5" cm="1">
        <f t="array" ref="K13">_xll.FDS(A13,"FMA_PCT_ABOVE_MAVG(200,0,,,,""PORTAGG"")")/100</f>
        <v>0.47169811320754695</v>
      </c>
      <c r="L13" s="41" cm="1">
        <f t="array" ref="L13">_xll.FDSB(A13,"PERCENT_CHANGE(FMA_EPS(+1,0,,,,""PORTAGG"",""MEAN""),FMA_EPS(+1,-1AM,,,,""PORTAGG"",""MEAN""))")</f>
        <v>-9.1471404010852702</v>
      </c>
      <c r="M13" s="41" cm="1">
        <f t="array" ref="M13">_xll.FDSB(A13,"PERCENT_CHANGE(FMA_EPS(+1,0,,,,""PORTAGG"",""MEAN""),FMA_EPS(+1,-3AM,,,,""PORTAGG"",""MEAN""))")</f>
        <v>-14.6157041348904</v>
      </c>
      <c r="N13" s="3" cm="1">
        <f t="array" ref="N13">_xll.FDS(C13,"FG_TOTAL_RETURNC(0,-1AM)")</f>
        <v>-3.0342579999999999</v>
      </c>
      <c r="O13" s="3" cm="1">
        <f t="array" ref="O13">_xll.FDS(C13,"FG_TOTAL_RETURNC(0,-3AM)")</f>
        <v>7.1377040000000003</v>
      </c>
      <c r="P13" s="3" cm="1">
        <f t="array" ref="P13">_xll.FDS(C13,"FG_TOTAL_RETURNC(0,-6AM)")</f>
        <v>-5.5805740000000004</v>
      </c>
      <c r="Q13" s="9" cm="1">
        <f t="array" ref="Q13">_xll.FDS(C13,"P_PRICE(0)/P_PRICE_HIGH_PR(0,,,,,,""PRICE"",""INTRA"",""52W"")")</f>
        <v>0.8315612</v>
      </c>
      <c r="R13" s="9" cm="1">
        <f t="array" ref="R13">_xll.FDS(C13,"P_PRICE(0)/P_PRICE_low_PR(0,,,,,,""PRICE"",""INTRA"",""52W"")-1")</f>
        <v>0.13305378000000001</v>
      </c>
      <c r="S13" s="3" cm="1">
        <f t="array" ref="S13">_xll.FDS(C13,"FG_TOTAL_RETURNC(0,-12AM)")</f>
        <v>5.8058740000000002</v>
      </c>
      <c r="T13" s="4" cm="1">
        <f t="array" ref="T13">_xlfn.PERCENTRANK.EXC(_xlfn._xlws.FILTER($R$3:$R$23, ISNUMBER($R$3:$R$23)),R13)*100</f>
        <v>9</v>
      </c>
      <c r="U13" s="4">
        <f t="shared" si="3"/>
        <v>91</v>
      </c>
      <c r="V13" s="4" cm="1">
        <f t="array" ref="V13">_xlfn.PERCENTRANK.EXC(_xlfn._xlws.FILTER($Q$3:$Q$23, ISNUMBER($Q$3:$Q$23)),Q13)*100</f>
        <v>13.600000000000001</v>
      </c>
      <c r="W13" s="4" cm="1">
        <f t="array" ref="W13">_xlfn.PERCENTRANK.EXC(_xlfn._xlws.FILTER($O$3:$O$23, ISNUMBER($O$3:$O$23)),O13)*100</f>
        <v>45.4</v>
      </c>
      <c r="X13" s="4" cm="1">
        <f t="array" ref="X13">_xlfn.PERCENTRANK.EXC(_xlfn._xlws.FILTER($P$3:$P$23, ISNUMBER($P$3:$P$23)),P13)*100</f>
        <v>13.600000000000001</v>
      </c>
      <c r="Y13" s="200" cm="1">
        <f t="array" ref="Y13">_xlfn.PERCENTRANK.EXC(_xlfn._xlws.FILTER($S$3:$S$23, ISNUMBER($S$3:$S$23)),S13)*100</f>
        <v>31.8</v>
      </c>
      <c r="Z13" s="4" cm="1">
        <f t="array" ref="Z13">_xlfn.PERCENTRANK.EXC(_xlfn._xlws.FILTER($K$3:$K$23, ISNUMBER($K$3:$K$23)),K13)*100</f>
        <v>40.9</v>
      </c>
      <c r="AA13" s="4" cm="1">
        <f t="array" ref="AA13">_xlfn.PERCENTRANK.EXC(_xlfn._xlws.FILTER($H$3:$H$23, ISNUMBER($H$3:$H$23)),H13)*100</f>
        <v>81.8</v>
      </c>
      <c r="AB13" s="4" cm="1">
        <f t="array" ref="AB13">_xlfn.PERCENTRANK.EXC(_xlfn._xlws.FILTER($J$3:$J$23, ISNUMBER($J$3:$J$23)),J13)*100</f>
        <v>72.7</v>
      </c>
      <c r="AC13" s="4">
        <f t="shared" si="4"/>
        <v>9</v>
      </c>
      <c r="AD13" s="4">
        <f t="shared" si="5"/>
        <v>9</v>
      </c>
      <c r="AE13" s="4">
        <f t="shared" si="6"/>
        <v>59</v>
      </c>
      <c r="AF13" s="4">
        <f>'Economic Momentum'!Q14</f>
        <v>36.299999999999997</v>
      </c>
      <c r="AG13" s="4">
        <f ca="1">'Economic Momentum'!R14</f>
        <v>31.8</v>
      </c>
      <c r="AH13" s="4">
        <f t="shared" ca="1" si="7"/>
        <v>23.14</v>
      </c>
      <c r="AJ13" s="3" cm="1">
        <f t="array" aca="1" ref="AJ13" ca="1">_xlfn.PERCENTRANK.EXC(_xlfn._xlws.FILTER($AH$3:$AH$23, ISNUMBER($AH$3:$AH$23)),AH13)*100</f>
        <v>18.099999999999998</v>
      </c>
      <c r="AK13">
        <f t="shared" si="8"/>
        <v>2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386050.66</v>
      </c>
      <c r="E14" cm="1">
        <f t="array" ref="E14">_xll.FDS(C14,"FMA_COS_UP(""EPS"",""1M"",+1,NOW,,,""PORTAGG"",""MEANR"")")</f>
        <v>14</v>
      </c>
      <c r="F14" cm="1">
        <f t="array" ref="F14">_xll.FDS(C14,"FMA_COS_DOWN(""EPS"",""1M"",+1,NOW,,,""PORTAGG"",""MEANR"")")</f>
        <v>13</v>
      </c>
      <c r="G14" cm="1">
        <f t="array" ref="G14">_xll.FDS(A14,"SIZE(FG_CONSTITUENTS)")</f>
        <v>34</v>
      </c>
      <c r="H14" s="9">
        <f t="shared" si="0"/>
        <v>0.41176470588235292</v>
      </c>
      <c r="I14" s="9">
        <f t="shared" si="1"/>
        <v>0.38235294117647056</v>
      </c>
      <c r="J14" s="9">
        <f t="shared" si="2"/>
        <v>2.9411764705882359E-2</v>
      </c>
      <c r="K14" s="5" cm="1">
        <f t="array" ref="K14">_xll.FDS(A14,"FMA_PCT_ABOVE_MAVG(200,0,,,,""PORTAGG"")")/100</f>
        <v>0.72727272727272707</v>
      </c>
      <c r="L14" s="41" cm="1">
        <f t="array" ref="L14">_xll.FDSB(A14,"PERCENT_CHANGE(FMA_EPS(+1,0,,,,""PORTAGG"",""MEAN""),FMA_EPS(+1,-1AM,,,,""PORTAGG"",""MEAN""))")</f>
        <v>-0.88869623970773204</v>
      </c>
      <c r="M14" s="41" cm="1">
        <f t="array" ref="M14">_xll.FDSB(A14,"PERCENT_CHANGE(FMA_EPS(+1,0,,,,""PORTAGG"",""MEAN""),FMA_EPS(+1,-3AM,,,,""PORTAGG"",""MEAN""))")</f>
        <v>-1.8192463406774899</v>
      </c>
      <c r="N14" s="3" cm="1">
        <f t="array" ref="N14">_xll.FDS(C14,"FG_TOTAL_RETURNC(0,-1AM)")</f>
        <v>7.5653195000000002</v>
      </c>
      <c r="O14" s="3" cm="1">
        <f t="array" ref="O14">_xll.FDS(C14,"FG_TOTAL_RETURNC(0,-3AM)")</f>
        <v>21.966826999999999</v>
      </c>
      <c r="P14" s="3" cm="1">
        <f t="array" ref="P14">_xll.FDS(C14,"FG_TOTAL_RETURNC(0,-6AM)")</f>
        <v>34.046256999999997</v>
      </c>
      <c r="Q14" s="9" cm="1">
        <f t="array" ref="Q14">_xll.FDS(C14,"P_PRICE(0)/P_PRICE_HIGH_PR(0,,,,,,""PRICE"",""INTRA"",""52W"")")</f>
        <v>0.99786739999999996</v>
      </c>
      <c r="R14" s="9" cm="1">
        <f t="array" ref="R14">_xll.FDS(C14,"P_PRICE(0)/P_PRICE_low_PR(0,,,,,,""PRICE"",""INTRA"",""52W"")-1")</f>
        <v>0.43931782000000003</v>
      </c>
      <c r="S14" s="3" cm="1">
        <f t="array" ref="S14">_xll.FDS(C14,"FG_TOTAL_RETURNC(0,-12AM)")</f>
        <v>41.752887999999999</v>
      </c>
      <c r="T14" s="4" cm="1">
        <f t="array" ref="T14">_xlfn.PERCENTRANK.EXC(_xlfn._xlws.FILTER($R$3:$R$23, ISNUMBER($R$3:$R$23)),R14)*100</f>
        <v>86.3</v>
      </c>
      <c r="U14" s="4">
        <f t="shared" si="3"/>
        <v>13.700000000000003</v>
      </c>
      <c r="V14" s="4" cm="1">
        <f t="array" ref="V14">_xlfn.PERCENTRANK.EXC(_xlfn._xlws.FILTER($Q$3:$Q$23, ISNUMBER($Q$3:$Q$23)),Q14)*100</f>
        <v>86.3</v>
      </c>
      <c r="W14" s="4" cm="1">
        <f t="array" ref="W14">_xlfn.PERCENTRANK.EXC(_xlfn._xlws.FILTER($O$3:$O$23, ISNUMBER($O$3:$O$23)),O14)*100</f>
        <v>81.8</v>
      </c>
      <c r="X14" s="4" cm="1">
        <f t="array" ref="X14">_xlfn.PERCENTRANK.EXC(_xlfn._xlws.FILTER($P$3:$P$23, ISNUMBER($P$3:$P$23)),P14)*100</f>
        <v>95.399999999999991</v>
      </c>
      <c r="Y14" s="200" cm="1">
        <f t="array" ref="Y14">_xlfn.PERCENTRANK.EXC(_xlfn._xlws.FILTER($S$3:$S$23, ISNUMBER($S$3:$S$23)),S14)*100</f>
        <v>81.8</v>
      </c>
      <c r="Z14" s="4" cm="1">
        <f t="array" ref="Z14">_xlfn.PERCENTRANK.EXC(_xlfn._xlws.FILTER($K$3:$K$23, ISNUMBER($K$3:$K$23)),K14)*100</f>
        <v>86.3</v>
      </c>
      <c r="AA14" s="4" cm="1">
        <f t="array" ref="AA14">_xlfn.PERCENTRANK.EXC(_xlfn._xlws.FILTER($H$3:$H$23, ISNUMBER($H$3:$H$23)),H14)*100</f>
        <v>72.7</v>
      </c>
      <c r="AB14" s="4" cm="1">
        <f t="array" ref="AB14">_xlfn.PERCENTRANK.EXC(_xlfn._xlws.FILTER($J$3:$J$23, ISNUMBER($J$3:$J$23)),J14)*100</f>
        <v>68.100000000000009</v>
      </c>
      <c r="AC14" s="4">
        <f t="shared" si="4"/>
        <v>50</v>
      </c>
      <c r="AD14" s="4">
        <f t="shared" si="5"/>
        <v>36.299999999999997</v>
      </c>
      <c r="AE14" s="4">
        <f t="shared" si="6"/>
        <v>40.9</v>
      </c>
      <c r="AF14" s="4">
        <f>'Economic Momentum'!Q15</f>
        <v>40.9</v>
      </c>
      <c r="AG14" s="4">
        <f ca="1">'Economic Momentum'!R15</f>
        <v>54.500000000000007</v>
      </c>
      <c r="AH14" s="4">
        <f t="shared" ca="1" si="7"/>
        <v>87.68</v>
      </c>
      <c r="AJ14" s="3" cm="1">
        <f t="array" aca="1" ref="AJ14" ca="1">_xlfn.PERCENTRANK.EXC(_xlfn._xlws.FILTER($AH$3:$AH$23, ISNUMBER($AH$3:$AH$23)),AH14)*100</f>
        <v>90.9</v>
      </c>
      <c r="AK14">
        <f t="shared" si="8"/>
        <v>6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87495.983999999997</v>
      </c>
      <c r="E15" cm="1">
        <f t="array" ref="E15">_xll.FDS(C15,"FMA_COS_UP(""EPS"",""1M"",+1,NOW,,,""PORTAGG"",""MEANR"")")</f>
        <v>7</v>
      </c>
      <c r="F15" cm="1">
        <f t="array" ref="F15">_xll.FDS(C15,"FMA_COS_DOWN(""EPS"",""1M"",+1,NOW,,,""PORTAGG"",""MEANR"")")</f>
        <v>10</v>
      </c>
      <c r="G15" cm="1">
        <f t="array" ref="G15">_xll.FDS(A15,"SIZE(FG_CONSTITUENTS)")</f>
        <v>32</v>
      </c>
      <c r="H15" s="9">
        <f t="shared" si="0"/>
        <v>0.21875</v>
      </c>
      <c r="I15" s="9">
        <f t="shared" si="1"/>
        <v>0.3125</v>
      </c>
      <c r="J15" s="9">
        <f t="shared" si="2"/>
        <v>-9.375E-2</v>
      </c>
      <c r="K15" s="5" cm="1">
        <f t="array" ref="K15">_xll.FDS(A15,"FMA_PCT_ABOVE_MAVG(200,0,,,,""PORTAGG"")")/100</f>
        <v>0.58620689655172398</v>
      </c>
      <c r="L15" s="41" cm="1">
        <f t="array" ref="L15">_xll.FDSB(A15,"PERCENT_CHANGE(FMA_EPS(+1,0,,,,""PORTAGG"",""MEAN""),FMA_EPS(+1,-1AM,,,,""PORTAGG"",""MEAN""))")</f>
        <v>-0.67697850367049694</v>
      </c>
      <c r="M15" s="41" cm="1">
        <f t="array" ref="M15">_xll.FDSB(A15,"PERCENT_CHANGE(FMA_EPS(+1,0,,,,""PORTAGG"",""MEAN""),FMA_EPS(+1,-3AM,,,,""PORTAGG"",""MEAN""))")</f>
        <v>12.6966156874931</v>
      </c>
      <c r="N15" s="3" cm="1">
        <f t="array" ref="N15">_xll.FDS(C15,"FG_TOTAL_RETURNC(0,-1AM)")</f>
        <v>2.6554823000000001</v>
      </c>
      <c r="O15" s="3" cm="1">
        <f t="array" ref="O15">_xll.FDS(C15,"FG_TOTAL_RETURNC(0,-3AM)")</f>
        <v>11.682713</v>
      </c>
      <c r="P15" s="3" cm="1">
        <f t="array" ref="P15">_xll.FDS(C15,"FG_TOTAL_RETURNC(0,-6AM)")</f>
        <v>10.12876</v>
      </c>
      <c r="Q15" s="9" cm="1">
        <f t="array" ref="Q15">_xll.FDS(C15,"P_PRICE(0)/P_PRICE_HIGH_PR(0,,,,,,""PRICE"",""INTRA"",""52W"")")</f>
        <v>1</v>
      </c>
      <c r="R15" s="9" cm="1">
        <f t="array" ref="R15">_xll.FDS(C15,"P_PRICE(0)/P_PRICE_low_PR(0,,,,,,""PRICE"",""INTRA"",""52W"")-1")</f>
        <v>0.43690443000000001</v>
      </c>
      <c r="S15" s="3" cm="1">
        <f t="array" ref="S15">_xll.FDS(C15,"FG_TOTAL_RETURNC(0,-12AM)")</f>
        <v>36.134636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95.399999999999991</v>
      </c>
      <c r="W15" s="4" cm="1">
        <f t="array" ref="W15">_xlfn.PERCENTRANK.EXC(_xlfn._xlws.FILTER($O$3:$O$23, ISNUMBER($O$3:$O$23)),O15)*100</f>
        <v>68.100000000000009</v>
      </c>
      <c r="X15" s="4" cm="1">
        <f t="array" ref="X15">_xlfn.PERCENTRANK.EXC(_xlfn._xlws.FILTER($P$3:$P$23, ISNUMBER($P$3:$P$23)),P15)*100</f>
        <v>63.6</v>
      </c>
      <c r="Y15" s="200" cm="1">
        <f t="array" ref="Y15">_xlfn.PERCENTRANK.EXC(_xlfn._xlws.FILTER($S$3:$S$23, ISNUMBER($S$3:$S$23)),S15)*100</f>
        <v>72.7</v>
      </c>
      <c r="Z15" s="4" cm="1">
        <f t="array" ref="Z15">_xlfn.PERCENTRANK.EXC(_xlfn._xlws.FILTER($K$3:$K$23, ISNUMBER($K$3:$K$23)),K15)*100</f>
        <v>63.6</v>
      </c>
      <c r="AA15" s="4" cm="1">
        <f t="array" ref="AA15">_xlfn.PERCENTRANK.EXC(_xlfn._xlws.FILTER($H$3:$H$23, ISNUMBER($H$3:$H$23)),H15)*100</f>
        <v>22.7</v>
      </c>
      <c r="AB15" s="4" cm="1">
        <f t="array" ref="AB15">_xlfn.PERCENTRANK.EXC(_xlfn._xlws.FILTER($J$3:$J$23, ISNUMBER($J$3:$J$23)),J15)*100</f>
        <v>22.7</v>
      </c>
      <c r="AC15" s="4">
        <f t="shared" si="4"/>
        <v>59</v>
      </c>
      <c r="AD15" s="4">
        <f t="shared" si="5"/>
        <v>86.3</v>
      </c>
      <c r="AE15" s="4">
        <f t="shared" si="6"/>
        <v>13.600000000000001</v>
      </c>
      <c r="AF15" s="4">
        <f>'Economic Momentum'!Q16</f>
        <v>81.8</v>
      </c>
      <c r="AG15" s="4">
        <f ca="1">'Economic Momentum'!R16</f>
        <v>18.099999999999998</v>
      </c>
      <c r="AH15" s="4">
        <f t="shared" ca="1" si="7"/>
        <v>77.67</v>
      </c>
      <c r="AJ15" s="3" cm="1">
        <f t="array" aca="1" ref="AJ15" ca="1">_xlfn.PERCENTRANK.EXC(_xlfn._xlws.FILTER($AH$3:$AH$23, ISNUMBER($AH$3:$AH$23)),AH15)*100</f>
        <v>77.2</v>
      </c>
      <c r="AK15">
        <f t="shared" si="8"/>
        <v>2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5626783</v>
      </c>
      <c r="E16" cm="1">
        <f t="array" ref="E16">_xll.FDS(C16,"FMA_COS_UP(""EPS"",""1M"",+1,NOW,,,""PORTAGG"",""MEANR"")")</f>
        <v>57</v>
      </c>
      <c r="F16" cm="1">
        <f t="array" ref="F16">_xll.FDS(C16,"FMA_COS_DOWN(""EPS"",""1M"",+1,NOW,,,""PORTAGG"",""MEANR"")")</f>
        <v>42</v>
      </c>
      <c r="G16" cm="1">
        <f t="array" ref="G16">_xll.FDS(A16,"SIZE(FG_CONSTITUENTS)")</f>
        <v>152</v>
      </c>
      <c r="H16" s="9">
        <f t="shared" si="0"/>
        <v>0.375</v>
      </c>
      <c r="I16" s="9">
        <f t="shared" si="1"/>
        <v>0.27631578947368424</v>
      </c>
      <c r="J16" s="9">
        <f t="shared" si="2"/>
        <v>9.8684210526315763E-2</v>
      </c>
      <c r="K16" s="5" cm="1">
        <f t="array" ref="K16">_xll.FDS(A16,"FMA_PCT_ABOVE_MAVG(200,0,,,,""PORTAGG"")")/100</f>
        <v>0.89473684210526305</v>
      </c>
      <c r="L16" s="41" cm="1">
        <f t="array" ref="L16">_xll.FDSB(A16,"PERCENT_CHANGE(FMA_EPS(+1,0,,,,""PORTAGG"",""MEAN""),FMA_EPS(+1,-1AM,,,,""PORTAGG"",""MEAN""))")</f>
        <v>-2.55638628856495</v>
      </c>
      <c r="M16" s="41" cm="1">
        <f t="array" ref="M16">_xll.FDSB(A16,"PERCENT_CHANGE(FMA_EPS(+1,0,,,,""PORTAGG"",""MEAN""),FMA_EPS(+1,-3AM,,,,""PORTAGG"",""MEAN""))")</f>
        <v>-5.1085543447312203</v>
      </c>
      <c r="N16" s="3" cm="1">
        <f t="array" ref="N16">_xll.FDS(C16,"FG_TOTAL_RETURNC(0,-1AM)")</f>
        <v>3.5508156</v>
      </c>
      <c r="O16" s="3" cm="1">
        <f t="array" ref="O16">_xll.FDS(C16,"FG_TOTAL_RETURNC(0,-3AM)")</f>
        <v>6.0931920000000002</v>
      </c>
      <c r="P16" s="3" cm="1">
        <f t="array" ref="P16">_xll.FDS(C16,"FG_TOTAL_RETURNC(0,-6AM)")</f>
        <v>15.873945000000001</v>
      </c>
      <c r="Q16" s="9" cm="1">
        <f t="array" ref="Q16">_xll.FDS(C16,"P_PRICE(0)/P_PRICE_HIGH_PR(0,,,,,,""PRICE"",""INTRA"",""52W"")")</f>
        <v>0.99512522999999997</v>
      </c>
      <c r="R16" s="9" cm="1">
        <f t="array" ref="R16">_xll.FDS(C16,"P_PRICE(0)/P_PRICE_low_PR(0,,,,,,""PRICE"",""INTRA"",""52W"")-1")</f>
        <v>0.38739170000000001</v>
      </c>
      <c r="S16" s="3" cm="1">
        <f t="array" ref="S16">_xll.FDS(C16,"FG_TOTAL_RETURNC(0,-12AM)")</f>
        <v>32.765197999999998</v>
      </c>
      <c r="T16" s="4" cm="1">
        <f t="array" ref="T16">_xlfn.PERCENTRANK.EXC(_xlfn._xlws.FILTER($R$3:$R$23, ISNUMBER($R$3:$R$23)),R16)*100</f>
        <v>72.7</v>
      </c>
      <c r="U16" s="4">
        <f t="shared" si="3"/>
        <v>27.299999999999997</v>
      </c>
      <c r="V16" s="4" cm="1">
        <f t="array" ref="V16">_xlfn.PERCENTRANK.EXC(_xlfn._xlws.FILTER($Q$3:$Q$23, ISNUMBER($Q$3:$Q$23)),Q16)*100</f>
        <v>77.2</v>
      </c>
      <c r="W16" s="4" cm="1">
        <f t="array" ref="W16">_xlfn.PERCENTRANK.EXC(_xlfn._xlws.FILTER($O$3:$O$23, ISNUMBER($O$3:$O$23)),O16)*100</f>
        <v>31.8</v>
      </c>
      <c r="X16" s="4" cm="1">
        <f t="array" ref="X16">_xlfn.PERCENTRANK.EXC(_xlfn._xlws.FILTER($P$3:$P$23, ISNUMBER($P$3:$P$23)),P16)*100</f>
        <v>72.7</v>
      </c>
      <c r="Y16" s="200" cm="1">
        <f t="array" ref="Y16">_xlfn.PERCENTRANK.EXC(_xlfn._xlws.FILTER($S$3:$S$23, ISNUMBER($S$3:$S$23)),S16)*100</f>
        <v>68.100000000000009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68.100000000000009</v>
      </c>
      <c r="AB16" s="4" cm="1">
        <f t="array" ref="AB16">_xlfn.PERCENTRANK.EXC(_xlfn._xlws.FILTER($J$3:$J$23, ISNUMBER($J$3:$J$23)),J16)*100</f>
        <v>81.8</v>
      </c>
      <c r="AC16" s="4">
        <f t="shared" si="4"/>
        <v>22.7</v>
      </c>
      <c r="AD16" s="4">
        <f t="shared" si="5"/>
        <v>22.7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62.230000000000004</v>
      </c>
      <c r="AJ16" s="3" cm="1">
        <f t="array" aca="1" ref="AJ16" ca="1">_xlfn.PERCENTRANK.EXC(_xlfn._xlws.FILTER($AH$3:$AH$23, ISNUMBER($AH$3:$AH$23)),AH16)*100</f>
        <v>63.6</v>
      </c>
      <c r="AK16">
        <f t="shared" si="8"/>
        <v>4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7386847.5</v>
      </c>
      <c r="E17" cm="1">
        <f t="array" ref="E17">_xll.FDS(C17,"FMA_COS_UP(""EPS"",""1M"",+1,NOW,,,""PORTAGG"",""MEANR"")")</f>
        <v>169</v>
      </c>
      <c r="F17" cm="1">
        <f t="array" ref="F17">_xll.FDS(C17,"FMA_COS_DOWN(""EPS"",""1M"",+1,NOW,,,""PORTAGG"",""MEANR"")")</f>
        <v>286</v>
      </c>
      <c r="G17" cm="1">
        <f t="array" ref="G17">_xll.FDS(A17,"SIZE(FG_CONSTITUENTS)")</f>
        <v>596</v>
      </c>
      <c r="H17" s="9">
        <f t="shared" si="0"/>
        <v>0.28355704697986578</v>
      </c>
      <c r="I17" s="9">
        <f t="shared" si="1"/>
        <v>0.47986577181208051</v>
      </c>
      <c r="J17" s="9">
        <f t="shared" si="2"/>
        <v>-0.19630872483221473</v>
      </c>
      <c r="K17" s="5" cm="1">
        <f t="array" ref="K17">_xll.FDS(A17,"FMA_PCT_ABOVE_MAVG(200,0,,,,""PORTAGG"")")/100</f>
        <v>0.426644182124789</v>
      </c>
      <c r="L17" s="41" cm="1">
        <f t="array" ref="L17">_xll.FDSB(A17,"PERCENT_CHANGE(FMA_EPS(+1,0,,,,""PORTAGG"",""MEAN""),FMA_EPS(+1,-1AM,,,,""PORTAGG"",""MEAN""))")</f>
        <v>3.3324716138329098</v>
      </c>
      <c r="M17" s="41" cm="1">
        <f t="array" ref="M17">_xll.FDSB(A17,"PERCENT_CHANGE(FMA_EPS(+1,0,,,,""PORTAGG"",""MEAN""),FMA_EPS(+1,-3AM,,,,""PORTAGG"",""MEAN""))")</f>
        <v>7.5384327876268102</v>
      </c>
      <c r="N17" s="3" cm="1">
        <f t="array" ref="N17">_xll.FDS(C17,"FG_TOTAL_RETURNC(0,-1AM)")</f>
        <v>19.684660000000001</v>
      </c>
      <c r="O17" s="3" cm="1">
        <f t="array" ref="O17">_xll.FDS(C17,"FG_TOTAL_RETURNC(0,-3AM)")</f>
        <v>18.974112999999999</v>
      </c>
      <c r="P17" s="3" cm="1">
        <f t="array" ref="P17">_xll.FDS(C17,"FG_TOTAL_RETURNC(0,-6AM)")</f>
        <v>27.329111000000001</v>
      </c>
      <c r="Q17" s="9" cm="1">
        <f t="array" ref="Q17">_xll.FDS(C17,"P_PRICE(0)/P_PRICE_HIGH_PR(0,,,,,,""PRICE"",""INTRA"",""52W"")")</f>
        <v>0.99463964000000005</v>
      </c>
      <c r="R17" s="9" cm="1">
        <f t="array" ref="R17">_xll.FDS(C17,"P_PRICE(0)/P_PRICE_low_PR(0,,,,,,""PRICE"",""INTRA"",""52W"")-1")</f>
        <v>0.40809430000000002</v>
      </c>
      <c r="S17" s="3" cm="1">
        <f t="array" ref="S17">_xll.FDS(C17,"FG_TOTAL_RETURNC(0,-12AM)")</f>
        <v>19.846724999999999</v>
      </c>
      <c r="T17" s="4" cm="1">
        <f t="array" ref="T17">_xlfn.PERCENTRANK.EXC(_xlfn._xlws.FILTER($R$3:$R$23, ISNUMBER($R$3:$R$23)),R17)*100</f>
        <v>77.2</v>
      </c>
      <c r="U17" s="4">
        <f t="shared" si="3"/>
        <v>22.799999999999997</v>
      </c>
      <c r="V17" s="4" cm="1">
        <f t="array" ref="V17">_xlfn.PERCENTRANK.EXC(_xlfn._xlws.FILTER($Q$3:$Q$23, ISNUMBER($Q$3:$Q$23)),Q17)*100</f>
        <v>72.7</v>
      </c>
      <c r="W17" s="4" cm="1">
        <f t="array" ref="W17">_xlfn.PERCENTRANK.EXC(_xlfn._xlws.FILTER($O$3:$O$23, ISNUMBER($O$3:$O$23)),O17)*100</f>
        <v>77.2</v>
      </c>
      <c r="X17" s="4" cm="1">
        <f t="array" ref="X17">_xlfn.PERCENTRANK.EXC(_xlfn._xlws.FILTER($P$3:$P$23, ISNUMBER($P$3:$P$23)),P17)*100</f>
        <v>86.3</v>
      </c>
      <c r="Y17" s="200" cm="1">
        <f t="array" ref="Y17">_xlfn.PERCENTRANK.EXC(_xlfn._xlws.FILTER($S$3:$S$23, ISNUMBER($S$3:$S$23)),S17)*100</f>
        <v>59</v>
      </c>
      <c r="Z17" s="4" cm="1">
        <f t="array" ref="Z17">_xlfn.PERCENTRANK.EXC(_xlfn._xlws.FILTER($K$3:$K$23, ISNUMBER($K$3:$K$23)),K17)*100</f>
        <v>18.099999999999998</v>
      </c>
      <c r="AA17" s="4" cm="1">
        <f t="array" ref="AA17">_xlfn.PERCENTRANK.EXC(_xlfn._xlws.FILTER($H$3:$H$23, ISNUMBER($H$3:$H$23)),H17)*100</f>
        <v>40.9</v>
      </c>
      <c r="AB17" s="4" cm="1">
        <f t="array" ref="AB17">_xlfn.PERCENTRANK.EXC(_xlfn._xlws.FILTER($J$3:$J$23, ISNUMBER($J$3:$J$23)),J17)*100</f>
        <v>13.600000000000001</v>
      </c>
      <c r="AC17" s="4">
        <f t="shared" si="4"/>
        <v>77.2</v>
      </c>
      <c r="AD17" s="4">
        <f t="shared" si="5"/>
        <v>72.7</v>
      </c>
      <c r="AE17" s="4">
        <f t="shared" si="6"/>
        <v>90.9</v>
      </c>
      <c r="AF17" s="4">
        <f>'Economic Momentum'!Q18</f>
        <v>27.200000000000003</v>
      </c>
      <c r="AG17" s="4">
        <f ca="1">'Economic Momentum'!R18</f>
        <v>59</v>
      </c>
      <c r="AH17" s="4">
        <f t="shared" ca="1" si="7"/>
        <v>78.13</v>
      </c>
      <c r="AJ17" s="3" cm="1">
        <f t="array" aca="1" ref="AJ17" ca="1">_xlfn.PERCENTRANK.EXC(_xlfn._xlws.FILTER($AH$3:$AH$23, ISNUMBER($AH$3:$AH$23)),AH17)*100</f>
        <v>81.8</v>
      </c>
      <c r="AK17">
        <f t="shared" si="8"/>
        <v>3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169024.9</v>
      </c>
      <c r="E18" cm="1">
        <f t="array" ref="E18">_xll.FDS(C18,"FMA_COS_UP(""EPS"",""1M"",+1,NOW,,,""PORTAGG"",""MEANR"")")</f>
        <v>0</v>
      </c>
      <c r="F18" cm="1">
        <f t="array" ref="F18">_xll.FDS(C18,"FMA_COS_DOWN(""EPS"",""1M"",+1,NOW,,,""PORTAGG"",""MEANR"")")</f>
        <v>2</v>
      </c>
      <c r="G18" cm="1">
        <f t="array" ref="G18">_xll.FDS(A18,"SIZE(FG_CONSTITUENTS)")</f>
        <v>35</v>
      </c>
      <c r="H18" s="9">
        <f t="shared" si="0"/>
        <v>0</v>
      </c>
      <c r="I18" s="9">
        <f t="shared" si="1"/>
        <v>5.7142857142857141E-2</v>
      </c>
      <c r="J18" s="9">
        <f t="shared" si="2"/>
        <v>-5.7142857142857141E-2</v>
      </c>
      <c r="K18" s="5" cm="1">
        <f t="array" ref="K18">_xll.FDS(A18,"FMA_PCT_ABOVE_MAVG(200,0,,,,""PORTAGG"")")/100</f>
        <v>0.65714285714285692</v>
      </c>
      <c r="L18" s="41" cm="1">
        <f t="array" ref="L18">_xll.FDSB(A18,"PERCENT_CHANGE(FMA_EPS(+1,0,,,,""PORTAGG"",""MEAN""),FMA_EPS(+1,-1AM,,,,""PORTAGG"",""MEAN""))")</f>
        <v>-1.12605303561249</v>
      </c>
      <c r="M18" s="41" cm="1">
        <f t="array" ref="M18">_xll.FDSB(A18,"PERCENT_CHANGE(FMA_EPS(+1,0,,,,""PORTAGG"",""MEAN""),FMA_EPS(+1,-3AM,,,,""PORTAGG"",""MEAN""))")</f>
        <v>-2.5860327331409398</v>
      </c>
      <c r="N18" s="3" cm="1">
        <f t="array" ref="N18">_xll.FDS(C18,"FG_TOTAL_RETURNC(0,-1AM)")</f>
        <v>4.3750049999999998</v>
      </c>
      <c r="O18" s="3" cm="1">
        <f t="array" ref="O18">_xll.FDS(C18,"FG_TOTAL_RETURNC(0,-3AM)")</f>
        <v>8.4415549999999993</v>
      </c>
      <c r="P18" s="3" cm="1">
        <f t="array" ref="P18">_xll.FDS(C18,"FG_TOTAL_RETURNC(0,-6AM)")</f>
        <v>9.4042890000000003</v>
      </c>
      <c r="Q18" s="9" cm="1">
        <f t="array" ref="Q18">_xll.FDS(C18,"P_PRICE(0)/P_PRICE_HIGH_PR(0,,,,,,""PRICE"",""INTRA"",""52W"")")</f>
        <v>0.99297299999999999</v>
      </c>
      <c r="R18" s="9" cm="1">
        <f t="array" ref="R18">_xll.FDS(C18,"P_PRICE(0)/P_PRICE_low_PR(0,,,,,,""PRICE"",""INTRA"",""52W"")-1")</f>
        <v>0.17305243000000001</v>
      </c>
      <c r="S18" s="3" cm="1">
        <f t="array" ref="S18">_xll.FDS(C18,"FG_TOTAL_RETURNC(0,-12AM)")</f>
        <v>9.466564</v>
      </c>
      <c r="T18" s="4" cm="1">
        <f t="array" ref="T18">_xlfn.PERCENTRANK.EXC(_xlfn._xlws.FILTER($R$3:$R$23, ISNUMBER($R$3:$R$23)),R18)*100</f>
        <v>36.299999999999997</v>
      </c>
      <c r="U18" s="4">
        <f t="shared" si="3"/>
        <v>63.7</v>
      </c>
      <c r="V18" s="4" cm="1">
        <f t="array" ref="V18">_xlfn.PERCENTRANK.EXC(_xlfn._xlws.FILTER($Q$3:$Q$23, ISNUMBER($Q$3:$Q$23)),Q18)*100</f>
        <v>63.6</v>
      </c>
      <c r="W18" s="4" cm="1">
        <f t="array" ref="W18">_xlfn.PERCENTRANK.EXC(_xlfn._xlws.FILTER($O$3:$O$23, ISNUMBER($O$3:$O$23)),O18)*100</f>
        <v>50</v>
      </c>
      <c r="X18" s="4" cm="1">
        <f t="array" ref="X18">_xlfn.PERCENTRANK.EXC(_xlfn._xlws.FILTER($P$3:$P$23, ISNUMBER($P$3:$P$23)),P18)*100</f>
        <v>54.500000000000007</v>
      </c>
      <c r="Y18" s="200" cm="1">
        <f t="array" ref="Y18">_xlfn.PERCENTRANK.EXC(_xlfn._xlws.FILTER($S$3:$S$23, ISNUMBER($S$3:$S$23)),S18)*100</f>
        <v>40.9</v>
      </c>
      <c r="Z18" s="4" cm="1">
        <f t="array" ref="Z18">_xlfn.PERCENTRANK.EXC(_xlfn._xlws.FILTER($K$3:$K$23, ISNUMBER($K$3:$K$23)),K18)*100</f>
        <v>72.7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40.9</v>
      </c>
      <c r="AC18" s="4">
        <f t="shared" si="4"/>
        <v>40.9</v>
      </c>
      <c r="AD18" s="4">
        <f t="shared" si="5"/>
        <v>31.8</v>
      </c>
      <c r="AE18" s="4">
        <f t="shared" si="6"/>
        <v>22.7</v>
      </c>
      <c r="AF18" s="4">
        <f>'Economic Momentum'!Q19</f>
        <v>86.3</v>
      </c>
      <c r="AG18" s="4">
        <f ca="1">'Economic Momentum'!R19</f>
        <v>90.9</v>
      </c>
      <c r="AH18" s="4">
        <f t="shared" ca="1" si="7"/>
        <v>56.79</v>
      </c>
      <c r="AJ18" s="3" cm="1">
        <f t="array" aca="1" ref="AJ18" ca="1">_xlfn.PERCENTRANK.EXC(_xlfn._xlws.FILTER($AH$3:$AH$23, ISNUMBER($AH$3:$AH$23)),AH18)*100</f>
        <v>54.500000000000007</v>
      </c>
      <c r="AK18">
        <f t="shared" si="8"/>
        <v>1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556144.83028273599</v>
      </c>
      <c r="E19" cm="1">
        <f t="array" ref="E19">_xll.FDS(C19,"FMA_COS_UP(""EPS"",""1M"",+1,NOW,,,""PORTAGG"",""MEANR"")")</f>
        <v>49</v>
      </c>
      <c r="F19" cm="1">
        <f t="array" ref="F19">_xll.FDS(C19,"FMA_COS_DOWN(""EPS"",""1M"",+1,NOW,,,""PORTAGG"",""MEANR"")")</f>
        <v>72</v>
      </c>
      <c r="G19" s="1" cm="1">
        <f t="array" ref="G19">_xll.FDS(A19,"SIZE(FG_CONSTITUENTS)")</f>
        <v>1</v>
      </c>
      <c r="H19" s="48">
        <f t="shared" si="0"/>
        <v>49</v>
      </c>
      <c r="I19" s="48">
        <f t="shared" si="1"/>
        <v>72</v>
      </c>
      <c r="J19" s="9">
        <f t="shared" si="2"/>
        <v>-23</v>
      </c>
      <c r="K19" s="6" cm="1">
        <f t="array" ref="K19">_xll.FDS(A19,"FMA_PCT_ABOVE_MAVG(200,0,,,,""PORTAGG"")")/100</f>
        <v>0.45118343195266297</v>
      </c>
      <c r="L19" s="41" cm="1">
        <f t="array" ref="L19">_xll.FDSB(A19,"PERCENT_CHANGE(FMA_EPS(+1,0,,,,""PORTAGG"",""MEAN""),FMA_EPS(+1,-1AM,,,,""PORTAGG"",""MEAN""))")</f>
        <v>-2.1595962628339702</v>
      </c>
      <c r="M19" s="41" cm="1">
        <f t="array" ref="M19">_xll.FDSB(A19,"PERCENT_CHANGE(FMA_EPS(+1,0,,,,""PORTAGG"",""MEAN""),FMA_EPS(+1,-3AM,,,,""PORTAGG"",""MEAN""))")</f>
        <v>-5.45764828818852</v>
      </c>
      <c r="N19" s="3" cm="1">
        <f t="array" ref="N19">_xll.FDS(C19,"FG_TOTAL_RETURNC(0,-1AM)")</f>
        <v>6.2918186</v>
      </c>
      <c r="O19" s="54" cm="1">
        <f t="array" ref="O19">_xll.FDS(C19,"FG_TOTAL_RETURNC(0,-3AM)")</f>
        <v>10.744130999999999</v>
      </c>
      <c r="P19" s="54" cm="1">
        <f t="array" ref="P19">_xll.FDS(C19,"FG_TOTAL_RETURNC(0,-6AM)")</f>
        <v>5.0201773999999997</v>
      </c>
      <c r="Q19" s="9" cm="1">
        <f t="array" ref="Q19">_xll.FDS(C19,"P_PRICE(0)/P_PRICE_HIGH_PR(0,,,,,,""PRICE"",""INTRA"",""52W"")")</f>
        <v>0.96311329999999995</v>
      </c>
      <c r="R19" s="9" cm="1">
        <f t="array" ref="R19">_xll.FDS(C19,"P_PRICE(0)/P_PRICE_low_PR(0,,,,,,""PRICE"",""INTRA"",""52W"")-1")</f>
        <v>0.13900733000000001</v>
      </c>
      <c r="S19" s="3" cm="1">
        <f t="array" ref="S19">_xll.FDS(C19,"FG_TOTAL_RETURNC(0,-12AM)")</f>
        <v>-3.1392992</v>
      </c>
      <c r="T19" s="4" cm="1">
        <f t="array" ref="T19">_xlfn.PERCENTRANK.EXC(_xlfn._xlws.FILTER($R$3:$R$23, ISNUMBER($R$3:$R$23)),R19)*100</f>
        <v>18.099999999999998</v>
      </c>
      <c r="U19" s="4">
        <f t="shared" si="3"/>
        <v>81.900000000000006</v>
      </c>
      <c r="V19" s="4" cm="1">
        <f t="array" ref="V19">_xlfn.PERCENTRANK.EXC(_xlfn._xlws.FILTER($Q$3:$Q$23, ISNUMBER($Q$3:$Q$23)),Q19)*100</f>
        <v>36.299999999999997</v>
      </c>
      <c r="W19" s="4" cm="1">
        <f t="array" ref="W19">_xlfn.PERCENTRANK.EXC(_xlfn._xlws.FILTER($O$3:$O$23, ISNUMBER($O$3:$O$23)),O19)*100</f>
        <v>54.500000000000007</v>
      </c>
      <c r="X19" s="4" cm="1">
        <f t="array" ref="X19">_xlfn.PERCENTRANK.EXC(_xlfn._xlws.FILTER($P$3:$P$23, ISNUMBER($P$3:$P$23)),P19)*100</f>
        <v>27.200000000000003</v>
      </c>
      <c r="Y19" s="200" cm="1">
        <f t="array" ref="Y19">_xlfn.PERCENTRANK.EXC(_xlfn._xlws.FILTER($S$3:$S$23, ISNUMBER($S$3:$S$23)),S19)*100</f>
        <v>4.5</v>
      </c>
      <c r="Z19" s="4" cm="1">
        <f t="array" ref="Z19">_xlfn.PERCENTRANK.EXC(_xlfn._xlws.FILTER($K$3:$K$23, ISNUMBER($K$3:$K$23)),K19)*100</f>
        <v>31.8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27.200000000000003</v>
      </c>
      <c r="AD19" s="4">
        <f t="shared" si="5"/>
        <v>18.099999999999998</v>
      </c>
      <c r="AE19" s="4">
        <f t="shared" si="6"/>
        <v>54.500000000000007</v>
      </c>
      <c r="AF19" s="4">
        <f>'Economic Momentum'!Q20</f>
        <v>72.7</v>
      </c>
      <c r="AG19" s="4">
        <f ca="1">'Economic Momentum'!R20</f>
        <v>95.399999999999991</v>
      </c>
      <c r="AH19" s="4">
        <f t="shared" ca="1" si="7"/>
        <v>39.03</v>
      </c>
      <c r="AJ19" s="3" cm="1">
        <f t="array" aca="1" ref="AJ19" ca="1">_xlfn.PERCENTRANK.EXC(_xlfn._xlws.FILTER($AH$3:$AH$23, ISNUMBER($AH$3:$AH$23)),AH19)*100</f>
        <v>40.9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367411.13</v>
      </c>
      <c r="E20" cm="1">
        <f t="array" ref="E20">_xll.FDS(C20,"FMA_COS_UP(""EPS"",""1M"",+1,NOW,,,""PORTAGG"",""MEANR"")")</f>
        <v>12</v>
      </c>
      <c r="F20" cm="1">
        <f t="array" ref="F20">_xll.FDS(C20,"FMA_COS_DOWN(""EPS"",""1M"",+1,NOW,,,""PORTAGG"",""MEANR"")")</f>
        <v>27</v>
      </c>
      <c r="G20" cm="1">
        <f t="array" ref="G20">_xll.FDS(A20,"SIZE(FG_CONSTITUENTS)")</f>
        <v>98</v>
      </c>
      <c r="H20" s="9">
        <f t="shared" si="0"/>
        <v>0.12244897959183673</v>
      </c>
      <c r="I20" s="9">
        <f t="shared" si="1"/>
        <v>0.27551020408163263</v>
      </c>
      <c r="J20" s="9">
        <f t="shared" si="2"/>
        <v>-0.15306122448979589</v>
      </c>
      <c r="K20" s="5" cm="1">
        <f t="array" ref="K20">_xll.FDS(A20,"FMA_PCT_ABOVE_MAVG(200,0,,,,""PORTAGG"")")/100</f>
        <v>0.44791666666666702</v>
      </c>
      <c r="L20" s="41" cm="1">
        <f t="array" ref="L20">_xll.FDSB(A20,"PERCENT_CHANGE(FMA_EPS(+1,0,,,,""PORTAGG"",""MEAN""),FMA_EPS(+1,-1AM,,,,""PORTAGG"",""MEAN""))")</f>
        <v>-13.6443739855366</v>
      </c>
      <c r="M20" s="41" cm="1">
        <f t="array" ref="M20">_xll.FDSB(A20,"PERCENT_CHANGE(FMA_EPS(+1,0,,,,""PORTAGG"",""MEAN""),FMA_EPS(+1,-3AM,,,,""PORTAGG"",""MEAN""))")</f>
        <v>-21.170364049992202</v>
      </c>
      <c r="N20" s="3" cm="1">
        <f t="array" ref="N20">_xll.FDS(C20,"FG_TOTAL_RETURNC(0,-1AM)")</f>
        <v>0.24449825</v>
      </c>
      <c r="O20" s="3" cm="1">
        <f t="array" ref="O20">_xll.FDS(C20,"FG_TOTAL_RETURNC(0,-3AM)")</f>
        <v>-12.017160000000001</v>
      </c>
      <c r="P20" s="3" cm="1">
        <f t="array" ref="P20">_xll.FDS(C20,"FG_TOTAL_RETURNC(0,-6AM)")</f>
        <v>6.6725491999999997</v>
      </c>
      <c r="Q20" s="9" cm="1">
        <f t="array" ref="Q20">_xll.FDS(C20,"P_PRICE(0)/P_PRICE_HIGH_PR(0,,,,,,""PRICE"",""INTRA"",""52W"")")</f>
        <v>0.83089400000000002</v>
      </c>
      <c r="R20" s="9" cm="1">
        <f t="array" ref="R20">_xll.FDS(C20,"P_PRICE(0)/P_PRICE_low_PR(0,,,,,,""PRICE"",""INTRA"",""52W"")-1")</f>
        <v>0.16956842</v>
      </c>
      <c r="S20" s="3" cm="1">
        <f t="array" ref="S20">_xll.FDS(C20,"FG_TOTAL_RETURNC(0,-12AM)")</f>
        <v>-1.1450589</v>
      </c>
      <c r="T20" s="4" cm="1">
        <f t="array" ref="T20">_xlfn.PERCENTRANK.EXC(_xlfn._xlws.FILTER($R$3:$R$23, ISNUMBER($R$3:$R$23)),R20)*100</f>
        <v>31.8</v>
      </c>
      <c r="U20" s="4">
        <f t="shared" si="3"/>
        <v>68.2</v>
      </c>
      <c r="V20" s="4" cm="1">
        <f t="array" ref="V20">_xlfn.PERCENTRANK.EXC(_xlfn._xlws.FILTER($Q$3:$Q$23, ISNUMBER($Q$3:$Q$23)),Q20)*100</f>
        <v>9</v>
      </c>
      <c r="W20" s="4" cm="1">
        <f t="array" ref="W20">_xlfn.PERCENTRANK.EXC(_xlfn._xlws.FILTER($O$3:$O$23, ISNUMBER($O$3:$O$23)),O20)*100</f>
        <v>4.5</v>
      </c>
      <c r="X20" s="4" cm="1">
        <f t="array" ref="X20">_xlfn.PERCENTRANK.EXC(_xlfn._xlws.FILTER($P$3:$P$23, ISNUMBER($P$3:$P$23)),P20)*100</f>
        <v>40.9</v>
      </c>
      <c r="Y20" s="200" cm="1">
        <f t="array" ref="Y20">_xlfn.PERCENTRANK.EXC(_xlfn._xlws.FILTER($S$3:$S$23, ISNUMBER($S$3:$S$23)),S20)*100</f>
        <v>13.600000000000001</v>
      </c>
      <c r="Z20" s="4" cm="1">
        <f t="array" ref="Z20">_xlfn.PERCENTRANK.EXC(_xlfn._xlws.FILTER($K$3:$K$23, ISNUMBER($K$3:$K$23)),K20)*100</f>
        <v>27.200000000000003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18.099999999999998</v>
      </c>
      <c r="AC20" s="4">
        <f t="shared" si="4"/>
        <v>4.5</v>
      </c>
      <c r="AD20" s="4">
        <f t="shared" si="5"/>
        <v>4.5</v>
      </c>
      <c r="AE20" s="4">
        <f t="shared" si="6"/>
        <v>36.299999999999997</v>
      </c>
      <c r="AF20" s="4">
        <f>'Economic Momentum'!Q21</f>
        <v>4.5</v>
      </c>
      <c r="AG20" s="4">
        <f ca="1">'Economic Momentum'!R21</f>
        <v>13.600000000000001</v>
      </c>
      <c r="AH20" s="4">
        <f t="shared" ca="1" si="7"/>
        <v>17.22</v>
      </c>
      <c r="AJ20" s="3" cm="1">
        <f t="array" aca="1" ref="AJ20" ca="1">_xlfn.PERCENTRANK.EXC(_xlfn._xlws.FILTER($AH$3:$AH$23, ISNUMBER($AH$3:$AH$23)),AH20)*100</f>
        <v>13.600000000000001</v>
      </c>
      <c r="AK20">
        <f t="shared" si="8"/>
        <v>0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930607.8</v>
      </c>
      <c r="E21" cm="1">
        <f t="array" ref="E21">_xll.FDS(C21,"FMA_COS_UP(""EPS"",""1M"",+1,NOW,,,""PORTAGG"",""MEANR"")")</f>
        <v>7</v>
      </c>
      <c r="F21" cm="1">
        <f t="array" ref="F21">_xll.FDS(C21,"FMA_COS_DOWN(""EPS"",""1M"",+1,NOW,,,""PORTAGG"",""MEANR"")")</f>
        <v>8</v>
      </c>
      <c r="G21" cm="1">
        <f t="array" ref="G21">_xll.FDS(A21,"SIZE(FG_CONSTITUENTS)")</f>
        <v>46</v>
      </c>
      <c r="H21" s="9">
        <f t="shared" si="0"/>
        <v>0.15217391304347827</v>
      </c>
      <c r="I21" s="9">
        <f t="shared" si="1"/>
        <v>0.17391304347826086</v>
      </c>
      <c r="J21" s="9">
        <f t="shared" si="2"/>
        <v>-2.1739130434782594E-2</v>
      </c>
      <c r="K21" s="5" cm="1">
        <f t="array" ref="K21">_xll.FDS(A21,"FMA_PCT_ABOVE_MAVG(200,0,,,,""PORTAGG"")")/100</f>
        <v>0.48780487804877998</v>
      </c>
      <c r="L21" s="41" cm="1">
        <f t="array" ref="L21">_xll.FDSB(A21,"PERCENT_CHANGE(FMA_EPS(+1,0,,,,""PORTAGG"",""MEAN""),FMA_EPS(+1,-1AM,,,,""PORTAGG"",""MEAN""))")</f>
        <v>-3.34680580008669</v>
      </c>
      <c r="M21" s="41" cm="1">
        <f t="array" ref="M21">_xll.FDSB(A21,"PERCENT_CHANGE(FMA_EPS(+1,0,,,,""PORTAGG"",""MEAN""),FMA_EPS(+1,-3AM,,,,""PORTAGG"",""MEAN""))")</f>
        <v>-0.48544115293843698</v>
      </c>
      <c r="N21" s="3" cm="1">
        <f t="array" ref="N21">_xll.FDS(C21,"FG_TOTAL_RETURNC(0,-1AM)")</f>
        <v>3.8332223999999999</v>
      </c>
      <c r="O21" s="3" cm="1">
        <f t="array" ref="O21">_xll.FDS(C21,"FG_TOTAL_RETURNC(0,-3AM)")</f>
        <v>13.864303</v>
      </c>
      <c r="P21" s="3" cm="1">
        <f t="array" ref="P21">_xll.FDS(C21,"FG_TOTAL_RETURNC(0,-6AM)")</f>
        <v>8.6151959999999992</v>
      </c>
      <c r="Q21" s="9" cm="1">
        <f t="array" ref="Q21">_xll.FDS(C21,"P_PRICE(0)/P_PRICE_HIGH_PR(0,,,,,,""PRICE"",""INTRA"",""52W"")")</f>
        <v>0.98436743000000004</v>
      </c>
      <c r="R21" s="9" cm="1">
        <f t="array" ref="R21">_xll.FDS(C21,"P_PRICE(0)/P_PRICE_low_PR(0,,,,,,""PRICE"",""INTRA"",""52W"")-1")</f>
        <v>0.16572285</v>
      </c>
      <c r="S21" s="3" cm="1">
        <f t="array" ref="S21">_xll.FDS(C21,"FG_TOTAL_RETURNC(0,-12AM)")</f>
        <v>4.3456197000000003</v>
      </c>
      <c r="T21" s="4" cm="1">
        <f t="array" ref="T21">_xlfn.PERCENTRANK.EXC(_xlfn._xlws.FILTER($R$3:$R$23, ISNUMBER($R$3:$R$23)),R21)*100</f>
        <v>27.200000000000003</v>
      </c>
      <c r="U21" s="4">
        <f t="shared" si="3"/>
        <v>72.8</v>
      </c>
      <c r="V21" s="4" cm="1">
        <f t="array" ref="V21">_xlfn.PERCENTRANK.EXC(_xlfn._xlws.FILTER($Q$3:$Q$23, ISNUMBER($Q$3:$Q$23)),Q21)*100</f>
        <v>59</v>
      </c>
      <c r="W21" s="4" cm="1">
        <f t="array" ref="W21">_xlfn.PERCENTRANK.EXC(_xlfn._xlws.FILTER($O$3:$O$23, ISNUMBER($O$3:$O$23)),O21)*100</f>
        <v>72.7</v>
      </c>
      <c r="X21" s="4" cm="1">
        <f t="array" ref="X21">_xlfn.PERCENTRANK.EXC(_xlfn._xlws.FILTER($P$3:$P$23, ISNUMBER($P$3:$P$23)),P21)*100</f>
        <v>45.4</v>
      </c>
      <c r="Y21" s="200" cm="1">
        <f t="array" ref="Y21">_xlfn.PERCENTRANK.EXC(_xlfn._xlws.FILTER($S$3:$S$23, ISNUMBER($S$3:$S$23)),S21)*100</f>
        <v>22.7</v>
      </c>
      <c r="Z21" s="4" cm="1">
        <f t="array" ref="Z21">_xlfn.PERCENTRANK.EXC(_xlfn._xlws.FILTER($K$3:$K$23, ISNUMBER($K$3:$K$23)),K21)*100</f>
        <v>50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63.6</v>
      </c>
      <c r="AC21" s="4">
        <f t="shared" si="4"/>
        <v>18.099999999999998</v>
      </c>
      <c r="AD21" s="4">
        <f t="shared" si="5"/>
        <v>45.4</v>
      </c>
      <c r="AE21" s="4">
        <f t="shared" si="6"/>
        <v>68.100000000000009</v>
      </c>
      <c r="AF21" s="4">
        <f>'Economic Momentum'!Q22</f>
        <v>45.4</v>
      </c>
      <c r="AG21" s="4">
        <f ca="1">'Economic Momentum'!R22</f>
        <v>40.9</v>
      </c>
      <c r="AH21" s="4">
        <f t="shared" ca="1" si="7"/>
        <v>59.029999999999994</v>
      </c>
      <c r="AJ21" s="3" cm="1">
        <f t="array" aca="1" ref="AJ21" ca="1">_xlfn.PERCENTRANK.EXC(_xlfn._xlws.FILTER($AH$3:$AH$23, ISNUMBER($AH$3:$AH$23)),AH21)*100</f>
        <v>59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25631.95019</v>
      </c>
      <c r="E22" cm="1">
        <f t="array" ref="E22">_xll.FDS(C22,"FMA_COS_UP(""EPS"",""1M"",+1,NOW,,,""PORTAGG"",""MEANR"")")</f>
        <v>9</v>
      </c>
      <c r="F22" cm="1">
        <f t="array" ref="F22">_xll.FDS(C22,"FMA_COS_DOWN(""EPS"",""1M"",+1,NOW,,,""PORTAGG"",""MEANR"")")</f>
        <v>11</v>
      </c>
      <c r="G22" cm="1">
        <f t="array" ref="G22">_xll.FDS(A22,"SIZE(FG_CONSTITUENTS)")</f>
        <v>47</v>
      </c>
      <c r="H22" s="9">
        <f t="shared" si="0"/>
        <v>0.19148936170212766</v>
      </c>
      <c r="I22" s="9">
        <f t="shared" si="1"/>
        <v>0.23404255319148937</v>
      </c>
      <c r="J22" s="9">
        <f t="shared" si="2"/>
        <v>-4.2553191489361708E-2</v>
      </c>
      <c r="K22" s="5" cm="1">
        <f t="array" ref="K22">_xll.FDS(A22,"FMA_PCT_ABOVE_MAVG(200,0,,,,""PORTAGG"")")/100</f>
        <v>0.45652173913043498</v>
      </c>
      <c r="L22" s="41" cm="1">
        <f t="array" ref="L22">_xll.FDSB(A22,"PERCENT_CHANGE(FMA_EPS(+1,0,,,,""PORTAGG"",""MEAN""),FMA_EPS(+1,-1AM,,,,""PORTAGG"",""MEAN""))")</f>
        <v>-0.65274692849273797</v>
      </c>
      <c r="M22" s="41" cm="1">
        <f t="array" ref="M22">_xll.FDSB(A22,"PERCENT_CHANGE(FMA_EPS(+1,0,,,,""PORTAGG"",""MEAN""),FMA_EPS(+1,-3AM,,,,""PORTAGG"",""MEAN""))")</f>
        <v>7.2575139885340398</v>
      </c>
      <c r="N22" s="3" cm="1">
        <f t="array" ref="N22">_xll.FDS(C22,"FG_TOTAL_RETURNC(0,-1AM)")</f>
        <v>0.7898927</v>
      </c>
      <c r="O22" s="3" cm="1">
        <f t="array" ref="O22">_xll.FDS(C22,"FG_TOTAL_RETURNC(0,-3AM)")</f>
        <v>3.824246</v>
      </c>
      <c r="P22" s="3" cm="1">
        <f t="array" ref="P22">_xll.FDS(C22,"FG_TOTAL_RETURNC(0,-6AM)")</f>
        <v>-7.736802</v>
      </c>
      <c r="Q22" s="9" cm="1">
        <f t="array" ref="Q22">_xll.FDS(C22,"P_PRICE(0)/P_PRICE_HIGH_PR(0,,,,,,""PRICE"",""INTRA"",""52W"")")</f>
        <v>0.91732570000000002</v>
      </c>
      <c r="R22" s="9" cm="1">
        <f t="array" ref="R22">_xll.FDS(C22,"P_PRICE(0)/P_PRICE_low_PR(0,,,,,,""PRICE"",""INTRA"",""52W"")-1")</f>
        <v>0.13422227</v>
      </c>
      <c r="S22" s="3" cm="1">
        <f t="array" ref="S22">_xll.FDS(C22,"FG_TOTAL_RETURNC(0,-12AM)")</f>
        <v>-0.99960565999999995</v>
      </c>
      <c r="T22" s="4" cm="1">
        <f t="array" ref="T22">_xlfn.PERCENTRANK.EXC(_xlfn._xlws.FILTER($R$3:$R$23, ISNUMBER($R$3:$R$23)),R22)*100</f>
        <v>13.600000000000001</v>
      </c>
      <c r="U22" s="4">
        <f t="shared" si="3"/>
        <v>86.4</v>
      </c>
      <c r="V22" s="4" cm="1">
        <f t="array" ref="V22">_xlfn.PERCENTRANK.EXC(_xlfn._xlws.FILTER($Q$3:$Q$23, ISNUMBER($Q$3:$Q$23)),Q22)*100</f>
        <v>18.099999999999998</v>
      </c>
      <c r="W22" s="4" cm="1">
        <f t="array" ref="W22">_xlfn.PERCENTRANK.EXC(_xlfn._xlws.FILTER($O$3:$O$23, ISNUMBER($O$3:$O$23)),O22)*100</f>
        <v>22.7</v>
      </c>
      <c r="X22" s="4" cm="1">
        <f t="array" ref="X22">_xlfn.PERCENTRANK.EXC(_xlfn._xlws.FILTER($P$3:$P$23, ISNUMBER($P$3:$P$23)),P22)*100</f>
        <v>9</v>
      </c>
      <c r="Y22" s="200" cm="1">
        <f t="array" ref="Y22">_xlfn.PERCENTRANK.EXC(_xlfn._xlws.FILTER($S$3:$S$23, ISNUMBER($S$3:$S$23)),S22)*100</f>
        <v>18.099999999999998</v>
      </c>
      <c r="Z22" s="4" cm="1">
        <f t="array" ref="Z22">_xlfn.PERCENTRANK.EXC(_xlfn._xlws.FILTER($K$3:$K$23, ISNUMBER($K$3:$K$23)),K22)*100</f>
        <v>36.299999999999997</v>
      </c>
      <c r="AA22" s="4" cm="1">
        <f t="array" ref="AA22">_xlfn.PERCENTRANK.EXC(_xlfn._xlws.FILTER($H$3:$H$23, ISNUMBER($H$3:$H$23)),H22)*100</f>
        <v>18.099999999999998</v>
      </c>
      <c r="AB22" s="4" cm="1">
        <f t="array" ref="AB22">_xlfn.PERCENTRANK.EXC(_xlfn._xlws.FILTER($J$3:$J$23, ISNUMBER($J$3:$J$23)),J22)*100</f>
        <v>50</v>
      </c>
      <c r="AC22" s="4">
        <f t="shared" si="4"/>
        <v>63.6</v>
      </c>
      <c r="AD22" s="4">
        <f t="shared" si="5"/>
        <v>68.100000000000009</v>
      </c>
      <c r="AE22" s="4">
        <f t="shared" si="6"/>
        <v>4.5</v>
      </c>
      <c r="AF22" s="4">
        <f>'Economic Momentum'!Q23</f>
        <v>77.2</v>
      </c>
      <c r="AG22" s="4">
        <f ca="1">'Economic Momentum'!R23</f>
        <v>81.8</v>
      </c>
      <c r="AH22" s="4">
        <f t="shared" ca="1" si="7"/>
        <v>16.75</v>
      </c>
      <c r="AJ22" s="3" cm="1">
        <f t="array" aca="1" ref="AJ22" ca="1">_xlfn.PERCENTRANK.EXC(_xlfn._xlws.FILTER($AH$3:$AH$23, ISNUMBER($AH$3:$AH$23)),AH22)*100</f>
        <v>9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2763674.8</v>
      </c>
      <c r="E23" cm="1">
        <f t="array" ref="E23">_xll.FDS(C23,"FMA_COS_UP(""EPS"",""1M"",+1,NOW,,,""PORTAGG"",""MEANR"")")</f>
        <v>30</v>
      </c>
      <c r="F23" cm="1">
        <f t="array" ref="F23">_xll.FDS(C23,"FMA_COS_DOWN(""EPS"",""1M"",+1,NOW,,,""PORTAGG"",""MEANR"")")</f>
        <v>33</v>
      </c>
      <c r="G23" cm="1">
        <f t="array" ref="G23">_xll.FDS(A23,"SIZE(FG_CONSTITUENTS)")</f>
        <v>127</v>
      </c>
      <c r="H23" s="9">
        <f t="shared" si="0"/>
        <v>0.23622047244094488</v>
      </c>
      <c r="I23" s="9">
        <f t="shared" si="1"/>
        <v>0.25984251968503935</v>
      </c>
      <c r="J23" s="9">
        <f t="shared" si="2"/>
        <v>-2.3622047244094474E-2</v>
      </c>
      <c r="K23" s="5" cm="1">
        <f t="array" ref="K23">_xll.FDS(A23,"FMA_PCT_ABOVE_MAVG(200,0,,,,""PORTAGG"")")/100</f>
        <v>0.47580645161290297</v>
      </c>
      <c r="L23" s="41" cm="1">
        <f t="array" ref="L23">_xll.FDSB(A23,"PERCENT_CHANGE(FMA_EPS(+1,0,,,,""PORTAGG"",""MEAN""),FMA_EPS(+1,-1AM,,,,""PORTAGG"",""MEAN""))")</f>
        <v>-0.91796999745608898</v>
      </c>
      <c r="M23" s="41" cm="1">
        <f t="array" ref="M23">_xll.FDSB(A23,"PERCENT_CHANGE(FMA_EPS(+1,0,,,,""PORTAGG"",""MEAN""),FMA_EPS(+1,-3AM,,,,""PORTAGG"",""MEAN""))")</f>
        <v>-0.90223356486403505</v>
      </c>
      <c r="N23" s="3" cm="1">
        <f t="array" ref="N23">_xll.FDS(C23,"FG_TOTAL_RETURNC(0,-1AM)")</f>
        <v>1.7374992</v>
      </c>
      <c r="O23" s="3" cm="1">
        <f t="array" ref="O23">_xll.FDS(C23,"FG_TOTAL_RETURNC(0,-3AM)")</f>
        <v>6.3573836999999997</v>
      </c>
      <c r="P23" s="3" cm="1">
        <f t="array" ref="P23">_xll.FDS(C23,"FG_TOTAL_RETURNC(0,-6AM)")</f>
        <v>-0.40868520000000003</v>
      </c>
      <c r="Q23" s="9" cm="1">
        <f t="array" ref="Q23">_xll.FDS(C23,"P_PRICE(0)/P_PRICE_HIGH_PR(0,,,,,,""PRICE"",""INTRA"",""52W"")")</f>
        <v>0.96086042999999999</v>
      </c>
      <c r="R23" s="9" cm="1">
        <f t="array" ref="R23">_xll.FDS(C23,"P_PRICE(0)/P_PRICE_low_PR(0,,,,,,""PRICE"",""INTRA"",""52W"")-1")</f>
        <v>0.19663084</v>
      </c>
      <c r="S23" s="3" cm="1">
        <f t="array" ref="S23">_xll.FDS(C23,"FG_TOTAL_RETURNC(0,-12AM)")</f>
        <v>14.031005</v>
      </c>
      <c r="T23" s="4" cm="1">
        <f t="array" ref="T23">_xlfn.PERCENTRANK.EXC(_xlfn._xlws.FILTER($R$3:$R$23, ISNUMBER($R$3:$R$23)),R23)*100</f>
        <v>40.9</v>
      </c>
      <c r="U23" s="4">
        <f t="shared" si="3"/>
        <v>59.1</v>
      </c>
      <c r="V23" s="4" cm="1">
        <f t="array" ref="V23">_xlfn.PERCENTRANK.EXC(_xlfn._xlws.FILTER($Q$3:$Q$23, ISNUMBER($Q$3:$Q$23)),Q23)*100</f>
        <v>31.8</v>
      </c>
      <c r="W23" s="4" cm="1">
        <f t="array" ref="W23">_xlfn.PERCENTRANK.EXC(_xlfn._xlws.FILTER($O$3:$O$23, ISNUMBER($O$3:$O$23)),O23)*100</f>
        <v>40.9</v>
      </c>
      <c r="X23" s="4" cm="1">
        <f t="array" ref="X23">_xlfn.PERCENTRANK.EXC(_xlfn._xlws.FILTER($P$3:$P$23, ISNUMBER($P$3:$P$23)),P23)*100</f>
        <v>18.099999999999998</v>
      </c>
      <c r="Y23" s="200" cm="1">
        <f t="array" ref="Y23">_xlfn.PERCENTRANK.EXC(_xlfn._xlws.FILTER($S$3:$S$23, ISNUMBER($S$3:$S$23)),S23)*100</f>
        <v>50</v>
      </c>
      <c r="Z23" s="4" cm="1">
        <f t="array" ref="Z23">_xlfn.PERCENTRANK.EXC(_xlfn._xlws.FILTER($K$3:$K$23, ISNUMBER($K$3:$K$23)),K23)*100</f>
        <v>45.4</v>
      </c>
      <c r="AA23" s="4" cm="1">
        <f t="array" ref="AA23">_xlfn.PERCENTRANK.EXC(_xlfn._xlws.FILTER($H$3:$H$23, ISNUMBER($H$3:$H$23)),H23)*100</f>
        <v>27.200000000000003</v>
      </c>
      <c r="AB23" s="4" cm="1">
        <f t="array" ref="AB23">_xlfn.PERCENTRANK.EXC(_xlfn._xlws.FILTER($J$3:$J$23, ISNUMBER($J$3:$J$23)),J23)*100</f>
        <v>54.500000000000007</v>
      </c>
      <c r="AC23" s="4">
        <f t="shared" si="4"/>
        <v>45.4</v>
      </c>
      <c r="AD23" s="4">
        <f t="shared" si="5"/>
        <v>40.9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27.200000000000003</v>
      </c>
      <c r="AH23" s="4">
        <f t="shared" ca="1" si="7"/>
        <v>30.42</v>
      </c>
      <c r="AJ23" s="3" cm="1">
        <f t="array" aca="1" ref="AJ23" ca="1">_xlfn.PERCENTRANK.EXC(_xlfn._xlws.FILTER($AH$3:$AH$23, ISNUMBER($AH$3:$AH$23)),AH23)*100</f>
        <v>31.8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427</v>
      </c>
      <c r="F30" cm="1">
        <f t="array" ref="F30">_xll.FDS(C30,"FMA_COS_DOWN(""EPS"",""1M"",+1,NOW,,,""PORTAGG"",""MEANR"")")</f>
        <v>600</v>
      </c>
      <c r="G30" cm="1">
        <f t="array" ref="G30">_xll.FDS(A30,"SIZE(FG_CONSTITUENTS)")</f>
        <v>1284</v>
      </c>
      <c r="H30" s="9">
        <f>E30/$G30</f>
        <v>0.3325545171339564</v>
      </c>
      <c r="I30" s="9">
        <f>F30/$G30</f>
        <v>0.46728971962616822</v>
      </c>
      <c r="J30" s="9">
        <f t="shared" ref="J30" si="9">H30-I30</f>
        <v>-0.13473520249221183</v>
      </c>
      <c r="K30" s="5" cm="1">
        <f t="array" ref="K30">_xll.FDS(A30,"FMA_PCT_ABOVE_MAVG(200,0,,,,""PORTAGG"")")/100</f>
        <v>0.63370253164557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-2.9700355942465602</v>
      </c>
      <c r="O30" s="3" cm="1">
        <f t="array" ref="O30">_xll.FDS(C30,"FG_TOTAL_RETURNC(0,-3AM)")</f>
        <v>7.5313686999999998</v>
      </c>
      <c r="P30" s="3" cm="1">
        <f t="array" ref="P30">_xll.FDS(C30,"FG_TOTAL_RETURNC(0,-6AM)")</f>
        <v>8.2145930000000007</v>
      </c>
      <c r="Q30" s="9" cm="1">
        <f t="array" ref="Q30">_xll.FDS(C30,"P_PRICE(0)/P_PRICE_HIGH_PR(0,,,,,,""PRICE"",""INTRA"",""52W"")")</f>
        <v>0.99895540000000005</v>
      </c>
      <c r="R30" s="9" cm="1">
        <f t="array" ref="R30">_xll.FDS(C30,"P_PRICE(0)/P_PRICE_low_PR(0,,,,,,""PRICE"",""INTRA"",""52W"")-1")</f>
        <v>0.30257905000000002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968</v>
      </c>
      <c r="F31" cm="1">
        <f t="array" ref="F31">_xll.FDS(C31,"FMA_COS_DOWN(""EPS"",""1M"",+1,NOW,,,""PORTAGG"",""MEANR"")")</f>
        <v>1194</v>
      </c>
      <c r="G31" cm="1">
        <f t="array" ref="G31">_xll.FDS(A31,"SIZE(FG_CONSTITUENTS)")</f>
        <v>4847</v>
      </c>
      <c r="H31" s="9">
        <f>E31/$G31</f>
        <v>0.1997111615432226</v>
      </c>
      <c r="I31" s="9">
        <f>F31/$G31</f>
        <v>0.24633794099442954</v>
      </c>
      <c r="J31" s="9">
        <f t="shared" ref="J31" si="10">H31-I31</f>
        <v>-4.662677945120694E-2</v>
      </c>
      <c r="K31" s="5" cm="1">
        <f t="array" ref="K31">_xll.FDS(A31,"FMA_PCT_ABOVE_MAVG(200,0,,,,""PORTAGG"")")/100</f>
        <v>0.40843270868824499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-1.45313880728309</v>
      </c>
      <c r="O31" s="3" cm="1">
        <f t="array" ref="O31">_xll.FDS(C31,"FG_TOTAL_RETURNC(0,-3AM)")</f>
        <v>10.889376</v>
      </c>
      <c r="P31" s="3" cm="1">
        <f t="array" ref="P31">_xll.FDS(C31,"FG_TOTAL_RETURNC(0,-6AM)")</f>
        <v>16.72082</v>
      </c>
      <c r="Q31" s="9" cm="1">
        <f t="array" ref="Q31">_xll.FDS(C31,"P_PRICE(0)/P_PRICE_HIGH_PR(0,,,,,,""PRICE"",""INTRA"",""52W"")")</f>
        <v>0.99659264000000003</v>
      </c>
      <c r="R31" s="9" cm="1">
        <f t="array" ref="R31">_xll.FDS(C31,"P_PRICE(0)/P_PRICE_low_PR(0,,,,,,""PRICE"",""INTRA"",""52W"")-1")</f>
        <v>0.28847945000000003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465</v>
      </c>
      <c r="F32" cm="1">
        <f t="array" ref="F32">_xll.FDS(C32,"FMA_COS_DOWN(""EPS"",""1M"",+1,NOW,,,""PORTAGG"",""MEANR"")")</f>
        <v>524</v>
      </c>
      <c r="G32" cm="1">
        <f t="array" ref="G32">_xll.FDS(A32,"SIZE(FG_CONSTITUENTS)")</f>
        <v>1412</v>
      </c>
      <c r="H32" s="9">
        <f t="shared" ref="H32" si="12">E32/$G32</f>
        <v>0.3293201133144476</v>
      </c>
      <c r="I32" s="9">
        <f t="shared" ref="I32" si="13">F32/$G32</f>
        <v>0.37110481586402266</v>
      </c>
      <c r="J32" s="9">
        <f t="shared" ref="J32" si="14">H32-I32</f>
        <v>-4.1784702549575059E-2</v>
      </c>
      <c r="K32" s="5" cm="1">
        <f t="array" ref="K32">_xll.FDS(A32,"FMA_PCT_ABOVE_MAVG(200,0,,,,""PORTAGG"")")/100</f>
        <v>0.67306325515280707</v>
      </c>
      <c r="L32" s="41" cm="1">
        <f t="array" ref="L32">_xll.FDSB(A32,"PERCENT_CHANGE(FMA_EPS(+1,0,,,,""PORTAGG"",""MEAN""),FMA_EPS(+1,-1AM,,,,""PORTAGG"",""MEAN""))")</f>
        <v>-0.26833219618737397</v>
      </c>
      <c r="M32" s="41" cm="1">
        <f t="array" ref="M32">_xll.FDSB(A32,"PERCENT_CHANGE(FMA_EPS(+1,0,,,,""PORTAGG"",""MEAN""),FMA_EPS(+1,-3AM,,,,""PORTAGG"",""MEAN""))")</f>
        <v>1.34652864186968</v>
      </c>
      <c r="O32" s="3" cm="1">
        <f t="array" ref="O32">_xll.FDS(C32,"FG_TOTAL_RETURNC(0,-3AM)")</f>
        <v>6.3354489999999997</v>
      </c>
      <c r="P32" s="3" cm="1">
        <f t="array" ref="P32">_xll.FDS(C32,"FG_TOTAL_RETURNC(0,-6AM)")</f>
        <v>9.2954270000000001</v>
      </c>
      <c r="Q32" s="9" cm="1">
        <f t="array" ref="Q32">_xll.FDS(C32,"P_PRICE(0)/P_PRICE_HIGH_PR(0,,,,,,""PRICE"",""INTRA"",""52W"")")</f>
        <v>0.99843599999999999</v>
      </c>
      <c r="R32" s="9" cm="1">
        <f t="array" ref="R32">_xll.FDS(C32,"P_PRICE(0)/P_PRICE_low_PR(0,,,,,,""PRICE"",""INTRA"",""52W"")-1")</f>
        <v>0.36966001999999998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92</v>
      </c>
      <c r="F33" cm="1">
        <f t="array" ref="F33">_xll.FDS(C33,"FMA_COS_DOWN(""EPS"",""1M"",+1,NOW,,,""PORTAGG"",""MEANR"")")</f>
        <v>82</v>
      </c>
      <c r="G33" cm="1">
        <f t="array" ref="G33">_xll.FDS(A33,"SIZE(FG_CONSTITUENTS)")</f>
        <v>199</v>
      </c>
      <c r="H33" s="9">
        <f t="shared" ref="H33:H34" si="16">E33/$G33</f>
        <v>0.46231155778894473</v>
      </c>
      <c r="I33" s="9">
        <f t="shared" ref="I33:I34" si="17">F33/$G33</f>
        <v>0.4120603015075377</v>
      </c>
      <c r="J33" s="9">
        <f t="shared" ref="J33:J34" si="18">H33-I33</f>
        <v>5.0251256281407031E-2</v>
      </c>
      <c r="K33" s="5" cm="1">
        <f t="array" ref="K33">_xll.FDS(A33,"FMA_PCT_ABOVE_MAVG(200,0,,,,""PORTAGG"")")/100</f>
        <v>0.49246231155778902</v>
      </c>
      <c r="L33" s="41" cm="1">
        <f t="array" ref="L33">_xll.FDSB(A33,"PERCENT_CHANGE(FMA_EPS(+1,0,,,,""PORTAGG"",""MEAN""),FMA_EPS(+1,-1AM,,,,""PORTAGG"",""MEAN""))")</f>
        <v>0.39244533269803999</v>
      </c>
      <c r="M33" s="41" cm="1">
        <f t="array" ref="M33">_xll.FDSB(A33,"PERCENT_CHANGE(FMA_EPS(+1,0,,,,""PORTAGG"",""MEAN""),FMA_EPS(+1,-3AM,,,,""PORTAGG"",""MEAN""))")</f>
        <v>12.437019186603999</v>
      </c>
      <c r="O33" s="3" cm="1">
        <f t="array" ref="O33">_xll.FDS(C33,"FG_TOTAL_RETURNC(0,-3AM)")</f>
        <v>7.8935623000000001</v>
      </c>
      <c r="P33" s="3" cm="1">
        <f t="array" ref="P33">_xll.FDS(C33,"FG_TOTAL_RETURNC(0,-6AM)")</f>
        <v>2.6888610000000002</v>
      </c>
      <c r="Q33" s="9" cm="1">
        <f t="array" ref="Q33">_xll.FDS(C33,"P_PRICE(0)/P_PRICE_HIGH_PR(0,,,,,,""PRICE"",""INTRA"",""52W"")")</f>
        <v>0.99658656000000001</v>
      </c>
      <c r="R33" s="9" cm="1">
        <f t="array" ref="R33">_xll.FDS(C33,"P_PRICE(0)/P_PRICE_low_PR(0,,,,,,""PRICE"",""INTRA"",""52W"")-1")</f>
        <v>0.27604889999999999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153</v>
      </c>
      <c r="F34" cm="1">
        <f t="array" ref="F34">_xll.FDS(C34,"FMA_COS_DOWN(""EPS"",""1M"",+1,NOW,,,""PORTAGG"",""MEANR"")")</f>
        <v>162</v>
      </c>
      <c r="G34" cm="1">
        <f t="array" ref="G34">_xll.FDS(A34,"SIZE(FG_CONSTITUENTS)")</f>
        <v>503</v>
      </c>
      <c r="H34" s="9">
        <f t="shared" si="16"/>
        <v>0.30417495029821073</v>
      </c>
      <c r="I34" s="9">
        <f t="shared" si="17"/>
        <v>0.32206759443339961</v>
      </c>
      <c r="J34" s="9">
        <f t="shared" si="18"/>
        <v>-1.7892644135188873E-2</v>
      </c>
      <c r="K34" s="5" cm="1">
        <f t="array" ref="K34">_xll.FDS(A34,"FMA_PCT_ABOVE_MAVG(200,0,,,,""PORTAGG"")")/100</f>
        <v>0.7385229540918159</v>
      </c>
      <c r="L34" s="41" cm="1">
        <f t="array" ref="L34">_xll.FDSB(A34,"PERCENT_CHANGE(FMA_EPS(+1,0,,,,""PORTAGG"",""MEAN""),FMA_EPS(+1,-1AM,,,,""PORTAGG"",""MEAN""))")</f>
        <v>-0.83278610171017797</v>
      </c>
      <c r="M34" s="41" cm="1">
        <f t="array" ref="M34">_xll.FDSB(A34,"PERCENT_CHANGE(FMA_EPS(+1,0,,,,""PORTAGG"",""MEAN""),FMA_EPS(+1,-3AM,,,,""PORTAGG"",""MEAN""))")</f>
        <v>-1.25426322307386</v>
      </c>
      <c r="O34" s="3" cm="1">
        <f t="array" ref="O34">_xll.FDS(C34,"FG_TOTAL_RETURNC(0,-3AM)")</f>
        <v>5.0676227000000003</v>
      </c>
      <c r="P34" s="3" cm="1">
        <f t="array" ref="P34">_xll.FDS(C34,"FG_TOTAL_RETURNC(0,-6AM)")</f>
        <v>10.081315</v>
      </c>
      <c r="Q34" s="9" cm="1">
        <f t="array" ref="Q34">_xll.FDS(C34,"P_PRICE(0)/P_PRICE_HIGH_PR(0,,,,,,""PRICE"",""INTRA"",""52W"")")</f>
        <v>0.99580650000000004</v>
      </c>
      <c r="R34" s="9" cm="1">
        <f t="array" ref="R34">_xll.FDS(C34,"P_PRICE(0)/P_PRICE_low_PR(0,,,,,,""PRICE"",""INTRA"",""52W"")-1")</f>
        <v>0.39854835999999999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-0.12514191999999999</v>
      </c>
      <c r="E4" s="9">
        <f>HLOOKUP(B4,'Monthly Returns'!$A$1:$AC$134, 132, FALSE)</f>
        <v>0.17171717171717171</v>
      </c>
      <c r="H4" s="9">
        <f>HLOOKUP(B4,'Yearly returns'!$B$1:$V$140, 133, FALSE)</f>
        <v>0.28409090909090912</v>
      </c>
      <c r="I4" s="9">
        <f>HLOOKUP(B4,'Yearly returns'!$B$1:$V$140, 138, FALSE)</f>
        <v>0.52800000000000002</v>
      </c>
      <c r="L4" s="47">
        <f t="shared" ref="L4:L24" si="0">(1-PERCENTRANK($E$4:$E$24,E4))*100</f>
        <v>65</v>
      </c>
      <c r="M4" s="47">
        <f t="shared" ref="M4:M24" si="1">(1-PERCENTRANK($H$4:$H$24,H4))*100</f>
        <v>50</v>
      </c>
      <c r="N4" s="47">
        <f t="shared" ref="N4:N24" si="2">(1-PERCENTRANK($I$4:$I$24,I4))*100</f>
        <v>80</v>
      </c>
      <c r="P4">
        <f>L4*Assumption!$E$53 + M4*Assumption!$F$53 + N4*Assumption!$G$53</f>
        <v>68.75</v>
      </c>
      <c r="R4" cm="1">
        <f t="array" ref="R4">_xlfn.PERCENTRANK.EXC(_xlfn._xlws.FILTER(P$4:P$24, ISNUMBER(P$4:P$24)),P4)*100</f>
        <v>77.2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-0.25724638</v>
      </c>
      <c r="E5" s="9">
        <f>HLOOKUP(B5,'Monthly Returns'!$A$1:$AC$134, 132, FALSE)</f>
        <v>0.256198347107438</v>
      </c>
      <c r="H5" s="9">
        <f>HLOOKUP(B5,'Yearly returns'!$B$1:$V$140, 133, FALSE)</f>
        <v>0.35537190082644626</v>
      </c>
      <c r="I5" s="9">
        <f>HLOOKUP(B5,'Yearly returns'!$B$1:$V$140, 138, FALSE)</f>
        <v>0.68</v>
      </c>
      <c r="L5" s="47">
        <f t="shared" si="0"/>
        <v>19.999999999999996</v>
      </c>
      <c r="M5" s="47">
        <f t="shared" si="1"/>
        <v>9.9999999999999982</v>
      </c>
      <c r="N5" s="47">
        <f t="shared" si="2"/>
        <v>55.000000000000007</v>
      </c>
      <c r="P5">
        <f>L5*Assumption!$E$53 + M5*Assumption!$F$53 + N5*Assumption!$G$53</f>
        <v>35</v>
      </c>
      <c r="R5" cm="1">
        <f t="array" ref="R5">_xlfn.PERCENTRANK.EXC(_xlfn._xlws.FILTER(P$4:P$24, ISNUMBER(P$4:P$24)),P5)*100</f>
        <v>18.099999999999998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-0.33549582999999999</v>
      </c>
      <c r="E6" s="9">
        <f>HLOOKUP(B6,'Monthly Returns'!$A$1:$AC$134, 132, FALSE)</f>
        <v>0.1487603305785124</v>
      </c>
      <c r="H6" s="9">
        <f>HLOOKUP(B6,'Yearly returns'!$B$1:$V$140, 133, FALSE)</f>
        <v>0.23140495867768596</v>
      </c>
      <c r="I6" s="9">
        <f>HLOOKUP(B6,'Yearly returns'!$B$1:$V$140, 138, FALSE)</f>
        <v>0.67200000000000004</v>
      </c>
      <c r="L6" s="47">
        <f t="shared" si="0"/>
        <v>85</v>
      </c>
      <c r="M6" s="47">
        <f t="shared" si="1"/>
        <v>85</v>
      </c>
      <c r="N6" s="47">
        <f t="shared" si="2"/>
        <v>65</v>
      </c>
      <c r="P6">
        <f>L6*Assumption!$E$53 + M6*Assumption!$F$53 + N6*Assumption!$G$53</f>
        <v>75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-0.25193673999999999</v>
      </c>
      <c r="E7" s="9">
        <f>HLOOKUP(B7,'Monthly Returns'!$A$1:$AC$134, 132, FALSE)</f>
        <v>0.17355371900826447</v>
      </c>
      <c r="H7" s="9">
        <f>HLOOKUP(B7,'Yearly returns'!$B$1:$V$140, 133, FALSE)</f>
        <v>0.23140495867768596</v>
      </c>
      <c r="I7" s="9">
        <f>HLOOKUP(B7,'Yearly returns'!$B$1:$V$140, 138, FALSE)</f>
        <v>0.92600000000000005</v>
      </c>
      <c r="L7" s="47">
        <f t="shared" si="0"/>
        <v>60</v>
      </c>
      <c r="M7" s="47">
        <f t="shared" si="1"/>
        <v>85</v>
      </c>
      <c r="N7" s="47">
        <f t="shared" si="2"/>
        <v>25</v>
      </c>
      <c r="P7">
        <f>L7*Assumption!$E$53 + M7*Assumption!$F$53 + N7*Assumption!$G$53</f>
        <v>48.75</v>
      </c>
      <c r="R7" cm="1">
        <f t="array" ref="R7">_xlfn.PERCENTRANK.EXC(_xlfn._xlws.FILTER(P$4:P$24, ISNUMBER(P$4:P$24)),P7)*100</f>
        <v>45.4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-0.22102272000000001</v>
      </c>
      <c r="E8" s="9">
        <f>HLOOKUP(B8,'Monthly Returns'!$A$1:$AC$134, 132, FALSE)</f>
        <v>0.23966942148760331</v>
      </c>
      <c r="H8" s="9">
        <f>HLOOKUP(B8,'Yearly returns'!$B$1:$V$140, 133, FALSE)</f>
        <v>0.45454545454545453</v>
      </c>
      <c r="I8" s="9">
        <f>HLOOKUP(B8,'Yearly returns'!$B$1:$V$140, 138, FALSE)</f>
        <v>0.94199999999999995</v>
      </c>
      <c r="L8" s="47">
        <f t="shared" si="0"/>
        <v>25</v>
      </c>
      <c r="M8" s="47">
        <f t="shared" si="1"/>
        <v>0</v>
      </c>
      <c r="N8" s="47">
        <f t="shared" si="2"/>
        <v>15.000000000000002</v>
      </c>
      <c r="P8">
        <f>L8*Assumption!$E$53 + M8*Assumption!$F$53 + N8*Assumption!$G$53</f>
        <v>13.75</v>
      </c>
      <c r="R8" cm="1">
        <f t="array" ref="R8">_xlfn.PERCENTRANK.EXC(_xlfn._xlws.FILTER(P$4:P$24, ISNUMBER(P$4:P$24)),P8)*100</f>
        <v>4.5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-0.29450971999999997</v>
      </c>
      <c r="E9" s="9">
        <f>HLOOKUP(B9,'Monthly Returns'!$A$1:$AC$134, 132, FALSE)</f>
        <v>0.19834710743801653</v>
      </c>
      <c r="H9" s="9">
        <f>HLOOKUP(B9,'Yearly returns'!$B$1:$V$140, 133, FALSE)</f>
        <v>0.24793388429752067</v>
      </c>
      <c r="I9" s="9">
        <f>HLOOKUP(B9,'Yearly returns'!$B$1:$V$140, 138, FALSE)</f>
        <v>0.95899999999999996</v>
      </c>
      <c r="L9" s="47">
        <f t="shared" si="0"/>
        <v>50</v>
      </c>
      <c r="M9" s="49">
        <f t="shared" si="1"/>
        <v>70</v>
      </c>
      <c r="N9" s="47">
        <f t="shared" si="2"/>
        <v>9.9999999999999982</v>
      </c>
      <c r="P9">
        <f>L9*Assumption!$E$53 + M9*Assumption!$F$53 + N9*Assumption!$G$53</f>
        <v>35</v>
      </c>
      <c r="R9" cm="1">
        <f t="array" ref="R9">_xlfn.PERCENTRANK.EXC(_xlfn._xlws.FILTER(P$4:P$24, ISNUMBER(P$4:P$24)),P9)*100</f>
        <v>18.099999999999998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-0.13625693</v>
      </c>
      <c r="E10" s="9">
        <f>HLOOKUP(B10,'Monthly Returns'!$A$1:$AC$134, 132, FALSE)</f>
        <v>0.15702479338842976</v>
      </c>
      <c r="H10" s="9">
        <f>HLOOKUP(B10,'Yearly returns'!$B$1:$V$140, 133, FALSE)</f>
        <v>0.256198347107438</v>
      </c>
      <c r="I10" s="9">
        <f>HLOOKUP(B10,'Yearly returns'!$B$1:$V$140, 138, FALSE)</f>
        <v>0.99099999999999999</v>
      </c>
      <c r="L10" s="47">
        <f t="shared" si="0"/>
        <v>75</v>
      </c>
      <c r="M10" s="47">
        <f t="shared" si="1"/>
        <v>65</v>
      </c>
      <c r="N10" s="47">
        <f t="shared" si="2"/>
        <v>0</v>
      </c>
      <c r="P10">
        <f>L10*Assumption!$E$53 + M10*Assumption!$F$53 + N10*Assumption!$G$53</f>
        <v>35</v>
      </c>
      <c r="R10" cm="1">
        <f t="array" ref="R10">_xlfn.PERCENTRANK.EXC(_xlfn._xlws.FILTER(P$4:P$24, ISNUMBER(P$4:P$24)),P10)*100</f>
        <v>18.099999999999998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-0.15524995999999999</v>
      </c>
      <c r="E11" s="9">
        <f>HLOOKUP(B11,'Monthly Returns'!$A$1:$AC$134, 132, FALSE)</f>
        <v>0.1487603305785124</v>
      </c>
      <c r="H11" s="9">
        <f>HLOOKUP(B11,'Yearly returns'!$B$1:$V$140, 133, FALSE)</f>
        <v>0.19834710743801653</v>
      </c>
      <c r="I11" s="9">
        <f>HLOOKUP(B11,'Yearly returns'!$B$1:$V$140, 138, FALSE)</f>
        <v>0.92600000000000005</v>
      </c>
      <c r="L11" s="47">
        <f t="shared" si="0"/>
        <v>85</v>
      </c>
      <c r="M11" s="47">
        <f t="shared" si="1"/>
        <v>90</v>
      </c>
      <c r="N11" s="47">
        <f t="shared" si="2"/>
        <v>25</v>
      </c>
      <c r="P11">
        <f>L11*Assumption!$E$53 + M11*Assumption!$F$53 + N11*Assumption!$G$53</f>
        <v>56.25</v>
      </c>
      <c r="R11" cm="1">
        <f t="array" ref="R11">_xlfn.PERCENTRANK.EXC(_xlfn._xlws.FILTER(P$4:P$24, ISNUMBER(P$4:P$24)),P11)*100</f>
        <v>59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-0.33728934999999999</v>
      </c>
      <c r="E12" s="9">
        <f>HLOOKUP(B12,'Monthly Returns'!$A$1:$AC$134, 132, FALSE)</f>
        <v>0.19834710743801653</v>
      </c>
      <c r="H12" s="9">
        <f>HLOOKUP(B12,'Yearly returns'!$B$1:$V$140, 133, FALSE)</f>
        <v>0.28925619834710742</v>
      </c>
      <c r="I12" s="9">
        <f>HLOOKUP(B12,'Yearly returns'!$B$1:$V$140, 138, FALSE)</f>
        <v>0.45900000000000002</v>
      </c>
      <c r="L12" s="47">
        <f t="shared" si="0"/>
        <v>50</v>
      </c>
      <c r="M12" s="47">
        <f t="shared" si="1"/>
        <v>44.999999999999993</v>
      </c>
      <c r="N12" s="47">
        <f t="shared" si="2"/>
        <v>95</v>
      </c>
      <c r="P12">
        <f>L12*Assumption!$E$53 + M12*Assumption!$F$53 + N12*Assumption!$G$53</f>
        <v>71.25</v>
      </c>
      <c r="R12" cm="1">
        <f t="array" ref="R12">_xlfn.PERCENTRANK.EXC(_xlfn._xlws.FILTER(P$4:P$24, ISNUMBER(P$4:P$24)),P12)*100</f>
        <v>81.8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-0.17468123999999999</v>
      </c>
      <c r="E13" s="9">
        <f>HLOOKUP(B13,'Monthly Returns'!$A$1:$AC$134, 132, FALSE)</f>
        <v>0.23140495867768596</v>
      </c>
      <c r="H13" s="9">
        <f>HLOOKUP(B13,'Yearly returns'!$B$1:$V$140, 133, FALSE)</f>
        <v>0.30578512396694213</v>
      </c>
      <c r="I13" s="9">
        <f>HLOOKUP(B13,'Yearly returns'!$B$1:$V$140, 138, FALSE)</f>
        <v>0.72899999999999998</v>
      </c>
      <c r="L13" s="47">
        <f t="shared" si="0"/>
        <v>35</v>
      </c>
      <c r="M13" s="47">
        <f t="shared" si="1"/>
        <v>30.000000000000004</v>
      </c>
      <c r="N13" s="47">
        <f t="shared" si="2"/>
        <v>40</v>
      </c>
      <c r="P13">
        <f>L13*Assumption!$E$53 + M13*Assumption!$F$53 + N13*Assumption!$G$53</f>
        <v>36.25</v>
      </c>
      <c r="R13" cm="1">
        <f t="array" ref="R13">_xlfn.PERCENTRANK.EXC(_xlfn._xlws.FILTER(P$4:P$24, ISNUMBER(P$4:P$24)),P13)*100</f>
        <v>31.8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-0.37030174000000005</v>
      </c>
      <c r="E14" s="9">
        <f>HLOOKUP(B14,'Monthly Returns'!$A$1:$AC$134, 132, FALSE)</f>
        <v>0.31404958677685951</v>
      </c>
      <c r="H14" s="9">
        <f>HLOOKUP(B14,'Yearly returns'!$B$1:$V$140, 133, FALSE)</f>
        <v>0.33057851239669422</v>
      </c>
      <c r="I14" s="9">
        <f>HLOOKUP(B14,'Yearly returns'!$B$1:$V$140, 138, FALSE)</f>
        <v>0.53200000000000003</v>
      </c>
      <c r="L14" s="47">
        <f t="shared" si="0"/>
        <v>0</v>
      </c>
      <c r="M14" s="47">
        <f t="shared" si="1"/>
        <v>25</v>
      </c>
      <c r="N14" s="47">
        <f t="shared" si="2"/>
        <v>75</v>
      </c>
      <c r="P14">
        <f>L14*Assumption!$E$53 + M14*Assumption!$F$53 + N14*Assumption!$G$53</f>
        <v>43.75</v>
      </c>
      <c r="R14" cm="1">
        <f t="array" ref="R14">_xlfn.PERCENTRANK.EXC(_xlfn._xlws.FILTER(P$4:P$24, ISNUMBER(P$4:P$24)),P14)*100</f>
        <v>36.299999999999997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-0.3080138</v>
      </c>
      <c r="E15" s="9">
        <f>HLOOKUP(B15,'Monthly Returns'!$A$1:$AC$134, 132, FALSE)</f>
        <v>0.256198347107438</v>
      </c>
      <c r="H15" s="9">
        <f>HLOOKUP(B15,'Yearly returns'!$B$1:$V$140, 133, FALSE)</f>
        <v>0.28925619834710742</v>
      </c>
      <c r="I15" s="9">
        <f>HLOOKUP(B15,'Yearly returns'!$B$1:$V$140, 138, FALSE)</f>
        <v>0.95899999999999996</v>
      </c>
      <c r="L15" s="47">
        <f t="shared" si="0"/>
        <v>19.999999999999996</v>
      </c>
      <c r="M15" s="47">
        <f t="shared" si="1"/>
        <v>44.999999999999993</v>
      </c>
      <c r="N15" s="47">
        <f t="shared" si="2"/>
        <v>9.9999999999999982</v>
      </c>
      <c r="P15">
        <f>L15*Assumption!$E$53 + M15*Assumption!$F$53 + N15*Assumption!$G$53</f>
        <v>21.249999999999996</v>
      </c>
      <c r="R15" cm="1">
        <f t="array" ref="R15">_xlfn.PERCENTRANK.EXC(_xlfn._xlws.FILTER(P$4:P$24, ISNUMBER(P$4:P$24)),P15)*100</f>
        <v>9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-0.26804125000000001</v>
      </c>
      <c r="E16" s="9">
        <f>HLOOKUP(B16,'Monthly Returns'!$A$1:$AC$134, 132, FALSE)</f>
        <v>0.27272727272727271</v>
      </c>
      <c r="H16" s="9">
        <f>HLOOKUP(B16,'Yearly returns'!$B$1:$V$140, 133, FALSE)</f>
        <v>0.41322314049586778</v>
      </c>
      <c r="I16" s="9">
        <f>HLOOKUP(B16,'Yearly returns'!$B$1:$V$140, 138, FALSE)</f>
        <v>0.79500000000000004</v>
      </c>
      <c r="L16" s="47">
        <f t="shared" si="0"/>
        <v>9.9999999999999982</v>
      </c>
      <c r="M16" s="47">
        <f t="shared" si="1"/>
        <v>5.0000000000000044</v>
      </c>
      <c r="N16" s="47">
        <f t="shared" si="2"/>
        <v>35</v>
      </c>
      <c r="P16">
        <f>L16*Assumption!$E$53 + M16*Assumption!$F$53 + N16*Assumption!$G$53</f>
        <v>21.25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-0.28483206</v>
      </c>
      <c r="E17" s="9">
        <f>HLOOKUP(B17,'Monthly Returns'!$A$1:$AC$134, 132, FALSE)</f>
        <v>0.11570247933884298</v>
      </c>
      <c r="H17" s="9">
        <f>HLOOKUP(B17,'Yearly returns'!$B$1:$V$140, 133, FALSE)</f>
        <v>0.12396694214876033</v>
      </c>
      <c r="I17" s="9">
        <f>HLOOKUP(B17,'Yearly returns'!$B$1:$V$140, 138, FALSE)</f>
        <v>0.86799999999999999</v>
      </c>
      <c r="L17" s="47">
        <f t="shared" si="0"/>
        <v>95</v>
      </c>
      <c r="M17" s="47">
        <f t="shared" si="1"/>
        <v>95</v>
      </c>
      <c r="N17" s="47">
        <f t="shared" si="2"/>
        <v>30.000000000000004</v>
      </c>
      <c r="P17">
        <f>L17*Assumption!$E$53 + M17*Assumption!$F$53 + N17*Assumption!$G$53</f>
        <v>62.5</v>
      </c>
      <c r="R17" cm="1">
        <f t="array" ref="R17">_xlfn.PERCENTRANK.EXC(_xlfn._xlws.FILTER(P$4:P$24, ISNUMBER(P$4:P$24)),P17)*100</f>
        <v>68.100000000000009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-0.18344975000000002</v>
      </c>
      <c r="E18" s="9">
        <f>HLOOKUP(B18,'Monthly Returns'!$A$1:$AC$134, 132, FALSE)</f>
        <v>0.23140495867768596</v>
      </c>
      <c r="H18" s="9">
        <f>HLOOKUP(B18,'Yearly returns'!$B$1:$V$140, 133, FALSE)</f>
        <v>0.28925619834710742</v>
      </c>
      <c r="I18" s="9">
        <f>HLOOKUP(B18,'Yearly returns'!$B$1:$V$140, 138, FALSE)</f>
        <v>0.70399999999999996</v>
      </c>
      <c r="L18" s="47">
        <f t="shared" si="0"/>
        <v>35</v>
      </c>
      <c r="M18" s="47">
        <f t="shared" si="1"/>
        <v>44.999999999999993</v>
      </c>
      <c r="N18" s="47">
        <f t="shared" si="2"/>
        <v>50</v>
      </c>
      <c r="P18">
        <f>L18*Assumption!$E$53 + M18*Assumption!$F$53 + N18*Assumption!$G$53</f>
        <v>45</v>
      </c>
      <c r="R18" cm="1">
        <f t="array" ref="R18">_xlfn.PERCENTRANK.EXC(_xlfn._xlws.FILTER(P$4:P$24, ISNUMBER(P$4:P$24)),P18)*100</f>
        <v>40.9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-0.12613082</v>
      </c>
      <c r="E19" s="9">
        <f>HLOOKUP(B19,'Monthly Returns'!$A$1:$AC$134, 132, FALSE)</f>
        <v>0.17355371900826447</v>
      </c>
      <c r="H19" s="9">
        <f>HLOOKUP(B19,'Yearly returns'!$B$1:$V$140, 133, FALSE)</f>
        <v>0.2831858407079646</v>
      </c>
      <c r="I19" s="9">
        <f>HLOOKUP(B19,'Yearly returns'!$B$1:$V$140, 138, FALSE)</f>
        <v>0.71</v>
      </c>
      <c r="L19" s="47">
        <f t="shared" si="0"/>
        <v>60</v>
      </c>
      <c r="M19" s="47">
        <f t="shared" si="1"/>
        <v>60</v>
      </c>
      <c r="N19" s="47">
        <f t="shared" si="2"/>
        <v>44.999999999999993</v>
      </c>
      <c r="P19">
        <f>L19*Assumption!$E$53 + M19*Assumption!$F$53 + N19*Assumption!$G$53</f>
        <v>52.5</v>
      </c>
      <c r="R19" cm="1">
        <f t="array" ref="R19">_xlfn.PERCENTRANK.EXC(_xlfn._xlws.FILTER(P$4:P$24, ISNUMBER(P$4:P$24)),P19)*100</f>
        <v>54.500000000000007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-0.21168672999999999</v>
      </c>
      <c r="E20" s="9">
        <f>HLOOKUP(B20,'Monthly Returns'!$A$1:$AC$134, 132, FALSE)</f>
        <v>9.9173553719008267E-2</v>
      </c>
      <c r="H20" s="9">
        <f>HLOOKUP(B20,'Yearly returns'!$B$1:$V$140, 133, FALSE)</f>
        <v>0.23966942148760331</v>
      </c>
      <c r="I20" s="9">
        <f>HLOOKUP(B20,'Yearly returns'!$B$1:$V$140, 138, FALSE)</f>
        <v>0.42599999999999999</v>
      </c>
      <c r="L20" s="47">
        <f t="shared" si="0"/>
        <v>100</v>
      </c>
      <c r="M20" s="47">
        <f t="shared" si="1"/>
        <v>75</v>
      </c>
      <c r="N20" s="47">
        <f t="shared" si="2"/>
        <v>100</v>
      </c>
      <c r="P20">
        <f>L20*Assumption!$E$53 + M20*Assumption!$F$53 + N20*Assumption!$G$53</f>
        <v>93.75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-0.23928577000000001</v>
      </c>
      <c r="E21" s="9">
        <f>HLOOKUP(B21,'Monthly Returns'!$A$1:$AC$134, 132, FALSE)</f>
        <v>0.28925619834710742</v>
      </c>
      <c r="H21" s="9">
        <f>HLOOKUP(B21,'Yearly returns'!$B$1:$V$140, 133, FALSE)</f>
        <v>0.34710743801652894</v>
      </c>
      <c r="I21" s="9">
        <f>HLOOKUP(B21,'Yearly returns'!$B$1:$V$140, 138, FALSE)</f>
        <v>0.50800000000000001</v>
      </c>
      <c r="L21" s="47">
        <f t="shared" si="0"/>
        <v>5.0000000000000044</v>
      </c>
      <c r="M21" s="47">
        <f t="shared" si="1"/>
        <v>19.999999999999996</v>
      </c>
      <c r="N21" s="47">
        <f t="shared" si="2"/>
        <v>90</v>
      </c>
      <c r="P21">
        <f>L21*Assumption!$E$53 + M21*Assumption!$F$53 + N21*Assumption!$G$53</f>
        <v>51.25</v>
      </c>
      <c r="R21" cm="1">
        <f t="array" ref="R21">_xlfn.PERCENTRANK.EXC(_xlfn._xlws.FILTER(P$4:P$24, ISNUMBER(P$4:P$24)),P21)*100</f>
        <v>50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-0.21521038000000001</v>
      </c>
      <c r="E22" s="9">
        <f>HLOOKUP(B22,'Monthly Returns'!$A$1:$AC$134, 132, FALSE)</f>
        <v>0.16528925619834711</v>
      </c>
      <c r="H22" s="9">
        <f>HLOOKUP(B22,'Yearly returns'!$B$1:$V$140, 133, FALSE)</f>
        <v>0.2831858407079646</v>
      </c>
      <c r="I22" s="9">
        <f>HLOOKUP(B22,'Yearly returns'!$B$1:$V$140, 138, FALSE)</f>
        <v>0.67500000000000004</v>
      </c>
      <c r="L22" s="47">
        <f t="shared" si="0"/>
        <v>70</v>
      </c>
      <c r="M22" s="47">
        <f t="shared" si="1"/>
        <v>60</v>
      </c>
      <c r="N22" s="47">
        <f t="shared" si="2"/>
        <v>60</v>
      </c>
      <c r="P22">
        <f>L22*Assumption!$E$53 + M22*Assumption!$F$53 + N22*Assumption!$G$53</f>
        <v>62.5</v>
      </c>
      <c r="R22" cm="1">
        <f t="array" ref="R22">_xlfn.PERCENTRANK.EXC(_xlfn._xlws.FILTER(P$4:P$24, ISNUMBER(P$4:P$24)),P22)*100</f>
        <v>68.100000000000009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-0.23211676000000001</v>
      </c>
      <c r="E23" s="9">
        <f>HLOOKUP(B23,'Monthly Returns'!$A$1:$AC$134, 132, FALSE)</f>
        <v>0.21487603305785125</v>
      </c>
      <c r="H23" s="9">
        <f>HLOOKUP(B23,'Yearly returns'!$B$1:$V$140, 133, FALSE)</f>
        <v>0.34710743801652894</v>
      </c>
      <c r="I23" s="9">
        <f>HLOOKUP(B23,'Yearly returns'!$B$1:$V$140, 138, FALSE)</f>
        <v>0.50800000000000001</v>
      </c>
      <c r="L23" s="47">
        <f t="shared" si="0"/>
        <v>40</v>
      </c>
      <c r="M23" s="47">
        <f t="shared" si="1"/>
        <v>19.999999999999996</v>
      </c>
      <c r="N23" s="47">
        <f t="shared" si="2"/>
        <v>90</v>
      </c>
      <c r="P23">
        <f>L23*Assumption!$E$53 + M23*Assumption!$F$53 + N23*Assumption!$G$53</f>
        <v>60</v>
      </c>
      <c r="R23" cm="1">
        <f t="array" ref="R23">_xlfn.PERCENTRANK.EXC(_xlfn._xlws.FILTER(P$4:P$24, ISNUMBER(P$4:P$24)),P23)*100</f>
        <v>63.6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-0.16096955999999998</v>
      </c>
      <c r="E24" s="9">
        <f>HLOOKUP(B24,'Monthly Returns'!$A$1:$AC$134, 132, FALSE)</f>
        <v>0.12037037037037036</v>
      </c>
      <c r="H24" s="9">
        <f>HLOOKUP(B24,'Yearly returns'!$B$1:$V$140, 133, FALSE)</f>
        <v>0.12371134020618557</v>
      </c>
      <c r="I24" s="9">
        <f>HLOOKUP(B24,'Yearly returns'!$B$1:$V$140, 138, FALSE)</f>
        <v>0.58099999999999996</v>
      </c>
      <c r="L24" s="47">
        <f t="shared" si="0"/>
        <v>90</v>
      </c>
      <c r="M24" s="47">
        <f t="shared" si="1"/>
        <v>100</v>
      </c>
      <c r="N24" s="47">
        <f t="shared" si="2"/>
        <v>70</v>
      </c>
      <c r="P24">
        <f>L24*Assumption!$E$53 + M24*Assumption!$F$53 + N24*Assumption!$G$53</f>
        <v>82.5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0.98</v>
      </c>
      <c r="G5" s="7" cm="1">
        <f t="array" ref="G5">_xll.FDSZ(C5,"FG_PRICE(0)")</f>
        <v>28.2</v>
      </c>
      <c r="H5" s="7" cm="1">
        <f t="array" ref="H5">_xll.FDSZ(C5,"FG_PRICE_MAVG(0,,,,30)")</f>
        <v>24.865839999999999</v>
      </c>
      <c r="I5" s="7" cm="1">
        <f t="array" ref="I5">_xll.FDSZ(C5,"FG_PRICE_MAVG(0,,,,60)")</f>
        <v>25.055531999999999</v>
      </c>
      <c r="J5" s="7" cm="1">
        <f t="array" ref="J5">_xll.FDSZ(C5,"FG_PRICE_MAVG(0,,,,200)")</f>
        <v>25.597010000000001</v>
      </c>
      <c r="L5">
        <f>IF($G5&gt;H5, 1, 0)</f>
        <v>1</v>
      </c>
      <c r="M5">
        <f t="shared" ref="M5:N5" si="0">IF($G5&gt;I5, 1, 0)</f>
        <v>1</v>
      </c>
      <c r="N5">
        <f t="shared" si="0"/>
        <v>1</v>
      </c>
      <c r="P5">
        <f>SUM(L5:N5)</f>
        <v>3</v>
      </c>
      <c r="R5" t="s">
        <v>864</v>
      </c>
      <c r="S5" s="7" cm="1">
        <f t="array" ref="S5">_xll.FDSZ($R5,"FG_PRICE(0)")</f>
        <v>244.12433999999999</v>
      </c>
      <c r="T5" s="7" cm="1">
        <f t="array" ref="T5">_xll.FDSZ($R5,"FG_PRICE(0)")</f>
        <v>244.12433999999999</v>
      </c>
      <c r="U5" s="7" cm="1">
        <f t="array" ref="U5">_xll.FDSZ($R5,"FG_PRICE(0)")</f>
        <v>244.12433999999999</v>
      </c>
      <c r="V5" s="7" cm="1">
        <f t="array" ref="V5">_xll.FDSZ($R5,"FG_PRICE(0)")</f>
        <v>244.12433999999999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0.61399999999999999</v>
      </c>
      <c r="G6" s="152" cm="1">
        <f t="array" ref="G6">_xll.FDSZ(C6,"FG_PRICE(0)")</f>
        <v>27.37</v>
      </c>
      <c r="H6" s="152" cm="1">
        <f t="array" ref="H6">_xll.FDSZ(C6,"FG_PRICE_MAVG(0,,,,30)")</f>
        <v>26.169834000000002</v>
      </c>
      <c r="I6" s="152" cm="1">
        <f t="array" ref="I6">_xll.FDSZ(C6,"FG_PRICE_MAVG(0,,,,60)")</f>
        <v>26.083918000000001</v>
      </c>
      <c r="J6" s="152" cm="1">
        <f t="array" ref="J6">_xll.FDSZ(C6,"FG_PRICE_MAVG(0,,,,200)")</f>
        <v>26.553875000000001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865</v>
      </c>
      <c r="S6" s="7" cm="1">
        <f t="array" ref="S6">_xll.FDSZ($R6,"FG_PRICE(0)")</f>
        <v>212.50717</v>
      </c>
      <c r="T6" s="7" cm="1">
        <f t="array" ref="T6">_xll.FDSZ($R6,"FG_PRICE(0)")</f>
        <v>212.50717</v>
      </c>
      <c r="U6" s="7" cm="1">
        <f t="array" ref="U6">_xll.FDSZ($R6,"FG_PRICE(0)")</f>
        <v>212.50717</v>
      </c>
      <c r="V6" s="7" cm="1">
        <f t="array" ref="V6">_xll.FDSZ($R6,"FG_PRICE(0)")</f>
        <v>212.50717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0.83599999999999997</v>
      </c>
      <c r="G7" s="152" cm="1">
        <f t="array" ref="G7">_xll.FDSZ(C7,"FG_PRICE(0)")</f>
        <v>23.2</v>
      </c>
      <c r="H7" s="152" cm="1">
        <f t="array" ref="H7">_xll.FDSZ(C7,"FG_PRICE_MAVG(0,,,,30)")</f>
        <v>22.286999999999999</v>
      </c>
      <c r="I7" s="152" cm="1">
        <f t="array" ref="I7">_xll.FDSZ(C7,"FG_PRICE_MAVG(0,,,,60)")</f>
        <v>21.263999999999999</v>
      </c>
      <c r="J7" s="152" cm="1">
        <f t="array" ref="J7">_xll.FDSZ(C7,"FG_PRICE_MAVG(0,,,,200)")</f>
        <v>21.360800000000001</v>
      </c>
      <c r="L7">
        <f t="shared" si="1"/>
        <v>1</v>
      </c>
      <c r="M7">
        <f t="shared" si="2"/>
        <v>1</v>
      </c>
      <c r="N7">
        <f t="shared" si="3"/>
        <v>1</v>
      </c>
      <c r="P7">
        <f t="shared" si="4"/>
        <v>3</v>
      </c>
      <c r="R7" t="s">
        <v>866</v>
      </c>
      <c r="S7" s="7" cm="1">
        <f t="array" ref="S7">_xll.FDSZ($R7,"FG_PRICE(0)")</f>
        <v>1242.7709</v>
      </c>
      <c r="T7" s="7" cm="1">
        <f t="array" ref="T7">_xll.FDSZ($R7,"FG_PRICE(0)")</f>
        <v>1242.7709</v>
      </c>
      <c r="U7" s="7" cm="1">
        <f t="array" ref="U7">_xll.FDSZ($R7,"FG_PRICE(0)")</f>
        <v>1242.7709</v>
      </c>
      <c r="V7" s="7" cm="1">
        <f t="array" ref="V7">_xll.FDSZ($R7,"FG_PRICE(0)")</f>
        <v>1242.7709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0.90100000000000002</v>
      </c>
      <c r="G8" s="152" cm="1">
        <f t="array" ref="G8">_xll.FDSZ(C8,"FG_PRICE(0)")</f>
        <v>29.93</v>
      </c>
      <c r="H8" s="152" cm="1">
        <f t="array" ref="H8">_xll.FDSZ(C8,"FG_PRICE_MAVG(0,,,,30)")</f>
        <v>28.194834</v>
      </c>
      <c r="I8" s="152" cm="1">
        <f t="array" ref="I8">_xll.FDSZ(C8,"FG_PRICE_MAVG(0,,,,60)")</f>
        <v>26.728750000000002</v>
      </c>
      <c r="J8" s="152" cm="1">
        <f t="array" ref="J8">_xll.FDSZ(C8,"FG_PRICE_MAVG(0,,,,200)")</f>
        <v>26.268305000000002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867</v>
      </c>
      <c r="S8" s="7" cm="1">
        <f t="array" ref="S8">_xll.FDSZ($R8,"FG_PRICE(0)")</f>
        <v>370.78930000000003</v>
      </c>
      <c r="T8" s="7" cm="1">
        <f t="array" ref="T8">_xll.FDSZ($R8,"FG_PRICE(0)")</f>
        <v>370.78930000000003</v>
      </c>
      <c r="U8" s="7" cm="1">
        <f t="array" ref="U8">_xll.FDSZ($R8,"FG_PRICE(0)")</f>
        <v>370.78930000000003</v>
      </c>
      <c r="V8" s="7" cm="1">
        <f t="array" ref="V8">_xll.FDSZ($R8,"FG_PRICE(0)")</f>
        <v>370.78930000000003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0.51600000000000001</v>
      </c>
      <c r="G9" s="152" cm="1">
        <f t="array" ref="G9">_xll.FDSZ(C9,"FG_PRICE(0)")</f>
        <v>24.87</v>
      </c>
      <c r="H9" s="152" cm="1">
        <f t="array" ref="H9">_xll.FDSZ(C9,"FG_PRICE_MAVG(0,,,,30)")</f>
        <v>24.292999999999999</v>
      </c>
      <c r="I9" s="152" cm="1">
        <f t="array" ref="I9">_xll.FDSZ(C9,"FG_PRICE_MAVG(0,,,,60)")</f>
        <v>24.108000000000001</v>
      </c>
      <c r="J9" s="152" cm="1">
        <f t="array" ref="J9">_xll.FDSZ(C9,"FG_PRICE_MAVG(0,,,,200)")</f>
        <v>23.594925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212.70987</v>
      </c>
      <c r="T9" s="7" cm="1">
        <f t="array" ref="T9">_xll.FDSZ($R9,"FG_PRICE(0)")</f>
        <v>212.70987</v>
      </c>
      <c r="U9" s="7" cm="1">
        <f t="array" ref="U9">_xll.FDSZ($R9,"FG_PRICE(0)")</f>
        <v>212.70987</v>
      </c>
      <c r="V9" s="7" cm="1">
        <f t="array" ref="V9">_xll.FDSZ($R9,"FG_PRICE(0)")</f>
        <v>212.70987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0.81899999999999995</v>
      </c>
      <c r="G10" s="152" cm="1">
        <f t="array" ref="G10">_xll.FDSZ(C10,"FG_PRICE(0)")</f>
        <v>44.22</v>
      </c>
      <c r="H10" s="152" cm="1">
        <f t="array" ref="H10">_xll.FDSZ(C10,"FG_PRICE_MAVG(0,,,,30)")</f>
        <v>40.604464999999998</v>
      </c>
      <c r="I10" s="152" cm="1">
        <f t="array" ref="I10">_xll.FDSZ(C10,"FG_PRICE_MAVG(0,,,,60)")</f>
        <v>40.621899999999997</v>
      </c>
      <c r="J10" s="152" cm="1">
        <f t="array" ref="J10">_xll.FDSZ(C10,"FG_PRICE_MAVG(0,,,,200)")</f>
        <v>38.752960000000002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829.32150000000001</v>
      </c>
      <c r="T10" s="7" cm="1">
        <f t="array" ref="T10">_xll.FDSZ($R10,"FG_PRICE(0)")</f>
        <v>829.32150000000001</v>
      </c>
      <c r="U10" s="7" cm="1">
        <f t="array" ref="U10">_xll.FDSZ($R10,"FG_PRICE(0)")</f>
        <v>829.32150000000001</v>
      </c>
      <c r="V10" s="7" cm="1">
        <f t="array" ref="V10">_xll.FDSZ($R10,"FG_PRICE(0)")</f>
        <v>829.32150000000001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0.94199999999999995</v>
      </c>
      <c r="G11" s="152" cm="1">
        <f t="array" ref="G11">_xll.FDSZ(C11,"FG_PRICE(0)")</f>
        <v>27.44</v>
      </c>
      <c r="H11" s="152" cm="1">
        <f t="array" ref="H11">_xll.FDSZ(C11,"FG_PRICE_MAVG(0,,,,30)")</f>
        <v>25.862666999999998</v>
      </c>
      <c r="I11" s="152" cm="1">
        <f t="array" ref="I11">_xll.FDSZ(C11,"FG_PRICE_MAVG(0,,,,60)")</f>
        <v>24.639832999999999</v>
      </c>
      <c r="J11" s="152" cm="1">
        <f t="array" ref="J11">_xll.FDSZ(C11,"FG_PRICE_MAVG(0,,,,200)")</f>
        <v>22.759450000000001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286.38693000000001</v>
      </c>
      <c r="T11" s="7" cm="1">
        <f t="array" ref="T11">_xll.FDSZ($R11,"FG_PRICE(0)")</f>
        <v>286.38693000000001</v>
      </c>
      <c r="U11" s="7" cm="1">
        <f t="array" ref="U11">_xll.FDSZ($R11,"FG_PRICE(0)")</f>
        <v>286.38693000000001</v>
      </c>
      <c r="V11" s="7" cm="1">
        <f t="array" ref="V11">_xll.FDSZ($R11,"FG_PRICE(0)")</f>
        <v>286.38693000000001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0.72099999999999997</v>
      </c>
      <c r="G12" s="152" cm="1">
        <f t="array" ref="G12">_xll.FDSZ(C12,"FG_PRICE(0)")</f>
        <v>56.38</v>
      </c>
      <c r="H12" s="152" cm="1">
        <f t="array" ref="H12">_xll.FDSZ(C12,"FG_PRICE_MAVG(0,,,,30)")</f>
        <v>53.256667999999998</v>
      </c>
      <c r="I12" s="152" cm="1">
        <f t="array" ref="I12">_xll.FDSZ(C12,"FG_PRICE_MAVG(0,,,,60)")</f>
        <v>53.137332999999998</v>
      </c>
      <c r="J12" s="152" cm="1">
        <f t="array" ref="J12">_xll.FDSZ(C12,"FG_PRICE_MAVG(0,,,,200)")</f>
        <v>49.692300000000003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387.38929999999999</v>
      </c>
      <c r="T12" s="7" cm="1">
        <f t="array" ref="T12">_xll.FDSZ($R12,"FG_PRICE(0)")</f>
        <v>387.38929999999999</v>
      </c>
      <c r="U12" s="7" cm="1">
        <f t="array" ref="U12">_xll.FDSZ($R12,"FG_PRICE(0)")</f>
        <v>387.38929999999999</v>
      </c>
      <c r="V12" s="7" cm="1">
        <f t="array" ref="V12">_xll.FDSZ($R12,"FG_PRICE(0)")</f>
        <v>387.38929999999999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0.745</v>
      </c>
      <c r="G13" s="152" cm="1">
        <f t="array" ref="G13">_xll.FDSZ(C13,"FG_PRICE(0)")</f>
        <v>54.89</v>
      </c>
      <c r="H13" s="152" cm="1">
        <f t="array" ref="H13">_xll.FDSZ(C13,"FG_PRICE_MAVG(0,,,,30)")</f>
        <v>53.942</v>
      </c>
      <c r="I13" s="152" cm="1">
        <f t="array" ref="I13">_xll.FDSZ(C13,"FG_PRICE_MAVG(0,,,,60)")</f>
        <v>55.555832000000002</v>
      </c>
      <c r="J13" s="152" cm="1">
        <f t="array" ref="J13">_xll.FDSZ(C13,"FG_PRICE_MAVG(0,,,,200)")</f>
        <v>62.424050000000001</v>
      </c>
      <c r="L13">
        <f t="shared" si="1"/>
        <v>1</v>
      </c>
      <c r="M13">
        <f t="shared" si="2"/>
        <v>0</v>
      </c>
      <c r="N13">
        <f t="shared" si="3"/>
        <v>0</v>
      </c>
      <c r="P13">
        <f t="shared" si="4"/>
        <v>1</v>
      </c>
      <c r="R13" t="s">
        <v>872</v>
      </c>
      <c r="S13" s="7" cm="1">
        <f t="array" ref="S13">_xll.FDSZ($R13,"FG_PRICE(0)")</f>
        <v>437.38936999999999</v>
      </c>
      <c r="T13" s="7" cm="1">
        <f t="array" ref="T13">_xll.FDSZ($R13,"FG_PRICE(0)")</f>
        <v>437.38936999999999</v>
      </c>
      <c r="U13" s="7" cm="1">
        <f t="array" ref="U13">_xll.FDSZ($R13,"FG_PRICE(0)")</f>
        <v>437.38936999999999</v>
      </c>
      <c r="V13" s="7" cm="1">
        <f t="array" ref="V13">_xll.FDSZ($R13,"FG_PRICE(0)")</f>
        <v>437.38936999999999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0.56499999999999995</v>
      </c>
      <c r="G14" s="152" cm="1">
        <f t="array" ref="G14">_xll.FDSZ(C14,"FG_PRICE(0)")</f>
        <v>67.08</v>
      </c>
      <c r="H14" s="152" cm="1">
        <f t="array" ref="H14">_xll.FDSZ(C14,"FG_PRICE_MAVG(0,,,,30)")</f>
        <v>64.309330000000003</v>
      </c>
      <c r="I14" s="152" cm="1">
        <f t="array" ref="I14">_xll.FDSZ(C14,"FG_PRICE_MAVG(0,,,,60)")</f>
        <v>64.699839999999995</v>
      </c>
      <c r="J14" s="152" cm="1">
        <f t="array" ref="J14">_xll.FDSZ(C14,"FG_PRICE_MAVG(0,,,,200)")</f>
        <v>64.237799999999993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469.09514999999999</v>
      </c>
      <c r="T14" s="7" cm="1">
        <f t="array" ref="T14">_xll.FDSZ($R14,"FG_PRICE(0)")</f>
        <v>469.09514999999999</v>
      </c>
      <c r="U14" s="7" cm="1">
        <f t="array" ref="U14">_xll.FDSZ($R14,"FG_PRICE(0)")</f>
        <v>469.09514999999999</v>
      </c>
      <c r="V14" s="7" cm="1">
        <f t="array" ref="V14">_xll.FDSZ($R14,"FG_PRICE(0)")</f>
        <v>469.09514999999999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0.40100000000000002</v>
      </c>
      <c r="G15" s="152" cm="1">
        <f t="array" ref="G15">_xll.FDSZ(C15,"FG_PRICE(0)")</f>
        <v>29.72</v>
      </c>
      <c r="H15" s="152" cm="1">
        <f t="array" ref="H15">_xll.FDSZ(C15,"FG_PRICE_MAVG(0,,,,30)")</f>
        <v>29.871666000000001</v>
      </c>
      <c r="I15" s="152" cm="1">
        <f t="array" ref="I15">_xll.FDSZ(C15,"FG_PRICE_MAVG(0,,,,60)")</f>
        <v>29.131166</v>
      </c>
      <c r="J15" s="152" cm="1">
        <f t="array" ref="J15">_xll.FDSZ(C15,"FG_PRICE_MAVG(0,,,,200)")</f>
        <v>31.0593</v>
      </c>
      <c r="L15">
        <f t="shared" si="1"/>
        <v>0</v>
      </c>
      <c r="M15">
        <f t="shared" si="2"/>
        <v>1</v>
      </c>
      <c r="N15">
        <f t="shared" si="3"/>
        <v>0</v>
      </c>
      <c r="P15">
        <f t="shared" si="4"/>
        <v>1</v>
      </c>
      <c r="R15" t="s">
        <v>874</v>
      </c>
      <c r="S15" s="7" cm="1">
        <f t="array" ref="S15">_xll.FDSZ($R15,"FG_PRICE(0)")</f>
        <v>198.52846</v>
      </c>
      <c r="T15" s="7" cm="1">
        <f t="array" ref="T15">_xll.FDSZ($R15,"FG_PRICE(0)")</f>
        <v>198.52846</v>
      </c>
      <c r="U15" s="7" cm="1">
        <f t="array" ref="U15">_xll.FDSZ($R15,"FG_PRICE(0)")</f>
        <v>198.52846</v>
      </c>
      <c r="V15" s="7" cm="1">
        <f t="array" ref="V15">_xll.FDSZ($R15,"FG_PRICE(0)")</f>
        <v>198.52846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0.79500000000000004</v>
      </c>
      <c r="G16" s="152" cm="1">
        <f t="array" ref="G16">_xll.FDSZ(C16,"FG_PRICE(0)")</f>
        <v>51.47</v>
      </c>
      <c r="H16" s="152" cm="1">
        <f t="array" ref="H16">_xll.FDSZ(C16,"FG_PRICE_MAVG(0,,,,30)")</f>
        <v>47.462000000000003</v>
      </c>
      <c r="I16" s="152" cm="1">
        <f t="array" ref="I16">_xll.FDSZ(C16,"FG_PRICE_MAVG(0,,,,60)")</f>
        <v>45.772500000000001</v>
      </c>
      <c r="J16" s="152" cm="1">
        <f t="array" ref="J16">_xll.FDSZ(C16,"FG_PRICE_MAVG(0,,,,200)")</f>
        <v>41.82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397.10169999999999</v>
      </c>
      <c r="T16" s="7" cm="1">
        <f t="array" ref="T16">_xll.FDSZ($R16,"FG_PRICE(0)")</f>
        <v>397.10169999999999</v>
      </c>
      <c r="U16" s="7" cm="1">
        <f t="array" ref="U16">_xll.FDSZ($R16,"FG_PRICE(0)")</f>
        <v>397.10169999999999</v>
      </c>
      <c r="V16" s="7" cm="1">
        <f t="array" ref="V16">_xll.FDSZ($R16,"FG_PRICE(0)")</f>
        <v>397.10169999999999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0.57299999999999995</v>
      </c>
      <c r="G17" s="152" cm="1">
        <f t="array" ref="G17">_xll.FDSZ(C17,"FG_PRICE(0)")</f>
        <v>44.07</v>
      </c>
      <c r="H17" s="152" cm="1">
        <f t="array" ref="H17">_xll.FDSZ(C17,"FG_PRICE_MAVG(0,,,,30)")</f>
        <v>42.332737000000002</v>
      </c>
      <c r="I17" s="152" cm="1">
        <f t="array" ref="I17">_xll.FDSZ(C17,"FG_PRICE_MAVG(0,,,,60)")</f>
        <v>42.025120000000001</v>
      </c>
      <c r="J17" s="152" cm="1">
        <f t="array" ref="J17">_xll.FDSZ(C17,"FG_PRICE_MAVG(0,,,,200)")</f>
        <v>40.554183999999999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10.215527</v>
      </c>
      <c r="T17" s="7" cm="1">
        <f t="array" ref="T17">_xll.FDSZ($R17,"FG_PRICE(0)")</f>
        <v>10.215527</v>
      </c>
      <c r="U17" s="7" cm="1">
        <f t="array" ref="U17">_xll.FDSZ($R17,"FG_PRICE(0)")</f>
        <v>10.215527</v>
      </c>
      <c r="V17" s="7" cm="1">
        <f t="array" ref="V17">_xll.FDSZ($R17,"FG_PRICE(0)")</f>
        <v>10.215527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0.72899999999999998</v>
      </c>
      <c r="G18" s="152" cm="1">
        <f t="array" ref="G18">_xll.FDSZ(C18,"FG_PRICE(0)")</f>
        <v>59.2</v>
      </c>
      <c r="H18" s="152" cm="1">
        <f t="array" ref="H18">_xll.FDSZ(C18,"FG_PRICE_MAVG(0,,,,30)")</f>
        <v>57.600833999999999</v>
      </c>
      <c r="I18" s="152" cm="1">
        <f t="array" ref="I18">_xll.FDSZ(C18,"FG_PRICE_MAVG(0,,,,60)")</f>
        <v>56.959915000000002</v>
      </c>
      <c r="J18" s="152" cm="1">
        <f t="array" ref="J18">_xll.FDSZ(C18,"FG_PRICE_MAVG(0,,,,200)")</f>
        <v>53.139600000000002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1525.1342</v>
      </c>
      <c r="T18" s="7" cm="1">
        <f t="array" ref="T18">_xll.FDSZ($R18,"FG_PRICE(0)")</f>
        <v>1525.1342</v>
      </c>
      <c r="U18" s="7" cm="1">
        <f t="array" ref="U18">_xll.FDSZ($R18,"FG_PRICE(0)")</f>
        <v>1525.1342</v>
      </c>
      <c r="V18" s="7" cm="1">
        <f t="array" ref="V18">_xll.FDSZ($R18,"FG_PRICE(0)")</f>
        <v>1525.1342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0.98299999999999998</v>
      </c>
      <c r="G19" s="152" cm="1">
        <f t="array" ref="G19">_xll.FDSZ(C19,"FG_PRICE(0)")</f>
        <v>50.1</v>
      </c>
      <c r="H19" s="152" cm="1">
        <f t="array" ref="H19">_xll.FDSZ(C19,"FG_PRICE_MAVG(0,,,,30)")</f>
        <v>42.536999999999999</v>
      </c>
      <c r="I19" s="152" cm="1">
        <f t="array" ref="I19">_xll.FDSZ(C19,"FG_PRICE_MAVG(0,,,,60)")</f>
        <v>42.218499999999999</v>
      </c>
      <c r="J19" s="152" cm="1">
        <f t="array" ref="J19">_xll.FDSZ(C19,"FG_PRICE_MAVG(0,,,,200)")</f>
        <v>41.288400000000003</v>
      </c>
      <c r="L19">
        <f t="shared" si="1"/>
        <v>1</v>
      </c>
      <c r="M19">
        <f t="shared" si="2"/>
        <v>1</v>
      </c>
      <c r="N19">
        <f t="shared" si="3"/>
        <v>1</v>
      </c>
      <c r="P19">
        <f t="shared" si="4"/>
        <v>3</v>
      </c>
      <c r="R19" t="s">
        <v>864</v>
      </c>
      <c r="S19" s="7" cm="1">
        <f t="array" ref="S19">_xll.FDSZ($R19,"FG_PRICE(0)")</f>
        <v>244.12433999999999</v>
      </c>
      <c r="T19" s="7" cm="1">
        <f t="array" ref="T19">_xll.FDSZ($R19,"FG_PRICE(0)")</f>
        <v>244.12433999999999</v>
      </c>
      <c r="U19" s="7" cm="1">
        <f t="array" ref="U19">_xll.FDSZ($R19,"FG_PRICE(0)")</f>
        <v>244.12433999999999</v>
      </c>
      <c r="V19" s="7" cm="1">
        <f t="array" ref="V19">_xll.FDSZ($R19,"FG_PRICE(0)")</f>
        <v>244.12433999999999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0.76200000000000001</v>
      </c>
      <c r="G20" s="152" cm="1">
        <f t="array" ref="G20">_xll.FDSZ(C20,"FG_PRICE(0)")</f>
        <v>18.37</v>
      </c>
      <c r="H20" s="152" cm="1">
        <f t="array" ref="H20">_xll.FDSZ(C20,"FG_PRICE_MAVG(0,,,,30)")</f>
        <v>17.864999999999998</v>
      </c>
      <c r="I20" s="152" cm="1">
        <f t="array" ref="I20">_xll.FDSZ(C20,"FG_PRICE_MAVG(0,,,,60)")</f>
        <v>17.552032000000001</v>
      </c>
      <c r="J20" s="152" cm="1">
        <f t="array" ref="J20">_xll.FDSZ(C20,"FG_PRICE_MAVG(0,,,,200)")</f>
        <v>17.451916000000001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108.5675</v>
      </c>
      <c r="T20" s="7" cm="1">
        <f t="array" ref="T20">_xll.FDSZ($R20,"FG_PRICE(0)")</f>
        <v>108.5675</v>
      </c>
      <c r="U20" s="7" cm="1">
        <f t="array" ref="U20">_xll.FDSZ($R20,"FG_PRICE(0)")</f>
        <v>108.5675</v>
      </c>
      <c r="V20" s="7" cm="1">
        <f t="array" ref="V20">_xll.FDSZ($R20,"FG_PRICE(0)")</f>
        <v>108.5675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0.95899999999999996</v>
      </c>
      <c r="G21" s="152" cm="1">
        <f t="array" ref="G21">_xll.FDSZ(C21,"FG_PRICE(0)")</f>
        <v>1450.15</v>
      </c>
      <c r="H21" s="152" cm="1">
        <f t="array" ref="H21">_xll.FDSZ(C21,"FG_PRICE_MAVG(0,,,,30)")</f>
        <v>1400.7976000000001</v>
      </c>
      <c r="I21" s="152" cm="1">
        <f t="array" ref="I21">_xll.FDSZ(C21,"FG_PRICE_MAVG(0,,,,60)")</f>
        <v>1354.1377</v>
      </c>
      <c r="J21" s="152" cm="1">
        <f t="array" ref="J21">_xll.FDSZ(C21,"FG_PRICE_MAVG(0,,,,200)")</f>
        <v>1366.5401999999999</v>
      </c>
      <c r="L21">
        <f t="shared" si="1"/>
        <v>1</v>
      </c>
      <c r="M21">
        <f t="shared" si="2"/>
        <v>1</v>
      </c>
      <c r="N21">
        <f t="shared" si="3"/>
        <v>1</v>
      </c>
      <c r="P21">
        <f t="shared" si="4"/>
        <v>3</v>
      </c>
      <c r="R21" t="s">
        <v>757</v>
      </c>
      <c r="S21" s="7" cm="1">
        <f t="array" ref="S21">_xll.FDSZ($R21,"FG_PRICE(0)")</f>
        <v>1450.15</v>
      </c>
      <c r="T21" s="7" cm="1">
        <f t="array" ref="T21">_xll.FDSZ($R21,"FG_PRICE(0)")</f>
        <v>1450.15</v>
      </c>
      <c r="U21" s="7" cm="1">
        <f t="array" ref="U21">_xll.FDSZ($R21,"FG_PRICE(0)")</f>
        <v>1450.15</v>
      </c>
      <c r="V21" s="7" cm="1">
        <f t="array" ref="V21">_xll.FDSZ($R21,"FG_PRICE(0)")</f>
        <v>1450.15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0.51600000000000001</v>
      </c>
      <c r="G22" s="152" cm="1">
        <f t="array" ref="G22">_xll.FDSZ(C22,"FG_PRICE(0)")</f>
        <v>36.9</v>
      </c>
      <c r="H22" s="152" cm="1">
        <f t="array" ref="H22">_xll.FDSZ(C22,"FG_PRICE_MAVG(0,,,,30)")</f>
        <v>37.075670000000002</v>
      </c>
      <c r="I22" s="152" cm="1">
        <f t="array" ref="I22">_xll.FDSZ(C22,"FG_PRICE_MAVG(0,,,,60)")</f>
        <v>39.266834000000003</v>
      </c>
      <c r="J22" s="152" cm="1">
        <f t="array" ref="J22">_xll.FDSZ(C22,"FG_PRICE_MAVG(0,,,,200)")</f>
        <v>38.250374000000001</v>
      </c>
      <c r="L22">
        <f t="shared" si="1"/>
        <v>0</v>
      </c>
      <c r="M22">
        <f t="shared" si="2"/>
        <v>0</v>
      </c>
      <c r="N22">
        <f t="shared" si="3"/>
        <v>0</v>
      </c>
      <c r="P22">
        <f t="shared" si="4"/>
        <v>0</v>
      </c>
      <c r="R22" t="s">
        <v>879</v>
      </c>
      <c r="S22" s="7" cm="1">
        <f t="array" ref="S22">_xll.FDSZ($R22,"FG_PRICE(0)")</f>
        <v>225.19331</v>
      </c>
      <c r="T22" s="7" cm="1">
        <f t="array" ref="T22">_xll.FDSZ($R22,"FG_PRICE(0)")</f>
        <v>225.19331</v>
      </c>
      <c r="U22" s="7" cm="1">
        <f t="array" ref="U22">_xll.FDSZ($R22,"FG_PRICE(0)")</f>
        <v>225.19331</v>
      </c>
      <c r="V22" s="7" cm="1">
        <f t="array" ref="V22">_xll.FDSZ($R22,"FG_PRICE(0)")</f>
        <v>225.19331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0.77800000000000002</v>
      </c>
      <c r="G23" s="152" cm="1">
        <f t="array" ref="G23">_xll.FDSZ(C23,"FG_PRICE(0)")</f>
        <v>15.44</v>
      </c>
      <c r="H23" s="152" cm="1">
        <f t="array" ref="H23">_xll.FDSZ(C23,"FG_PRICE_MAVG(0,,,,30)")</f>
        <v>15.059334</v>
      </c>
      <c r="I23" s="152" cm="1">
        <f t="array" ref="I23">_xll.FDSZ(C23,"FG_PRICE_MAVG(0,,,,60)")</f>
        <v>14.663959999999999</v>
      </c>
      <c r="J23" s="152" cm="1">
        <f t="array" ref="J23">_xll.FDSZ(C23,"FG_PRICE_MAVG(0,,,,200)")</f>
        <v>14.542999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149.41092</v>
      </c>
      <c r="T23" s="7" cm="1">
        <f t="array" ref="T23">_xll.FDSZ($R23,"FG_PRICE(0)")</f>
        <v>149.41092</v>
      </c>
      <c r="U23" s="7" cm="1">
        <f t="array" ref="U23">_xll.FDSZ($R23,"FG_PRICE(0)")</f>
        <v>149.41092</v>
      </c>
      <c r="V23" s="7" cm="1">
        <f t="array" ref="V23">_xll.FDSZ($R23,"FG_PRICE(0)")</f>
        <v>149.41092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0.5</v>
      </c>
      <c r="G24" s="152" cm="1">
        <f t="array" ref="G24">_xll.FDSZ(C24,"FG_PRICE(0)")</f>
        <v>12.76</v>
      </c>
      <c r="H24" s="152" cm="1">
        <f t="array" ref="H24">_xll.FDSZ(C24,"FG_PRICE_MAVG(0,,,,30)")</f>
        <v>12.510332999999999</v>
      </c>
      <c r="I24" s="152" cm="1">
        <f t="array" ref="I24">_xll.FDSZ(C24,"FG_PRICE_MAVG(0,,,,60)")</f>
        <v>12.269417000000001</v>
      </c>
      <c r="J24" s="152" cm="1">
        <f t="array" ref="J24">_xll.FDSZ(C24,"FG_PRICE_MAVG(0,,,,200)")</f>
        <v>12.724875000000001</v>
      </c>
      <c r="L24">
        <f t="shared" si="1"/>
        <v>1</v>
      </c>
      <c r="M24">
        <f t="shared" si="2"/>
        <v>1</v>
      </c>
      <c r="N24">
        <f t="shared" si="3"/>
        <v>1</v>
      </c>
      <c r="P24">
        <f t="shared" si="4"/>
        <v>3</v>
      </c>
      <c r="R24" t="s">
        <v>881</v>
      </c>
      <c r="S24" s="7" cm="1">
        <f t="array" ref="S24">_xll.FDSZ($R24,"FG_PRICE(0)")</f>
        <v>367.06637990000002</v>
      </c>
      <c r="T24" s="7" cm="1">
        <f t="array" ref="T24">_xll.FDSZ($R24,"FG_PRICE(0)")</f>
        <v>367.06637990000002</v>
      </c>
      <c r="U24" s="7" cm="1">
        <f t="array" ref="U24">_xll.FDSZ($R24,"FG_PRICE(0)")</f>
        <v>367.06637990000002</v>
      </c>
      <c r="V24" s="7" cm="1">
        <f t="array" ref="V24">_xll.FDSZ($R24,"FG_PRICE(0)")</f>
        <v>367.06637990000002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0.51300000000000001</v>
      </c>
      <c r="G25" s="152" cm="1">
        <f t="array" ref="G25">_xll.FDSZ(C25,"FG_PRICE(0)")</f>
        <v>43.33</v>
      </c>
      <c r="H25" s="152" cm="1">
        <f t="array" ref="H25">_xll.FDSZ(C25,"FG_PRICE_MAVG(0,,,,30)")</f>
        <v>42.149334000000003</v>
      </c>
      <c r="I25" s="152" cm="1">
        <f t="array" ref="I25">_xll.FDSZ(C25,"FG_PRICE_MAVG(0,,,,60)")</f>
        <v>41.716000000000001</v>
      </c>
      <c r="J25" s="152" cm="1">
        <f t="array" ref="J25">_xll.FDSZ(C25,"FG_PRICE_MAVG(0,,,,200)")</f>
        <v>42.450099999999999</v>
      </c>
      <c r="L25">
        <f t="shared" si="1"/>
        <v>1</v>
      </c>
      <c r="M25">
        <f t="shared" si="2"/>
        <v>1</v>
      </c>
      <c r="N25">
        <f t="shared" si="3"/>
        <v>1</v>
      </c>
      <c r="P25">
        <f t="shared" si="4"/>
        <v>3</v>
      </c>
      <c r="R25" t="s">
        <v>882</v>
      </c>
      <c r="S25" s="7" cm="1">
        <f t="array" ref="S25">_xll.FDSZ($R25,"FG_PRICE(0)")</f>
        <v>48.860183999999997</v>
      </c>
      <c r="T25" s="7" cm="1">
        <f t="array" ref="T25">_xll.FDSZ($R25,"FG_PRICE(0)")</f>
        <v>48.860183999999997</v>
      </c>
      <c r="U25" s="7" cm="1">
        <f t="array" ref="U25">_xll.FDSZ($R25,"FG_PRICE(0)")</f>
        <v>48.860183999999997</v>
      </c>
      <c r="V25" s="7" cm="1">
        <f t="array" ref="V25">_xll.FDSZ($R25,"FG_PRICE(0)")</f>
        <v>48.860183999999997</v>
      </c>
    </row>
    <row r="27" spans="1:22" x14ac:dyDescent="0.35">
      <c r="K27" s="119" t="s">
        <v>908</v>
      </c>
      <c r="L27" s="119">
        <f>SUM(L5:L25)</f>
        <v>19</v>
      </c>
      <c r="M27" s="119">
        <f>SUM(M5:M25)</f>
        <v>19</v>
      </c>
      <c r="N27" s="119">
        <f>SUM(N5:N25)</f>
        <v>18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0.90476190476190477</v>
      </c>
      <c r="M30" s="178">
        <f t="shared" ref="M30:N30" si="5">M27/M28</f>
        <v>0.90476190476190477</v>
      </c>
      <c r="N30" s="178">
        <f t="shared" si="5"/>
        <v>0.8571428571428571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92.54</v>
      </c>
      <c r="D3" cm="1">
        <f t="array" ref="D3">_xll.FDS($A3,"FG_PRICE_MAVG(0,,,,30)")</f>
        <v>94.614000000000004</v>
      </c>
      <c r="E3" s="47" cm="1">
        <f t="array" ref="E3">_xll.FDS($A3,"FG_PRICE_CHANGE(0,-1AM)")</f>
        <v>-6.0030472320974999</v>
      </c>
      <c r="F3" s="47" cm="1">
        <f t="array" ref="F3">_xll.FDS($A3,"FG_PRICE_CHANGE(0,-3AM)")</f>
        <v>-13.116139329640401</v>
      </c>
      <c r="G3" s="47" cm="1">
        <f t="array" ref="G3">_xll.FDS($A3,"FG_PRICE_CHANGE(0,-6AM)")</f>
        <v>-15.7501820830299</v>
      </c>
      <c r="H3" s="47" cm="1">
        <f t="array" ref="H3">_xll.FDS($A3,"FG_PRICE_CHANGE(0,-1AY)")</f>
        <v>-23.419397550479999</v>
      </c>
      <c r="I3" s="47" cm="1">
        <f t="array" ref="I3">_xll.FDS($A3,"FG_PRICE(0)/MAX(FG_PRICE(0,-1AY))")</f>
        <v>0.64192563817979997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4.5810000000000004</v>
      </c>
      <c r="D4" cm="1">
        <f t="array" ref="D4">_xll.FDS($A4,"FG_PRICE_MAVG(0,,,,30)")</f>
        <v>4.2013334999999996</v>
      </c>
      <c r="E4" s="47" cm="1">
        <f t="array" ref="E4">_xll.FDS($A4,"FG_PRICE_CHANGE(0,-1AM)")</f>
        <v>8.2850726864436908</v>
      </c>
      <c r="F4" s="47" cm="1">
        <f t="array" ref="F4">_xll.FDS($A4,"FG_PRICE_CHANGE(0,-3AM)")</f>
        <v>5.8334295945477797</v>
      </c>
      <c r="G4" s="47" cm="1">
        <f t="array" ref="G4">_xll.FDS($A4,"FG_PRICE_CHANGE(0,-6AM)")</f>
        <v>14.7401377582968</v>
      </c>
      <c r="H4" s="47" cm="1">
        <f t="array" ref="H4">_xll.FDS($A4,"FG_PRICE_CHANGE(0,-1AY)")</f>
        <v>26.302729528535998</v>
      </c>
      <c r="I4" s="47" cm="1">
        <f t="array" ref="I4">_xll.FDS($A4,"FG_PRICE(0)/MAX(FG_PRICE(0,-1AY))")</f>
        <v>0.89490134791951603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-12.9385520178463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5.8425000000000002</v>
      </c>
      <c r="D6" cm="1">
        <f t="array" ref="D6">_xll.FDS($A6,"FG_PRICE_MAVG(0,,,,30)")</f>
        <v>5.5095000000000001</v>
      </c>
      <c r="E6" s="47" cm="1">
        <f t="array" ref="E6">_xll.FDS($A6,"FG_PRICE_CHANGE(0,-1AM)")</f>
        <v>14.953271028037401</v>
      </c>
      <c r="F6" s="47" cm="1">
        <f t="array" ref="F6">_xll.FDS($A6,"FG_PRICE_CHANGE(0,-3AM)")</f>
        <v>4.3769539973202303</v>
      </c>
      <c r="G6" s="47" cm="1">
        <f t="array" ref="G6">_xll.FDS($A6,"FG_PRICE_CHANGE(0,-6AM)")</f>
        <v>6.7123287671233101</v>
      </c>
      <c r="H6" s="47" cm="1">
        <f t="array" ref="H6">_xll.FDS($A6,"FG_PRICE_CHANGE(0,-1AY)")</f>
        <v>0.819672131147553</v>
      </c>
      <c r="I6" s="47" cm="1">
        <f t="array" ref="I6">_xll.FDS($A6,"FG_PRICE(0)/MAX(FG_PRICE(0,-1AY))")</f>
        <v>0.83434487682970404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4235</v>
      </c>
      <c r="D7" cm="1">
        <f t="array" ref="D7">_xll.FDS($A7,"FG_PRICE_MAVG(0,,,,30)")</f>
        <v>3996.8332999999998</v>
      </c>
      <c r="E7" s="47" cm="1">
        <f t="array" ref="E7">_xll.FDS($A7,"FG_PRICE_CHANGE(0,-1AM)")</f>
        <v>5.7428214731585401</v>
      </c>
      <c r="F7" s="47" cm="1">
        <f t="array" ref="F7">_xll.FDS($A7,"FG_PRICE_CHANGE(0,-3AM)")</f>
        <v>7.3510773130545104</v>
      </c>
      <c r="G7" s="47" cm="1">
        <f t="array" ref="G7">_xll.FDS($A7,"FG_PRICE_CHANGE(0,-6AM)")</f>
        <v>-0.49342105263158198</v>
      </c>
      <c r="H7" s="47" cm="1">
        <f t="array" ref="H7">_xll.FDS($A7,"FG_PRICE_CHANGE(0,-1AY)")</f>
        <v>15.1441000543774</v>
      </c>
      <c r="I7" s="47" cm="1">
        <f t="array" ref="I7">_xll.FDS($A7,"FG_PRICE(0)/MAX(FG_PRICE(0,-1AY))")</f>
        <v>0.92487442673072695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1010</v>
      </c>
      <c r="D8" cm="1">
        <f t="array" ref="D8">_xll.FDS($A8,"FG_PRICE_MAVG(0,,,,30)")</f>
        <v>965.9</v>
      </c>
      <c r="E8" s="47" cm="1">
        <f t="array" ref="E8">_xll.FDS($A8,"FG_PRICE_CHANGE(0,-1AM)")</f>
        <v>4.7717842323651496</v>
      </c>
      <c r="F8" s="47" cm="1">
        <f t="array" ref="F8">_xll.FDS($A8,"FG_PRICE_CHANGE(0,-3AM)")</f>
        <v>0.19841269841269801</v>
      </c>
      <c r="G8" s="47" cm="1">
        <f t="array" ref="G8">_xll.FDS($A8,"FG_PRICE_CHANGE(0,-6AM)")</f>
        <v>12.849162011173201</v>
      </c>
      <c r="H8" s="47" cm="1">
        <f t="array" ref="H8">_xll.FDS($A8,"FG_PRICE_CHANGE(0,-1AY)")</f>
        <v>11.602209944751401</v>
      </c>
      <c r="I8" s="47" cm="1">
        <f t="array" ref="I8">_xll.FDS($A8,"FG_PRICE(0)/MAX(FG_PRICE(0,-1AY))")</f>
        <v>0.94480823199251596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16555</v>
      </c>
      <c r="D9" cm="1">
        <f t="array" ref="D9">_xll.FDS($A9,"FG_PRICE_MAVG(0,,,,30)")</f>
        <v>16217.5</v>
      </c>
      <c r="E9" s="47" cm="1">
        <f t="array" ref="E9">_xll.FDS($A9,"FG_PRICE_CHANGE(0,-1AM)")</f>
        <v>-1.66320166320166</v>
      </c>
      <c r="F9" s="47" cm="1">
        <f t="array" ref="F9">_xll.FDS($A9,"FG_PRICE_CHANGE(0,-3AM)")</f>
        <v>-1.66320166320166</v>
      </c>
      <c r="G9" s="47" cm="1">
        <f t="array" ref="G9">_xll.FDS($A9,"FG_PRICE_CHANGE(0,-6AM)")</f>
        <v>1.3778322106552401</v>
      </c>
      <c r="H9" s="47" cm="1">
        <f t="array" ref="H9">_xll.FDS($A9,"FG_PRICE_CHANGE(0,-1AY)")</f>
        <v>-11.4705882352941</v>
      </c>
      <c r="I9" s="47" cm="1">
        <f t="array" ref="I9">_xll.FDS($A9,"FG_PRICE(0)/MAX(FG_PRICE(0,-1AY))")</f>
        <v>0.77814336075205603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1065</v>
      </c>
      <c r="D10" cm="1">
        <f t="array" ref="D10">_xll.FDS($A10,"FG_PRICE_MAVG(0,,,,30)")</f>
        <v>1009.1667</v>
      </c>
      <c r="E10" s="47" cm="1">
        <f t="array" ref="E10">_xll.FDS($A10,"FG_PRICE_CHANGE(0,-1AM)")</f>
        <v>9.2307692307692193</v>
      </c>
      <c r="F10" s="47" cm="1">
        <f t="array" ref="F10">_xll.FDS($A10,"FG_PRICE_CHANGE(0,-3AM)")</f>
        <v>12.105263157894701</v>
      </c>
      <c r="G10" s="47" cm="1">
        <f t="array" ref="G10">_xll.FDS($A10,"FG_PRICE_CHANGE(0,-6AM)")</f>
        <v>8.6734693877551106</v>
      </c>
      <c r="H10" s="47" cm="1">
        <f t="array" ref="H10">_xll.FDS($A10,"FG_PRICE_CHANGE(0,-1AY)")</f>
        <v>-14.8</v>
      </c>
      <c r="I10" s="47" cm="1">
        <f t="array" ref="I10">_xll.FDS($A10,"FG_PRICE(0)/MAX(FG_PRICE(0,-1AY))")</f>
        <v>0.81734458940905597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593.9</v>
      </c>
      <c r="D11" cm="1">
        <f t="array" ref="D11">_xll.FDS($A11,"FG_PRICE_MAVG(0,,,,30)")</f>
        <v>544.82000000000005</v>
      </c>
      <c r="E11" s="47" cm="1">
        <f t="array" ref="E11">_xll.FDS($A11,"FG_PRICE_CHANGE(0,-1AM)")</f>
        <v>8.3759124087591204</v>
      </c>
      <c r="F11" s="47" cm="1">
        <f t="array" ref="F11">_xll.FDS($A11,"FG_PRICE_CHANGE(0,-3AM)")</f>
        <v>1.5040164074517</v>
      </c>
      <c r="G11" s="47" cm="1">
        <f t="array" ref="G11">_xll.FDS($A11,"FG_PRICE_CHANGE(0,-6AM)")</f>
        <v>-8.0080545229244109</v>
      </c>
      <c r="H11" s="47" cm="1">
        <f t="array" ref="H11">_xll.FDS($A11,"FG_PRICE_CHANGE(0,-1AY)")</f>
        <v>-16.269561539546</v>
      </c>
      <c r="I11" s="47" cm="1">
        <f t="array" ref="I11">_xll.FDS($A11,"FG_PRICE(0)/MAX(FG_PRICE(0,-1AY))")</f>
        <v>0.77796698978255197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0.88</v>
      </c>
      <c r="D12" cm="1">
        <f t="array" ref="D12">_xll.FDS($A12,"FG_PRICE_MAVG(0,,,,30)")</f>
        <v>0.88732683999999995</v>
      </c>
      <c r="E12" s="47" cm="1">
        <f t="array" ref="E12">_xll.FDS($A12,"FG_PRICE_CHANGE(0,-1AM)")</f>
        <v>-1.4597175163638501</v>
      </c>
      <c r="F12" s="47" cm="1">
        <f t="array" ref="F12">_xll.FDS($A12,"FG_PRICE_CHANGE(0,-3AM)")</f>
        <v>-6.0974590569982396</v>
      </c>
      <c r="G12" s="47" cm="1">
        <f t="array" ref="G12">_xll.FDS($A12,"FG_PRICE_CHANGE(0,-6AM)")</f>
        <v>-8.2413644175443395</v>
      </c>
      <c r="H12" s="47" cm="1">
        <f t="array" ref="H12">_xll.FDS($A12,"FG_PRICE_CHANGE(0,-1AY)")</f>
        <v>-11.8769449659505</v>
      </c>
      <c r="I12" s="47" cm="1">
        <f t="array" ref="I12">_xll.FDS($A12,"FG_PRICE(0)/MAX(FG_PRICE(0,-1AY))")</f>
        <v>0.84615384615384603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41908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16.533981390008599</v>
      </c>
      <c r="D2" s="3" cm="1">
        <f t="array" ref="D2:D122">_xll.FDS(D1,"FMA_PE(LTMA,-10AY,0,AM,""PORTAGG"",""MEANR"")")</f>
        <v>15.7762421706522</v>
      </c>
      <c r="E2" s="3" cm="1">
        <f t="array" ref="E2:E122">_xll.FDS(E1,"FMA_PE(LTMA,-10AY,0,AM,""PORTAGG"",""MEANR"")")</f>
        <v>19.926540460844201</v>
      </c>
      <c r="F2" s="3" cm="1">
        <f t="array" ref="F2:F122">_xll.FDS(F1,"FMA_PE(LTMA,-10AY,0,AM,""PORTAGG"",""MEANR"")")</f>
        <v>14.6312808781305</v>
      </c>
      <c r="G2" s="3" cm="1">
        <f t="array" ref="G2:G122">_xll.FDS(G1,"FMA_PE(LTMA,-10AY,0,AM,""PORTAGG"",""MEANR"")")</f>
        <v>15.261978486547701</v>
      </c>
      <c r="H2" s="3" cm="1">
        <f t="array" ref="H2:H122">_xll.FDS(H1,"FMA_PE(LTMA,-10AY,0,AM,""PORTAGG"",""MEANR"")")</f>
        <v>16.712836515565201</v>
      </c>
      <c r="I2" s="3" cm="1">
        <f t="array" ref="I2:I122">_xll.FDS(I1,"FMA_PE(LTMA,-10AY,0,AM,""PORTAGG"",""MEANR"")")</f>
        <v>14.369046414091001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11.633650448678001</v>
      </c>
      <c r="L2" s="3" cm="1">
        <f t="array" ref="L2:L122">_xll.FDS(L1,"FMA_PE(LTMA,-10AY,0,AM,""PORTAGG"",""MEANR"")")</f>
        <v>12.5909525531896</v>
      </c>
      <c r="M2" s="3" cm="1">
        <f t="array" ref="M2:M122">_xll.FDS(M1,"FMA_PE(LTMA,-10AY,0,AM,""PORTAGG"",""MEANR"")")</f>
        <v>16.057052584624</v>
      </c>
      <c r="N2" s="3" cm="1">
        <f t="array" ref="N2:N122">_xll.FDS(N1,"FMA_PE(LTMA,-10AY,0,AM,""PORTAGG"",""MEANR"")")</f>
        <v>18.821868074837599</v>
      </c>
      <c r="O2" s="3" cm="1">
        <f t="array" ref="O2:O122">_xll.FDS(O1,"FMA_PE(LTMA,-10AY,0,AM,""PORTAGG"",""MEANR"")")</f>
        <v>17.951686682099901</v>
      </c>
      <c r="P2" s="3" cm="1">
        <f t="array" ref="P2:P122">_xll.FDS(P1,"FMA_PE(LTMA,-10AY,0,AM,""PORTAGG"",""MEANR"")")</f>
        <v>9.4039802106468109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19.351959688072299</v>
      </c>
      <c r="S2" s="3" cm="1">
        <f t="array" ref="S2:S122">_xll.FDS(S1,"FMA_PE(LTMA,-10AY,0,AM,""PORTAGG"",""MEANR"")")</f>
        <v>10.2699438183431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12.9636366426191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41939</v>
      </c>
      <c r="B3" s="3" t="e">
        <v>#N/A</v>
      </c>
      <c r="C3" s="3">
        <v>15.704099985829499</v>
      </c>
      <c r="D3" s="3">
        <v>15.950559353375001</v>
      </c>
      <c r="E3" s="3">
        <v>19.394877762013099</v>
      </c>
      <c r="F3" s="3">
        <v>14.792333500252999</v>
      </c>
      <c r="G3" s="3">
        <v>14.108400615648399</v>
      </c>
      <c r="H3" s="3">
        <v>16.597616536996298</v>
      </c>
      <c r="I3" s="3">
        <v>13.9349773987645</v>
      </c>
      <c r="J3" s="3" t="e">
        <v>#N/A</v>
      </c>
      <c r="K3" s="3">
        <v>11.094483789500201</v>
      </c>
      <c r="L3" s="3">
        <v>11.771072121281099</v>
      </c>
      <c r="M3" s="3">
        <v>16.185596161399001</v>
      </c>
      <c r="N3" s="3">
        <v>16.963060762700799</v>
      </c>
      <c r="O3" s="3">
        <v>18.0222962128063</v>
      </c>
      <c r="P3" s="3">
        <v>9.2062649389428106</v>
      </c>
      <c r="Q3" s="3" t="e">
        <v>#N/A</v>
      </c>
      <c r="R3" s="3">
        <v>18.995737725739399</v>
      </c>
      <c r="S3" s="3">
        <v>10.835498829415</v>
      </c>
      <c r="T3" s="3" t="e">
        <v>#N/A</v>
      </c>
      <c r="U3" s="3">
        <v>12.948328376398701</v>
      </c>
      <c r="V3" s="3" t="e">
        <v>#N/A</v>
      </c>
    </row>
    <row r="4" spans="1:22" x14ac:dyDescent="0.35">
      <c r="A4" s="2">
        <v>41969</v>
      </c>
      <c r="B4" s="3" t="e">
        <v>#N/A</v>
      </c>
      <c r="C4" s="3">
        <v>16.663263410514801</v>
      </c>
      <c r="D4" s="3">
        <v>16.2952812543348</v>
      </c>
      <c r="E4" s="3">
        <v>20.4620074811927</v>
      </c>
      <c r="F4" s="3">
        <v>14.6093802449886</v>
      </c>
      <c r="G4" s="3">
        <v>14.4107052671462</v>
      </c>
      <c r="H4" s="3">
        <v>16.894627453076801</v>
      </c>
      <c r="I4" s="3">
        <v>14.153337724936</v>
      </c>
      <c r="J4" s="3" t="e">
        <v>#N/A</v>
      </c>
      <c r="K4" s="3">
        <v>11.6870396160325</v>
      </c>
      <c r="L4" s="3">
        <v>12.8711285345201</v>
      </c>
      <c r="M4" s="3">
        <v>16.6988920473717</v>
      </c>
      <c r="N4" s="3">
        <v>21.600841875089799</v>
      </c>
      <c r="O4" s="3">
        <v>19.440036493116299</v>
      </c>
      <c r="P4" s="3">
        <v>9.7766668939684394</v>
      </c>
      <c r="Q4" s="3" t="e">
        <v>#N/A</v>
      </c>
      <c r="R4" s="3">
        <v>20.258382909307301</v>
      </c>
      <c r="S4" s="3">
        <v>11.628464289348299</v>
      </c>
      <c r="T4" s="3" t="e">
        <v>#N/A</v>
      </c>
      <c r="U4" s="3">
        <v>13.1655327194596</v>
      </c>
      <c r="V4" s="3" t="e">
        <v>#N/A</v>
      </c>
    </row>
    <row r="5" spans="1:22" x14ac:dyDescent="0.35">
      <c r="A5" s="2">
        <v>41999</v>
      </c>
      <c r="B5" s="3" t="e">
        <v>#N/A</v>
      </c>
      <c r="C5" s="3">
        <v>16.553044966109699</v>
      </c>
      <c r="D5" s="3">
        <v>16.845292943660802</v>
      </c>
      <c r="E5" s="3">
        <v>19.8633786143475</v>
      </c>
      <c r="F5" s="3">
        <v>14.356234377641201</v>
      </c>
      <c r="G5" s="3">
        <v>14.220816058569399</v>
      </c>
      <c r="H5" s="3">
        <v>16.3627591007963</v>
      </c>
      <c r="I5" s="3">
        <v>13.8632305289704</v>
      </c>
      <c r="J5" s="3" t="e">
        <v>#N/A</v>
      </c>
      <c r="K5" s="3">
        <v>11.616839910335999</v>
      </c>
      <c r="L5" s="3">
        <v>12.382129558586399</v>
      </c>
      <c r="M5" s="3">
        <v>16.767321398186599</v>
      </c>
      <c r="N5" s="3">
        <v>17.198812330589</v>
      </c>
      <c r="O5" s="3">
        <v>18.969883792501701</v>
      </c>
      <c r="P5" s="3">
        <v>9.8816126835217908</v>
      </c>
      <c r="Q5" s="3" t="e">
        <v>#N/A</v>
      </c>
      <c r="R5" s="3">
        <v>19.432890941453302</v>
      </c>
      <c r="S5" s="3">
        <v>11.8023412211531</v>
      </c>
      <c r="T5" s="3" t="e">
        <v>#N/A</v>
      </c>
      <c r="U5" s="3">
        <v>12.5271412681812</v>
      </c>
      <c r="V5" s="3" t="e">
        <v>#N/A</v>
      </c>
    </row>
    <row r="6" spans="1:22" x14ac:dyDescent="0.35">
      <c r="A6" s="2">
        <v>42031</v>
      </c>
      <c r="B6" s="3" t="e">
        <v>#N/A</v>
      </c>
      <c r="C6" s="3">
        <v>16.465558294721099</v>
      </c>
      <c r="D6" s="3">
        <v>16.990175602940099</v>
      </c>
      <c r="E6" s="3">
        <v>20.8081014749045</v>
      </c>
      <c r="F6" s="3">
        <v>17.494399382445501</v>
      </c>
      <c r="G6" s="3">
        <v>15.164934967817199</v>
      </c>
      <c r="H6" s="3">
        <v>16.595492805028002</v>
      </c>
      <c r="I6" s="3">
        <v>14.394212262611999</v>
      </c>
      <c r="J6" s="3" t="e">
        <v>#N/A</v>
      </c>
      <c r="K6" s="3">
        <v>11.836774903767999</v>
      </c>
      <c r="L6" s="3">
        <v>12.1885800480387</v>
      </c>
      <c r="M6" s="3">
        <v>17.979690115436199</v>
      </c>
      <c r="N6" s="3">
        <v>14.238483958897101</v>
      </c>
      <c r="O6" s="3">
        <v>20.623922730293899</v>
      </c>
      <c r="P6" s="3">
        <v>10.676765299897699</v>
      </c>
      <c r="Q6" s="3">
        <v>14.617477959332801</v>
      </c>
      <c r="R6" s="3">
        <v>21.460387133281198</v>
      </c>
      <c r="S6" s="3">
        <v>12.925088699586601</v>
      </c>
      <c r="T6" s="3">
        <v>11.888040969909</v>
      </c>
      <c r="U6" s="3">
        <v>12.2341273438253</v>
      </c>
      <c r="V6" s="3" t="e">
        <v>#N/A</v>
      </c>
    </row>
    <row r="7" spans="1:22" x14ac:dyDescent="0.35">
      <c r="A7" s="2">
        <v>42062</v>
      </c>
      <c r="B7" s="3" t="e">
        <v>#N/A</v>
      </c>
      <c r="C7" s="3">
        <v>16.696857479423802</v>
      </c>
      <c r="D7" s="3">
        <v>18.002990112632901</v>
      </c>
      <c r="E7" s="3">
        <v>21.071678921874</v>
      </c>
      <c r="F7" s="3">
        <v>20.434333027021498</v>
      </c>
      <c r="G7" s="3">
        <v>16.3564209364825</v>
      </c>
      <c r="H7" s="3">
        <v>17.1155525774717</v>
      </c>
      <c r="I7" s="3">
        <v>14.350026566923299</v>
      </c>
      <c r="J7" s="3" t="e">
        <v>#N/A</v>
      </c>
      <c r="K7" s="3">
        <v>12.292788366382601</v>
      </c>
      <c r="L7" s="3">
        <v>12.9145545886341</v>
      </c>
      <c r="M7" s="3">
        <v>18.474177405290199</v>
      </c>
      <c r="N7" s="3">
        <v>18.215673638530699</v>
      </c>
      <c r="O7" s="3">
        <v>21.039559343617402</v>
      </c>
      <c r="P7" s="3">
        <v>10.8550849099166</v>
      </c>
      <c r="Q7" s="3">
        <v>15.0861002134848</v>
      </c>
      <c r="R7" s="3">
        <v>23.728066452587701</v>
      </c>
      <c r="S7" s="3">
        <v>11.9291448057089</v>
      </c>
      <c r="T7" s="3">
        <v>13.1336316112065</v>
      </c>
      <c r="U7" s="3">
        <v>17.246464475594301</v>
      </c>
      <c r="V7" s="3" t="e">
        <v>#N/A</v>
      </c>
    </row>
    <row r="8" spans="1:22" x14ac:dyDescent="0.35">
      <c r="A8" s="2">
        <v>42090</v>
      </c>
      <c r="B8" s="3" t="e">
        <v>#N/A</v>
      </c>
      <c r="C8" s="3">
        <v>16.411526283907499</v>
      </c>
      <c r="D8" s="3">
        <v>17.863620565023901</v>
      </c>
      <c r="E8" s="3">
        <v>20.935219119131499</v>
      </c>
      <c r="F8" s="3">
        <v>19.8483503876841</v>
      </c>
      <c r="G8" s="3">
        <v>16.004626049394499</v>
      </c>
      <c r="H8" s="3">
        <v>17.0263025451227</v>
      </c>
      <c r="I8" s="3">
        <v>14.1446675789668</v>
      </c>
      <c r="J8" s="3" t="e">
        <v>#N/A</v>
      </c>
      <c r="K8" s="3">
        <v>12.1109129437289</v>
      </c>
      <c r="L8" s="3">
        <v>12.977885417108601</v>
      </c>
      <c r="M8" s="3">
        <v>18.3601094711161</v>
      </c>
      <c r="N8" s="3">
        <v>17.066920322217499</v>
      </c>
      <c r="O8" s="3">
        <v>20.655481896631802</v>
      </c>
      <c r="P8" s="3">
        <v>10.816572512333501</v>
      </c>
      <c r="Q8" s="3">
        <v>14.775601590030201</v>
      </c>
      <c r="R8" s="3">
        <v>22.8469458068178</v>
      </c>
      <c r="S8" s="3">
        <v>11.730925277334199</v>
      </c>
      <c r="T8" s="3">
        <v>12.8587863794989</v>
      </c>
      <c r="U8" s="3">
        <v>16.5294362940733</v>
      </c>
      <c r="V8" s="3" t="e">
        <v>#N/A</v>
      </c>
    </row>
    <row r="9" spans="1:22" x14ac:dyDescent="0.35">
      <c r="A9" s="2">
        <v>42121</v>
      </c>
      <c r="B9" s="3" t="e">
        <v>#N/A</v>
      </c>
      <c r="C9" s="3">
        <v>16.580530908629299</v>
      </c>
      <c r="D9" s="3">
        <v>17.571485027917898</v>
      </c>
      <c r="E9" s="3">
        <v>20.730246847329699</v>
      </c>
      <c r="F9" s="3">
        <v>19.633331408125201</v>
      </c>
      <c r="G9" s="3">
        <v>15.660413242895199</v>
      </c>
      <c r="H9" s="3">
        <v>17.048627905554799</v>
      </c>
      <c r="I9" s="3">
        <v>14.2528135145834</v>
      </c>
      <c r="J9" s="3" t="e">
        <v>#N/A</v>
      </c>
      <c r="K9" s="3">
        <v>12.0254414736137</v>
      </c>
      <c r="L9" s="3">
        <v>13.6636933464273</v>
      </c>
      <c r="M9" s="3">
        <v>18.677544063219202</v>
      </c>
      <c r="N9" s="3">
        <v>15.9162347803516</v>
      </c>
      <c r="O9" s="3">
        <v>20.3249428456371</v>
      </c>
      <c r="P9" s="3">
        <v>11.605241566740601</v>
      </c>
      <c r="Q9" s="3">
        <v>14.8686381008757</v>
      </c>
      <c r="R9" s="3">
        <v>22.235550921825102</v>
      </c>
      <c r="S9" s="3">
        <v>11.8201134698943</v>
      </c>
      <c r="T9" s="3">
        <v>13.704044431515401</v>
      </c>
      <c r="U9" s="3">
        <v>16.911582475834798</v>
      </c>
      <c r="V9" s="3" t="e">
        <v>#N/A</v>
      </c>
    </row>
    <row r="10" spans="1:22" x14ac:dyDescent="0.35">
      <c r="A10" s="2">
        <v>42151</v>
      </c>
      <c r="B10" s="3" t="e">
        <v>#N/A</v>
      </c>
      <c r="C10" s="3">
        <v>16.236124281429699</v>
      </c>
      <c r="D10" s="3">
        <v>17.520536329150101</v>
      </c>
      <c r="E10" s="3">
        <v>20.331038701045902</v>
      </c>
      <c r="F10" s="3">
        <v>18.7944326719796</v>
      </c>
      <c r="G10" s="3">
        <v>15.338914011359901</v>
      </c>
      <c r="H10" s="3">
        <v>16.777845237014802</v>
      </c>
      <c r="I10" s="3">
        <v>14.0559803564883</v>
      </c>
      <c r="J10" s="3" t="e">
        <v>#N/A</v>
      </c>
      <c r="K10" s="3">
        <v>11.6361722775312</v>
      </c>
      <c r="L10" s="3">
        <v>13.800726287712999</v>
      </c>
      <c r="M10" s="3">
        <v>18.190206893507199</v>
      </c>
      <c r="N10" s="3">
        <v>14.8104363845276</v>
      </c>
      <c r="O10" s="3">
        <v>20.378876455235901</v>
      </c>
      <c r="P10" s="3">
        <v>11.614127162514</v>
      </c>
      <c r="Q10" s="3">
        <v>14.641333851615499</v>
      </c>
      <c r="R10" s="3">
        <v>21.692333965621199</v>
      </c>
      <c r="S10" s="3">
        <v>11.707899200632299</v>
      </c>
      <c r="T10" s="3">
        <v>13.6766128459837</v>
      </c>
      <c r="U10" s="3">
        <v>16.718763560280301</v>
      </c>
      <c r="V10" s="3" t="e">
        <v>#N/A</v>
      </c>
    </row>
    <row r="11" spans="1:22" x14ac:dyDescent="0.35">
      <c r="A11" s="2">
        <v>42181</v>
      </c>
      <c r="B11" s="3" t="e">
        <v>#N/A</v>
      </c>
      <c r="C11" s="3">
        <v>15.8404790211275</v>
      </c>
      <c r="D11" s="3">
        <v>16.9792760515449</v>
      </c>
      <c r="E11" s="3">
        <v>20.163399408343398</v>
      </c>
      <c r="F11" s="3">
        <v>17.740914792352399</v>
      </c>
      <c r="G11" s="3">
        <v>16.328876497753999</v>
      </c>
      <c r="H11" s="3">
        <v>16.546971604740399</v>
      </c>
      <c r="I11" s="3">
        <v>13.915148184496299</v>
      </c>
      <c r="J11" s="3" t="e">
        <v>#N/A</v>
      </c>
      <c r="K11" s="3">
        <v>11.4042333787914</v>
      </c>
      <c r="L11" s="3">
        <v>13.921544727798301</v>
      </c>
      <c r="M11" s="3">
        <v>18.1464703170594</v>
      </c>
      <c r="N11" s="3">
        <v>14.0994711440093</v>
      </c>
      <c r="O11" s="3">
        <v>20.331903367188701</v>
      </c>
      <c r="P11" s="3">
        <v>11.2712203393413</v>
      </c>
      <c r="Q11" s="3">
        <v>14.548525013971499</v>
      </c>
      <c r="R11" s="3">
        <v>21.174262538280601</v>
      </c>
      <c r="S11" s="3">
        <v>11.644598668156</v>
      </c>
      <c r="T11" s="3">
        <v>13.552904049647999</v>
      </c>
      <c r="U11" s="3">
        <v>16.701997116257299</v>
      </c>
      <c r="V11" s="3" t="e">
        <v>#N/A</v>
      </c>
    </row>
    <row r="12" spans="1:22" x14ac:dyDescent="0.35">
      <c r="A12" s="2">
        <v>42212</v>
      </c>
      <c r="B12" s="3" t="e">
        <v>#N/A</v>
      </c>
      <c r="C12" s="3">
        <v>15.136917416004801</v>
      </c>
      <c r="D12" s="3">
        <v>16.516351369245498</v>
      </c>
      <c r="E12" s="3">
        <v>20.092398154343702</v>
      </c>
      <c r="F12" s="3">
        <v>16.504192375803299</v>
      </c>
      <c r="G12" s="3">
        <v>15.3482904243319</v>
      </c>
      <c r="H12" s="3">
        <v>16.556363661793899</v>
      </c>
      <c r="I12" s="3">
        <v>13.134070652094</v>
      </c>
      <c r="J12" s="3" t="e">
        <v>#N/A</v>
      </c>
      <c r="K12" s="3">
        <v>11.0214258103492</v>
      </c>
      <c r="L12" s="3">
        <v>13.1901862832019</v>
      </c>
      <c r="M12" s="3">
        <v>17.7211664264678</v>
      </c>
      <c r="N12" s="3">
        <v>12.6082260387091</v>
      </c>
      <c r="O12" s="3">
        <v>20.766375868401699</v>
      </c>
      <c r="P12" s="3">
        <v>10.4368433808457</v>
      </c>
      <c r="Q12" s="3">
        <v>14.6175874675481</v>
      </c>
      <c r="R12" s="3">
        <v>20.066689544101799</v>
      </c>
      <c r="S12" s="3">
        <v>11.0426467687521</v>
      </c>
      <c r="T12" s="3">
        <v>13.509577953780299</v>
      </c>
      <c r="U12" s="3">
        <v>17.166268700351701</v>
      </c>
      <c r="V12" s="3" t="e">
        <v>#N/A</v>
      </c>
    </row>
    <row r="13" spans="1:22" x14ac:dyDescent="0.35">
      <c r="A13" s="2">
        <v>42243</v>
      </c>
      <c r="B13" s="3" t="e">
        <v>#N/A</v>
      </c>
      <c r="C13" s="3">
        <v>15.1881917562013</v>
      </c>
      <c r="D13" s="3">
        <v>15.7108988926287</v>
      </c>
      <c r="E13" s="3">
        <v>19.043801029462099</v>
      </c>
      <c r="F13" s="3">
        <v>15.3206983963252</v>
      </c>
      <c r="G13" s="3">
        <v>14.6708375000405</v>
      </c>
      <c r="H13" s="3">
        <v>15.9624280761959</v>
      </c>
      <c r="I13" s="3">
        <v>12.4875182695307</v>
      </c>
      <c r="J13" s="3" t="e">
        <v>#N/A</v>
      </c>
      <c r="K13" s="3">
        <v>10.6405765121872</v>
      </c>
      <c r="L13" s="3">
        <v>12.890937747850099</v>
      </c>
      <c r="M13" s="3">
        <v>17.048769865388099</v>
      </c>
      <c r="N13" s="3">
        <v>11.686578263080801</v>
      </c>
      <c r="O13" s="3">
        <v>20.481344984916898</v>
      </c>
      <c r="P13" s="3">
        <v>9.9168496835463102</v>
      </c>
      <c r="Q13" s="3">
        <v>13.9950296854879</v>
      </c>
      <c r="R13" s="3">
        <v>19.136742810992299</v>
      </c>
      <c r="S13" s="3">
        <v>10.686701782523899</v>
      </c>
      <c r="T13" s="3">
        <v>12.894579166110899</v>
      </c>
      <c r="U13" s="3">
        <v>17.0352119753518</v>
      </c>
      <c r="V13" s="3" t="e">
        <v>#N/A</v>
      </c>
    </row>
    <row r="14" spans="1:22" x14ac:dyDescent="0.35">
      <c r="A14" s="2">
        <v>42272</v>
      </c>
      <c r="B14" s="3" t="e">
        <v>#N/A</v>
      </c>
      <c r="C14" s="3">
        <v>14.8883279657007</v>
      </c>
      <c r="D14" s="3">
        <v>15.2818293445167</v>
      </c>
      <c r="E14" s="3">
        <v>18.7870691196762</v>
      </c>
      <c r="F14" s="3">
        <v>14.306086665257901</v>
      </c>
      <c r="G14" s="3">
        <v>14.170797354703399</v>
      </c>
      <c r="H14" s="3">
        <v>16.069354562251998</v>
      </c>
      <c r="I14" s="3">
        <v>12.4791432500685</v>
      </c>
      <c r="J14" s="3" t="e">
        <v>#N/A</v>
      </c>
      <c r="K14" s="3">
        <v>10.643731646083999</v>
      </c>
      <c r="L14" s="3">
        <v>12.205426100294</v>
      </c>
      <c r="M14" s="3">
        <v>16.853757956268101</v>
      </c>
      <c r="N14" s="3">
        <v>11.0783035112237</v>
      </c>
      <c r="O14" s="3">
        <v>20.237826981469901</v>
      </c>
      <c r="P14" s="3">
        <v>9.7162618099239708</v>
      </c>
      <c r="Q14" s="3">
        <v>13.9739653709018</v>
      </c>
      <c r="R14" s="3">
        <v>18.755932631954401</v>
      </c>
      <c r="S14" s="3">
        <v>10.6747749359425</v>
      </c>
      <c r="T14" s="3">
        <v>13.370341151584901</v>
      </c>
      <c r="U14" s="3">
        <v>18.0476787232686</v>
      </c>
      <c r="V14" s="3" t="e">
        <v>#N/A</v>
      </c>
    </row>
    <row r="15" spans="1:22" x14ac:dyDescent="0.35">
      <c r="A15" s="2">
        <v>42304</v>
      </c>
      <c r="B15" s="3" t="e">
        <v>#N/A</v>
      </c>
      <c r="C15" s="3">
        <v>15.596540358399199</v>
      </c>
      <c r="D15" s="3">
        <v>16.925922908554298</v>
      </c>
      <c r="E15" s="3">
        <v>19.618623977684798</v>
      </c>
      <c r="F15" s="3">
        <v>13.7987391976322</v>
      </c>
      <c r="G15" s="3">
        <v>12.192611780137799</v>
      </c>
      <c r="H15" s="3">
        <v>16.746866068336601</v>
      </c>
      <c r="I15" s="3">
        <v>12.902929044058901</v>
      </c>
      <c r="J15" s="3" t="e">
        <v>#N/A</v>
      </c>
      <c r="K15" s="3">
        <v>11.411268240309999</v>
      </c>
      <c r="L15" s="3">
        <v>12.6544756195264</v>
      </c>
      <c r="M15" s="3">
        <v>17.964632781781098</v>
      </c>
      <c r="N15" s="3">
        <v>11.140488555288799</v>
      </c>
      <c r="O15" s="3">
        <v>20.833596766141401</v>
      </c>
      <c r="P15" s="3">
        <v>10.375088147546</v>
      </c>
      <c r="Q15" s="3">
        <v>13.963816591117199</v>
      </c>
      <c r="R15" s="3">
        <v>18.642178249127301</v>
      </c>
      <c r="S15" s="3">
        <v>10.985034938040799</v>
      </c>
      <c r="T15" s="3">
        <v>13.2101436060296</v>
      </c>
      <c r="U15" s="3">
        <v>23.1944639927572</v>
      </c>
      <c r="V15" s="3" t="e">
        <v>#N/A</v>
      </c>
    </row>
    <row r="16" spans="1:22" x14ac:dyDescent="0.35">
      <c r="A16" s="2">
        <v>42335</v>
      </c>
      <c r="B16" s="3" t="e">
        <v>#N/A</v>
      </c>
      <c r="C16" s="3">
        <v>15.934397790743301</v>
      </c>
      <c r="D16" s="3">
        <v>16.501791996618401</v>
      </c>
      <c r="E16" s="3">
        <v>18.2233701734521</v>
      </c>
      <c r="F16" s="3">
        <v>12.220049365095001</v>
      </c>
      <c r="G16" s="3">
        <v>11.1153249793615</v>
      </c>
      <c r="H16" s="3">
        <v>16.824375550516201</v>
      </c>
      <c r="I16" s="3">
        <v>12.6193494373801</v>
      </c>
      <c r="J16" s="3" t="e">
        <v>#N/A</v>
      </c>
      <c r="K16" s="3">
        <v>11.2958003631596</v>
      </c>
      <c r="L16" s="3">
        <v>12.590024487526801</v>
      </c>
      <c r="M16" s="3">
        <v>17.421164063477701</v>
      </c>
      <c r="N16" s="3">
        <v>14.3162751259324</v>
      </c>
      <c r="O16" s="3">
        <v>20.323922703089501</v>
      </c>
      <c r="P16" s="3">
        <v>9.9295717753520893</v>
      </c>
      <c r="Q16" s="3">
        <v>12.5404995852778</v>
      </c>
      <c r="R16" s="3">
        <v>16.038882266143901</v>
      </c>
      <c r="S16" s="3">
        <v>10.619347062699299</v>
      </c>
      <c r="T16" s="3">
        <v>12.087435200794999</v>
      </c>
      <c r="U16" s="3">
        <v>23.2637166200739</v>
      </c>
      <c r="V16" s="3" t="e">
        <v>#N/A</v>
      </c>
    </row>
    <row r="17" spans="1:22" x14ac:dyDescent="0.35">
      <c r="A17" s="2">
        <v>42362</v>
      </c>
      <c r="B17" s="3" t="e">
        <v>#N/A</v>
      </c>
      <c r="C17" s="3">
        <v>16.286725159995399</v>
      </c>
      <c r="D17" s="3">
        <v>15.9253438141661</v>
      </c>
      <c r="E17" s="3">
        <v>18.328338612341199</v>
      </c>
      <c r="F17" s="3">
        <v>11.2770350413871</v>
      </c>
      <c r="G17" s="3">
        <v>10.607099057462699</v>
      </c>
      <c r="H17" s="3">
        <v>16.5903574160373</v>
      </c>
      <c r="I17" s="3">
        <v>12.3490649466218</v>
      </c>
      <c r="J17" s="3" t="e">
        <v>#N/A</v>
      </c>
      <c r="K17" s="3">
        <v>10.6367805136292</v>
      </c>
      <c r="L17" s="3">
        <v>12.3646079203774</v>
      </c>
      <c r="M17" s="3">
        <v>16.9308772403527</v>
      </c>
      <c r="N17" s="3">
        <v>-4.0327746058009497</v>
      </c>
      <c r="O17" s="3">
        <v>20.415006374684101</v>
      </c>
      <c r="P17" s="3">
        <v>9.9926050665706896</v>
      </c>
      <c r="Q17" s="3">
        <v>11.2241039562011</v>
      </c>
      <c r="R17" s="3">
        <v>14.3492807678779</v>
      </c>
      <c r="S17" s="3">
        <v>10.049351881602799</v>
      </c>
      <c r="T17" s="3">
        <v>12.3738068075243</v>
      </c>
      <c r="U17" s="3">
        <v>23.7212731340807</v>
      </c>
      <c r="V17" s="3" t="e">
        <v>#N/A</v>
      </c>
    </row>
    <row r="18" spans="1:22" x14ac:dyDescent="0.35">
      <c r="A18" s="2">
        <v>42396</v>
      </c>
      <c r="B18" s="3" t="e">
        <v>#N/A</v>
      </c>
      <c r="C18" s="3">
        <v>14.996851462263001</v>
      </c>
      <c r="D18" s="3">
        <v>16.043519892687801</v>
      </c>
      <c r="E18" s="3">
        <v>16.8022621714072</v>
      </c>
      <c r="F18" s="3">
        <v>10.5437818321605</v>
      </c>
      <c r="G18" s="3">
        <v>14.844841644272</v>
      </c>
      <c r="H18" s="3">
        <v>16.149662902546901</v>
      </c>
      <c r="I18" s="3">
        <v>11.285459056908801</v>
      </c>
      <c r="J18" s="3">
        <v>22.729148177476802</v>
      </c>
      <c r="K18" s="3">
        <v>9.9169347998039097</v>
      </c>
      <c r="L18" s="3">
        <v>11.183951817690801</v>
      </c>
      <c r="M18" s="3">
        <v>15.369787357002799</v>
      </c>
      <c r="N18" s="3">
        <v>-0.69175388241619795</v>
      </c>
      <c r="O18" s="3">
        <v>19.334305182141499</v>
      </c>
      <c r="P18" s="3">
        <v>9.3460937505340596</v>
      </c>
      <c r="Q18" s="3">
        <v>10.6329043941418</v>
      </c>
      <c r="R18" s="3">
        <v>14.355459345230001</v>
      </c>
      <c r="S18" s="3">
        <v>9.7243099294091202</v>
      </c>
      <c r="T18" s="3">
        <v>11.532693264833</v>
      </c>
      <c r="U18" s="3">
        <v>17.288454015756201</v>
      </c>
      <c r="V18" s="3">
        <v>10.623955239745399</v>
      </c>
    </row>
    <row r="19" spans="1:22" x14ac:dyDescent="0.35">
      <c r="A19" s="2">
        <v>42426</v>
      </c>
      <c r="B19" s="3" t="e">
        <v>#N/A</v>
      </c>
      <c r="C19" s="3">
        <v>15.4713144737063</v>
      </c>
      <c r="D19" s="3">
        <v>16.674798076914499</v>
      </c>
      <c r="E19" s="3">
        <v>16.9042406399915</v>
      </c>
      <c r="F19" s="3">
        <v>12.274711211260399</v>
      </c>
      <c r="G19" s="3">
        <v>19.174531922227601</v>
      </c>
      <c r="H19" s="3">
        <v>16.689771078182901</v>
      </c>
      <c r="I19" s="3">
        <v>12.353979195349501</v>
      </c>
      <c r="J19" s="3">
        <v>24.886174114914599</v>
      </c>
      <c r="K19" s="3">
        <v>10.5800120110534</v>
      </c>
      <c r="L19" s="3">
        <v>12.309405949630399</v>
      </c>
      <c r="M19" s="3">
        <v>15.8641375670296</v>
      </c>
      <c r="N19" s="3">
        <v>-0.11868535482647299</v>
      </c>
      <c r="O19" s="3">
        <v>18.999220048377001</v>
      </c>
      <c r="P19" s="3">
        <v>9.3585471428975495</v>
      </c>
      <c r="Q19" s="3">
        <v>11.9753269012723</v>
      </c>
      <c r="R19" s="3">
        <v>16.849692414939501</v>
      </c>
      <c r="S19" s="3">
        <v>9.7525374876070394</v>
      </c>
      <c r="T19" s="3">
        <v>12.453355010511901</v>
      </c>
      <c r="U19" s="3">
        <v>-7.5541477118493301</v>
      </c>
      <c r="V19" s="3">
        <v>11.3559043863377</v>
      </c>
    </row>
    <row r="20" spans="1:22" x14ac:dyDescent="0.35">
      <c r="A20" s="2">
        <v>42453</v>
      </c>
      <c r="B20" s="3" t="e">
        <v>#N/A</v>
      </c>
      <c r="C20" s="3">
        <v>15.501531102584901</v>
      </c>
      <c r="D20" s="3">
        <v>16.768345512268301</v>
      </c>
      <c r="E20" s="3">
        <v>16.9857839578777</v>
      </c>
      <c r="F20" s="3">
        <v>12.392781760617</v>
      </c>
      <c r="G20" s="3">
        <v>22.278240645557599</v>
      </c>
      <c r="H20" s="3">
        <v>16.6716616732419</v>
      </c>
      <c r="I20" s="3">
        <v>12.516487559581</v>
      </c>
      <c r="J20" s="3">
        <v>24.666076212076</v>
      </c>
      <c r="K20" s="3">
        <v>10.666103512619999</v>
      </c>
      <c r="L20" s="3">
        <v>13.120044335817701</v>
      </c>
      <c r="M20" s="3">
        <v>15.971113497580401</v>
      </c>
      <c r="N20" s="3">
        <v>0.63095286959119301</v>
      </c>
      <c r="O20" s="3">
        <v>18.979816802677</v>
      </c>
      <c r="P20" s="3">
        <v>9.5112415229282998</v>
      </c>
      <c r="Q20" s="3">
        <v>12.1089308718054</v>
      </c>
      <c r="R20" s="3">
        <v>16.589522697161499</v>
      </c>
      <c r="S20" s="3">
        <v>9.8230941905478204</v>
      </c>
      <c r="T20" s="3">
        <v>12.9781686319001</v>
      </c>
      <c r="U20" s="3">
        <v>-4.8646953352211799</v>
      </c>
      <c r="V20" s="3">
        <v>11.8279612906521</v>
      </c>
    </row>
    <row r="21" spans="1:22" x14ac:dyDescent="0.35">
      <c r="A21" s="2">
        <v>42487</v>
      </c>
      <c r="B21" s="3" t="e">
        <v>#N/A</v>
      </c>
      <c r="C21" s="3">
        <v>15.4777677332237</v>
      </c>
      <c r="D21" s="3">
        <v>16.595461484947801</v>
      </c>
      <c r="E21" s="3">
        <v>16.815747168368802</v>
      </c>
      <c r="F21" s="3">
        <v>12.322533535605199</v>
      </c>
      <c r="G21" s="3">
        <v>22.136361466796899</v>
      </c>
      <c r="H21" s="3">
        <v>16.5988083069238</v>
      </c>
      <c r="I21" s="3">
        <v>12.5418585762094</v>
      </c>
      <c r="J21" s="3">
        <v>24.504422248556001</v>
      </c>
      <c r="K21" s="3">
        <v>10.6534994920634</v>
      </c>
      <c r="L21" s="3">
        <v>13.464255170872001</v>
      </c>
      <c r="M21" s="3">
        <v>16.0136811629426</v>
      </c>
      <c r="N21" s="3">
        <v>2.3873333804738199</v>
      </c>
      <c r="O21" s="3">
        <v>19.052072298189199</v>
      </c>
      <c r="P21" s="3">
        <v>9.7189520160082896</v>
      </c>
      <c r="Q21" s="3">
        <v>12.2881622988342</v>
      </c>
      <c r="R21" s="3">
        <v>16.472870340229999</v>
      </c>
      <c r="S21" s="3">
        <v>9.9017492765264201</v>
      </c>
      <c r="T21" s="3">
        <v>13.333741775032401</v>
      </c>
      <c r="U21" s="3">
        <v>-2.7239720948307999</v>
      </c>
      <c r="V21" s="3">
        <v>12.239796060134299</v>
      </c>
    </row>
    <row r="22" spans="1:22" x14ac:dyDescent="0.35">
      <c r="A22" s="2">
        <v>42517</v>
      </c>
      <c r="B22" s="3" t="e">
        <v>#N/A</v>
      </c>
      <c r="C22" s="3">
        <v>15.2155577204395</v>
      </c>
      <c r="D22" s="3">
        <v>16.4489344620102</v>
      </c>
      <c r="E22" s="3">
        <v>16.958402520430699</v>
      </c>
      <c r="F22" s="3">
        <v>12.142012352039499</v>
      </c>
      <c r="G22" s="3">
        <v>20.7195665749074</v>
      </c>
      <c r="H22" s="3">
        <v>16.494583853796399</v>
      </c>
      <c r="I22" s="3">
        <v>12.682186935611799</v>
      </c>
      <c r="J22" s="3">
        <v>24.032478229038901</v>
      </c>
      <c r="K22" s="3">
        <v>10.4498692343151</v>
      </c>
      <c r="L22" s="3">
        <v>12.914168953503101</v>
      </c>
      <c r="M22" s="3">
        <v>15.7993339038035</v>
      </c>
      <c r="N22" s="3">
        <v>3.8632773433128702</v>
      </c>
      <c r="O22" s="3">
        <v>19.146339970805801</v>
      </c>
      <c r="P22" s="3">
        <v>9.7402049934677208</v>
      </c>
      <c r="Q22" s="3">
        <v>12.0954213244586</v>
      </c>
      <c r="R22" s="3">
        <v>16.339387351435001</v>
      </c>
      <c r="S22" s="3">
        <v>9.5753994831187299</v>
      </c>
      <c r="T22" s="3">
        <v>13.2464952838965</v>
      </c>
      <c r="U22" s="3">
        <v>-0.80690808846849904</v>
      </c>
      <c r="V22" s="3">
        <v>12.317896022199299</v>
      </c>
    </row>
    <row r="23" spans="1:22" x14ac:dyDescent="0.35">
      <c r="A23" s="2">
        <v>42548</v>
      </c>
      <c r="B23" s="3" t="e">
        <v>#N/A</v>
      </c>
      <c r="C23" s="3">
        <v>15.399734436393</v>
      </c>
      <c r="D23" s="3">
        <v>16.543058338561401</v>
      </c>
      <c r="E23" s="3">
        <v>17.548257208183799</v>
      </c>
      <c r="F23" s="3">
        <v>11.7908410437439</v>
      </c>
      <c r="G23" s="3">
        <v>19.7518122743733</v>
      </c>
      <c r="H23" s="3">
        <v>16.582209955909299</v>
      </c>
      <c r="I23" s="3">
        <v>12.8205560810483</v>
      </c>
      <c r="J23" s="3">
        <v>22.826086917940199</v>
      </c>
      <c r="K23" s="3">
        <v>10.342103637549499</v>
      </c>
      <c r="L23" s="3">
        <v>12.955332216697</v>
      </c>
      <c r="M23" s="3">
        <v>15.4009503895916</v>
      </c>
      <c r="N23" s="3">
        <v>3.84018629164285</v>
      </c>
      <c r="O23" s="3">
        <v>18.976267340073601</v>
      </c>
      <c r="P23" s="3">
        <v>10.211860200645701</v>
      </c>
      <c r="Q23" s="3">
        <v>12.226065090610801</v>
      </c>
      <c r="R23" s="3">
        <v>16.290800804891699</v>
      </c>
      <c r="S23" s="3">
        <v>9.3532578742407004</v>
      </c>
      <c r="T23" s="3">
        <v>13.205338359358899</v>
      </c>
      <c r="U23" s="3">
        <v>0.80807516694654802</v>
      </c>
      <c r="V23" s="3">
        <v>12.643065437760701</v>
      </c>
    </row>
    <row r="24" spans="1:22" x14ac:dyDescent="0.35">
      <c r="A24" s="2">
        <v>42578</v>
      </c>
      <c r="B24" s="3" t="e">
        <v>#N/A</v>
      </c>
      <c r="C24" s="3">
        <v>15.7518328792254</v>
      </c>
      <c r="D24" s="3">
        <v>17.542919102466399</v>
      </c>
      <c r="E24" s="3">
        <v>18.214284537941602</v>
      </c>
      <c r="F24" s="3">
        <v>12.0042339655663</v>
      </c>
      <c r="G24" s="3">
        <v>19.483651158253402</v>
      </c>
      <c r="H24" s="3">
        <v>16.8530566315541</v>
      </c>
      <c r="I24" s="3">
        <v>13.537806588833501</v>
      </c>
      <c r="J24" s="3">
        <v>22.955754443742698</v>
      </c>
      <c r="K24" s="3">
        <v>10.5718769211368</v>
      </c>
      <c r="L24" s="3">
        <v>13.977685070446601</v>
      </c>
      <c r="M24" s="3">
        <v>16.499901484960802</v>
      </c>
      <c r="N24" s="3">
        <v>5.8418453999504303</v>
      </c>
      <c r="O24" s="3">
        <v>19.687650993209601</v>
      </c>
      <c r="P24" s="3">
        <v>11.076989054688701</v>
      </c>
      <c r="Q24" s="3">
        <v>12.728287766984201</v>
      </c>
      <c r="R24" s="3">
        <v>16.7595712731144</v>
      </c>
      <c r="S24" s="3">
        <v>9.2279299897564808</v>
      </c>
      <c r="T24" s="3">
        <v>13.5167055702965</v>
      </c>
      <c r="U24" s="3">
        <v>2.9552449774135199</v>
      </c>
      <c r="V24" s="3">
        <v>12.876369658493299</v>
      </c>
    </row>
    <row r="25" spans="1:22" x14ac:dyDescent="0.35">
      <c r="A25" s="2">
        <v>42608</v>
      </c>
      <c r="B25" s="3" t="e">
        <v>#N/A</v>
      </c>
      <c r="C25" s="3">
        <v>16.203386112547498</v>
      </c>
      <c r="D25" s="3">
        <v>18.021457989918801</v>
      </c>
      <c r="E25" s="3">
        <v>18.592684456113201</v>
      </c>
      <c r="F25" s="3">
        <v>12.187771276555001</v>
      </c>
      <c r="G25" s="3">
        <v>18.513867947720598</v>
      </c>
      <c r="H25" s="3">
        <v>17.147960929943299</v>
      </c>
      <c r="I25" s="3">
        <v>13.8761195064614</v>
      </c>
      <c r="J25" s="3">
        <v>22.666601694952199</v>
      </c>
      <c r="K25" s="3">
        <v>10.5624010146297</v>
      </c>
      <c r="L25" s="3">
        <v>14.300370655147001</v>
      </c>
      <c r="M25" s="3">
        <v>16.7814706826091</v>
      </c>
      <c r="N25" s="3">
        <v>6.7170662005462196</v>
      </c>
      <c r="O25" s="3">
        <v>19.6269572350209</v>
      </c>
      <c r="P25" s="3">
        <v>11.7797486510716</v>
      </c>
      <c r="Q25" s="3">
        <v>13.4221135675166</v>
      </c>
      <c r="R25" s="3">
        <v>16.723135379106299</v>
      </c>
      <c r="S25" s="3">
        <v>9.5191493869271202</v>
      </c>
      <c r="T25" s="3">
        <v>13.3585067178666</v>
      </c>
      <c r="U25" s="3">
        <v>4.8315831844305004</v>
      </c>
      <c r="V25" s="3">
        <v>12.4980998208415</v>
      </c>
    </row>
    <row r="26" spans="1:22" x14ac:dyDescent="0.35">
      <c r="A26" s="2">
        <v>42640</v>
      </c>
      <c r="B26" s="3" t="e">
        <v>#N/A</v>
      </c>
      <c r="C26" s="3">
        <v>16.017161270526799</v>
      </c>
      <c r="D26" s="3">
        <v>18.366739347552802</v>
      </c>
      <c r="E26" s="3">
        <v>17.671717610375399</v>
      </c>
      <c r="F26" s="3">
        <v>12.053157191071</v>
      </c>
      <c r="G26" s="3">
        <v>17.342051077873698</v>
      </c>
      <c r="H26" s="3">
        <v>17.1879358685655</v>
      </c>
      <c r="I26" s="3">
        <v>14.1384594808973</v>
      </c>
      <c r="J26" s="3">
        <v>22.1248090946786</v>
      </c>
      <c r="K26" s="3">
        <v>10.767558268216501</v>
      </c>
      <c r="L26" s="3">
        <v>14.476369698822101</v>
      </c>
      <c r="M26" s="3">
        <v>16.5671055051859</v>
      </c>
      <c r="N26" s="3">
        <v>9.0528710228346903</v>
      </c>
      <c r="O26" s="3">
        <v>19.734452217967299</v>
      </c>
      <c r="P26" s="3">
        <v>12.663356952533899</v>
      </c>
      <c r="Q26" s="3">
        <v>13.1982548395397</v>
      </c>
      <c r="R26" s="3">
        <v>16.135943483359402</v>
      </c>
      <c r="S26" s="3">
        <v>9.4279098553769298</v>
      </c>
      <c r="T26" s="3">
        <v>13.3808728706389</v>
      </c>
      <c r="U26" s="3">
        <v>8.3995985132591908</v>
      </c>
      <c r="V26" s="3">
        <v>12.4042434313254</v>
      </c>
    </row>
    <row r="27" spans="1:22" x14ac:dyDescent="0.35">
      <c r="A27" s="2">
        <v>42670</v>
      </c>
      <c r="B27" s="3" t="e">
        <v>#N/A</v>
      </c>
      <c r="C27" s="3">
        <v>17.277169971769201</v>
      </c>
      <c r="D27" s="3">
        <v>18.244334430275199</v>
      </c>
      <c r="E27" s="3">
        <v>17.506108932805901</v>
      </c>
      <c r="F27" s="3">
        <v>12.7171292301593</v>
      </c>
      <c r="G27" s="3">
        <v>16.181436716932399</v>
      </c>
      <c r="H27" s="3">
        <v>17.340531341337201</v>
      </c>
      <c r="I27" s="3">
        <v>14.264898940445301</v>
      </c>
      <c r="J27" s="3">
        <v>22.2806147140269</v>
      </c>
      <c r="K27" s="3">
        <v>10.8029075280072</v>
      </c>
      <c r="L27" s="3">
        <v>15.590607798724699</v>
      </c>
      <c r="M27" s="3">
        <v>16.778671741075598</v>
      </c>
      <c r="N27" s="3">
        <v>11.2076280680133</v>
      </c>
      <c r="O27" s="3">
        <v>19.793712810431298</v>
      </c>
      <c r="P27" s="3">
        <v>12.9160617614372</v>
      </c>
      <c r="Q27" s="3">
        <v>13.5556251000485</v>
      </c>
      <c r="R27" s="3">
        <v>16.093613208766701</v>
      </c>
      <c r="S27" s="3">
        <v>9.3514943154293508</v>
      </c>
      <c r="T27" s="3">
        <v>13.3770723016857</v>
      </c>
      <c r="U27" s="3">
        <v>10.985094583129101</v>
      </c>
      <c r="V27" s="3">
        <v>12.916050410988399</v>
      </c>
    </row>
    <row r="28" spans="1:22" x14ac:dyDescent="0.35">
      <c r="A28" s="2">
        <v>42699</v>
      </c>
      <c r="B28" s="3" t="e">
        <v>#N/A</v>
      </c>
      <c r="C28" s="3">
        <v>16.450011574496401</v>
      </c>
      <c r="D28" s="3">
        <v>16.843973974480001</v>
      </c>
      <c r="E28" s="3">
        <v>16.6011925424237</v>
      </c>
      <c r="F28" s="3">
        <v>12.6470953375918</v>
      </c>
      <c r="G28" s="3">
        <v>15.586622122586199</v>
      </c>
      <c r="H28" s="3">
        <v>16.957973024531299</v>
      </c>
      <c r="I28" s="3">
        <v>14.1151868696574</v>
      </c>
      <c r="J28" s="3">
        <v>21.039475502114801</v>
      </c>
      <c r="K28" s="3">
        <v>10.7272836304239</v>
      </c>
      <c r="L28" s="3">
        <v>15.0848786753439</v>
      </c>
      <c r="M28" s="3">
        <v>16.226018294797299</v>
      </c>
      <c r="N28" s="3">
        <v>14.206670599819001</v>
      </c>
      <c r="O28" s="3">
        <v>18.855724180935201</v>
      </c>
      <c r="P28" s="3">
        <v>13.1968790987489</v>
      </c>
      <c r="Q28" s="3">
        <v>13.004440615323601</v>
      </c>
      <c r="R28" s="3">
        <v>16.045547607678198</v>
      </c>
      <c r="S28" s="3">
        <v>8.8194649803539207</v>
      </c>
      <c r="T28" s="3">
        <v>12.6112433536221</v>
      </c>
      <c r="U28" s="3">
        <v>12.3460107308366</v>
      </c>
      <c r="V28" s="3">
        <v>14.489928532770699</v>
      </c>
    </row>
    <row r="29" spans="1:22" x14ac:dyDescent="0.35">
      <c r="A29" s="2">
        <v>42731</v>
      </c>
      <c r="B29" s="3" t="e">
        <v>#N/A</v>
      </c>
      <c r="C29" s="3">
        <v>15.080791196083201</v>
      </c>
      <c r="D29" s="3">
        <v>16.822340819543001</v>
      </c>
      <c r="E29" s="3">
        <v>16.639522665013601</v>
      </c>
      <c r="F29" s="3">
        <v>13.701078655614699</v>
      </c>
      <c r="G29" s="3">
        <v>15.054977105806801</v>
      </c>
      <c r="H29" s="3">
        <v>16.769751889745699</v>
      </c>
      <c r="I29" s="3">
        <v>14.1138216097757</v>
      </c>
      <c r="J29" s="3">
        <v>20.345954004355701</v>
      </c>
      <c r="K29" s="3">
        <v>11.134099701340499</v>
      </c>
      <c r="L29" s="3">
        <v>14.4427764442552</v>
      </c>
      <c r="M29" s="3">
        <v>16.490020110360302</v>
      </c>
      <c r="N29" s="3">
        <v>14.330463398368099</v>
      </c>
      <c r="O29" s="3">
        <v>18.5654305002844</v>
      </c>
      <c r="P29" s="3">
        <v>12.786713609049199</v>
      </c>
      <c r="Q29" s="3">
        <v>14.2302751100337</v>
      </c>
      <c r="R29" s="3">
        <v>16.041414715047701</v>
      </c>
      <c r="S29" s="3">
        <v>8.8726219734187897</v>
      </c>
      <c r="T29" s="3">
        <v>12.6650779748727</v>
      </c>
      <c r="U29" s="3">
        <v>14.426828455305399</v>
      </c>
      <c r="V29" s="3">
        <v>15.454936376875599</v>
      </c>
    </row>
    <row r="30" spans="1:22" x14ac:dyDescent="0.35">
      <c r="A30" s="2">
        <v>42762</v>
      </c>
      <c r="B30" s="3">
        <v>15.138739721251699</v>
      </c>
      <c r="C30" s="3">
        <v>16.290138520814502</v>
      </c>
      <c r="D30" s="3">
        <v>17.606138675776702</v>
      </c>
      <c r="E30" s="3">
        <v>18.3042781623944</v>
      </c>
      <c r="F30" s="3">
        <v>14.4861896260837</v>
      </c>
      <c r="G30" s="3">
        <v>15.585875402859401</v>
      </c>
      <c r="H30" s="3">
        <v>17.3504256309086</v>
      </c>
      <c r="I30" s="3">
        <v>14.325157289817</v>
      </c>
      <c r="J30" s="3">
        <v>20.711850613380399</v>
      </c>
      <c r="K30" s="3">
        <v>11.483565592809301</v>
      </c>
      <c r="L30" s="3">
        <v>15.796727509657</v>
      </c>
      <c r="M30" s="3">
        <v>17.410856707433101</v>
      </c>
      <c r="N30" s="3">
        <v>14.1295414481491</v>
      </c>
      <c r="O30" s="3">
        <v>19.910105551653999</v>
      </c>
      <c r="P30" s="3">
        <v>13.796080124425901</v>
      </c>
      <c r="Q30" s="3">
        <v>15.1580226398912</v>
      </c>
      <c r="R30" s="3">
        <v>16.752617053789098</v>
      </c>
      <c r="S30" s="3">
        <v>9.56898219923211</v>
      </c>
      <c r="T30" s="3">
        <v>13.650179768579999</v>
      </c>
      <c r="U30" s="3">
        <v>14.372522575138699</v>
      </c>
      <c r="V30" s="3">
        <v>15.3204957758141</v>
      </c>
    </row>
    <row r="31" spans="1:22" x14ac:dyDescent="0.35">
      <c r="A31" s="2">
        <v>42793</v>
      </c>
      <c r="B31" s="3">
        <v>15.1784357508798</v>
      </c>
      <c r="C31" s="3">
        <v>16.745867705338501</v>
      </c>
      <c r="D31" s="3">
        <v>17.567462847615499</v>
      </c>
      <c r="E31" s="3">
        <v>17.836883061181201</v>
      </c>
      <c r="F31" s="3">
        <v>15.9654786686663</v>
      </c>
      <c r="G31" s="3">
        <v>16.254252778614902</v>
      </c>
      <c r="H31" s="3">
        <v>17.0196590753295</v>
      </c>
      <c r="I31" s="3">
        <v>14.5495157363752</v>
      </c>
      <c r="J31" s="3">
        <v>21.685462038106898</v>
      </c>
      <c r="K31" s="3">
        <v>11.599406936964501</v>
      </c>
      <c r="L31" s="3">
        <v>16.855580254318401</v>
      </c>
      <c r="M31" s="3">
        <v>18.7043491012424</v>
      </c>
      <c r="N31" s="3">
        <v>14.0410932111153</v>
      </c>
      <c r="O31" s="3">
        <v>20.590680924932698</v>
      </c>
      <c r="P31" s="3">
        <v>14.1359820935605</v>
      </c>
      <c r="Q31" s="3">
        <v>15.1682945922201</v>
      </c>
      <c r="R31" s="3">
        <v>16.167543890175899</v>
      </c>
      <c r="S31" s="3">
        <v>9.9174580973070903</v>
      </c>
      <c r="T31" s="3">
        <v>13.662663626629801</v>
      </c>
      <c r="U31" s="3">
        <v>15.8810812553736</v>
      </c>
      <c r="V31" s="3">
        <v>15.3912440297385</v>
      </c>
    </row>
    <row r="32" spans="1:22" x14ac:dyDescent="0.35">
      <c r="A32" s="2">
        <v>42821</v>
      </c>
      <c r="B32" s="3">
        <v>15.1138556360481</v>
      </c>
      <c r="C32" s="3">
        <v>17.017037607077899</v>
      </c>
      <c r="D32" s="3">
        <v>17.4532202818013</v>
      </c>
      <c r="E32" s="3">
        <v>17.793830948260101</v>
      </c>
      <c r="F32" s="3">
        <v>15.434428805328499</v>
      </c>
      <c r="G32" s="3">
        <v>16.112965768134899</v>
      </c>
      <c r="H32" s="3">
        <v>17.126325902271802</v>
      </c>
      <c r="I32" s="3">
        <v>14.4693266865045</v>
      </c>
      <c r="J32" s="3">
        <v>21.3683140168304</v>
      </c>
      <c r="K32" s="3">
        <v>11.500817247962001</v>
      </c>
      <c r="L32" s="3">
        <v>16.430456695884398</v>
      </c>
      <c r="M32" s="3">
        <v>18.3781338324473</v>
      </c>
      <c r="N32" s="3">
        <v>14.0051703483159</v>
      </c>
      <c r="O32" s="3">
        <v>20.3900587161991</v>
      </c>
      <c r="P32" s="3">
        <v>13.9870361514277</v>
      </c>
      <c r="Q32" s="3">
        <v>14.6997959895655</v>
      </c>
      <c r="R32" s="3">
        <v>16.2848385969878</v>
      </c>
      <c r="S32" s="3">
        <v>9.7714569557436892</v>
      </c>
      <c r="T32" s="3">
        <v>13.2886603074792</v>
      </c>
      <c r="U32" s="3">
        <v>15.7269058834612</v>
      </c>
      <c r="V32" s="3">
        <v>15.1900467870506</v>
      </c>
    </row>
    <row r="33" spans="1:22" x14ac:dyDescent="0.35">
      <c r="A33" s="2">
        <v>42852</v>
      </c>
      <c r="B33" s="3">
        <v>15.0407590320686</v>
      </c>
      <c r="C33" s="3">
        <v>17.105281637339299</v>
      </c>
      <c r="D33" s="3">
        <v>17.433246623246099</v>
      </c>
      <c r="E33" s="3">
        <v>18.047078380523999</v>
      </c>
      <c r="F33" s="3">
        <v>15.3634326014637</v>
      </c>
      <c r="G33" s="3">
        <v>15.116218619443201</v>
      </c>
      <c r="H33" s="3">
        <v>17.2368578649974</v>
      </c>
      <c r="I33" s="3">
        <v>14.348263693715699</v>
      </c>
      <c r="J33" s="3">
        <v>20.914655672390399</v>
      </c>
      <c r="K33" s="3">
        <v>11.1590771018829</v>
      </c>
      <c r="L33" s="3">
        <v>16.075816882697399</v>
      </c>
      <c r="M33" s="3">
        <v>18.3238885757</v>
      </c>
      <c r="N33" s="3">
        <v>14.2844999971263</v>
      </c>
      <c r="O33" s="3">
        <v>20.420750834355498</v>
      </c>
      <c r="P33" s="3">
        <v>13.962485919510801</v>
      </c>
      <c r="Q33" s="3">
        <v>14.5732750545583</v>
      </c>
      <c r="R33" s="3">
        <v>16.168023803226902</v>
      </c>
      <c r="S33" s="3">
        <v>9.7737740377952598</v>
      </c>
      <c r="T33" s="3">
        <v>13.230745961342</v>
      </c>
      <c r="U33" s="3">
        <v>15.821615751210601</v>
      </c>
      <c r="V33" s="3">
        <v>15.1651238483974</v>
      </c>
    </row>
    <row r="34" spans="1:22" x14ac:dyDescent="0.35">
      <c r="A34" s="2">
        <v>42881</v>
      </c>
      <c r="B34" s="3">
        <v>14.9779547826853</v>
      </c>
      <c r="C34" s="3">
        <v>17.371699110611999</v>
      </c>
      <c r="D34" s="3">
        <v>17.349585260501001</v>
      </c>
      <c r="E34" s="3">
        <v>18.095729166263801</v>
      </c>
      <c r="F34" s="3">
        <v>14.9255895856965</v>
      </c>
      <c r="G34" s="3">
        <v>15.104633434204599</v>
      </c>
      <c r="H34" s="3">
        <v>17.280176071096999</v>
      </c>
      <c r="I34" s="3">
        <v>14.395889506496401</v>
      </c>
      <c r="J34" s="3">
        <v>20.4721140362862</v>
      </c>
      <c r="K34" s="3">
        <v>11.171342552573099</v>
      </c>
      <c r="L34" s="3">
        <v>15.6855970432541</v>
      </c>
      <c r="M34" s="3">
        <v>18.3253608815739</v>
      </c>
      <c r="N34" s="3">
        <v>15.284598456179401</v>
      </c>
      <c r="O34" s="3">
        <v>20.494331417032601</v>
      </c>
      <c r="P34" s="3">
        <v>14.1322371378795</v>
      </c>
      <c r="Q34" s="3">
        <v>14.636455883732999</v>
      </c>
      <c r="R34" s="3">
        <v>16.0841894518441</v>
      </c>
      <c r="S34" s="3">
        <v>9.7381788539202301</v>
      </c>
      <c r="T34" s="3">
        <v>13.075858491855</v>
      </c>
      <c r="U34" s="3">
        <v>15.735853188947001</v>
      </c>
      <c r="V34" s="3">
        <v>15.019925972555701</v>
      </c>
    </row>
    <row r="35" spans="1:22" x14ac:dyDescent="0.35">
      <c r="A35" s="2">
        <v>42913</v>
      </c>
      <c r="B35" s="3">
        <v>15.3612736287141</v>
      </c>
      <c r="C35" s="3">
        <v>17.300409508008102</v>
      </c>
      <c r="D35" s="3">
        <v>17.377272154222599</v>
      </c>
      <c r="E35" s="3">
        <v>18.0621789417884</v>
      </c>
      <c r="F35" s="3">
        <v>14.664821719189201</v>
      </c>
      <c r="G35" s="3">
        <v>14.740380661691701</v>
      </c>
      <c r="H35" s="3">
        <v>17.244733837918801</v>
      </c>
      <c r="I35" s="3">
        <v>14.6740094738424</v>
      </c>
      <c r="J35" s="3">
        <v>19.875813170821601</v>
      </c>
      <c r="K35" s="3">
        <v>11.012607604879699</v>
      </c>
      <c r="L35" s="3">
        <v>15.0224897651124</v>
      </c>
      <c r="M35" s="3">
        <v>17.670568224850701</v>
      </c>
      <c r="N35" s="3">
        <v>15.154434636364201</v>
      </c>
      <c r="O35" s="3">
        <v>20.185901582095401</v>
      </c>
      <c r="P35" s="3">
        <v>14.1348390462338</v>
      </c>
      <c r="Q35" s="3">
        <v>13.9913179469768</v>
      </c>
      <c r="R35" s="3">
        <v>16.110380914414598</v>
      </c>
      <c r="S35" s="3">
        <v>9.6863423573161498</v>
      </c>
      <c r="T35" s="3">
        <v>12.780623267085801</v>
      </c>
      <c r="U35" s="3">
        <v>16.224748247465701</v>
      </c>
      <c r="V35" s="3">
        <v>15.57737327936</v>
      </c>
    </row>
    <row r="36" spans="1:22" x14ac:dyDescent="0.35">
      <c r="A36" s="2">
        <v>42943</v>
      </c>
      <c r="B36" s="3">
        <v>15.3228270246754</v>
      </c>
      <c r="C36" s="3">
        <v>18.147770442836801</v>
      </c>
      <c r="D36" s="3">
        <v>17.300683008079499</v>
      </c>
      <c r="E36" s="3">
        <v>17.887795865659999</v>
      </c>
      <c r="F36" s="3">
        <v>14.373585987028401</v>
      </c>
      <c r="G36" s="3">
        <v>15.0756839972876</v>
      </c>
      <c r="H36" s="3">
        <v>17.269693210550798</v>
      </c>
      <c r="I36" s="3">
        <v>14.7682960438254</v>
      </c>
      <c r="J36" s="3">
        <v>19.913343844136399</v>
      </c>
      <c r="K36" s="3">
        <v>10.848272737211699</v>
      </c>
      <c r="L36" s="3">
        <v>14.9517437128337</v>
      </c>
      <c r="M36" s="3">
        <v>18.057564753480801</v>
      </c>
      <c r="N36" s="3">
        <v>15.2156637313098</v>
      </c>
      <c r="O36" s="3">
        <v>20.8448830870412</v>
      </c>
      <c r="P36" s="3">
        <v>14.5293151554713</v>
      </c>
      <c r="Q36" s="3">
        <v>14.262427573399201</v>
      </c>
      <c r="R36" s="3">
        <v>15.9958999931661</v>
      </c>
      <c r="S36" s="3">
        <v>9.8318223635946698</v>
      </c>
      <c r="T36" s="3">
        <v>13.089853971832</v>
      </c>
      <c r="U36" s="3">
        <v>16.058031562009202</v>
      </c>
      <c r="V36" s="3">
        <v>15.335903535205301</v>
      </c>
    </row>
    <row r="37" spans="1:22" x14ac:dyDescent="0.35">
      <c r="A37" s="2">
        <v>42972</v>
      </c>
      <c r="B37" s="3">
        <v>15.452697844647901</v>
      </c>
      <c r="C37" s="3">
        <v>19.336777044353799</v>
      </c>
      <c r="D37" s="3">
        <v>17.3640085351328</v>
      </c>
      <c r="E37" s="3">
        <v>18.2497337114369</v>
      </c>
      <c r="F37" s="3">
        <v>14.4381690094422</v>
      </c>
      <c r="G37" s="3">
        <v>14.927503056680299</v>
      </c>
      <c r="H37" s="3">
        <v>17.350197227967001</v>
      </c>
      <c r="I37" s="3">
        <v>14.798172140777501</v>
      </c>
      <c r="J37" s="3">
        <v>19.669227129151999</v>
      </c>
      <c r="K37" s="3">
        <v>10.4741689285903</v>
      </c>
      <c r="L37" s="3">
        <v>15.5117788775806</v>
      </c>
      <c r="M37" s="3">
        <v>18.3377960545915</v>
      </c>
      <c r="N37" s="3">
        <v>15.4435863000267</v>
      </c>
      <c r="O37" s="3">
        <v>20.798979968857399</v>
      </c>
      <c r="P37" s="3">
        <v>14.7047961654151</v>
      </c>
      <c r="Q37" s="3">
        <v>13.6929241156486</v>
      </c>
      <c r="R37" s="3">
        <v>15.9498364997163</v>
      </c>
      <c r="S37" s="3">
        <v>9.6004316254838091</v>
      </c>
      <c r="T37" s="3">
        <v>12.663746188652601</v>
      </c>
      <c r="U37" s="3">
        <v>17.057503153831</v>
      </c>
      <c r="V37" s="3">
        <v>15.1191741533627</v>
      </c>
    </row>
    <row r="38" spans="1:22" x14ac:dyDescent="0.35">
      <c r="A38" s="2">
        <v>43005</v>
      </c>
      <c r="B38" s="3">
        <v>15.613777739383201</v>
      </c>
      <c r="C38" s="3">
        <v>20.2782114598518</v>
      </c>
      <c r="D38" s="3">
        <v>17.127191705818301</v>
      </c>
      <c r="E38" s="3">
        <v>18.785721618576201</v>
      </c>
      <c r="F38" s="3">
        <v>13.5327436118283</v>
      </c>
      <c r="G38" s="3">
        <v>16.430601984085701</v>
      </c>
      <c r="H38" s="3">
        <v>17.431965397417699</v>
      </c>
      <c r="I38" s="3">
        <v>14.2924772784813</v>
      </c>
      <c r="J38" s="3">
        <v>19.0432349226637</v>
      </c>
      <c r="K38" s="3">
        <v>10.353834303421699</v>
      </c>
      <c r="L38" s="3">
        <v>15.425238790252299</v>
      </c>
      <c r="M38" s="3">
        <v>17.268667924528899</v>
      </c>
      <c r="N38" s="3">
        <v>14.3558941371916</v>
      </c>
      <c r="O38" s="3">
        <v>20.630642430413701</v>
      </c>
      <c r="P38" s="3">
        <v>14.767628885561001</v>
      </c>
      <c r="Q38" s="3">
        <v>12.836922625529599</v>
      </c>
      <c r="R38" s="3">
        <v>16.524111484375101</v>
      </c>
      <c r="S38" s="3">
        <v>8.9565646772380205</v>
      </c>
      <c r="T38" s="3">
        <v>12.1013234454618</v>
      </c>
      <c r="U38" s="3">
        <v>17.796732868562099</v>
      </c>
      <c r="V38" s="3">
        <v>14.8258798557932</v>
      </c>
    </row>
    <row r="39" spans="1:22" x14ac:dyDescent="0.35">
      <c r="A39" s="2">
        <v>43035</v>
      </c>
      <c r="B39" s="3">
        <v>16.1329540343588</v>
      </c>
      <c r="C39" s="3">
        <v>18.268455703933199</v>
      </c>
      <c r="D39" s="3">
        <v>17.114816442805498</v>
      </c>
      <c r="E39" s="3">
        <v>19.295433312291198</v>
      </c>
      <c r="F39" s="3">
        <v>13.295229670985499</v>
      </c>
      <c r="G39" s="3">
        <v>16.4147797469859</v>
      </c>
      <c r="H39" s="3">
        <v>17.4358467201553</v>
      </c>
      <c r="I39" s="3">
        <v>14.709064315590799</v>
      </c>
      <c r="J39" s="3">
        <v>18.260146133860701</v>
      </c>
      <c r="K39" s="3">
        <v>10.583388395173801</v>
      </c>
      <c r="L39" s="3">
        <v>15.250868143520499</v>
      </c>
      <c r="M39" s="3">
        <v>18.097277143384598</v>
      </c>
      <c r="N39" s="3">
        <v>16.4595666556644</v>
      </c>
      <c r="O39" s="3">
        <v>21.612262350454301</v>
      </c>
      <c r="P39" s="3">
        <v>15.0051414203602</v>
      </c>
      <c r="Q39" s="3">
        <v>12.757115158472001</v>
      </c>
      <c r="R39" s="3">
        <v>16.861806983144898</v>
      </c>
      <c r="S39" s="3">
        <v>9.1167433717725892</v>
      </c>
      <c r="T39" s="3">
        <v>12.407733517671501</v>
      </c>
      <c r="U39" s="3">
        <v>18.316123723496599</v>
      </c>
      <c r="V39" s="3">
        <v>14.3053914238132</v>
      </c>
    </row>
    <row r="40" spans="1:22" x14ac:dyDescent="0.35">
      <c r="A40" s="2">
        <v>43066</v>
      </c>
      <c r="B40" s="3">
        <v>16.119169843459002</v>
      </c>
      <c r="C40" s="3">
        <v>16.336977501301099</v>
      </c>
      <c r="D40" s="3">
        <v>17.375693420214802</v>
      </c>
      <c r="E40" s="3">
        <v>19.232761067157298</v>
      </c>
      <c r="F40" s="3">
        <v>12.8327473584533</v>
      </c>
      <c r="G40" s="3">
        <v>16.908312354340101</v>
      </c>
      <c r="H40" s="3">
        <v>17.292156451133501</v>
      </c>
      <c r="I40" s="3">
        <v>14.8051778168645</v>
      </c>
      <c r="J40" s="3">
        <v>16.866763172839899</v>
      </c>
      <c r="K40" s="3">
        <v>10.262880200767301</v>
      </c>
      <c r="L40" s="3">
        <v>14.7554054458208</v>
      </c>
      <c r="M40" s="3">
        <v>18.928334852159601</v>
      </c>
      <c r="N40" s="3">
        <v>16.650129766517701</v>
      </c>
      <c r="O40" s="3">
        <v>22.017137363744101</v>
      </c>
      <c r="P40" s="3">
        <v>15.5704416986396</v>
      </c>
      <c r="Q40" s="3">
        <v>12.1863579448023</v>
      </c>
      <c r="R40" s="3">
        <v>16.9887249255057</v>
      </c>
      <c r="S40" s="3">
        <v>8.6102250565003899</v>
      </c>
      <c r="T40" s="3">
        <v>11.3415639392269</v>
      </c>
      <c r="U40" s="3">
        <v>20.295286863217299</v>
      </c>
      <c r="V40" s="3">
        <v>14.2331221512498</v>
      </c>
    </row>
    <row r="41" spans="1:22" x14ac:dyDescent="0.35">
      <c r="A41" s="2">
        <v>43096</v>
      </c>
      <c r="B41" s="3">
        <v>15.7416307858647</v>
      </c>
      <c r="C41" s="3">
        <v>17.830564989800699</v>
      </c>
      <c r="D41" s="3">
        <v>17.7055833648561</v>
      </c>
      <c r="E41" s="3">
        <v>19.682822190192699</v>
      </c>
      <c r="F41" s="3">
        <v>12.4799232986277</v>
      </c>
      <c r="G41" s="3">
        <v>16.8849889085167</v>
      </c>
      <c r="H41" s="3">
        <v>18.133951487367799</v>
      </c>
      <c r="I41" s="3">
        <v>14.4295953860469</v>
      </c>
      <c r="J41" s="3">
        <v>16.944590453694602</v>
      </c>
      <c r="K41" s="3">
        <v>9.9857733118351799</v>
      </c>
      <c r="L41" s="3">
        <v>14.870662231539001</v>
      </c>
      <c r="M41" s="3">
        <v>18.649280074156898</v>
      </c>
      <c r="N41" s="3">
        <v>20.624713857033701</v>
      </c>
      <c r="O41" s="3">
        <v>22.559299996448601</v>
      </c>
      <c r="P41" s="3">
        <v>15.2917033608098</v>
      </c>
      <c r="Q41" s="3">
        <v>13.338743866812701</v>
      </c>
      <c r="R41" s="3">
        <v>17.772206635985899</v>
      </c>
      <c r="S41" s="3">
        <v>8.8223372881924806</v>
      </c>
      <c r="T41" s="3">
        <v>11.647025171826099</v>
      </c>
      <c r="U41" s="3">
        <v>22.586040295304802</v>
      </c>
      <c r="V41" s="3">
        <v>14.336196533204401</v>
      </c>
    </row>
    <row r="42" spans="1:22" x14ac:dyDescent="0.35">
      <c r="A42" s="2">
        <v>43126</v>
      </c>
      <c r="B42" s="3">
        <v>16.925488826302999</v>
      </c>
      <c r="C42" s="3">
        <v>18.4814348093965</v>
      </c>
      <c r="D42" s="3">
        <v>18.7019782788052</v>
      </c>
      <c r="E42" s="3">
        <v>20.5396055443953</v>
      </c>
      <c r="F42" s="3">
        <v>13.302754423869899</v>
      </c>
      <c r="G42" s="3">
        <v>18.249596749842699</v>
      </c>
      <c r="H42" s="3">
        <v>18.854366810601</v>
      </c>
      <c r="I42" s="3">
        <v>15.068916773148</v>
      </c>
      <c r="J42" s="3">
        <v>17.789156898089001</v>
      </c>
      <c r="K42" s="3">
        <v>10.7813386762906</v>
      </c>
      <c r="L42" s="3">
        <v>16.516434231311599</v>
      </c>
      <c r="M42" s="3">
        <v>19.3379460118874</v>
      </c>
      <c r="N42" s="3">
        <v>22.846749129130998</v>
      </c>
      <c r="O42" s="3">
        <v>23.344052299489199</v>
      </c>
      <c r="P42" s="3">
        <v>16.868817720090501</v>
      </c>
      <c r="Q42" s="3">
        <v>13.919500145713201</v>
      </c>
      <c r="R42" s="3">
        <v>18.4886169821458</v>
      </c>
      <c r="S42" s="3">
        <v>9.36471102211374</v>
      </c>
      <c r="T42" s="3">
        <v>12.368661784205401</v>
      </c>
      <c r="U42" s="3">
        <v>26.137956017953499</v>
      </c>
      <c r="V42" s="3">
        <v>15.147476646014599</v>
      </c>
    </row>
    <row r="43" spans="1:22" x14ac:dyDescent="0.35">
      <c r="A43" s="2">
        <v>43158</v>
      </c>
      <c r="B43" s="3">
        <v>15.489262446588899</v>
      </c>
      <c r="C43" s="3">
        <v>17.661628208718302</v>
      </c>
      <c r="D43" s="3">
        <v>17.785000249575599</v>
      </c>
      <c r="E43" s="3">
        <v>19.656165300784298</v>
      </c>
      <c r="F43" s="3">
        <v>12.039182895001099</v>
      </c>
      <c r="G43" s="3">
        <v>18.656022813105601</v>
      </c>
      <c r="H43" s="3">
        <v>18.844025363087798</v>
      </c>
      <c r="I43" s="3">
        <v>14.458572508349601</v>
      </c>
      <c r="J43" s="3">
        <v>17.935582129987999</v>
      </c>
      <c r="K43" s="3">
        <v>10.707728439541</v>
      </c>
      <c r="L43" s="3">
        <v>16.8055211591156</v>
      </c>
      <c r="M43" s="3">
        <v>18.3023949057011</v>
      </c>
      <c r="N43" s="3">
        <v>24.148814379516701</v>
      </c>
      <c r="O43" s="3">
        <v>21.859945825904699</v>
      </c>
      <c r="P43" s="3">
        <v>15.5396441823901</v>
      </c>
      <c r="Q43" s="3">
        <v>13.1531940856872</v>
      </c>
      <c r="R43" s="3">
        <v>17.935390910090099</v>
      </c>
      <c r="S43" s="3">
        <v>9.2374709009324203</v>
      </c>
      <c r="T43" s="3">
        <v>12.578108340513101</v>
      </c>
      <c r="U43" s="3">
        <v>24.863035398045501</v>
      </c>
      <c r="V43" s="3">
        <v>15.155770232526701</v>
      </c>
    </row>
    <row r="44" spans="1:22" x14ac:dyDescent="0.35">
      <c r="A44" s="2">
        <v>43186</v>
      </c>
      <c r="B44" s="3">
        <v>15.0732354172012</v>
      </c>
      <c r="C44" s="3">
        <v>17.226094716858199</v>
      </c>
      <c r="D44" s="3">
        <v>17.306159249103001</v>
      </c>
      <c r="E44" s="3">
        <v>19.0353917454681</v>
      </c>
      <c r="F44" s="3">
        <v>11.6412790374261</v>
      </c>
      <c r="G44" s="3">
        <v>19.3073074996082</v>
      </c>
      <c r="H44" s="3">
        <v>18.425870098727</v>
      </c>
      <c r="I44" s="3">
        <v>14.456599702131999</v>
      </c>
      <c r="J44" s="3">
        <v>17.7298008770242</v>
      </c>
      <c r="K44" s="3">
        <v>10.452417471628101</v>
      </c>
      <c r="L44" s="3">
        <v>16.167692853433199</v>
      </c>
      <c r="M44" s="3">
        <v>18.008487603640599</v>
      </c>
      <c r="N44" s="3">
        <v>23.010688066326502</v>
      </c>
      <c r="O44" s="3">
        <v>21.416113935856</v>
      </c>
      <c r="P44" s="3">
        <v>15.1234585855576</v>
      </c>
      <c r="Q44" s="3">
        <v>12.724509211231601</v>
      </c>
      <c r="R44" s="3">
        <v>17.5783964446323</v>
      </c>
      <c r="S44" s="3">
        <v>9.0764181758567304</v>
      </c>
      <c r="T44" s="3">
        <v>12.2579978236925</v>
      </c>
      <c r="U44" s="3">
        <v>24.566325212215201</v>
      </c>
      <c r="V44" s="3">
        <v>15.287276585586399</v>
      </c>
    </row>
    <row r="45" spans="1:22" x14ac:dyDescent="0.35">
      <c r="A45" s="2">
        <v>43217</v>
      </c>
      <c r="B45" s="3">
        <v>14.531500773172599</v>
      </c>
      <c r="C45" s="3">
        <v>17.040325779196401</v>
      </c>
      <c r="D45" s="3">
        <v>16.841007921424399</v>
      </c>
      <c r="E45" s="3">
        <v>18.6217908435349</v>
      </c>
      <c r="F45" s="3">
        <v>11.7525792096933</v>
      </c>
      <c r="G45" s="3">
        <v>18.8975833862917</v>
      </c>
      <c r="H45" s="3">
        <v>18.2570138601168</v>
      </c>
      <c r="I45" s="3">
        <v>14.2299462024361</v>
      </c>
      <c r="J45" s="3">
        <v>17.685408539036299</v>
      </c>
      <c r="K45" s="3">
        <v>10.326079941509599</v>
      </c>
      <c r="L45" s="3">
        <v>15.957262256719201</v>
      </c>
      <c r="M45" s="3">
        <v>17.741985273704898</v>
      </c>
      <c r="N45" s="3">
        <v>22.7652612580309</v>
      </c>
      <c r="O45" s="3">
        <v>21.4975378262227</v>
      </c>
      <c r="P45" s="3">
        <v>14.7963221647615</v>
      </c>
      <c r="Q45" s="3">
        <v>12.734197887269101</v>
      </c>
      <c r="R45" s="3">
        <v>17.282319332946798</v>
      </c>
      <c r="S45" s="3">
        <v>8.7793619205674709</v>
      </c>
      <c r="T45" s="3">
        <v>12.392468202873999</v>
      </c>
      <c r="U45" s="3">
        <v>24.049807681972101</v>
      </c>
      <c r="V45" s="3">
        <v>15.394316332011501</v>
      </c>
    </row>
    <row r="46" spans="1:22" x14ac:dyDescent="0.35">
      <c r="A46" s="2">
        <v>43245</v>
      </c>
      <c r="B46" s="3">
        <v>14.328195609898099</v>
      </c>
      <c r="C46" s="3">
        <v>16.4128327091633</v>
      </c>
      <c r="D46" s="3">
        <v>16.5930500805542</v>
      </c>
      <c r="E46" s="3">
        <v>18.532147157025399</v>
      </c>
      <c r="F46" s="3">
        <v>11.613684332248001</v>
      </c>
      <c r="G46" s="3">
        <v>18.294896251419502</v>
      </c>
      <c r="H46" s="3">
        <v>17.983262041914799</v>
      </c>
      <c r="I46" s="3">
        <v>14.298480123081299</v>
      </c>
      <c r="J46" s="3">
        <v>17.1097423439392</v>
      </c>
      <c r="K46" s="3">
        <v>10.160814180817701</v>
      </c>
      <c r="L46" s="3">
        <v>15.1241945783815</v>
      </c>
      <c r="M46" s="3">
        <v>17.3741200297289</v>
      </c>
      <c r="N46" s="3">
        <v>21.8233594980342</v>
      </c>
      <c r="O46" s="3">
        <v>21.172400330082102</v>
      </c>
      <c r="P46" s="3">
        <v>14.7555125996273</v>
      </c>
      <c r="Q46" s="3">
        <v>12.6138067239756</v>
      </c>
      <c r="R46" s="3">
        <v>17.158050400942901</v>
      </c>
      <c r="S46" s="3">
        <v>8.5013645999820504</v>
      </c>
      <c r="T46" s="3">
        <v>11.868959630775301</v>
      </c>
      <c r="U46" s="3">
        <v>23.5460213678058</v>
      </c>
      <c r="V46" s="3">
        <v>15.3298005786191</v>
      </c>
    </row>
    <row r="47" spans="1:22" x14ac:dyDescent="0.35">
      <c r="A47" s="2">
        <v>43278</v>
      </c>
      <c r="B47" s="3">
        <v>13.596904315570701</v>
      </c>
      <c r="C47" s="3">
        <v>15.426199824254599</v>
      </c>
      <c r="D47" s="3">
        <v>15.758068633852</v>
      </c>
      <c r="E47" s="3">
        <v>17.817530768923099</v>
      </c>
      <c r="F47" s="3">
        <v>11.3249662546535</v>
      </c>
      <c r="G47" s="3">
        <v>17.739865187433502</v>
      </c>
      <c r="H47" s="3">
        <v>17.424809819497501</v>
      </c>
      <c r="I47" s="3">
        <v>14.0424111708115</v>
      </c>
      <c r="J47" s="3">
        <v>17.242857934066102</v>
      </c>
      <c r="K47" s="3">
        <v>9.8668638295506099</v>
      </c>
      <c r="L47" s="3">
        <v>14.1473158057383</v>
      </c>
      <c r="M47" s="3">
        <v>16.675731541800801</v>
      </c>
      <c r="N47" s="3">
        <v>21.868402267076601</v>
      </c>
      <c r="O47" s="3">
        <v>21.0828381914977</v>
      </c>
      <c r="P47" s="3">
        <v>14.129397604295299</v>
      </c>
      <c r="Q47" s="3">
        <v>12.410123069444699</v>
      </c>
      <c r="R47" s="3">
        <v>16.418396341435599</v>
      </c>
      <c r="S47" s="3">
        <v>8.0960351302604305</v>
      </c>
      <c r="T47" s="3">
        <v>11.969783369244499</v>
      </c>
      <c r="U47" s="3">
        <v>22.144516945603101</v>
      </c>
      <c r="V47" s="3">
        <v>15.549658284586499</v>
      </c>
    </row>
    <row r="48" spans="1:22" x14ac:dyDescent="0.35">
      <c r="A48" s="2">
        <v>43308</v>
      </c>
      <c r="B48" s="3">
        <v>13.277727502068901</v>
      </c>
      <c r="C48" s="3">
        <v>15.4964928862926</v>
      </c>
      <c r="D48" s="3">
        <v>15.8350863552158</v>
      </c>
      <c r="E48" s="3">
        <v>17.998098336521501</v>
      </c>
      <c r="F48" s="3">
        <v>11.6556835888529</v>
      </c>
      <c r="G48" s="3">
        <v>17.684889402024101</v>
      </c>
      <c r="H48" s="3">
        <v>17.795742240542001</v>
      </c>
      <c r="I48" s="3">
        <v>14.2697681014383</v>
      </c>
      <c r="J48" s="3">
        <v>17.576718187651199</v>
      </c>
      <c r="K48" s="3">
        <v>9.6073614907876195</v>
      </c>
      <c r="L48" s="3">
        <v>14.3508043521157</v>
      </c>
      <c r="M48" s="3">
        <v>16.721314347958302</v>
      </c>
      <c r="N48" s="3">
        <v>21.092395679309</v>
      </c>
      <c r="O48" s="3">
        <v>21.6025540235111</v>
      </c>
      <c r="P48" s="3">
        <v>14.2124925849429</v>
      </c>
      <c r="Q48" s="3">
        <v>12.744871714301301</v>
      </c>
      <c r="R48" s="3">
        <v>16.595826515179098</v>
      </c>
      <c r="S48" s="3">
        <v>7.82650656715479</v>
      </c>
      <c r="T48" s="3">
        <v>12.2811455725914</v>
      </c>
      <c r="U48" s="3">
        <v>21.837660152863599</v>
      </c>
      <c r="V48" s="3">
        <v>15.4644931290469</v>
      </c>
    </row>
    <row r="49" spans="1:22" x14ac:dyDescent="0.35">
      <c r="A49" s="2">
        <v>43339</v>
      </c>
      <c r="B49" s="3">
        <v>12.664528972360401</v>
      </c>
      <c r="C49" s="3">
        <v>15.4431759646417</v>
      </c>
      <c r="D49" s="3">
        <v>16.025298474598699</v>
      </c>
      <c r="E49" s="3">
        <v>17.6723090366382</v>
      </c>
      <c r="F49" s="3">
        <v>11.984343624513199</v>
      </c>
      <c r="G49" s="3">
        <v>17.259346245360799</v>
      </c>
      <c r="H49" s="3">
        <v>17.923492012977398</v>
      </c>
      <c r="I49" s="3">
        <v>14.074074543692101</v>
      </c>
      <c r="J49" s="3">
        <v>17.5130626209939</v>
      </c>
      <c r="K49" s="3">
        <v>9.4544566863192792</v>
      </c>
      <c r="L49" s="3">
        <v>13.701268822109499</v>
      </c>
      <c r="M49" s="3">
        <v>16.886790092143201</v>
      </c>
      <c r="N49" s="3">
        <v>21.054051208388898</v>
      </c>
      <c r="O49" s="3">
        <v>22.471330491880199</v>
      </c>
      <c r="P49" s="3">
        <v>13.7514565422585</v>
      </c>
      <c r="Q49" s="3">
        <v>13.188276832253701</v>
      </c>
      <c r="R49" s="3">
        <v>16.441844355971099</v>
      </c>
      <c r="S49" s="3">
        <v>7.4171326611158097</v>
      </c>
      <c r="T49" s="3">
        <v>12.1791840408107</v>
      </c>
      <c r="U49" s="3">
        <v>22.0382590710934</v>
      </c>
      <c r="V49" s="3">
        <v>15.0234044209689</v>
      </c>
    </row>
    <row r="50" spans="1:22" x14ac:dyDescent="0.35">
      <c r="A50" s="2">
        <v>43370</v>
      </c>
      <c r="B50" s="3">
        <v>12.6343457181662</v>
      </c>
      <c r="C50" s="3">
        <v>15.241833374732501</v>
      </c>
      <c r="D50" s="3">
        <v>15.395889196194601</v>
      </c>
      <c r="E50" s="3">
        <v>16.530962293489299</v>
      </c>
      <c r="F50" s="3">
        <v>11.712780695174899</v>
      </c>
      <c r="G50" s="3">
        <v>16.492610698943</v>
      </c>
      <c r="H50" s="3">
        <v>17.682588299340001</v>
      </c>
      <c r="I50" s="3">
        <v>13.874739486884399</v>
      </c>
      <c r="J50" s="3">
        <v>17.1986816113834</v>
      </c>
      <c r="K50" s="3">
        <v>9.4450782723726299</v>
      </c>
      <c r="L50" s="3">
        <v>13.445726027915301</v>
      </c>
      <c r="M50" s="3">
        <v>15.720821844411301</v>
      </c>
      <c r="N50" s="3">
        <v>21.416801931636599</v>
      </c>
      <c r="O50" s="3">
        <v>21.4675241650977</v>
      </c>
      <c r="P50" s="3">
        <v>13.3000461349248</v>
      </c>
      <c r="Q50" s="3">
        <v>13.0868839921584</v>
      </c>
      <c r="R50" s="3">
        <v>16.453794072131402</v>
      </c>
      <c r="S50" s="3">
        <v>7.7271092022035202</v>
      </c>
      <c r="T50" s="3">
        <v>12.8359424439756</v>
      </c>
      <c r="U50" s="3">
        <v>21.252026894386599</v>
      </c>
      <c r="V50" s="3">
        <v>14.8965367085352</v>
      </c>
    </row>
    <row r="51" spans="1:22" x14ac:dyDescent="0.35">
      <c r="A51" s="2">
        <v>43399</v>
      </c>
      <c r="B51" s="3">
        <v>11.6819918574816</v>
      </c>
      <c r="C51" s="3">
        <v>16.973903888888</v>
      </c>
      <c r="D51" s="3">
        <v>14.875796760443301</v>
      </c>
      <c r="E51" s="3">
        <v>15.9933430241142</v>
      </c>
      <c r="F51" s="3">
        <v>10.8786838216904</v>
      </c>
      <c r="G51" s="3">
        <v>15.946292172008899</v>
      </c>
      <c r="H51" s="3">
        <v>16.5393516421241</v>
      </c>
      <c r="I51" s="3">
        <v>12.3007730093421</v>
      </c>
      <c r="J51" s="3">
        <v>16.1247505983259</v>
      </c>
      <c r="K51" s="3">
        <v>8.4236798411319</v>
      </c>
      <c r="L51" s="3">
        <v>13.864191205427501</v>
      </c>
      <c r="M51" s="3">
        <v>14.167864332665699</v>
      </c>
      <c r="N51" s="3">
        <v>19.035055219003699</v>
      </c>
      <c r="O51" s="3">
        <v>19.889507484003801</v>
      </c>
      <c r="P51" s="3">
        <v>11.888420176686701</v>
      </c>
      <c r="Q51" s="3">
        <v>13.662043066346</v>
      </c>
      <c r="R51" s="3">
        <v>15.375925334480501</v>
      </c>
      <c r="S51" s="3">
        <v>7.0286917242774001</v>
      </c>
      <c r="T51" s="3">
        <v>12.4700105818805</v>
      </c>
      <c r="U51" s="3">
        <v>19.354253557573902</v>
      </c>
      <c r="V51" s="3">
        <v>15.017929814461199</v>
      </c>
    </row>
    <row r="52" spans="1:22" x14ac:dyDescent="0.35">
      <c r="A52" s="2">
        <v>43431</v>
      </c>
      <c r="B52" s="3">
        <v>11.248142654073099</v>
      </c>
      <c r="C52" s="3">
        <v>17.256720513229801</v>
      </c>
      <c r="D52" s="3">
        <v>15.5304572228503</v>
      </c>
      <c r="E52" s="3">
        <v>16.253977816763101</v>
      </c>
      <c r="F52" s="3">
        <v>11.3621593400009</v>
      </c>
      <c r="G52" s="3">
        <v>16.2953272583424</v>
      </c>
      <c r="H52" s="3">
        <v>16.609116886388101</v>
      </c>
      <c r="I52" s="3">
        <v>12.482703362236199</v>
      </c>
      <c r="J52" s="3">
        <v>14.182538813020001</v>
      </c>
      <c r="K52" s="3">
        <v>8.4806780004547395</v>
      </c>
      <c r="L52" s="3">
        <v>13.7430360887533</v>
      </c>
      <c r="M52" s="3">
        <v>14.791825072817099</v>
      </c>
      <c r="N52" s="3">
        <v>17.597046628876601</v>
      </c>
      <c r="O52" s="3">
        <v>21.311193649107398</v>
      </c>
      <c r="P52" s="3">
        <v>12.2098507071186</v>
      </c>
      <c r="Q52" s="3">
        <v>13.9147355103277</v>
      </c>
      <c r="R52" s="3">
        <v>15.1250898455054</v>
      </c>
      <c r="S52" s="3">
        <v>6.7643505142522002</v>
      </c>
      <c r="T52" s="3">
        <v>12.885020482687899</v>
      </c>
      <c r="U52" s="3">
        <v>19.575946027253501</v>
      </c>
      <c r="V52" s="3">
        <v>14.427768699187901</v>
      </c>
    </row>
    <row r="53" spans="1:22" x14ac:dyDescent="0.35">
      <c r="A53" s="2">
        <v>43461</v>
      </c>
      <c r="B53" s="3">
        <v>10.6073430404545</v>
      </c>
      <c r="C53" s="3">
        <v>16.1461096962982</v>
      </c>
      <c r="D53" s="3">
        <v>15.627817479750799</v>
      </c>
      <c r="E53" s="3">
        <v>16.836578194882499</v>
      </c>
      <c r="F53" s="3">
        <v>11.3376153669331</v>
      </c>
      <c r="G53" s="3">
        <v>17.144833351523399</v>
      </c>
      <c r="H53" s="3">
        <v>16.8993446437042</v>
      </c>
      <c r="I53" s="3">
        <v>12.3965450300578</v>
      </c>
      <c r="J53" s="3">
        <v>14.5434632069055</v>
      </c>
      <c r="K53" s="3">
        <v>8.1156384502847096</v>
      </c>
      <c r="L53" s="3">
        <v>13.339507841823901</v>
      </c>
      <c r="M53" s="3">
        <v>14.6072301502327</v>
      </c>
      <c r="N53" s="3">
        <v>14.518880079077601</v>
      </c>
      <c r="O53" s="3">
        <v>21.438721033799801</v>
      </c>
      <c r="P53" s="3">
        <v>11.355732348772801</v>
      </c>
      <c r="Q53" s="3">
        <v>14.032418002224</v>
      </c>
      <c r="R53" s="3">
        <v>14.150218740351001</v>
      </c>
      <c r="S53" s="3">
        <v>6.6421978950343403</v>
      </c>
      <c r="T53" s="3">
        <v>11.957929807772301</v>
      </c>
      <c r="U53" s="3">
        <v>17.764101892651201</v>
      </c>
      <c r="V53" s="3">
        <v>15.259086316452001</v>
      </c>
    </row>
    <row r="54" spans="1:22" x14ac:dyDescent="0.35">
      <c r="A54" s="2">
        <v>43490</v>
      </c>
      <c r="B54" s="3">
        <v>11.256723453802501</v>
      </c>
      <c r="C54" s="3">
        <v>12.6023921871332</v>
      </c>
      <c r="D54" s="3">
        <v>16.503703866198201</v>
      </c>
      <c r="E54" s="3">
        <v>17.673131737864701</v>
      </c>
      <c r="F54" s="3">
        <v>11.8630787942342</v>
      </c>
      <c r="G54" s="3">
        <v>18.3982531138737</v>
      </c>
      <c r="H54" s="3">
        <v>17.0302860339837</v>
      </c>
      <c r="I54" s="3">
        <v>13.205713746505999</v>
      </c>
      <c r="J54" s="3">
        <v>15.386836398583901</v>
      </c>
      <c r="K54" s="3">
        <v>9.2731320057951905</v>
      </c>
      <c r="L54" s="3">
        <v>15.1660578171763</v>
      </c>
      <c r="M54" s="3">
        <v>15.476417231211199</v>
      </c>
      <c r="N54" s="3">
        <v>16.6089094449088</v>
      </c>
      <c r="O54" s="3">
        <v>21.565760295518299</v>
      </c>
      <c r="P54" s="3">
        <v>12.323602882307799</v>
      </c>
      <c r="Q54" s="3">
        <v>14.7355663791016</v>
      </c>
      <c r="R54" s="3">
        <v>15.147565744546799</v>
      </c>
      <c r="S54" s="3">
        <v>7.3955558643755799</v>
      </c>
      <c r="T54" s="3">
        <v>12.018490306524299</v>
      </c>
      <c r="U54" s="3">
        <v>18.390058378206401</v>
      </c>
      <c r="V54" s="3">
        <v>16.8494537169274</v>
      </c>
    </row>
    <row r="55" spans="1:22" x14ac:dyDescent="0.35">
      <c r="A55" s="2">
        <v>43523</v>
      </c>
      <c r="B55" s="3">
        <v>12.762743920959499</v>
      </c>
      <c r="C55" s="3">
        <v>11.480271300941601</v>
      </c>
      <c r="D55" s="3">
        <v>16.1392205091467</v>
      </c>
      <c r="E55" s="3">
        <v>17.1757457683123</v>
      </c>
      <c r="F55" s="3">
        <v>11.518242305956401</v>
      </c>
      <c r="G55" s="3">
        <v>20.396926654270899</v>
      </c>
      <c r="H55" s="3">
        <v>17.224771641786202</v>
      </c>
      <c r="I55" s="3">
        <v>14.091885570829801</v>
      </c>
      <c r="J55" s="3">
        <v>15.6000742159524</v>
      </c>
      <c r="K55" s="3">
        <v>10.127048032969199</v>
      </c>
      <c r="L55" s="3">
        <v>14.9586829525685</v>
      </c>
      <c r="M55" s="3">
        <v>15.5544710565289</v>
      </c>
      <c r="N55" s="3">
        <v>18.393308905239401</v>
      </c>
      <c r="O55" s="3">
        <v>21.7147453407805</v>
      </c>
      <c r="P55" s="3">
        <v>12.928950525801501</v>
      </c>
      <c r="Q55" s="3">
        <v>13.6886695746743</v>
      </c>
      <c r="R55" s="3">
        <v>16.2862945490151</v>
      </c>
      <c r="S55" s="3">
        <v>7.3819505835388304</v>
      </c>
      <c r="T55" s="3">
        <v>12.7038607147941</v>
      </c>
      <c r="U55" s="3">
        <v>20.137767813288399</v>
      </c>
      <c r="V55" s="3">
        <v>17.1704655885456</v>
      </c>
    </row>
    <row r="56" spans="1:22" x14ac:dyDescent="0.35">
      <c r="A56" s="2">
        <v>43551</v>
      </c>
      <c r="B56" s="3">
        <v>12.630887325611001</v>
      </c>
      <c r="C56" s="3">
        <v>11.022603449416399</v>
      </c>
      <c r="D56" s="3">
        <v>15.840934740177699</v>
      </c>
      <c r="E56" s="3">
        <v>16.742366897253699</v>
      </c>
      <c r="F56" s="3">
        <v>11.581469498572</v>
      </c>
      <c r="G56" s="3">
        <v>19.8582736245327</v>
      </c>
      <c r="H56" s="3">
        <v>16.957126555898402</v>
      </c>
      <c r="I56" s="3">
        <v>14.2476064617448</v>
      </c>
      <c r="J56" s="3">
        <v>15.3796611839799</v>
      </c>
      <c r="K56" s="3">
        <v>10.131819576850701</v>
      </c>
      <c r="L56" s="3">
        <v>14.4359300702532</v>
      </c>
      <c r="M56" s="3">
        <v>15.2162633793229</v>
      </c>
      <c r="N56" s="3">
        <v>18.559998514951399</v>
      </c>
      <c r="O56" s="3">
        <v>21.637816324731102</v>
      </c>
      <c r="P56" s="3">
        <v>12.7962233610155</v>
      </c>
      <c r="Q56" s="3">
        <v>13.551023916660601</v>
      </c>
      <c r="R56" s="3">
        <v>16.119439898979799</v>
      </c>
      <c r="S56" s="3">
        <v>7.2684332365749604</v>
      </c>
      <c r="T56" s="3">
        <v>12.7142258765605</v>
      </c>
      <c r="U56" s="3">
        <v>19.579566308688701</v>
      </c>
      <c r="V56" s="3">
        <v>17.259407722021699</v>
      </c>
    </row>
    <row r="57" spans="1:22" x14ac:dyDescent="0.35">
      <c r="A57" s="2">
        <v>43581</v>
      </c>
      <c r="B57" s="3">
        <v>12.6955074390909</v>
      </c>
      <c r="C57" s="3">
        <v>11.030181285043099</v>
      </c>
      <c r="D57" s="3">
        <v>15.666724510246199</v>
      </c>
      <c r="E57" s="3">
        <v>16.712440437338699</v>
      </c>
      <c r="F57" s="3">
        <v>11.6983642408088</v>
      </c>
      <c r="G57" s="3">
        <v>19.130099088941201</v>
      </c>
      <c r="H57" s="3">
        <v>16.918584473431899</v>
      </c>
      <c r="I57" s="3">
        <v>14.535820895153</v>
      </c>
      <c r="J57" s="3">
        <v>15.4282521556137</v>
      </c>
      <c r="K57" s="3">
        <v>10.468460616199399</v>
      </c>
      <c r="L57" s="3">
        <v>14.1873857323863</v>
      </c>
      <c r="M57" s="3">
        <v>15.3412396908142</v>
      </c>
      <c r="N57" s="3">
        <v>18.456112657413101</v>
      </c>
      <c r="O57" s="3">
        <v>21.652434097539999</v>
      </c>
      <c r="P57" s="3">
        <v>12.8972938576481</v>
      </c>
      <c r="Q57" s="3">
        <v>13.7280494871224</v>
      </c>
      <c r="R57" s="3">
        <v>16.152247215967101</v>
      </c>
      <c r="S57" s="3">
        <v>7.1730803419960996</v>
      </c>
      <c r="T57" s="3">
        <v>12.9047207251744</v>
      </c>
      <c r="U57" s="3">
        <v>19.742326743713601</v>
      </c>
      <c r="V57" s="3">
        <v>17.5440933795795</v>
      </c>
    </row>
    <row r="58" spans="1:22" x14ac:dyDescent="0.35">
      <c r="A58" s="2">
        <v>43609</v>
      </c>
      <c r="B58" s="3">
        <v>12.270236004176599</v>
      </c>
      <c r="C58" s="3">
        <v>10.807093937913301</v>
      </c>
      <c r="D58" s="3">
        <v>15.183299013281699</v>
      </c>
      <c r="E58" s="3">
        <v>16.567450333089901</v>
      </c>
      <c r="F58" s="3">
        <v>11.3273655843656</v>
      </c>
      <c r="G58" s="3">
        <v>18.0832521194564</v>
      </c>
      <c r="H58" s="3">
        <v>16.737040066611598</v>
      </c>
      <c r="I58" s="3">
        <v>14.297194456656699</v>
      </c>
      <c r="J58" s="3">
        <v>14.969874411176701</v>
      </c>
      <c r="K58" s="3">
        <v>10.4371703228167</v>
      </c>
      <c r="L58" s="3">
        <v>13.967904743809401</v>
      </c>
      <c r="M58" s="3">
        <v>14.7683658696</v>
      </c>
      <c r="N58" s="3">
        <v>17.421995209556101</v>
      </c>
      <c r="O58" s="3">
        <v>21.604129581107099</v>
      </c>
      <c r="P58" s="3">
        <v>12.308361136060499</v>
      </c>
      <c r="Q58" s="3">
        <v>13.238260734650799</v>
      </c>
      <c r="R58" s="3">
        <v>15.9818511769491</v>
      </c>
      <c r="S58" s="3">
        <v>6.9237969613410701</v>
      </c>
      <c r="T58" s="3">
        <v>12.488576341957099</v>
      </c>
      <c r="U58" s="3">
        <v>19.482084480663701</v>
      </c>
      <c r="V58" s="3">
        <v>17.113537832912002</v>
      </c>
    </row>
    <row r="59" spans="1:22" x14ac:dyDescent="0.35">
      <c r="A59" s="2">
        <v>43643</v>
      </c>
      <c r="B59" s="3">
        <v>12.7560346607964</v>
      </c>
      <c r="C59" s="3">
        <v>10.891106130172901</v>
      </c>
      <c r="D59" s="3">
        <v>15.573375870856999</v>
      </c>
      <c r="E59" s="3">
        <v>16.753482578713101</v>
      </c>
      <c r="F59" s="3">
        <v>11.622354514498999</v>
      </c>
      <c r="G59" s="3">
        <v>17.8183963361077</v>
      </c>
      <c r="H59" s="3">
        <v>17.2324398251302</v>
      </c>
      <c r="I59" s="3">
        <v>14.8265707015884</v>
      </c>
      <c r="J59" s="3">
        <v>14.9134498471978</v>
      </c>
      <c r="K59" s="3">
        <v>11.061737635598901</v>
      </c>
      <c r="L59" s="3">
        <v>14.226445572042101</v>
      </c>
      <c r="M59" s="3">
        <v>14.9715863475953</v>
      </c>
      <c r="N59" s="3">
        <v>17.552904418468199</v>
      </c>
      <c r="O59" s="3">
        <v>21.564326261742298</v>
      </c>
      <c r="P59" s="3">
        <v>12.6699181604553</v>
      </c>
      <c r="Q59" s="3">
        <v>13.7543096061168</v>
      </c>
      <c r="R59" s="3">
        <v>16.470740304746101</v>
      </c>
      <c r="S59" s="3">
        <v>7.2850129966662598</v>
      </c>
      <c r="T59" s="3">
        <v>13.109916113329099</v>
      </c>
      <c r="U59" s="3">
        <v>19.172862234965699</v>
      </c>
      <c r="V59" s="3">
        <v>17.291386358779299</v>
      </c>
    </row>
    <row r="60" spans="1:22" x14ac:dyDescent="0.35">
      <c r="A60" s="2">
        <v>43672</v>
      </c>
      <c r="B60" s="3">
        <v>12.687757790499001</v>
      </c>
      <c r="C60" s="3">
        <v>11.3907554670694</v>
      </c>
      <c r="D60" s="3">
        <v>15.9282498546117</v>
      </c>
      <c r="E60" s="3">
        <v>16.7803984360377</v>
      </c>
      <c r="F60" s="3">
        <v>11.4983474410654</v>
      </c>
      <c r="G60" s="3">
        <v>18.1829238637619</v>
      </c>
      <c r="H60" s="3">
        <v>17.117182765633601</v>
      </c>
      <c r="I60" s="3">
        <v>15.166603522426101</v>
      </c>
      <c r="J60" s="3">
        <v>14.554498467301901</v>
      </c>
      <c r="K60" s="3">
        <v>11.370813695214901</v>
      </c>
      <c r="L60" s="3">
        <v>14.415528397348201</v>
      </c>
      <c r="M60" s="3">
        <v>14.6705578490416</v>
      </c>
      <c r="N60" s="3">
        <v>18.194448477356101</v>
      </c>
      <c r="O60" s="3">
        <v>21.054723228820698</v>
      </c>
      <c r="P60" s="3">
        <v>12.708614791774201</v>
      </c>
      <c r="Q60" s="3">
        <v>13.9557287503065</v>
      </c>
      <c r="R60" s="3">
        <v>16.475088090553299</v>
      </c>
      <c r="S60" s="3">
        <v>7.6062433002600702</v>
      </c>
      <c r="T60" s="3">
        <v>13.3747665285336</v>
      </c>
      <c r="U60" s="3">
        <v>18.7917220251374</v>
      </c>
      <c r="V60" s="3">
        <v>17.4902660555484</v>
      </c>
    </row>
    <row r="61" spans="1:22" x14ac:dyDescent="0.35">
      <c r="A61" s="2">
        <v>43704</v>
      </c>
      <c r="B61" s="3">
        <v>12.640302422304099</v>
      </c>
      <c r="C61" s="3">
        <v>10.6858045627717</v>
      </c>
      <c r="D61" s="3">
        <v>15.8840693936957</v>
      </c>
      <c r="E61" s="3">
        <v>15.8844157197474</v>
      </c>
      <c r="F61" s="3">
        <v>10.886885190082999</v>
      </c>
      <c r="G61" s="3">
        <v>17.7706301939646</v>
      </c>
      <c r="H61" s="3">
        <v>16.788045848114699</v>
      </c>
      <c r="I61" s="3">
        <v>14.855395919722399</v>
      </c>
      <c r="J61" s="3">
        <v>14.420448864985399</v>
      </c>
      <c r="K61" s="3">
        <v>11.1691454687062</v>
      </c>
      <c r="L61" s="3">
        <v>13.898790266842999</v>
      </c>
      <c r="M61" s="3">
        <v>13.8776381831275</v>
      </c>
      <c r="N61" s="3">
        <v>18.541074360648899</v>
      </c>
      <c r="O61" s="3">
        <v>21.10833634914</v>
      </c>
      <c r="P61" s="3">
        <v>12.2994789160203</v>
      </c>
      <c r="Q61" s="3">
        <v>13.5496655422555</v>
      </c>
      <c r="R61" s="3">
        <v>16.180029266088901</v>
      </c>
      <c r="S61" s="3">
        <v>7.4977070681228</v>
      </c>
      <c r="T61" s="3">
        <v>13.8507861165596</v>
      </c>
      <c r="U61" s="3">
        <v>17.283588506201198</v>
      </c>
      <c r="V61" s="3">
        <v>18.0276283228288</v>
      </c>
    </row>
    <row r="62" spans="1:22" x14ac:dyDescent="0.35">
      <c r="A62" s="2">
        <v>43735</v>
      </c>
      <c r="B62" s="3">
        <v>12.7850726240827</v>
      </c>
      <c r="C62" s="3">
        <v>12.4723277441192</v>
      </c>
      <c r="D62" s="3">
        <v>15.782384578909401</v>
      </c>
      <c r="E62" s="3">
        <v>15.2008402422752</v>
      </c>
      <c r="F62" s="3">
        <v>11.027056627559601</v>
      </c>
      <c r="G62" s="3">
        <v>17.309112372585101</v>
      </c>
      <c r="H62" s="3">
        <v>16.7652890131227</v>
      </c>
      <c r="I62" s="3">
        <v>15.5629452315177</v>
      </c>
      <c r="J62" s="3">
        <v>14.9073202303257</v>
      </c>
      <c r="K62" s="3">
        <v>11.955130582804101</v>
      </c>
      <c r="L62" s="3">
        <v>14.4935183592724</v>
      </c>
      <c r="M62" s="3">
        <v>13.5795516279249</v>
      </c>
      <c r="N62" s="3">
        <v>19.608518924634499</v>
      </c>
      <c r="O62" s="3">
        <v>21.4745480957537</v>
      </c>
      <c r="P62" s="3">
        <v>12.239698820159999</v>
      </c>
      <c r="Q62" s="3">
        <v>13.9224753194194</v>
      </c>
      <c r="R62" s="3">
        <v>16.4978778124168</v>
      </c>
      <c r="S62" s="3">
        <v>7.8885061712373599</v>
      </c>
      <c r="T62" s="3">
        <v>14.2755631452046</v>
      </c>
      <c r="U62" s="3">
        <v>17.2074415835529</v>
      </c>
      <c r="V62" s="3">
        <v>18.310534849675999</v>
      </c>
    </row>
    <row r="63" spans="1:22" x14ac:dyDescent="0.35">
      <c r="A63" s="2">
        <v>43763</v>
      </c>
      <c r="B63" s="3">
        <v>12.8680201197601</v>
      </c>
      <c r="C63" s="3">
        <v>11.9534523120287</v>
      </c>
      <c r="D63" s="3">
        <v>16.150682469746599</v>
      </c>
      <c r="E63" s="3">
        <v>15.130192517151601</v>
      </c>
      <c r="F63" s="3">
        <v>10.9012403476416</v>
      </c>
      <c r="G63" s="3">
        <v>17.118528023301401</v>
      </c>
      <c r="H63" s="3">
        <v>16.592711149912599</v>
      </c>
      <c r="I63" s="3">
        <v>16.2058459308771</v>
      </c>
      <c r="J63" s="3">
        <v>15.2456659234381</v>
      </c>
      <c r="K63" s="3">
        <v>12.7393381282034</v>
      </c>
      <c r="L63" s="3">
        <v>15.609184707375</v>
      </c>
      <c r="M63" s="3">
        <v>13.4114329936384</v>
      </c>
      <c r="N63" s="3">
        <v>15.7647513106518</v>
      </c>
      <c r="O63" s="3">
        <v>21.9002025610231</v>
      </c>
      <c r="P63" s="3">
        <v>12.415023787342401</v>
      </c>
      <c r="Q63" s="3">
        <v>14.2852204214118</v>
      </c>
      <c r="R63" s="3">
        <v>16.465379584381498</v>
      </c>
      <c r="S63" s="3">
        <v>7.7027457237232202</v>
      </c>
      <c r="T63" s="3">
        <v>14.323560922679</v>
      </c>
      <c r="U63" s="3">
        <v>17.446722380664699</v>
      </c>
      <c r="V63" s="3">
        <v>18.482353563984901</v>
      </c>
    </row>
    <row r="64" spans="1:22" x14ac:dyDescent="0.35">
      <c r="A64" s="2">
        <v>43796</v>
      </c>
      <c r="B64" s="3">
        <v>13.6659109665247</v>
      </c>
      <c r="C64" s="3">
        <v>11.318434988062901</v>
      </c>
      <c r="D64" s="3">
        <v>16.120676108210901</v>
      </c>
      <c r="E64" s="3">
        <v>14.687717559049201</v>
      </c>
      <c r="F64" s="3">
        <v>10.9195700429048</v>
      </c>
      <c r="G64" s="3">
        <v>16.389929326091099</v>
      </c>
      <c r="H64" s="3">
        <v>16.876955834811199</v>
      </c>
      <c r="I64" s="3">
        <v>16.6971463036339</v>
      </c>
      <c r="J64" s="3">
        <v>15.1531733763841</v>
      </c>
      <c r="K64" s="3">
        <v>13.6356663207462</v>
      </c>
      <c r="L64" s="3">
        <v>15.2368419361995</v>
      </c>
      <c r="M64" s="3">
        <v>14.1938996910051</v>
      </c>
      <c r="N64" s="3">
        <v>15.7108850553119</v>
      </c>
      <c r="O64" s="3">
        <v>23.107224635946501</v>
      </c>
      <c r="P64" s="3">
        <v>12.9772008574742</v>
      </c>
      <c r="Q64" s="3">
        <v>13.992998155699301</v>
      </c>
      <c r="R64" s="3">
        <v>17.310295105598598</v>
      </c>
      <c r="S64" s="3">
        <v>8.2311129024523098</v>
      </c>
      <c r="T64" s="3">
        <v>14.1018057625335</v>
      </c>
      <c r="U64" s="3">
        <v>17.633962081941799</v>
      </c>
      <c r="V64" s="3">
        <v>18.2583391889242</v>
      </c>
    </row>
    <row r="65" spans="1:22" x14ac:dyDescent="0.35">
      <c r="A65" s="2">
        <v>43826</v>
      </c>
      <c r="B65" s="3">
        <v>14.3933037008188</v>
      </c>
      <c r="C65" s="3">
        <v>11.8651935684581</v>
      </c>
      <c r="D65" s="3">
        <v>16.838815136689401</v>
      </c>
      <c r="E65" s="3">
        <v>15.012095995566501</v>
      </c>
      <c r="F65" s="3">
        <v>10.953794545124101</v>
      </c>
      <c r="G65" s="3">
        <v>17.826598260181999</v>
      </c>
      <c r="H65" s="3">
        <v>17.229850545891299</v>
      </c>
      <c r="I65" s="3">
        <v>17.607349665311101</v>
      </c>
      <c r="J65" s="3">
        <v>15.6048416090504</v>
      </c>
      <c r="K65" s="3">
        <v>14.584141563004501</v>
      </c>
      <c r="L65" s="3">
        <v>17.331185578056498</v>
      </c>
      <c r="M65" s="3">
        <v>14.6240357748107</v>
      </c>
      <c r="N65" s="3">
        <v>17.984382247954599</v>
      </c>
      <c r="O65" s="3">
        <v>23.517912851682201</v>
      </c>
      <c r="P65" s="3">
        <v>13.8043582171337</v>
      </c>
      <c r="Q65" s="3">
        <v>14.650394660510401</v>
      </c>
      <c r="R65" s="3">
        <v>17.015681626031402</v>
      </c>
      <c r="S65" s="3">
        <v>9.0673233171015006</v>
      </c>
      <c r="T65" s="3">
        <v>15.8997514863968</v>
      </c>
      <c r="U65" s="3">
        <v>17.138679172250701</v>
      </c>
      <c r="V65" s="3">
        <v>19.9602078836316</v>
      </c>
    </row>
    <row r="66" spans="1:22" x14ac:dyDescent="0.35">
      <c r="A66" s="2">
        <v>43857</v>
      </c>
      <c r="B66" s="3">
        <v>14.3828359844976</v>
      </c>
      <c r="C66" s="3">
        <v>11.642914411221501</v>
      </c>
      <c r="D66" s="3">
        <v>17.155825917891701</v>
      </c>
      <c r="E66" s="3">
        <v>14.5282587086853</v>
      </c>
      <c r="F66" s="3">
        <v>10.676262737278099</v>
      </c>
      <c r="G66" s="3">
        <v>16.448475638231098</v>
      </c>
      <c r="H66" s="3">
        <v>16.7667063946501</v>
      </c>
      <c r="I66" s="3">
        <v>17.621920925444101</v>
      </c>
      <c r="J66" s="3">
        <v>15.582940706161599</v>
      </c>
      <c r="K66" s="3">
        <v>14.9543719973002</v>
      </c>
      <c r="L66" s="3">
        <v>17.151812949195101</v>
      </c>
      <c r="M66" s="3">
        <v>13.861630306985701</v>
      </c>
      <c r="N66" s="3">
        <v>18.862231838475299</v>
      </c>
      <c r="O66" s="3">
        <v>23.322976643932101</v>
      </c>
      <c r="P66" s="3">
        <v>13.4017974134351</v>
      </c>
      <c r="Q66" s="3">
        <v>15.047590594161701</v>
      </c>
      <c r="R66" s="3">
        <v>16.457177022213301</v>
      </c>
      <c r="S66" s="3">
        <v>9.2880666504520502</v>
      </c>
      <c r="T66" s="3">
        <v>16.0013230939628</v>
      </c>
      <c r="U66" s="3">
        <v>16.487808133657001</v>
      </c>
      <c r="V66" s="3">
        <v>19.1314868849242</v>
      </c>
    </row>
    <row r="67" spans="1:22" x14ac:dyDescent="0.35">
      <c r="A67" s="2">
        <v>43888</v>
      </c>
      <c r="B67" s="3">
        <v>14.779010209448099</v>
      </c>
      <c r="C67" s="3">
        <v>12.1742815042074</v>
      </c>
      <c r="D67" s="3">
        <v>15.286465487279299</v>
      </c>
      <c r="E67" s="3">
        <v>13.179995572489799</v>
      </c>
      <c r="F67" s="3">
        <v>10.0515673606172</v>
      </c>
      <c r="G67" s="3">
        <v>17.073174260606201</v>
      </c>
      <c r="H67" s="3">
        <v>16.334973271589401</v>
      </c>
      <c r="I67" s="3">
        <v>16.4319428091924</v>
      </c>
      <c r="J67" s="3">
        <v>15.0553355483076</v>
      </c>
      <c r="K67" s="3">
        <v>15.551616828283899</v>
      </c>
      <c r="L67" s="3">
        <v>16.9121479716332</v>
      </c>
      <c r="M67" s="3">
        <v>13.4253840379655</v>
      </c>
      <c r="N67" s="3">
        <v>13.2384926755953</v>
      </c>
      <c r="O67" s="3">
        <v>22.158551740770999</v>
      </c>
      <c r="P67" s="3">
        <v>13.3649892902517</v>
      </c>
      <c r="Q67" s="3">
        <v>13.837449676295799</v>
      </c>
      <c r="R67" s="3">
        <v>15.5208515059756</v>
      </c>
      <c r="S67" s="3">
        <v>8.4384702076046807</v>
      </c>
      <c r="T67" s="3">
        <v>14.265859196831199</v>
      </c>
      <c r="U67" s="3">
        <v>15.5008856087595</v>
      </c>
      <c r="V67" s="3">
        <v>17.548194390453499</v>
      </c>
    </row>
    <row r="68" spans="1:22" x14ac:dyDescent="0.35">
      <c r="A68" s="2">
        <v>43917</v>
      </c>
      <c r="B68" s="3">
        <v>14.034085951777801</v>
      </c>
      <c r="C68" s="3">
        <v>11.0088137139427</v>
      </c>
      <c r="D68" s="3">
        <v>14.349844488867401</v>
      </c>
      <c r="E68" s="3">
        <v>12.3123636466091</v>
      </c>
      <c r="F68" s="3">
        <v>9.4966822502424009</v>
      </c>
      <c r="G68" s="3">
        <v>15.6119243897181</v>
      </c>
      <c r="H68" s="3">
        <v>16.157059377749</v>
      </c>
      <c r="I68" s="3">
        <v>15.977540086845</v>
      </c>
      <c r="J68" s="3">
        <v>14.227993666379099</v>
      </c>
      <c r="K68" s="3">
        <v>14.5323994836547</v>
      </c>
      <c r="L68" s="3">
        <v>16.210419439427302</v>
      </c>
      <c r="M68" s="3">
        <v>11.948405792330099</v>
      </c>
      <c r="N68" s="3">
        <v>11.7572277246688</v>
      </c>
      <c r="O68" s="3">
        <v>20.1482185591458</v>
      </c>
      <c r="P68" s="3">
        <v>12.9161086619618</v>
      </c>
      <c r="Q68" s="3">
        <v>13.560877406265799</v>
      </c>
      <c r="R68" s="3">
        <v>14.5251167862414</v>
      </c>
      <c r="S68" s="3">
        <v>7.7105942920420496</v>
      </c>
      <c r="T68" s="3">
        <v>14.0939761366539</v>
      </c>
      <c r="U68" s="3">
        <v>14.489703721430301</v>
      </c>
      <c r="V68" s="3">
        <v>17.060103945003402</v>
      </c>
    </row>
    <row r="69" spans="1:22" x14ac:dyDescent="0.35">
      <c r="A69" s="2">
        <v>43948</v>
      </c>
      <c r="B69" s="3">
        <v>14.164431151606101</v>
      </c>
      <c r="C69" s="3">
        <v>13.335303526393499</v>
      </c>
      <c r="D69" s="3">
        <v>14.0767688436478</v>
      </c>
      <c r="E69" s="3">
        <v>12.632011695271499</v>
      </c>
      <c r="F69" s="3">
        <v>10.4616687577027</v>
      </c>
      <c r="G69" s="3">
        <v>16.112849732424198</v>
      </c>
      <c r="H69" s="3">
        <v>16.457779232169099</v>
      </c>
      <c r="I69" s="3">
        <v>16.274041557438199</v>
      </c>
      <c r="J69" s="3">
        <v>14.6107794954913</v>
      </c>
      <c r="K69" s="3">
        <v>14.8636624152729</v>
      </c>
      <c r="L69" s="3">
        <v>16.5041899354717</v>
      </c>
      <c r="M69" s="3">
        <v>12.3408263175639</v>
      </c>
      <c r="N69" s="3">
        <v>12.198652746533201</v>
      </c>
      <c r="O69" s="3">
        <v>20.586254478880701</v>
      </c>
      <c r="P69" s="3">
        <v>13.174614934968799</v>
      </c>
      <c r="Q69" s="3">
        <v>13.7326088200704</v>
      </c>
      <c r="R69" s="3">
        <v>15.415268319990499</v>
      </c>
      <c r="S69" s="3">
        <v>7.9129296250024597</v>
      </c>
      <c r="T69" s="3">
        <v>15.6492972631707</v>
      </c>
      <c r="U69" s="3">
        <v>15.3224479698422</v>
      </c>
      <c r="V69" s="3">
        <v>17.920541706869301</v>
      </c>
    </row>
    <row r="70" spans="1:22" x14ac:dyDescent="0.35">
      <c r="A70" s="2">
        <v>43978</v>
      </c>
      <c r="B70" s="3">
        <v>14.2148040092443</v>
      </c>
      <c r="C70" s="3">
        <v>30.284395874025201</v>
      </c>
      <c r="D70" s="3">
        <v>15.110958414876301</v>
      </c>
      <c r="E70" s="3">
        <v>13.7005776612747</v>
      </c>
      <c r="F70" s="3">
        <v>11.4924620996009</v>
      </c>
      <c r="G70" s="3">
        <v>18.464531601820099</v>
      </c>
      <c r="H70" s="3">
        <v>17.853727047204799</v>
      </c>
      <c r="I70" s="3">
        <v>16.6200321641155</v>
      </c>
      <c r="J70" s="3">
        <v>16.238607966990099</v>
      </c>
      <c r="K70" s="3">
        <v>15.142357036192999</v>
      </c>
      <c r="L70" s="3">
        <v>18.939897704027</v>
      </c>
      <c r="M70" s="3">
        <v>12.544032590973099</v>
      </c>
      <c r="N70" s="3">
        <v>12.803096539055799</v>
      </c>
      <c r="O70" s="3">
        <v>21.3463849565298</v>
      </c>
      <c r="P70" s="3">
        <v>13.2318251759567</v>
      </c>
      <c r="Q70" s="3">
        <v>14.3225554975095</v>
      </c>
      <c r="R70" s="3">
        <v>17.249038367504699</v>
      </c>
      <c r="S70" s="3">
        <v>8.7063224707857092</v>
      </c>
      <c r="T70" s="3">
        <v>16.714262769836399</v>
      </c>
      <c r="U70" s="3">
        <v>15.9051647900713</v>
      </c>
      <c r="V70" s="3">
        <v>18.701735058874799</v>
      </c>
    </row>
    <row r="71" spans="1:22" x14ac:dyDescent="0.35">
      <c r="A71" s="2">
        <v>44008</v>
      </c>
      <c r="B71" s="3">
        <v>14.9065072492812</v>
      </c>
      <c r="C71" s="3">
        <v>14.6829209700356</v>
      </c>
      <c r="D71" s="3">
        <v>16.609890065614099</v>
      </c>
      <c r="E71" s="3">
        <v>15.3168531885301</v>
      </c>
      <c r="F71" s="3">
        <v>11.820968430998899</v>
      </c>
      <c r="G71" s="3">
        <v>21.490589434061398</v>
      </c>
      <c r="H71" s="3">
        <v>18.5790540238091</v>
      </c>
      <c r="I71" s="3">
        <v>17.214025204991199</v>
      </c>
      <c r="J71" s="3">
        <v>17.6966886358857</v>
      </c>
      <c r="K71" s="3">
        <v>15.3561085810632</v>
      </c>
      <c r="L71" s="3">
        <v>20.168313457179899</v>
      </c>
      <c r="M71" s="3">
        <v>12.8931191565181</v>
      </c>
      <c r="N71" s="3">
        <v>15.065227131561601</v>
      </c>
      <c r="O71" s="3">
        <v>23.438413961006098</v>
      </c>
      <c r="P71" s="3">
        <v>14.1677725555978</v>
      </c>
      <c r="Q71" s="3">
        <v>14.9262853200982</v>
      </c>
      <c r="R71" s="3">
        <v>18.084983707404099</v>
      </c>
      <c r="S71" s="3">
        <v>9.4331323958206603</v>
      </c>
      <c r="T71" s="3">
        <v>17.8135491733847</v>
      </c>
      <c r="U71" s="3">
        <v>16.0273519599134</v>
      </c>
      <c r="V71" s="3">
        <v>19.1990093753382</v>
      </c>
    </row>
    <row r="72" spans="1:22" x14ac:dyDescent="0.35">
      <c r="A72" s="2">
        <v>44039</v>
      </c>
      <c r="B72" s="3">
        <v>15.843171882397501</v>
      </c>
      <c r="C72" s="3">
        <v>17.117029707057</v>
      </c>
      <c r="D72" s="3">
        <v>17.473771314898499</v>
      </c>
      <c r="E72" s="3">
        <v>15.6895685386335</v>
      </c>
      <c r="F72" s="3">
        <v>11.796270312555199</v>
      </c>
      <c r="G72" s="3">
        <v>24.478052183939202</v>
      </c>
      <c r="H72" s="3">
        <v>19.662935484100199</v>
      </c>
      <c r="I72" s="3">
        <v>18.048146085571499</v>
      </c>
      <c r="J72" s="3">
        <v>19.0274461176177</v>
      </c>
      <c r="K72" s="3">
        <v>15.478781966501099</v>
      </c>
      <c r="L72" s="3">
        <v>32.935335429634698</v>
      </c>
      <c r="M72" s="3">
        <v>13.657376094686001</v>
      </c>
      <c r="N72" s="3">
        <v>15.2847959612295</v>
      </c>
      <c r="O72" s="3">
        <v>24.987032922097399</v>
      </c>
      <c r="P72" s="3">
        <v>14.909849242098</v>
      </c>
      <c r="Q72" s="3">
        <v>15.6454414448952</v>
      </c>
      <c r="R72" s="3">
        <v>19.2535422588027</v>
      </c>
      <c r="S72" s="3">
        <v>9.9326859521483009</v>
      </c>
      <c r="T72" s="3">
        <v>17.796742296965402</v>
      </c>
      <c r="U72" s="3">
        <v>15.8928683433885</v>
      </c>
      <c r="V72" s="3">
        <v>19.855625740499701</v>
      </c>
    </row>
    <row r="73" spans="1:22" x14ac:dyDescent="0.35">
      <c r="A73" s="2">
        <v>44070</v>
      </c>
      <c r="B73" s="3">
        <v>16.6910159347809</v>
      </c>
      <c r="C73" s="3">
        <v>18.3487087298112</v>
      </c>
      <c r="D73" s="3">
        <v>19.158763445027599</v>
      </c>
      <c r="E73" s="3">
        <v>17.7427422425461</v>
      </c>
      <c r="F73" s="3">
        <v>12.786111265110501</v>
      </c>
      <c r="G73" s="3">
        <v>31.431753795870002</v>
      </c>
      <c r="H73" s="3">
        <v>20.128128831822899</v>
      </c>
      <c r="I73" s="3">
        <v>17.485273750476001</v>
      </c>
      <c r="J73" s="3">
        <v>19.964744052081599</v>
      </c>
      <c r="K73" s="3">
        <v>16.168640918155599</v>
      </c>
      <c r="L73" s="3">
        <v>34.687772178440397</v>
      </c>
      <c r="M73" s="3">
        <v>13.682167673858601</v>
      </c>
      <c r="N73" s="3">
        <v>14.949007469767301</v>
      </c>
      <c r="O73" s="3">
        <v>25.808879953129399</v>
      </c>
      <c r="P73" s="3">
        <v>15.7867540809105</v>
      </c>
      <c r="Q73" s="3">
        <v>16.208662443414301</v>
      </c>
      <c r="R73" s="3">
        <v>20.570762267512301</v>
      </c>
      <c r="S73" s="3">
        <v>9.8089176071089899</v>
      </c>
      <c r="T73" s="3">
        <v>16.594229336821599</v>
      </c>
      <c r="U73" s="3">
        <v>17.219757142883498</v>
      </c>
      <c r="V73" s="3">
        <v>21.511657327713198</v>
      </c>
    </row>
    <row r="74" spans="1:22" x14ac:dyDescent="0.35">
      <c r="A74" s="2">
        <v>44099</v>
      </c>
      <c r="B74" s="3">
        <v>16.771328903054201</v>
      </c>
      <c r="C74" s="3">
        <v>17.745689425820299</v>
      </c>
      <c r="D74" s="3">
        <v>18.193825671620001</v>
      </c>
      <c r="E74" s="3">
        <v>18.5818537998273</v>
      </c>
      <c r="F74" s="3">
        <v>12.873113159971799</v>
      </c>
      <c r="G74" s="3">
        <v>36.130441878115597</v>
      </c>
      <c r="H74" s="3">
        <v>20.084940095033499</v>
      </c>
      <c r="I74" s="3">
        <v>16.677364061739699</v>
      </c>
      <c r="J74" s="3">
        <v>19.6945719207717</v>
      </c>
      <c r="K74" s="3">
        <v>15.8017059015949</v>
      </c>
      <c r="L74" s="3">
        <v>30.848049917040498</v>
      </c>
      <c r="M74" s="3">
        <v>12.8825626387226</v>
      </c>
      <c r="N74" s="3">
        <v>15.519706226253099</v>
      </c>
      <c r="O74" s="3">
        <v>25.400055618947</v>
      </c>
      <c r="P74" s="3">
        <v>15.569602596123801</v>
      </c>
      <c r="Q74" s="3">
        <v>15.9291812022502</v>
      </c>
      <c r="R74" s="3">
        <v>20.7462796615835</v>
      </c>
      <c r="S74" s="3">
        <v>10.214066700208001</v>
      </c>
      <c r="T74" s="3">
        <v>18.252371293280302</v>
      </c>
      <c r="U74" s="3">
        <v>18.019948259644998</v>
      </c>
      <c r="V74" s="3">
        <v>24.0899455725183</v>
      </c>
    </row>
    <row r="75" spans="1:22" x14ac:dyDescent="0.35">
      <c r="A75" s="2">
        <v>44131</v>
      </c>
      <c r="B75" s="3">
        <v>17.345370911042298</v>
      </c>
      <c r="C75" s="3">
        <v>19.4200110913036</v>
      </c>
      <c r="D75" s="3">
        <v>19.877158667437101</v>
      </c>
      <c r="E75" s="3">
        <v>21.393879740825898</v>
      </c>
      <c r="F75" s="3">
        <v>16.033574216708601</v>
      </c>
      <c r="G75" s="3">
        <v>39.784225800327199</v>
      </c>
      <c r="H75" s="3">
        <v>20.0954888060161</v>
      </c>
      <c r="I75" s="3">
        <v>17.170808962873501</v>
      </c>
      <c r="J75" s="3">
        <v>20.541338254144598</v>
      </c>
      <c r="K75" s="3">
        <v>15.8850495553803</v>
      </c>
      <c r="L75" s="3">
        <v>32.446236895376799</v>
      </c>
      <c r="M75" s="3">
        <v>13.3175727359205</v>
      </c>
      <c r="N75" s="3">
        <v>13.749388710261501</v>
      </c>
      <c r="O75" s="3">
        <v>26.518628627731999</v>
      </c>
      <c r="P75" s="3">
        <v>17.127638100895599</v>
      </c>
      <c r="Q75" s="3">
        <v>16.4701602144772</v>
      </c>
      <c r="R75" s="3">
        <v>21.260180673854698</v>
      </c>
      <c r="S75" s="3">
        <v>11.4254090633811</v>
      </c>
      <c r="T75" s="3">
        <v>22.240840838132701</v>
      </c>
      <c r="U75" s="3">
        <v>18.7656800547351</v>
      </c>
      <c r="V75" s="3">
        <v>25.555226301212901</v>
      </c>
    </row>
    <row r="76" spans="1:22" x14ac:dyDescent="0.35">
      <c r="A76" s="2">
        <v>44162</v>
      </c>
      <c r="B76" s="3">
        <v>18.402859581982302</v>
      </c>
      <c r="C76" s="3">
        <v>23.0475522360512</v>
      </c>
      <c r="D76" s="3">
        <v>23.960662335730699</v>
      </c>
      <c r="E76" s="3">
        <v>24.116891387091801</v>
      </c>
      <c r="F76" s="3">
        <v>20.538928128655499</v>
      </c>
      <c r="G76" s="3">
        <v>44.805918755506397</v>
      </c>
      <c r="H76" s="3">
        <v>21.211056592988001</v>
      </c>
      <c r="I76" s="3">
        <v>17.3024184343057</v>
      </c>
      <c r="J76" s="3">
        <v>23.2059239206658</v>
      </c>
      <c r="K76" s="3">
        <v>17.598659634086701</v>
      </c>
      <c r="L76" s="3">
        <v>32.558661789173598</v>
      </c>
      <c r="M76" s="3">
        <v>13.6587041698949</v>
      </c>
      <c r="N76" s="3">
        <v>16.138725380842502</v>
      </c>
      <c r="O76" s="3">
        <v>27.5018116066022</v>
      </c>
      <c r="P76" s="3">
        <v>17.4535366804656</v>
      </c>
      <c r="Q76" s="3">
        <v>17.670729927889099</v>
      </c>
      <c r="R76" s="3">
        <v>24.612736612116102</v>
      </c>
      <c r="S76" s="3">
        <v>12.468527594576599</v>
      </c>
      <c r="T76" s="3">
        <v>26.8790671614586</v>
      </c>
      <c r="U76" s="3">
        <v>20.047751798681301</v>
      </c>
      <c r="V76" s="3">
        <v>27.317168738296299</v>
      </c>
    </row>
    <row r="77" spans="1:22" x14ac:dyDescent="0.35">
      <c r="A77" s="2">
        <v>44189</v>
      </c>
      <c r="B77" s="3">
        <v>19.279190623825301</v>
      </c>
      <c r="C77" s="3">
        <v>24.1635573948756</v>
      </c>
      <c r="D77" s="3">
        <v>25.667494530289801</v>
      </c>
      <c r="E77" s="3">
        <v>25.138679205057901</v>
      </c>
      <c r="F77" s="3">
        <v>21.9573317378604</v>
      </c>
      <c r="G77" s="3">
        <v>53.9123271504657</v>
      </c>
      <c r="H77" s="3">
        <v>21.303378109041201</v>
      </c>
      <c r="I77" s="3">
        <v>17.8313709820283</v>
      </c>
      <c r="J77" s="3">
        <v>31.118916544622198</v>
      </c>
      <c r="K77" s="3">
        <v>19.163815599764</v>
      </c>
      <c r="L77" s="3">
        <v>35.851034276620297</v>
      </c>
      <c r="M77" s="3">
        <v>13.8996301156994</v>
      </c>
      <c r="N77" s="3">
        <v>17.549784640030101</v>
      </c>
      <c r="O77" s="3">
        <v>33.000463936800898</v>
      </c>
      <c r="P77" s="3">
        <v>17.674664209052299</v>
      </c>
      <c r="Q77" s="3">
        <v>17.436906713257098</v>
      </c>
      <c r="R77" s="3">
        <v>27.8861189924231</v>
      </c>
      <c r="S77" s="3">
        <v>12.9779196463346</v>
      </c>
      <c r="T77" s="3">
        <v>24.330751235655399</v>
      </c>
      <c r="U77" s="3">
        <v>22.5188758454739</v>
      </c>
      <c r="V77" s="3">
        <v>28.6123511551198</v>
      </c>
    </row>
    <row r="78" spans="1:22" x14ac:dyDescent="0.35">
      <c r="A78" s="2">
        <v>44223</v>
      </c>
      <c r="B78" s="3">
        <v>21.2826459336409</v>
      </c>
      <c r="C78" s="3">
        <v>26.176527893205801</v>
      </c>
      <c r="D78" s="3">
        <v>24.707897691094399</v>
      </c>
      <c r="E78" s="3">
        <v>24.333374059790099</v>
      </c>
      <c r="F78" s="3">
        <v>15.4860998956079</v>
      </c>
      <c r="G78" s="3">
        <v>45.369049356251303</v>
      </c>
      <c r="H78" s="3">
        <v>19.9796576532814</v>
      </c>
      <c r="I78" s="3">
        <v>19.029843004001702</v>
      </c>
      <c r="J78" s="3">
        <v>29.858338269837301</v>
      </c>
      <c r="K78" s="3">
        <v>21.4536936316251</v>
      </c>
      <c r="L78" s="3">
        <v>28.9550743575703</v>
      </c>
      <c r="M78" s="3">
        <v>13.9334579349966</v>
      </c>
      <c r="N78" s="3">
        <v>17.0033962284338</v>
      </c>
      <c r="O78" s="3">
        <v>32.272661499827201</v>
      </c>
      <c r="P78" s="3">
        <v>20.817615953417</v>
      </c>
      <c r="Q78" s="3">
        <v>17.376066758357702</v>
      </c>
      <c r="R78" s="3">
        <v>27.427484600762</v>
      </c>
      <c r="S78" s="3">
        <v>12.4313494144894</v>
      </c>
      <c r="T78" s="3">
        <v>24.4745510892471</v>
      </c>
      <c r="U78" s="3">
        <v>24.066190333488802</v>
      </c>
      <c r="V78" s="3">
        <v>26.865965675189901</v>
      </c>
    </row>
    <row r="79" spans="1:22" x14ac:dyDescent="0.35">
      <c r="A79" s="2">
        <v>44253</v>
      </c>
      <c r="B79" s="3">
        <v>20.167368866534801</v>
      </c>
      <c r="C79" s="3">
        <v>32.615753863906797</v>
      </c>
      <c r="D79" s="3">
        <v>24.1931190993934</v>
      </c>
      <c r="E79" s="3">
        <v>22.9898588689943</v>
      </c>
      <c r="F79" s="3">
        <v>17.183956532986901</v>
      </c>
      <c r="G79" s="3">
        <v>68.183482562535502</v>
      </c>
      <c r="H79" s="3">
        <v>19.823912817447098</v>
      </c>
      <c r="I79" s="3">
        <v>18.668292355370799</v>
      </c>
      <c r="J79" s="3">
        <v>27.157808325618699</v>
      </c>
      <c r="K79" s="3">
        <v>20.503435863511299</v>
      </c>
      <c r="L79" s="3">
        <v>20.862443879606399</v>
      </c>
      <c r="M79" s="3">
        <v>13.660583414978399</v>
      </c>
      <c r="N79" s="3">
        <v>17.817266903389399</v>
      </c>
      <c r="O79" s="3">
        <v>31.1047143003508</v>
      </c>
      <c r="P79" s="3">
        <v>19.7809463651489</v>
      </c>
      <c r="Q79" s="3">
        <v>16.943220999695701</v>
      </c>
      <c r="R79" s="3">
        <v>27.747825349121701</v>
      </c>
      <c r="S79" s="3">
        <v>11.5496462453559</v>
      </c>
      <c r="T79" s="3">
        <v>27.598702798325601</v>
      </c>
      <c r="U79" s="3">
        <v>24.488213318253699</v>
      </c>
      <c r="V79" s="3">
        <v>26.640630387575399</v>
      </c>
    </row>
    <row r="80" spans="1:22" x14ac:dyDescent="0.35">
      <c r="A80" s="2">
        <v>44281</v>
      </c>
      <c r="B80" s="3">
        <v>19.703579071376598</v>
      </c>
      <c r="C80" s="3">
        <v>31.011198487329601</v>
      </c>
      <c r="D80" s="3">
        <v>23.431499670953102</v>
      </c>
      <c r="E80" s="3">
        <v>22.301029579570901</v>
      </c>
      <c r="F80" s="3">
        <v>16.789821155858299</v>
      </c>
      <c r="G80" s="3">
        <v>63.082529732245298</v>
      </c>
      <c r="H80" s="3">
        <v>19.3386570861589</v>
      </c>
      <c r="I80" s="3">
        <v>18.366546830100798</v>
      </c>
      <c r="J80" s="3">
        <v>26.173041839616399</v>
      </c>
      <c r="K80" s="3">
        <v>19.854312925082201</v>
      </c>
      <c r="L80" s="3">
        <v>19.741335001957701</v>
      </c>
      <c r="M80" s="3">
        <v>13.361266509467701</v>
      </c>
      <c r="N80" s="3">
        <v>17.504113962660998</v>
      </c>
      <c r="O80" s="3">
        <v>30.431828303903099</v>
      </c>
      <c r="P80" s="3">
        <v>19.3994682936268</v>
      </c>
      <c r="Q80" s="3">
        <v>16.6624980252342</v>
      </c>
      <c r="R80" s="3">
        <v>27.135381019474401</v>
      </c>
      <c r="S80" s="3">
        <v>11.047974510426799</v>
      </c>
      <c r="T80" s="3">
        <v>26.5840699752825</v>
      </c>
      <c r="U80" s="3">
        <v>23.844063280357499</v>
      </c>
      <c r="V80" s="3">
        <v>25.882220773034899</v>
      </c>
    </row>
    <row r="81" spans="1:22" x14ac:dyDescent="0.35">
      <c r="A81" s="2">
        <v>44313</v>
      </c>
      <c r="B81" s="3">
        <v>19.414173260210301</v>
      </c>
      <c r="C81" s="3">
        <v>28.842488057031201</v>
      </c>
      <c r="D81" s="3">
        <v>22.676290937526002</v>
      </c>
      <c r="E81" s="3">
        <v>21.521295123443</v>
      </c>
      <c r="F81" s="3">
        <v>16.306301075497899</v>
      </c>
      <c r="G81" s="3">
        <v>56.638416526557002</v>
      </c>
      <c r="H81" s="3">
        <v>18.719133243043402</v>
      </c>
      <c r="I81" s="3">
        <v>18.063893409532</v>
      </c>
      <c r="J81" s="3">
        <v>25.047926593295699</v>
      </c>
      <c r="K81" s="3">
        <v>19.116022171485501</v>
      </c>
      <c r="L81" s="3">
        <v>18.415432063119699</v>
      </c>
      <c r="M81" s="3">
        <v>12.8745015775386</v>
      </c>
      <c r="N81" s="3">
        <v>17.443258910066501</v>
      </c>
      <c r="O81" s="3">
        <v>29.673749954725601</v>
      </c>
      <c r="P81" s="3">
        <v>19.189296252698099</v>
      </c>
      <c r="Q81" s="3">
        <v>16.612202850327598</v>
      </c>
      <c r="R81" s="3">
        <v>26.177894197124498</v>
      </c>
      <c r="S81" s="3">
        <v>10.5378364051661</v>
      </c>
      <c r="T81" s="3">
        <v>25.082143760363302</v>
      </c>
      <c r="U81" s="3">
        <v>23.181991979880099</v>
      </c>
      <c r="V81" s="3">
        <v>25.562258584857101</v>
      </c>
    </row>
    <row r="82" spans="1:22" x14ac:dyDescent="0.35">
      <c r="A82" s="2">
        <v>44343</v>
      </c>
      <c r="B82" s="3">
        <v>19.440843771320299</v>
      </c>
      <c r="C82" s="3">
        <v>25.963845736063099</v>
      </c>
      <c r="D82" s="3">
        <v>21.7102949029141</v>
      </c>
      <c r="E82" s="3">
        <v>21.458458889221301</v>
      </c>
      <c r="F82" s="3">
        <v>16.344812160788301</v>
      </c>
      <c r="G82" s="3">
        <v>51.184808451859404</v>
      </c>
      <c r="H82" s="3">
        <v>18.091298059875101</v>
      </c>
      <c r="I82" s="3">
        <v>16.773360661337499</v>
      </c>
      <c r="J82" s="3">
        <v>23.820240849912</v>
      </c>
      <c r="K82" s="3">
        <v>17.519816037878702</v>
      </c>
      <c r="L82" s="3">
        <v>17.312397707729399</v>
      </c>
      <c r="M82" s="3">
        <v>12.6271881795911</v>
      </c>
      <c r="N82" s="3">
        <v>16.8141954099721</v>
      </c>
      <c r="O82" s="3">
        <v>29.209626806545899</v>
      </c>
      <c r="P82" s="3">
        <v>18.7444387892868</v>
      </c>
      <c r="Q82" s="3">
        <v>16.278966482323401</v>
      </c>
      <c r="R82" s="3">
        <v>25.0165408365181</v>
      </c>
      <c r="S82" s="3">
        <v>10.0183112377036</v>
      </c>
      <c r="T82" s="3">
        <v>24.161285248251399</v>
      </c>
      <c r="U82" s="3">
        <v>22.673214363097902</v>
      </c>
      <c r="V82" s="3">
        <v>24.8075772096796</v>
      </c>
    </row>
    <row r="83" spans="1:22" x14ac:dyDescent="0.35">
      <c r="A83" s="2">
        <v>44372</v>
      </c>
      <c r="B83" s="3">
        <v>19.298163463903801</v>
      </c>
      <c r="C83" s="3">
        <v>24.0416767794027</v>
      </c>
      <c r="D83" s="3">
        <v>21.011627790141201</v>
      </c>
      <c r="E83" s="3">
        <v>21.544313486976101</v>
      </c>
      <c r="F83" s="3">
        <v>15.7551042999867</v>
      </c>
      <c r="G83" s="3">
        <v>44.915648462407198</v>
      </c>
      <c r="H83" s="3">
        <v>17.4215669893082</v>
      </c>
      <c r="I83" s="3">
        <v>16.5850458825585</v>
      </c>
      <c r="J83" s="3">
        <v>22.833111702391399</v>
      </c>
      <c r="K83" s="3">
        <v>16.827370518256998</v>
      </c>
      <c r="L83" s="3">
        <v>16.254717536214802</v>
      </c>
      <c r="M83" s="3">
        <v>12.0984681002518</v>
      </c>
      <c r="N83" s="3">
        <v>17.079463313620501</v>
      </c>
      <c r="O83" s="3">
        <v>29.131226545674799</v>
      </c>
      <c r="P83" s="3">
        <v>18.899628998590298</v>
      </c>
      <c r="Q83" s="3">
        <v>16.0061075758214</v>
      </c>
      <c r="R83" s="3">
        <v>23.958342257663301</v>
      </c>
      <c r="S83" s="3">
        <v>9.4687385782928004</v>
      </c>
      <c r="T83" s="3">
        <v>23.218668150035001</v>
      </c>
      <c r="U83" s="3">
        <v>22.667751327786998</v>
      </c>
      <c r="V83" s="3">
        <v>24.372670480295199</v>
      </c>
    </row>
    <row r="84" spans="1:22" x14ac:dyDescent="0.35">
      <c r="A84" s="2">
        <v>44404</v>
      </c>
      <c r="B84" s="3">
        <v>17.915755180316999</v>
      </c>
      <c r="C84" s="3">
        <v>21.256844744142501</v>
      </c>
      <c r="D84" s="3">
        <v>20.1274951555136</v>
      </c>
      <c r="E84" s="3">
        <v>20.3270820939746</v>
      </c>
      <c r="F84" s="3">
        <v>14.7550116879667</v>
      </c>
      <c r="G84" s="3">
        <v>38.706012141436702</v>
      </c>
      <c r="H84" s="3">
        <v>16.630065864843299</v>
      </c>
      <c r="I84" s="3">
        <v>15.812845765666699</v>
      </c>
      <c r="J84" s="3">
        <v>21.262739721608899</v>
      </c>
      <c r="K84" s="3">
        <v>15.520411649664499</v>
      </c>
      <c r="L84" s="3">
        <v>14.5304662799672</v>
      </c>
      <c r="M84" s="3">
        <v>11.531837969403099</v>
      </c>
      <c r="N84" s="3">
        <v>15.75217044443</v>
      </c>
      <c r="O84" s="3">
        <v>28.630694553748299</v>
      </c>
      <c r="P84" s="3">
        <v>16.836769729212602</v>
      </c>
      <c r="Q84" s="3">
        <v>15.3247571702657</v>
      </c>
      <c r="R84" s="3">
        <v>22.6713370686094</v>
      </c>
      <c r="S84" s="3">
        <v>8.8114757399433898</v>
      </c>
      <c r="T84" s="3">
        <v>21.823637448174502</v>
      </c>
      <c r="U84" s="3">
        <v>21.397666314519402</v>
      </c>
      <c r="V84" s="3">
        <v>23.5254805089344</v>
      </c>
    </row>
    <row r="85" spans="1:22" x14ac:dyDescent="0.35">
      <c r="A85" s="2">
        <v>44435</v>
      </c>
      <c r="B85" s="3">
        <v>17.949788333060098</v>
      </c>
      <c r="C85" s="3">
        <v>19.252912699833299</v>
      </c>
      <c r="D85" s="3">
        <v>19.5918474182496</v>
      </c>
      <c r="E85" s="3">
        <v>20.439039735142401</v>
      </c>
      <c r="F85" s="3">
        <v>14.178153717369099</v>
      </c>
      <c r="G85" s="3">
        <v>33.430753840370201</v>
      </c>
      <c r="H85" s="3">
        <v>16.408813977664</v>
      </c>
      <c r="I85" s="3">
        <v>14.8630224965226</v>
      </c>
      <c r="J85" s="3">
        <v>20.1671501158608</v>
      </c>
      <c r="K85" s="3">
        <v>14.215381979291701</v>
      </c>
      <c r="L85" s="3">
        <v>12.9127894836635</v>
      </c>
      <c r="M85" s="3">
        <v>10.9696919836985</v>
      </c>
      <c r="N85" s="3">
        <v>15.770231223809899</v>
      </c>
      <c r="O85" s="3">
        <v>28.966297826068601</v>
      </c>
      <c r="P85" s="3">
        <v>16.5543554299026</v>
      </c>
      <c r="Q85" s="3">
        <v>15.505973568058799</v>
      </c>
      <c r="R85" s="3">
        <v>22.382970114850298</v>
      </c>
      <c r="S85" s="3">
        <v>8.2156572151907508</v>
      </c>
      <c r="T85" s="3">
        <v>21.258366313177401</v>
      </c>
      <c r="U85" s="3">
        <v>20.6707250988722</v>
      </c>
      <c r="V85" s="3">
        <v>22.993368901281499</v>
      </c>
    </row>
    <row r="86" spans="1:22" x14ac:dyDescent="0.35">
      <c r="A86" s="2">
        <v>44466</v>
      </c>
      <c r="B86" s="3">
        <v>17.920217729444001</v>
      </c>
      <c r="C86" s="3">
        <v>16.857769244936801</v>
      </c>
      <c r="D86" s="3">
        <v>19.0125753607565</v>
      </c>
      <c r="E86" s="3">
        <v>20.349057800663001</v>
      </c>
      <c r="F86" s="3">
        <v>13.685497097964699</v>
      </c>
      <c r="G86" s="3">
        <v>27.6630625174726</v>
      </c>
      <c r="H86" s="3">
        <v>15.598729104440199</v>
      </c>
      <c r="I86" s="3">
        <v>14.4645173325101</v>
      </c>
      <c r="J86" s="3">
        <v>18.514959724751201</v>
      </c>
      <c r="K86" s="3">
        <v>13.1931048268933</v>
      </c>
      <c r="L86" s="3">
        <v>11.1722979632495</v>
      </c>
      <c r="M86" s="3">
        <v>10.756071902316201</v>
      </c>
      <c r="N86" s="3">
        <v>13.6080191857576</v>
      </c>
      <c r="O86" s="3">
        <v>29.634194087894802</v>
      </c>
      <c r="P86" s="3">
        <v>16.007291084092401</v>
      </c>
      <c r="Q86" s="3">
        <v>15.3092712552022</v>
      </c>
      <c r="R86" s="3">
        <v>21.449878048551302</v>
      </c>
      <c r="S86" s="3">
        <v>7.4394041668410198</v>
      </c>
      <c r="T86" s="3">
        <v>19.828368147689901</v>
      </c>
      <c r="U86" s="3">
        <v>20.076703654597502</v>
      </c>
      <c r="V86" s="3">
        <v>22.157541531212601</v>
      </c>
    </row>
    <row r="87" spans="1:22" x14ac:dyDescent="0.35">
      <c r="A87" s="2">
        <v>44496</v>
      </c>
      <c r="B87" s="3">
        <v>17.785354186566099</v>
      </c>
      <c r="C87" s="3">
        <v>14.1285320534978</v>
      </c>
      <c r="D87" s="3">
        <v>19.176212070125899</v>
      </c>
      <c r="E87" s="3">
        <v>20.978819059066598</v>
      </c>
      <c r="F87" s="3">
        <v>14.2781502437903</v>
      </c>
      <c r="G87" s="3">
        <v>22.854214289541599</v>
      </c>
      <c r="H87" s="3">
        <v>15.4635467660645</v>
      </c>
      <c r="I87" s="3">
        <v>13.669980545687</v>
      </c>
      <c r="J87" s="3">
        <v>17.1789216127268</v>
      </c>
      <c r="K87" s="3">
        <v>11.894636268227201</v>
      </c>
      <c r="L87" s="3">
        <v>9.5461006719449095</v>
      </c>
      <c r="M87" s="3">
        <v>10.742096246346</v>
      </c>
      <c r="N87" s="3">
        <v>14.1521230959886</v>
      </c>
      <c r="O87" s="3">
        <v>29.376897384196599</v>
      </c>
      <c r="P87" s="3">
        <v>16.0449272076185</v>
      </c>
      <c r="Q87" s="3">
        <v>15.3779130650061</v>
      </c>
      <c r="R87" s="3">
        <v>20.588825185927</v>
      </c>
      <c r="S87" s="3">
        <v>7.1029746121791</v>
      </c>
      <c r="T87" s="3">
        <v>18.633432361310099</v>
      </c>
      <c r="U87" s="3">
        <v>20.122089271319499</v>
      </c>
      <c r="V87" s="3">
        <v>22.033041976197801</v>
      </c>
    </row>
    <row r="88" spans="1:22" x14ac:dyDescent="0.35">
      <c r="A88" s="2">
        <v>44526</v>
      </c>
      <c r="B88" s="3">
        <v>17.786375082087901</v>
      </c>
      <c r="C88" s="3">
        <v>12.404526902115499</v>
      </c>
      <c r="D88" s="3">
        <v>17.7705251628106</v>
      </c>
      <c r="E88" s="3">
        <v>20.271800672946402</v>
      </c>
      <c r="F88" s="3">
        <v>11.900383597780699</v>
      </c>
      <c r="G88" s="3">
        <v>16.990997380987299</v>
      </c>
      <c r="H88" s="3">
        <v>14.222285877836599</v>
      </c>
      <c r="I88" s="3">
        <v>13.1151846856249</v>
      </c>
      <c r="J88" s="3">
        <v>15.166787893916</v>
      </c>
      <c r="K88" s="3">
        <v>10.538827638027</v>
      </c>
      <c r="L88" s="3">
        <v>7.9339110674764104</v>
      </c>
      <c r="M88" s="3">
        <v>10.0520632240447</v>
      </c>
      <c r="N88" s="3">
        <v>13.4203283570577</v>
      </c>
      <c r="O88" s="3">
        <v>27.672251427826499</v>
      </c>
      <c r="P88" s="3">
        <v>14.9122845803715</v>
      </c>
      <c r="Q88" s="3">
        <v>15.342419525134099</v>
      </c>
      <c r="R88" s="3">
        <v>19.511618739339401</v>
      </c>
      <c r="S88" s="3">
        <v>6.9298859007763696</v>
      </c>
      <c r="T88" s="3">
        <v>17.7088008461036</v>
      </c>
      <c r="U88" s="3">
        <v>18.8866510842536</v>
      </c>
      <c r="V88" s="3">
        <v>20.270704746607802</v>
      </c>
    </row>
    <row r="89" spans="1:22" x14ac:dyDescent="0.35">
      <c r="A89" s="2">
        <v>44557</v>
      </c>
      <c r="B89" s="3">
        <v>18.161588520439</v>
      </c>
      <c r="C89" s="3">
        <v>9.2764875651735892</v>
      </c>
      <c r="D89" s="3">
        <v>16.816193070035801</v>
      </c>
      <c r="E89" s="3">
        <v>19.798735824003199</v>
      </c>
      <c r="F89" s="3">
        <v>10.5120514325102</v>
      </c>
      <c r="G89" s="3">
        <v>12.1858102892046</v>
      </c>
      <c r="H89" s="3">
        <v>15.227381172383501</v>
      </c>
      <c r="I89" s="3">
        <v>12.992073089147199</v>
      </c>
      <c r="J89" s="3">
        <v>15.370354785126599</v>
      </c>
      <c r="K89" s="3">
        <v>9.7683625254546804</v>
      </c>
      <c r="L89" s="3">
        <v>6.6972883214495003</v>
      </c>
      <c r="M89" s="3">
        <v>10.2900527788064</v>
      </c>
      <c r="N89" s="3">
        <v>12.5477603853811</v>
      </c>
      <c r="O89" s="3">
        <v>28.1898059028258</v>
      </c>
      <c r="P89" s="3">
        <v>14.049281302875899</v>
      </c>
      <c r="Q89" s="3">
        <v>14.7237034658495</v>
      </c>
      <c r="R89" s="3">
        <v>18.789979405785001</v>
      </c>
      <c r="S89" s="3">
        <v>6.7299316310925201</v>
      </c>
      <c r="T89" s="3">
        <v>16.7051861805896</v>
      </c>
      <c r="U89" s="3">
        <v>18.696290364153299</v>
      </c>
      <c r="V89" s="3">
        <v>19.3934866135627</v>
      </c>
    </row>
    <row r="90" spans="1:22" x14ac:dyDescent="0.35">
      <c r="A90" s="2">
        <v>44588</v>
      </c>
      <c r="B90" s="3">
        <v>16.7445374434974</v>
      </c>
      <c r="C90" s="3">
        <v>9.8282052053615505</v>
      </c>
      <c r="D90" s="3">
        <v>17.131774596623099</v>
      </c>
      <c r="E90" s="3">
        <v>19.571627855792599</v>
      </c>
      <c r="F90" s="3">
        <v>12.3929384237716</v>
      </c>
      <c r="G90" s="3">
        <v>11.957156070445899</v>
      </c>
      <c r="H90" s="3">
        <v>15.019315146330401</v>
      </c>
      <c r="I90" s="3">
        <v>12.4857849463923</v>
      </c>
      <c r="J90" s="3">
        <v>14.204189052618799</v>
      </c>
      <c r="K90" s="3">
        <v>8.7170636860794701</v>
      </c>
      <c r="L90" s="3">
        <v>7.08350516237362</v>
      </c>
      <c r="M90" s="3">
        <v>10.5330281940095</v>
      </c>
      <c r="N90" s="3">
        <v>-89.786521409665099</v>
      </c>
      <c r="O90" s="3">
        <v>27.2696223002959</v>
      </c>
      <c r="P90" s="3">
        <v>13.494807826957601</v>
      </c>
      <c r="Q90" s="3">
        <v>15.5677415579562</v>
      </c>
      <c r="R90" s="3">
        <v>18.570498300813899</v>
      </c>
      <c r="S90" s="3">
        <v>6.4529635634507096</v>
      </c>
      <c r="T90" s="3">
        <v>17.0326693196279</v>
      </c>
      <c r="U90" s="3">
        <v>16.902019309644501</v>
      </c>
      <c r="V90" s="3">
        <v>21.0180849541063</v>
      </c>
    </row>
    <row r="91" spans="1:22" x14ac:dyDescent="0.35">
      <c r="A91" s="2">
        <v>44617</v>
      </c>
      <c r="B91" s="3">
        <v>16.6425504866416</v>
      </c>
      <c r="C91" s="3">
        <v>9.7988694748938006</v>
      </c>
      <c r="D91" s="3">
        <v>17.327193091205199</v>
      </c>
      <c r="E91" s="3">
        <v>19.075965324205502</v>
      </c>
      <c r="F91" s="3">
        <v>9.7306686276321805</v>
      </c>
      <c r="G91" s="3">
        <v>13.381215914965001</v>
      </c>
      <c r="H91" s="3">
        <v>15.8001603809412</v>
      </c>
      <c r="I91" s="3">
        <v>12.3951604730337</v>
      </c>
      <c r="J91" s="3">
        <v>14.5863171216709</v>
      </c>
      <c r="K91" s="3">
        <v>9.2009474706521992</v>
      </c>
      <c r="L91" s="3">
        <v>7.0462914320019001</v>
      </c>
      <c r="M91" s="3">
        <v>10.929877265065199</v>
      </c>
      <c r="N91" s="3">
        <v>-143.14316286037101</v>
      </c>
      <c r="O91" s="3">
        <v>26.1957620041354</v>
      </c>
      <c r="P91" s="3">
        <v>13.066822608084101</v>
      </c>
      <c r="Q91" s="3">
        <v>15.895099786137701</v>
      </c>
      <c r="R91" s="3">
        <v>18.7260067023918</v>
      </c>
      <c r="S91" s="3">
        <v>5.8663994876799501</v>
      </c>
      <c r="T91" s="3">
        <v>16.843364557604399</v>
      </c>
      <c r="U91" s="3">
        <v>16.6630109510632</v>
      </c>
      <c r="V91" s="3">
        <v>21.075996517048502</v>
      </c>
    </row>
    <row r="92" spans="1:22" x14ac:dyDescent="0.35">
      <c r="A92" s="2">
        <v>44645</v>
      </c>
      <c r="B92" s="3">
        <v>16.178388237748599</v>
      </c>
      <c r="C92" s="3">
        <v>9.9491414382717398</v>
      </c>
      <c r="D92" s="3">
        <v>17.262501771837702</v>
      </c>
      <c r="E92" s="3">
        <v>18.9054163965593</v>
      </c>
      <c r="F92" s="3">
        <v>9.7927377832976195</v>
      </c>
      <c r="G92" s="3">
        <v>13.4970958750247</v>
      </c>
      <c r="H92" s="3">
        <v>15.936026893937299</v>
      </c>
      <c r="I92" s="3">
        <v>12.339995698954899</v>
      </c>
      <c r="J92" s="3">
        <v>14.894413021046599</v>
      </c>
      <c r="K92" s="3">
        <v>9.3198556943423494</v>
      </c>
      <c r="L92" s="3">
        <v>7.0401167380929799</v>
      </c>
      <c r="M92" s="3">
        <v>11.100372186516701</v>
      </c>
      <c r="N92" s="3">
        <v>-87.906983483923398</v>
      </c>
      <c r="O92" s="3">
        <v>26.228348127502802</v>
      </c>
      <c r="P92" s="3">
        <v>12.764242574183299</v>
      </c>
      <c r="Q92" s="3">
        <v>16.189260735849601</v>
      </c>
      <c r="R92" s="3">
        <v>18.798100301440801</v>
      </c>
      <c r="S92" s="3">
        <v>5.7303188825540996</v>
      </c>
      <c r="T92" s="3">
        <v>17.345874410696901</v>
      </c>
      <c r="U92" s="3">
        <v>16.368963736083501</v>
      </c>
      <c r="V92" s="3">
        <v>21.307101761179702</v>
      </c>
    </row>
    <row r="93" spans="1:22" x14ac:dyDescent="0.35">
      <c r="A93" s="2">
        <v>44678</v>
      </c>
      <c r="B93" s="3">
        <v>15.6270935680545</v>
      </c>
      <c r="C93" s="3">
        <v>9.5341510766044895</v>
      </c>
      <c r="D93" s="3">
        <v>16.942752645827301</v>
      </c>
      <c r="E93" s="3">
        <v>18.3390186530725</v>
      </c>
      <c r="F93" s="3">
        <v>9.2067148781971397</v>
      </c>
      <c r="G93" s="3">
        <v>12.440390405561001</v>
      </c>
      <c r="H93" s="3">
        <v>15.8078000426669</v>
      </c>
      <c r="I93" s="3">
        <v>12.018649374342299</v>
      </c>
      <c r="J93" s="3">
        <v>14.608798680692701</v>
      </c>
      <c r="K93" s="3">
        <v>9.2141343049365698</v>
      </c>
      <c r="L93" s="3">
        <v>6.80921308539068</v>
      </c>
      <c r="M93" s="3">
        <v>10.7445724102254</v>
      </c>
      <c r="N93" s="3">
        <v>-76.096110320232597</v>
      </c>
      <c r="O93" s="3">
        <v>25.832342835358901</v>
      </c>
      <c r="P93" s="3">
        <v>12.388893722066101</v>
      </c>
      <c r="Q93" s="3">
        <v>15.8586078350147</v>
      </c>
      <c r="R93" s="3">
        <v>18.466720293792498</v>
      </c>
      <c r="S93" s="3">
        <v>5.6310936745429396</v>
      </c>
      <c r="T93" s="3">
        <v>17.349966684639</v>
      </c>
      <c r="U93" s="3">
        <v>15.795513629031101</v>
      </c>
      <c r="V93" s="3">
        <v>21.193865250951699</v>
      </c>
    </row>
    <row r="94" spans="1:22" x14ac:dyDescent="0.35">
      <c r="A94" s="2">
        <v>44708</v>
      </c>
      <c r="B94" s="3">
        <v>15.6088371464601</v>
      </c>
      <c r="C94" s="3">
        <v>9.3910223838423796</v>
      </c>
      <c r="D94" s="3">
        <v>16.247122393215399</v>
      </c>
      <c r="E94" s="3">
        <v>17.6303122443665</v>
      </c>
      <c r="F94" s="3">
        <v>8.5927640473751605</v>
      </c>
      <c r="G94" s="3">
        <v>11.8639574461821</v>
      </c>
      <c r="H94" s="3">
        <v>15.6104520647739</v>
      </c>
      <c r="I94" s="3">
        <v>11.9226443559674</v>
      </c>
      <c r="J94" s="3">
        <v>14.4299865691537</v>
      </c>
      <c r="K94" s="3">
        <v>9.2119377104902203</v>
      </c>
      <c r="L94" s="3">
        <v>6.6952777918250002</v>
      </c>
      <c r="M94" s="3">
        <v>10.5606203785684</v>
      </c>
      <c r="N94" s="3">
        <v>-65.839032455139503</v>
      </c>
      <c r="O94" s="3">
        <v>25.059909214087</v>
      </c>
      <c r="P94" s="3">
        <v>12.5403053137613</v>
      </c>
      <c r="Q94" s="3">
        <v>15.237386922578301</v>
      </c>
      <c r="R94" s="3">
        <v>18.189478029167599</v>
      </c>
      <c r="S94" s="3">
        <v>5.4185788681953202</v>
      </c>
      <c r="T94" s="3">
        <v>16.494782588641399</v>
      </c>
      <c r="U94" s="3">
        <v>15.2869366327813</v>
      </c>
      <c r="V94" s="3">
        <v>20.047430673996399</v>
      </c>
    </row>
    <row r="95" spans="1:22" x14ac:dyDescent="0.35">
      <c r="A95" s="2">
        <v>44739</v>
      </c>
      <c r="B95" s="3">
        <v>15.991022425550501</v>
      </c>
      <c r="C95" s="3">
        <v>7.98666899310291</v>
      </c>
      <c r="D95" s="3">
        <v>15.438426072358901</v>
      </c>
      <c r="E95" s="3">
        <v>16.831969514632</v>
      </c>
      <c r="F95" s="3">
        <v>8.1879736756459902</v>
      </c>
      <c r="G95" s="3">
        <v>10.7894420318913</v>
      </c>
      <c r="H95" s="3">
        <v>15.068227993722299</v>
      </c>
      <c r="I95" s="3">
        <v>11.6025111282295</v>
      </c>
      <c r="J95" s="3">
        <v>13.7640144113359</v>
      </c>
      <c r="K95" s="3">
        <v>8.9296075664824208</v>
      </c>
      <c r="L95" s="3">
        <v>6.2578875628693504</v>
      </c>
      <c r="M95" s="3">
        <v>10.287605186224599</v>
      </c>
      <c r="N95" s="3">
        <v>-55.661274966483298</v>
      </c>
      <c r="O95" s="3">
        <v>24.395143458638199</v>
      </c>
      <c r="P95" s="3">
        <v>13.2243055640928</v>
      </c>
      <c r="Q95" s="3">
        <v>14.6946505237238</v>
      </c>
      <c r="R95" s="3">
        <v>17.6052597927062</v>
      </c>
      <c r="S95" s="3">
        <v>5.3699581367893598</v>
      </c>
      <c r="T95" s="3">
        <v>15.693245640281299</v>
      </c>
      <c r="U95" s="3">
        <v>14.406105129885001</v>
      </c>
      <c r="V95" s="3">
        <v>18.932646786405002</v>
      </c>
    </row>
    <row r="96" spans="1:22" x14ac:dyDescent="0.35">
      <c r="A96" s="2">
        <v>44769</v>
      </c>
      <c r="B96" s="3">
        <v>15.466651200920399</v>
      </c>
      <c r="C96" s="3">
        <v>7.7361235292498201</v>
      </c>
      <c r="D96" s="3">
        <v>14.9639382919572</v>
      </c>
      <c r="E96" s="3">
        <v>16.3568183804895</v>
      </c>
      <c r="F96" s="3">
        <v>7.1976743366938498</v>
      </c>
      <c r="G96" s="3">
        <v>10.0980732513815</v>
      </c>
      <c r="H96" s="3">
        <v>15.180494396620199</v>
      </c>
      <c r="I96" s="3">
        <v>11.105025608180799</v>
      </c>
      <c r="J96" s="3">
        <v>13.3750916022843</v>
      </c>
      <c r="K96" s="3">
        <v>8.9513671980146192</v>
      </c>
      <c r="L96" s="3">
        <v>6.1696711019655304</v>
      </c>
      <c r="M96" s="3">
        <v>10.2343520770095</v>
      </c>
      <c r="N96" s="3">
        <v>-45.477951201573397</v>
      </c>
      <c r="O96" s="3">
        <v>24.806986145162</v>
      </c>
      <c r="P96" s="3">
        <v>12.724586663951699</v>
      </c>
      <c r="Q96" s="3">
        <v>15.163735037575901</v>
      </c>
      <c r="R96" s="3">
        <v>17.248244585960201</v>
      </c>
      <c r="S96" s="3">
        <v>4.9047263859920198</v>
      </c>
      <c r="T96" s="3">
        <v>15.5967070154122</v>
      </c>
      <c r="U96" s="3">
        <v>13.7921860772478</v>
      </c>
      <c r="V96" s="3">
        <v>18.969827904282202</v>
      </c>
    </row>
    <row r="97" spans="1:22" x14ac:dyDescent="0.35">
      <c r="A97" s="2">
        <v>44799</v>
      </c>
      <c r="B97" s="3">
        <v>15.112771974547</v>
      </c>
      <c r="C97" s="3">
        <v>7.3187091201338896</v>
      </c>
      <c r="D97" s="3">
        <v>14.7440279964792</v>
      </c>
      <c r="E97" s="3">
        <v>16.483276735394401</v>
      </c>
      <c r="F97" s="3">
        <v>6.9110312660464803</v>
      </c>
      <c r="G97" s="3">
        <v>9.9576750176385005</v>
      </c>
      <c r="H97" s="3">
        <v>15.354497779606501</v>
      </c>
      <c r="I97" s="3">
        <v>11.2996240327134</v>
      </c>
      <c r="J97" s="3">
        <v>13.1142168186178</v>
      </c>
      <c r="K97" s="3">
        <v>8.9864918672961291</v>
      </c>
      <c r="L97" s="3">
        <v>6.25307305330145</v>
      </c>
      <c r="M97" s="3">
        <v>10.233429274958601</v>
      </c>
      <c r="N97" s="3">
        <v>-35.072200036637803</v>
      </c>
      <c r="O97" s="3">
        <v>25.7197373909923</v>
      </c>
      <c r="P97" s="3">
        <v>12.5710703833672</v>
      </c>
      <c r="Q97" s="3">
        <v>15.143222792554001</v>
      </c>
      <c r="R97" s="3">
        <v>17.215690298029401</v>
      </c>
      <c r="S97" s="3">
        <v>5.0050753131071701</v>
      </c>
      <c r="T97" s="3">
        <v>15.564280637208</v>
      </c>
      <c r="U97" s="3">
        <v>14.0003901059742</v>
      </c>
      <c r="V97" s="3">
        <v>18.993360806215499</v>
      </c>
    </row>
    <row r="98" spans="1:22" x14ac:dyDescent="0.35">
      <c r="A98" s="2">
        <v>44831</v>
      </c>
      <c r="B98" s="3">
        <v>14.4452726088762</v>
      </c>
      <c r="C98" s="3">
        <v>7.4516955348325897</v>
      </c>
      <c r="D98" s="3">
        <v>14.337282981522501</v>
      </c>
      <c r="E98" s="3">
        <v>14.5456315155784</v>
      </c>
      <c r="F98" s="3">
        <v>6.2664213809335401</v>
      </c>
      <c r="G98" s="3">
        <v>8.9280604454805896</v>
      </c>
      <c r="H98" s="3">
        <v>14.5638427316382</v>
      </c>
      <c r="I98" s="3">
        <v>10.4782313690342</v>
      </c>
      <c r="J98" s="3">
        <v>12.561185026018601</v>
      </c>
      <c r="K98" s="3">
        <v>8.4370039161415704</v>
      </c>
      <c r="L98" s="3">
        <v>5.9822340732456398</v>
      </c>
      <c r="M98" s="3">
        <v>9.4139771085612693</v>
      </c>
      <c r="N98" s="3">
        <v>-25.828857208346001</v>
      </c>
      <c r="O98" s="3">
        <v>24.942624437328</v>
      </c>
      <c r="P98" s="3">
        <v>11.7624703002252</v>
      </c>
      <c r="Q98" s="3">
        <v>14.129156760474601</v>
      </c>
      <c r="R98" s="3">
        <v>16.641638181429101</v>
      </c>
      <c r="S98" s="3">
        <v>4.61467970162568</v>
      </c>
      <c r="T98" s="3">
        <v>14.6635543159849</v>
      </c>
      <c r="U98" s="3">
        <v>13.2555511676804</v>
      </c>
      <c r="V98" s="3">
        <v>17.151290788655601</v>
      </c>
    </row>
    <row r="99" spans="1:22" x14ac:dyDescent="0.35">
      <c r="A99" s="2">
        <v>44861</v>
      </c>
      <c r="B99" s="3">
        <v>13.570596260913099</v>
      </c>
      <c r="C99" s="3">
        <v>7.2588176164201998</v>
      </c>
      <c r="D99" s="3">
        <v>13.822578933820999</v>
      </c>
      <c r="E99" s="3">
        <v>14.2832136747855</v>
      </c>
      <c r="F99" s="3">
        <v>6.1432585165891904</v>
      </c>
      <c r="G99" s="3">
        <v>9.5013518522737002</v>
      </c>
      <c r="H99" s="3">
        <v>14.791766568160799</v>
      </c>
      <c r="I99" s="3">
        <v>9.9370714870748191</v>
      </c>
      <c r="J99" s="3">
        <v>13.305427676109099</v>
      </c>
      <c r="K99" s="3">
        <v>9.1704218851992696</v>
      </c>
      <c r="L99" s="3">
        <v>6.2387029973487698</v>
      </c>
      <c r="M99" s="3">
        <v>9.7042212716944594</v>
      </c>
      <c r="N99" s="3">
        <v>-15.1009988686128</v>
      </c>
      <c r="O99" s="3">
        <v>25.473256313522398</v>
      </c>
      <c r="P99" s="3">
        <v>10.348144655756</v>
      </c>
      <c r="Q99" s="3">
        <v>13.7190833627693</v>
      </c>
      <c r="R99" s="3">
        <v>16.3168668291685</v>
      </c>
      <c r="S99" s="3">
        <v>4.7936564448523296</v>
      </c>
      <c r="T99" s="3">
        <v>14.3013530536077</v>
      </c>
      <c r="U99" s="3">
        <v>12.141101221413299</v>
      </c>
      <c r="V99" s="3">
        <v>17.347315490240199</v>
      </c>
    </row>
    <row r="100" spans="1:22" x14ac:dyDescent="0.35">
      <c r="A100" s="2">
        <v>44890</v>
      </c>
      <c r="B100" s="3">
        <v>13.981126663017299</v>
      </c>
      <c r="C100" s="3">
        <v>5.7882512563913702</v>
      </c>
      <c r="D100" s="3">
        <v>13.288143590185401</v>
      </c>
      <c r="E100" s="3">
        <v>14.030616377487</v>
      </c>
      <c r="F100" s="3">
        <v>6.1979084015402197</v>
      </c>
      <c r="G100" s="3">
        <v>10.004969433737299</v>
      </c>
      <c r="H100" s="3">
        <v>15.0836320189233</v>
      </c>
      <c r="I100" s="3">
        <v>11.1240581326146</v>
      </c>
      <c r="J100" s="3">
        <v>13.701904407272901</v>
      </c>
      <c r="K100" s="3">
        <v>9.8646660741456795</v>
      </c>
      <c r="L100" s="3">
        <v>5.7979991166516198</v>
      </c>
      <c r="M100" s="3">
        <v>10.3583232521902</v>
      </c>
      <c r="N100" s="3">
        <v>-6.16096728742348</v>
      </c>
      <c r="O100" s="3">
        <v>26.438570784006998</v>
      </c>
      <c r="P100" s="3">
        <v>11.290654205070499</v>
      </c>
      <c r="Q100" s="3">
        <v>13.44222465292</v>
      </c>
      <c r="R100" s="3">
        <v>16.607269173324202</v>
      </c>
      <c r="S100" s="3">
        <v>5.2807239758776996</v>
      </c>
      <c r="T100" s="3">
        <v>13.5825276758912</v>
      </c>
      <c r="U100" s="3">
        <v>11.8228541004527</v>
      </c>
      <c r="V100" s="3">
        <v>16.510577340764101</v>
      </c>
    </row>
    <row r="101" spans="1:22" x14ac:dyDescent="0.35">
      <c r="A101" s="2">
        <v>44922</v>
      </c>
      <c r="B101" s="3">
        <v>14.089924729903</v>
      </c>
      <c r="C101" s="3">
        <v>5.3813836670184596</v>
      </c>
      <c r="D101" s="3">
        <v>12.459610632438499</v>
      </c>
      <c r="E101" s="3">
        <v>13.7658084729424</v>
      </c>
      <c r="F101" s="3">
        <v>5.83955104292387</v>
      </c>
      <c r="G101" s="3">
        <v>9.2189662051858896</v>
      </c>
      <c r="H101" s="3">
        <v>14.8297967468932</v>
      </c>
      <c r="I101" s="3">
        <v>10.8406926846902</v>
      </c>
      <c r="J101" s="3">
        <v>13.190774257924099</v>
      </c>
      <c r="K101" s="3">
        <v>9.6930564546669498</v>
      </c>
      <c r="L101" s="3">
        <v>5.6383673017201401</v>
      </c>
      <c r="M101" s="3">
        <v>10.2171616970271</v>
      </c>
      <c r="N101" s="3">
        <v>4.8574188297283598</v>
      </c>
      <c r="O101" s="3">
        <v>26.108447079801</v>
      </c>
      <c r="P101" s="3">
        <v>12.2826126855702</v>
      </c>
      <c r="Q101" s="3">
        <v>12.1723396399076</v>
      </c>
      <c r="R101" s="3">
        <v>16.681589721197401</v>
      </c>
      <c r="S101" s="3">
        <v>5.2569252537224802</v>
      </c>
      <c r="T101" s="3">
        <v>12.6410460950915</v>
      </c>
      <c r="U101" s="3">
        <v>11.5302676227498</v>
      </c>
      <c r="V101" s="3">
        <v>15.3253154491192</v>
      </c>
    </row>
    <row r="102" spans="1:22" x14ac:dyDescent="0.35">
      <c r="A102" s="2">
        <v>44953</v>
      </c>
      <c r="B102" s="3">
        <v>15.051870511368</v>
      </c>
      <c r="C102" s="3">
        <v>5.7641347855245302</v>
      </c>
      <c r="D102" s="3">
        <v>12.449433955291701</v>
      </c>
      <c r="E102" s="3">
        <v>14.4887472587994</v>
      </c>
      <c r="F102" s="3">
        <v>6.3782023876278604</v>
      </c>
      <c r="G102" s="3">
        <v>10.384463926924001</v>
      </c>
      <c r="H102" s="3">
        <v>14.9706429410555</v>
      </c>
      <c r="I102" s="3">
        <v>11.651315777453201</v>
      </c>
      <c r="J102" s="3">
        <v>14.239108405524201</v>
      </c>
      <c r="K102" s="3">
        <v>11.0974552790458</v>
      </c>
      <c r="L102" s="3">
        <v>5.9359267508166003</v>
      </c>
      <c r="M102" s="3">
        <v>10.9098153220055</v>
      </c>
      <c r="N102" s="3">
        <v>6.7995907102501203</v>
      </c>
      <c r="O102" s="3">
        <v>24.911574786242401</v>
      </c>
      <c r="P102" s="3">
        <v>14.2066744537145</v>
      </c>
      <c r="Q102" s="3">
        <v>12.484623140819</v>
      </c>
      <c r="R102" s="3">
        <v>17.337152374367101</v>
      </c>
      <c r="S102" s="3">
        <v>4.9141489309538002</v>
      </c>
      <c r="T102" s="3">
        <v>12.0214118336956</v>
      </c>
      <c r="U102" s="3">
        <v>12.6742973752762</v>
      </c>
      <c r="V102" s="3">
        <v>16.063844740508902</v>
      </c>
    </row>
    <row r="103" spans="1:22" x14ac:dyDescent="0.35">
      <c r="A103" s="2">
        <v>44984</v>
      </c>
      <c r="B103" s="3">
        <v>14.5618894989894</v>
      </c>
      <c r="C103" s="3">
        <v>5.9925324977999903</v>
      </c>
      <c r="D103" s="3">
        <v>12.3201257099134</v>
      </c>
      <c r="E103" s="3">
        <v>13.3674557978404</v>
      </c>
      <c r="F103" s="3">
        <v>5.9392565400040302</v>
      </c>
      <c r="G103" s="3">
        <v>9.3180284122892605</v>
      </c>
      <c r="H103" s="3">
        <v>14.942225923470801</v>
      </c>
      <c r="I103" s="3">
        <v>12.4296063562337</v>
      </c>
      <c r="J103" s="3">
        <v>14.7290301712165</v>
      </c>
      <c r="K103" s="3">
        <v>10.9371359443209</v>
      </c>
      <c r="L103" s="3">
        <v>5.5933150937302099</v>
      </c>
      <c r="M103" s="3">
        <v>10.1967746582448</v>
      </c>
      <c r="N103" s="3">
        <v>7.7242224886065296</v>
      </c>
      <c r="O103" s="3">
        <v>24.293465418280999</v>
      </c>
      <c r="P103" s="3">
        <v>12.505474813087901</v>
      </c>
      <c r="Q103" s="3">
        <v>11.7654838504696</v>
      </c>
      <c r="R103" s="3">
        <v>17.3888171948945</v>
      </c>
      <c r="S103" s="3">
        <v>4.6995519035870403</v>
      </c>
      <c r="T103" s="3">
        <v>12.2215011873361</v>
      </c>
      <c r="U103" s="3">
        <v>12.2397032343981</v>
      </c>
      <c r="V103" s="3">
        <v>15.0811711617936</v>
      </c>
    </row>
    <row r="104" spans="1:22" x14ac:dyDescent="0.35">
      <c r="A104" s="2">
        <v>45012</v>
      </c>
      <c r="B104" s="3">
        <v>14.4063249853091</v>
      </c>
      <c r="C104" s="3">
        <v>5.8780720851306398</v>
      </c>
      <c r="D104" s="3">
        <v>12.013623846566301</v>
      </c>
      <c r="E104" s="3">
        <v>13.1828290524802</v>
      </c>
      <c r="F104" s="3">
        <v>5.8439246401712603</v>
      </c>
      <c r="G104" s="3">
        <v>9.4377023339221093</v>
      </c>
      <c r="H104" s="3">
        <v>14.651788934022401</v>
      </c>
      <c r="I104" s="3">
        <v>12.858872820310401</v>
      </c>
      <c r="J104" s="3">
        <v>14.438010726673699</v>
      </c>
      <c r="K104" s="3">
        <v>11.358812629059599</v>
      </c>
      <c r="L104" s="3">
        <v>5.5598791644124601</v>
      </c>
      <c r="M104" s="3">
        <v>10.188071004369201</v>
      </c>
      <c r="N104" s="3">
        <v>7.6209861744168199</v>
      </c>
      <c r="O104" s="3">
        <v>23.758544415151299</v>
      </c>
      <c r="P104" s="3">
        <v>12.256430676714899</v>
      </c>
      <c r="Q104" s="3">
        <v>11.7148052283213</v>
      </c>
      <c r="R104" s="3">
        <v>17.319170618048801</v>
      </c>
      <c r="S104" s="3">
        <v>4.7115757747528804</v>
      </c>
      <c r="T104" s="3">
        <v>12.020677687648201</v>
      </c>
      <c r="U104" s="3">
        <v>12.690200715667901</v>
      </c>
      <c r="V104" s="3">
        <v>15.3914930346051</v>
      </c>
    </row>
    <row r="105" spans="1:22" x14ac:dyDescent="0.35">
      <c r="A105" s="2">
        <v>45043</v>
      </c>
      <c r="B105" s="3">
        <v>14.2674275605514</v>
      </c>
      <c r="C105" s="3">
        <v>6.2029940119759202</v>
      </c>
      <c r="D105" s="3">
        <v>12.212410742066201</v>
      </c>
      <c r="E105" s="3">
        <v>12.9922612455003</v>
      </c>
      <c r="F105" s="3">
        <v>6.13915564143326</v>
      </c>
      <c r="G105" s="3">
        <v>9.5512318209419096</v>
      </c>
      <c r="H105" s="3">
        <v>14.5634621705459</v>
      </c>
      <c r="I105" s="3">
        <v>13.206681382623</v>
      </c>
      <c r="J105" s="3">
        <v>14.306190754209201</v>
      </c>
      <c r="K105" s="3">
        <v>11.9693111287622</v>
      </c>
      <c r="L105" s="3">
        <v>5.7537131948150897</v>
      </c>
      <c r="M105" s="3">
        <v>10.1951697201273</v>
      </c>
      <c r="N105" s="3">
        <v>7.6012162306030104</v>
      </c>
      <c r="O105" s="3">
        <v>23.787744849457201</v>
      </c>
      <c r="P105" s="3">
        <v>12.1167465521822</v>
      </c>
      <c r="Q105" s="3">
        <v>11.658186854499</v>
      </c>
      <c r="R105" s="3">
        <v>17.0989860532368</v>
      </c>
      <c r="S105" s="3">
        <v>4.5967862967896602</v>
      </c>
      <c r="T105" s="3">
        <v>12.141934434807499</v>
      </c>
      <c r="U105" s="3">
        <v>12.8627482016058</v>
      </c>
      <c r="V105" s="3">
        <v>15.914537942838299</v>
      </c>
    </row>
    <row r="106" spans="1:22" x14ac:dyDescent="0.35">
      <c r="A106" s="2">
        <v>45072</v>
      </c>
      <c r="B106" s="3">
        <v>13.9812804023718</v>
      </c>
      <c r="C106" s="3">
        <v>6.5953727534067603</v>
      </c>
      <c r="D106" s="3">
        <v>12.1761453390155</v>
      </c>
      <c r="E106" s="3">
        <v>12.5662017938941</v>
      </c>
      <c r="F106" s="3">
        <v>6.2619934585680497</v>
      </c>
      <c r="G106" s="3">
        <v>9.4793595105949802</v>
      </c>
      <c r="H106" s="3">
        <v>14.5055170251152</v>
      </c>
      <c r="I106" s="3">
        <v>14.2031084546869</v>
      </c>
      <c r="J106" s="3">
        <v>13.9446237426056</v>
      </c>
      <c r="K106" s="3">
        <v>12.345133311441201</v>
      </c>
      <c r="L106" s="3">
        <v>6.0668236305589103</v>
      </c>
      <c r="M106" s="3">
        <v>9.9528397891424092</v>
      </c>
      <c r="N106" s="3">
        <v>7.7214927355798499</v>
      </c>
      <c r="O106" s="3">
        <v>23.919341849039199</v>
      </c>
      <c r="P106" s="3">
        <v>11.772011998538201</v>
      </c>
      <c r="Q106" s="3">
        <v>11.770244801774901</v>
      </c>
      <c r="R106" s="3">
        <v>17.129406719755401</v>
      </c>
      <c r="S106" s="3">
        <v>4.45964572516161</v>
      </c>
      <c r="T106" s="3">
        <v>11.745426564085699</v>
      </c>
      <c r="U106" s="3">
        <v>13.522507787182899</v>
      </c>
      <c r="V106" s="3">
        <v>16.161582256393</v>
      </c>
    </row>
    <row r="107" spans="1:22" x14ac:dyDescent="0.35">
      <c r="A107" s="2">
        <v>45104</v>
      </c>
      <c r="B107" s="3">
        <v>13.893960782446101</v>
      </c>
      <c r="C107" s="3">
        <v>6.9712765361476299</v>
      </c>
      <c r="D107" s="3">
        <v>12.9425475056163</v>
      </c>
      <c r="E107" s="3">
        <v>12.0613279249746</v>
      </c>
      <c r="F107" s="3">
        <v>6.6134993464229099</v>
      </c>
      <c r="G107" s="3">
        <v>10.055601460936501</v>
      </c>
      <c r="H107" s="3">
        <v>14.5005386547173</v>
      </c>
      <c r="I107" s="3">
        <v>14.8966018382411</v>
      </c>
      <c r="J107" s="3">
        <v>13.5957735455251</v>
      </c>
      <c r="K107" s="3">
        <v>12.5683426663805</v>
      </c>
      <c r="L107" s="3">
        <v>6.6766168312817804</v>
      </c>
      <c r="M107" s="3">
        <v>10.2034472092661</v>
      </c>
      <c r="N107" s="3">
        <v>7.7757063028764</v>
      </c>
      <c r="O107" s="3">
        <v>24.016416808511998</v>
      </c>
      <c r="P107" s="3">
        <v>11.847053115932599</v>
      </c>
      <c r="Q107" s="3">
        <v>11.6839947391286</v>
      </c>
      <c r="R107" s="3">
        <v>16.885553720830799</v>
      </c>
      <c r="S107" s="3">
        <v>4.9913496180408199</v>
      </c>
      <c r="T107" s="3">
        <v>11.7533935532563</v>
      </c>
      <c r="U107" s="3">
        <v>14.2425817198387</v>
      </c>
      <c r="V107" s="3">
        <v>16.7960666187337</v>
      </c>
    </row>
    <row r="108" spans="1:22" x14ac:dyDescent="0.35">
      <c r="A108" s="2">
        <v>45134</v>
      </c>
      <c r="B108" s="3">
        <v>13.876013655453001</v>
      </c>
      <c r="C108" s="3">
        <v>7.7933478760586903</v>
      </c>
      <c r="D108" s="3">
        <v>13.276378226961301</v>
      </c>
      <c r="E108" s="3">
        <v>11.9896832198057</v>
      </c>
      <c r="F108" s="3">
        <v>6.6492965377335098</v>
      </c>
      <c r="G108" s="3">
        <v>10.7546482592027</v>
      </c>
      <c r="H108" s="3">
        <v>14.795109324093399</v>
      </c>
      <c r="I108" s="3">
        <v>15.966738315888801</v>
      </c>
      <c r="J108" s="3">
        <v>13.5299922223126</v>
      </c>
      <c r="K108" s="3">
        <v>13.072114093353401</v>
      </c>
      <c r="L108" s="3">
        <v>7.1199810572531703</v>
      </c>
      <c r="M108" s="3">
        <v>10.691108152550999</v>
      </c>
      <c r="N108" s="3">
        <v>8.1129671968777206</v>
      </c>
      <c r="O108" s="3">
        <v>24.045278867332101</v>
      </c>
      <c r="P108" s="3">
        <v>12.0112425381392</v>
      </c>
      <c r="Q108" s="3">
        <v>12.227882902851601</v>
      </c>
      <c r="R108" s="3">
        <v>17.4217653912904</v>
      </c>
      <c r="S108" s="3">
        <v>5.6255237579212602</v>
      </c>
      <c r="T108" s="3">
        <v>11.777895201966899</v>
      </c>
      <c r="U108" s="3">
        <v>13.9156653881696</v>
      </c>
      <c r="V108" s="3">
        <v>17.6067212888832</v>
      </c>
    </row>
    <row r="109" spans="1:22" x14ac:dyDescent="0.35">
      <c r="A109" s="2">
        <v>45163</v>
      </c>
      <c r="B109" s="3">
        <v>13.5043993504244</v>
      </c>
      <c r="C109" s="3">
        <v>7.8920185307171096</v>
      </c>
      <c r="D109" s="3">
        <v>13.5591884887166</v>
      </c>
      <c r="E109" s="3">
        <v>11.1774135395054</v>
      </c>
      <c r="F109" s="3">
        <v>6.8072218163547698</v>
      </c>
      <c r="G109" s="3">
        <v>10.9358825140663</v>
      </c>
      <c r="H109" s="3">
        <v>14.930130050538001</v>
      </c>
      <c r="I109" s="3">
        <v>15.90645651711</v>
      </c>
      <c r="J109" s="3">
        <v>13.1136879958125</v>
      </c>
      <c r="K109" s="3">
        <v>12.9681162653832</v>
      </c>
      <c r="L109" s="3">
        <v>7.0851026715192997</v>
      </c>
      <c r="M109" s="3">
        <v>10.4647313376316</v>
      </c>
      <c r="N109" s="3">
        <v>7.56932802034577</v>
      </c>
      <c r="O109" s="3">
        <v>23.601023504135799</v>
      </c>
      <c r="P109" s="3">
        <v>11.507601904993299</v>
      </c>
      <c r="Q109" s="3">
        <v>11.8567709978362</v>
      </c>
      <c r="R109" s="3">
        <v>17.659716586463599</v>
      </c>
      <c r="S109" s="3">
        <v>6.1490055929513803</v>
      </c>
      <c r="T109" s="3">
        <v>11.3981216572191</v>
      </c>
      <c r="U109" s="3">
        <v>14.567357424427501</v>
      </c>
      <c r="V109" s="3">
        <v>17.707901442269801</v>
      </c>
    </row>
    <row r="110" spans="1:22" x14ac:dyDescent="0.35">
      <c r="A110" s="2">
        <v>45196</v>
      </c>
      <c r="B110" s="3">
        <v>13.7138582160099</v>
      </c>
      <c r="C110" s="3">
        <v>7.7061986830515297</v>
      </c>
      <c r="D110" s="3">
        <v>13.4396170495948</v>
      </c>
      <c r="E110" s="3">
        <v>11.2768044748746</v>
      </c>
      <c r="F110" s="3">
        <v>6.8225241600644599</v>
      </c>
      <c r="G110" s="3">
        <v>10.7616441973612</v>
      </c>
      <c r="H110" s="3">
        <v>14.8343499328248</v>
      </c>
      <c r="I110" s="3">
        <v>16.223011347640401</v>
      </c>
      <c r="J110" s="3">
        <v>12.6940570915009</v>
      </c>
      <c r="K110" s="3">
        <v>13.4058605169503</v>
      </c>
      <c r="L110" s="3">
        <v>7.1678858776546504</v>
      </c>
      <c r="M110" s="3">
        <v>10.4206115443945</v>
      </c>
      <c r="N110" s="3">
        <v>6.96770094705336</v>
      </c>
      <c r="O110" s="3">
        <v>23.6570132055353</v>
      </c>
      <c r="P110" s="3">
        <v>11.449990723087801</v>
      </c>
      <c r="Q110" s="3">
        <v>11.679147987655099</v>
      </c>
      <c r="R110" s="3">
        <v>17.172162379822499</v>
      </c>
      <c r="S110" s="3">
        <v>6.4194644037068</v>
      </c>
      <c r="T110" s="3">
        <v>11.2355956964249</v>
      </c>
      <c r="U110" s="3">
        <v>14.4643811563952</v>
      </c>
      <c r="V110" s="3">
        <v>17.538370386250101</v>
      </c>
    </row>
    <row r="111" spans="1:22" x14ac:dyDescent="0.35">
      <c r="A111" s="2">
        <v>45226</v>
      </c>
      <c r="B111" s="3">
        <v>13.308355604489099</v>
      </c>
      <c r="C111" s="3">
        <v>7.9440863201226701</v>
      </c>
      <c r="D111" s="3">
        <v>12.847828459700899</v>
      </c>
      <c r="E111" s="3">
        <v>10.5696118498457</v>
      </c>
      <c r="F111" s="3">
        <v>7.3113481717873503</v>
      </c>
      <c r="G111" s="3">
        <v>10.641608485371099</v>
      </c>
      <c r="H111" s="3">
        <v>14.8526235749172</v>
      </c>
      <c r="I111" s="3">
        <v>16.253011259779399</v>
      </c>
      <c r="J111" s="3">
        <v>12.1757150463821</v>
      </c>
      <c r="K111" s="3">
        <v>13.0849362363255</v>
      </c>
      <c r="L111" s="3">
        <v>7.1708845802010099</v>
      </c>
      <c r="M111" s="3">
        <v>10.324212352233401</v>
      </c>
      <c r="N111" s="3">
        <v>6.7250787867614497</v>
      </c>
      <c r="O111" s="3">
        <v>22.920150917219399</v>
      </c>
      <c r="P111" s="3">
        <v>11.250446546455001</v>
      </c>
      <c r="Q111" s="3">
        <v>10.8682377438258</v>
      </c>
      <c r="R111" s="3">
        <v>16.4183513518845</v>
      </c>
      <c r="S111" s="3">
        <v>5.7842594777085301</v>
      </c>
      <c r="T111" s="3">
        <v>9.94691124401416</v>
      </c>
      <c r="U111" s="3">
        <v>14.42128540118</v>
      </c>
      <c r="V111" s="3">
        <v>17.0783414521742</v>
      </c>
    </row>
    <row r="112" spans="1:22" x14ac:dyDescent="0.35">
      <c r="A112" s="2">
        <v>45257</v>
      </c>
      <c r="B112" s="3">
        <v>13.4377731708638</v>
      </c>
      <c r="C112" s="3">
        <v>8.2447955606367191</v>
      </c>
      <c r="D112" s="3">
        <v>13.367237104403699</v>
      </c>
      <c r="E112" s="3">
        <v>10.478092044905701</v>
      </c>
      <c r="F112" s="3">
        <v>7.6821890821659</v>
      </c>
      <c r="G112" s="3">
        <v>11.8367942942241</v>
      </c>
      <c r="H112" s="3">
        <v>14.8812623919109</v>
      </c>
      <c r="I112" s="3">
        <v>17.346363491679998</v>
      </c>
      <c r="J112" s="3">
        <v>12.908502875524899</v>
      </c>
      <c r="K112" s="3">
        <v>14.2695511107447</v>
      </c>
      <c r="L112" s="3">
        <v>8.0125897147759702</v>
      </c>
      <c r="M112" s="3">
        <v>11.2230248155215</v>
      </c>
      <c r="N112" s="3">
        <v>6.6010122345470004</v>
      </c>
      <c r="O112" s="3">
        <v>23.5258830232363</v>
      </c>
      <c r="P112" s="3">
        <v>11.1497444349998</v>
      </c>
      <c r="Q112" s="3">
        <v>11.442193427708499</v>
      </c>
      <c r="R112" s="3">
        <v>16.179076259610198</v>
      </c>
      <c r="S112" s="3">
        <v>5.83320723013437</v>
      </c>
      <c r="T112" s="3">
        <v>10.0732393111139</v>
      </c>
      <c r="U112" s="3">
        <v>15.6692131591633</v>
      </c>
      <c r="V112" s="3">
        <v>18.597995039985499</v>
      </c>
    </row>
    <row r="113" spans="1:37" x14ac:dyDescent="0.35">
      <c r="A113" s="2">
        <v>45287</v>
      </c>
      <c r="B113" s="3">
        <v>13.025933210121201</v>
      </c>
      <c r="C113" s="3">
        <v>9.60662682466746</v>
      </c>
      <c r="D113" s="3">
        <v>13.853431729310399</v>
      </c>
      <c r="E113" s="3">
        <v>9.9073090314401409</v>
      </c>
      <c r="F113" s="3">
        <v>9.1049986582153402</v>
      </c>
      <c r="G113" s="3">
        <v>14.8491103086119</v>
      </c>
      <c r="H113" s="3">
        <v>15.125626153531901</v>
      </c>
      <c r="I113" s="3">
        <v>18.985499597427498</v>
      </c>
      <c r="J113" s="3">
        <v>14.126528172055499</v>
      </c>
      <c r="K113" s="3">
        <v>15.263694569519499</v>
      </c>
      <c r="L113" s="3">
        <v>8.7483563467221792</v>
      </c>
      <c r="M113" s="3">
        <v>11.688181082920901</v>
      </c>
      <c r="N113" s="3">
        <v>6.30831106677687</v>
      </c>
      <c r="O113" s="3">
        <v>25.641710528549499</v>
      </c>
      <c r="P113" s="3">
        <v>10.499569068771899</v>
      </c>
      <c r="Q113" s="3">
        <v>11.8460660843915</v>
      </c>
      <c r="R113" s="3">
        <v>16.318132271567102</v>
      </c>
      <c r="S113" s="3">
        <v>5.32339629251529</v>
      </c>
      <c r="T113" s="3">
        <v>10.080763116510999</v>
      </c>
      <c r="U113" s="3">
        <v>16.906260936577699</v>
      </c>
      <c r="V113" s="3">
        <v>20.855208446800599</v>
      </c>
    </row>
    <row r="114" spans="1:37" x14ac:dyDescent="0.35">
      <c r="A114" s="2">
        <v>45317</v>
      </c>
      <c r="B114" s="3">
        <v>12.7779062882685</v>
      </c>
      <c r="C114" s="3">
        <v>9.4252276915312105</v>
      </c>
      <c r="D114" s="3">
        <v>13.7816937488269</v>
      </c>
      <c r="E114" s="3">
        <v>10.2002251896371</v>
      </c>
      <c r="F114" s="3">
        <v>8.4962369712932606</v>
      </c>
      <c r="G114" s="3">
        <v>14.942692509437499</v>
      </c>
      <c r="H114" s="3">
        <v>15.3379571662104</v>
      </c>
      <c r="I114" s="3">
        <v>19.0995610414463</v>
      </c>
      <c r="J114" s="3">
        <v>13.903693712038899</v>
      </c>
      <c r="K114" s="3">
        <v>15.002324470428</v>
      </c>
      <c r="L114" s="3">
        <v>8.2221280550976896</v>
      </c>
      <c r="M114" s="3">
        <v>11.313917879290999</v>
      </c>
      <c r="N114" s="3">
        <v>6.4639808929876903</v>
      </c>
      <c r="O114" s="3">
        <v>25.572335857901098</v>
      </c>
      <c r="P114" s="3">
        <v>10.1868252054488</v>
      </c>
      <c r="Q114" s="3">
        <v>11.558787823779401</v>
      </c>
      <c r="R114" s="3">
        <v>15.4084425306922</v>
      </c>
      <c r="S114" s="3">
        <v>6.03060284213774</v>
      </c>
      <c r="T114" s="3">
        <v>10.1244500306573</v>
      </c>
      <c r="U114" s="3">
        <v>16.8254423467938</v>
      </c>
      <c r="V114" s="3">
        <v>21.294899647453999</v>
      </c>
    </row>
    <row r="115" spans="1:37" x14ac:dyDescent="0.35">
      <c r="A115" s="2">
        <v>45349</v>
      </c>
      <c r="B115" s="3">
        <v>13.501224535877499</v>
      </c>
      <c r="C115" s="3">
        <v>9.8747234331693203</v>
      </c>
      <c r="D115" s="3">
        <v>14.233716071862499</v>
      </c>
      <c r="E115" s="3">
        <v>10.583505190331699</v>
      </c>
      <c r="F115" s="3">
        <v>9.0373015225080806</v>
      </c>
      <c r="G115" s="3">
        <v>15.2019891662024</v>
      </c>
      <c r="H115" s="3">
        <v>15.8472103928354</v>
      </c>
      <c r="I115" s="3">
        <v>19.672584692827101</v>
      </c>
      <c r="J115" s="3">
        <v>16.050798734112298</v>
      </c>
      <c r="K115" s="3">
        <v>16.107329301803802</v>
      </c>
      <c r="L115" s="3">
        <v>8.7366923663832896</v>
      </c>
      <c r="M115" s="3">
        <v>10.7979452041148</v>
      </c>
      <c r="N115" s="3">
        <v>6.7062731169365097</v>
      </c>
      <c r="O115" s="3">
        <v>26.455898216084101</v>
      </c>
      <c r="P115" s="3">
        <v>10.684549928949499</v>
      </c>
      <c r="Q115" s="3">
        <v>11.569645528293099</v>
      </c>
      <c r="R115" s="3">
        <v>16.7793428634468</v>
      </c>
      <c r="S115" s="3">
        <v>6.6302099546620896</v>
      </c>
      <c r="T115" s="3">
        <v>9.5082420747227907</v>
      </c>
      <c r="U115" s="3">
        <v>18.312052723869801</v>
      </c>
      <c r="V115" s="3">
        <v>21.845181945271001</v>
      </c>
    </row>
    <row r="116" spans="1:37" x14ac:dyDescent="0.35">
      <c r="A116" s="2">
        <v>45378</v>
      </c>
      <c r="B116" s="3">
        <v>13.4876950709121</v>
      </c>
      <c r="C116" s="3">
        <v>10.1321058874902</v>
      </c>
      <c r="D116" s="3">
        <v>14.138887776945801</v>
      </c>
      <c r="E116" s="3">
        <v>10.5535733636488</v>
      </c>
      <c r="F116" s="3">
        <v>8.7466605467096699</v>
      </c>
      <c r="G116" s="3">
        <v>15.1428982154309</v>
      </c>
      <c r="H116" s="3">
        <v>15.6775968191521</v>
      </c>
      <c r="I116" s="3">
        <v>19.8155320789126</v>
      </c>
      <c r="J116" s="3">
        <v>15.678564938008501</v>
      </c>
      <c r="K116" s="3">
        <v>15.948346786128001</v>
      </c>
      <c r="L116" s="3">
        <v>8.3792589495580696</v>
      </c>
      <c r="M116" s="3">
        <v>10.6370350235511</v>
      </c>
      <c r="N116" s="3">
        <v>6.7626053245663202</v>
      </c>
      <c r="O116" s="3">
        <v>25.9059435120991</v>
      </c>
      <c r="P116" s="3">
        <v>10.395961333099301</v>
      </c>
      <c r="Q116" s="3">
        <v>11.3489020833581</v>
      </c>
      <c r="R116" s="3">
        <v>16.5244217968214</v>
      </c>
      <c r="S116" s="3">
        <v>6.4794185758311098</v>
      </c>
      <c r="T116" s="3">
        <v>9.4089246159776394</v>
      </c>
      <c r="U116" s="3">
        <v>18.768536418036099</v>
      </c>
      <c r="V116" s="3">
        <v>21.526715267427701</v>
      </c>
    </row>
    <row r="117" spans="1:37" x14ac:dyDescent="0.35">
      <c r="A117" s="2">
        <v>45408</v>
      </c>
      <c r="B117" s="3">
        <v>13.6573232409655</v>
      </c>
      <c r="C117" s="3">
        <v>10.118120016735199</v>
      </c>
      <c r="D117" s="3">
        <v>13.677758607371899</v>
      </c>
      <c r="E117" s="3">
        <v>10.361379951462199</v>
      </c>
      <c r="F117" s="3">
        <v>8.8534569038598807</v>
      </c>
      <c r="G117" s="3">
        <v>15.176682664172899</v>
      </c>
      <c r="H117" s="3">
        <v>15.6464824763341</v>
      </c>
      <c r="I117" s="3">
        <v>19.552199797987701</v>
      </c>
      <c r="J117" s="3">
        <v>15.450707013029</v>
      </c>
      <c r="K117" s="3">
        <v>15.1633481951165</v>
      </c>
      <c r="L117" s="3">
        <v>8.2835461349754596</v>
      </c>
      <c r="M117" s="3">
        <v>10.5546832553683</v>
      </c>
      <c r="N117" s="3">
        <v>6.8708235298760796</v>
      </c>
      <c r="O117" s="3">
        <v>25.777064812422498</v>
      </c>
      <c r="P117" s="3">
        <v>10.5841580496852</v>
      </c>
      <c r="Q117" s="3">
        <v>11.1632167382504</v>
      </c>
      <c r="R117" s="3">
        <v>16.303302509547301</v>
      </c>
      <c r="S117" s="3">
        <v>6.5762715145817099</v>
      </c>
      <c r="T117" s="3">
        <v>9.2704279051901892</v>
      </c>
      <c r="U117" s="3">
        <v>18.156927040644501</v>
      </c>
      <c r="V117" s="3">
        <v>21.020016643786398</v>
      </c>
    </row>
    <row r="118" spans="1:37" x14ac:dyDescent="0.35">
      <c r="A118" s="2">
        <v>45436</v>
      </c>
      <c r="B118" s="3">
        <v>13.7121716539312</v>
      </c>
      <c r="C118" s="3">
        <v>10.460820032870201</v>
      </c>
      <c r="D118" s="3">
        <v>13.552510694779</v>
      </c>
      <c r="E118" s="3">
        <v>10.1122645543881</v>
      </c>
      <c r="F118" s="3">
        <v>9.0218092333163007</v>
      </c>
      <c r="G118" s="3">
        <v>15.289750109298501</v>
      </c>
      <c r="H118" s="3">
        <v>15.660218393984399</v>
      </c>
      <c r="I118" s="3">
        <v>19.768758544831702</v>
      </c>
      <c r="J118" s="3">
        <v>15.0046439424186</v>
      </c>
      <c r="K118" s="3">
        <v>14.6469804202269</v>
      </c>
      <c r="L118" s="3">
        <v>8.0646274253994008</v>
      </c>
      <c r="M118" s="3">
        <v>10.7249542754373</v>
      </c>
      <c r="N118" s="3">
        <v>6.8610492355477701</v>
      </c>
      <c r="O118" s="3">
        <v>25.7947185462147</v>
      </c>
      <c r="P118" s="3">
        <v>10.701224853516701</v>
      </c>
      <c r="Q118" s="3">
        <v>10.985465928543899</v>
      </c>
      <c r="R118" s="3">
        <v>16.1509038568169</v>
      </c>
      <c r="S118" s="3">
        <v>6.7623489313203198</v>
      </c>
      <c r="T118" s="3">
        <v>9.0325093941097592</v>
      </c>
      <c r="U118" s="3">
        <v>18.199431147383599</v>
      </c>
      <c r="V118" s="3">
        <v>20.5578644910414</v>
      </c>
    </row>
    <row r="119" spans="1:37" x14ac:dyDescent="0.35">
      <c r="A119" s="2">
        <v>45470</v>
      </c>
      <c r="B119" s="3">
        <v>13.352635305301799</v>
      </c>
      <c r="C119" s="3">
        <v>10.210038326086501</v>
      </c>
      <c r="D119" s="3">
        <v>13.464398651100501</v>
      </c>
      <c r="E119" s="3">
        <v>10.0303201428361</v>
      </c>
      <c r="F119" s="3">
        <v>9.1174413906815701</v>
      </c>
      <c r="G119" s="3">
        <v>14.216228450665399</v>
      </c>
      <c r="H119" s="3">
        <v>15.3274275976949</v>
      </c>
      <c r="I119" s="3">
        <v>19.972095405403898</v>
      </c>
      <c r="J119" s="3">
        <v>14.269457186571</v>
      </c>
      <c r="K119" s="3">
        <v>14.1503641917592</v>
      </c>
      <c r="L119" s="3">
        <v>7.9817639646876302</v>
      </c>
      <c r="M119" s="3">
        <v>10.6271324684331</v>
      </c>
      <c r="N119" s="3">
        <v>6.8220172562054504</v>
      </c>
      <c r="O119" s="3">
        <v>26.098738113034699</v>
      </c>
      <c r="P119" s="3">
        <v>10.414884205619</v>
      </c>
      <c r="Q119" s="3">
        <v>11.010285348807001</v>
      </c>
      <c r="R119" s="3">
        <v>15.714317965129901</v>
      </c>
      <c r="S119" s="3">
        <v>6.8674656055763199</v>
      </c>
      <c r="T119" s="3">
        <v>9.0324084828745406</v>
      </c>
      <c r="U119" s="3">
        <v>17.4211915836716</v>
      </c>
      <c r="V119" s="3">
        <v>20.231754175166898</v>
      </c>
    </row>
    <row r="120" spans="1:37" x14ac:dyDescent="0.35">
      <c r="A120" s="2">
        <v>45499</v>
      </c>
      <c r="B120" s="3">
        <v>13.1180144381837</v>
      </c>
      <c r="C120" s="3">
        <v>10.5039551790508</v>
      </c>
      <c r="D120" s="3">
        <v>13.6321719000646</v>
      </c>
      <c r="E120" s="3">
        <v>10.228065151545501</v>
      </c>
      <c r="F120" s="3">
        <v>8.9224725237925497</v>
      </c>
      <c r="G120" s="3">
        <v>13.683167839017401</v>
      </c>
      <c r="H120" s="3">
        <v>15.379416150297899</v>
      </c>
      <c r="I120" s="3">
        <v>19.121141883160998</v>
      </c>
      <c r="J120" s="3">
        <v>13.8465878685862</v>
      </c>
      <c r="K120" s="3">
        <v>13.351950872463201</v>
      </c>
      <c r="L120" s="3">
        <v>7.9976384834598298</v>
      </c>
      <c r="M120" s="3">
        <v>10.854510458840901</v>
      </c>
      <c r="N120" s="3">
        <v>6.8518826509331401</v>
      </c>
      <c r="O120" s="3">
        <v>26.538099010481801</v>
      </c>
      <c r="P120" s="3">
        <v>10.1205547750557</v>
      </c>
      <c r="Q120" s="3">
        <v>11.065050195821099</v>
      </c>
      <c r="R120" s="3">
        <v>15.542808023778299</v>
      </c>
      <c r="S120" s="3">
        <v>7.0755273889783297</v>
      </c>
      <c r="T120" s="3">
        <v>9.2346198379474593</v>
      </c>
      <c r="U120" s="3">
        <v>16.758745308974301</v>
      </c>
      <c r="V120" s="3">
        <v>20.2617307452844</v>
      </c>
    </row>
    <row r="121" spans="1:37" x14ac:dyDescent="0.35">
      <c r="A121" s="2">
        <v>45531</v>
      </c>
      <c r="B121" s="3">
        <v>12.7985732175518</v>
      </c>
      <c r="C121" s="3">
        <v>10.527513768321899</v>
      </c>
      <c r="D121" s="3">
        <v>14.0559554998189</v>
      </c>
      <c r="E121" s="3">
        <v>10.674015531480199</v>
      </c>
      <c r="F121" s="3">
        <v>9.1519932936050807</v>
      </c>
      <c r="G121" s="3">
        <v>13.186975482329</v>
      </c>
      <c r="H121" s="3">
        <v>15.6175180664019</v>
      </c>
      <c r="I121" s="3">
        <v>18.730400961350099</v>
      </c>
      <c r="J121" s="3">
        <v>13.3369341880239</v>
      </c>
      <c r="K121" s="3">
        <v>12.486941060314001</v>
      </c>
      <c r="L121" s="3">
        <v>8.6356011377095001</v>
      </c>
      <c r="M121" s="3">
        <v>11.5008757615346</v>
      </c>
      <c r="N121" s="3">
        <v>6.6773476709765198</v>
      </c>
      <c r="O121" s="3">
        <v>26.717717887421799</v>
      </c>
      <c r="P121" s="3">
        <v>10.017717620231</v>
      </c>
      <c r="Q121" s="3">
        <v>11.155470959301599</v>
      </c>
      <c r="R121" s="3">
        <v>15.9664803906491</v>
      </c>
      <c r="S121" s="3">
        <v>6.6952754981972502</v>
      </c>
      <c r="T121" s="3">
        <v>9.3098472939682306</v>
      </c>
      <c r="U121" s="3">
        <v>16.376303308661299</v>
      </c>
      <c r="V121" s="3">
        <v>20.0280849682865</v>
      </c>
    </row>
    <row r="122" spans="1:37" x14ac:dyDescent="0.35">
      <c r="A122" s="2">
        <v>45560</v>
      </c>
      <c r="B122" s="3">
        <v>13.0760383753111</v>
      </c>
      <c r="C122" s="3">
        <v>11.034942617637901</v>
      </c>
      <c r="D122" s="3">
        <v>14.7019015224482</v>
      </c>
      <c r="E122" s="3">
        <v>10.837521503792599</v>
      </c>
      <c r="F122" s="3">
        <v>8.6884766289762894</v>
      </c>
      <c r="G122" s="3">
        <v>13.4211289682802</v>
      </c>
      <c r="H122" s="3">
        <v>15.7173334903863</v>
      </c>
      <c r="I122" s="3">
        <v>18.039531548011301</v>
      </c>
      <c r="J122" s="3">
        <v>13.373983885683399</v>
      </c>
      <c r="K122" s="3">
        <v>11.684715218090901</v>
      </c>
      <c r="L122" s="3">
        <v>9.0675900373822405</v>
      </c>
      <c r="M122" s="3">
        <v>12.0789224410583</v>
      </c>
      <c r="N122" s="3">
        <v>6.7521163810942904</v>
      </c>
      <c r="O122" s="3">
        <v>27.820356865815601</v>
      </c>
      <c r="P122" s="3">
        <v>10.3976826647914</v>
      </c>
      <c r="Q122" s="3">
        <v>11.5341722601885</v>
      </c>
      <c r="R122" s="3">
        <v>16.842708004127299</v>
      </c>
      <c r="S122" s="3">
        <v>7.4743033010058104</v>
      </c>
      <c r="T122" s="3">
        <v>9.8177290828478991</v>
      </c>
      <c r="U122" s="3">
        <v>16.1711309008424</v>
      </c>
      <c r="V122" s="3">
        <v>20.071819437046202</v>
      </c>
    </row>
    <row r="124" spans="1:37" x14ac:dyDescent="0.35">
      <c r="A124" s="2" t="s">
        <v>91</v>
      </c>
      <c r="B124" s="3" cm="1">
        <f t="array" ref="B124">MIN(_xlfn._xlws.FILTER(B1:B122, ISNUMBER(B1:B122)))</f>
        <v>10.6073430404545</v>
      </c>
      <c r="C124" s="3" cm="1">
        <f t="array" ref="C124">MIN(_xlfn._xlws.FILTER(C1:C122, ISNUMBER(C1:C122)))</f>
        <v>5.3813836670184596</v>
      </c>
      <c r="D124" s="3" cm="1">
        <f t="array" ref="D124">MIN(_xlfn._xlws.FILTER(D1:D122, ISNUMBER(D1:D122)))</f>
        <v>12.013623846566301</v>
      </c>
      <c r="E124" s="3" cm="1">
        <f t="array" ref="E124">MIN(_xlfn._xlws.FILTER(E1:E122, ISNUMBER(E1:E122)))</f>
        <v>9.9073090314401409</v>
      </c>
      <c r="F124" s="3" cm="1">
        <f t="array" ref="F124">MIN(_xlfn._xlws.FILTER(F1:F122, ISNUMBER(F1:F122)))</f>
        <v>5.83955104292387</v>
      </c>
      <c r="G124" s="3" cm="1">
        <f t="array" ref="G124">MIN(_xlfn._xlws.FILTER(G1:G122, ISNUMBER(G1:G122)))</f>
        <v>8.9280604454805896</v>
      </c>
      <c r="H124" s="3" cm="1">
        <f t="array" ref="H124">MIN(_xlfn._xlws.FILTER(H1:H122, ISNUMBER(H1:H122)))</f>
        <v>14.222285877836599</v>
      </c>
      <c r="I124" s="3" cm="1">
        <f t="array" ref="I124">MIN(_xlfn._xlws.FILTER(I1:I122, ISNUMBER(I1:I122)))</f>
        <v>9.9370714870748191</v>
      </c>
      <c r="J124" s="3" cm="1">
        <f t="array" ref="J124">MIN(_xlfn._xlws.FILTER(J1:J122, ISNUMBER(J1:J122)))</f>
        <v>12.1757150463821</v>
      </c>
      <c r="K124" s="3" cm="1">
        <f t="array" ref="K124">MIN(_xlfn._xlws.FILTER(K1:K122, ISNUMBER(K1:K122)))</f>
        <v>8.1156384502847096</v>
      </c>
      <c r="L124" s="3" cm="1">
        <f t="array" ref="L124">MIN(_xlfn._xlws.FILTER(L1:L122, ISNUMBER(L1:L122)))</f>
        <v>5.5598791644124601</v>
      </c>
      <c r="M124" s="3" cm="1">
        <f t="array" ref="M124">MIN(_xlfn._xlws.FILTER(M1:M122, ISNUMBER(M1:M122)))</f>
        <v>9.4139771085612693</v>
      </c>
      <c r="N124" s="3" cm="1">
        <f t="array" ref="N124">MIN(_xlfn._xlws.FILTER(N1:N122, ISNUMBER(N1:N122)))</f>
        <v>-143.14316286037101</v>
      </c>
      <c r="O124" s="3" cm="1">
        <f t="array" ref="O124">MIN(_xlfn._xlws.FILTER(O1:O122, ISNUMBER(O1:O122)))</f>
        <v>17.951686682099901</v>
      </c>
      <c r="P124" s="3" cm="1">
        <f t="array" ref="P124">MIN(_xlfn._xlws.FILTER(P1:P122, ISNUMBER(P1:P122)))</f>
        <v>9.2062649389428106</v>
      </c>
      <c r="Q124" s="3" cm="1">
        <f t="array" ref="Q124">MIN(_xlfn._xlws.FILTER(Q1:Q122, ISNUMBER(Q1:Q122)))</f>
        <v>10.6329043941418</v>
      </c>
      <c r="R124" s="3" cm="1">
        <f t="array" ref="R124">MIN(_xlfn._xlws.FILTER(R1:R122, ISNUMBER(R1:R122)))</f>
        <v>14.150218740351001</v>
      </c>
      <c r="S124" s="3" cm="1">
        <f t="array" ref="S124">MIN(_xlfn._xlws.FILTER(S1:S122, ISNUMBER(S1:S122)))</f>
        <v>4.45964572516161</v>
      </c>
      <c r="T124" s="3" cm="1">
        <f t="array" ref="T124">MIN(_xlfn._xlws.FILTER(T1:T122, ISNUMBER(T1:T122)))</f>
        <v>9.0324084828745406</v>
      </c>
      <c r="U124" s="3" cm="1">
        <f t="array" ref="U124">MIN(_xlfn._xlws.FILTER(U1:U122, ISNUMBER(U1:U122)))</f>
        <v>-7.5541477118493301</v>
      </c>
      <c r="V124" s="3" cm="1">
        <f t="array" ref="V124">MIN(_xlfn._xlws.FILTER(V1:V122, ISNUMBER(V1:V122)))</f>
        <v>10.623955239745399</v>
      </c>
    </row>
    <row r="125" spans="1:37" x14ac:dyDescent="0.35">
      <c r="A125" s="2" t="s">
        <v>92</v>
      </c>
      <c r="B125" s="3" cm="1">
        <f t="array" ref="B125">MAX(_xlfn._xlws.FILTER(B1:B122, ISNUMBER(B1:B122)))</f>
        <v>21.2826459336409</v>
      </c>
      <c r="C125" s="3" cm="1">
        <f t="array" ref="C125">MAX(_xlfn._xlws.FILTER(C1:C122, ISNUMBER(C1:C122)))</f>
        <v>32.615753863906797</v>
      </c>
      <c r="D125" s="3" cm="1">
        <f t="array" ref="D125">MAX(_xlfn._xlws.FILTER(D1:D122, ISNUMBER(D1:D122)))</f>
        <v>25.667494530289801</v>
      </c>
      <c r="E125" s="3" cm="1">
        <f t="array" ref="E125">MAX(_xlfn._xlws.FILTER(E1:E122, ISNUMBER(E1:E122)))</f>
        <v>25.138679205057901</v>
      </c>
      <c r="F125" s="3" cm="1">
        <f t="array" ref="F125">MAX(_xlfn._xlws.FILTER(F1:F122, ISNUMBER(F1:F122)))</f>
        <v>21.9573317378604</v>
      </c>
      <c r="G125" s="3" cm="1">
        <f t="array" ref="G125">MAX(_xlfn._xlws.FILTER(G1:G122, ISNUMBER(G1:G122)))</f>
        <v>68.183482562535502</v>
      </c>
      <c r="H125" s="3" cm="1">
        <f t="array" ref="H125">MAX(_xlfn._xlws.FILTER(H1:H122, ISNUMBER(H1:H122)))</f>
        <v>21.303378109041201</v>
      </c>
      <c r="I125" s="3" cm="1">
        <f t="array" ref="I125">MAX(_xlfn._xlws.FILTER(I1:I122, ISNUMBER(I1:I122)))</f>
        <v>19.972095405403898</v>
      </c>
      <c r="J125" s="3" cm="1">
        <f t="array" ref="J125">MAX(_xlfn._xlws.FILTER(J1:J122, ISNUMBER(J1:J122)))</f>
        <v>31.118916544622198</v>
      </c>
      <c r="K125" s="3" cm="1">
        <f t="array" ref="K125">MAX(_xlfn._xlws.FILTER(K1:K122, ISNUMBER(K1:K122)))</f>
        <v>21.4536936316251</v>
      </c>
      <c r="L125" s="3" cm="1">
        <f t="array" ref="L125">MAX(_xlfn._xlws.FILTER(L1:L122, ISNUMBER(L1:L122)))</f>
        <v>35.851034276620297</v>
      </c>
      <c r="M125" s="3" cm="1">
        <f t="array" ref="M125">MAX(_xlfn._xlws.FILTER(M1:M122, ISNUMBER(M1:M122)))</f>
        <v>19.3379460118874</v>
      </c>
      <c r="N125" s="3" cm="1">
        <f t="array" ref="N125">MAX(_xlfn._xlws.FILTER(N1:N122, ISNUMBER(N1:N122)))</f>
        <v>24.148814379516701</v>
      </c>
      <c r="O125" s="3" cm="1">
        <f t="array" ref="O125">MAX(_xlfn._xlws.FILTER(O1:O122, ISNUMBER(O1:O122)))</f>
        <v>33.000463936800898</v>
      </c>
      <c r="P125" s="3" cm="1">
        <f t="array" ref="P125">MAX(_xlfn._xlws.FILTER(P1:P122, ISNUMBER(P1:P122)))</f>
        <v>20.817615953417</v>
      </c>
      <c r="Q125" s="3" cm="1">
        <f t="array" ref="Q125">MAX(_xlfn._xlws.FILTER(Q1:Q122, ISNUMBER(Q1:Q122)))</f>
        <v>17.670729927889099</v>
      </c>
      <c r="R125" s="3" cm="1">
        <f t="array" ref="R125">MAX(_xlfn._xlws.FILTER(R1:R122, ISNUMBER(R1:R122)))</f>
        <v>27.8861189924231</v>
      </c>
      <c r="S125" s="3" cm="1">
        <f t="array" ref="S125">MAX(_xlfn._xlws.FILTER(S1:S122, ISNUMBER(S1:S122)))</f>
        <v>12.9779196463346</v>
      </c>
      <c r="T125" s="3" cm="1">
        <f t="array" ref="T125">MAX(_xlfn._xlws.FILTER(T1:T122, ISNUMBER(T1:T122)))</f>
        <v>27.598702798325601</v>
      </c>
      <c r="U125" s="3" cm="1">
        <f t="array" ref="U125">MAX(_xlfn._xlws.FILTER(U1:U122, ISNUMBER(U1:U122)))</f>
        <v>26.137956017953499</v>
      </c>
      <c r="V125" s="3" cm="1">
        <f t="array" ref="V125">MAX(_xlfn._xlws.FILTER(V1:V122, ISNUMBER(V1:V122)))</f>
        <v>28.6123511551198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0.17</v>
      </c>
      <c r="C127" s="9" cm="1">
        <f t="array" ref="C127">_xlfn.PERCENTRANK.EXC(_xlfn._xlws.FILTER(C1:C122, ISNUMBER(C1:C122)),C121)</f>
        <v>0.27</v>
      </c>
      <c r="D127" s="9" cm="1">
        <f t="array" ref="D127">_xlfn.PERCENTRANK.EXC(_xlfn._xlws.FILTER(D1:D122, ISNUMBER(D1:D122)),D121)</f>
        <v>0.17199999999999999</v>
      </c>
      <c r="E127" s="9" cm="1">
        <f t="array" ref="E127">_xlfn.PERCENTRANK.EXC(_xlfn._xlws.FILTER(E1:E122, ISNUMBER(E1:E122)),E121)</f>
        <v>0.09</v>
      </c>
      <c r="F127" s="9" cm="1">
        <f t="array" ref="F127">_xlfn.PERCENTRANK.EXC(_xlfn._xlws.FILTER(F1:F122, ISNUMBER(F1:F122)),F121)</f>
        <v>0.23699999999999999</v>
      </c>
      <c r="G127" s="9" cm="1">
        <f t="array" ref="G127">_xlfn.PERCENTRANK.EXC(_xlfn._xlws.FILTER(G1:G122, ISNUMBER(G1:G122)),G121)</f>
        <v>0.21299999999999999</v>
      </c>
      <c r="H127" s="9" cm="1">
        <f t="array" ref="H127">_xlfn.PERCENTRANK.EXC(_xlfn._xlws.FILTER(H1:H122, ISNUMBER(H1:H122)),H121)</f>
        <v>0.23699999999999999</v>
      </c>
      <c r="I127" s="9" cm="1">
        <f t="array" ref="I127">_xlfn.PERCENTRANK.EXC(_xlfn._xlws.FILTER(I1:I122, ISNUMBER(I1:I122)),I121)</f>
        <v>0.91800000000000004</v>
      </c>
      <c r="J127" s="9" cm="1">
        <f t="array" ref="J127">_xlfn.PERCENTRANK.EXC(_xlfn._xlws.FILTER(J1:J122, ISNUMBER(J1:J122)),J121)</f>
        <v>8.4000000000000005E-2</v>
      </c>
      <c r="K127" s="9" cm="1">
        <f t="array" ref="K127">_xlfn.PERCENTRANK.EXC(_xlfn._xlws.FILTER(K1:K122, ISNUMBER(K1:K122)),K121)</f>
        <v>0.68</v>
      </c>
      <c r="L127" s="9" cm="1">
        <f t="array" ref="L127">_xlfn.PERCENTRANK.EXC(_xlfn._xlws.FILTER(L1:L122, ISNUMBER(L1:L122)),L121)</f>
        <v>0.26200000000000001</v>
      </c>
      <c r="M127" s="9" cm="1">
        <f t="array" ref="M127">_xlfn.PERCENTRANK.EXC(_xlfn._xlws.FILTER(M1:M122, ISNUMBER(M1:M122)),M121)</f>
        <v>0.29499999999999998</v>
      </c>
      <c r="N127" s="9" cm="1">
        <f t="array" ref="N127">_xlfn.PERCENTRANK.EXC(_xlfn._xlws.FILTER(N1:N122, ISNUMBER(N1:N122)),N121)</f>
        <v>0.19600000000000001</v>
      </c>
      <c r="O127" s="9" cm="1">
        <f t="array" ref="O127">_xlfn.PERCENTRANK.EXC(_xlfn._xlws.FILTER(O1:O122, ISNUMBER(O1:O122)),O121)</f>
        <v>0.86</v>
      </c>
      <c r="P127" s="9" cm="1">
        <f t="array" ref="P127">_xlfn.PERCENTRANK.EXC(_xlfn._xlws.FILTER(P1:P122, ISNUMBER(P1:P122)),P121)</f>
        <v>0.114</v>
      </c>
      <c r="Q127" s="9" cm="1">
        <f t="array" ref="Q127">_xlfn.PERCENTRANK.EXC(_xlfn._xlws.FILTER(Q1:Q122, ISNUMBER(Q1:Q122)),Q121)</f>
        <v>0.05</v>
      </c>
      <c r="R127" s="9" cm="1">
        <f t="array" ref="R127">_xlfn.PERCENTRANK.EXC(_xlfn._xlws.FILTER(R1:R122, ISNUMBER(R1:R122)),R121)</f>
        <v>0.114</v>
      </c>
      <c r="S127" s="9" cm="1">
        <f t="array" ref="S127">_xlfn.PERCENTRANK.EXC(_xlfn._xlws.FILTER(S1:S122, ISNUMBER(S1:S122)),S121)</f>
        <v>0.245</v>
      </c>
      <c r="T127" s="9" cm="1">
        <f t="array" ref="T127">_xlfn.PERCENTRANK.EXC(_xlfn._xlws.FILTER(T1:T122, ISNUMBER(T1:T122)),T121)</f>
        <v>4.2000000000000003E-2</v>
      </c>
      <c r="U127" s="9" cm="1">
        <f t="array" ref="U127">_xlfn.PERCENTRANK.EXC(_xlfn._xlws.FILTER(U1:U122, ISNUMBER(U1:U122)),U121)</f>
        <v>0.42599999999999999</v>
      </c>
      <c r="V127" s="9" cm="1">
        <f t="array" ref="V127">_xlfn.PERCENTRANK.EXC(_xlfn._xlws.FILTER(V1:V122, ISNUMBER(V1:V122)),V121)</f>
        <v>0.70699999999999996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41908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14.441093785999</v>
      </c>
      <c r="D2" s="3" cm="1">
        <f t="array" ref="D2:D122">_xll.FDS(D1,"FMA_PE(NTMA,-10AY,0,AM,""PORTAGG"",""MEANR"")")</f>
        <v>14.481483082608801</v>
      </c>
      <c r="E2" s="3" cm="1">
        <f t="array" ref="E2:E122">_xll.FDS(E1,"FMA_PE(NTMA,-10AY,0,AM,""PORTAGG"",""MEANR"")")</f>
        <v>17.750954564972201</v>
      </c>
      <c r="F2" s="3" cm="1">
        <f t="array" ref="F2:F122">_xll.FDS(F1,"FMA_PE(NTMA,-10AY,0,AM,""PORTAGG"",""MEANR"")")</f>
        <v>13.4960320980591</v>
      </c>
      <c r="G2" s="3" cm="1">
        <f t="array" ref="G2:G122">_xll.FDS(G1,"FMA_PE(NTMA,-10AY,0,AM,""PORTAGG"",""MEANR"")")</f>
        <v>12.916689877448301</v>
      </c>
      <c r="H2" s="3" cm="1">
        <f t="array" ref="H2:H122">_xll.FDS(H1,"FMA_PE(NTMA,-10AY,0,AM,""PORTAGG"",""MEANR"")")</f>
        <v>15.6543876724608</v>
      </c>
      <c r="I2" s="3" cm="1">
        <f t="array" ref="I2:I122">_xll.FDS(I1,"FMA_PE(NTMA,-10AY,0,AM,""PORTAGG"",""MEANR"")")</f>
        <v>13.0644195224531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10.2539998449008</v>
      </c>
      <c r="L2" s="3" cm="1">
        <f t="array" ref="L2:L122">_xll.FDS(L1,"FMA_PE(NTMA,-10AY,0,AM,""PORTAGG"",""MEANR"")")</f>
        <v>11.847686290494</v>
      </c>
      <c r="M2" s="3" cm="1">
        <f t="array" ref="M2:M122">_xll.FDS(M1,"FMA_PE(NTMA,-10AY,0,AM,""PORTAGG"",""MEANR"")")</f>
        <v>14.4787703410639</v>
      </c>
      <c r="N2" s="3" cm="1">
        <f t="array" ref="N2:N122">_xll.FDS(N1,"FMA_PE(NTMA,-10AY,0,AM,""PORTAGG"",""MEANR"")")</f>
        <v>7.3200507369813002</v>
      </c>
      <c r="O2" s="3" cm="1">
        <f t="array" ref="O2:O122">_xll.FDS(O1,"FMA_PE(NTMA,-10AY,0,AM,""PORTAGG"",""MEANR"")")</f>
        <v>16.6220858624533</v>
      </c>
      <c r="P2" s="3" cm="1">
        <f t="array" ref="P2:P122">_xll.FDS(P1,"FMA_PE(NTMA,-10AY,0,AM,""PORTAGG"",""MEANR"")")</f>
        <v>8.7144961182248295</v>
      </c>
      <c r="Q2" s="3" cm="1">
        <f t="array" ref="Q2:Q122">_xll.FDS(Q1,"FMA_PE(NTMA,-10AY,0,AM,""PORTAGG"",""MEANR"")")</f>
        <v>15.558028100259</v>
      </c>
      <c r="R2" s="3" cm="1">
        <f t="array" ref="R2:R122">_xll.FDS(R1,"FMA_PE(NTMA,-10AY,0,AM,""PORTAGG"",""MEANR"")")</f>
        <v>16.037113656908801</v>
      </c>
      <c r="S2" s="3" cm="1">
        <f t="array" ref="S2:S122">_xll.FDS(S1,"FMA_PE(NTMA,-10AY,0,AM,""PORTAGG"",""MEANR"")")</f>
        <v>9.43183185150456</v>
      </c>
      <c r="T2" s="3" cm="1">
        <f t="array" ref="T2:T122">_xll.FDS(T1,"FMA_PE(NTMA,-10AY,0,AM,""PORTAGG"",""MEANR"")")</f>
        <v>15.190779419777201</v>
      </c>
      <c r="U2" s="3" cm="1">
        <f t="array" ref="U2:U122">_xll.FDS(U1,"FMA_PE(NTMA,-10AY,0,AM,""PORTAGG"",""MEANR"")")</f>
        <v>11.703328104704299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41939</v>
      </c>
      <c r="B3" s="3" t="e">
        <v>#N/A</v>
      </c>
      <c r="C3" s="3">
        <v>13.597533336308199</v>
      </c>
      <c r="D3" s="3">
        <v>14.2695142166226</v>
      </c>
      <c r="E3" s="3">
        <v>17.138451258523901</v>
      </c>
      <c r="F3" s="3">
        <v>13.5416276306612</v>
      </c>
      <c r="G3" s="3">
        <v>12.0383888067292</v>
      </c>
      <c r="H3" s="3">
        <v>15.4192520871957</v>
      </c>
      <c r="I3" s="3">
        <v>12.7141556525025</v>
      </c>
      <c r="J3" s="3" t="e">
        <v>#N/A</v>
      </c>
      <c r="K3" s="3">
        <v>9.4042542547237602</v>
      </c>
      <c r="L3" s="3">
        <v>10.7752938005597</v>
      </c>
      <c r="M3" s="3">
        <v>14.400970092363799</v>
      </c>
      <c r="N3" s="3">
        <v>6.5935802749769499</v>
      </c>
      <c r="O3" s="3">
        <v>16.367714927819101</v>
      </c>
      <c r="P3" s="3">
        <v>8.4685437737615104</v>
      </c>
      <c r="Q3" s="3">
        <v>15.143242515631201</v>
      </c>
      <c r="R3" s="3">
        <v>15.2556928726758</v>
      </c>
      <c r="S3" s="3">
        <v>9.89623742164774</v>
      </c>
      <c r="T3" s="3">
        <v>14.1612314991673</v>
      </c>
      <c r="U3" s="3">
        <v>11.739404479778001</v>
      </c>
      <c r="V3" s="3" t="e">
        <v>#N/A</v>
      </c>
    </row>
    <row r="4" spans="1:22" x14ac:dyDescent="0.35">
      <c r="A4" s="2">
        <v>41969</v>
      </c>
      <c r="B4" s="3" t="e">
        <v>#N/A</v>
      </c>
      <c r="C4" s="3">
        <v>14.270133888430401</v>
      </c>
      <c r="D4" s="3">
        <v>14.9142355661676</v>
      </c>
      <c r="E4" s="3">
        <v>17.804517758860499</v>
      </c>
      <c r="F4" s="3">
        <v>13.3807152223789</v>
      </c>
      <c r="G4" s="3">
        <v>12.4928294837599</v>
      </c>
      <c r="H4" s="3">
        <v>15.7328087203189</v>
      </c>
      <c r="I4" s="3">
        <v>13.231857192301399</v>
      </c>
      <c r="J4" s="3" t="e">
        <v>#N/A</v>
      </c>
      <c r="K4" s="3">
        <v>9.7736943930897997</v>
      </c>
      <c r="L4" s="3">
        <v>11.7264164420732</v>
      </c>
      <c r="M4" s="3">
        <v>15.270981573668999</v>
      </c>
      <c r="N4" s="3">
        <v>7.1029130809930301</v>
      </c>
      <c r="O4" s="3">
        <v>17.3966678269305</v>
      </c>
      <c r="P4" s="3">
        <v>9.0713953989575096</v>
      </c>
      <c r="Q4" s="3">
        <v>14.8507732659486</v>
      </c>
      <c r="R4" s="3">
        <v>15.8053374087576</v>
      </c>
      <c r="S4" s="3">
        <v>10.4623411373696</v>
      </c>
      <c r="T4" s="3">
        <v>13.523137187682099</v>
      </c>
      <c r="U4" s="3">
        <v>12.1861356562697</v>
      </c>
      <c r="V4" s="3" t="e">
        <v>#N/A</v>
      </c>
    </row>
    <row r="5" spans="1:22" x14ac:dyDescent="0.35">
      <c r="A5" s="2">
        <v>41999</v>
      </c>
      <c r="B5" s="3" t="e">
        <v>#N/A</v>
      </c>
      <c r="C5" s="3">
        <v>13.3895024899655</v>
      </c>
      <c r="D5" s="3">
        <v>14.8838181868616</v>
      </c>
      <c r="E5" s="3">
        <v>17.130770577857099</v>
      </c>
      <c r="F5" s="3">
        <v>13.374061618963999</v>
      </c>
      <c r="G5" s="3">
        <v>12.3651355432338</v>
      </c>
      <c r="H5" s="3">
        <v>15.160357319163399</v>
      </c>
      <c r="I5" s="3">
        <v>13.0433948543575</v>
      </c>
      <c r="J5" s="3" t="e">
        <v>#N/A</v>
      </c>
      <c r="K5" s="3">
        <v>9.6932128064491003</v>
      </c>
      <c r="L5" s="3">
        <v>11.106881442389801</v>
      </c>
      <c r="M5" s="3">
        <v>15.561648885193099</v>
      </c>
      <c r="N5" s="3">
        <v>5.1934303291809103</v>
      </c>
      <c r="O5" s="3">
        <v>16.621534022886301</v>
      </c>
      <c r="P5" s="3">
        <v>9.1640554186500207</v>
      </c>
      <c r="Q5" s="3">
        <v>13.5012498700967</v>
      </c>
      <c r="R5" s="3">
        <v>14.875725253878</v>
      </c>
      <c r="S5" s="3">
        <v>10.482674394436399</v>
      </c>
      <c r="T5" s="3">
        <v>12.230311946667999</v>
      </c>
      <c r="U5" s="3">
        <v>11.5654181561667</v>
      </c>
      <c r="V5" s="3" t="e">
        <v>#N/A</v>
      </c>
    </row>
    <row r="6" spans="1:22" x14ac:dyDescent="0.35">
      <c r="A6" s="2">
        <v>42031</v>
      </c>
      <c r="B6" s="3" t="e">
        <v>#N/A</v>
      </c>
      <c r="C6" s="3">
        <v>13.257097171098501</v>
      </c>
      <c r="D6" s="3">
        <v>15.211855259993101</v>
      </c>
      <c r="E6" s="3">
        <v>17.965210706242601</v>
      </c>
      <c r="F6" s="3">
        <v>13.296443883034099</v>
      </c>
      <c r="G6" s="3">
        <v>12.8795042361659</v>
      </c>
      <c r="H6" s="3">
        <v>15.331450099158999</v>
      </c>
      <c r="I6" s="3">
        <v>13.001636954585001</v>
      </c>
      <c r="J6" s="3" t="e">
        <v>#N/A</v>
      </c>
      <c r="K6" s="3">
        <v>9.8283696608106403</v>
      </c>
      <c r="L6" s="3">
        <v>11.3342822793699</v>
      </c>
      <c r="M6" s="3">
        <v>16.824422901740402</v>
      </c>
      <c r="N6" s="3">
        <v>4.1065396896698703</v>
      </c>
      <c r="O6" s="3">
        <v>18.091689313238899</v>
      </c>
      <c r="P6" s="3">
        <v>10.1519029651962</v>
      </c>
      <c r="Q6" s="3">
        <v>13.4089662097538</v>
      </c>
      <c r="R6" s="3">
        <v>15.962785354464801</v>
      </c>
      <c r="S6" s="3">
        <v>11.163144082343999</v>
      </c>
      <c r="T6" s="3">
        <v>11.6750663625269</v>
      </c>
      <c r="U6" s="3">
        <v>12.1487460626862</v>
      </c>
      <c r="V6" s="3" t="e">
        <v>#N/A</v>
      </c>
    </row>
    <row r="7" spans="1:22" x14ac:dyDescent="0.35">
      <c r="A7" s="2">
        <v>42062</v>
      </c>
      <c r="B7" s="3" t="e">
        <v>#N/A</v>
      </c>
      <c r="C7" s="3">
        <v>13.4651283207719</v>
      </c>
      <c r="D7" s="3">
        <v>16.058906025058501</v>
      </c>
      <c r="E7" s="3">
        <v>18.219560120928801</v>
      </c>
      <c r="F7" s="3">
        <v>13.621602288675399</v>
      </c>
      <c r="G7" s="3">
        <v>13.021361295091401</v>
      </c>
      <c r="H7" s="3">
        <v>15.937172165898099</v>
      </c>
      <c r="I7" s="3">
        <v>12.8525949143028</v>
      </c>
      <c r="J7" s="3" t="e">
        <v>#N/A</v>
      </c>
      <c r="K7" s="3">
        <v>9.8545069797213802</v>
      </c>
      <c r="L7" s="3">
        <v>12.404062048998201</v>
      </c>
      <c r="M7" s="3">
        <v>16.895802477581</v>
      </c>
      <c r="N7" s="3">
        <v>5.0454508431991396</v>
      </c>
      <c r="O7" s="3">
        <v>18.391274919570201</v>
      </c>
      <c r="P7" s="3">
        <v>10.3408263886756</v>
      </c>
      <c r="Q7" s="3">
        <v>13.918902781480201</v>
      </c>
      <c r="R7" s="3">
        <v>15.7585708375636</v>
      </c>
      <c r="S7" s="3">
        <v>10.336397211498101</v>
      </c>
      <c r="T7" s="3">
        <v>13.024437545825499</v>
      </c>
      <c r="U7" s="3">
        <v>13.573618635958701</v>
      </c>
      <c r="V7" s="3" t="e">
        <v>#N/A</v>
      </c>
    </row>
    <row r="8" spans="1:22" x14ac:dyDescent="0.35">
      <c r="A8" s="2">
        <v>42090</v>
      </c>
      <c r="B8" s="3" t="e">
        <v>#N/A</v>
      </c>
      <c r="C8" s="3">
        <v>13.3021299926856</v>
      </c>
      <c r="D8" s="3">
        <v>15.8641719587454</v>
      </c>
      <c r="E8" s="3">
        <v>18.374101014707598</v>
      </c>
      <c r="F8" s="3">
        <v>13.6654429005025</v>
      </c>
      <c r="G8" s="3">
        <v>12.435495736105899</v>
      </c>
      <c r="H8" s="3">
        <v>15.8649195016944</v>
      </c>
      <c r="I8" s="3">
        <v>12.463471387090699</v>
      </c>
      <c r="J8" s="3" t="e">
        <v>#N/A</v>
      </c>
      <c r="K8" s="3">
        <v>9.9289066227400493</v>
      </c>
      <c r="L8" s="3">
        <v>12.5057546127547</v>
      </c>
      <c r="M8" s="3">
        <v>16.7301653888529</v>
      </c>
      <c r="N8" s="3">
        <v>4.9918506368190396</v>
      </c>
      <c r="O8" s="3">
        <v>17.390591039990198</v>
      </c>
      <c r="P8" s="3">
        <v>10.2202058998277</v>
      </c>
      <c r="Q8" s="3">
        <v>12.8978216662493</v>
      </c>
      <c r="R8" s="3">
        <v>14.797229272271201</v>
      </c>
      <c r="S8" s="3">
        <v>9.9277938272452495</v>
      </c>
      <c r="T8" s="3">
        <v>11.628873969096601</v>
      </c>
      <c r="U8" s="3">
        <v>11.820980062451699</v>
      </c>
      <c r="V8" s="3" t="e">
        <v>#N/A</v>
      </c>
    </row>
    <row r="9" spans="1:22" x14ac:dyDescent="0.35">
      <c r="A9" s="2">
        <v>42121</v>
      </c>
      <c r="B9" s="3" t="e">
        <v>#N/A</v>
      </c>
      <c r="C9" s="3">
        <v>14.5222692301829</v>
      </c>
      <c r="D9" s="3">
        <v>15.2615674791695</v>
      </c>
      <c r="E9" s="3">
        <v>18.219320841034701</v>
      </c>
      <c r="F9" s="3">
        <v>14.995058178491</v>
      </c>
      <c r="G9" s="3">
        <v>12.885996648760701</v>
      </c>
      <c r="H9" s="3">
        <v>16.145487220373901</v>
      </c>
      <c r="I9" s="3">
        <v>13.2257215630757</v>
      </c>
      <c r="J9" s="3" t="e">
        <v>#N/A</v>
      </c>
      <c r="K9" s="3">
        <v>10.3232742573473</v>
      </c>
      <c r="L9" s="3">
        <v>14.177169305211599</v>
      </c>
      <c r="M9" s="3">
        <v>17.8976206778229</v>
      </c>
      <c r="N9" s="3">
        <v>5.1723676794355304</v>
      </c>
      <c r="O9" s="3">
        <v>17.026516253494801</v>
      </c>
      <c r="P9" s="3">
        <v>12.599351902720199</v>
      </c>
      <c r="Q9" s="3">
        <v>13.6345024125199</v>
      </c>
      <c r="R9" s="3">
        <v>15.2657342079734</v>
      </c>
      <c r="S9" s="3">
        <v>10.521019424808401</v>
      </c>
      <c r="T9" s="3">
        <v>14.195392433757499</v>
      </c>
      <c r="U9" s="3">
        <v>13.986551264758001</v>
      </c>
      <c r="V9" s="3" t="e">
        <v>#N/A</v>
      </c>
    </row>
    <row r="10" spans="1:22" x14ac:dyDescent="0.35">
      <c r="A10" s="2">
        <v>42151</v>
      </c>
      <c r="B10" s="3" t="e">
        <v>#N/A</v>
      </c>
      <c r="C10" s="3">
        <v>13.900626709676599</v>
      </c>
      <c r="D10" s="3">
        <v>15.4114820938786</v>
      </c>
      <c r="E10" s="3">
        <v>17.6170844683108</v>
      </c>
      <c r="F10" s="3">
        <v>14.2054047542586</v>
      </c>
      <c r="G10" s="3">
        <v>12.9349254824838</v>
      </c>
      <c r="H10" s="3">
        <v>15.4990494244828</v>
      </c>
      <c r="I10" s="3">
        <v>12.8997721989209</v>
      </c>
      <c r="J10" s="3" t="e">
        <v>#N/A</v>
      </c>
      <c r="K10" s="3">
        <v>9.7745775071351595</v>
      </c>
      <c r="L10" s="3">
        <v>13.610356054139</v>
      </c>
      <c r="M10" s="3">
        <v>16.493979784557101</v>
      </c>
      <c r="N10" s="3">
        <v>5.18909344909782</v>
      </c>
      <c r="O10" s="3">
        <v>17.555061632386899</v>
      </c>
      <c r="P10" s="3">
        <v>12.043367036247799</v>
      </c>
      <c r="Q10" s="3">
        <v>13.272263202463501</v>
      </c>
      <c r="R10" s="3">
        <v>15.258906662777701</v>
      </c>
      <c r="S10" s="3">
        <v>10.271565065604401</v>
      </c>
      <c r="T10" s="3">
        <v>13.575354837404401</v>
      </c>
      <c r="U10" s="3">
        <v>13.8113897891643</v>
      </c>
      <c r="V10" s="3" t="e">
        <v>#N/A</v>
      </c>
    </row>
    <row r="11" spans="1:22" x14ac:dyDescent="0.35">
      <c r="A11" s="2">
        <v>42181</v>
      </c>
      <c r="B11" s="3" t="e">
        <v>#N/A</v>
      </c>
      <c r="C11" s="3">
        <v>13.325371690662401</v>
      </c>
      <c r="D11" s="3">
        <v>14.5018901740464</v>
      </c>
      <c r="E11" s="3">
        <v>17.5202193364469</v>
      </c>
      <c r="F11" s="3">
        <v>13.368989127980001</v>
      </c>
      <c r="G11" s="3">
        <v>13.995065909279001</v>
      </c>
      <c r="H11" s="3">
        <v>15.1394660720864</v>
      </c>
      <c r="I11" s="3">
        <v>12.782657412446399</v>
      </c>
      <c r="J11" s="3" t="e">
        <v>#N/A</v>
      </c>
      <c r="K11" s="3">
        <v>9.6952541234993905</v>
      </c>
      <c r="L11" s="3">
        <v>13.2651542617249</v>
      </c>
      <c r="M11" s="3">
        <v>16.3825299806463</v>
      </c>
      <c r="N11" s="3">
        <v>5.4928828553242601</v>
      </c>
      <c r="O11" s="3">
        <v>17.588751620402299</v>
      </c>
      <c r="P11" s="3">
        <v>10.9971027544858</v>
      </c>
      <c r="Q11" s="3">
        <v>13.2300072230996</v>
      </c>
      <c r="R11" s="3">
        <v>15.3405082342358</v>
      </c>
      <c r="S11" s="3">
        <v>10.168701177791499</v>
      </c>
      <c r="T11" s="3">
        <v>12.994183241754801</v>
      </c>
      <c r="U11" s="3">
        <v>13.891220113094899</v>
      </c>
      <c r="V11" s="3" t="e">
        <v>#N/A</v>
      </c>
    </row>
    <row r="12" spans="1:22" x14ac:dyDescent="0.35">
      <c r="A12" s="2">
        <v>42212</v>
      </c>
      <c r="B12" s="3" t="e">
        <v>#N/A</v>
      </c>
      <c r="C12" s="3">
        <v>12.405730185674001</v>
      </c>
      <c r="D12" s="3">
        <v>13.9296965742303</v>
      </c>
      <c r="E12" s="3">
        <v>17.5681015279694</v>
      </c>
      <c r="F12" s="3">
        <v>12.6137578814292</v>
      </c>
      <c r="G12" s="3">
        <v>12.2269940409653</v>
      </c>
      <c r="H12" s="3">
        <v>15.2106851717653</v>
      </c>
      <c r="I12" s="3">
        <v>11.6435816786532</v>
      </c>
      <c r="J12" s="3" t="e">
        <v>#N/A</v>
      </c>
      <c r="K12" s="3">
        <v>9.4726492975505501</v>
      </c>
      <c r="L12" s="3">
        <v>11.964419576227399</v>
      </c>
      <c r="M12" s="3">
        <v>15.8959854510087</v>
      </c>
      <c r="N12" s="3">
        <v>4.6094411282486796</v>
      </c>
      <c r="O12" s="3">
        <v>18.2685515437887</v>
      </c>
      <c r="P12" s="3">
        <v>9.4546481442349606</v>
      </c>
      <c r="Q12" s="3">
        <v>13.340905720547401</v>
      </c>
      <c r="R12" s="3">
        <v>14.366275944397399</v>
      </c>
      <c r="S12" s="3">
        <v>9.2735402404283498</v>
      </c>
      <c r="T12" s="3">
        <v>12.711120417275101</v>
      </c>
      <c r="U12" s="3">
        <v>14.438641271617501</v>
      </c>
      <c r="V12" s="3" t="e">
        <v>#N/A</v>
      </c>
    </row>
    <row r="13" spans="1:22" x14ac:dyDescent="0.35">
      <c r="A13" s="2">
        <v>42243</v>
      </c>
      <c r="B13" s="3" t="e">
        <v>#N/A</v>
      </c>
      <c r="C13" s="3">
        <v>12.566441401990801</v>
      </c>
      <c r="D13" s="3">
        <v>13.024506953865799</v>
      </c>
      <c r="E13" s="3">
        <v>16.332115650805701</v>
      </c>
      <c r="F13" s="3">
        <v>12.182061714199801</v>
      </c>
      <c r="G13" s="3">
        <v>10.998166582813299</v>
      </c>
      <c r="H13" s="3">
        <v>14.398735989157499</v>
      </c>
      <c r="I13" s="3">
        <v>11.031913390915699</v>
      </c>
      <c r="J13" s="3" t="e">
        <v>#N/A</v>
      </c>
      <c r="K13" s="3">
        <v>9.1276356525495892</v>
      </c>
      <c r="L13" s="3">
        <v>11.366117914595399</v>
      </c>
      <c r="M13" s="3">
        <v>14.9402602090969</v>
      </c>
      <c r="N13" s="3">
        <v>4.5261652707550102</v>
      </c>
      <c r="O13" s="3">
        <v>17.760359384195699</v>
      </c>
      <c r="P13" s="3">
        <v>8.7827373129542892</v>
      </c>
      <c r="Q13" s="3">
        <v>12.485483527827601</v>
      </c>
      <c r="R13" s="3">
        <v>13.8897512434952</v>
      </c>
      <c r="S13" s="3">
        <v>8.87551932815947</v>
      </c>
      <c r="T13" s="3">
        <v>11.377485349151</v>
      </c>
      <c r="U13" s="3">
        <v>13.1517526367064</v>
      </c>
      <c r="V13" s="3" t="e">
        <v>#N/A</v>
      </c>
    </row>
    <row r="14" spans="1:22" x14ac:dyDescent="0.35">
      <c r="A14" s="2">
        <v>42272</v>
      </c>
      <c r="B14" s="3" t="e">
        <v>#N/A</v>
      </c>
      <c r="C14" s="3">
        <v>12.263659102210299</v>
      </c>
      <c r="D14" s="3">
        <v>12.717658402932299</v>
      </c>
      <c r="E14" s="3">
        <v>16.195169266430501</v>
      </c>
      <c r="F14" s="3">
        <v>11.975717572231099</v>
      </c>
      <c r="G14" s="3">
        <v>10.918515750976001</v>
      </c>
      <c r="H14" s="3">
        <v>14.655076853806801</v>
      </c>
      <c r="I14" s="3">
        <v>11.4421173399396</v>
      </c>
      <c r="J14" s="3" t="e">
        <v>#N/A</v>
      </c>
      <c r="K14" s="3">
        <v>9.4482716122396901</v>
      </c>
      <c r="L14" s="3">
        <v>10.6940278080976</v>
      </c>
      <c r="M14" s="3">
        <v>15.0111558429409</v>
      </c>
      <c r="N14" s="3">
        <v>4.06056295669464</v>
      </c>
      <c r="O14" s="3">
        <v>17.377669958817599</v>
      </c>
      <c r="P14" s="3">
        <v>8.7551432969026806</v>
      </c>
      <c r="Q14" s="3">
        <v>12.6556791969229</v>
      </c>
      <c r="R14" s="3">
        <v>14.066408839755599</v>
      </c>
      <c r="S14" s="3">
        <v>8.9028577720840492</v>
      </c>
      <c r="T14" s="3">
        <v>11.9398428435276</v>
      </c>
      <c r="U14" s="3">
        <v>13.677111359644901</v>
      </c>
      <c r="V14" s="3" t="e">
        <v>#N/A</v>
      </c>
    </row>
    <row r="15" spans="1:22" x14ac:dyDescent="0.35">
      <c r="A15" s="2">
        <v>42304</v>
      </c>
      <c r="B15" s="3" t="e">
        <v>#N/A</v>
      </c>
      <c r="C15" s="3">
        <v>13.1065070246751</v>
      </c>
      <c r="D15" s="3">
        <v>14.814284435981</v>
      </c>
      <c r="E15" s="3">
        <v>17.212898947677999</v>
      </c>
      <c r="F15" s="3">
        <v>12.378435040376599</v>
      </c>
      <c r="G15" s="3">
        <v>8.1050120683015905</v>
      </c>
      <c r="H15" s="3">
        <v>15.5170603352129</v>
      </c>
      <c r="I15" s="3">
        <v>12.258374508947099</v>
      </c>
      <c r="J15" s="3" t="e">
        <v>#N/A</v>
      </c>
      <c r="K15" s="3">
        <v>10.336308039153</v>
      </c>
      <c r="L15" s="3">
        <v>11.1447070382638</v>
      </c>
      <c r="M15" s="3">
        <v>15.943391933870201</v>
      </c>
      <c r="N15" s="3">
        <v>4.0278160038606199</v>
      </c>
      <c r="O15" s="3">
        <v>17.938935946651601</v>
      </c>
      <c r="P15" s="3">
        <v>9.6955520350148792</v>
      </c>
      <c r="Q15" s="3">
        <v>12.82335645327</v>
      </c>
      <c r="R15" s="3">
        <v>14.474399253645</v>
      </c>
      <c r="S15" s="3">
        <v>9.2356364803732909</v>
      </c>
      <c r="T15" s="3">
        <v>11.612227095870599</v>
      </c>
      <c r="U15" s="3">
        <v>14.747296478612499</v>
      </c>
      <c r="V15" s="3">
        <v>12.295995636988801</v>
      </c>
    </row>
    <row r="16" spans="1:22" x14ac:dyDescent="0.35">
      <c r="A16" s="2">
        <v>42335</v>
      </c>
      <c r="B16" s="3" t="e">
        <v>#N/A</v>
      </c>
      <c r="C16" s="3">
        <v>13.3010713301728</v>
      </c>
      <c r="D16" s="3">
        <v>14.4282552571101</v>
      </c>
      <c r="E16" s="3">
        <v>15.934743880275599</v>
      </c>
      <c r="F16" s="3">
        <v>11.67476339319</v>
      </c>
      <c r="G16" s="3">
        <v>7.5697701097307197</v>
      </c>
      <c r="H16" s="3">
        <v>15.5170723914256</v>
      </c>
      <c r="I16" s="3">
        <v>11.9711092812208</v>
      </c>
      <c r="J16" s="3" t="e">
        <v>#N/A</v>
      </c>
      <c r="K16" s="3">
        <v>10.318757581394101</v>
      </c>
      <c r="L16" s="3">
        <v>10.7799224034055</v>
      </c>
      <c r="M16" s="3">
        <v>15.201775231896701</v>
      </c>
      <c r="N16" s="3">
        <v>5.6371573508094404</v>
      </c>
      <c r="O16" s="3">
        <v>17.298719216747699</v>
      </c>
      <c r="P16" s="3">
        <v>9.2822666776845892</v>
      </c>
      <c r="Q16" s="3">
        <v>11.467991061843399</v>
      </c>
      <c r="R16" s="3">
        <v>13.5399151051841</v>
      </c>
      <c r="S16" s="3">
        <v>8.7252087450528908</v>
      </c>
      <c r="T16" s="3">
        <v>10.698095794253801</v>
      </c>
      <c r="U16" s="3">
        <v>12.5837110431107</v>
      </c>
      <c r="V16" s="3">
        <v>12.687088099637201</v>
      </c>
    </row>
    <row r="17" spans="1:22" x14ac:dyDescent="0.35">
      <c r="A17" s="2">
        <v>42362</v>
      </c>
      <c r="B17" s="3" t="e">
        <v>#N/A</v>
      </c>
      <c r="C17" s="3">
        <v>12.339424104305101</v>
      </c>
      <c r="D17" s="3">
        <v>14.181678411677</v>
      </c>
      <c r="E17" s="3">
        <v>16.205054784920101</v>
      </c>
      <c r="F17" s="3">
        <v>12.2043701767318</v>
      </c>
      <c r="G17" s="3">
        <v>7.5069202788701501</v>
      </c>
      <c r="H17" s="3">
        <v>15.360524660027</v>
      </c>
      <c r="I17" s="3">
        <v>11.793211849578199</v>
      </c>
      <c r="J17" s="3" t="e">
        <v>#N/A</v>
      </c>
      <c r="K17" s="3">
        <v>10.1439565632782</v>
      </c>
      <c r="L17" s="3">
        <v>10.515089961829201</v>
      </c>
      <c r="M17" s="3">
        <v>14.828354045267499</v>
      </c>
      <c r="N17" s="3">
        <v>4.8082465896792996</v>
      </c>
      <c r="O17" s="3">
        <v>17.2408434686748</v>
      </c>
      <c r="P17" s="3">
        <v>9.4445222957911401</v>
      </c>
      <c r="Q17" s="3">
        <v>10.412163085060801</v>
      </c>
      <c r="R17" s="3">
        <v>12.5808672534201</v>
      </c>
      <c r="S17" s="3">
        <v>8.3904591362180607</v>
      </c>
      <c r="T17" s="3">
        <v>11.017746925785399</v>
      </c>
      <c r="U17" s="3">
        <v>11.831708054721499</v>
      </c>
      <c r="V17" s="3">
        <v>12.468824731962799</v>
      </c>
    </row>
    <row r="18" spans="1:22" x14ac:dyDescent="0.35">
      <c r="A18" s="2">
        <v>42396</v>
      </c>
      <c r="B18" s="3" t="e">
        <v>#N/A</v>
      </c>
      <c r="C18" s="3">
        <v>11.9114595469562</v>
      </c>
      <c r="D18" s="3">
        <v>14.3763946588558</v>
      </c>
      <c r="E18" s="3">
        <v>14.986406438448499</v>
      </c>
      <c r="F18" s="3">
        <v>11.8508820333901</v>
      </c>
      <c r="G18" s="3">
        <v>11.7756606313721</v>
      </c>
      <c r="H18" s="3">
        <v>15.0059531423751</v>
      </c>
      <c r="I18" s="3">
        <v>11.2412298117743</v>
      </c>
      <c r="J18" s="3">
        <v>16.5186907292826</v>
      </c>
      <c r="K18" s="3">
        <v>10.045027267274101</v>
      </c>
      <c r="L18" s="3">
        <v>9.7922213474836504</v>
      </c>
      <c r="M18" s="3">
        <v>13.4928461136096</v>
      </c>
      <c r="N18" s="3">
        <v>9.9086515612175994</v>
      </c>
      <c r="O18" s="3">
        <v>16.390739497615499</v>
      </c>
      <c r="P18" s="3">
        <v>8.88826730494233</v>
      </c>
      <c r="Q18" s="3">
        <v>10.1632188900283</v>
      </c>
      <c r="R18" s="3">
        <v>12.8741579996562</v>
      </c>
      <c r="S18" s="3">
        <v>8.1365786867057306</v>
      </c>
      <c r="T18" s="3">
        <v>10.118363493295901</v>
      </c>
      <c r="U18" s="3">
        <v>12.4810825893707</v>
      </c>
      <c r="V18" s="3">
        <v>11.2217913600836</v>
      </c>
    </row>
    <row r="19" spans="1:22" x14ac:dyDescent="0.35">
      <c r="A19" s="2">
        <v>42426</v>
      </c>
      <c r="B19" s="3" t="e">
        <v>#N/A</v>
      </c>
      <c r="C19" s="3">
        <v>12.2797681534162</v>
      </c>
      <c r="D19" s="3">
        <v>14.8452879832438</v>
      </c>
      <c r="E19" s="3">
        <v>15.0828749548037</v>
      </c>
      <c r="F19" s="3">
        <v>13.063578502597</v>
      </c>
      <c r="G19" s="3">
        <v>13.8731689751078</v>
      </c>
      <c r="H19" s="3">
        <v>15.599515514504001</v>
      </c>
      <c r="I19" s="3">
        <v>12.225314642180599</v>
      </c>
      <c r="J19" s="3">
        <v>17.606958722840101</v>
      </c>
      <c r="K19" s="3">
        <v>10.284499860588401</v>
      </c>
      <c r="L19" s="3">
        <v>10.9444823607844</v>
      </c>
      <c r="M19" s="3">
        <v>13.9204506551298</v>
      </c>
      <c r="N19" s="3">
        <v>8.5306209990739497</v>
      </c>
      <c r="O19" s="3">
        <v>16.248659469710098</v>
      </c>
      <c r="P19" s="3">
        <v>9.0288584914546401</v>
      </c>
      <c r="Q19" s="3">
        <v>11.4009116154265</v>
      </c>
      <c r="R19" s="3">
        <v>13.8240344887753</v>
      </c>
      <c r="S19" s="3">
        <v>8.4330028132114698</v>
      </c>
      <c r="T19" s="3">
        <v>11.145700815293701</v>
      </c>
      <c r="U19" s="3">
        <v>15.0644352816773</v>
      </c>
      <c r="V19" s="3">
        <v>11.7760191941999</v>
      </c>
    </row>
    <row r="20" spans="1:22" x14ac:dyDescent="0.35">
      <c r="A20" s="2">
        <v>42453</v>
      </c>
      <c r="B20" s="3" t="e">
        <v>#N/A</v>
      </c>
      <c r="C20" s="3">
        <v>13.245491619447799</v>
      </c>
      <c r="D20" s="3">
        <v>15.1764160450322</v>
      </c>
      <c r="E20" s="3">
        <v>17.0534753829008</v>
      </c>
      <c r="F20" s="3">
        <v>13.4234297128839</v>
      </c>
      <c r="G20" s="3">
        <v>15.146417648069701</v>
      </c>
      <c r="H20" s="3">
        <v>16.1431817465153</v>
      </c>
      <c r="I20" s="3">
        <v>12.8128322924525</v>
      </c>
      <c r="J20" s="3">
        <v>18.576996638565902</v>
      </c>
      <c r="K20" s="3">
        <v>10.6763572898191</v>
      </c>
      <c r="L20" s="3">
        <v>13.3115345007268</v>
      </c>
      <c r="M20" s="3">
        <v>14.714147842809099</v>
      </c>
      <c r="N20" s="3">
        <v>8.6373575146019999</v>
      </c>
      <c r="O20" s="3">
        <v>17.3371912904576</v>
      </c>
      <c r="P20" s="3">
        <v>10.010042863425401</v>
      </c>
      <c r="Q20" s="3">
        <v>11.9975188032586</v>
      </c>
      <c r="R20" s="3">
        <v>14.5074120410459</v>
      </c>
      <c r="S20" s="3">
        <v>9.0747008384336301</v>
      </c>
      <c r="T20" s="3">
        <v>12.1184907590007</v>
      </c>
      <c r="U20" s="3">
        <v>12.5856413404961</v>
      </c>
      <c r="V20" s="3">
        <v>12.853246442531001</v>
      </c>
    </row>
    <row r="21" spans="1:22" x14ac:dyDescent="0.35">
      <c r="A21" s="2">
        <v>42487</v>
      </c>
      <c r="B21" s="3" t="e">
        <v>#N/A</v>
      </c>
      <c r="C21" s="3">
        <v>13.8730752546874</v>
      </c>
      <c r="D21" s="3">
        <v>14.9113526823374</v>
      </c>
      <c r="E21" s="3">
        <v>16.202286202457302</v>
      </c>
      <c r="F21" s="3">
        <v>12.7561358312878</v>
      </c>
      <c r="G21" s="3">
        <v>16.773411676454501</v>
      </c>
      <c r="H21" s="3">
        <v>15.9490406654417</v>
      </c>
      <c r="I21" s="3">
        <v>12.570158968684099</v>
      </c>
      <c r="J21" s="3">
        <v>19.522163506375801</v>
      </c>
      <c r="K21" s="3">
        <v>10.4975639366053</v>
      </c>
      <c r="L21" s="3">
        <v>13.957089640433599</v>
      </c>
      <c r="M21" s="3">
        <v>15.0757784734488</v>
      </c>
      <c r="N21" s="3">
        <v>10.0671604657253</v>
      </c>
      <c r="O21" s="3">
        <v>17.673857485728401</v>
      </c>
      <c r="P21" s="3">
        <v>10.2341951425923</v>
      </c>
      <c r="Q21" s="3">
        <v>12.2720313287666</v>
      </c>
      <c r="R21" s="3">
        <v>14.561768739681099</v>
      </c>
      <c r="S21" s="3">
        <v>9.3532127226693405</v>
      </c>
      <c r="T21" s="3">
        <v>13.2185238083428</v>
      </c>
      <c r="U21" s="3">
        <v>12.3547835447031</v>
      </c>
      <c r="V21" s="3">
        <v>13.564467898245301</v>
      </c>
    </row>
    <row r="22" spans="1:22" x14ac:dyDescent="0.35">
      <c r="A22" s="2">
        <v>42517</v>
      </c>
      <c r="B22" s="3" t="e">
        <v>#N/A</v>
      </c>
      <c r="C22" s="3">
        <v>13.748109640259599</v>
      </c>
      <c r="D22" s="3">
        <v>14.6884019061595</v>
      </c>
      <c r="E22" s="3">
        <v>16.3744639167261</v>
      </c>
      <c r="F22" s="3">
        <v>12.0701347295986</v>
      </c>
      <c r="G22" s="3">
        <v>14.409885865273401</v>
      </c>
      <c r="H22" s="3">
        <v>15.7209763177787</v>
      </c>
      <c r="I22" s="3">
        <v>12.6543162650773</v>
      </c>
      <c r="J22" s="3">
        <v>19.268412308350399</v>
      </c>
      <c r="K22" s="3">
        <v>9.9319892540651598</v>
      </c>
      <c r="L22" s="3">
        <v>12.1038566696463</v>
      </c>
      <c r="M22" s="3">
        <v>14.571702794748401</v>
      </c>
      <c r="N22" s="3">
        <v>10.5736317902035</v>
      </c>
      <c r="O22" s="3">
        <v>17.854347927628702</v>
      </c>
      <c r="P22" s="3">
        <v>9.9279931731580806</v>
      </c>
      <c r="Q22" s="3">
        <v>11.5920160406317</v>
      </c>
      <c r="R22" s="3">
        <v>14.430600557078</v>
      </c>
      <c r="S22" s="3">
        <v>8.4852049141963608</v>
      </c>
      <c r="T22" s="3">
        <v>12.5653053381786</v>
      </c>
      <c r="U22" s="3">
        <v>12.4146357100876</v>
      </c>
      <c r="V22" s="3">
        <v>13.1278811042315</v>
      </c>
    </row>
    <row r="23" spans="1:22" x14ac:dyDescent="0.35">
      <c r="A23" s="2">
        <v>42548</v>
      </c>
      <c r="B23" s="3" t="e">
        <v>#N/A</v>
      </c>
      <c r="C23" s="3">
        <v>14.5299538594334</v>
      </c>
      <c r="D23" s="3">
        <v>14.909573437822701</v>
      </c>
      <c r="E23" s="3">
        <v>17.334306028079599</v>
      </c>
      <c r="F23" s="3">
        <v>11.3388473822571</v>
      </c>
      <c r="G23" s="3">
        <v>13.6805806798879</v>
      </c>
      <c r="H23" s="3">
        <v>16.0378496775527</v>
      </c>
      <c r="I23" s="3">
        <v>12.7332684457434</v>
      </c>
      <c r="J23" s="3">
        <v>17.853950477707698</v>
      </c>
      <c r="K23" s="3">
        <v>9.71647832340585</v>
      </c>
      <c r="L23" s="3">
        <v>11.986075625296101</v>
      </c>
      <c r="M23" s="3">
        <v>13.7876790644736</v>
      </c>
      <c r="N23" s="3">
        <v>8.0189941337674906</v>
      </c>
      <c r="O23" s="3">
        <v>17.329128668542602</v>
      </c>
      <c r="P23" s="3">
        <v>10.515152288843201</v>
      </c>
      <c r="Q23" s="3">
        <v>11.808597530891801</v>
      </c>
      <c r="R23" s="3">
        <v>14.505017990741999</v>
      </c>
      <c r="S23" s="3">
        <v>8.1231692035383798</v>
      </c>
      <c r="T23" s="3">
        <v>12.354903820461701</v>
      </c>
      <c r="U23" s="3">
        <v>11.758631480383199</v>
      </c>
      <c r="V23" s="3">
        <v>13.268107402450701</v>
      </c>
    </row>
    <row r="24" spans="1:22" x14ac:dyDescent="0.35">
      <c r="A24" s="2">
        <v>42578</v>
      </c>
      <c r="B24" s="3">
        <v>13.661169581905799</v>
      </c>
      <c r="C24" s="3">
        <v>15.33276080516</v>
      </c>
      <c r="D24" s="3">
        <v>16.523783762877802</v>
      </c>
      <c r="E24" s="3">
        <v>18.1054242414463</v>
      </c>
      <c r="F24" s="3">
        <v>11.815198524966</v>
      </c>
      <c r="G24" s="3">
        <v>14.414494561805</v>
      </c>
      <c r="H24" s="3">
        <v>16.4893689519382</v>
      </c>
      <c r="I24" s="3">
        <v>13.6853136851107</v>
      </c>
      <c r="J24" s="3">
        <v>18.5041603772051</v>
      </c>
      <c r="K24" s="3">
        <v>10.102526029226601</v>
      </c>
      <c r="L24" s="3">
        <v>13.556803927978899</v>
      </c>
      <c r="M24" s="3">
        <v>15.6432236396886</v>
      </c>
      <c r="N24" s="3">
        <v>9.0436291391024799</v>
      </c>
      <c r="O24" s="3">
        <v>18.310761596610401</v>
      </c>
      <c r="P24" s="3">
        <v>11.529728211491401</v>
      </c>
      <c r="Q24" s="3">
        <v>12.6111078202113</v>
      </c>
      <c r="R24" s="3">
        <v>15.3757529978585</v>
      </c>
      <c r="S24" s="3">
        <v>8.0206210668145292</v>
      </c>
      <c r="T24" s="3">
        <v>12.7766428551723</v>
      </c>
      <c r="U24" s="3">
        <v>12.2815409714624</v>
      </c>
      <c r="V24" s="3">
        <v>13.2465587322028</v>
      </c>
    </row>
    <row r="25" spans="1:22" x14ac:dyDescent="0.35">
      <c r="A25" s="2">
        <v>42608</v>
      </c>
      <c r="B25" s="3">
        <v>13.7978494815428</v>
      </c>
      <c r="C25" s="3">
        <v>15.837097046777901</v>
      </c>
      <c r="D25" s="3">
        <v>16.775554998097299</v>
      </c>
      <c r="E25" s="3">
        <v>18.3528798425695</v>
      </c>
      <c r="F25" s="3">
        <v>12.016686123976401</v>
      </c>
      <c r="G25" s="3">
        <v>14.0140350818071</v>
      </c>
      <c r="H25" s="3">
        <v>16.798382315072502</v>
      </c>
      <c r="I25" s="3">
        <v>13.7124415960243</v>
      </c>
      <c r="J25" s="3">
        <v>18.423170247325999</v>
      </c>
      <c r="K25" s="3">
        <v>10.0311093419683</v>
      </c>
      <c r="L25" s="3">
        <v>13.666756269468401</v>
      </c>
      <c r="M25" s="3">
        <v>15.4766806062634</v>
      </c>
      <c r="N25" s="3">
        <v>8.5155106677695702</v>
      </c>
      <c r="O25" s="3">
        <v>17.9286621657808</v>
      </c>
      <c r="P25" s="3">
        <v>12.012050638117501</v>
      </c>
      <c r="Q25" s="3">
        <v>13.4400751251535</v>
      </c>
      <c r="R25" s="3">
        <v>15.362229327051599</v>
      </c>
      <c r="S25" s="3">
        <v>8.3802730883958692</v>
      </c>
      <c r="T25" s="3">
        <v>12.351141896259801</v>
      </c>
      <c r="U25" s="3">
        <v>11.943101525836299</v>
      </c>
      <c r="V25" s="3">
        <v>12.2361563299393</v>
      </c>
    </row>
    <row r="26" spans="1:22" x14ac:dyDescent="0.35">
      <c r="A26" s="2">
        <v>42640</v>
      </c>
      <c r="B26" s="3">
        <v>13.533246750455699</v>
      </c>
      <c r="C26" s="3">
        <v>15.358019125739601</v>
      </c>
      <c r="D26" s="3">
        <v>16.805714596097602</v>
      </c>
      <c r="E26" s="3">
        <v>16.821148816956299</v>
      </c>
      <c r="F26" s="3">
        <v>11.5645952759536</v>
      </c>
      <c r="G26" s="3">
        <v>13.3322949755986</v>
      </c>
      <c r="H26" s="3">
        <v>16.704374759177401</v>
      </c>
      <c r="I26" s="3">
        <v>13.654608020848499</v>
      </c>
      <c r="J26" s="3">
        <v>17.988126766578301</v>
      </c>
      <c r="K26" s="3">
        <v>10.139465927540201</v>
      </c>
      <c r="L26" s="3">
        <v>13.671544923879599</v>
      </c>
      <c r="M26" s="3">
        <v>14.7186174915746</v>
      </c>
      <c r="N26" s="3">
        <v>8.63594907064574</v>
      </c>
      <c r="O26" s="3">
        <v>17.803003709145401</v>
      </c>
      <c r="P26" s="3">
        <v>12.475883701085801</v>
      </c>
      <c r="Q26" s="3">
        <v>12.784395569791601</v>
      </c>
      <c r="R26" s="3">
        <v>14.5606892822278</v>
      </c>
      <c r="S26" s="3">
        <v>8.3041703385399401</v>
      </c>
      <c r="T26" s="3">
        <v>12.209680186151299</v>
      </c>
      <c r="U26" s="3">
        <v>13.6839073322773</v>
      </c>
      <c r="V26" s="3">
        <v>11.7791095012716</v>
      </c>
    </row>
    <row r="27" spans="1:22" x14ac:dyDescent="0.35">
      <c r="A27" s="2">
        <v>42670</v>
      </c>
      <c r="B27" s="3">
        <v>13.857541377398601</v>
      </c>
      <c r="C27" s="3">
        <v>16.915700909184601</v>
      </c>
      <c r="D27" s="3">
        <v>16.392747693504798</v>
      </c>
      <c r="E27" s="3">
        <v>16.491544157820801</v>
      </c>
      <c r="F27" s="3">
        <v>11.8972792776035</v>
      </c>
      <c r="G27" s="3">
        <v>12.200030832345099</v>
      </c>
      <c r="H27" s="3">
        <v>16.681127232371399</v>
      </c>
      <c r="I27" s="3">
        <v>13.5946043446655</v>
      </c>
      <c r="J27" s="3">
        <v>18.066714156489201</v>
      </c>
      <c r="K27" s="3">
        <v>9.9245128119001809</v>
      </c>
      <c r="L27" s="3">
        <v>14.8888202242526</v>
      </c>
      <c r="M27" s="3">
        <v>14.615401419473599</v>
      </c>
      <c r="N27" s="3">
        <v>8.8849245866183004</v>
      </c>
      <c r="O27" s="3">
        <v>17.518451694573699</v>
      </c>
      <c r="P27" s="3">
        <v>12.1399700913944</v>
      </c>
      <c r="Q27" s="3">
        <v>13.005443826459301</v>
      </c>
      <c r="R27" s="3">
        <v>14.6498918764216</v>
      </c>
      <c r="S27" s="3">
        <v>8.2461138803096805</v>
      </c>
      <c r="T27" s="3">
        <v>12.1883838452326</v>
      </c>
      <c r="U27" s="3">
        <v>12.8748938235615</v>
      </c>
      <c r="V27" s="3">
        <v>12.0372089370399</v>
      </c>
    </row>
    <row r="28" spans="1:22" x14ac:dyDescent="0.35">
      <c r="A28" s="2">
        <v>42699</v>
      </c>
      <c r="B28" s="3">
        <v>14.3038990326601</v>
      </c>
      <c r="C28" s="3">
        <v>15.9644791327758</v>
      </c>
      <c r="D28" s="3">
        <v>14.749172492290599</v>
      </c>
      <c r="E28" s="3">
        <v>15.360795463616499</v>
      </c>
      <c r="F28" s="3">
        <v>11.5741619363765</v>
      </c>
      <c r="G28" s="3">
        <v>11.7005174033696</v>
      </c>
      <c r="H28" s="3">
        <v>16.268504482950899</v>
      </c>
      <c r="I28" s="3">
        <v>13.0710111127506</v>
      </c>
      <c r="J28" s="3">
        <v>16.663339756674901</v>
      </c>
      <c r="K28" s="3">
        <v>9.6547334911060805</v>
      </c>
      <c r="L28" s="3">
        <v>13.674141221492601</v>
      </c>
      <c r="M28" s="3">
        <v>14.050760759218599</v>
      </c>
      <c r="N28" s="3">
        <v>9.3862553616494004</v>
      </c>
      <c r="O28" s="3">
        <v>16.296243065510101</v>
      </c>
      <c r="P28" s="3">
        <v>11.9454535556898</v>
      </c>
      <c r="Q28" s="3">
        <v>12.084654935689301</v>
      </c>
      <c r="R28" s="3">
        <v>14.6381557326128</v>
      </c>
      <c r="S28" s="3">
        <v>7.54964606902195</v>
      </c>
      <c r="T28" s="3">
        <v>11.371035904674301</v>
      </c>
      <c r="U28" s="3">
        <v>12.9696453973208</v>
      </c>
      <c r="V28" s="3">
        <v>14.2254536575551</v>
      </c>
    </row>
    <row r="29" spans="1:22" x14ac:dyDescent="0.35">
      <c r="A29" s="2">
        <v>42731</v>
      </c>
      <c r="B29" s="3">
        <v>13.1712263808364</v>
      </c>
      <c r="C29" s="3">
        <v>15.1250117576715</v>
      </c>
      <c r="D29" s="3">
        <v>14.391699520198999</v>
      </c>
      <c r="E29" s="3">
        <v>15.1139342945433</v>
      </c>
      <c r="F29" s="3">
        <v>11.7922763575356</v>
      </c>
      <c r="G29" s="3">
        <v>11.328085252766</v>
      </c>
      <c r="H29" s="3">
        <v>16.183784840250901</v>
      </c>
      <c r="I29" s="3">
        <v>12.753594433887899</v>
      </c>
      <c r="J29" s="3">
        <v>16.062631428133798</v>
      </c>
      <c r="K29" s="3">
        <v>9.8029746163328806</v>
      </c>
      <c r="L29" s="3">
        <v>12.418946961622</v>
      </c>
      <c r="M29" s="3">
        <v>14.1503907607614</v>
      </c>
      <c r="N29" s="3">
        <v>8.7455602041509799</v>
      </c>
      <c r="O29" s="3">
        <v>15.8500535426223</v>
      </c>
      <c r="P29" s="3">
        <v>11.140229256221801</v>
      </c>
      <c r="Q29" s="3">
        <v>13.111511241940701</v>
      </c>
      <c r="R29" s="3">
        <v>14.6620793792799</v>
      </c>
      <c r="S29" s="3">
        <v>7.6244623814514796</v>
      </c>
      <c r="T29" s="3">
        <v>11.578823947766701</v>
      </c>
      <c r="U29" s="3">
        <v>12.456274917509299</v>
      </c>
      <c r="V29" s="3">
        <v>14.432266525718401</v>
      </c>
    </row>
    <row r="30" spans="1:22" x14ac:dyDescent="0.35">
      <c r="A30" s="2">
        <v>42762</v>
      </c>
      <c r="B30" s="3">
        <v>13.240012857235</v>
      </c>
      <c r="C30" s="3">
        <v>15.749707707245699</v>
      </c>
      <c r="D30" s="3">
        <v>15.1816604320246</v>
      </c>
      <c r="E30" s="3">
        <v>16.8274441991922</v>
      </c>
      <c r="F30" s="3">
        <v>12.449019294578299</v>
      </c>
      <c r="G30" s="3">
        <v>12.895951670286999</v>
      </c>
      <c r="H30" s="3">
        <v>16.732319872063702</v>
      </c>
      <c r="I30" s="3">
        <v>13.087403666207599</v>
      </c>
      <c r="J30" s="3">
        <v>16.495710208372</v>
      </c>
      <c r="K30" s="3">
        <v>9.5845176600352602</v>
      </c>
      <c r="L30" s="3">
        <v>13.441062345127801</v>
      </c>
      <c r="M30" s="3">
        <v>14.925101147275299</v>
      </c>
      <c r="N30" s="3">
        <v>8.9521009400339793</v>
      </c>
      <c r="O30" s="3">
        <v>17.1368201871115</v>
      </c>
      <c r="P30" s="3">
        <v>12.0071719293888</v>
      </c>
      <c r="Q30" s="3">
        <v>13.9086525011828</v>
      </c>
      <c r="R30" s="3">
        <v>15.265850720049</v>
      </c>
      <c r="S30" s="3">
        <v>8.2642658718022801</v>
      </c>
      <c r="T30" s="3">
        <v>12.4564253697207</v>
      </c>
      <c r="U30" s="3">
        <v>12.4083028313543</v>
      </c>
      <c r="V30" s="3">
        <v>14.6232261546364</v>
      </c>
    </row>
    <row r="31" spans="1:22" x14ac:dyDescent="0.35">
      <c r="A31" s="2">
        <v>42793</v>
      </c>
      <c r="B31" s="3">
        <v>13.1811550236743</v>
      </c>
      <c r="C31" s="3">
        <v>16.022567380156801</v>
      </c>
      <c r="D31" s="3">
        <v>15.206850853762701</v>
      </c>
      <c r="E31" s="3">
        <v>16.260726964228098</v>
      </c>
      <c r="F31" s="3">
        <v>12.634189166481001</v>
      </c>
      <c r="G31" s="3">
        <v>12.8541384037354</v>
      </c>
      <c r="H31" s="3">
        <v>16.652495898042499</v>
      </c>
      <c r="I31" s="3">
        <v>13.1174258781215</v>
      </c>
      <c r="J31" s="3">
        <v>16.520055806353501</v>
      </c>
      <c r="K31" s="3">
        <v>9.3783393781934201</v>
      </c>
      <c r="L31" s="3">
        <v>13.4815503036893</v>
      </c>
      <c r="M31" s="3">
        <v>15.4652583077313</v>
      </c>
      <c r="N31" s="3">
        <v>9.1068799543007906</v>
      </c>
      <c r="O31" s="3">
        <v>17.7837250406285</v>
      </c>
      <c r="P31" s="3">
        <v>12.3541590699162</v>
      </c>
      <c r="Q31" s="3">
        <v>13.4978008178277</v>
      </c>
      <c r="R31" s="3">
        <v>14.845037589453</v>
      </c>
      <c r="S31" s="3">
        <v>8.4518626804105708</v>
      </c>
      <c r="T31" s="3">
        <v>12.374713445244099</v>
      </c>
      <c r="U31" s="3">
        <v>13.452196845187601</v>
      </c>
      <c r="V31" s="3">
        <v>14.297940518303299</v>
      </c>
    </row>
    <row r="32" spans="1:22" x14ac:dyDescent="0.35">
      <c r="A32" s="2">
        <v>42821</v>
      </c>
      <c r="B32" s="3">
        <v>13.260128260538</v>
      </c>
      <c r="C32" s="3">
        <v>17.0134149160505</v>
      </c>
      <c r="D32" s="3">
        <v>15.3549593775825</v>
      </c>
      <c r="E32" s="3">
        <v>16.643804127774601</v>
      </c>
      <c r="F32" s="3">
        <v>12.135008012534399</v>
      </c>
      <c r="G32" s="3">
        <v>13.215763910586499</v>
      </c>
      <c r="H32" s="3">
        <v>16.910834357386801</v>
      </c>
      <c r="I32" s="3">
        <v>13.230190878025599</v>
      </c>
      <c r="J32" s="3">
        <v>17.313436277834299</v>
      </c>
      <c r="K32" s="3">
        <v>9.5202962716444208</v>
      </c>
      <c r="L32" s="3">
        <v>12.666607544507499</v>
      </c>
      <c r="M32" s="3">
        <v>15.8999503254761</v>
      </c>
      <c r="N32" s="3">
        <v>9.0986131722628496</v>
      </c>
      <c r="O32" s="3">
        <v>17.705388350154301</v>
      </c>
      <c r="P32" s="3">
        <v>12.424955006323</v>
      </c>
      <c r="Q32" s="3">
        <v>12.7996685153686</v>
      </c>
      <c r="R32" s="3">
        <v>14.943105616619601</v>
      </c>
      <c r="S32" s="3">
        <v>8.3783093960738508</v>
      </c>
      <c r="T32" s="3">
        <v>11.842253074934399</v>
      </c>
      <c r="U32" s="3">
        <v>14.187436005573201</v>
      </c>
      <c r="V32" s="3">
        <v>13.6109499552058</v>
      </c>
    </row>
    <row r="33" spans="1:22" x14ac:dyDescent="0.35">
      <c r="A33" s="2">
        <v>42852</v>
      </c>
      <c r="B33" s="3">
        <v>13.411308704687301</v>
      </c>
      <c r="C33" s="3">
        <v>17.0025113496412</v>
      </c>
      <c r="D33" s="3">
        <v>15.676637917369501</v>
      </c>
      <c r="E33" s="3">
        <v>17.5111414205983</v>
      </c>
      <c r="F33" s="3">
        <v>12.8945212914306</v>
      </c>
      <c r="G33" s="3">
        <v>11.1017491867294</v>
      </c>
      <c r="H33" s="3">
        <v>17.051128033261101</v>
      </c>
      <c r="I33" s="3">
        <v>13.132985602613999</v>
      </c>
      <c r="J33" s="3">
        <v>16.897454467445101</v>
      </c>
      <c r="K33" s="3">
        <v>9.0518290873055705</v>
      </c>
      <c r="L33" s="3">
        <v>12.605006544020799</v>
      </c>
      <c r="M33" s="3">
        <v>16.196055470807998</v>
      </c>
      <c r="N33" s="3">
        <v>11.0989362041491</v>
      </c>
      <c r="O33" s="3">
        <v>18.196159380783801</v>
      </c>
      <c r="P33" s="3">
        <v>12.634073763593801</v>
      </c>
      <c r="Q33" s="3">
        <v>12.800102634693401</v>
      </c>
      <c r="R33" s="3">
        <v>14.766155766815899</v>
      </c>
      <c r="S33" s="3">
        <v>8.6375753096376897</v>
      </c>
      <c r="T33" s="3">
        <v>11.874285478984101</v>
      </c>
      <c r="U33" s="3">
        <v>14.6294100979371</v>
      </c>
      <c r="V33" s="3">
        <v>13.665649311069201</v>
      </c>
    </row>
    <row r="34" spans="1:22" x14ac:dyDescent="0.35">
      <c r="A34" s="2">
        <v>42881</v>
      </c>
      <c r="B34" s="3">
        <v>13.459070818320299</v>
      </c>
      <c r="C34" s="3">
        <v>17.434720737634201</v>
      </c>
      <c r="D34" s="3">
        <v>15.6191639744788</v>
      </c>
      <c r="E34" s="3">
        <v>17.466809198902101</v>
      </c>
      <c r="F34" s="3">
        <v>12.3659463442345</v>
      </c>
      <c r="G34" s="3">
        <v>11.873905231692801</v>
      </c>
      <c r="H34" s="3">
        <v>16.887295556657701</v>
      </c>
      <c r="I34" s="3">
        <v>13.479971882516701</v>
      </c>
      <c r="J34" s="3">
        <v>16.665736543714299</v>
      </c>
      <c r="K34" s="3">
        <v>9.61116199746942</v>
      </c>
      <c r="L34" s="3">
        <v>12.359838609854799</v>
      </c>
      <c r="M34" s="3">
        <v>16.364906063576701</v>
      </c>
      <c r="N34" s="3">
        <v>13.5534041922106</v>
      </c>
      <c r="O34" s="3">
        <v>18.473391022704099</v>
      </c>
      <c r="P34" s="3">
        <v>13.131343012766701</v>
      </c>
      <c r="Q34" s="3">
        <v>13.1125261253934</v>
      </c>
      <c r="R34" s="3">
        <v>14.7318193814599</v>
      </c>
      <c r="S34" s="3">
        <v>8.6252972637580996</v>
      </c>
      <c r="T34" s="3">
        <v>11.5364647010965</v>
      </c>
      <c r="U34" s="3">
        <v>14.408862556606501</v>
      </c>
      <c r="V34" s="3">
        <v>13.557960616860401</v>
      </c>
    </row>
    <row r="35" spans="1:22" x14ac:dyDescent="0.35">
      <c r="A35" s="2">
        <v>42913</v>
      </c>
      <c r="B35" s="3">
        <v>14.300885291339601</v>
      </c>
      <c r="C35" s="3">
        <v>16.816172124075599</v>
      </c>
      <c r="D35" s="3">
        <v>15.7705602093507</v>
      </c>
      <c r="E35" s="3">
        <v>17.193966243061301</v>
      </c>
      <c r="F35" s="3">
        <v>12.537941901026301</v>
      </c>
      <c r="G35" s="3">
        <v>11.7631398545217</v>
      </c>
      <c r="H35" s="3">
        <v>16.585730214287601</v>
      </c>
      <c r="I35" s="3">
        <v>14.069428728065599</v>
      </c>
      <c r="J35" s="3">
        <v>16.463690392726999</v>
      </c>
      <c r="K35" s="3">
        <v>9.5894973753742203</v>
      </c>
      <c r="L35" s="3">
        <v>11.7908725074094</v>
      </c>
      <c r="M35" s="3">
        <v>15.076738919659499</v>
      </c>
      <c r="N35" s="3">
        <v>12.8617585892659</v>
      </c>
      <c r="O35" s="3">
        <v>17.8349355470964</v>
      </c>
      <c r="P35" s="3">
        <v>13.0650711790726</v>
      </c>
      <c r="Q35" s="3">
        <v>11.9728164340359</v>
      </c>
      <c r="R35" s="3">
        <v>14.907250766526101</v>
      </c>
      <c r="S35" s="3">
        <v>8.6760543520165907</v>
      </c>
      <c r="T35" s="3">
        <v>11.105600665144101</v>
      </c>
      <c r="U35" s="3">
        <v>15.3365785358389</v>
      </c>
      <c r="V35" s="3">
        <v>14.8141075060303</v>
      </c>
    </row>
    <row r="36" spans="1:22" x14ac:dyDescent="0.35">
      <c r="A36" s="2">
        <v>42943</v>
      </c>
      <c r="B36" s="3">
        <v>14.1363520171488</v>
      </c>
      <c r="C36" s="3">
        <v>17.8348640732804</v>
      </c>
      <c r="D36" s="3">
        <v>15.594489884588899</v>
      </c>
      <c r="E36" s="3">
        <v>16.745246187502001</v>
      </c>
      <c r="F36" s="3">
        <v>12.5572029488784</v>
      </c>
      <c r="G36" s="3">
        <v>12.6159891085527</v>
      </c>
      <c r="H36" s="3">
        <v>16.4316948254775</v>
      </c>
      <c r="I36" s="3">
        <v>14.1182821551747</v>
      </c>
      <c r="J36" s="3">
        <v>17.0201080036665</v>
      </c>
      <c r="K36" s="3">
        <v>9.5592705379477998</v>
      </c>
      <c r="L36" s="3">
        <v>12.3335292435768</v>
      </c>
      <c r="M36" s="3">
        <v>15.8683390926128</v>
      </c>
      <c r="N36" s="3">
        <v>12.611387122843601</v>
      </c>
      <c r="O36" s="3">
        <v>18.885360689784701</v>
      </c>
      <c r="P36" s="3">
        <v>13.6035595214623</v>
      </c>
      <c r="Q36" s="3">
        <v>12.5875642555173</v>
      </c>
      <c r="R36" s="3">
        <v>14.7364118530787</v>
      </c>
      <c r="S36" s="3">
        <v>8.9835755744532708</v>
      </c>
      <c r="T36" s="3">
        <v>11.740761810081001</v>
      </c>
      <c r="U36" s="3">
        <v>14.7767092833231</v>
      </c>
      <c r="V36" s="3">
        <v>14.4318564997817</v>
      </c>
    </row>
    <row r="37" spans="1:22" x14ac:dyDescent="0.35">
      <c r="A37" s="2">
        <v>42972</v>
      </c>
      <c r="B37" s="3">
        <v>14.2168354092328</v>
      </c>
      <c r="C37" s="3">
        <v>18.596654510842001</v>
      </c>
      <c r="D37" s="3">
        <v>15.7157998225625</v>
      </c>
      <c r="E37" s="3">
        <v>16.8533295316062</v>
      </c>
      <c r="F37" s="3">
        <v>12.872218696819701</v>
      </c>
      <c r="G37" s="3">
        <v>12.3842163703038</v>
      </c>
      <c r="H37" s="3">
        <v>16.3540096340015</v>
      </c>
      <c r="I37" s="3">
        <v>14.0309975614039</v>
      </c>
      <c r="J37" s="3">
        <v>17.2499766433491</v>
      </c>
      <c r="K37" s="3">
        <v>9.1881458257488298</v>
      </c>
      <c r="L37" s="3">
        <v>13.4287483114112</v>
      </c>
      <c r="M37" s="3">
        <v>16.102162525732801</v>
      </c>
      <c r="N37" s="3">
        <v>12.259840262640701</v>
      </c>
      <c r="O37" s="3">
        <v>18.601940857578398</v>
      </c>
      <c r="P37" s="3">
        <v>13.674040608398</v>
      </c>
      <c r="Q37" s="3">
        <v>11.786465491621399</v>
      </c>
      <c r="R37" s="3">
        <v>14.6935457751831</v>
      </c>
      <c r="S37" s="3">
        <v>8.7124408088295695</v>
      </c>
      <c r="T37" s="3">
        <v>11.4435249921943</v>
      </c>
      <c r="U37" s="3">
        <v>15.4501523418744</v>
      </c>
      <c r="V37" s="3">
        <v>13.955607334144201</v>
      </c>
    </row>
    <row r="38" spans="1:22" x14ac:dyDescent="0.35">
      <c r="A38" s="2">
        <v>43005</v>
      </c>
      <c r="B38" s="3">
        <v>14.2061867975277</v>
      </c>
      <c r="C38" s="3">
        <v>19.121998474988398</v>
      </c>
      <c r="D38" s="3">
        <v>15.340482560220901</v>
      </c>
      <c r="E38" s="3">
        <v>17.1873508150098</v>
      </c>
      <c r="F38" s="3">
        <v>12.116211988088899</v>
      </c>
      <c r="G38" s="3">
        <v>12.6667128953535</v>
      </c>
      <c r="H38" s="3">
        <v>16.2766177450216</v>
      </c>
      <c r="I38" s="3">
        <v>13.1964645815462</v>
      </c>
      <c r="J38" s="3">
        <v>16.689607760726499</v>
      </c>
      <c r="K38" s="3">
        <v>9.1373600414049605</v>
      </c>
      <c r="L38" s="3">
        <v>13.6652925994794</v>
      </c>
      <c r="M38" s="3">
        <v>14.675016016775601</v>
      </c>
      <c r="N38" s="3">
        <v>10.5904491625584</v>
      </c>
      <c r="O38" s="3">
        <v>18.106215672536401</v>
      </c>
      <c r="P38" s="3">
        <v>13.511812616340499</v>
      </c>
      <c r="Q38" s="3">
        <v>10.988814817238501</v>
      </c>
      <c r="R38" s="3">
        <v>15.437007619346399</v>
      </c>
      <c r="S38" s="3">
        <v>7.9035007906361798</v>
      </c>
      <c r="T38" s="3">
        <v>10.954629404817</v>
      </c>
      <c r="U38" s="3">
        <v>15.2521622961244</v>
      </c>
      <c r="V38" s="3">
        <v>13.45884580119</v>
      </c>
    </row>
    <row r="39" spans="1:22" x14ac:dyDescent="0.35">
      <c r="A39" s="2">
        <v>43035</v>
      </c>
      <c r="B39" s="3">
        <v>14.606153292358799</v>
      </c>
      <c r="C39" s="3">
        <v>15.417939926637301</v>
      </c>
      <c r="D39" s="3">
        <v>15.370877863120599</v>
      </c>
      <c r="E39" s="3">
        <v>17.570971263427602</v>
      </c>
      <c r="F39" s="3">
        <v>12.119097119245501</v>
      </c>
      <c r="G39" s="3">
        <v>13.209930737033901</v>
      </c>
      <c r="H39" s="3">
        <v>16.012280282882799</v>
      </c>
      <c r="I39" s="3">
        <v>13.7254575813824</v>
      </c>
      <c r="J39" s="3">
        <v>16.062540974111801</v>
      </c>
      <c r="K39" s="3">
        <v>9.3960549268030995</v>
      </c>
      <c r="L39" s="3">
        <v>13.7444778607068</v>
      </c>
      <c r="M39" s="3">
        <v>15.364837014382999</v>
      </c>
      <c r="N39" s="3">
        <v>11.8891340474238</v>
      </c>
      <c r="O39" s="3">
        <v>18.896365455222099</v>
      </c>
      <c r="P39" s="3">
        <v>13.583912188555299</v>
      </c>
      <c r="Q39" s="3">
        <v>10.930240055199899</v>
      </c>
      <c r="R39" s="3">
        <v>15.736721124738301</v>
      </c>
      <c r="S39" s="3">
        <v>8.2388526983107901</v>
      </c>
      <c r="T39" s="3">
        <v>11.4360898867531</v>
      </c>
      <c r="U39" s="3">
        <v>16.286911444997699</v>
      </c>
      <c r="V39" s="3">
        <v>12.836013571963599</v>
      </c>
    </row>
    <row r="40" spans="1:22" x14ac:dyDescent="0.35">
      <c r="A40" s="2">
        <v>43066</v>
      </c>
      <c r="B40" s="3">
        <v>14.283444668979801</v>
      </c>
      <c r="C40" s="3">
        <v>12.840367630947201</v>
      </c>
      <c r="D40" s="3">
        <v>15.449659652476999</v>
      </c>
      <c r="E40" s="3">
        <v>17.246474677851499</v>
      </c>
      <c r="F40" s="3">
        <v>11.987150850503101</v>
      </c>
      <c r="G40" s="3">
        <v>12.5892885647696</v>
      </c>
      <c r="H40" s="3">
        <v>15.6489173062721</v>
      </c>
      <c r="I40" s="3">
        <v>13.629263610378899</v>
      </c>
      <c r="J40" s="3">
        <v>15.5264416121517</v>
      </c>
      <c r="K40" s="3">
        <v>9.2240641565395691</v>
      </c>
      <c r="L40" s="3">
        <v>13.1940354951968</v>
      </c>
      <c r="M40" s="3">
        <v>15.7187099893221</v>
      </c>
      <c r="N40" s="3">
        <v>11.6395733609613</v>
      </c>
      <c r="O40" s="3">
        <v>18.886095046548199</v>
      </c>
      <c r="P40" s="3">
        <v>13.9281044899496</v>
      </c>
      <c r="Q40" s="3">
        <v>10.6730998633528</v>
      </c>
      <c r="R40" s="3">
        <v>15.442635128359001</v>
      </c>
      <c r="S40" s="3">
        <v>7.7450903127258401</v>
      </c>
      <c r="T40" s="3">
        <v>10.7317122981118</v>
      </c>
      <c r="U40" s="3">
        <v>18.0866792130576</v>
      </c>
      <c r="V40" s="3">
        <v>12.924494757672001</v>
      </c>
    </row>
    <row r="41" spans="1:22" x14ac:dyDescent="0.35">
      <c r="A41" s="2">
        <v>43096</v>
      </c>
      <c r="B41" s="3">
        <v>13.6734644171804</v>
      </c>
      <c r="C41" s="3">
        <v>14.0058905831266</v>
      </c>
      <c r="D41" s="3">
        <v>15.687355328301299</v>
      </c>
      <c r="E41" s="3">
        <v>17.497676429329399</v>
      </c>
      <c r="F41" s="3">
        <v>11.958418104563901</v>
      </c>
      <c r="G41" s="3">
        <v>13.287673687739201</v>
      </c>
      <c r="H41" s="3">
        <v>16.219213419097802</v>
      </c>
      <c r="I41" s="3">
        <v>13.045120450484401</v>
      </c>
      <c r="J41" s="3">
        <v>15.731978346221799</v>
      </c>
      <c r="K41" s="3">
        <v>8.98131530061859</v>
      </c>
      <c r="L41" s="3">
        <v>13.4291561218882</v>
      </c>
      <c r="M41" s="3">
        <v>15.0730282848412</v>
      </c>
      <c r="N41" s="3">
        <v>14.148760517998101</v>
      </c>
      <c r="O41" s="3">
        <v>18.9657388688072</v>
      </c>
      <c r="P41" s="3">
        <v>13.333635869903601</v>
      </c>
      <c r="Q41" s="3">
        <v>11.7535276787067</v>
      </c>
      <c r="R41" s="3">
        <v>15.8882323906723</v>
      </c>
      <c r="S41" s="3">
        <v>7.9966617431434299</v>
      </c>
      <c r="T41" s="3">
        <v>10.8600871221538</v>
      </c>
      <c r="U41" s="3">
        <v>18.950098546242501</v>
      </c>
      <c r="V41" s="3">
        <v>13.182807606872901</v>
      </c>
    </row>
    <row r="42" spans="1:22" x14ac:dyDescent="0.35">
      <c r="A42" s="2">
        <v>43126</v>
      </c>
      <c r="B42" s="3">
        <v>14.623347261544</v>
      </c>
      <c r="C42" s="3">
        <v>14.861316549386499</v>
      </c>
      <c r="D42" s="3">
        <v>16.3079613389896</v>
      </c>
      <c r="E42" s="3">
        <v>18.105707118610798</v>
      </c>
      <c r="F42" s="3">
        <v>12.8081710547429</v>
      </c>
      <c r="G42" s="3">
        <v>14.6013665053627</v>
      </c>
      <c r="H42" s="3">
        <v>16.950125783914</v>
      </c>
      <c r="I42" s="3">
        <v>13.8609556660866</v>
      </c>
      <c r="J42" s="3">
        <v>16.400403387153698</v>
      </c>
      <c r="K42" s="3">
        <v>9.4056671835296495</v>
      </c>
      <c r="L42" s="3">
        <v>14.3108041255717</v>
      </c>
      <c r="M42" s="3">
        <v>15.7137537547714</v>
      </c>
      <c r="N42" s="3">
        <v>14.916221960435699</v>
      </c>
      <c r="O42" s="3">
        <v>19.560423046598899</v>
      </c>
      <c r="P42" s="3">
        <v>14.60594637657</v>
      </c>
      <c r="Q42" s="3">
        <v>12.3595006830858</v>
      </c>
      <c r="R42" s="3">
        <v>16.495930599194999</v>
      </c>
      <c r="S42" s="3">
        <v>8.5066425246778596</v>
      </c>
      <c r="T42" s="3">
        <v>11.7246085219211</v>
      </c>
      <c r="U42" s="3">
        <v>21.518346319630201</v>
      </c>
      <c r="V42" s="3">
        <v>13.9312519604877</v>
      </c>
    </row>
    <row r="43" spans="1:22" x14ac:dyDescent="0.35">
      <c r="A43" s="2">
        <v>43158</v>
      </c>
      <c r="B43" s="3">
        <v>13.388287870755899</v>
      </c>
      <c r="C43" s="3">
        <v>14.1972675804675</v>
      </c>
      <c r="D43" s="3">
        <v>15.458198752810199</v>
      </c>
      <c r="E43" s="3">
        <v>17.448726112136999</v>
      </c>
      <c r="F43" s="3">
        <v>11.681906521613801</v>
      </c>
      <c r="G43" s="3">
        <v>13.8824766086816</v>
      </c>
      <c r="H43" s="3">
        <v>16.788038380120799</v>
      </c>
      <c r="I43" s="3">
        <v>13.394954465406199</v>
      </c>
      <c r="J43" s="3">
        <v>15.502360057837301</v>
      </c>
      <c r="K43" s="3">
        <v>9.0994822112760598</v>
      </c>
      <c r="L43" s="3">
        <v>13.7886732301092</v>
      </c>
      <c r="M43" s="3">
        <v>15.2473920272329</v>
      </c>
      <c r="N43" s="3">
        <v>14.5577152089453</v>
      </c>
      <c r="O43" s="3">
        <v>18.534165814810802</v>
      </c>
      <c r="P43" s="3">
        <v>13.396159649416299</v>
      </c>
      <c r="Q43" s="3">
        <v>11.4167874346728</v>
      </c>
      <c r="R43" s="3">
        <v>16.212157581655301</v>
      </c>
      <c r="S43" s="3">
        <v>8.1748678749054697</v>
      </c>
      <c r="T43" s="3">
        <v>11.0922078697626</v>
      </c>
      <c r="U43" s="3">
        <v>20.701981871889501</v>
      </c>
      <c r="V43" s="3">
        <v>13.629816585586401</v>
      </c>
    </row>
    <row r="44" spans="1:22" x14ac:dyDescent="0.35">
      <c r="A44" s="2">
        <v>43186</v>
      </c>
      <c r="B44" s="3">
        <v>12.732205701525601</v>
      </c>
      <c r="C44" s="3">
        <v>13.6801344261</v>
      </c>
      <c r="D44" s="3">
        <v>14.4445931574648</v>
      </c>
      <c r="E44" s="3">
        <v>16.198385644371399</v>
      </c>
      <c r="F44" s="3">
        <v>10.9204839961386</v>
      </c>
      <c r="G44" s="3">
        <v>13.3651307967984</v>
      </c>
      <c r="H44" s="3">
        <v>16.437637714292201</v>
      </c>
      <c r="I44" s="3">
        <v>13.6247572321061</v>
      </c>
      <c r="J44" s="3">
        <v>15.087866990074801</v>
      </c>
      <c r="K44" s="3">
        <v>8.9996038963559801</v>
      </c>
      <c r="L44" s="3">
        <v>12.473912625031399</v>
      </c>
      <c r="M44" s="3">
        <v>15.3971640617309</v>
      </c>
      <c r="N44" s="3">
        <v>13.441077119053601</v>
      </c>
      <c r="O44" s="3">
        <v>17.850791616659201</v>
      </c>
      <c r="P44" s="3">
        <v>12.7937688879636</v>
      </c>
      <c r="Q44" s="3">
        <v>11.121678583656999</v>
      </c>
      <c r="R44" s="3">
        <v>15.579918039373601</v>
      </c>
      <c r="S44" s="3">
        <v>7.7863993363769799</v>
      </c>
      <c r="T44" s="3">
        <v>10.691300203561401</v>
      </c>
      <c r="U44" s="3">
        <v>21.3537363735309</v>
      </c>
      <c r="V44" s="3">
        <v>14.9942988949867</v>
      </c>
    </row>
    <row r="45" spans="1:22" x14ac:dyDescent="0.35">
      <c r="A45" s="2">
        <v>43217</v>
      </c>
      <c r="B45" s="3">
        <v>11.628799028069301</v>
      </c>
      <c r="C45" s="3">
        <v>13.962115648972301</v>
      </c>
      <c r="D45" s="3">
        <v>13.728027348599401</v>
      </c>
      <c r="E45" s="3">
        <v>15.608274243197499</v>
      </c>
      <c r="F45" s="3">
        <v>11.314298565353001</v>
      </c>
      <c r="G45" s="3">
        <v>13.883879050026099</v>
      </c>
      <c r="H45" s="3">
        <v>16.383231324733099</v>
      </c>
      <c r="I45" s="3">
        <v>13.1382431630496</v>
      </c>
      <c r="J45" s="3">
        <v>15.507353992788699</v>
      </c>
      <c r="K45" s="3">
        <v>8.9770604591128897</v>
      </c>
      <c r="L45" s="3">
        <v>12.8838545775823</v>
      </c>
      <c r="M45" s="3">
        <v>15.1086008358765</v>
      </c>
      <c r="N45" s="3">
        <v>15.1193844538398</v>
      </c>
      <c r="O45" s="3">
        <v>18.749600988421001</v>
      </c>
      <c r="P45" s="3">
        <v>12.297477943099899</v>
      </c>
      <c r="Q45" s="3">
        <v>11.5241543496993</v>
      </c>
      <c r="R45" s="3">
        <v>15.2366970680304</v>
      </c>
      <c r="S45" s="3">
        <v>7.1549675863863396</v>
      </c>
      <c r="T45" s="3">
        <v>11.3175748155919</v>
      </c>
      <c r="U45" s="3">
        <v>20.362911241038301</v>
      </c>
      <c r="V45" s="3">
        <v>15.135595428586701</v>
      </c>
    </row>
    <row r="46" spans="1:22" x14ac:dyDescent="0.35">
      <c r="A46" s="2">
        <v>43245</v>
      </c>
      <c r="B46" s="3">
        <v>11.6956450690484</v>
      </c>
      <c r="C46" s="3">
        <v>12.9624976381516</v>
      </c>
      <c r="D46" s="3">
        <v>13.7258170140981</v>
      </c>
      <c r="E46" s="3">
        <v>15.944061832367</v>
      </c>
      <c r="F46" s="3">
        <v>10.931517758244199</v>
      </c>
      <c r="G46" s="3">
        <v>13.481929118468299</v>
      </c>
      <c r="H46" s="3">
        <v>16.013210942596601</v>
      </c>
      <c r="I46" s="3">
        <v>13.524635385473299</v>
      </c>
      <c r="J46" s="3">
        <v>14.364550628183901</v>
      </c>
      <c r="K46" s="3">
        <v>8.8477288682314104</v>
      </c>
      <c r="L46" s="3">
        <v>11.4726101658917</v>
      </c>
      <c r="M46" s="3">
        <v>14.5901498775763</v>
      </c>
      <c r="N46" s="3">
        <v>14.172987532473799</v>
      </c>
      <c r="O46" s="3">
        <v>18.203345511193099</v>
      </c>
      <c r="P46" s="3">
        <v>12.5733373596657</v>
      </c>
      <c r="Q46" s="3">
        <v>11.4161426908432</v>
      </c>
      <c r="R46" s="3">
        <v>15.1983189389183</v>
      </c>
      <c r="S46" s="3">
        <v>6.7719554824853301</v>
      </c>
      <c r="T46" s="3">
        <v>10.633721089084901</v>
      </c>
      <c r="U46" s="3">
        <v>19.235448834612001</v>
      </c>
      <c r="V46" s="3">
        <v>14.8614959507567</v>
      </c>
    </row>
    <row r="47" spans="1:22" x14ac:dyDescent="0.35">
      <c r="A47" s="2">
        <v>43278</v>
      </c>
      <c r="B47" s="3">
        <v>10.733040749031099</v>
      </c>
      <c r="C47" s="3">
        <v>11.60053587632</v>
      </c>
      <c r="D47" s="3">
        <v>12.593763993313599</v>
      </c>
      <c r="E47" s="3">
        <v>14.945560358863601</v>
      </c>
      <c r="F47" s="3">
        <v>10.4276540507555</v>
      </c>
      <c r="G47" s="3">
        <v>13.3229133860697</v>
      </c>
      <c r="H47" s="3">
        <v>15.2480587762221</v>
      </c>
      <c r="I47" s="3">
        <v>13.087767518422901</v>
      </c>
      <c r="J47" s="3">
        <v>14.899334740157499</v>
      </c>
      <c r="K47" s="3">
        <v>8.5260585874882793</v>
      </c>
      <c r="L47" s="3">
        <v>10.2485431514529</v>
      </c>
      <c r="M47" s="3">
        <v>13.60247673944</v>
      </c>
      <c r="N47" s="3">
        <v>15.241238996333401</v>
      </c>
      <c r="O47" s="3">
        <v>18.2798564965961</v>
      </c>
      <c r="P47" s="3">
        <v>11.617720139546799</v>
      </c>
      <c r="Q47" s="3">
        <v>11.0743490771099</v>
      </c>
      <c r="R47" s="3">
        <v>14.0644927737644</v>
      </c>
      <c r="S47" s="3">
        <v>6.2790570389265099</v>
      </c>
      <c r="T47" s="3">
        <v>10.7259889005144</v>
      </c>
      <c r="U47" s="3">
        <v>17.258973888960899</v>
      </c>
      <c r="V47" s="3">
        <v>15.0744864201261</v>
      </c>
    </row>
    <row r="48" spans="1:22" x14ac:dyDescent="0.35">
      <c r="A48" s="2">
        <v>43308</v>
      </c>
      <c r="B48" s="3">
        <v>10.687936823752599</v>
      </c>
      <c r="C48" s="3">
        <v>12.042112929364301</v>
      </c>
      <c r="D48" s="3">
        <v>13.2112705719542</v>
      </c>
      <c r="E48" s="3">
        <v>15.639242751524501</v>
      </c>
      <c r="F48" s="3">
        <v>11.025282518622999</v>
      </c>
      <c r="G48" s="3">
        <v>13.860794461988</v>
      </c>
      <c r="H48" s="3">
        <v>16.185619193033801</v>
      </c>
      <c r="I48" s="3">
        <v>13.5834164488691</v>
      </c>
      <c r="J48" s="3">
        <v>15.5973574211892</v>
      </c>
      <c r="K48" s="3">
        <v>8.3278481017644808</v>
      </c>
      <c r="L48" s="3">
        <v>11.272251063538199</v>
      </c>
      <c r="M48" s="3">
        <v>14.0109865196795</v>
      </c>
      <c r="N48" s="3">
        <v>14.572411232096499</v>
      </c>
      <c r="O48" s="3">
        <v>19.152285834174901</v>
      </c>
      <c r="P48" s="3">
        <v>12.038335518507401</v>
      </c>
      <c r="Q48" s="3">
        <v>11.8232693963778</v>
      </c>
      <c r="R48" s="3">
        <v>14.759770177968299</v>
      </c>
      <c r="S48" s="3">
        <v>6.1892188486140096</v>
      </c>
      <c r="T48" s="3">
        <v>11.401696644010901</v>
      </c>
      <c r="U48" s="3">
        <v>17.3977137909839</v>
      </c>
      <c r="V48" s="3">
        <v>14.889749312623699</v>
      </c>
    </row>
    <row r="49" spans="1:22" x14ac:dyDescent="0.35">
      <c r="A49" s="2">
        <v>43339</v>
      </c>
      <c r="B49" s="3">
        <v>10.2414831595728</v>
      </c>
      <c r="C49" s="3">
        <v>12.209540858726401</v>
      </c>
      <c r="D49" s="3">
        <v>13.8613054648337</v>
      </c>
      <c r="E49" s="3">
        <v>15.301224632901899</v>
      </c>
      <c r="F49" s="3">
        <v>11.4137366481438</v>
      </c>
      <c r="G49" s="3">
        <v>13.5669442741592</v>
      </c>
      <c r="H49" s="3">
        <v>16.577411129748501</v>
      </c>
      <c r="I49" s="3">
        <v>13.398763268783799</v>
      </c>
      <c r="J49" s="3">
        <v>15.519074804753901</v>
      </c>
      <c r="K49" s="3">
        <v>8.29867432298024</v>
      </c>
      <c r="L49" s="3">
        <v>10.8155870164082</v>
      </c>
      <c r="M49" s="3">
        <v>14.328721966366601</v>
      </c>
      <c r="N49" s="3">
        <v>14.332512962626</v>
      </c>
      <c r="O49" s="3">
        <v>20.0549856648631</v>
      </c>
      <c r="P49" s="3">
        <v>11.5778168316004</v>
      </c>
      <c r="Q49" s="3">
        <v>12.544229200903899</v>
      </c>
      <c r="R49" s="3">
        <v>14.887614284286</v>
      </c>
      <c r="S49" s="3">
        <v>5.8832751492552804</v>
      </c>
      <c r="T49" s="3">
        <v>11.3211938485716</v>
      </c>
      <c r="U49" s="3">
        <v>17.7999828880397</v>
      </c>
      <c r="V49" s="3">
        <v>14.1712989180858</v>
      </c>
    </row>
    <row r="50" spans="1:22" x14ac:dyDescent="0.35">
      <c r="A50" s="2">
        <v>43370</v>
      </c>
      <c r="B50" s="3">
        <v>10.505540322206601</v>
      </c>
      <c r="C50" s="3">
        <v>12.0832175438118</v>
      </c>
      <c r="D50" s="3">
        <v>13.259607438299</v>
      </c>
      <c r="E50" s="3">
        <v>14.1101202399411</v>
      </c>
      <c r="F50" s="3">
        <v>10.9555648869162</v>
      </c>
      <c r="G50" s="3">
        <v>13.0129226719726</v>
      </c>
      <c r="H50" s="3">
        <v>16.3891543086275</v>
      </c>
      <c r="I50" s="3">
        <v>13.2815391443672</v>
      </c>
      <c r="J50" s="3">
        <v>15.0906260271612</v>
      </c>
      <c r="K50" s="3">
        <v>8.48436389575261</v>
      </c>
      <c r="L50" s="3">
        <v>10.760040491357399</v>
      </c>
      <c r="M50" s="3">
        <v>13.1180232220202</v>
      </c>
      <c r="N50" s="3">
        <v>14.6714017298369</v>
      </c>
      <c r="O50" s="3">
        <v>18.499940491714401</v>
      </c>
      <c r="P50" s="3">
        <v>11.2052088800787</v>
      </c>
      <c r="Q50" s="3">
        <v>12.309535445634101</v>
      </c>
      <c r="R50" s="3">
        <v>15.023989887225</v>
      </c>
      <c r="S50" s="3">
        <v>6.2200576302128496</v>
      </c>
      <c r="T50" s="3">
        <v>11.9746896415772</v>
      </c>
      <c r="U50" s="3">
        <v>16.487652174700099</v>
      </c>
      <c r="V50" s="3">
        <v>13.9944228430832</v>
      </c>
    </row>
    <row r="51" spans="1:22" x14ac:dyDescent="0.35">
      <c r="A51" s="2">
        <v>43399</v>
      </c>
      <c r="B51" s="3">
        <v>9.7196045804602598</v>
      </c>
      <c r="C51" s="3">
        <v>14.978148335039499</v>
      </c>
      <c r="D51" s="3">
        <v>12.906466798599901</v>
      </c>
      <c r="E51" s="3">
        <v>13.6554590330412</v>
      </c>
      <c r="F51" s="3">
        <v>9.8926840904726898</v>
      </c>
      <c r="G51" s="3">
        <v>12.6664016241075</v>
      </c>
      <c r="H51" s="3">
        <v>15.290796364053</v>
      </c>
      <c r="I51" s="3">
        <v>11.5531082856458</v>
      </c>
      <c r="J51" s="3">
        <v>13.8893186024176</v>
      </c>
      <c r="K51" s="3">
        <v>7.5468531158846304</v>
      </c>
      <c r="L51" s="3">
        <v>11.3534727340547</v>
      </c>
      <c r="M51" s="3">
        <v>11.6298321227094</v>
      </c>
      <c r="N51" s="3">
        <v>12.289712841134399</v>
      </c>
      <c r="O51" s="3">
        <v>16.6799437487917</v>
      </c>
      <c r="P51" s="3">
        <v>9.8427330560208706</v>
      </c>
      <c r="Q51" s="3">
        <v>12.8562042509409</v>
      </c>
      <c r="R51" s="3">
        <v>13.929126339643799</v>
      </c>
      <c r="S51" s="3">
        <v>5.6113186579163399</v>
      </c>
      <c r="T51" s="3">
        <v>11.326161736588</v>
      </c>
      <c r="U51" s="3">
        <v>14.550162515123301</v>
      </c>
      <c r="V51" s="3">
        <v>13.9571779442084</v>
      </c>
    </row>
    <row r="52" spans="1:22" x14ac:dyDescent="0.35">
      <c r="A52" s="2">
        <v>43431</v>
      </c>
      <c r="B52" s="3">
        <v>9.6454345043487493</v>
      </c>
      <c r="C52" s="3">
        <v>14.9841714831517</v>
      </c>
      <c r="D52" s="3">
        <v>13.7715495110607</v>
      </c>
      <c r="E52" s="3">
        <v>14.274213085015001</v>
      </c>
      <c r="F52" s="3">
        <v>10.4825381570642</v>
      </c>
      <c r="G52" s="3">
        <v>12.8003483745838</v>
      </c>
      <c r="H52" s="3">
        <v>15.697453749680999</v>
      </c>
      <c r="I52" s="3">
        <v>12.353371927201101</v>
      </c>
      <c r="J52" s="3">
        <v>11.893403927892701</v>
      </c>
      <c r="K52" s="3">
        <v>7.9620895110253196</v>
      </c>
      <c r="L52" s="3">
        <v>11.478887991140001</v>
      </c>
      <c r="M52" s="3">
        <v>12.472419284718599</v>
      </c>
      <c r="N52" s="3">
        <v>11.6027556083157</v>
      </c>
      <c r="O52" s="3">
        <v>17.914062457287699</v>
      </c>
      <c r="P52" s="3">
        <v>10.564776785167799</v>
      </c>
      <c r="Q52" s="3">
        <v>12.9139065378989</v>
      </c>
      <c r="R52" s="3">
        <v>14.038537833008499</v>
      </c>
      <c r="S52" s="3">
        <v>5.7388208375394401</v>
      </c>
      <c r="T52" s="3">
        <v>11.8486689013955</v>
      </c>
      <c r="U52" s="3">
        <v>15.707046585252399</v>
      </c>
      <c r="V52" s="3">
        <v>13.3844518157017</v>
      </c>
    </row>
    <row r="53" spans="1:22" x14ac:dyDescent="0.35">
      <c r="A53" s="2">
        <v>43461</v>
      </c>
      <c r="B53" s="3">
        <v>9.3608298744961402</v>
      </c>
      <c r="C53" s="3">
        <v>14.327928374009399</v>
      </c>
      <c r="D53" s="3">
        <v>14.099498953067</v>
      </c>
      <c r="E53" s="3">
        <v>15.036835255684</v>
      </c>
      <c r="F53" s="3">
        <v>10.4516656240654</v>
      </c>
      <c r="G53" s="3">
        <v>13.183343320772501</v>
      </c>
      <c r="H53" s="3">
        <v>15.9985737001009</v>
      </c>
      <c r="I53" s="3">
        <v>12.302707103111</v>
      </c>
      <c r="J53" s="3">
        <v>12.3885696722782</v>
      </c>
      <c r="K53" s="3">
        <v>8.1866941671209492</v>
      </c>
      <c r="L53" s="3">
        <v>11.169603638887599</v>
      </c>
      <c r="M53" s="3">
        <v>12.3685088402178</v>
      </c>
      <c r="N53" s="3">
        <v>10.381241992396101</v>
      </c>
      <c r="O53" s="3">
        <v>17.836793317501499</v>
      </c>
      <c r="P53" s="3">
        <v>10.018876840402401</v>
      </c>
      <c r="Q53" s="3">
        <v>12.837867138080099</v>
      </c>
      <c r="R53" s="3">
        <v>13.3424104758915</v>
      </c>
      <c r="S53" s="3">
        <v>5.98458494038697</v>
      </c>
      <c r="T53" s="3">
        <v>10.9762107267141</v>
      </c>
      <c r="U53" s="3">
        <v>14.3918533187601</v>
      </c>
      <c r="V53" s="3">
        <v>14.1323456209032</v>
      </c>
    </row>
    <row r="54" spans="1:22" x14ac:dyDescent="0.35">
      <c r="A54" s="2">
        <v>43490</v>
      </c>
      <c r="B54" s="3">
        <v>10.021930142590699</v>
      </c>
      <c r="C54" s="3">
        <v>8.9832735515366302</v>
      </c>
      <c r="D54" s="3">
        <v>14.811566128926801</v>
      </c>
      <c r="E54" s="3">
        <v>15.752575119566</v>
      </c>
      <c r="F54" s="3">
        <v>10.9647396284559</v>
      </c>
      <c r="G54" s="3">
        <v>14.9004578946614</v>
      </c>
      <c r="H54" s="3">
        <v>16.354272809622501</v>
      </c>
      <c r="I54" s="3">
        <v>13.4734765566484</v>
      </c>
      <c r="J54" s="3">
        <v>13.163543520300401</v>
      </c>
      <c r="K54" s="3">
        <v>9.68353086151326</v>
      </c>
      <c r="L54" s="3">
        <v>13.2281138875154</v>
      </c>
      <c r="M54" s="3">
        <v>13.218882566174701</v>
      </c>
      <c r="N54" s="3">
        <v>11.5457974662562</v>
      </c>
      <c r="O54" s="3">
        <v>18.005867603799501</v>
      </c>
      <c r="P54" s="3">
        <v>10.960039501748501</v>
      </c>
      <c r="Q54" s="3">
        <v>13.5410626145609</v>
      </c>
      <c r="R54" s="3">
        <v>14.3435151573083</v>
      </c>
      <c r="S54" s="3">
        <v>7.02881680279022</v>
      </c>
      <c r="T54" s="3">
        <v>10.9166668331219</v>
      </c>
      <c r="U54" s="3">
        <v>15.1671315081334</v>
      </c>
      <c r="V54" s="3">
        <v>15.7396143836249</v>
      </c>
    </row>
    <row r="55" spans="1:22" x14ac:dyDescent="0.35">
      <c r="A55" s="2">
        <v>43523</v>
      </c>
      <c r="B55" s="3">
        <v>11.3712133469664</v>
      </c>
      <c r="C55" s="3">
        <v>8.8649256261296205</v>
      </c>
      <c r="D55" s="3">
        <v>14.5720403450934</v>
      </c>
      <c r="E55" s="3">
        <v>15.2646995955192</v>
      </c>
      <c r="F55" s="3">
        <v>10.711798507117701</v>
      </c>
      <c r="G55" s="3">
        <v>15.6626603169242</v>
      </c>
      <c r="H55" s="3">
        <v>16.596825957893302</v>
      </c>
      <c r="I55" s="3">
        <v>14.3244148618314</v>
      </c>
      <c r="J55" s="3">
        <v>13.0270575713889</v>
      </c>
      <c r="K55" s="3">
        <v>10.464866551911401</v>
      </c>
      <c r="L55" s="3">
        <v>12.602999433505699</v>
      </c>
      <c r="M55" s="3">
        <v>13.239807614111401</v>
      </c>
      <c r="N55" s="3">
        <v>12.335175322942399</v>
      </c>
      <c r="O55" s="3">
        <v>18.236131208016001</v>
      </c>
      <c r="P55" s="3">
        <v>11.492719609418801</v>
      </c>
      <c r="Q55" s="3">
        <v>12.703570275594201</v>
      </c>
      <c r="R55" s="3">
        <v>15.0611911073497</v>
      </c>
      <c r="S55" s="3">
        <v>7.0773940898239802</v>
      </c>
      <c r="T55" s="3">
        <v>11.397290878618501</v>
      </c>
      <c r="U55" s="3">
        <v>17.091198640595099</v>
      </c>
      <c r="V55" s="3">
        <v>15.8868612744188</v>
      </c>
    </row>
    <row r="56" spans="1:22" x14ac:dyDescent="0.35">
      <c r="A56" s="2">
        <v>43551</v>
      </c>
      <c r="B56" s="3">
        <v>11.359219009015399</v>
      </c>
      <c r="C56" s="3">
        <v>8.4283267023862898</v>
      </c>
      <c r="D56" s="3">
        <v>14.4739180090041</v>
      </c>
      <c r="E56" s="3">
        <v>15.1733130932914</v>
      </c>
      <c r="F56" s="3">
        <v>11.1003224135958</v>
      </c>
      <c r="G56" s="3">
        <v>15.461269931439899</v>
      </c>
      <c r="H56" s="3">
        <v>16.0637800062546</v>
      </c>
      <c r="I56" s="3">
        <v>14.7010065700839</v>
      </c>
      <c r="J56" s="3">
        <v>12.952355812142001</v>
      </c>
      <c r="K56" s="3">
        <v>10.5547645353007</v>
      </c>
      <c r="L56" s="3">
        <v>11.6415179967029</v>
      </c>
      <c r="M56" s="3">
        <v>12.8230432300636</v>
      </c>
      <c r="N56" s="3">
        <v>13.407718175939401</v>
      </c>
      <c r="O56" s="3">
        <v>18.7691636623763</v>
      </c>
      <c r="P56" s="3">
        <v>11.604148117694701</v>
      </c>
      <c r="Q56" s="3">
        <v>12.5719086002828</v>
      </c>
      <c r="R56" s="3">
        <v>14.7102532350013</v>
      </c>
      <c r="S56" s="3">
        <v>6.3786965648828202</v>
      </c>
      <c r="T56" s="3">
        <v>11.682559450355001</v>
      </c>
      <c r="U56" s="3">
        <v>17.059735517119002</v>
      </c>
      <c r="V56" s="3">
        <v>16.361783364174698</v>
      </c>
    </row>
    <row r="57" spans="1:22" x14ac:dyDescent="0.35">
      <c r="A57" s="2">
        <v>43581</v>
      </c>
      <c r="B57" s="3">
        <v>11.7832170056761</v>
      </c>
      <c r="C57" s="3">
        <v>9.0179560766680602</v>
      </c>
      <c r="D57" s="3">
        <v>14.143996272578701</v>
      </c>
      <c r="E57" s="3">
        <v>15.333201627994301</v>
      </c>
      <c r="F57" s="3">
        <v>11.328279959203099</v>
      </c>
      <c r="G57" s="3">
        <v>14.3673867537865</v>
      </c>
      <c r="H57" s="3">
        <v>16.100997667973999</v>
      </c>
      <c r="I57" s="3">
        <v>15.2418616775487</v>
      </c>
      <c r="J57" s="3">
        <v>13.6505027209293</v>
      </c>
      <c r="K57" s="3">
        <v>11.0972127404674</v>
      </c>
      <c r="L57" s="3">
        <v>11.661571959592999</v>
      </c>
      <c r="M57" s="3">
        <v>13.700304529008401</v>
      </c>
      <c r="N57" s="3">
        <v>14.117461131646699</v>
      </c>
      <c r="O57" s="3">
        <v>19.226159248723899</v>
      </c>
      <c r="P57" s="3">
        <v>12.0739704884702</v>
      </c>
      <c r="Q57" s="3">
        <v>13.3089618303389</v>
      </c>
      <c r="R57" s="3">
        <v>15.075783429681</v>
      </c>
      <c r="S57" s="3">
        <v>6.1247346218125696</v>
      </c>
      <c r="T57" s="3">
        <v>12.3071704798437</v>
      </c>
      <c r="U57" s="3">
        <v>18.0197777164191</v>
      </c>
      <c r="V57" s="3">
        <v>17.307600131644101</v>
      </c>
    </row>
    <row r="58" spans="1:22" x14ac:dyDescent="0.35">
      <c r="A58" s="2">
        <v>43609</v>
      </c>
      <c r="B58" s="3">
        <v>10.7989408608559</v>
      </c>
      <c r="C58" s="3">
        <v>8.7205655774491895</v>
      </c>
      <c r="D58" s="3">
        <v>13.1039480302193</v>
      </c>
      <c r="E58" s="3">
        <v>15.097162195494001</v>
      </c>
      <c r="F58" s="3">
        <v>10.2505011851313</v>
      </c>
      <c r="G58" s="3">
        <v>12.865345809603401</v>
      </c>
      <c r="H58" s="3">
        <v>15.6842615212163</v>
      </c>
      <c r="I58" s="3">
        <v>14.190944766314599</v>
      </c>
      <c r="J58" s="3">
        <v>12.765941762713499</v>
      </c>
      <c r="K58" s="3">
        <v>10.530626422060999</v>
      </c>
      <c r="L58" s="3">
        <v>11.5002451261446</v>
      </c>
      <c r="M58" s="3">
        <v>12.454288066930101</v>
      </c>
      <c r="N58" s="3">
        <v>12.198100789763799</v>
      </c>
      <c r="O58" s="3">
        <v>19.1714629073997</v>
      </c>
      <c r="P58" s="3">
        <v>10.641018233702001</v>
      </c>
      <c r="Q58" s="3">
        <v>12.0076142488793</v>
      </c>
      <c r="R58" s="3">
        <v>14.7332560887426</v>
      </c>
      <c r="S58" s="3">
        <v>5.5756983506884703</v>
      </c>
      <c r="T58" s="3">
        <v>11.161134871326899</v>
      </c>
      <c r="U58" s="3">
        <v>17.363155396110901</v>
      </c>
      <c r="V58" s="3">
        <v>16.061891352549601</v>
      </c>
    </row>
    <row r="59" spans="1:22" x14ac:dyDescent="0.35">
      <c r="A59" s="2">
        <v>43643</v>
      </c>
      <c r="B59" s="3">
        <v>11.8735182128631</v>
      </c>
      <c r="C59" s="3">
        <v>8.7006714324638104</v>
      </c>
      <c r="D59" s="3">
        <v>14.1194824207665</v>
      </c>
      <c r="E59" s="3">
        <v>15.5444457370397</v>
      </c>
      <c r="F59" s="3">
        <v>10.932544664476501</v>
      </c>
      <c r="G59" s="3">
        <v>13.6330145173152</v>
      </c>
      <c r="H59" s="3">
        <v>16.759513833241598</v>
      </c>
      <c r="I59" s="3">
        <v>15.011295783523501</v>
      </c>
      <c r="J59" s="3">
        <v>12.9867182764043</v>
      </c>
      <c r="K59" s="3">
        <v>11.2744650771471</v>
      </c>
      <c r="L59" s="3">
        <v>12.3541992851258</v>
      </c>
      <c r="M59" s="3">
        <v>13.151252567552801</v>
      </c>
      <c r="N59" s="3">
        <v>13.333915387594701</v>
      </c>
      <c r="O59" s="3">
        <v>19.095598838454301</v>
      </c>
      <c r="P59" s="3">
        <v>11.5202701943326</v>
      </c>
      <c r="Q59" s="3">
        <v>13.185647107376999</v>
      </c>
      <c r="R59" s="3">
        <v>15.805379680350001</v>
      </c>
      <c r="S59" s="3">
        <v>6.1964596170429402</v>
      </c>
      <c r="T59" s="3">
        <v>11.942060924743201</v>
      </c>
      <c r="U59" s="3">
        <v>16.505886058719099</v>
      </c>
      <c r="V59" s="3">
        <v>16.5473646575416</v>
      </c>
    </row>
    <row r="60" spans="1:22" x14ac:dyDescent="0.35">
      <c r="A60" s="2">
        <v>43672</v>
      </c>
      <c r="B60" s="3">
        <v>11.679623036750799</v>
      </c>
      <c r="C60" s="3">
        <v>9.1600277094669504</v>
      </c>
      <c r="D60" s="3">
        <v>14.7481110195304</v>
      </c>
      <c r="E60" s="3">
        <v>15.6072852426077</v>
      </c>
      <c r="F60" s="3">
        <v>10.6230530919439</v>
      </c>
      <c r="G60" s="3">
        <v>14.889230283994699</v>
      </c>
      <c r="H60" s="3">
        <v>16.460766464056501</v>
      </c>
      <c r="I60" s="3">
        <v>15.130506277941199</v>
      </c>
      <c r="J60" s="3">
        <v>12.459235636920701</v>
      </c>
      <c r="K60" s="3">
        <v>11.228472307791399</v>
      </c>
      <c r="L60" s="3">
        <v>12.7301990793817</v>
      </c>
      <c r="M60" s="3">
        <v>12.771293309673601</v>
      </c>
      <c r="N60" s="3">
        <v>13.928313952703901</v>
      </c>
      <c r="O60" s="3">
        <v>18.1906650373706</v>
      </c>
      <c r="P60" s="3">
        <v>11.5525713384677</v>
      </c>
      <c r="Q60" s="3">
        <v>13.4536595674093</v>
      </c>
      <c r="R60" s="3">
        <v>15.6766678970573</v>
      </c>
      <c r="S60" s="3">
        <v>6.5834831113044601</v>
      </c>
      <c r="T60" s="3">
        <v>12.4428067445269</v>
      </c>
      <c r="U60" s="3">
        <v>15.996481687953199</v>
      </c>
      <c r="V60" s="3">
        <v>16.665700622188801</v>
      </c>
    </row>
    <row r="61" spans="1:22" x14ac:dyDescent="0.35">
      <c r="A61" s="2">
        <v>43704</v>
      </c>
      <c r="B61" s="3">
        <v>11.599039634555</v>
      </c>
      <c r="C61" s="3">
        <v>8.1981556217038793</v>
      </c>
      <c r="D61" s="3">
        <v>14.6147244581056</v>
      </c>
      <c r="E61" s="3">
        <v>14.463387300623999</v>
      </c>
      <c r="F61" s="3">
        <v>9.6862975066740997</v>
      </c>
      <c r="G61" s="3">
        <v>14.2718146506274</v>
      </c>
      <c r="H61" s="3">
        <v>15.9056652110035</v>
      </c>
      <c r="I61" s="3">
        <v>14.3969050076981</v>
      </c>
      <c r="J61" s="3">
        <v>12.5337035089549</v>
      </c>
      <c r="K61" s="3">
        <v>10.426351450295501</v>
      </c>
      <c r="L61" s="3">
        <v>12.0944666212075</v>
      </c>
      <c r="M61" s="3">
        <v>11.7210775986273</v>
      </c>
      <c r="N61" s="3">
        <v>13.3571566532798</v>
      </c>
      <c r="O61" s="3">
        <v>18.197965223494698</v>
      </c>
      <c r="P61" s="3">
        <v>11.0129291860384</v>
      </c>
      <c r="Q61" s="3">
        <v>12.824256080536699</v>
      </c>
      <c r="R61" s="3">
        <v>15.048227896208401</v>
      </c>
      <c r="S61" s="3">
        <v>6.1968135943250404</v>
      </c>
      <c r="T61" s="3">
        <v>12.2925162614371</v>
      </c>
      <c r="U61" s="3">
        <v>13.806288877101901</v>
      </c>
      <c r="V61" s="3">
        <v>17.0598137807205</v>
      </c>
    </row>
    <row r="62" spans="1:22" x14ac:dyDescent="0.35">
      <c r="A62" s="2">
        <v>43735</v>
      </c>
      <c r="B62" s="3">
        <v>11.6819152214235</v>
      </c>
      <c r="C62" s="3">
        <v>9.6867803880509307</v>
      </c>
      <c r="D62" s="3">
        <v>14.396064067463699</v>
      </c>
      <c r="E62" s="3">
        <v>13.760325171275401</v>
      </c>
      <c r="F62" s="3">
        <v>9.9400132928269294</v>
      </c>
      <c r="G62" s="3">
        <v>14.058139014663301</v>
      </c>
      <c r="H62" s="3">
        <v>15.926408451758901</v>
      </c>
      <c r="I62" s="3">
        <v>15.110909515896299</v>
      </c>
      <c r="J62" s="3">
        <v>13.1955210230944</v>
      </c>
      <c r="K62" s="3">
        <v>10.9215007570526</v>
      </c>
      <c r="L62" s="3">
        <v>13.041482147771999</v>
      </c>
      <c r="M62" s="3">
        <v>11.6228969623805</v>
      </c>
      <c r="N62" s="3">
        <v>13.550019011195401</v>
      </c>
      <c r="O62" s="3">
        <v>18.396241551377202</v>
      </c>
      <c r="P62" s="3">
        <v>10.9587847081834</v>
      </c>
      <c r="Q62" s="3">
        <v>13.338267039144</v>
      </c>
      <c r="R62" s="3">
        <v>15.340575819287601</v>
      </c>
      <c r="S62" s="3">
        <v>6.54684107545748</v>
      </c>
      <c r="T62" s="3">
        <v>12.700368741554</v>
      </c>
      <c r="U62" s="3">
        <v>13.9097363857951</v>
      </c>
      <c r="V62" s="3">
        <v>17.059901461767701</v>
      </c>
    </row>
    <row r="63" spans="1:22" x14ac:dyDescent="0.35">
      <c r="A63" s="2">
        <v>43763</v>
      </c>
      <c r="B63" s="3">
        <v>11.636779714537401</v>
      </c>
      <c r="C63" s="3">
        <v>8.9682310974414605</v>
      </c>
      <c r="D63" s="3">
        <v>14.8050083130434</v>
      </c>
      <c r="E63" s="3">
        <v>13.839419103759999</v>
      </c>
      <c r="F63" s="3">
        <v>9.9570184467517802</v>
      </c>
      <c r="G63" s="3">
        <v>13.9596254812068</v>
      </c>
      <c r="H63" s="3">
        <v>15.735564797755201</v>
      </c>
      <c r="I63" s="3">
        <v>15.4536160519002</v>
      </c>
      <c r="J63" s="3">
        <v>13.6328039587732</v>
      </c>
      <c r="K63" s="3">
        <v>11.2075615937155</v>
      </c>
      <c r="L63" s="3">
        <v>13.4751878815712</v>
      </c>
      <c r="M63" s="3">
        <v>11.4852508419162</v>
      </c>
      <c r="N63" s="3">
        <v>11.9464917755848</v>
      </c>
      <c r="O63" s="3">
        <v>18.514325487053501</v>
      </c>
      <c r="P63" s="3">
        <v>11.159691856883599</v>
      </c>
      <c r="Q63" s="3">
        <v>13.675787060436599</v>
      </c>
      <c r="R63" s="3">
        <v>15.140758546838599</v>
      </c>
      <c r="S63" s="3">
        <v>6.1743218762552798</v>
      </c>
      <c r="T63" s="3">
        <v>13.2802515049943</v>
      </c>
      <c r="U63" s="3">
        <v>14.4109813714899</v>
      </c>
      <c r="V63" s="3">
        <v>16.846608443730101</v>
      </c>
    </row>
    <row r="64" spans="1:22" x14ac:dyDescent="0.35">
      <c r="A64" s="2">
        <v>43796</v>
      </c>
      <c r="B64" s="3">
        <v>12.1155083850854</v>
      </c>
      <c r="C64" s="3">
        <v>7.7499424156259904</v>
      </c>
      <c r="D64" s="3">
        <v>14.6293717093738</v>
      </c>
      <c r="E64" s="3">
        <v>13.625897158801299</v>
      </c>
      <c r="F64" s="3">
        <v>10.1636334151112</v>
      </c>
      <c r="G64" s="3">
        <v>13.199162212117001</v>
      </c>
      <c r="H64" s="3">
        <v>16.052711750371799</v>
      </c>
      <c r="I64" s="3">
        <v>15.4926361830899</v>
      </c>
      <c r="J64" s="3">
        <v>13.4527120753693</v>
      </c>
      <c r="K64" s="3">
        <v>11.262593477595299</v>
      </c>
      <c r="L64" s="3">
        <v>13.4503629912564</v>
      </c>
      <c r="M64" s="3">
        <v>12.1918616736072</v>
      </c>
      <c r="N64" s="3">
        <v>11.6343526195623</v>
      </c>
      <c r="O64" s="3">
        <v>19.440651858639001</v>
      </c>
      <c r="P64" s="3">
        <v>11.724938151220099</v>
      </c>
      <c r="Q64" s="3">
        <v>13.0378146072643</v>
      </c>
      <c r="R64" s="3">
        <v>15.7462630458548</v>
      </c>
      <c r="S64" s="3">
        <v>6.2329077862900402</v>
      </c>
      <c r="T64" s="3">
        <v>12.6747349866899</v>
      </c>
      <c r="U64" s="3">
        <v>14.6670136885977</v>
      </c>
      <c r="V64" s="3">
        <v>16.181912536816402</v>
      </c>
    </row>
    <row r="65" spans="1:22" x14ac:dyDescent="0.35">
      <c r="A65" s="2">
        <v>43826</v>
      </c>
      <c r="B65" s="3">
        <v>12.502176328961299</v>
      </c>
      <c r="C65" s="3">
        <v>8.1577914637391196</v>
      </c>
      <c r="D65" s="3">
        <v>15.1583289417909</v>
      </c>
      <c r="E65" s="3">
        <v>14.082615541426501</v>
      </c>
      <c r="F65" s="3">
        <v>10.2838450823151</v>
      </c>
      <c r="G65" s="3">
        <v>15.288813848055501</v>
      </c>
      <c r="H65" s="3">
        <v>16.2601348716099</v>
      </c>
      <c r="I65" s="3">
        <v>15.864217746224799</v>
      </c>
      <c r="J65" s="3">
        <v>13.936339283843299</v>
      </c>
      <c r="K65" s="3">
        <v>11.4144521698405</v>
      </c>
      <c r="L65" s="3">
        <v>14.483230180711899</v>
      </c>
      <c r="M65" s="3">
        <v>12.408566890214299</v>
      </c>
      <c r="N65" s="3">
        <v>11.504098990494899</v>
      </c>
      <c r="O65" s="3">
        <v>19.2506865179679</v>
      </c>
      <c r="P65" s="3">
        <v>12.373672109091499</v>
      </c>
      <c r="Q65" s="3">
        <v>13.7863240262503</v>
      </c>
      <c r="R65" s="3">
        <v>15.364634687319199</v>
      </c>
      <c r="S65" s="3">
        <v>6.4745386751608596</v>
      </c>
      <c r="T65" s="3">
        <v>13.6629074328429</v>
      </c>
      <c r="U65" s="3">
        <v>14.4709076508188</v>
      </c>
      <c r="V65" s="3">
        <v>17.0218800363171</v>
      </c>
    </row>
    <row r="66" spans="1:22" x14ac:dyDescent="0.35">
      <c r="A66" s="2">
        <v>43857</v>
      </c>
      <c r="B66" s="3">
        <v>12.4489661168084</v>
      </c>
      <c r="C66" s="3">
        <v>8.6414315001866697</v>
      </c>
      <c r="D66" s="3">
        <v>15.287772539364999</v>
      </c>
      <c r="E66" s="3">
        <v>13.548171605884001</v>
      </c>
      <c r="F66" s="3">
        <v>10.110422770888499</v>
      </c>
      <c r="G66" s="3">
        <v>14.3626257963173</v>
      </c>
      <c r="H66" s="3">
        <v>15.803158757496499</v>
      </c>
      <c r="I66" s="3">
        <v>15.5939646785777</v>
      </c>
      <c r="J66" s="3">
        <v>13.890491898367401</v>
      </c>
      <c r="K66" s="3">
        <v>11.484152802669399</v>
      </c>
      <c r="L66" s="3">
        <v>14.0434445741075</v>
      </c>
      <c r="M66" s="3">
        <v>11.731153627870301</v>
      </c>
      <c r="N66" s="3">
        <v>11.1481130119124</v>
      </c>
      <c r="O66" s="3">
        <v>19.195564264839799</v>
      </c>
      <c r="P66" s="3">
        <v>11.9720040209356</v>
      </c>
      <c r="Q66" s="3">
        <v>13.917693288188</v>
      </c>
      <c r="R66" s="3">
        <v>15.0781845461111</v>
      </c>
      <c r="S66" s="3">
        <v>6.5645775932664199</v>
      </c>
      <c r="T66" s="3">
        <v>13.5953918933422</v>
      </c>
      <c r="U66" s="3">
        <v>14.242671057206801</v>
      </c>
      <c r="V66" s="3">
        <v>16.419568134682699</v>
      </c>
    </row>
    <row r="67" spans="1:22" x14ac:dyDescent="0.35">
      <c r="A67" s="2">
        <v>43888</v>
      </c>
      <c r="B67" s="3">
        <v>12.808639034680599</v>
      </c>
      <c r="C67" s="3">
        <v>7.7962475745466602</v>
      </c>
      <c r="D67" s="3">
        <v>13.5784359168251</v>
      </c>
      <c r="E67" s="3">
        <v>12.3566083626335</v>
      </c>
      <c r="F67" s="3">
        <v>9.5020767664692691</v>
      </c>
      <c r="G67" s="3">
        <v>13.695565182516599</v>
      </c>
      <c r="H67" s="3">
        <v>15.5776344301329</v>
      </c>
      <c r="I67" s="3">
        <v>14.454967355841401</v>
      </c>
      <c r="J67" s="3">
        <v>13.060639909184101</v>
      </c>
      <c r="K67" s="3">
        <v>10.529321064091899</v>
      </c>
      <c r="L67" s="3">
        <v>12.7331612274993</v>
      </c>
      <c r="M67" s="3">
        <v>11.054882753523501</v>
      </c>
      <c r="N67" s="3">
        <v>9.3188593635356298</v>
      </c>
      <c r="O67" s="3">
        <v>18.3554665161423</v>
      </c>
      <c r="P67" s="3">
        <v>12.0390370587084</v>
      </c>
      <c r="Q67" s="3">
        <v>12.678359547722099</v>
      </c>
      <c r="R67" s="3">
        <v>14.474031571007099</v>
      </c>
      <c r="S67" s="3">
        <v>6.106537590326</v>
      </c>
      <c r="T67" s="3">
        <v>12.1703433455463</v>
      </c>
      <c r="U67" s="3">
        <v>12.914491200907699</v>
      </c>
      <c r="V67" s="3">
        <v>15.2505194349633</v>
      </c>
    </row>
    <row r="68" spans="1:22" x14ac:dyDescent="0.35">
      <c r="A68" s="2">
        <v>43917</v>
      </c>
      <c r="B68" s="3">
        <v>11.844982382980801</v>
      </c>
      <c r="C68" s="3">
        <v>6.1500945380340299</v>
      </c>
      <c r="D68" s="3">
        <v>10.8687791610443</v>
      </c>
      <c r="E68" s="3">
        <v>9.6192605761346197</v>
      </c>
      <c r="F68" s="3">
        <v>8.3987518247023392</v>
      </c>
      <c r="G68" s="3">
        <v>10.052274605939701</v>
      </c>
      <c r="H68" s="3">
        <v>14.6053108516787</v>
      </c>
      <c r="I68" s="3">
        <v>13.2995756123671</v>
      </c>
      <c r="J68" s="3">
        <v>10.3821656933714</v>
      </c>
      <c r="K68" s="3">
        <v>9.1390395551750707</v>
      </c>
      <c r="L68" s="3">
        <v>10.4979155233745</v>
      </c>
      <c r="M68" s="3">
        <v>8.1274464436858995</v>
      </c>
      <c r="N68" s="3">
        <v>6.7721628988456004</v>
      </c>
      <c r="O68" s="3">
        <v>14.065613314737901</v>
      </c>
      <c r="P68" s="3">
        <v>11.5210495668502</v>
      </c>
      <c r="Q68" s="3">
        <v>11.685417878592901</v>
      </c>
      <c r="R68" s="3">
        <v>12.6282195523772</v>
      </c>
      <c r="S68" s="3">
        <v>4.9921777754592496</v>
      </c>
      <c r="T68" s="3">
        <v>10.483022601734501</v>
      </c>
      <c r="U68" s="3">
        <v>10.9922210228533</v>
      </c>
      <c r="V68" s="3">
        <v>13.894231598091899</v>
      </c>
    </row>
    <row r="69" spans="1:22" x14ac:dyDescent="0.35">
      <c r="A69" s="2">
        <v>43948</v>
      </c>
      <c r="B69" s="3">
        <v>12.683860844362201</v>
      </c>
      <c r="C69" s="3">
        <v>13.074884019368501</v>
      </c>
      <c r="D69" s="3">
        <v>10.8674062967788</v>
      </c>
      <c r="E69" s="3">
        <v>11.153563249883099</v>
      </c>
      <c r="F69" s="3">
        <v>11.0812792001382</v>
      </c>
      <c r="G69" s="3">
        <v>12.516650043534501</v>
      </c>
      <c r="H69" s="3">
        <v>15.7261322704226</v>
      </c>
      <c r="I69" s="3">
        <v>14.746072004222</v>
      </c>
      <c r="J69" s="3">
        <v>12.2943107792414</v>
      </c>
      <c r="K69" s="3">
        <v>11.263167556264801</v>
      </c>
      <c r="L69" s="3">
        <v>12.585048849275401</v>
      </c>
      <c r="M69" s="3">
        <v>10.1510492532214</v>
      </c>
      <c r="N69" s="3">
        <v>9.6274918331635</v>
      </c>
      <c r="O69" s="3">
        <v>16.912957337542601</v>
      </c>
      <c r="P69" s="3">
        <v>12.4309707215795</v>
      </c>
      <c r="Q69" s="3">
        <v>12.606750728507899</v>
      </c>
      <c r="R69" s="3">
        <v>15.605152362292699</v>
      </c>
      <c r="S69" s="3">
        <v>6.2416226711602398</v>
      </c>
      <c r="T69" s="3">
        <v>15.2782407212239</v>
      </c>
      <c r="U69" s="3">
        <v>14.1648347755097</v>
      </c>
      <c r="V69" s="3">
        <v>17.031179872945</v>
      </c>
    </row>
    <row r="70" spans="1:22" x14ac:dyDescent="0.35">
      <c r="A70" s="2">
        <v>43978</v>
      </c>
      <c r="B70" s="3">
        <v>12.8930479390371</v>
      </c>
      <c r="C70" s="3">
        <v>37.787338739805499</v>
      </c>
      <c r="D70" s="3">
        <v>13.5953261930372</v>
      </c>
      <c r="E70" s="3">
        <v>13.275921592633599</v>
      </c>
      <c r="F70" s="3">
        <v>12.4414387002605</v>
      </c>
      <c r="G70" s="3">
        <v>17.060472259244101</v>
      </c>
      <c r="H70" s="3">
        <v>18.399042661833398</v>
      </c>
      <c r="I70" s="3">
        <v>15.482391795900501</v>
      </c>
      <c r="J70" s="3">
        <v>15.1928714475838</v>
      </c>
      <c r="K70" s="3">
        <v>12.137453444614399</v>
      </c>
      <c r="L70" s="3">
        <v>17.082051279359298</v>
      </c>
      <c r="M70" s="3">
        <v>10.696593346003199</v>
      </c>
      <c r="N70" s="3">
        <v>11.392749558709401</v>
      </c>
      <c r="O70" s="3">
        <v>18.892895883824099</v>
      </c>
      <c r="P70" s="3">
        <v>12.438990764280099</v>
      </c>
      <c r="Q70" s="3">
        <v>13.9014166816897</v>
      </c>
      <c r="R70" s="3">
        <v>18.8703187366322</v>
      </c>
      <c r="S70" s="3">
        <v>7.7525792840432901</v>
      </c>
      <c r="T70" s="3">
        <v>16.3666529737731</v>
      </c>
      <c r="U70" s="3">
        <v>15.1086450683202</v>
      </c>
      <c r="V70" s="3">
        <v>18.617576548368501</v>
      </c>
    </row>
    <row r="71" spans="1:22" x14ac:dyDescent="0.35">
      <c r="A71" s="2">
        <v>44008</v>
      </c>
      <c r="B71" s="3">
        <v>14.205024255543201</v>
      </c>
      <c r="C71" s="3">
        <v>14.6419360798472</v>
      </c>
      <c r="D71" s="3">
        <v>15.9139427749679</v>
      </c>
      <c r="E71" s="3">
        <v>15.4718490226143</v>
      </c>
      <c r="F71" s="3">
        <v>12.451847901394901</v>
      </c>
      <c r="G71" s="3">
        <v>19.646381101265401</v>
      </c>
      <c r="H71" s="3">
        <v>18.882947109135799</v>
      </c>
      <c r="I71" s="3">
        <v>16.3734294075207</v>
      </c>
      <c r="J71" s="3">
        <v>16.711930199119301</v>
      </c>
      <c r="K71" s="3">
        <v>12.5815260370258</v>
      </c>
      <c r="L71" s="3">
        <v>17.807598743641901</v>
      </c>
      <c r="M71" s="3">
        <v>11.1816093769493</v>
      </c>
      <c r="N71" s="3">
        <v>13.5351590669641</v>
      </c>
      <c r="O71" s="3">
        <v>22.366566374432399</v>
      </c>
      <c r="P71" s="3">
        <v>14.0036632521489</v>
      </c>
      <c r="Q71" s="3">
        <v>14.7643220568744</v>
      </c>
      <c r="R71" s="3">
        <v>18.933278327871399</v>
      </c>
      <c r="S71" s="3">
        <v>8.4396061144296297</v>
      </c>
      <c r="T71" s="3">
        <v>17.284095466738901</v>
      </c>
      <c r="U71" s="3">
        <v>14.827105542888001</v>
      </c>
      <c r="V71" s="3">
        <v>18.9090394701824</v>
      </c>
    </row>
    <row r="72" spans="1:22" x14ac:dyDescent="0.35">
      <c r="A72" s="2">
        <v>44039</v>
      </c>
      <c r="B72" s="3">
        <v>15.4339631516235</v>
      </c>
      <c r="C72" s="3">
        <v>16.083404134249399</v>
      </c>
      <c r="D72" s="3">
        <v>16.457785458427299</v>
      </c>
      <c r="E72" s="3">
        <v>14.755680434834501</v>
      </c>
      <c r="F72" s="3">
        <v>12.133601434850799</v>
      </c>
      <c r="G72" s="3">
        <v>21.195233349535499</v>
      </c>
      <c r="H72" s="3">
        <v>19.521368581746799</v>
      </c>
      <c r="I72" s="3">
        <v>17.223628758310898</v>
      </c>
      <c r="J72" s="3">
        <v>16.923809406414001</v>
      </c>
      <c r="K72" s="3">
        <v>12.4878779452907</v>
      </c>
      <c r="L72" s="3">
        <v>26.911200210797599</v>
      </c>
      <c r="M72" s="3">
        <v>11.9242618272743</v>
      </c>
      <c r="N72" s="3">
        <v>13.13074679692</v>
      </c>
      <c r="O72" s="3">
        <v>23.720483827556901</v>
      </c>
      <c r="P72" s="3">
        <v>14.7035175134118</v>
      </c>
      <c r="Q72" s="3">
        <v>15.250697124869101</v>
      </c>
      <c r="R72" s="3">
        <v>19.454144407574798</v>
      </c>
      <c r="S72" s="3">
        <v>8.4198031343786308</v>
      </c>
      <c r="T72" s="3">
        <v>16.005803187479898</v>
      </c>
      <c r="U72" s="3">
        <v>14.042224428874601</v>
      </c>
      <c r="V72" s="3">
        <v>19.573747370232699</v>
      </c>
    </row>
    <row r="73" spans="1:22" x14ac:dyDescent="0.35">
      <c r="A73" s="2">
        <v>44070</v>
      </c>
      <c r="B73" s="3">
        <v>16.152703081771701</v>
      </c>
      <c r="C73" s="3">
        <v>15.5674459005652</v>
      </c>
      <c r="D73" s="3">
        <v>17.466749724851201</v>
      </c>
      <c r="E73" s="3">
        <v>15.8592123068932</v>
      </c>
      <c r="F73" s="3">
        <v>12.5835099313037</v>
      </c>
      <c r="G73" s="3">
        <v>23.094311635797201</v>
      </c>
      <c r="H73" s="3">
        <v>18.856544814300001</v>
      </c>
      <c r="I73" s="3">
        <v>16.191976300288999</v>
      </c>
      <c r="J73" s="3">
        <v>16.399520296648699</v>
      </c>
      <c r="K73" s="3">
        <v>12.937591417621</v>
      </c>
      <c r="L73" s="3">
        <v>23.270000043506599</v>
      </c>
      <c r="M73" s="3">
        <v>11.3173376285053</v>
      </c>
      <c r="N73" s="3">
        <v>11.8349663453501</v>
      </c>
      <c r="O73" s="3">
        <v>23.625298216258201</v>
      </c>
      <c r="P73" s="3">
        <v>15.441418056680099</v>
      </c>
      <c r="Q73" s="3">
        <v>15.4659280158911</v>
      </c>
      <c r="R73" s="3">
        <v>19.397020364124799</v>
      </c>
      <c r="S73" s="3">
        <v>7.6290310307297</v>
      </c>
      <c r="T73" s="3">
        <v>13.9191234053092</v>
      </c>
      <c r="U73" s="3">
        <v>14.799760516104699</v>
      </c>
      <c r="V73" s="3">
        <v>20.4603793789822</v>
      </c>
    </row>
    <row r="74" spans="1:22" x14ac:dyDescent="0.35">
      <c r="A74" s="2">
        <v>44099</v>
      </c>
      <c r="B74" s="3">
        <v>15.6291783496651</v>
      </c>
      <c r="C74" s="3">
        <v>13.9243681603218</v>
      </c>
      <c r="D74" s="3">
        <v>15.2001504510862</v>
      </c>
      <c r="E74" s="3">
        <v>15.5034570072908</v>
      </c>
      <c r="F74" s="3">
        <v>11.233455138465899</v>
      </c>
      <c r="G74" s="3">
        <v>21.083839007320801</v>
      </c>
      <c r="H74" s="3">
        <v>17.4495917006928</v>
      </c>
      <c r="I74" s="3">
        <v>14.8356720177129</v>
      </c>
      <c r="J74" s="3">
        <v>15.0060283855933</v>
      </c>
      <c r="K74" s="3">
        <v>12.177856432130501</v>
      </c>
      <c r="L74" s="3">
        <v>18.212787884245799</v>
      </c>
      <c r="M74" s="3">
        <v>10.167356105454701</v>
      </c>
      <c r="N74" s="3">
        <v>11.508630866121299</v>
      </c>
      <c r="O74" s="3">
        <v>22.210822089924999</v>
      </c>
      <c r="P74" s="3">
        <v>14.4789791949462</v>
      </c>
      <c r="Q74" s="3">
        <v>14.8926503026075</v>
      </c>
      <c r="R74" s="3">
        <v>18.1559409690846</v>
      </c>
      <c r="S74" s="3">
        <v>7.4941851228821799</v>
      </c>
      <c r="T74" s="3">
        <v>13.0197414479341</v>
      </c>
      <c r="U74" s="3">
        <v>15.350431294627899</v>
      </c>
      <c r="V74" s="3">
        <v>21.1971108140952</v>
      </c>
    </row>
    <row r="75" spans="1:22" x14ac:dyDescent="0.35">
      <c r="A75" s="2">
        <v>44131</v>
      </c>
      <c r="B75" s="3">
        <v>15.731615257524499</v>
      </c>
      <c r="C75" s="3">
        <v>13.857157600004999</v>
      </c>
      <c r="D75" s="3">
        <v>15.8094710721145</v>
      </c>
      <c r="E75" s="3">
        <v>16.7660977222247</v>
      </c>
      <c r="F75" s="3">
        <v>12.0643162489652</v>
      </c>
      <c r="G75" s="3">
        <v>18.526292927537401</v>
      </c>
      <c r="H75" s="3">
        <v>16.4366696105301</v>
      </c>
      <c r="I75" s="3">
        <v>15.106354810549499</v>
      </c>
      <c r="J75" s="3">
        <v>14.4138817818083</v>
      </c>
      <c r="K75" s="3">
        <v>11.8197246404797</v>
      </c>
      <c r="L75" s="3">
        <v>16.046188190019599</v>
      </c>
      <c r="M75" s="3">
        <v>10.3247147681841</v>
      </c>
      <c r="N75" s="3">
        <v>9.80223092057056</v>
      </c>
      <c r="O75" s="3">
        <v>22.395490178071999</v>
      </c>
      <c r="P75" s="3">
        <v>15.605803491439501</v>
      </c>
      <c r="Q75" s="3">
        <v>15.0072892746647</v>
      </c>
      <c r="R75" s="3">
        <v>17.143730903274001</v>
      </c>
      <c r="S75" s="3">
        <v>7.5414507638772097</v>
      </c>
      <c r="T75" s="3">
        <v>15.365394902358201</v>
      </c>
      <c r="U75" s="3">
        <v>15.194956015586</v>
      </c>
      <c r="V75" s="3">
        <v>20.6848406312942</v>
      </c>
    </row>
    <row r="76" spans="1:22" x14ac:dyDescent="0.35">
      <c r="A76" s="2">
        <v>44162</v>
      </c>
      <c r="B76" s="3">
        <v>16.256803630608299</v>
      </c>
      <c r="C76" s="3">
        <v>14.8090869859327</v>
      </c>
      <c r="D76" s="3">
        <v>17.9482801851109</v>
      </c>
      <c r="E76" s="3">
        <v>17.4267363245594</v>
      </c>
      <c r="F76" s="3">
        <v>13.635361509529901</v>
      </c>
      <c r="G76" s="3">
        <v>17.239043553450198</v>
      </c>
      <c r="H76" s="3">
        <v>16.0693218298936</v>
      </c>
      <c r="I76" s="3">
        <v>15.481017282967001</v>
      </c>
      <c r="J76" s="3">
        <v>14.9326574708822</v>
      </c>
      <c r="K76" s="3">
        <v>12.8616395758084</v>
      </c>
      <c r="L76" s="3">
        <v>14.5771497664292</v>
      </c>
      <c r="M76" s="3">
        <v>10.059094972926401</v>
      </c>
      <c r="N76" s="3">
        <v>11.4423704728421</v>
      </c>
      <c r="O76" s="3">
        <v>22.6663963387671</v>
      </c>
      <c r="P76" s="3">
        <v>15.376133436486199</v>
      </c>
      <c r="Q76" s="3">
        <v>15.314291580572</v>
      </c>
      <c r="R76" s="3">
        <v>19.531635194706801</v>
      </c>
      <c r="S76" s="3">
        <v>7.9075976091698603</v>
      </c>
      <c r="T76" s="3">
        <v>16.9386598219901</v>
      </c>
      <c r="U76" s="3">
        <v>15.7126698663534</v>
      </c>
      <c r="V76" s="3">
        <v>20.306986214227699</v>
      </c>
    </row>
    <row r="77" spans="1:22" x14ac:dyDescent="0.35">
      <c r="A77" s="2">
        <v>44189</v>
      </c>
      <c r="B77" s="3">
        <v>16.547391001804101</v>
      </c>
      <c r="C77" s="3">
        <v>13.758571757222599</v>
      </c>
      <c r="D77" s="3">
        <v>17.999307038110601</v>
      </c>
      <c r="E77" s="3">
        <v>16.5816794929978</v>
      </c>
      <c r="F77" s="3">
        <v>13.444706413464299</v>
      </c>
      <c r="G77" s="3">
        <v>15.0725384381835</v>
      </c>
      <c r="H77" s="3">
        <v>15.1290665397312</v>
      </c>
      <c r="I77" s="3">
        <v>15.603544743785401</v>
      </c>
      <c r="J77" s="3">
        <v>14.7733337592858</v>
      </c>
      <c r="K77" s="3">
        <v>13.305724277557401</v>
      </c>
      <c r="L77" s="3">
        <v>13.094628800625699</v>
      </c>
      <c r="M77" s="3">
        <v>9.8284104831837897</v>
      </c>
      <c r="N77" s="3">
        <v>12.1788242382282</v>
      </c>
      <c r="O77" s="3">
        <v>24.011417375759098</v>
      </c>
      <c r="P77" s="3">
        <v>15.063956983491201</v>
      </c>
      <c r="Q77" s="3">
        <v>14.2450987602405</v>
      </c>
      <c r="R77" s="3">
        <v>20.154763603287702</v>
      </c>
      <c r="S77" s="3">
        <v>7.7561686749786301</v>
      </c>
      <c r="T77" s="3">
        <v>15.1304469277629</v>
      </c>
      <c r="U77" s="3">
        <v>16.4386410310229</v>
      </c>
      <c r="V77" s="3">
        <v>19.311621854554499</v>
      </c>
    </row>
    <row r="78" spans="1:22" x14ac:dyDescent="0.35">
      <c r="A78" s="2">
        <v>44223</v>
      </c>
      <c r="B78" s="3">
        <v>18.150852145864999</v>
      </c>
      <c r="C78" s="3">
        <v>14.1235655441478</v>
      </c>
      <c r="D78" s="3">
        <v>17.4182723502655</v>
      </c>
      <c r="E78" s="3">
        <v>15.974534316961</v>
      </c>
      <c r="F78" s="3">
        <v>11.076212010273</v>
      </c>
      <c r="G78" s="3">
        <v>13.896283535648401</v>
      </c>
      <c r="H78" s="3">
        <v>14.2919508590816</v>
      </c>
      <c r="I78" s="3">
        <v>16.431326052624399</v>
      </c>
      <c r="J78" s="3">
        <v>14.379931617208999</v>
      </c>
      <c r="K78" s="3">
        <v>14.281848765370199</v>
      </c>
      <c r="L78" s="3">
        <v>11.5359592487277</v>
      </c>
      <c r="M78" s="3">
        <v>9.9989755274588195</v>
      </c>
      <c r="N78" s="3">
        <v>11.1307754677447</v>
      </c>
      <c r="O78" s="3">
        <v>23.250705358481099</v>
      </c>
      <c r="P78" s="3">
        <v>17.598637000416002</v>
      </c>
      <c r="Q78" s="3">
        <v>14.1643084352306</v>
      </c>
      <c r="R78" s="3">
        <v>19.4811837173269</v>
      </c>
      <c r="S78" s="3">
        <v>7.3385425345509097</v>
      </c>
      <c r="T78" s="3">
        <v>15.995451153876401</v>
      </c>
      <c r="U78" s="3">
        <v>16.737982018548099</v>
      </c>
      <c r="V78" s="3">
        <v>18.759175799423101</v>
      </c>
    </row>
    <row r="79" spans="1:22" x14ac:dyDescent="0.35">
      <c r="A79" s="2">
        <v>44253</v>
      </c>
      <c r="B79" s="3">
        <v>17.157034283543801</v>
      </c>
      <c r="C79" s="3">
        <v>14.4469431281138</v>
      </c>
      <c r="D79" s="3">
        <v>17.1935505820617</v>
      </c>
      <c r="E79" s="3">
        <v>15.505382022108501</v>
      </c>
      <c r="F79" s="3">
        <v>11.344683286097199</v>
      </c>
      <c r="G79" s="3">
        <v>15.076533376410101</v>
      </c>
      <c r="H79" s="3">
        <v>14.025527375702801</v>
      </c>
      <c r="I79" s="3">
        <v>15.621566043756401</v>
      </c>
      <c r="J79" s="3">
        <v>13.962258261260301</v>
      </c>
      <c r="K79" s="3">
        <v>13.3083091701914</v>
      </c>
      <c r="L79" s="3">
        <v>9.8848473030916999</v>
      </c>
      <c r="M79" s="3">
        <v>10.0332236641992</v>
      </c>
      <c r="N79" s="3">
        <v>11.7619187069586</v>
      </c>
      <c r="O79" s="3">
        <v>22.6989625099921</v>
      </c>
      <c r="P79" s="3">
        <v>16.856909054271799</v>
      </c>
      <c r="Q79" s="3">
        <v>13.3680486152985</v>
      </c>
      <c r="R79" s="3">
        <v>18.954218549419402</v>
      </c>
      <c r="S79" s="3">
        <v>6.9490379399309896</v>
      </c>
      <c r="T79" s="3">
        <v>14.9300752481951</v>
      </c>
      <c r="U79" s="3">
        <v>16.656183823447002</v>
      </c>
      <c r="V79" s="3">
        <v>18.602892364656999</v>
      </c>
    </row>
    <row r="80" spans="1:22" x14ac:dyDescent="0.35">
      <c r="A80" s="2">
        <v>44281</v>
      </c>
      <c r="B80" s="3">
        <v>16.065797330470598</v>
      </c>
      <c r="C80" s="3">
        <v>14.4971912797327</v>
      </c>
      <c r="D80" s="3">
        <v>16.3010094678576</v>
      </c>
      <c r="E80" s="3">
        <v>15.031366098437299</v>
      </c>
      <c r="F80" s="3">
        <v>11.770988020219701</v>
      </c>
      <c r="G80" s="3">
        <v>13.5348769107022</v>
      </c>
      <c r="H80" s="3">
        <v>14.238655054886401</v>
      </c>
      <c r="I80" s="3">
        <v>15.4244498628427</v>
      </c>
      <c r="J80" s="3">
        <v>14.622659991317301</v>
      </c>
      <c r="K80" s="3">
        <v>13.0183256148491</v>
      </c>
      <c r="L80" s="3">
        <v>9.4148190146501207</v>
      </c>
      <c r="M80" s="3">
        <v>10.0693660933569</v>
      </c>
      <c r="N80" s="3">
        <v>12.1539471142693</v>
      </c>
      <c r="O80" s="3">
        <v>22.514606247058399</v>
      </c>
      <c r="P80" s="3">
        <v>16.037877017351001</v>
      </c>
      <c r="Q80" s="3">
        <v>13.3342704022511</v>
      </c>
      <c r="R80" s="3">
        <v>19.4243536813355</v>
      </c>
      <c r="S80" s="3">
        <v>6.3829123848924398</v>
      </c>
      <c r="T80" s="3">
        <v>15.057320218214</v>
      </c>
      <c r="U80" s="3">
        <v>16.4549695328231</v>
      </c>
      <c r="V80" s="3">
        <v>18.100225887580599</v>
      </c>
    </row>
    <row r="81" spans="1:22" x14ac:dyDescent="0.35">
      <c r="A81" s="2">
        <v>44313</v>
      </c>
      <c r="B81" s="3">
        <v>16.1270225703405</v>
      </c>
      <c r="C81" s="3">
        <v>13.477625880144799</v>
      </c>
      <c r="D81" s="3">
        <v>15.9728378518236</v>
      </c>
      <c r="E81" s="3">
        <v>14.549495433320301</v>
      </c>
      <c r="F81" s="3">
        <v>11.930961734621</v>
      </c>
      <c r="G81" s="3">
        <v>11.007933386446499</v>
      </c>
      <c r="H81" s="3">
        <v>14.2124837135304</v>
      </c>
      <c r="I81" s="3">
        <v>15.4241954866333</v>
      </c>
      <c r="J81" s="3">
        <v>14.8824216255067</v>
      </c>
      <c r="K81" s="3">
        <v>12.822987040923801</v>
      </c>
      <c r="L81" s="3">
        <v>8.9856008885545808</v>
      </c>
      <c r="M81" s="3">
        <v>9.6472507785268498</v>
      </c>
      <c r="N81" s="3">
        <v>12.961601313461101</v>
      </c>
      <c r="O81" s="3">
        <v>22.284754088501099</v>
      </c>
      <c r="P81" s="3">
        <v>16.1638283876106</v>
      </c>
      <c r="Q81" s="3">
        <v>14.114582631710499</v>
      </c>
      <c r="R81" s="3">
        <v>18.599986716963599</v>
      </c>
      <c r="S81" s="3">
        <v>6.18764249056027</v>
      </c>
      <c r="T81" s="3">
        <v>14.0500385013725</v>
      </c>
      <c r="U81" s="3">
        <v>16.579797035322802</v>
      </c>
      <c r="V81" s="3">
        <v>19.356443927544898</v>
      </c>
    </row>
    <row r="82" spans="1:22" x14ac:dyDescent="0.35">
      <c r="A82" s="2">
        <v>44343</v>
      </c>
      <c r="B82" s="3">
        <v>16.776154784184001</v>
      </c>
      <c r="C82" s="3">
        <v>11.102839313850099</v>
      </c>
      <c r="D82" s="3">
        <v>15.1317296985727</v>
      </c>
      <c r="E82" s="3">
        <v>15.6893189794681</v>
      </c>
      <c r="F82" s="3">
        <v>13.0605269118566</v>
      </c>
      <c r="G82" s="3">
        <v>10.874520216470801</v>
      </c>
      <c r="H82" s="3">
        <v>14.0766291138564</v>
      </c>
      <c r="I82" s="3">
        <v>13.186429627435899</v>
      </c>
      <c r="J82" s="3">
        <v>14.640204888908199</v>
      </c>
      <c r="K82" s="3">
        <v>11.0573741223492</v>
      </c>
      <c r="L82" s="3">
        <v>9.1004542724479496</v>
      </c>
      <c r="M82" s="3">
        <v>9.8462586896500692</v>
      </c>
      <c r="N82" s="3">
        <v>12.054392158837199</v>
      </c>
      <c r="O82" s="3">
        <v>22.5997401753669</v>
      </c>
      <c r="P82" s="3">
        <v>15.600842631591201</v>
      </c>
      <c r="Q82" s="3">
        <v>13.7235162673012</v>
      </c>
      <c r="R82" s="3">
        <v>17.859818875071799</v>
      </c>
      <c r="S82" s="3">
        <v>6.0374967003962299</v>
      </c>
      <c r="T82" s="3">
        <v>14.7401086110522</v>
      </c>
      <c r="U82" s="3">
        <v>16.824058473045898</v>
      </c>
      <c r="V82" s="3">
        <v>19.103083664775699</v>
      </c>
    </row>
    <row r="83" spans="1:22" x14ac:dyDescent="0.35">
      <c r="A83" s="2">
        <v>44372</v>
      </c>
      <c r="B83" s="3">
        <v>16.7626650929523</v>
      </c>
      <c r="C83" s="3">
        <v>11.303950350291901</v>
      </c>
      <c r="D83" s="3">
        <v>15.015212213261799</v>
      </c>
      <c r="E83" s="3">
        <v>16.493335982282002</v>
      </c>
      <c r="F83" s="3">
        <v>12.7947800500146</v>
      </c>
      <c r="G83" s="3">
        <v>8.9392033580379806</v>
      </c>
      <c r="H83" s="3">
        <v>13.7867780739896</v>
      </c>
      <c r="I83" s="3">
        <v>13.8357961015888</v>
      </c>
      <c r="J83" s="3">
        <v>14.788082702562599</v>
      </c>
      <c r="K83" s="3">
        <v>11.3803108852956</v>
      </c>
      <c r="L83" s="3">
        <v>9.1995544075833102</v>
      </c>
      <c r="M83" s="3">
        <v>9.4240128401577294</v>
      </c>
      <c r="N83" s="3">
        <v>12.4827879702665</v>
      </c>
      <c r="O83" s="3">
        <v>23.346230287427701</v>
      </c>
      <c r="P83" s="3">
        <v>16.249801833676599</v>
      </c>
      <c r="Q83" s="3">
        <v>13.6040479652555</v>
      </c>
      <c r="R83" s="3">
        <v>17.401844268758801</v>
      </c>
      <c r="S83" s="3">
        <v>5.7771736431596299</v>
      </c>
      <c r="T83" s="3">
        <v>14.7282703692961</v>
      </c>
      <c r="U83" s="3">
        <v>17.843428927724201</v>
      </c>
      <c r="V83" s="3">
        <v>19.4468912919179</v>
      </c>
    </row>
    <row r="84" spans="1:22" x14ac:dyDescent="0.35">
      <c r="A84" s="2">
        <v>44404</v>
      </c>
      <c r="B84" s="3">
        <v>14.818324886622801</v>
      </c>
      <c r="C84" s="3">
        <v>10.249082944711001</v>
      </c>
      <c r="D84" s="3">
        <v>14.6179248234318</v>
      </c>
      <c r="E84" s="3">
        <v>15.093913681056801</v>
      </c>
      <c r="F84" s="3">
        <v>11.8071762899947</v>
      </c>
      <c r="G84" s="3">
        <v>9.2501833781467901</v>
      </c>
      <c r="H84" s="3">
        <v>13.4880397807687</v>
      </c>
      <c r="I84" s="3">
        <v>13.3553212974203</v>
      </c>
      <c r="J84" s="3">
        <v>14.290065375758999</v>
      </c>
      <c r="K84" s="3">
        <v>10.733193148503601</v>
      </c>
      <c r="L84" s="3">
        <v>8.3892494025449693</v>
      </c>
      <c r="M84" s="3">
        <v>9.1381182913691692</v>
      </c>
      <c r="N84" s="3">
        <v>10.737881535324</v>
      </c>
      <c r="O84" s="3">
        <v>23.0464804512314</v>
      </c>
      <c r="P84" s="3">
        <v>13.1777001393432</v>
      </c>
      <c r="Q84" s="3">
        <v>12.830146567933401</v>
      </c>
      <c r="R84" s="3">
        <v>16.689550574325001</v>
      </c>
      <c r="S84" s="3">
        <v>5.4747179777425599</v>
      </c>
      <c r="T84" s="3">
        <v>14.245220050135099</v>
      </c>
      <c r="U84" s="3">
        <v>16.487301664939999</v>
      </c>
      <c r="V84" s="3">
        <v>19.1274023899784</v>
      </c>
    </row>
    <row r="85" spans="1:22" x14ac:dyDescent="0.35">
      <c r="A85" s="2">
        <v>44435</v>
      </c>
      <c r="B85" s="3">
        <v>15.1938455619929</v>
      </c>
      <c r="C85" s="3">
        <v>10.2081089858262</v>
      </c>
      <c r="D85" s="3">
        <v>14.757609692516001</v>
      </c>
      <c r="E85" s="3">
        <v>15.793160360819799</v>
      </c>
      <c r="F85" s="3">
        <v>11.875041479557799</v>
      </c>
      <c r="G85" s="3">
        <v>9.0775023225917799</v>
      </c>
      <c r="H85" s="3">
        <v>14.213256295729099</v>
      </c>
      <c r="I85" s="3">
        <v>12.931952009556101</v>
      </c>
      <c r="J85" s="3">
        <v>14.468291692548201</v>
      </c>
      <c r="K85" s="3">
        <v>10.192522716614601</v>
      </c>
      <c r="L85" s="3">
        <v>7.9428521814324702</v>
      </c>
      <c r="M85" s="3">
        <v>8.93632741978087</v>
      </c>
      <c r="N85" s="3">
        <v>11.125143291877899</v>
      </c>
      <c r="O85" s="3">
        <v>23.869355090468702</v>
      </c>
      <c r="P85" s="3">
        <v>13.3867526285404</v>
      </c>
      <c r="Q85" s="3">
        <v>13.482714061518999</v>
      </c>
      <c r="R85" s="3">
        <v>17.545706336512801</v>
      </c>
      <c r="S85" s="3">
        <v>5.4705729016149798</v>
      </c>
      <c r="T85" s="3">
        <v>14.7661528482394</v>
      </c>
      <c r="U85" s="3">
        <v>16.105625000797001</v>
      </c>
      <c r="V85" s="3">
        <v>18.8466272276724</v>
      </c>
    </row>
    <row r="86" spans="1:22" x14ac:dyDescent="0.35">
      <c r="A86" s="2">
        <v>44466</v>
      </c>
      <c r="B86" s="3">
        <v>15.325377905973401</v>
      </c>
      <c r="C86" s="3">
        <v>9.9846792235136004</v>
      </c>
      <c r="D86" s="3">
        <v>14.6839454988023</v>
      </c>
      <c r="E86" s="3">
        <v>15.7265474039288</v>
      </c>
      <c r="F86" s="3">
        <v>11.3767052456943</v>
      </c>
      <c r="G86" s="3">
        <v>9.0395906949791094</v>
      </c>
      <c r="H86" s="3">
        <v>14.0413924117225</v>
      </c>
      <c r="I86" s="3">
        <v>13.1267029798331</v>
      </c>
      <c r="J86" s="3">
        <v>13.794212870810901</v>
      </c>
      <c r="K86" s="3">
        <v>10.2685537658959</v>
      </c>
      <c r="L86" s="3">
        <v>7.6343464106985799</v>
      </c>
      <c r="M86" s="3">
        <v>9.1240371904502293</v>
      </c>
      <c r="N86" s="3">
        <v>10.192008183714</v>
      </c>
      <c r="O86" s="3">
        <v>24.841056506341399</v>
      </c>
      <c r="P86" s="3">
        <v>13.1204743787358</v>
      </c>
      <c r="Q86" s="3">
        <v>13.279244850484</v>
      </c>
      <c r="R86" s="3">
        <v>17.333923518085101</v>
      </c>
      <c r="S86" s="3">
        <v>5.0898183389130303</v>
      </c>
      <c r="T86" s="3">
        <v>14.510378343758999</v>
      </c>
      <c r="U86" s="3">
        <v>16.035794663593201</v>
      </c>
      <c r="V86" s="3">
        <v>18.8265228894807</v>
      </c>
    </row>
    <row r="87" spans="1:22" x14ac:dyDescent="0.35">
      <c r="A87" s="2">
        <v>44496</v>
      </c>
      <c r="B87" s="3">
        <v>15.248014139792501</v>
      </c>
      <c r="C87" s="3">
        <v>9.1110353543197906</v>
      </c>
      <c r="D87" s="3">
        <v>15.5538931303639</v>
      </c>
      <c r="E87" s="3">
        <v>16.553099682817201</v>
      </c>
      <c r="F87" s="3">
        <v>12.065013526575401</v>
      </c>
      <c r="G87" s="3">
        <v>10.2234048474002</v>
      </c>
      <c r="H87" s="3">
        <v>14.7288046330182</v>
      </c>
      <c r="I87" s="3">
        <v>12.9142563921153</v>
      </c>
      <c r="J87" s="3">
        <v>13.8204029386171</v>
      </c>
      <c r="K87" s="3">
        <v>10.0984382203746</v>
      </c>
      <c r="L87" s="3">
        <v>7.4994711336041897</v>
      </c>
      <c r="M87" s="3">
        <v>9.5181816796518195</v>
      </c>
      <c r="N87" s="3">
        <v>10.413363962311299</v>
      </c>
      <c r="O87" s="3">
        <v>24.377892694073601</v>
      </c>
      <c r="P87" s="3">
        <v>13.5249447189347</v>
      </c>
      <c r="Q87" s="3">
        <v>13.3005117074519</v>
      </c>
      <c r="R87" s="3">
        <v>17.190215196456599</v>
      </c>
      <c r="S87" s="3">
        <v>5.3496874847364504</v>
      </c>
      <c r="T87" s="3">
        <v>14.57923897103</v>
      </c>
      <c r="U87" s="3">
        <v>16.1303901899112</v>
      </c>
      <c r="V87" s="3">
        <v>19.006004123164299</v>
      </c>
    </row>
    <row r="88" spans="1:22" x14ac:dyDescent="0.35">
      <c r="A88" s="2">
        <v>44526</v>
      </c>
      <c r="B88" s="3">
        <v>15.17500186473</v>
      </c>
      <c r="C88" s="3">
        <v>9.7412459062136705</v>
      </c>
      <c r="D88" s="3">
        <v>14.9070477797368</v>
      </c>
      <c r="E88" s="3">
        <v>15.9852985549786</v>
      </c>
      <c r="F88" s="3">
        <v>10.4626386434238</v>
      </c>
      <c r="G88" s="3">
        <v>9.6019112501891897</v>
      </c>
      <c r="H88" s="3">
        <v>14.323687934434</v>
      </c>
      <c r="I88" s="3">
        <v>13.008647140532799</v>
      </c>
      <c r="J88" s="3">
        <v>12.6960051913016</v>
      </c>
      <c r="K88" s="3">
        <v>9.9345214003450693</v>
      </c>
      <c r="L88" s="3">
        <v>7.3300512348188098</v>
      </c>
      <c r="M88" s="3">
        <v>8.9992387952704398</v>
      </c>
      <c r="N88" s="3">
        <v>10.3305075428935</v>
      </c>
      <c r="O88" s="3">
        <v>22.503850711614</v>
      </c>
      <c r="P88" s="3">
        <v>12.8015301389367</v>
      </c>
      <c r="Q88" s="3">
        <v>13.3754616878946</v>
      </c>
      <c r="R88" s="3">
        <v>16.979643439115101</v>
      </c>
      <c r="S88" s="3">
        <v>5.8065587724998302</v>
      </c>
      <c r="T88" s="3">
        <v>15.047654564654801</v>
      </c>
      <c r="U88" s="3">
        <v>16.314993759209401</v>
      </c>
      <c r="V88" s="3">
        <v>17.877484756583801</v>
      </c>
    </row>
    <row r="89" spans="1:22" x14ac:dyDescent="0.35">
      <c r="A89" s="2">
        <v>44557</v>
      </c>
      <c r="B89" s="3">
        <v>15.263582514178699</v>
      </c>
      <c r="C89" s="3">
        <v>9.2834546051950699</v>
      </c>
      <c r="D89" s="3">
        <v>14.520820781896701</v>
      </c>
      <c r="E89" s="3">
        <v>15.406708038266499</v>
      </c>
      <c r="F89" s="3">
        <v>10.222710116456801</v>
      </c>
      <c r="G89" s="3">
        <v>9.9883807549566104</v>
      </c>
      <c r="H89" s="3">
        <v>15.427145825273501</v>
      </c>
      <c r="I89" s="3">
        <v>13.6854011545324</v>
      </c>
      <c r="J89" s="3">
        <v>13.750285851681801</v>
      </c>
      <c r="K89" s="3">
        <v>10.326069528041799</v>
      </c>
      <c r="L89" s="3">
        <v>7.7765080834129998</v>
      </c>
      <c r="M89" s="3">
        <v>9.5940477510077908</v>
      </c>
      <c r="N89" s="3">
        <v>9.50491831435561</v>
      </c>
      <c r="O89" s="3">
        <v>22.798392331055801</v>
      </c>
      <c r="P89" s="3">
        <v>12.336444897258399</v>
      </c>
      <c r="Q89" s="3">
        <v>13.019382582869</v>
      </c>
      <c r="R89" s="3">
        <v>17.090063223458099</v>
      </c>
      <c r="S89" s="3">
        <v>5.5996808409611001</v>
      </c>
      <c r="T89" s="3">
        <v>15.486169827632899</v>
      </c>
      <c r="U89" s="3">
        <v>16.522032298666801</v>
      </c>
      <c r="V89" s="3">
        <v>17.565874315071099</v>
      </c>
    </row>
    <row r="90" spans="1:22" x14ac:dyDescent="0.35">
      <c r="A90" s="2">
        <v>44588</v>
      </c>
      <c r="B90" s="3">
        <v>13.9081831265843</v>
      </c>
      <c r="C90" s="3">
        <v>9.9316531510139008</v>
      </c>
      <c r="D90" s="3">
        <v>14.9008912459947</v>
      </c>
      <c r="E90" s="3">
        <v>15.114659732621</v>
      </c>
      <c r="F90" s="3">
        <v>10.3845203464595</v>
      </c>
      <c r="G90" s="3">
        <v>10.9359929444208</v>
      </c>
      <c r="H90" s="3">
        <v>15.1079921964373</v>
      </c>
      <c r="I90" s="3">
        <v>12.6118025497315</v>
      </c>
      <c r="J90" s="3">
        <v>12.9678700458592</v>
      </c>
      <c r="K90" s="3">
        <v>8.9126750884501593</v>
      </c>
      <c r="L90" s="3">
        <v>8.2129439347378703</v>
      </c>
      <c r="M90" s="3">
        <v>9.5981202704238893</v>
      </c>
      <c r="N90" s="3">
        <v>9.8513797096438793</v>
      </c>
      <c r="O90" s="3">
        <v>22.071396923207701</v>
      </c>
      <c r="P90" s="3">
        <v>11.811674456228401</v>
      </c>
      <c r="Q90" s="3">
        <v>13.6798220446613</v>
      </c>
      <c r="R90" s="3">
        <v>16.957880226093302</v>
      </c>
      <c r="S90" s="3">
        <v>4.9841715779038802</v>
      </c>
      <c r="T90" s="3">
        <v>15.9914658449414</v>
      </c>
      <c r="U90" s="3">
        <v>14.965650693436199</v>
      </c>
      <c r="V90" s="3">
        <v>19.032867608700101</v>
      </c>
    </row>
    <row r="91" spans="1:22" x14ac:dyDescent="0.35">
      <c r="A91" s="2">
        <v>44617</v>
      </c>
      <c r="B91" s="3">
        <v>13.821146527358099</v>
      </c>
      <c r="C91" s="3">
        <v>9.8798595351835399</v>
      </c>
      <c r="D91" s="3">
        <v>15.319465944986099</v>
      </c>
      <c r="E91" s="3">
        <v>14.8636291853906</v>
      </c>
      <c r="F91" s="3">
        <v>9.18796924380859</v>
      </c>
      <c r="G91" s="3">
        <v>10.771688118136</v>
      </c>
      <c r="H91" s="3">
        <v>15.3035781472837</v>
      </c>
      <c r="I91" s="3">
        <v>12.4702245698107</v>
      </c>
      <c r="J91" s="3">
        <v>13.2628885891602</v>
      </c>
      <c r="K91" s="3">
        <v>9.2958042859005303</v>
      </c>
      <c r="L91" s="3">
        <v>8.0721742204159206</v>
      </c>
      <c r="M91" s="3">
        <v>9.8396846493413808</v>
      </c>
      <c r="N91" s="3">
        <v>9.9253378936851302</v>
      </c>
      <c r="O91" s="3">
        <v>21.228116507663099</v>
      </c>
      <c r="P91" s="3">
        <v>11.4231430583686</v>
      </c>
      <c r="Q91" s="3">
        <v>13.566269387077</v>
      </c>
      <c r="R91" s="3">
        <v>17.219540641679</v>
      </c>
      <c r="S91" s="3">
        <v>4.3615199742528103</v>
      </c>
      <c r="T91" s="3">
        <v>15.7487013691789</v>
      </c>
      <c r="U91" s="3">
        <v>14.747086011427699</v>
      </c>
      <c r="V91" s="3">
        <v>18.948631874445098</v>
      </c>
    </row>
    <row r="92" spans="1:22" x14ac:dyDescent="0.35">
      <c r="A92" s="2">
        <v>44645</v>
      </c>
      <c r="B92" s="3">
        <v>12.5646850748376</v>
      </c>
      <c r="C92" s="3">
        <v>10.017893919330399</v>
      </c>
      <c r="D92" s="3">
        <v>14.9394483240916</v>
      </c>
      <c r="E92" s="3">
        <v>14.317819401947</v>
      </c>
      <c r="F92" s="3">
        <v>9.4017978623310494</v>
      </c>
      <c r="G92" s="3">
        <v>11.702173569762</v>
      </c>
      <c r="H92" s="3">
        <v>15.408792035428</v>
      </c>
      <c r="I92" s="3">
        <v>12.392258308555601</v>
      </c>
      <c r="J92" s="3">
        <v>13.8881468603165</v>
      </c>
      <c r="K92" s="3">
        <v>9.28737731948857</v>
      </c>
      <c r="L92" s="3">
        <v>7.7776860635002896</v>
      </c>
      <c r="M92" s="3">
        <v>9.9194849418243596</v>
      </c>
      <c r="N92" s="3">
        <v>9.5060558172160707</v>
      </c>
      <c r="O92" s="3">
        <v>21.784044562682102</v>
      </c>
      <c r="P92" s="3">
        <v>10.533112953532299</v>
      </c>
      <c r="Q92" s="3">
        <v>14.150867991685001</v>
      </c>
      <c r="R92" s="3">
        <v>17.195323137212601</v>
      </c>
      <c r="S92" s="3">
        <v>4.6185455542575804</v>
      </c>
      <c r="T92" s="3">
        <v>16.389409687238299</v>
      </c>
      <c r="U92" s="3">
        <v>14.600706710220701</v>
      </c>
      <c r="V92" s="3">
        <v>19.1269245044769</v>
      </c>
    </row>
    <row r="93" spans="1:22" x14ac:dyDescent="0.35">
      <c r="A93" s="2">
        <v>44678</v>
      </c>
      <c r="B93" s="3">
        <v>11.853670831113201</v>
      </c>
      <c r="C93" s="3">
        <v>8.76461444148614</v>
      </c>
      <c r="D93" s="3">
        <v>14.6536435579032</v>
      </c>
      <c r="E93" s="3">
        <v>13.9003642513686</v>
      </c>
      <c r="F93" s="3">
        <v>7.7543215337063103</v>
      </c>
      <c r="G93" s="3">
        <v>9.1091017863777903</v>
      </c>
      <c r="H93" s="3">
        <v>14.9321373909583</v>
      </c>
      <c r="I93" s="3">
        <v>11.419524184143</v>
      </c>
      <c r="J93" s="3">
        <v>12.9904973234209</v>
      </c>
      <c r="K93" s="3">
        <v>8.8142569074049195</v>
      </c>
      <c r="L93" s="3">
        <v>6.8984929047100696</v>
      </c>
      <c r="M93" s="3">
        <v>9.1446511228757608</v>
      </c>
      <c r="N93" s="3">
        <v>10.220356306098701</v>
      </c>
      <c r="O93" s="3">
        <v>21.657546461016899</v>
      </c>
      <c r="P93" s="3">
        <v>9.9393281614041804</v>
      </c>
      <c r="Q93" s="3">
        <v>13.6612892073728</v>
      </c>
      <c r="R93" s="3">
        <v>16.5084891625594</v>
      </c>
      <c r="S93" s="3">
        <v>4.67941088945439</v>
      </c>
      <c r="T93" s="3">
        <v>16.280026556099401</v>
      </c>
      <c r="U93" s="3">
        <v>13.2223475968676</v>
      </c>
      <c r="V93" s="3">
        <v>19.194272367752799</v>
      </c>
    </row>
    <row r="94" spans="1:22" x14ac:dyDescent="0.35">
      <c r="A94" s="2">
        <v>44708</v>
      </c>
      <c r="B94" s="3">
        <v>12.519512172989099</v>
      </c>
      <c r="C94" s="3">
        <v>8.9536150165107795</v>
      </c>
      <c r="D94" s="3">
        <v>13.5802210208532</v>
      </c>
      <c r="E94" s="3">
        <v>13.204620771037501</v>
      </c>
      <c r="F94" s="3">
        <v>6.8072476076308996</v>
      </c>
      <c r="G94" s="3">
        <v>8.4619491019467308</v>
      </c>
      <c r="H94" s="3">
        <v>14.4180955722713</v>
      </c>
      <c r="I94" s="3">
        <v>11.3708153437587</v>
      </c>
      <c r="J94" s="3">
        <v>12.8055099642682</v>
      </c>
      <c r="K94" s="3">
        <v>8.8409322046041492</v>
      </c>
      <c r="L94" s="3">
        <v>6.7534375558819404</v>
      </c>
      <c r="M94" s="3">
        <v>9.0383079428477995</v>
      </c>
      <c r="N94" s="3">
        <v>9.4427619623008994</v>
      </c>
      <c r="O94" s="3">
        <v>20.526340298207199</v>
      </c>
      <c r="P94" s="3">
        <v>10.7263144165025</v>
      </c>
      <c r="Q94" s="3">
        <v>12.549444881623799</v>
      </c>
      <c r="R94" s="3">
        <v>16.1580360610191</v>
      </c>
      <c r="S94" s="3">
        <v>4.4516854472038299</v>
      </c>
      <c r="T94" s="3">
        <v>14.181663816303899</v>
      </c>
      <c r="U94" s="3">
        <v>12.4453257192216</v>
      </c>
      <c r="V94" s="3">
        <v>16.778681376298799</v>
      </c>
    </row>
    <row r="95" spans="1:22" x14ac:dyDescent="0.35">
      <c r="A95" s="2">
        <v>44739</v>
      </c>
      <c r="B95" s="3">
        <v>13.7112091849061</v>
      </c>
      <c r="C95" s="3">
        <v>6.4481838784157999</v>
      </c>
      <c r="D95" s="3">
        <v>12.617619213736999</v>
      </c>
      <c r="E95" s="3">
        <v>12.5257640433683</v>
      </c>
      <c r="F95" s="3">
        <v>6.6746827632222203</v>
      </c>
      <c r="G95" s="3">
        <v>7.2282644670642897</v>
      </c>
      <c r="H95" s="3">
        <v>13.3981266452061</v>
      </c>
      <c r="I95" s="3">
        <v>10.900916555037499</v>
      </c>
      <c r="J95" s="3">
        <v>11.712689018269399</v>
      </c>
      <c r="K95" s="3">
        <v>8.2449598854223893</v>
      </c>
      <c r="L95" s="3">
        <v>5.9717161048667204</v>
      </c>
      <c r="M95" s="3">
        <v>8.7318897713914492</v>
      </c>
      <c r="N95" s="3">
        <v>8.2302644552561794</v>
      </c>
      <c r="O95" s="3">
        <v>19.9645001872275</v>
      </c>
      <c r="P95" s="3">
        <v>12.227724881271101</v>
      </c>
      <c r="Q95" s="3">
        <v>12.099184036980301</v>
      </c>
      <c r="R95" s="3">
        <v>15.2993614008507</v>
      </c>
      <c r="S95" s="3">
        <v>4.5993908620080504</v>
      </c>
      <c r="T95" s="3">
        <v>12.9609603102012</v>
      </c>
      <c r="U95" s="3">
        <v>11.3181549511431</v>
      </c>
      <c r="V95" s="3">
        <v>15.2452976385815</v>
      </c>
    </row>
    <row r="96" spans="1:22" x14ac:dyDescent="0.35">
      <c r="A96" s="2">
        <v>44769</v>
      </c>
      <c r="B96" s="3">
        <v>12.976039466604799</v>
      </c>
      <c r="C96" s="3">
        <v>6.5651026406537802</v>
      </c>
      <c r="D96" s="3">
        <v>12.5600202960745</v>
      </c>
      <c r="E96" s="3">
        <v>12.564493248262799</v>
      </c>
      <c r="F96" s="3">
        <v>5.95202920682617</v>
      </c>
      <c r="G96" s="3">
        <v>7.2334461185769499</v>
      </c>
      <c r="H96" s="3">
        <v>13.696584278655999</v>
      </c>
      <c r="I96" s="3">
        <v>10.5242747417318</v>
      </c>
      <c r="J96" s="3">
        <v>11.3573501210935</v>
      </c>
      <c r="K96" s="3">
        <v>8.4751386857995996</v>
      </c>
      <c r="L96" s="3">
        <v>5.9665078653346901</v>
      </c>
      <c r="M96" s="3">
        <v>8.8069171950126606</v>
      </c>
      <c r="N96" s="3">
        <v>7.9990870717010898</v>
      </c>
      <c r="O96" s="3">
        <v>21.161407983558401</v>
      </c>
      <c r="P96" s="3">
        <v>11.2657893355388</v>
      </c>
      <c r="Q96" s="3">
        <v>13.3563204145262</v>
      </c>
      <c r="R96" s="3">
        <v>15.0887470403837</v>
      </c>
      <c r="S96" s="3">
        <v>4.0296808113430398</v>
      </c>
      <c r="T96" s="3">
        <v>13.3397658960263</v>
      </c>
      <c r="U96" s="3">
        <v>10.8207709061007</v>
      </c>
      <c r="V96" s="3">
        <v>15.9173973252199</v>
      </c>
    </row>
    <row r="97" spans="1:22" x14ac:dyDescent="0.35">
      <c r="A97" s="2">
        <v>44799</v>
      </c>
      <c r="B97" s="3">
        <v>12.6196840337656</v>
      </c>
      <c r="C97" s="3">
        <v>6.7867436937426104</v>
      </c>
      <c r="D97" s="3">
        <v>12.835962114457599</v>
      </c>
      <c r="E97" s="3">
        <v>13.253571537464699</v>
      </c>
      <c r="F97" s="3">
        <v>6.1532933228284197</v>
      </c>
      <c r="G97" s="3">
        <v>7.8774207465338604</v>
      </c>
      <c r="H97" s="3">
        <v>13.9582483353661</v>
      </c>
      <c r="I97" s="3">
        <v>11.2023529871402</v>
      </c>
      <c r="J97" s="3">
        <v>11.354794063516399</v>
      </c>
      <c r="K97" s="3">
        <v>8.7175506357196006</v>
      </c>
      <c r="L97" s="3">
        <v>6.48182945307087</v>
      </c>
      <c r="M97" s="3">
        <v>8.7867917120405199</v>
      </c>
      <c r="N97" s="3">
        <v>8.2537064041808605</v>
      </c>
      <c r="O97" s="3">
        <v>22.452552982027999</v>
      </c>
      <c r="P97" s="3">
        <v>11.095948235957</v>
      </c>
      <c r="Q97" s="3">
        <v>13.533334370720601</v>
      </c>
      <c r="R97" s="3">
        <v>15.6210295315677</v>
      </c>
      <c r="S97" s="3">
        <v>4.6346306055058797</v>
      </c>
      <c r="T97" s="3">
        <v>13.478329592889001</v>
      </c>
      <c r="U97" s="3">
        <v>11.4985537934212</v>
      </c>
      <c r="V97" s="3">
        <v>16.5260184687858</v>
      </c>
    </row>
    <row r="98" spans="1:22" x14ac:dyDescent="0.35">
      <c r="A98" s="2">
        <v>44831</v>
      </c>
      <c r="B98" s="3">
        <v>11.9007188307211</v>
      </c>
      <c r="C98" s="3">
        <v>7.2508033680639201</v>
      </c>
      <c r="D98" s="3">
        <v>12.903803851611899</v>
      </c>
      <c r="E98" s="3">
        <v>11.5415511767577</v>
      </c>
      <c r="F98" s="3">
        <v>5.6982337044831697</v>
      </c>
      <c r="G98" s="3">
        <v>7.57841879088953</v>
      </c>
      <c r="H98" s="3">
        <v>12.938041176746999</v>
      </c>
      <c r="I98" s="3">
        <v>10.359444894796299</v>
      </c>
      <c r="J98" s="3">
        <v>10.9897487696831</v>
      </c>
      <c r="K98" s="3">
        <v>8.2954325793721004</v>
      </c>
      <c r="L98" s="3">
        <v>6.4046276898677998</v>
      </c>
      <c r="M98" s="3">
        <v>7.8937465512565304</v>
      </c>
      <c r="N98" s="3">
        <v>6.4437061090105496</v>
      </c>
      <c r="O98" s="3">
        <v>21.435355953374899</v>
      </c>
      <c r="P98" s="3">
        <v>10.0716108854495</v>
      </c>
      <c r="Q98" s="3">
        <v>12.302870176467399</v>
      </c>
      <c r="R98" s="3">
        <v>15.2920650275912</v>
      </c>
      <c r="S98" s="3">
        <v>4.3769632939152396</v>
      </c>
      <c r="T98" s="3">
        <v>12.5712483647221</v>
      </c>
      <c r="U98" s="3">
        <v>10.980195739747399</v>
      </c>
      <c r="V98" s="3">
        <v>14.356272244481699</v>
      </c>
    </row>
    <row r="99" spans="1:22" x14ac:dyDescent="0.35">
      <c r="A99" s="2">
        <v>44861</v>
      </c>
      <c r="B99" s="3">
        <v>11.1343931558152</v>
      </c>
      <c r="C99" s="3">
        <v>7.3970726044620001</v>
      </c>
      <c r="D99" s="3">
        <v>12.8002285803598</v>
      </c>
      <c r="E99" s="3">
        <v>11.969656970005399</v>
      </c>
      <c r="F99" s="3">
        <v>6.3614672580211398</v>
      </c>
      <c r="G99" s="3">
        <v>8.8269026976681708</v>
      </c>
      <c r="H99" s="3">
        <v>13.2211149606851</v>
      </c>
      <c r="I99" s="3">
        <v>10.577081189110499</v>
      </c>
      <c r="J99" s="3">
        <v>12.024964661581</v>
      </c>
      <c r="K99" s="3">
        <v>9.6389823650880793</v>
      </c>
      <c r="L99" s="3">
        <v>7.0080176137230001</v>
      </c>
      <c r="M99" s="3">
        <v>8.4326823579426105</v>
      </c>
      <c r="N99" s="3">
        <v>6.9924186234403196</v>
      </c>
      <c r="O99" s="3">
        <v>21.919859611200401</v>
      </c>
      <c r="P99" s="3">
        <v>8.6469568012467093</v>
      </c>
      <c r="Q99" s="3">
        <v>12.298066696402801</v>
      </c>
      <c r="R99" s="3">
        <v>15.216359182951299</v>
      </c>
      <c r="S99" s="3">
        <v>4.8096755046603104</v>
      </c>
      <c r="T99" s="3">
        <v>12.591025411887999</v>
      </c>
      <c r="U99" s="3">
        <v>10.178255118954199</v>
      </c>
      <c r="V99" s="3">
        <v>15.292404305467601</v>
      </c>
    </row>
    <row r="100" spans="1:22" x14ac:dyDescent="0.35">
      <c r="A100" s="2">
        <v>44890</v>
      </c>
      <c r="B100" s="3">
        <v>11.656250661785</v>
      </c>
      <c r="C100" s="3">
        <v>6.9376567943362604</v>
      </c>
      <c r="D100" s="3">
        <v>12.739541341763299</v>
      </c>
      <c r="E100" s="3">
        <v>12.266108017047401</v>
      </c>
      <c r="F100" s="3">
        <v>7.3638180766130796</v>
      </c>
      <c r="G100" s="3">
        <v>9.6832072227746799</v>
      </c>
      <c r="H100" s="3">
        <v>13.507703003578101</v>
      </c>
      <c r="I100" s="3">
        <v>12.792741894958001</v>
      </c>
      <c r="J100" s="3">
        <v>12.6673387755236</v>
      </c>
      <c r="K100" s="3">
        <v>10.610095765095499</v>
      </c>
      <c r="L100" s="3">
        <v>6.6235312573512601</v>
      </c>
      <c r="M100" s="3">
        <v>9.1172854387033393</v>
      </c>
      <c r="N100" s="3">
        <v>6.9909607999897601</v>
      </c>
      <c r="O100" s="3">
        <v>22.6026866506717</v>
      </c>
      <c r="P100" s="3">
        <v>9.7784331192009599</v>
      </c>
      <c r="Q100" s="3">
        <v>12.436524952571199</v>
      </c>
      <c r="R100" s="3">
        <v>15.548077473210499</v>
      </c>
      <c r="S100" s="3">
        <v>5.7206727492930902</v>
      </c>
      <c r="T100" s="3">
        <v>12.212586716200001</v>
      </c>
      <c r="U100" s="3">
        <v>10.7075925932432</v>
      </c>
      <c r="V100" s="3">
        <v>14.7197991219121</v>
      </c>
    </row>
    <row r="101" spans="1:22" x14ac:dyDescent="0.35">
      <c r="A101" s="2">
        <v>44922</v>
      </c>
      <c r="B101" s="3">
        <v>11.809155497910099</v>
      </c>
      <c r="C101" s="3">
        <v>7.2194182881268203</v>
      </c>
      <c r="D101" s="3">
        <v>12.2587141457148</v>
      </c>
      <c r="E101" s="3">
        <v>12.4338094794577</v>
      </c>
      <c r="F101" s="3">
        <v>7.5346042121449104</v>
      </c>
      <c r="G101" s="3">
        <v>9.1856957741708491</v>
      </c>
      <c r="H101" s="3">
        <v>13.399684888338999</v>
      </c>
      <c r="I101" s="3">
        <v>12.672064647621299</v>
      </c>
      <c r="J101" s="3">
        <v>12.1774500798067</v>
      </c>
      <c r="K101" s="3">
        <v>10.767812625633301</v>
      </c>
      <c r="L101" s="3">
        <v>6.9272611621272198</v>
      </c>
      <c r="M101" s="3">
        <v>8.9553788726559205</v>
      </c>
      <c r="N101" s="3">
        <v>6.6767286964756298</v>
      </c>
      <c r="O101" s="3">
        <v>22.015788522178699</v>
      </c>
      <c r="P101" s="3">
        <v>10.712221421214901</v>
      </c>
      <c r="Q101" s="3">
        <v>11.220683697950699</v>
      </c>
      <c r="R101" s="3">
        <v>15.7734591115134</v>
      </c>
      <c r="S101" s="3">
        <v>5.8979475575337696</v>
      </c>
      <c r="T101" s="3">
        <v>12.0822071013204</v>
      </c>
      <c r="U101" s="3">
        <v>10.8099533134175</v>
      </c>
      <c r="V101" s="3">
        <v>14.1816928018031</v>
      </c>
    </row>
    <row r="102" spans="1:22" x14ac:dyDescent="0.35">
      <c r="A102" s="2">
        <v>44953</v>
      </c>
      <c r="B102" s="3">
        <v>12.6517026929374</v>
      </c>
      <c r="C102" s="3">
        <v>7.8269725656298199</v>
      </c>
      <c r="D102" s="3">
        <v>12.289633704770001</v>
      </c>
      <c r="E102" s="3">
        <v>13.303371217820001</v>
      </c>
      <c r="F102" s="3">
        <v>8.0576025574277192</v>
      </c>
      <c r="G102" s="3">
        <v>10.245069382480199</v>
      </c>
      <c r="H102" s="3">
        <v>13.593462347946099</v>
      </c>
      <c r="I102" s="3">
        <v>13.8008835199687</v>
      </c>
      <c r="J102" s="3">
        <v>13.069489126676499</v>
      </c>
      <c r="K102" s="3">
        <v>12.1313111987991</v>
      </c>
      <c r="L102" s="3">
        <v>7.1559789797296798</v>
      </c>
      <c r="M102" s="3">
        <v>9.4818896288099896</v>
      </c>
      <c r="N102" s="3">
        <v>6.8865490600393198</v>
      </c>
      <c r="O102" s="3">
        <v>20.989195814266601</v>
      </c>
      <c r="P102" s="3">
        <v>12.2901944191927</v>
      </c>
      <c r="Q102" s="3">
        <v>11.676678516227099</v>
      </c>
      <c r="R102" s="3">
        <v>16.031738220491</v>
      </c>
      <c r="S102" s="3">
        <v>5.2400256158369798</v>
      </c>
      <c r="T102" s="3">
        <v>11.6280703518803</v>
      </c>
      <c r="U102" s="3">
        <v>11.8099434614277</v>
      </c>
      <c r="V102" s="3">
        <v>14.9820977002656</v>
      </c>
    </row>
    <row r="103" spans="1:22" x14ac:dyDescent="0.35">
      <c r="A103" s="2">
        <v>44984</v>
      </c>
      <c r="B103" s="3">
        <v>12.203914555543401</v>
      </c>
      <c r="C103" s="3">
        <v>7.9561307686359299</v>
      </c>
      <c r="D103" s="3">
        <v>12.255602911823299</v>
      </c>
      <c r="E103" s="3">
        <v>12.125336135762</v>
      </c>
      <c r="F103" s="3">
        <v>7.6444497583275801</v>
      </c>
      <c r="G103" s="3">
        <v>9.4351206189750805</v>
      </c>
      <c r="H103" s="3">
        <v>13.3328917607343</v>
      </c>
      <c r="I103" s="3">
        <v>14.423421153091301</v>
      </c>
      <c r="J103" s="3">
        <v>12.7132409075439</v>
      </c>
      <c r="K103" s="3">
        <v>12.6146762043468</v>
      </c>
      <c r="L103" s="3">
        <v>6.8502790494488499</v>
      </c>
      <c r="M103" s="3">
        <v>8.8397227573141102</v>
      </c>
      <c r="N103" s="3">
        <v>7.9298339371035604</v>
      </c>
      <c r="O103" s="3">
        <v>20.299697431683501</v>
      </c>
      <c r="P103" s="3">
        <v>10.804440026472401</v>
      </c>
      <c r="Q103" s="3">
        <v>11.086952033818299</v>
      </c>
      <c r="R103" s="3">
        <v>15.6151880683027</v>
      </c>
      <c r="S103" s="3">
        <v>5.0671825335443703</v>
      </c>
      <c r="T103" s="3">
        <v>11.7105039074599</v>
      </c>
      <c r="U103" s="3">
        <v>11.8794130616598</v>
      </c>
      <c r="V103" s="3">
        <v>14.214535530539401</v>
      </c>
    </row>
    <row r="104" spans="1:22" x14ac:dyDescent="0.35">
      <c r="A104" s="2">
        <v>45012</v>
      </c>
      <c r="B104" s="3">
        <v>11.990334337834801</v>
      </c>
      <c r="C104" s="3">
        <v>7.3673728272637504</v>
      </c>
      <c r="D104" s="3">
        <v>11.7202179836406</v>
      </c>
      <c r="E104" s="3">
        <v>11.957073282511301</v>
      </c>
      <c r="F104" s="3">
        <v>6.4013636165252601</v>
      </c>
      <c r="G104" s="3">
        <v>9.5403031061673094</v>
      </c>
      <c r="H104" s="3">
        <v>12.783388321375099</v>
      </c>
      <c r="I104" s="3">
        <v>15.0360706198068</v>
      </c>
      <c r="J104" s="3">
        <v>12.447133523653701</v>
      </c>
      <c r="K104" s="3">
        <v>12.982567725128201</v>
      </c>
      <c r="L104" s="3">
        <v>6.4042322652972201</v>
      </c>
      <c r="M104" s="3">
        <v>8.8072009561835607</v>
      </c>
      <c r="N104" s="3">
        <v>7.0020523585758196</v>
      </c>
      <c r="O104" s="3">
        <v>19.5657715522991</v>
      </c>
      <c r="P104" s="3">
        <v>10.6292198651044</v>
      </c>
      <c r="Q104" s="3">
        <v>10.828455861553101</v>
      </c>
      <c r="R104" s="3">
        <v>15.6680519342551</v>
      </c>
      <c r="S104" s="3">
        <v>4.8688791519992698</v>
      </c>
      <c r="T104" s="3">
        <v>10.6888240228095</v>
      </c>
      <c r="U104" s="3">
        <v>13.578621593976701</v>
      </c>
      <c r="V104" s="3">
        <v>15.156167732293699</v>
      </c>
    </row>
    <row r="105" spans="1:22" x14ac:dyDescent="0.35">
      <c r="A105" s="2">
        <v>45043</v>
      </c>
      <c r="B105" s="3">
        <v>12.0888067958823</v>
      </c>
      <c r="C105" s="3">
        <v>7.8548957186870103</v>
      </c>
      <c r="D105" s="3">
        <v>12.3147297711447</v>
      </c>
      <c r="E105" s="3">
        <v>11.573934852402701</v>
      </c>
      <c r="F105" s="3">
        <v>7.2576033398527402</v>
      </c>
      <c r="G105" s="3">
        <v>9.6371183168993007</v>
      </c>
      <c r="H105" s="3">
        <v>13.0051532388838</v>
      </c>
      <c r="I105" s="3">
        <v>14.900252286247699</v>
      </c>
      <c r="J105" s="3">
        <v>12.5226792171903</v>
      </c>
      <c r="K105" s="3">
        <v>13.324369989712199</v>
      </c>
      <c r="L105" s="3">
        <v>6.7403278134346198</v>
      </c>
      <c r="M105" s="3">
        <v>9.1052170226303701</v>
      </c>
      <c r="N105" s="3">
        <v>7.1121149233398304</v>
      </c>
      <c r="O105" s="3">
        <v>20.497437783109699</v>
      </c>
      <c r="P105" s="3">
        <v>10.5072839985841</v>
      </c>
      <c r="Q105" s="3">
        <v>10.7938341307937</v>
      </c>
      <c r="R105" s="3">
        <v>15.237824849647</v>
      </c>
      <c r="S105" s="3">
        <v>4.4052916072792501</v>
      </c>
      <c r="T105" s="3">
        <v>11.506691483775599</v>
      </c>
      <c r="U105" s="3">
        <v>13.5078546753866</v>
      </c>
      <c r="V105" s="3">
        <v>16.448803952147401</v>
      </c>
    </row>
    <row r="106" spans="1:22" x14ac:dyDescent="0.35">
      <c r="A106" s="2">
        <v>45072</v>
      </c>
      <c r="B106" s="3">
        <v>11.6945126110337</v>
      </c>
      <c r="C106" s="3">
        <v>8.2841168350257792</v>
      </c>
      <c r="D106" s="3">
        <v>12.0284564655813</v>
      </c>
      <c r="E106" s="3">
        <v>10.8081391963148</v>
      </c>
      <c r="F106" s="3">
        <v>7.3486556336007096</v>
      </c>
      <c r="G106" s="3">
        <v>9.1564245104379296</v>
      </c>
      <c r="H106" s="3">
        <v>13.134608141338999</v>
      </c>
      <c r="I106" s="3">
        <v>16.173258370994301</v>
      </c>
      <c r="J106" s="3">
        <v>12.031712262653</v>
      </c>
      <c r="K106" s="3">
        <v>12.9724634416839</v>
      </c>
      <c r="L106" s="3">
        <v>7.1552720311874802</v>
      </c>
      <c r="M106" s="3">
        <v>8.6338400711877306</v>
      </c>
      <c r="N106" s="3">
        <v>7.5518685040650304</v>
      </c>
      <c r="O106" s="3">
        <v>21.195804902615802</v>
      </c>
      <c r="P106" s="3">
        <v>9.9079073846977401</v>
      </c>
      <c r="Q106" s="3">
        <v>11.1673684635618</v>
      </c>
      <c r="R106" s="3">
        <v>15.5290629353384</v>
      </c>
      <c r="S106" s="3">
        <v>4.0298924866496098</v>
      </c>
      <c r="T106" s="3">
        <v>10.799439144653499</v>
      </c>
      <c r="U106" s="3">
        <v>14.505942694785601</v>
      </c>
      <c r="V106" s="3">
        <v>16.5079085659663</v>
      </c>
    </row>
    <row r="107" spans="1:22" x14ac:dyDescent="0.35">
      <c r="A107" s="2">
        <v>45104</v>
      </c>
      <c r="B107" s="3">
        <v>11.792156751994399</v>
      </c>
      <c r="C107" s="3">
        <v>8.4263377580232497</v>
      </c>
      <c r="D107" s="3">
        <v>13.289702457227101</v>
      </c>
      <c r="E107" s="3">
        <v>10.190247437204601</v>
      </c>
      <c r="F107" s="3">
        <v>7.9757455921722702</v>
      </c>
      <c r="G107" s="3">
        <v>9.9453028756861706</v>
      </c>
      <c r="H107" s="3">
        <v>13.2781684354549</v>
      </c>
      <c r="I107" s="3">
        <v>16.196189203555999</v>
      </c>
      <c r="J107" s="3">
        <v>11.8343994025609</v>
      </c>
      <c r="K107" s="3">
        <v>12.2616607871621</v>
      </c>
      <c r="L107" s="3">
        <v>7.8296791711091096</v>
      </c>
      <c r="M107" s="3">
        <v>9.2537015923861308</v>
      </c>
      <c r="N107" s="3">
        <v>7.6007519211795298</v>
      </c>
      <c r="O107" s="3">
        <v>21.474212919501198</v>
      </c>
      <c r="P107" s="3">
        <v>10.3101624034085</v>
      </c>
      <c r="Q107" s="3">
        <v>10.9522925671197</v>
      </c>
      <c r="R107" s="3">
        <v>15.096463489643501</v>
      </c>
      <c r="S107" s="3">
        <v>5.0271675226543797</v>
      </c>
      <c r="T107" s="3">
        <v>11.1791746150557</v>
      </c>
      <c r="U107" s="3">
        <v>15.189764613507</v>
      </c>
      <c r="V107" s="3">
        <v>17.0306341951059</v>
      </c>
    </row>
    <row r="108" spans="1:22" x14ac:dyDescent="0.35">
      <c r="A108" s="2">
        <v>45134</v>
      </c>
      <c r="B108" s="3">
        <v>11.926167311736799</v>
      </c>
      <c r="C108" s="3">
        <v>9.3205857712449607</v>
      </c>
      <c r="D108" s="3">
        <v>13.552622645628199</v>
      </c>
      <c r="E108" s="3">
        <v>10.396045814207101</v>
      </c>
      <c r="F108" s="3">
        <v>8.2986910749600096</v>
      </c>
      <c r="G108" s="3">
        <v>10.6242701666455</v>
      </c>
      <c r="H108" s="3">
        <v>13.825815181350601</v>
      </c>
      <c r="I108" s="3">
        <v>16.780055426047301</v>
      </c>
      <c r="J108" s="3">
        <v>12.1032771157771</v>
      </c>
      <c r="K108" s="3">
        <v>11.9794785076878</v>
      </c>
      <c r="L108" s="3">
        <v>8.2081192657103408</v>
      </c>
      <c r="M108" s="3">
        <v>10.035443937965599</v>
      </c>
      <c r="N108" s="3">
        <v>8.1867585684647199</v>
      </c>
      <c r="O108" s="3">
        <v>21.403969179130101</v>
      </c>
      <c r="P108" s="3">
        <v>10.6932686876759</v>
      </c>
      <c r="Q108" s="3">
        <v>11.8271970639994</v>
      </c>
      <c r="R108" s="3">
        <v>15.978920421262799</v>
      </c>
      <c r="S108" s="3">
        <v>5.60565832921435</v>
      </c>
      <c r="T108" s="3">
        <v>11.515145578868699</v>
      </c>
      <c r="U108" s="3">
        <v>14.0230195327738</v>
      </c>
      <c r="V108" s="3">
        <v>17.723432271110301</v>
      </c>
    </row>
    <row r="109" spans="1:22" x14ac:dyDescent="0.35">
      <c r="A109" s="2">
        <v>45163</v>
      </c>
      <c r="B109" s="3">
        <v>11.4533671794365</v>
      </c>
      <c r="C109" s="3">
        <v>9.0434904919719408</v>
      </c>
      <c r="D109" s="3">
        <v>13.648214386009</v>
      </c>
      <c r="E109" s="3">
        <v>9.4470130178727008</v>
      </c>
      <c r="F109" s="3">
        <v>8.0948393876146501</v>
      </c>
      <c r="G109" s="3">
        <v>10.3262089575895</v>
      </c>
      <c r="H109" s="3">
        <v>13.8207842825028</v>
      </c>
      <c r="I109" s="3">
        <v>15.760065008706</v>
      </c>
      <c r="J109" s="3">
        <v>11.7342091105186</v>
      </c>
      <c r="K109" s="3">
        <v>11.036131594303701</v>
      </c>
      <c r="L109" s="3">
        <v>7.8162859630909098</v>
      </c>
      <c r="M109" s="3">
        <v>9.5662388147213395</v>
      </c>
      <c r="N109" s="3">
        <v>7.45506934792005</v>
      </c>
      <c r="O109" s="3">
        <v>20.709003861860101</v>
      </c>
      <c r="P109" s="3">
        <v>10.0157826606959</v>
      </c>
      <c r="Q109" s="3">
        <v>11.1408284164504</v>
      </c>
      <c r="R109" s="3">
        <v>16.097298541511702</v>
      </c>
      <c r="S109" s="3">
        <v>6.0643049422184001</v>
      </c>
      <c r="T109" s="3">
        <v>11.1855360413726</v>
      </c>
      <c r="U109" s="3">
        <v>14.134567102657</v>
      </c>
      <c r="V109" s="3">
        <v>17.0581354314163</v>
      </c>
    </row>
    <row r="110" spans="1:22" x14ac:dyDescent="0.35">
      <c r="A110" s="2">
        <v>45196</v>
      </c>
      <c r="B110" s="3">
        <v>11.6979882951645</v>
      </c>
      <c r="C110" s="3">
        <v>8.2731805207325095</v>
      </c>
      <c r="D110" s="3">
        <v>13.163686132102701</v>
      </c>
      <c r="E110" s="3">
        <v>9.9831334375411203</v>
      </c>
      <c r="F110" s="3">
        <v>7.7621284399274701</v>
      </c>
      <c r="G110" s="3">
        <v>9.6148596393667205</v>
      </c>
      <c r="H110" s="3">
        <v>13.6625660200851</v>
      </c>
      <c r="I110" s="3">
        <v>15.267322854798</v>
      </c>
      <c r="J110" s="3">
        <v>11.421263272449099</v>
      </c>
      <c r="K110" s="3">
        <v>10.586056052749701</v>
      </c>
      <c r="L110" s="3">
        <v>7.5945370162165204</v>
      </c>
      <c r="M110" s="3">
        <v>9.3050881366978402</v>
      </c>
      <c r="N110" s="3">
        <v>6.7324109651659301</v>
      </c>
      <c r="O110" s="3">
        <v>20.702599938622001</v>
      </c>
      <c r="P110" s="3">
        <v>9.9097925342306805</v>
      </c>
      <c r="Q110" s="3">
        <v>10.891107380086799</v>
      </c>
      <c r="R110" s="3">
        <v>15.357518538005399</v>
      </c>
      <c r="S110" s="3">
        <v>5.9537850978243902</v>
      </c>
      <c r="T110" s="3">
        <v>11.2344195580344</v>
      </c>
      <c r="U110" s="3">
        <v>12.8895626433684</v>
      </c>
      <c r="V110" s="3">
        <v>16.2137283571019</v>
      </c>
    </row>
    <row r="111" spans="1:22" x14ac:dyDescent="0.35">
      <c r="A111" s="2">
        <v>45226</v>
      </c>
      <c r="B111" s="3">
        <v>11.2593566083242</v>
      </c>
      <c r="C111" s="3">
        <v>8.4026493674468892</v>
      </c>
      <c r="D111" s="3">
        <v>12.286232178697899</v>
      </c>
      <c r="E111" s="3">
        <v>9.3209258314692303</v>
      </c>
      <c r="F111" s="3">
        <v>8.3187846903154199</v>
      </c>
      <c r="G111" s="3">
        <v>9.4675352709773897</v>
      </c>
      <c r="H111" s="3">
        <v>13.597381529410701</v>
      </c>
      <c r="I111" s="3">
        <v>14.807477380254699</v>
      </c>
      <c r="J111" s="3">
        <v>11.042766945094399</v>
      </c>
      <c r="K111" s="3">
        <v>9.6554919835189299</v>
      </c>
      <c r="L111" s="3">
        <v>7.1887865607250303</v>
      </c>
      <c r="M111" s="3">
        <v>9.0636975876727508</v>
      </c>
      <c r="N111" s="3">
        <v>6.5283332050718101</v>
      </c>
      <c r="O111" s="3">
        <v>19.780561273196099</v>
      </c>
      <c r="P111" s="3">
        <v>9.67924730599516</v>
      </c>
      <c r="Q111" s="3">
        <v>9.9355700090539791</v>
      </c>
      <c r="R111" s="3">
        <v>14.271777496640301</v>
      </c>
      <c r="S111" s="3">
        <v>5.0152862320933904</v>
      </c>
      <c r="T111" s="3">
        <v>9.57194379601051</v>
      </c>
      <c r="U111" s="3">
        <v>12.9269038295832</v>
      </c>
      <c r="V111" s="3">
        <v>15.1880278627808</v>
      </c>
    </row>
    <row r="112" spans="1:22" x14ac:dyDescent="0.35">
      <c r="A112" s="2">
        <v>45257</v>
      </c>
      <c r="B112" s="3">
        <v>11.425795312225</v>
      </c>
      <c r="C112" s="3">
        <v>8.8456911308923498</v>
      </c>
      <c r="D112" s="3">
        <v>12.4861766411918</v>
      </c>
      <c r="E112" s="3">
        <v>9.5639493564437501</v>
      </c>
      <c r="F112" s="3">
        <v>8.1850842415951597</v>
      </c>
      <c r="G112" s="3">
        <v>9.9807846906132696</v>
      </c>
      <c r="H112" s="3">
        <v>13.489638237386</v>
      </c>
      <c r="I112" s="3">
        <v>15.5030485855129</v>
      </c>
      <c r="J112" s="3">
        <v>11.907117899059999</v>
      </c>
      <c r="K112" s="3">
        <v>10.1488064202105</v>
      </c>
      <c r="L112" s="3">
        <v>7.7169604315163598</v>
      </c>
      <c r="M112" s="3">
        <v>9.7994865624433203</v>
      </c>
      <c r="N112" s="3">
        <v>6.8250054613993099</v>
      </c>
      <c r="O112" s="3">
        <v>20.3140239952839</v>
      </c>
      <c r="P112" s="3">
        <v>9.6550023620363596</v>
      </c>
      <c r="Q112" s="3">
        <v>10.480996649822099</v>
      </c>
      <c r="R112" s="3">
        <v>14.383840869005001</v>
      </c>
      <c r="S112" s="3">
        <v>4.9380702376002796</v>
      </c>
      <c r="T112" s="3">
        <v>10.173504434743499</v>
      </c>
      <c r="U112" s="3">
        <v>13.973113026023899</v>
      </c>
      <c r="V112" s="3">
        <v>16.3244816722613</v>
      </c>
    </row>
    <row r="113" spans="1:37" x14ac:dyDescent="0.35">
      <c r="A113" s="2">
        <v>45287</v>
      </c>
      <c r="B113" s="3">
        <v>11.051121833084499</v>
      </c>
      <c r="C113" s="3">
        <v>9.8031875696209205</v>
      </c>
      <c r="D113" s="3">
        <v>12.730946297428</v>
      </c>
      <c r="E113" s="3">
        <v>9.3715762948469692</v>
      </c>
      <c r="F113" s="3">
        <v>8.5971708331116403</v>
      </c>
      <c r="G113" s="3">
        <v>11.8947005531582</v>
      </c>
      <c r="H113" s="3">
        <v>13.6147260334356</v>
      </c>
      <c r="I113" s="3">
        <v>16.253733769698499</v>
      </c>
      <c r="J113" s="3">
        <v>13.0144817877887</v>
      </c>
      <c r="K113" s="3">
        <v>10.212660354388699</v>
      </c>
      <c r="L113" s="3">
        <v>7.9983235335685299</v>
      </c>
      <c r="M113" s="3">
        <v>10.063729348327399</v>
      </c>
      <c r="N113" s="3">
        <v>6.6261124724632099</v>
      </c>
      <c r="O113" s="3">
        <v>21.925418304225101</v>
      </c>
      <c r="P113" s="3">
        <v>9.0624046917494105</v>
      </c>
      <c r="Q113" s="3">
        <v>10.8239928253511</v>
      </c>
      <c r="R113" s="3">
        <v>14.545611658933201</v>
      </c>
      <c r="S113" s="3">
        <v>4.3109712259350603</v>
      </c>
      <c r="T113" s="3">
        <v>10.4937970607052</v>
      </c>
      <c r="U113" s="3">
        <v>14.421418173632301</v>
      </c>
      <c r="V113" s="3">
        <v>17.9685581526447</v>
      </c>
    </row>
    <row r="114" spans="1:37" x14ac:dyDescent="0.35">
      <c r="A114" s="2">
        <v>45317</v>
      </c>
      <c r="B114" s="3">
        <v>10.875508610451</v>
      </c>
      <c r="C114" s="3">
        <v>9.4264305538668403</v>
      </c>
      <c r="D114" s="3">
        <v>12.5387995857419</v>
      </c>
      <c r="E114" s="3">
        <v>9.6390408398493701</v>
      </c>
      <c r="F114" s="3">
        <v>8.1805837942495696</v>
      </c>
      <c r="G114" s="3">
        <v>11.416727114773799</v>
      </c>
      <c r="H114" s="3">
        <v>13.819080412719501</v>
      </c>
      <c r="I114" s="3">
        <v>15.9779328618792</v>
      </c>
      <c r="J114" s="3">
        <v>12.7902285345717</v>
      </c>
      <c r="K114" s="3">
        <v>9.6260405258159008</v>
      </c>
      <c r="L114" s="3">
        <v>7.7884131267743797</v>
      </c>
      <c r="M114" s="3">
        <v>9.6676187623758203</v>
      </c>
      <c r="N114" s="3">
        <v>6.87002953318434</v>
      </c>
      <c r="O114" s="3">
        <v>21.935437574115799</v>
      </c>
      <c r="P114" s="3">
        <v>8.7939077790250995</v>
      </c>
      <c r="Q114" s="3">
        <v>10.7290703318097</v>
      </c>
      <c r="R114" s="3">
        <v>14.1198767950704</v>
      </c>
      <c r="S114" s="3">
        <v>4.9422899888521004</v>
      </c>
      <c r="T114" s="3">
        <v>10.550911926540699</v>
      </c>
      <c r="U114" s="3">
        <v>14.523472534867899</v>
      </c>
      <c r="V114" s="3">
        <v>18.481519106329699</v>
      </c>
    </row>
    <row r="115" spans="1:37" x14ac:dyDescent="0.35">
      <c r="A115" s="2">
        <v>45349</v>
      </c>
      <c r="B115" s="3">
        <v>11.4934531362857</v>
      </c>
      <c r="C115" s="3">
        <v>9.7037919123017993</v>
      </c>
      <c r="D115" s="3">
        <v>13.0539751485215</v>
      </c>
      <c r="E115" s="3">
        <v>9.9687538328805303</v>
      </c>
      <c r="F115" s="3">
        <v>9.4762083061229703</v>
      </c>
      <c r="G115" s="3">
        <v>11.6768728481527</v>
      </c>
      <c r="H115" s="3">
        <v>14.2708622037579</v>
      </c>
      <c r="I115" s="3">
        <v>16.404744131592899</v>
      </c>
      <c r="J115" s="3">
        <v>12.6206005018533</v>
      </c>
      <c r="K115" s="3">
        <v>10.2603339257094</v>
      </c>
      <c r="L115" s="3">
        <v>8.0645442690923694</v>
      </c>
      <c r="M115" s="3">
        <v>9.3417644864863991</v>
      </c>
      <c r="N115" s="3">
        <v>7.0485707030958702</v>
      </c>
      <c r="O115" s="3">
        <v>22.706669818882201</v>
      </c>
      <c r="P115" s="3">
        <v>9.2999956151217607</v>
      </c>
      <c r="Q115" s="3">
        <v>10.6760664687627</v>
      </c>
      <c r="R115" s="3">
        <v>14.4226074975806</v>
      </c>
      <c r="S115" s="3">
        <v>5.1389690549774203</v>
      </c>
      <c r="T115" s="3">
        <v>10.1063468710959</v>
      </c>
      <c r="U115" s="3">
        <v>16.531838503280301</v>
      </c>
      <c r="V115" s="3">
        <v>18.989750490724902</v>
      </c>
    </row>
    <row r="116" spans="1:37" x14ac:dyDescent="0.35">
      <c r="A116" s="2">
        <v>45378</v>
      </c>
      <c r="B116" s="3">
        <v>11.6063772599014</v>
      </c>
      <c r="C116" s="3">
        <v>9.9670722867906694</v>
      </c>
      <c r="D116" s="3">
        <v>13.0226666630748</v>
      </c>
      <c r="E116" s="3">
        <v>9.5044106095580307</v>
      </c>
      <c r="F116" s="3">
        <v>8.5057348344183303</v>
      </c>
      <c r="G116" s="3">
        <v>12.594976099158499</v>
      </c>
      <c r="H116" s="3">
        <v>13.851828748275301</v>
      </c>
      <c r="I116" s="3">
        <v>17.379895183572899</v>
      </c>
      <c r="J116" s="3">
        <v>12.6696410818311</v>
      </c>
      <c r="K116" s="3">
        <v>10.727721839609201</v>
      </c>
      <c r="L116" s="3">
        <v>7.7172733319221898</v>
      </c>
      <c r="M116" s="3">
        <v>9.3592070953250701</v>
      </c>
      <c r="N116" s="3">
        <v>6.98223118433169</v>
      </c>
      <c r="O116" s="3">
        <v>22.2520358581835</v>
      </c>
      <c r="P116" s="3">
        <v>9.1264594107131796</v>
      </c>
      <c r="Q116" s="3">
        <v>10.208071708717799</v>
      </c>
      <c r="R116" s="3">
        <v>14.267512008720299</v>
      </c>
      <c r="S116" s="3">
        <v>4.9497520441330698</v>
      </c>
      <c r="T116" s="3">
        <v>9.5807390053959995</v>
      </c>
      <c r="U116" s="3">
        <v>16.938617533836599</v>
      </c>
      <c r="V116" s="3">
        <v>18.1387458335827</v>
      </c>
    </row>
    <row r="117" spans="1:37" x14ac:dyDescent="0.35">
      <c r="A117" s="2">
        <v>45408</v>
      </c>
      <c r="B117" s="3">
        <v>12.493380876936101</v>
      </c>
      <c r="C117" s="3">
        <v>9.7960397753792403</v>
      </c>
      <c r="D117" s="3">
        <v>11.818875998303101</v>
      </c>
      <c r="E117" s="3">
        <v>9.0330757766235905</v>
      </c>
      <c r="F117" s="3">
        <v>8.6798572386888893</v>
      </c>
      <c r="G117" s="3">
        <v>13.1883908511165</v>
      </c>
      <c r="H117" s="3">
        <v>14.1763814791708</v>
      </c>
      <c r="I117" s="3">
        <v>16.933848400433401</v>
      </c>
      <c r="J117" s="3">
        <v>12.682384843629899</v>
      </c>
      <c r="K117" s="3">
        <v>9.7574441454083392</v>
      </c>
      <c r="L117" s="3">
        <v>7.5456863886370602</v>
      </c>
      <c r="M117" s="3">
        <v>9.3231685186529205</v>
      </c>
      <c r="N117" s="3">
        <v>7.2955590746832799</v>
      </c>
      <c r="O117" s="3">
        <v>22.5839897616173</v>
      </c>
      <c r="P117" s="3">
        <v>9.94336223753265</v>
      </c>
      <c r="Q117" s="3">
        <v>9.9326077104334303</v>
      </c>
      <c r="R117" s="3">
        <v>14.0735606813664</v>
      </c>
      <c r="S117" s="3">
        <v>5.5306350043081096</v>
      </c>
      <c r="T117" s="3">
        <v>9.0310590677019995</v>
      </c>
      <c r="U117" s="3">
        <v>15.420464929024501</v>
      </c>
      <c r="V117" s="3">
        <v>17.3110972888568</v>
      </c>
    </row>
    <row r="118" spans="1:37" x14ac:dyDescent="0.35">
      <c r="A118" s="2">
        <v>45436</v>
      </c>
      <c r="B118" s="3">
        <v>12.681944906864301</v>
      </c>
      <c r="C118" s="3">
        <v>10.6540905983857</v>
      </c>
      <c r="D118" s="3">
        <v>11.8734595935</v>
      </c>
      <c r="E118" s="3">
        <v>8.8805097500363495</v>
      </c>
      <c r="F118" s="3">
        <v>8.9120156659030698</v>
      </c>
      <c r="G118" s="3">
        <v>13.3953437867183</v>
      </c>
      <c r="H118" s="3">
        <v>14.436588427188401</v>
      </c>
      <c r="I118" s="3">
        <v>17.761245631166702</v>
      </c>
      <c r="J118" s="3">
        <v>12.110849908859</v>
      </c>
      <c r="K118" s="3">
        <v>9.6900410071745604</v>
      </c>
      <c r="L118" s="3">
        <v>7.2088270117526401</v>
      </c>
      <c r="M118" s="3">
        <v>9.7785961652098905</v>
      </c>
      <c r="N118" s="3">
        <v>7.2119270161757303</v>
      </c>
      <c r="O118" s="3">
        <v>22.996150229145499</v>
      </c>
      <c r="P118" s="3">
        <v>10.2423287788859</v>
      </c>
      <c r="Q118" s="3">
        <v>9.7880784779907799</v>
      </c>
      <c r="R118" s="3">
        <v>14.0989809245483</v>
      </c>
      <c r="S118" s="3">
        <v>5.8881357765432103</v>
      </c>
      <c r="T118" s="3">
        <v>8.4971165716033106</v>
      </c>
      <c r="U118" s="3">
        <v>15.968325256905</v>
      </c>
      <c r="V118" s="3">
        <v>16.8297873703218</v>
      </c>
    </row>
    <row r="119" spans="1:37" x14ac:dyDescent="0.35">
      <c r="A119" s="2">
        <v>45470</v>
      </c>
      <c r="B119" s="3">
        <v>11.951835806751101</v>
      </c>
      <c r="C119" s="3">
        <v>9.7504734446322203</v>
      </c>
      <c r="D119" s="3">
        <v>12.032112607530401</v>
      </c>
      <c r="E119" s="3">
        <v>8.98110331379754</v>
      </c>
      <c r="F119" s="3">
        <v>8.8486131458433004</v>
      </c>
      <c r="G119" s="3">
        <v>11.414197833104099</v>
      </c>
      <c r="H119" s="3">
        <v>13.8740669991267</v>
      </c>
      <c r="I119" s="3">
        <v>18.227465214032701</v>
      </c>
      <c r="J119" s="3">
        <v>11.197003812237799</v>
      </c>
      <c r="K119" s="3">
        <v>9.6699770866091495</v>
      </c>
      <c r="L119" s="3">
        <v>7.1207415779765499</v>
      </c>
      <c r="M119" s="3">
        <v>9.5231253504857492</v>
      </c>
      <c r="N119" s="3">
        <v>7.0158289806325698</v>
      </c>
      <c r="O119" s="3">
        <v>23.712886285429398</v>
      </c>
      <c r="P119" s="3">
        <v>9.5802761299581896</v>
      </c>
      <c r="Q119" s="3">
        <v>10.169936444225501</v>
      </c>
      <c r="R119" s="3">
        <v>13.4758918979149</v>
      </c>
      <c r="S119" s="3">
        <v>5.9573120396195698</v>
      </c>
      <c r="T119" s="3">
        <v>8.5650872989146905</v>
      </c>
      <c r="U119" s="3">
        <v>14.674968616451</v>
      </c>
      <c r="V119" s="3">
        <v>16.755106189528</v>
      </c>
    </row>
    <row r="120" spans="1:37" x14ac:dyDescent="0.35">
      <c r="A120" s="2">
        <v>45499</v>
      </c>
      <c r="B120" s="3">
        <v>11.600354786534799</v>
      </c>
      <c r="C120" s="3">
        <v>9.4928620279624703</v>
      </c>
      <c r="D120" s="3">
        <v>12.4861600815612</v>
      </c>
      <c r="E120" s="3">
        <v>9.4836042230449191</v>
      </c>
      <c r="F120" s="3">
        <v>8.2413019984235607</v>
      </c>
      <c r="G120" s="3">
        <v>10.947183621715499</v>
      </c>
      <c r="H120" s="3">
        <v>14.0855157805824</v>
      </c>
      <c r="I120" s="3">
        <v>16.8085578145519</v>
      </c>
      <c r="J120" s="3">
        <v>11.0092582582625</v>
      </c>
      <c r="K120" s="3">
        <v>9.0336494522134192</v>
      </c>
      <c r="L120" s="3">
        <v>7.1734849130891796</v>
      </c>
      <c r="M120" s="3">
        <v>9.8113060829938501</v>
      </c>
      <c r="N120" s="3">
        <v>7.2152572881767201</v>
      </c>
      <c r="O120" s="3">
        <v>24.377898409919801</v>
      </c>
      <c r="P120" s="3">
        <v>9.0788792310805793</v>
      </c>
      <c r="Q120" s="3">
        <v>10.3896632662511</v>
      </c>
      <c r="R120" s="3">
        <v>13.438061482829299</v>
      </c>
      <c r="S120" s="3">
        <v>6.2358873060796904</v>
      </c>
      <c r="T120" s="3">
        <v>9.0253525432966892</v>
      </c>
      <c r="U120" s="3">
        <v>14.123822435744501</v>
      </c>
      <c r="V120" s="3">
        <v>17.092654158132898</v>
      </c>
    </row>
    <row r="121" spans="1:37" x14ac:dyDescent="0.35">
      <c r="A121" s="2">
        <v>45531</v>
      </c>
      <c r="B121" s="3">
        <v>11.222422845805401</v>
      </c>
      <c r="C121" s="3">
        <v>9.1369667944427206</v>
      </c>
      <c r="D121" s="3">
        <v>13.1707340752577</v>
      </c>
      <c r="E121" s="3">
        <v>10.1319609038694</v>
      </c>
      <c r="F121" s="3">
        <v>8.3889657884230804</v>
      </c>
      <c r="G121" s="3">
        <v>10.6881247039732</v>
      </c>
      <c r="H121" s="3">
        <v>14.4081585510392</v>
      </c>
      <c r="I121" s="3">
        <v>16.5289775378745</v>
      </c>
      <c r="J121" s="3">
        <v>10.7242126516526</v>
      </c>
      <c r="K121" s="3">
        <v>8.5348418502910803</v>
      </c>
      <c r="L121" s="3">
        <v>7.7849736055427003</v>
      </c>
      <c r="M121" s="3">
        <v>10.463965174695099</v>
      </c>
      <c r="N121" s="3">
        <v>6.9910879965847696</v>
      </c>
      <c r="O121" s="3">
        <v>24.3338210048402</v>
      </c>
      <c r="P121" s="3">
        <v>9.0512707877322303</v>
      </c>
      <c r="Q121" s="3">
        <v>10.4373243036673</v>
      </c>
      <c r="R121" s="3">
        <v>14.095238943569599</v>
      </c>
      <c r="S121" s="3">
        <v>5.5519913679139998</v>
      </c>
      <c r="T121" s="3">
        <v>9.0990867890079699</v>
      </c>
      <c r="U121" s="3">
        <v>13.6446331849755</v>
      </c>
      <c r="V121" s="3">
        <v>17.037674825391498</v>
      </c>
    </row>
    <row r="122" spans="1:37" x14ac:dyDescent="0.35">
      <c r="A122" s="2">
        <v>45560</v>
      </c>
      <c r="B122" s="3">
        <v>11.5833280564317</v>
      </c>
      <c r="C122" s="3">
        <v>9.3713829714070709</v>
      </c>
      <c r="D122" s="3">
        <v>13.899122456553901</v>
      </c>
      <c r="E122" s="3">
        <v>10.3042298917801</v>
      </c>
      <c r="F122" s="3">
        <v>7.9641646550071599</v>
      </c>
      <c r="G122" s="3">
        <v>11.301839805507401</v>
      </c>
      <c r="H122" s="3">
        <v>14.480384465333399</v>
      </c>
      <c r="I122" s="3">
        <v>16.171302066777901</v>
      </c>
      <c r="J122" s="3">
        <v>11.0937200301606</v>
      </c>
      <c r="K122" s="3">
        <v>8.2859253187358402</v>
      </c>
      <c r="L122" s="3">
        <v>8.2567473594000003</v>
      </c>
      <c r="M122" s="3">
        <v>10.6748893872539</v>
      </c>
      <c r="N122" s="3">
        <v>7.1029017742037404</v>
      </c>
      <c r="O122" s="3">
        <v>25.295907417375499</v>
      </c>
      <c r="P122" s="3">
        <v>9.5732700821251999</v>
      </c>
      <c r="Q122" s="3">
        <v>10.9408223495271</v>
      </c>
      <c r="R122" s="3">
        <v>15.0832215681035</v>
      </c>
      <c r="S122" s="3">
        <v>5.8782696632935902</v>
      </c>
      <c r="T122" s="3">
        <v>9.73298694108205</v>
      </c>
      <c r="U122" s="3">
        <v>13.7087628718856</v>
      </c>
      <c r="V122" s="3">
        <v>17.271757989010698</v>
      </c>
    </row>
    <row r="124" spans="1:37" x14ac:dyDescent="0.35">
      <c r="A124" s="2" t="s">
        <v>91</v>
      </c>
      <c r="B124" s="3" cm="1">
        <f t="array" ref="B124">MIN(_xlfn._xlws.FILTER(B1:B122, ISNUMBER(B1:B122)))</f>
        <v>9.3608298744961402</v>
      </c>
      <c r="C124" s="3" cm="1">
        <f t="array" ref="C124">MIN(_xlfn._xlws.FILTER(C1:C122, ISNUMBER(C1:C122)))</f>
        <v>6.1500945380340299</v>
      </c>
      <c r="D124" s="3" cm="1">
        <f t="array" ref="D124">MIN(_xlfn._xlws.FILTER(D1:D122, ISNUMBER(D1:D122)))</f>
        <v>10.8674062967788</v>
      </c>
      <c r="E124" s="3" cm="1">
        <f t="array" ref="E124">MIN(_xlfn._xlws.FILTER(E1:E122, ISNUMBER(E1:E122)))</f>
        <v>8.8805097500363495</v>
      </c>
      <c r="F124" s="3" cm="1">
        <f t="array" ref="F124">MIN(_xlfn._xlws.FILTER(F1:F122, ISNUMBER(F1:F122)))</f>
        <v>5.6982337044831697</v>
      </c>
      <c r="G124" s="3" cm="1">
        <f t="array" ref="G124">MIN(_xlfn._xlws.FILTER(G1:G122, ISNUMBER(G1:G122)))</f>
        <v>7.2282644670642897</v>
      </c>
      <c r="H124" s="3" cm="1">
        <f t="array" ref="H124">MIN(_xlfn._xlws.FILTER(H1:H122, ISNUMBER(H1:H122)))</f>
        <v>12.783388321375099</v>
      </c>
      <c r="I124" s="3" cm="1">
        <f t="array" ref="I124">MIN(_xlfn._xlws.FILTER(I1:I122, ISNUMBER(I1:I122)))</f>
        <v>10.359444894796299</v>
      </c>
      <c r="J124" s="3" cm="1">
        <f t="array" ref="J124">MIN(_xlfn._xlws.FILTER(J1:J122, ISNUMBER(J1:J122)))</f>
        <v>10.3821656933714</v>
      </c>
      <c r="K124" s="3" cm="1">
        <f t="array" ref="K124">MIN(_xlfn._xlws.FILTER(K1:K122, ISNUMBER(K1:K122)))</f>
        <v>7.5468531158846304</v>
      </c>
      <c r="L124" s="3" cm="1">
        <f t="array" ref="L124">MIN(_xlfn._xlws.FILTER(L1:L122, ISNUMBER(L1:L122)))</f>
        <v>5.9665078653346901</v>
      </c>
      <c r="M124" s="3" cm="1">
        <f t="array" ref="M124">MIN(_xlfn._xlws.FILTER(M1:M122, ISNUMBER(M1:M122)))</f>
        <v>7.8937465512565304</v>
      </c>
      <c r="N124" s="3" cm="1">
        <f t="array" ref="N124">MIN(_xlfn._xlws.FILTER(N1:N122, ISNUMBER(N1:N122)))</f>
        <v>4.0278160038606199</v>
      </c>
      <c r="O124" s="3" cm="1">
        <f t="array" ref="O124">MIN(_xlfn._xlws.FILTER(O1:O122, ISNUMBER(O1:O122)))</f>
        <v>14.065613314737901</v>
      </c>
      <c r="P124" s="3" cm="1">
        <f t="array" ref="P124">MIN(_xlfn._xlws.FILTER(P1:P122, ISNUMBER(P1:P122)))</f>
        <v>8.4685437737615104</v>
      </c>
      <c r="Q124" s="3" cm="1">
        <f t="array" ref="Q124">MIN(_xlfn._xlws.FILTER(Q1:Q122, ISNUMBER(Q1:Q122)))</f>
        <v>9.7880784779907799</v>
      </c>
      <c r="R124" s="3" cm="1">
        <f t="array" ref="R124">MIN(_xlfn._xlws.FILTER(R1:R122, ISNUMBER(R1:R122)))</f>
        <v>12.5808672534201</v>
      </c>
      <c r="S124" s="3" cm="1">
        <f t="array" ref="S124">MIN(_xlfn._xlws.FILTER(S1:S122, ISNUMBER(S1:S122)))</f>
        <v>4.0296808113430398</v>
      </c>
      <c r="T124" s="3" cm="1">
        <f t="array" ref="T124">MIN(_xlfn._xlws.FILTER(T1:T122, ISNUMBER(T1:T122)))</f>
        <v>8.4971165716033106</v>
      </c>
      <c r="U124" s="3" cm="1">
        <f t="array" ref="U124">MIN(_xlfn._xlws.FILTER(U1:U122, ISNUMBER(U1:U122)))</f>
        <v>10.178255118954199</v>
      </c>
      <c r="V124" s="3" cm="1">
        <f t="array" ref="V124">MIN(_xlfn._xlws.FILTER(V1:V122, ISNUMBER(V1:V122)))</f>
        <v>11.2217913600836</v>
      </c>
    </row>
    <row r="125" spans="1:37" x14ac:dyDescent="0.35">
      <c r="A125" s="2" t="s">
        <v>92</v>
      </c>
      <c r="B125" s="3" cm="1">
        <f t="array" ref="B125">MAX(_xlfn._xlws.FILTER(B1:B122, ISNUMBER(B1:B122)))</f>
        <v>18.150852145864999</v>
      </c>
      <c r="C125" s="3" cm="1">
        <f t="array" ref="C125">MAX(_xlfn._xlws.FILTER(C1:C122, ISNUMBER(C1:C122)))</f>
        <v>37.787338739805499</v>
      </c>
      <c r="D125" s="3" cm="1">
        <f t="array" ref="D125">MAX(_xlfn._xlws.FILTER(D1:D122, ISNUMBER(D1:D122)))</f>
        <v>17.999307038110601</v>
      </c>
      <c r="E125" s="3" cm="1">
        <f t="array" ref="E125">MAX(_xlfn._xlws.FILTER(E1:E122, ISNUMBER(E1:E122)))</f>
        <v>18.374101014707598</v>
      </c>
      <c r="F125" s="3" cm="1">
        <f t="array" ref="F125">MAX(_xlfn._xlws.FILTER(F1:F122, ISNUMBER(F1:F122)))</f>
        <v>14.995058178491</v>
      </c>
      <c r="G125" s="3" cm="1">
        <f t="array" ref="G125">MAX(_xlfn._xlws.FILTER(G1:G122, ISNUMBER(G1:G122)))</f>
        <v>23.094311635797201</v>
      </c>
      <c r="H125" s="3" cm="1">
        <f t="array" ref="H125">MAX(_xlfn._xlws.FILTER(H1:H122, ISNUMBER(H1:H122)))</f>
        <v>19.521368581746799</v>
      </c>
      <c r="I125" s="3" cm="1">
        <f t="array" ref="I125">MAX(_xlfn._xlws.FILTER(I1:I122, ISNUMBER(I1:I122)))</f>
        <v>18.227465214032701</v>
      </c>
      <c r="J125" s="3" cm="1">
        <f t="array" ref="J125">MAX(_xlfn._xlws.FILTER(J1:J122, ISNUMBER(J1:J122)))</f>
        <v>19.522163506375801</v>
      </c>
      <c r="K125" s="3" cm="1">
        <f t="array" ref="K125">MAX(_xlfn._xlws.FILTER(K1:K122, ISNUMBER(K1:K122)))</f>
        <v>14.281848765370199</v>
      </c>
      <c r="L125" s="3" cm="1">
        <f t="array" ref="L125">MAX(_xlfn._xlws.FILTER(L1:L122, ISNUMBER(L1:L122)))</f>
        <v>26.911200210797599</v>
      </c>
      <c r="M125" s="3" cm="1">
        <f t="array" ref="M125">MAX(_xlfn._xlws.FILTER(M1:M122, ISNUMBER(M1:M122)))</f>
        <v>17.8976206778229</v>
      </c>
      <c r="N125" s="3" cm="1">
        <f t="array" ref="N125">MAX(_xlfn._xlws.FILTER(N1:N122, ISNUMBER(N1:N122)))</f>
        <v>15.241238996333401</v>
      </c>
      <c r="O125" s="3" cm="1">
        <f t="array" ref="O125">MAX(_xlfn._xlws.FILTER(O1:O122, ISNUMBER(O1:O122)))</f>
        <v>25.295907417375499</v>
      </c>
      <c r="P125" s="3" cm="1">
        <f t="array" ref="P125">MAX(_xlfn._xlws.FILTER(P1:P122, ISNUMBER(P1:P122)))</f>
        <v>17.598637000416002</v>
      </c>
      <c r="Q125" s="3" cm="1">
        <f t="array" ref="Q125">MAX(_xlfn._xlws.FILTER(Q1:Q122, ISNUMBER(Q1:Q122)))</f>
        <v>15.558028100259</v>
      </c>
      <c r="R125" s="3" cm="1">
        <f t="array" ref="R125">MAX(_xlfn._xlws.FILTER(R1:R122, ISNUMBER(R1:R122)))</f>
        <v>20.154763603287702</v>
      </c>
      <c r="S125" s="3" cm="1">
        <f t="array" ref="S125">MAX(_xlfn._xlws.FILTER(S1:S122, ISNUMBER(S1:S122)))</f>
        <v>11.163144082343999</v>
      </c>
      <c r="T125" s="3" cm="1">
        <f t="array" ref="T125">MAX(_xlfn._xlws.FILTER(T1:T122, ISNUMBER(T1:T122)))</f>
        <v>17.284095466738901</v>
      </c>
      <c r="U125" s="3" cm="1">
        <f t="array" ref="U125">MAX(_xlfn._xlws.FILTER(U1:U122, ISNUMBER(U1:U122)))</f>
        <v>21.518346319630201</v>
      </c>
      <c r="V125" s="3" cm="1">
        <f t="array" ref="V125">MAX(_xlfn._xlws.FILTER(V1:V122, ISNUMBER(V1:V122)))</f>
        <v>21.1971108140952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0.2</v>
      </c>
      <c r="C127" s="9" cm="1">
        <f t="array" ref="C127">_xlfn.PERCENTRANK.EXC(_xlfn._xlws.FILTER(C1:C122, ISNUMBER(C1:C122)),C122)</f>
        <v>0.311</v>
      </c>
      <c r="D127" s="9" cm="1">
        <f t="array" ref="D127">_xlfn.PERCENTRANK.EXC(_xlfn._xlws.FILTER(D1:D122, ISNUMBER(D1:D122)),D122)</f>
        <v>0.36</v>
      </c>
      <c r="E127" s="9" cm="1">
        <f t="array" ref="E127">_xlfn.PERCENTRANK.EXC(_xlfn._xlws.FILTER(E1:E122, ISNUMBER(E1:E122)),E122)</f>
        <v>0.13100000000000001</v>
      </c>
      <c r="F127" s="9" cm="1">
        <f t="array" ref="F127">_xlfn.PERCENTRANK.EXC(_xlfn._xlws.FILTER(F1:F122, ISNUMBER(F1:F122)),F122)</f>
        <v>0.122</v>
      </c>
      <c r="G127" s="9" cm="1">
        <f t="array" ref="G127">_xlfn.PERCENTRANK.EXC(_xlfn._xlws.FILTER(G1:G122, ISNUMBER(G1:G122)),G122)</f>
        <v>0.33600000000000002</v>
      </c>
      <c r="H127" s="9" cm="1">
        <f t="array" ref="H127">_xlfn.PERCENTRANK.EXC(_xlfn._xlws.FILTER(H1:H122, ISNUMBER(H1:H122)),H122)</f>
        <v>0.32700000000000001</v>
      </c>
      <c r="I127" s="9" cm="1">
        <f t="array" ref="I127">_xlfn.PERCENTRANK.EXC(_xlfn._xlws.FILTER(I1:I122, ISNUMBER(I1:I122)),I122)</f>
        <v>0.86799999999999999</v>
      </c>
      <c r="J127" s="9" cm="1">
        <f t="array" ref="J127">_xlfn.PERCENTRANK.EXC(_xlfn._xlws.FILTER(J1:J122, ISNUMBER(J1:J122)),J122)</f>
        <v>5.6000000000000001E-2</v>
      </c>
      <c r="K127" s="9" cm="1">
        <f t="array" ref="K127">_xlfn.PERCENTRANK.EXC(_xlfn._xlws.FILTER(K1:K122, ISNUMBER(K1:K122)),K122)</f>
        <v>0.04</v>
      </c>
      <c r="L127" s="9" cm="1">
        <f t="array" ref="L127">_xlfn.PERCENTRANK.EXC(_xlfn._xlws.FILTER(L1:L122, ISNUMBER(L1:L122)),L122)</f>
        <v>0.311</v>
      </c>
      <c r="M127" s="9" cm="1">
        <f t="array" ref="M127">_xlfn.PERCENTRANK.EXC(_xlfn._xlws.FILTER(M1:M122, ISNUMBER(M1:M122)),M122)</f>
        <v>0.41799999999999998</v>
      </c>
      <c r="N127" s="9" cm="1">
        <f t="array" ref="N127">_xlfn.PERCENTRANK.EXC(_xlfn._xlws.FILTER(N1:N122, ISNUMBER(N1:N122)),N122)</f>
        <v>0.254</v>
      </c>
      <c r="O127" s="9" cm="1">
        <f t="array" ref="O127">_xlfn.PERCENTRANK.EXC(_xlfn._xlws.FILTER(O1:O122, ISNUMBER(O1:O122)),O122)</f>
        <v>0.99099999999999999</v>
      </c>
      <c r="P127" s="9" cm="1">
        <f t="array" ref="P127">_xlfn.PERCENTRANK.EXC(_xlfn._xlws.FILTER(P1:P122, ISNUMBER(P1:P122)),P122)</f>
        <v>0.155</v>
      </c>
      <c r="Q127" s="9" cm="1">
        <f t="array" ref="Q127">_xlfn.PERCENTRANK.EXC(_xlfn._xlws.FILTER(Q1:Q122, ISNUMBER(Q1:Q122)),Q122)</f>
        <v>0.155</v>
      </c>
      <c r="R127" s="9" cm="1">
        <f t="array" ref="R127">_xlfn.PERCENTRANK.EXC(_xlfn._xlws.FILTER(R1:R122, ISNUMBER(R1:R122)),R122)</f>
        <v>0.434</v>
      </c>
      <c r="S127" s="9" cm="1">
        <f t="array" ref="S127">_xlfn.PERCENTRANK.EXC(_xlfn._xlws.FILTER(S1:S122, ISNUMBER(S1:S122)),S122)</f>
        <v>0.311</v>
      </c>
      <c r="T127" s="9" cm="1">
        <f t="array" ref="T127">_xlfn.PERCENTRANK.EXC(_xlfn._xlws.FILTER(T1:T122, ISNUMBER(T1:T122)),T122)</f>
        <v>6.5000000000000002E-2</v>
      </c>
      <c r="U127" s="9" cm="1">
        <f t="array" ref="U127">_xlfn.PERCENTRANK.EXC(_xlfn._xlws.FILTER(U1:U122, ISNUMBER(U1:U122)),U122)</f>
        <v>0.35199999999999998</v>
      </c>
      <c r="V127" s="9" cm="1">
        <f t="array" ref="V127">_xlfn.PERCENTRANK.EXC(_xlfn._xlws.FILTER(V1:V122, ISNUMBER(V1:V122)),V122)</f>
        <v>0.70599999999999996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41908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3.0865903928827598</v>
      </c>
      <c r="D2" s="3" cm="1">
        <f t="array" ref="D2:D122">_xll.FDS(D1,"FMA_DIV_YLD(NTMA,-10AY,0,AM,""PORTAGG"",""MEANR"")")</f>
        <v>2.53900915192893</v>
      </c>
      <c r="E2" s="3" cm="1">
        <f t="array" ref="E2:E122">_xll.FDS(E1,"FMA_DIV_YLD(NTMA,-10AY,0,AM,""PORTAGG"",""MEANR"")")</f>
        <v>1.94704993493235</v>
      </c>
      <c r="F2" s="3" cm="1">
        <f t="array" ref="F2:F122">_xll.FDS(F1,"FMA_DIV_YLD(NTMA,-10AY,0,AM,""PORTAGG"",""MEANR"")")</f>
        <v>4.15895990086468</v>
      </c>
      <c r="G2" s="3" cm="1">
        <f t="array" ref="G2:G122">_xll.FDS(G1,"FMA_DIV_YLD(NTMA,-10AY,0,AM,""PORTAGG"",""MEANR"")")</f>
        <v>2.1944513504621299</v>
      </c>
      <c r="H2" s="3" cm="1">
        <f t="array" ref="H2:H122">_xll.FDS(H1,"FMA_DIV_YLD(NTMA,-10AY,0,AM,""PORTAGG"",""MEANR"")")</f>
        <v>3.20903565468392</v>
      </c>
      <c r="I2" s="3" cm="1">
        <f t="array" ref="I2:I122">_xll.FDS(I1,"FMA_DIV_YLD(NTMA,-10AY,0,AM,""PORTAGG"",""MEANR"")")</f>
        <v>3.4737313058185002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1.3466061640920299</v>
      </c>
      <c r="L2" s="3" cm="1">
        <f t="array" ref="L2:L122">_xll.FDS(L1,"FMA_DIV_YLD(NTMA,-10AY,0,AM,""PORTAGG"",""MEANR"")")</f>
        <v>3.7287579014246699</v>
      </c>
      <c r="M2" s="3" cm="1">
        <f t="array" ref="M2:M122">_xll.FDS(M1,"FMA_DIV_YLD(NTMA,-10AY,0,AM,""PORTAGG"",""MEANR"")")</f>
        <v>3.4616525304324499</v>
      </c>
      <c r="N2" s="3" cm="1">
        <f t="array" ref="N2:N122">_xll.FDS(N1,"FMA_DIV_YLD(NTMA,-10AY,0,AM,""PORTAGG"",""MEANR"")")</f>
        <v>2.2748700382766698</v>
      </c>
      <c r="O2" s="3" cm="1">
        <f t="array" ref="O2:O122">_xll.FDS(O1,"FMA_DIV_YLD(NTMA,-10AY,0,AM,""PORTAGG"",""MEANR"")")</f>
        <v>1.5796845616713</v>
      </c>
      <c r="P2" s="3" cm="1">
        <f t="array" ref="P2:P122">_xll.FDS(P1,"FMA_DIV_YLD(NTMA,-10AY,0,AM,""PORTAGG"",""MEANR"")")</f>
        <v>3.6935421295839701</v>
      </c>
      <c r="Q2" s="3" cm="1">
        <f t="array" ref="Q2:Q122">_xll.FDS(Q1,"FMA_DIV_YLD(NTMA,-10AY,0,AM,""PORTAGG"",""MEANR"")")</f>
        <v>4.0058750352855004</v>
      </c>
      <c r="R2" s="3" cm="1">
        <f t="array" ref="R2:R122">_xll.FDS(R1,"FMA_DIV_YLD(NTMA,-10AY,0,AM,""PORTAGG"",""MEANR"")")</f>
        <v>3.3138960114964999</v>
      </c>
      <c r="S2" s="3" cm="1">
        <f t="array" ref="S2:S122">_xll.FDS(S1,"FMA_DIV_YLD(NTMA,-10AY,0,AM,""PORTAGG"",""MEANR"")")</f>
        <v>3.1971465760986799</v>
      </c>
      <c r="T2" s="3" cm="1">
        <f t="array" ref="T2:T122">_xll.FDS(T1,"FMA_DIV_YLD(NTMA,-10AY,0,AM,""PORTAGG"",""MEANR"")")</f>
        <v>2.54128845116663</v>
      </c>
      <c r="U2" s="3" cm="1">
        <f t="array" ref="U2:U122">_xll.FDS(U1,"FMA_DIV_YLD(NTMA,-10AY,0,AM,""PORTAGG"",""MEANR"")")</f>
        <v>3.2763275845803799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41939</v>
      </c>
      <c r="B3" s="3" t="e">
        <v>#N/A</v>
      </c>
      <c r="C3" s="3">
        <v>3.24723119285572</v>
      </c>
      <c r="D3" s="3">
        <v>2.6206146678369602</v>
      </c>
      <c r="E3" s="3">
        <v>2.2552249278420802</v>
      </c>
      <c r="F3" s="3">
        <v>3.9724155711444702</v>
      </c>
      <c r="G3" s="3">
        <v>2.2721510039026902</v>
      </c>
      <c r="H3" s="3">
        <v>3.2792808218231602</v>
      </c>
      <c r="I3" s="3">
        <v>3.5850332202703199</v>
      </c>
      <c r="J3" s="3" t="e">
        <v>#N/A</v>
      </c>
      <c r="K3" s="3">
        <v>1.46684272488977</v>
      </c>
      <c r="L3" s="3">
        <v>4.03990118429485</v>
      </c>
      <c r="M3" s="3">
        <v>3.4906273891725199</v>
      </c>
      <c r="N3" s="3">
        <v>2.5208475914753401</v>
      </c>
      <c r="O3" s="3">
        <v>1.61538285383597</v>
      </c>
      <c r="P3" s="3">
        <v>3.8077275613331598</v>
      </c>
      <c r="Q3" s="3">
        <v>4.0824767167446598</v>
      </c>
      <c r="R3" s="3">
        <v>3.4467627342521698</v>
      </c>
      <c r="S3" s="3">
        <v>2.9907218810882998</v>
      </c>
      <c r="T3" s="3">
        <v>2.7914307585035001</v>
      </c>
      <c r="U3" s="3">
        <v>2.9482080248895102</v>
      </c>
      <c r="V3" s="3" t="e">
        <v>#N/A</v>
      </c>
    </row>
    <row r="4" spans="1:22" x14ac:dyDescent="0.35">
      <c r="A4" s="2">
        <v>41969</v>
      </c>
      <c r="B4" s="3" t="e">
        <v>#N/A</v>
      </c>
      <c r="C4" s="3">
        <v>3.0534315638246401</v>
      </c>
      <c r="D4" s="3">
        <v>2.4857280980940701</v>
      </c>
      <c r="E4" s="3">
        <v>2.1395158641555598</v>
      </c>
      <c r="F4" s="3">
        <v>3.97662201780363</v>
      </c>
      <c r="G4" s="3">
        <v>2.1833845191901999</v>
      </c>
      <c r="H4" s="3">
        <v>3.1756132819749698</v>
      </c>
      <c r="I4" s="3">
        <v>3.39911301177652</v>
      </c>
      <c r="J4" s="3" t="e">
        <v>#N/A</v>
      </c>
      <c r="K4" s="3">
        <v>1.39384472990043</v>
      </c>
      <c r="L4" s="3">
        <v>3.6524708435608901</v>
      </c>
      <c r="M4" s="3">
        <v>3.3011910891509499</v>
      </c>
      <c r="N4" s="3">
        <v>2.5813759619638601</v>
      </c>
      <c r="O4" s="3">
        <v>1.5255166957167701</v>
      </c>
      <c r="P4" s="3">
        <v>3.55335910147351</v>
      </c>
      <c r="Q4" s="3">
        <v>3.9382314989895302</v>
      </c>
      <c r="R4" s="3">
        <v>3.2970012667900002</v>
      </c>
      <c r="S4" s="3">
        <v>2.7880172097732299</v>
      </c>
      <c r="T4" s="3">
        <v>2.9539032352193302</v>
      </c>
      <c r="U4" s="3">
        <v>3.0720527333504699</v>
      </c>
      <c r="V4" s="3" t="e">
        <v>#N/A</v>
      </c>
    </row>
    <row r="5" spans="1:22" x14ac:dyDescent="0.35">
      <c r="A5" s="2">
        <v>41999</v>
      </c>
      <c r="B5" s="3" t="e">
        <v>#N/A</v>
      </c>
      <c r="C5" s="3">
        <v>3.1965410875789302</v>
      </c>
      <c r="D5" s="3">
        <v>2.4742764363023699</v>
      </c>
      <c r="E5" s="3">
        <v>2.1701475385468099</v>
      </c>
      <c r="F5" s="3">
        <v>4.0314237668824102</v>
      </c>
      <c r="G5" s="3">
        <v>2.1547168659192399</v>
      </c>
      <c r="H5" s="3">
        <v>3.2931231630451299</v>
      </c>
      <c r="I5" s="3">
        <v>3.40802718796348</v>
      </c>
      <c r="J5" s="3" t="e">
        <v>#N/A</v>
      </c>
      <c r="K5" s="3">
        <v>1.39965471639886</v>
      </c>
      <c r="L5" s="3">
        <v>4.1173441764330301</v>
      </c>
      <c r="M5" s="3">
        <v>3.3647212469226702</v>
      </c>
      <c r="N5" s="3">
        <v>2.9696423739420199</v>
      </c>
      <c r="O5" s="3">
        <v>1.6021798509401799</v>
      </c>
      <c r="P5" s="3">
        <v>3.47328002130685</v>
      </c>
      <c r="Q5" s="3">
        <v>4.4351867430344596</v>
      </c>
      <c r="R5" s="3">
        <v>3.46076334403643</v>
      </c>
      <c r="S5" s="3">
        <v>2.7228660217630098</v>
      </c>
      <c r="T5" s="3">
        <v>3.3620059223472398</v>
      </c>
      <c r="U5" s="3">
        <v>3.3870955408848098</v>
      </c>
      <c r="V5" s="3" t="e">
        <v>#N/A</v>
      </c>
    </row>
    <row r="6" spans="1:22" x14ac:dyDescent="0.35">
      <c r="A6" s="2">
        <v>42031</v>
      </c>
      <c r="B6" s="3" t="e">
        <v>#N/A</v>
      </c>
      <c r="C6" s="3">
        <v>3.1606711369340399</v>
      </c>
      <c r="D6" s="3">
        <v>2.4477931225922198</v>
      </c>
      <c r="E6" s="3">
        <v>2.0710920198002398</v>
      </c>
      <c r="F6" s="3">
        <v>3.9850784367851002</v>
      </c>
      <c r="G6" s="3">
        <v>2.2384709082401102</v>
      </c>
      <c r="H6" s="3">
        <v>3.2289909026980199</v>
      </c>
      <c r="I6" s="3">
        <v>3.3734710152425</v>
      </c>
      <c r="J6" s="3" t="e">
        <v>#N/A</v>
      </c>
      <c r="K6" s="3">
        <v>1.5347770905863001</v>
      </c>
      <c r="L6" s="3">
        <v>4.1232872697811001</v>
      </c>
      <c r="M6" s="3">
        <v>3.1579699537458801</v>
      </c>
      <c r="N6" s="3">
        <v>3.3114363274749001</v>
      </c>
      <c r="O6" s="3">
        <v>1.4861139350716299</v>
      </c>
      <c r="P6" s="3">
        <v>3.12698953935422</v>
      </c>
      <c r="Q6" s="3">
        <v>4.4241454124786497</v>
      </c>
      <c r="R6" s="3">
        <v>3.23012786414523</v>
      </c>
      <c r="S6" s="3">
        <v>2.6749973817595198</v>
      </c>
      <c r="T6" s="3">
        <v>3.5031024946401002</v>
      </c>
      <c r="U6" s="3">
        <v>3.0410368770625902</v>
      </c>
      <c r="V6" s="3" t="e">
        <v>#N/A</v>
      </c>
    </row>
    <row r="7" spans="1:22" x14ac:dyDescent="0.35">
      <c r="A7" s="2">
        <v>42062</v>
      </c>
      <c r="B7" s="3" t="e">
        <v>#N/A</v>
      </c>
      <c r="C7" s="3">
        <v>3.1499414250562601</v>
      </c>
      <c r="D7" s="3">
        <v>2.3066070244468602</v>
      </c>
      <c r="E7" s="3">
        <v>1.9518381399085201</v>
      </c>
      <c r="F7" s="3">
        <v>3.7163928224079199</v>
      </c>
      <c r="G7" s="3">
        <v>2.21424926964644</v>
      </c>
      <c r="H7" s="3">
        <v>3.1414098390630598</v>
      </c>
      <c r="I7" s="3">
        <v>3.3870387423657902</v>
      </c>
      <c r="J7" s="3" t="e">
        <v>#N/A</v>
      </c>
      <c r="K7" s="3">
        <v>1.5778299601310799</v>
      </c>
      <c r="L7" s="3">
        <v>3.9264727804522299</v>
      </c>
      <c r="M7" s="3">
        <v>3.05476411882601</v>
      </c>
      <c r="N7" s="3">
        <v>3.1509640661444802</v>
      </c>
      <c r="O7" s="3">
        <v>1.4725416962508899</v>
      </c>
      <c r="P7" s="3">
        <v>3.0709669240933701</v>
      </c>
      <c r="Q7" s="3">
        <v>4.1270156603939103</v>
      </c>
      <c r="R7" s="3">
        <v>3.2201329183309801</v>
      </c>
      <c r="S7" s="3">
        <v>2.8977381229148298</v>
      </c>
      <c r="T7" s="3">
        <v>3.4113436124989902</v>
      </c>
      <c r="U7" s="3">
        <v>3.0232924872752598</v>
      </c>
      <c r="V7" s="3" t="e">
        <v>#N/A</v>
      </c>
    </row>
    <row r="8" spans="1:22" x14ac:dyDescent="0.35">
      <c r="A8" s="2">
        <v>42090</v>
      </c>
      <c r="B8" s="3" t="e">
        <v>#N/A</v>
      </c>
      <c r="C8" s="3">
        <v>3.29356410496885</v>
      </c>
      <c r="D8" s="3">
        <v>2.3366298495155</v>
      </c>
      <c r="E8" s="3">
        <v>1.90279378349078</v>
      </c>
      <c r="F8" s="3">
        <v>3.7204752796034799</v>
      </c>
      <c r="G8" s="3">
        <v>2.3760778323801901</v>
      </c>
      <c r="H8" s="3">
        <v>3.18727514725567</v>
      </c>
      <c r="I8" s="3">
        <v>3.5615868947978</v>
      </c>
      <c r="J8" s="3" t="e">
        <v>#N/A</v>
      </c>
      <c r="K8" s="3">
        <v>1.5518225144048801</v>
      </c>
      <c r="L8" s="3">
        <v>3.9321499925357499</v>
      </c>
      <c r="M8" s="3">
        <v>3.08655938444547</v>
      </c>
      <c r="N8" s="3">
        <v>3.4777035149015698</v>
      </c>
      <c r="O8" s="3">
        <v>1.5638916047907201</v>
      </c>
      <c r="P8" s="3">
        <v>3.0532221779228901</v>
      </c>
      <c r="Q8" s="3">
        <v>4.5950040713652598</v>
      </c>
      <c r="R8" s="3">
        <v>3.4623458560029001</v>
      </c>
      <c r="S8" s="3">
        <v>3.0375914510050599</v>
      </c>
      <c r="T8" s="3">
        <v>3.7518101011891298</v>
      </c>
      <c r="U8" s="3">
        <v>2.9763409568932802</v>
      </c>
      <c r="V8" s="3" t="e">
        <v>#N/A</v>
      </c>
    </row>
    <row r="9" spans="1:22" x14ac:dyDescent="0.35">
      <c r="A9" s="2">
        <v>42121</v>
      </c>
      <c r="B9" s="3" t="e">
        <v>#N/A</v>
      </c>
      <c r="C9" s="3">
        <v>3.1463619010016299</v>
      </c>
      <c r="D9" s="3">
        <v>2.3790164735150299</v>
      </c>
      <c r="E9" s="3">
        <v>1.8924184925045699</v>
      </c>
      <c r="F9" s="3">
        <v>3.2593015795508</v>
      </c>
      <c r="G9" s="3">
        <v>2.0215717055765698</v>
      </c>
      <c r="H9" s="3">
        <v>3.07751594211005</v>
      </c>
      <c r="I9" s="3">
        <v>3.4294972202508598</v>
      </c>
      <c r="J9" s="3" t="e">
        <v>#N/A</v>
      </c>
      <c r="K9" s="3">
        <v>1.4995588913484299</v>
      </c>
      <c r="L9" s="3">
        <v>3.6403554106200602</v>
      </c>
      <c r="M9" s="3">
        <v>2.9266421325943202</v>
      </c>
      <c r="N9" s="3">
        <v>3.3919852895930598</v>
      </c>
      <c r="O9" s="3">
        <v>1.6681881651499699</v>
      </c>
      <c r="P9" s="3">
        <v>2.46209772922409</v>
      </c>
      <c r="Q9" s="3">
        <v>4.5036012307843096</v>
      </c>
      <c r="R9" s="3">
        <v>3.3503486661677599</v>
      </c>
      <c r="S9" s="3">
        <v>2.80813535532439</v>
      </c>
      <c r="T9" s="3">
        <v>3.1060162635359898</v>
      </c>
      <c r="U9" s="3">
        <v>2.9449230493524099</v>
      </c>
      <c r="V9" s="3" t="e">
        <v>#N/A</v>
      </c>
    </row>
    <row r="10" spans="1:22" x14ac:dyDescent="0.35">
      <c r="A10" s="2">
        <v>42151</v>
      </c>
      <c r="B10" s="3" t="e">
        <v>#N/A</v>
      </c>
      <c r="C10" s="3">
        <v>3.3372082720701202</v>
      </c>
      <c r="D10" s="3">
        <v>2.3496846222703298</v>
      </c>
      <c r="E10" s="3">
        <v>1.9937927708482699</v>
      </c>
      <c r="F10" s="3">
        <v>3.4063169310160299</v>
      </c>
      <c r="G10" s="3">
        <v>1.8777827727343701</v>
      </c>
      <c r="H10" s="3">
        <v>3.2243287886401601</v>
      </c>
      <c r="I10" s="3">
        <v>3.69920599340715</v>
      </c>
      <c r="J10" s="3" t="e">
        <v>#N/A</v>
      </c>
      <c r="K10" s="3">
        <v>1.59324982599184</v>
      </c>
      <c r="L10" s="3">
        <v>3.7635070164723299</v>
      </c>
      <c r="M10" s="3">
        <v>3.1830517523332902</v>
      </c>
      <c r="N10" s="3">
        <v>3.1210344027242498</v>
      </c>
      <c r="O10" s="3">
        <v>1.64308980693994</v>
      </c>
      <c r="P10" s="3">
        <v>2.5492018984320799</v>
      </c>
      <c r="Q10" s="3">
        <v>4.6227474922583598</v>
      </c>
      <c r="R10" s="3">
        <v>3.4339089433841701</v>
      </c>
      <c r="S10" s="3">
        <v>2.89830748604389</v>
      </c>
      <c r="T10" s="3">
        <v>3.3543188556405399</v>
      </c>
      <c r="U10" s="3">
        <v>2.88428473899021</v>
      </c>
      <c r="V10" s="3" t="e">
        <v>#N/A</v>
      </c>
    </row>
    <row r="11" spans="1:22" x14ac:dyDescent="0.35">
      <c r="A11" s="2">
        <v>42181</v>
      </c>
      <c r="B11" s="3" t="e">
        <v>#N/A</v>
      </c>
      <c r="C11" s="3">
        <v>3.47519138838509</v>
      </c>
      <c r="D11" s="3">
        <v>2.4581091028121498</v>
      </c>
      <c r="E11" s="3">
        <v>1.9674913540599299</v>
      </c>
      <c r="F11" s="3">
        <v>3.5994003007566202</v>
      </c>
      <c r="G11" s="3">
        <v>1.98545435168338</v>
      </c>
      <c r="H11" s="3">
        <v>3.29648225012019</v>
      </c>
      <c r="I11" s="3">
        <v>3.7954569571971799</v>
      </c>
      <c r="J11" s="3" t="e">
        <v>#N/A</v>
      </c>
      <c r="K11" s="3">
        <v>1.6459685054177799</v>
      </c>
      <c r="L11" s="3">
        <v>3.8682569417232502</v>
      </c>
      <c r="M11" s="3">
        <v>3.16336875427058</v>
      </c>
      <c r="N11" s="3">
        <v>3.4720063504372698</v>
      </c>
      <c r="O11" s="3">
        <v>1.6507508226774801</v>
      </c>
      <c r="P11" s="3">
        <v>2.7929838018527602</v>
      </c>
      <c r="Q11" s="3">
        <v>4.6360632106969204</v>
      </c>
      <c r="R11" s="3">
        <v>3.4050050483432699</v>
      </c>
      <c r="S11" s="3">
        <v>2.9925691729772099</v>
      </c>
      <c r="T11" s="3">
        <v>3.4613327639418299</v>
      </c>
      <c r="U11" s="3">
        <v>2.7876904757797498</v>
      </c>
      <c r="V11" s="3" t="e">
        <v>#N/A</v>
      </c>
    </row>
    <row r="12" spans="1:22" x14ac:dyDescent="0.35">
      <c r="A12" s="2">
        <v>42212</v>
      </c>
      <c r="B12" s="3" t="e">
        <v>#N/A</v>
      </c>
      <c r="C12" s="3">
        <v>3.64039627932911</v>
      </c>
      <c r="D12" s="3">
        <v>2.5504885981048102</v>
      </c>
      <c r="E12" s="3">
        <v>1.9142050383136999</v>
      </c>
      <c r="F12" s="3">
        <v>3.7541793704935</v>
      </c>
      <c r="G12" s="3">
        <v>2.1524179806432202</v>
      </c>
      <c r="H12" s="3">
        <v>3.3004484531469598</v>
      </c>
      <c r="I12" s="3">
        <v>4.2360685265603397</v>
      </c>
      <c r="J12" s="3" t="e">
        <v>#N/A</v>
      </c>
      <c r="K12" s="3">
        <v>1.74388790667107</v>
      </c>
      <c r="L12" s="3">
        <v>4.1328953081346897</v>
      </c>
      <c r="M12" s="3">
        <v>3.2445197708969902</v>
      </c>
      <c r="N12" s="3">
        <v>3.3918920146765701</v>
      </c>
      <c r="O12" s="3">
        <v>1.5687497819054701</v>
      </c>
      <c r="P12" s="3">
        <v>3.2406394252580601</v>
      </c>
      <c r="Q12" s="3">
        <v>4.6881924748978596</v>
      </c>
      <c r="R12" s="3">
        <v>3.6257594043961499</v>
      </c>
      <c r="S12" s="3">
        <v>3.1884179735589999</v>
      </c>
      <c r="T12" s="3">
        <v>3.44985811613624</v>
      </c>
      <c r="U12" s="3">
        <v>4.0578999491227101</v>
      </c>
      <c r="V12" s="3" t="e">
        <v>#N/A</v>
      </c>
    </row>
    <row r="13" spans="1:22" x14ac:dyDescent="0.35">
      <c r="A13" s="2">
        <v>42243</v>
      </c>
      <c r="B13" s="3" t="e">
        <v>#N/A</v>
      </c>
      <c r="C13" s="3">
        <v>3.59383862640109</v>
      </c>
      <c r="D13" s="3">
        <v>2.7139804731802899</v>
      </c>
      <c r="E13" s="3">
        <v>2.0669850208213099</v>
      </c>
      <c r="F13" s="3">
        <v>3.8046928458395199</v>
      </c>
      <c r="G13" s="3">
        <v>2.4130469948461699</v>
      </c>
      <c r="H13" s="3">
        <v>3.4893349754357099</v>
      </c>
      <c r="I13" s="3">
        <v>4.5053576913476903</v>
      </c>
      <c r="J13" s="3" t="e">
        <v>#N/A</v>
      </c>
      <c r="K13" s="3">
        <v>1.8873479430168101</v>
      </c>
      <c r="L13" s="3">
        <v>4.0848171781366398</v>
      </c>
      <c r="M13" s="3">
        <v>3.4075431269415501</v>
      </c>
      <c r="N13" s="3">
        <v>4.0279101480892301</v>
      </c>
      <c r="O13" s="3">
        <v>1.6494969328303</v>
      </c>
      <c r="P13" s="3">
        <v>3.50093362641049</v>
      </c>
      <c r="Q13" s="3">
        <v>4.9906173566514003</v>
      </c>
      <c r="R13" s="3">
        <v>3.7227247500723202</v>
      </c>
      <c r="S13" s="3">
        <v>3.3104387228616199</v>
      </c>
      <c r="T13" s="3">
        <v>4.0409932987941701</v>
      </c>
      <c r="U13" s="3">
        <v>4.1398127386486596</v>
      </c>
      <c r="V13" s="3" t="e">
        <v>#N/A</v>
      </c>
    </row>
    <row r="14" spans="1:22" x14ac:dyDescent="0.35">
      <c r="A14" s="2">
        <v>42272</v>
      </c>
      <c r="B14" s="3" t="e">
        <v>#N/A</v>
      </c>
      <c r="C14" s="3">
        <v>3.7263131997136001</v>
      </c>
      <c r="D14" s="3">
        <v>2.8992705128546401</v>
      </c>
      <c r="E14" s="3">
        <v>2.0935839854314802</v>
      </c>
      <c r="F14" s="3">
        <v>3.7203343126887898</v>
      </c>
      <c r="G14" s="3">
        <v>2.6009822617513301</v>
      </c>
      <c r="H14" s="3">
        <v>3.43192346668063</v>
      </c>
      <c r="I14" s="3">
        <v>4.4072604302688001</v>
      </c>
      <c r="J14" s="3" t="e">
        <v>#N/A</v>
      </c>
      <c r="K14" s="3">
        <v>1.8508693122059101</v>
      </c>
      <c r="L14" s="3">
        <v>4.3548625441690101</v>
      </c>
      <c r="M14" s="3">
        <v>3.4317652321263798</v>
      </c>
      <c r="N14" s="3">
        <v>3.2160494608530601</v>
      </c>
      <c r="O14" s="3">
        <v>1.6937908585205499</v>
      </c>
      <c r="P14" s="3">
        <v>3.5038026811033198</v>
      </c>
      <c r="Q14" s="3">
        <v>4.9324553703705796</v>
      </c>
      <c r="R14" s="3">
        <v>3.6610178256084702</v>
      </c>
      <c r="S14" s="3">
        <v>3.4083277163130399</v>
      </c>
      <c r="T14" s="3">
        <v>4.0415241887797704</v>
      </c>
      <c r="U14" s="3">
        <v>3.34188204391713</v>
      </c>
      <c r="V14" s="3" t="e">
        <v>#N/A</v>
      </c>
    </row>
    <row r="15" spans="1:22" x14ac:dyDescent="0.35">
      <c r="A15" s="2">
        <v>42304</v>
      </c>
      <c r="B15" s="3" t="e">
        <v>#N/A</v>
      </c>
      <c r="C15" s="3">
        <v>3.4828325222637999</v>
      </c>
      <c r="D15" s="3">
        <v>2.4841149668781002</v>
      </c>
      <c r="E15" s="3">
        <v>1.93019603549309</v>
      </c>
      <c r="F15" s="3">
        <v>3.6029993551731998</v>
      </c>
      <c r="G15" s="3">
        <v>2.4976258149181301</v>
      </c>
      <c r="H15" s="3">
        <v>3.2457766244228301</v>
      </c>
      <c r="I15" s="3">
        <v>4.0607020229567103</v>
      </c>
      <c r="J15" s="3" t="e">
        <v>#N/A</v>
      </c>
      <c r="K15" s="3">
        <v>1.71739784852319</v>
      </c>
      <c r="L15" s="3">
        <v>4.0122883884164704</v>
      </c>
      <c r="M15" s="3">
        <v>3.2128559328886901</v>
      </c>
      <c r="N15" s="3">
        <v>2.71856455921173</v>
      </c>
      <c r="O15" s="3">
        <v>1.65090207620612</v>
      </c>
      <c r="P15" s="3">
        <v>3.1564177971485399</v>
      </c>
      <c r="Q15" s="3">
        <v>4.8562211690955701</v>
      </c>
      <c r="R15" s="3">
        <v>3.56778795795648</v>
      </c>
      <c r="S15" s="3">
        <v>3.2012790457080298</v>
      </c>
      <c r="T15" s="3">
        <v>4.0547733594573199</v>
      </c>
      <c r="U15" s="3">
        <v>3.2135335722108</v>
      </c>
      <c r="V15" s="3">
        <v>4.64617451054899</v>
      </c>
    </row>
    <row r="16" spans="1:22" x14ac:dyDescent="0.35">
      <c r="A16" s="2">
        <v>42335</v>
      </c>
      <c r="B16" s="3" t="e">
        <v>#N/A</v>
      </c>
      <c r="C16" s="3">
        <v>3.6821153169460299</v>
      </c>
      <c r="D16" s="3">
        <v>2.5038495176387801</v>
      </c>
      <c r="E16" s="3">
        <v>2.0304864158645901</v>
      </c>
      <c r="F16" s="3">
        <v>4.0001216076167703</v>
      </c>
      <c r="G16" s="3">
        <v>2.4112528987999799</v>
      </c>
      <c r="H16" s="3">
        <v>3.25858637632009</v>
      </c>
      <c r="I16" s="3">
        <v>4.1819034258891898</v>
      </c>
      <c r="J16" s="3" t="e">
        <v>#N/A</v>
      </c>
      <c r="K16" s="3">
        <v>1.84392580678127</v>
      </c>
      <c r="L16" s="3">
        <v>4.0380565981674597</v>
      </c>
      <c r="M16" s="3">
        <v>3.33596207246182</v>
      </c>
      <c r="N16" s="3">
        <v>3.1840730507641202</v>
      </c>
      <c r="O16" s="3">
        <v>1.72286599969192</v>
      </c>
      <c r="P16" s="3">
        <v>3.2877388424148202</v>
      </c>
      <c r="Q16" s="3">
        <v>5.4408762402680999</v>
      </c>
      <c r="R16" s="3">
        <v>3.7019772856765898</v>
      </c>
      <c r="S16" s="3">
        <v>3.4256663282459798</v>
      </c>
      <c r="T16" s="3">
        <v>4.2621402083209201</v>
      </c>
      <c r="U16" s="3">
        <v>2.7026488259172798</v>
      </c>
      <c r="V16" s="3">
        <v>4.60363249656635</v>
      </c>
    </row>
    <row r="17" spans="1:22" x14ac:dyDescent="0.35">
      <c r="A17" s="2">
        <v>42362</v>
      </c>
      <c r="B17" s="3" t="e">
        <v>#N/A</v>
      </c>
      <c r="C17" s="3">
        <v>3.7912851270077601</v>
      </c>
      <c r="D17" s="3">
        <v>2.5404036721271601</v>
      </c>
      <c r="E17" s="3">
        <v>1.93629491777553</v>
      </c>
      <c r="F17" s="3">
        <v>4.0637850717985096</v>
      </c>
      <c r="G17" s="3">
        <v>2.47768293774647</v>
      </c>
      <c r="H17" s="3">
        <v>3.29389974028153</v>
      </c>
      <c r="I17" s="3">
        <v>4.2028510958256398</v>
      </c>
      <c r="J17" s="3" t="e">
        <v>#N/A</v>
      </c>
      <c r="K17" s="3">
        <v>1.92350143239191</v>
      </c>
      <c r="L17" s="3">
        <v>4.10264212392301</v>
      </c>
      <c r="M17" s="3">
        <v>3.3993386271121699</v>
      </c>
      <c r="N17" s="3">
        <v>3.1334744078513102</v>
      </c>
      <c r="O17" s="3">
        <v>1.71801491318803</v>
      </c>
      <c r="P17" s="3">
        <v>3.2259945824661802</v>
      </c>
      <c r="Q17" s="3">
        <v>5.5195780465796602</v>
      </c>
      <c r="R17" s="3">
        <v>3.8651677711159098</v>
      </c>
      <c r="S17" s="3">
        <v>3.5222700475376598</v>
      </c>
      <c r="T17" s="3">
        <v>4.0945365855269298</v>
      </c>
      <c r="U17" s="3">
        <v>2.6472379413368201</v>
      </c>
      <c r="V17" s="3">
        <v>4.7521394446658496</v>
      </c>
    </row>
    <row r="18" spans="1:22" x14ac:dyDescent="0.35">
      <c r="A18" s="2">
        <v>42396</v>
      </c>
      <c r="B18" s="3" t="e">
        <v>#N/A</v>
      </c>
      <c r="C18" s="3">
        <v>3.95756581648474</v>
      </c>
      <c r="D18" s="3">
        <v>2.5035623268826899</v>
      </c>
      <c r="E18" s="3">
        <v>2.1085927822632202</v>
      </c>
      <c r="F18" s="3">
        <v>4.3227149771071396</v>
      </c>
      <c r="G18" s="3">
        <v>2.7792389657855998</v>
      </c>
      <c r="H18" s="3">
        <v>3.36779560033164</v>
      </c>
      <c r="I18" s="3">
        <v>4.5815432132122504</v>
      </c>
      <c r="J18" s="3">
        <v>2.17633715561379</v>
      </c>
      <c r="K18" s="3">
        <v>2.04880045553762</v>
      </c>
      <c r="L18" s="3">
        <v>4.8490621869339803</v>
      </c>
      <c r="M18" s="3">
        <v>3.7053994788110298</v>
      </c>
      <c r="N18" s="3">
        <v>2.4724142496455901</v>
      </c>
      <c r="O18" s="3">
        <v>1.7955364068922799</v>
      </c>
      <c r="P18" s="3">
        <v>3.3033695635284199</v>
      </c>
      <c r="Q18" s="3">
        <v>6.0776612646060002</v>
      </c>
      <c r="R18" s="3">
        <v>3.75900982542547</v>
      </c>
      <c r="S18" s="3">
        <v>3.5519711322726302</v>
      </c>
      <c r="T18" s="3">
        <v>4.8732256143148804</v>
      </c>
      <c r="U18" s="3" t="e">
        <v>#N/A</v>
      </c>
      <c r="V18" s="3">
        <v>5.3412855594365203</v>
      </c>
    </row>
    <row r="19" spans="1:22" x14ac:dyDescent="0.35">
      <c r="A19" s="2">
        <v>42426</v>
      </c>
      <c r="B19" s="3" t="e">
        <v>#N/A</v>
      </c>
      <c r="C19" s="3">
        <v>3.6951993568037498</v>
      </c>
      <c r="D19" s="3">
        <v>2.43731097773798</v>
      </c>
      <c r="E19" s="3">
        <v>2.0019857424786802</v>
      </c>
      <c r="F19" s="3">
        <v>3.99304120706209</v>
      </c>
      <c r="G19" s="3">
        <v>2.35079716479596</v>
      </c>
      <c r="H19" s="3">
        <v>3.1522838824088599</v>
      </c>
      <c r="I19" s="3">
        <v>4.2561451640185197</v>
      </c>
      <c r="J19" s="3">
        <v>2.1236055647828098</v>
      </c>
      <c r="K19" s="3">
        <v>1.96178327382173</v>
      </c>
      <c r="L19" s="3">
        <v>4.2659304329034402</v>
      </c>
      <c r="M19" s="3">
        <v>3.52596030718425</v>
      </c>
      <c r="N19" s="3">
        <v>2.7567160998721398</v>
      </c>
      <c r="O19" s="3">
        <v>1.86302937421243</v>
      </c>
      <c r="P19" s="3">
        <v>3.25974255439003</v>
      </c>
      <c r="Q19" s="3">
        <v>5.0779509800363103</v>
      </c>
      <c r="R19" s="3">
        <v>3.5119573845777898</v>
      </c>
      <c r="S19" s="3">
        <v>3.4209715674962702</v>
      </c>
      <c r="T19" s="3">
        <v>4.4743618349737</v>
      </c>
      <c r="U19" s="3" t="e">
        <v>#N/A</v>
      </c>
      <c r="V19" s="3">
        <v>5.0558078182511199</v>
      </c>
    </row>
    <row r="20" spans="1:22" x14ac:dyDescent="0.35">
      <c r="A20" s="2">
        <v>42453</v>
      </c>
      <c r="B20" s="3" t="e">
        <v>#N/A</v>
      </c>
      <c r="C20" s="3">
        <v>3.4232067916573299</v>
      </c>
      <c r="D20" s="3">
        <v>2.36309920424344</v>
      </c>
      <c r="E20" s="3">
        <v>1.7764690974971</v>
      </c>
      <c r="F20" s="3">
        <v>3.6933509725370599</v>
      </c>
      <c r="G20" s="3">
        <v>2.0983260039306502</v>
      </c>
      <c r="H20" s="3">
        <v>3.0648350661183299</v>
      </c>
      <c r="I20" s="3">
        <v>4.1053558781945299</v>
      </c>
      <c r="J20" s="3">
        <v>2.0553505570415398</v>
      </c>
      <c r="K20" s="3">
        <v>1.90449338222016</v>
      </c>
      <c r="L20" s="3">
        <v>3.3031038836162798</v>
      </c>
      <c r="M20" s="3">
        <v>3.2998143664470998</v>
      </c>
      <c r="N20" s="3">
        <v>3.3642243353753898</v>
      </c>
      <c r="O20" s="3">
        <v>1.73085228368801</v>
      </c>
      <c r="P20" s="3">
        <v>2.9913829545899202</v>
      </c>
      <c r="Q20" s="3">
        <v>4.2556305453058201</v>
      </c>
      <c r="R20" s="3">
        <v>3.3876890281410699</v>
      </c>
      <c r="S20" s="3">
        <v>3.1675666490043799</v>
      </c>
      <c r="T20" s="3">
        <v>4.0680072038339903</v>
      </c>
      <c r="U20" s="3">
        <v>3.0289489836994901</v>
      </c>
      <c r="V20" s="3">
        <v>4.6041707547068498</v>
      </c>
    </row>
    <row r="21" spans="1:22" x14ac:dyDescent="0.35">
      <c r="A21" s="2">
        <v>42487</v>
      </c>
      <c r="B21" s="3" t="e">
        <v>#N/A</v>
      </c>
      <c r="C21" s="3">
        <v>3.3243888292847399</v>
      </c>
      <c r="D21" s="3">
        <v>2.4024857671222399</v>
      </c>
      <c r="E21" s="3">
        <v>1.82916731882157</v>
      </c>
      <c r="F21" s="3">
        <v>3.7036541793493298</v>
      </c>
      <c r="G21" s="3">
        <v>1.65357007065284</v>
      </c>
      <c r="H21" s="3">
        <v>3.1047943862527498</v>
      </c>
      <c r="I21" s="3">
        <v>4.3263738293646101</v>
      </c>
      <c r="J21" s="3">
        <v>2.0090343398404902</v>
      </c>
      <c r="K21" s="3">
        <v>1.91360166525146</v>
      </c>
      <c r="L21" s="3">
        <v>3.0644426838127998</v>
      </c>
      <c r="M21" s="3">
        <v>3.2391099885279102</v>
      </c>
      <c r="N21" s="3">
        <v>3.0340444251271399</v>
      </c>
      <c r="O21" s="3">
        <v>1.67483465194296</v>
      </c>
      <c r="P21" s="3">
        <v>2.8672707009566798</v>
      </c>
      <c r="Q21" s="3">
        <v>4.3122498349142999</v>
      </c>
      <c r="R21" s="3">
        <v>3.36049028969268</v>
      </c>
      <c r="S21" s="3">
        <v>3.1903693831852702</v>
      </c>
      <c r="T21" s="3">
        <v>4.0194465731367899</v>
      </c>
      <c r="U21" s="3">
        <v>3.10812654609729</v>
      </c>
      <c r="V21" s="3">
        <v>4.0007908423034397</v>
      </c>
    </row>
    <row r="22" spans="1:22" x14ac:dyDescent="0.35">
      <c r="A22" s="2">
        <v>42517</v>
      </c>
      <c r="B22" s="3" t="e">
        <v>#N/A</v>
      </c>
      <c r="C22" s="3">
        <v>3.28928207274146</v>
      </c>
      <c r="D22" s="3">
        <v>2.39849750809933</v>
      </c>
      <c r="E22" s="3">
        <v>1.75955387782716</v>
      </c>
      <c r="F22" s="3">
        <v>3.7996407932637801</v>
      </c>
      <c r="G22" s="3">
        <v>1.8767173742699801</v>
      </c>
      <c r="H22" s="3">
        <v>3.1513682245774901</v>
      </c>
      <c r="I22" s="3">
        <v>4.3403183150975098</v>
      </c>
      <c r="J22" s="3">
        <v>2.0582402945295399</v>
      </c>
      <c r="K22" s="3">
        <v>1.98983198724096</v>
      </c>
      <c r="L22" s="3">
        <v>3.4730932282770999</v>
      </c>
      <c r="M22" s="3">
        <v>3.2558053545639898</v>
      </c>
      <c r="N22" s="3">
        <v>2.3715767338081801</v>
      </c>
      <c r="O22" s="3">
        <v>1.6595505740685199</v>
      </c>
      <c r="P22" s="3">
        <v>2.9484230845020498</v>
      </c>
      <c r="Q22" s="3">
        <v>4.3448207248952002</v>
      </c>
      <c r="R22" s="3">
        <v>3.35749409262923</v>
      </c>
      <c r="S22" s="3">
        <v>3.48074174829368</v>
      </c>
      <c r="T22" s="3">
        <v>3.97954748559299</v>
      </c>
      <c r="U22" s="3">
        <v>3.30399927287977</v>
      </c>
      <c r="V22" s="3">
        <v>4.2023276466280599</v>
      </c>
    </row>
    <row r="23" spans="1:22" x14ac:dyDescent="0.35">
      <c r="A23" s="2">
        <v>42548</v>
      </c>
      <c r="B23" s="3" t="e">
        <v>#N/A</v>
      </c>
      <c r="C23" s="3">
        <v>3.16723364808677</v>
      </c>
      <c r="D23" s="3">
        <v>2.3699126215345601</v>
      </c>
      <c r="E23" s="3">
        <v>1.6706262014716999</v>
      </c>
      <c r="F23" s="3">
        <v>3.9795838275686299</v>
      </c>
      <c r="G23" s="3">
        <v>1.83543065648642</v>
      </c>
      <c r="H23" s="3">
        <v>3.0923339063801301</v>
      </c>
      <c r="I23" s="3">
        <v>4.3033812259581197</v>
      </c>
      <c r="J23" s="3">
        <v>2.1958728205292299</v>
      </c>
      <c r="K23" s="3">
        <v>2.00903239898205</v>
      </c>
      <c r="L23" s="3">
        <v>3.4678085886408798</v>
      </c>
      <c r="M23" s="3">
        <v>3.3231746359790901</v>
      </c>
      <c r="N23" s="3">
        <v>3.1427212227331198</v>
      </c>
      <c r="O23" s="3">
        <v>1.62892114188343</v>
      </c>
      <c r="P23" s="3">
        <v>2.6725830821127099</v>
      </c>
      <c r="Q23" s="3">
        <v>4.2780683652417002</v>
      </c>
      <c r="R23" s="3">
        <v>3.34628163937426</v>
      </c>
      <c r="S23" s="3">
        <v>3.6783792548276999</v>
      </c>
      <c r="T23" s="3">
        <v>3.98097594976492</v>
      </c>
      <c r="U23" s="3">
        <v>3.3309177610175098</v>
      </c>
      <c r="V23" s="3">
        <v>4.2639954955377002</v>
      </c>
    </row>
    <row r="24" spans="1:22" x14ac:dyDescent="0.35">
      <c r="A24" s="2">
        <v>42578</v>
      </c>
      <c r="B24" s="3">
        <v>2.2521785813610902</v>
      </c>
      <c r="C24" s="3">
        <v>2.8675816224186801</v>
      </c>
      <c r="D24" s="3">
        <v>2.1552576428185199</v>
      </c>
      <c r="E24" s="3">
        <v>1.6203116525688499</v>
      </c>
      <c r="F24" s="3">
        <v>3.5891243001411</v>
      </c>
      <c r="G24" s="3">
        <v>1.62900991603476</v>
      </c>
      <c r="H24" s="3">
        <v>3.0052501333492998</v>
      </c>
      <c r="I24" s="3">
        <v>4.0302897072681603</v>
      </c>
      <c r="J24" s="3">
        <v>2.0867337972899902</v>
      </c>
      <c r="K24" s="3">
        <v>1.9163233396488799</v>
      </c>
      <c r="L24" s="3">
        <v>2.9526910736244001</v>
      </c>
      <c r="M24" s="3">
        <v>2.9151070221467199</v>
      </c>
      <c r="N24" s="3">
        <v>2.93046520135348</v>
      </c>
      <c r="O24" s="3">
        <v>1.5316593626949799</v>
      </c>
      <c r="P24" s="3">
        <v>2.4503996163131099</v>
      </c>
      <c r="Q24" s="3">
        <v>4.0370227525200599</v>
      </c>
      <c r="R24" s="3">
        <v>3.14494698941964</v>
      </c>
      <c r="S24" s="3">
        <v>3.6939765256633899</v>
      </c>
      <c r="T24" s="3">
        <v>3.7976975080506201</v>
      </c>
      <c r="U24" s="3">
        <v>3.1922184551243298</v>
      </c>
      <c r="V24" s="3">
        <v>4.2979707194790704</v>
      </c>
    </row>
    <row r="25" spans="1:22" x14ac:dyDescent="0.35">
      <c r="A25" s="2">
        <v>42608</v>
      </c>
      <c r="B25" s="3">
        <v>2.2293042312440501</v>
      </c>
      <c r="C25" s="3">
        <v>2.9054775238716299</v>
      </c>
      <c r="D25" s="3">
        <v>2.1475089377887602</v>
      </c>
      <c r="E25" s="3">
        <v>1.62859387217221</v>
      </c>
      <c r="F25" s="3">
        <v>3.5569291038857198</v>
      </c>
      <c r="G25" s="3">
        <v>1.5056514038384201</v>
      </c>
      <c r="H25" s="3">
        <v>2.9548207922718599</v>
      </c>
      <c r="I25" s="3">
        <v>4.0377044063985403</v>
      </c>
      <c r="J25" s="3">
        <v>2.06880427211388</v>
      </c>
      <c r="K25" s="3">
        <v>1.88859384308946</v>
      </c>
      <c r="L25" s="3">
        <v>3.1582176236160202</v>
      </c>
      <c r="M25" s="3">
        <v>2.9921522519783998</v>
      </c>
      <c r="N25" s="3">
        <v>3.0272886556205498</v>
      </c>
      <c r="O25" s="3">
        <v>1.5556792315452701</v>
      </c>
      <c r="P25" s="3">
        <v>2.3380116199012799</v>
      </c>
      <c r="Q25" s="3">
        <v>3.6180267023593702</v>
      </c>
      <c r="R25" s="3">
        <v>3.1122581829343301</v>
      </c>
      <c r="S25" s="3">
        <v>3.51889890736097</v>
      </c>
      <c r="T25" s="3">
        <v>3.7495489262142998</v>
      </c>
      <c r="U25" s="3">
        <v>3.2494195038956599</v>
      </c>
      <c r="V25" s="3">
        <v>4.7578595877342202</v>
      </c>
    </row>
    <row r="26" spans="1:22" x14ac:dyDescent="0.35">
      <c r="A26" s="2">
        <v>42640</v>
      </c>
      <c r="B26" s="3">
        <v>2.2934886139950299</v>
      </c>
      <c r="C26" s="3">
        <v>3.06399895356761</v>
      </c>
      <c r="D26" s="3">
        <v>2.1593470922039102</v>
      </c>
      <c r="E26" s="3">
        <v>1.6839247599926599</v>
      </c>
      <c r="F26" s="3">
        <v>3.60390576917957</v>
      </c>
      <c r="G26" s="3">
        <v>1.56722861955388</v>
      </c>
      <c r="H26" s="3">
        <v>2.9620259890143901</v>
      </c>
      <c r="I26" s="3">
        <v>4.0256307207850304</v>
      </c>
      <c r="J26" s="3">
        <v>2.06644852688436</v>
      </c>
      <c r="K26" s="3">
        <v>1.85885891708343</v>
      </c>
      <c r="L26" s="3">
        <v>3.1483024487394302</v>
      </c>
      <c r="M26" s="3">
        <v>3.2011093251235501</v>
      </c>
      <c r="N26" s="3">
        <v>3.2554470452937698</v>
      </c>
      <c r="O26" s="3">
        <v>1.53416638030596</v>
      </c>
      <c r="P26" s="3">
        <v>2.2411013249901801</v>
      </c>
      <c r="Q26" s="3">
        <v>3.91067225474572</v>
      </c>
      <c r="R26" s="3">
        <v>3.29650267793631</v>
      </c>
      <c r="S26" s="3">
        <v>3.6433122085344398</v>
      </c>
      <c r="T26" s="3">
        <v>3.7137984051883399</v>
      </c>
      <c r="U26" s="3">
        <v>2.6617470229040601</v>
      </c>
      <c r="V26" s="3">
        <v>4.8668562964442499</v>
      </c>
    </row>
    <row r="27" spans="1:22" x14ac:dyDescent="0.35">
      <c r="A27" s="2">
        <v>42670</v>
      </c>
      <c r="B27" s="3">
        <v>2.2686589738001</v>
      </c>
      <c r="C27" s="3">
        <v>2.6535092110670102</v>
      </c>
      <c r="D27" s="3">
        <v>2.2501596958817101</v>
      </c>
      <c r="E27" s="3">
        <v>1.6580979335823101</v>
      </c>
      <c r="F27" s="3">
        <v>3.3135717518988899</v>
      </c>
      <c r="G27" s="3">
        <v>1.60506335371815</v>
      </c>
      <c r="H27" s="3">
        <v>2.9525585237157101</v>
      </c>
      <c r="I27" s="3">
        <v>3.9938741306306</v>
      </c>
      <c r="J27" s="3">
        <v>2.0978709184609001</v>
      </c>
      <c r="K27" s="3">
        <v>1.93258071403635</v>
      </c>
      <c r="L27" s="3">
        <v>2.8591727991563198</v>
      </c>
      <c r="M27" s="3">
        <v>3.2213880413144</v>
      </c>
      <c r="N27" s="3">
        <v>3.0015731207482799</v>
      </c>
      <c r="O27" s="3">
        <v>1.56941037843163</v>
      </c>
      <c r="P27" s="3">
        <v>2.2935841448629701</v>
      </c>
      <c r="Q27" s="3">
        <v>3.9354022640008801</v>
      </c>
      <c r="R27" s="3">
        <v>3.29241560286478</v>
      </c>
      <c r="S27" s="3">
        <v>3.56716690452126</v>
      </c>
      <c r="T27" s="3">
        <v>3.74421187201209</v>
      </c>
      <c r="U27" s="3">
        <v>2.66851535227805</v>
      </c>
      <c r="V27" s="3">
        <v>4.7066118080698001</v>
      </c>
    </row>
    <row r="28" spans="1:22" x14ac:dyDescent="0.35">
      <c r="A28" s="2">
        <v>42699</v>
      </c>
      <c r="B28" s="3">
        <v>2.1710456975568402</v>
      </c>
      <c r="C28" s="3">
        <v>2.88976442036653</v>
      </c>
      <c r="D28" s="3">
        <v>2.5136051027166699</v>
      </c>
      <c r="E28" s="3">
        <v>1.78039338768199</v>
      </c>
      <c r="F28" s="3">
        <v>3.22996803508887</v>
      </c>
      <c r="G28" s="3">
        <v>1.99231944589577</v>
      </c>
      <c r="H28" s="3">
        <v>3.0086138323766498</v>
      </c>
      <c r="I28" s="3">
        <v>4.1871602467143099</v>
      </c>
      <c r="J28" s="3">
        <v>2.2872774016547801</v>
      </c>
      <c r="K28" s="3">
        <v>2.0000220863253602</v>
      </c>
      <c r="L28" s="3">
        <v>3.15295922781833</v>
      </c>
      <c r="M28" s="3">
        <v>3.3411065329040701</v>
      </c>
      <c r="N28" s="3">
        <v>2.72215335518993</v>
      </c>
      <c r="O28" s="3">
        <v>1.69103763922239</v>
      </c>
      <c r="P28" s="3">
        <v>2.3099375368219599</v>
      </c>
      <c r="Q28" s="3">
        <v>4.2170017184799402</v>
      </c>
      <c r="R28" s="3">
        <v>3.2733132294940201</v>
      </c>
      <c r="S28" s="3">
        <v>3.8302842203799101</v>
      </c>
      <c r="T28" s="3">
        <v>4.0494350975886704</v>
      </c>
      <c r="U28" s="3" t="e">
        <v>#N/A</v>
      </c>
      <c r="V28" s="3">
        <v>4.0116884591740796</v>
      </c>
    </row>
    <row r="29" spans="1:22" x14ac:dyDescent="0.35">
      <c r="A29" s="2">
        <v>42731</v>
      </c>
      <c r="B29" s="3">
        <v>2.3223287992395401</v>
      </c>
      <c r="C29" s="3">
        <v>2.9615221268225098</v>
      </c>
      <c r="D29" s="3">
        <v>2.56866057789922</v>
      </c>
      <c r="E29" s="3">
        <v>1.81253252364086</v>
      </c>
      <c r="F29" s="3">
        <v>3.1066168455129901</v>
      </c>
      <c r="G29" s="3">
        <v>2.3047067977956899</v>
      </c>
      <c r="H29" s="3">
        <v>3.0677456093180102</v>
      </c>
      <c r="I29" s="3">
        <v>4.2712618254708099</v>
      </c>
      <c r="J29" s="3">
        <v>2.39476239631554</v>
      </c>
      <c r="K29" s="3">
        <v>1.94631528109521</v>
      </c>
      <c r="L29" s="3">
        <v>3.6107619838205198</v>
      </c>
      <c r="M29" s="3">
        <v>3.3298157057740698</v>
      </c>
      <c r="N29" s="3">
        <v>2.9073546718935601</v>
      </c>
      <c r="O29" s="3">
        <v>1.72837129293909</v>
      </c>
      <c r="P29" s="3">
        <v>2.46262209160095</v>
      </c>
      <c r="Q29" s="3">
        <v>3.8903586543177302</v>
      </c>
      <c r="R29" s="3">
        <v>3.2746186709746001</v>
      </c>
      <c r="S29" s="3">
        <v>3.8222215985027401</v>
      </c>
      <c r="T29" s="3">
        <v>4.14679853911277</v>
      </c>
      <c r="U29" s="3">
        <v>2.8739560910059301</v>
      </c>
      <c r="V29" s="3">
        <v>3.78253305777696</v>
      </c>
    </row>
    <row r="30" spans="1:22" x14ac:dyDescent="0.35">
      <c r="A30" s="2">
        <v>42762</v>
      </c>
      <c r="B30" s="3">
        <v>2.2817019243029901</v>
      </c>
      <c r="C30" s="3">
        <v>2.87805289097032</v>
      </c>
      <c r="D30" s="3">
        <v>2.4256288847629599</v>
      </c>
      <c r="E30" s="3">
        <v>1.6324007875473601</v>
      </c>
      <c r="F30" s="3">
        <v>2.7222843675925699</v>
      </c>
      <c r="G30" s="3">
        <v>2.07847713925231</v>
      </c>
      <c r="H30" s="3">
        <v>2.9854794018627899</v>
      </c>
      <c r="I30" s="3">
        <v>4.15630445535683</v>
      </c>
      <c r="J30" s="3">
        <v>2.3415069078561501</v>
      </c>
      <c r="K30" s="3">
        <v>1.9087945727161599</v>
      </c>
      <c r="L30" s="3">
        <v>3.3262268737837402</v>
      </c>
      <c r="M30" s="3">
        <v>3.1871205783587899</v>
      </c>
      <c r="N30" s="3">
        <v>2.9276457476168898</v>
      </c>
      <c r="O30" s="3">
        <v>1.61752947405768</v>
      </c>
      <c r="P30" s="3">
        <v>2.31047448131384</v>
      </c>
      <c r="Q30" s="3">
        <v>3.6031597135067699</v>
      </c>
      <c r="R30" s="3">
        <v>3.12600579210554</v>
      </c>
      <c r="S30" s="3">
        <v>3.6069424200846498</v>
      </c>
      <c r="T30" s="3">
        <v>4.11323143414171</v>
      </c>
      <c r="U30" s="3" t="e">
        <v>#N/A</v>
      </c>
      <c r="V30" s="3">
        <v>3.7288802909478398</v>
      </c>
    </row>
    <row r="31" spans="1:22" x14ac:dyDescent="0.35">
      <c r="A31" s="2">
        <v>42793</v>
      </c>
      <c r="B31" s="3">
        <v>2.3015135236830799</v>
      </c>
      <c r="C31" s="3">
        <v>2.7763029277617499</v>
      </c>
      <c r="D31" s="3">
        <v>2.4397272372212102</v>
      </c>
      <c r="E31" s="3">
        <v>1.6444857877005801</v>
      </c>
      <c r="F31" s="3">
        <v>2.5659720763530802</v>
      </c>
      <c r="G31" s="3">
        <v>2.0525851861959801</v>
      </c>
      <c r="H31" s="3">
        <v>3.0092877939396101</v>
      </c>
      <c r="I31" s="3">
        <v>4.1122499560160497</v>
      </c>
      <c r="J31" s="3">
        <v>2.3639229008918798</v>
      </c>
      <c r="K31" s="3">
        <v>1.93997570484403</v>
      </c>
      <c r="L31" s="3">
        <v>3.4100455953878401</v>
      </c>
      <c r="M31" s="3">
        <v>3.1810441364741902</v>
      </c>
      <c r="N31" s="3">
        <v>3.0366095437618998</v>
      </c>
      <c r="O31" s="3">
        <v>1.58544764952089</v>
      </c>
      <c r="P31" s="3">
        <v>2.2575821170780102</v>
      </c>
      <c r="Q31" s="3">
        <v>3.70447993652787</v>
      </c>
      <c r="R31" s="3">
        <v>3.15941723895431</v>
      </c>
      <c r="S31" s="3">
        <v>3.5639771897805401</v>
      </c>
      <c r="T31" s="3">
        <v>4.0237331631406796</v>
      </c>
      <c r="U31" s="3">
        <v>3.5669907257655402</v>
      </c>
      <c r="V31" s="3">
        <v>3.8111939577922298</v>
      </c>
    </row>
    <row r="32" spans="1:22" x14ac:dyDescent="0.35">
      <c r="A32" s="2">
        <v>42821</v>
      </c>
      <c r="B32" s="3">
        <v>2.3127793142451298</v>
      </c>
      <c r="C32" s="3">
        <v>2.4968648208576898</v>
      </c>
      <c r="D32" s="3">
        <v>2.4215082653170299</v>
      </c>
      <c r="E32" s="3">
        <v>1.6633781368999701</v>
      </c>
      <c r="F32" s="3">
        <v>2.5450445009323102</v>
      </c>
      <c r="G32" s="3">
        <v>2.2203403174344101</v>
      </c>
      <c r="H32" s="3">
        <v>2.9661649747588101</v>
      </c>
      <c r="I32" s="3">
        <v>4.1071529645560396</v>
      </c>
      <c r="J32" s="3">
        <v>2.3458276275788501</v>
      </c>
      <c r="K32" s="3">
        <v>1.8991782258675101</v>
      </c>
      <c r="L32" s="3">
        <v>3.64702360879462</v>
      </c>
      <c r="M32" s="3">
        <v>3.1849992710413302</v>
      </c>
      <c r="N32" s="3">
        <v>3.0402074650964499</v>
      </c>
      <c r="O32" s="3">
        <v>1.5745051890531001</v>
      </c>
      <c r="P32" s="3">
        <v>2.2548284156095302</v>
      </c>
      <c r="Q32" s="3">
        <v>3.91653925563761</v>
      </c>
      <c r="R32" s="3">
        <v>3.1448610983303702</v>
      </c>
      <c r="S32" s="3">
        <v>3.5683950278574499</v>
      </c>
      <c r="T32" s="3">
        <v>4.2033637983938199</v>
      </c>
      <c r="U32" s="3">
        <v>2.65294262025412</v>
      </c>
      <c r="V32" s="3">
        <v>4.0532536330630604</v>
      </c>
    </row>
    <row r="33" spans="1:22" x14ac:dyDescent="0.35">
      <c r="A33" s="2">
        <v>42852</v>
      </c>
      <c r="B33" s="3">
        <v>2.27481158062418</v>
      </c>
      <c r="C33" s="3">
        <v>2.5316582206124099</v>
      </c>
      <c r="D33" s="3">
        <v>2.41258064101492</v>
      </c>
      <c r="E33" s="3">
        <v>1.5851346251482701</v>
      </c>
      <c r="F33" s="3">
        <v>2.3730266886428901</v>
      </c>
      <c r="G33" s="3">
        <v>2.0299293859884</v>
      </c>
      <c r="H33" s="3">
        <v>2.9495269819861401</v>
      </c>
      <c r="I33" s="3">
        <v>4.1150275363519597</v>
      </c>
      <c r="J33" s="3">
        <v>2.3633155760031501</v>
      </c>
      <c r="K33" s="3">
        <v>1.9052284925695999</v>
      </c>
      <c r="L33" s="3">
        <v>3.6419609748458002</v>
      </c>
      <c r="M33" s="3">
        <v>3.0916573520928998</v>
      </c>
      <c r="N33" s="3">
        <v>2.5616913066178602</v>
      </c>
      <c r="O33" s="3">
        <v>1.56388519533299</v>
      </c>
      <c r="P33" s="3">
        <v>2.2595935355005401</v>
      </c>
      <c r="Q33" s="3">
        <v>3.99863562254348</v>
      </c>
      <c r="R33" s="3">
        <v>3.1717586329461001</v>
      </c>
      <c r="S33" s="3">
        <v>3.5857810751904</v>
      </c>
      <c r="T33" s="3">
        <v>4.0346023349369302</v>
      </c>
      <c r="U33" s="3">
        <v>2.4930671647266101</v>
      </c>
      <c r="V33" s="3">
        <v>4.0123337577954201</v>
      </c>
    </row>
    <row r="34" spans="1:22" x14ac:dyDescent="0.35">
      <c r="A34" s="2">
        <v>42881</v>
      </c>
      <c r="B34" s="3">
        <v>2.2163435629231301</v>
      </c>
      <c r="C34" s="3">
        <v>2.3969565374717599</v>
      </c>
      <c r="D34" s="3">
        <v>2.4779625015425801</v>
      </c>
      <c r="E34" s="3">
        <v>1.5555682544509599</v>
      </c>
      <c r="F34" s="3">
        <v>2.4974508639410402</v>
      </c>
      <c r="G34" s="3">
        <v>2.2632778002102598</v>
      </c>
      <c r="H34" s="3">
        <v>2.9782544043908601</v>
      </c>
      <c r="I34" s="3">
        <v>4.0466783319155999</v>
      </c>
      <c r="J34" s="3">
        <v>2.37547295376518</v>
      </c>
      <c r="K34" s="3">
        <v>1.7824490888525</v>
      </c>
      <c r="L34" s="3">
        <v>3.6716960638637399</v>
      </c>
      <c r="M34" s="3">
        <v>3.0160197590892399</v>
      </c>
      <c r="N34" s="3">
        <v>2.6114043937550901</v>
      </c>
      <c r="O34" s="3">
        <v>1.5736773903457999</v>
      </c>
      <c r="P34" s="3">
        <v>2.1731502369367202</v>
      </c>
      <c r="Q34" s="3">
        <v>3.89983354870329</v>
      </c>
      <c r="R34" s="3">
        <v>3.1755443491283799</v>
      </c>
      <c r="S34" s="3">
        <v>3.6115309252267598</v>
      </c>
      <c r="T34" s="3">
        <v>4.0089904013213298</v>
      </c>
      <c r="U34" s="3">
        <v>2.4143260862859002</v>
      </c>
      <c r="V34" s="3">
        <v>4.1081353092206196</v>
      </c>
    </row>
    <row r="35" spans="1:22" x14ac:dyDescent="0.35">
      <c r="A35" s="2">
        <v>42913</v>
      </c>
      <c r="B35" s="3">
        <v>2.0833467817125002</v>
      </c>
      <c r="C35" s="3">
        <v>2.7005520833811199</v>
      </c>
      <c r="D35" s="3">
        <v>2.5380904879588599</v>
      </c>
      <c r="E35" s="3">
        <v>1.5630303569350501</v>
      </c>
      <c r="F35" s="3">
        <v>2.4472856400229599</v>
      </c>
      <c r="G35" s="3">
        <v>2.2689785298363701</v>
      </c>
      <c r="H35" s="3">
        <v>3.01419129248618</v>
      </c>
      <c r="I35" s="3">
        <v>3.9441664938798802</v>
      </c>
      <c r="J35" s="3">
        <v>2.4637258212897599</v>
      </c>
      <c r="K35" s="3">
        <v>1.7551166581654001</v>
      </c>
      <c r="L35" s="3">
        <v>3.71967245410874</v>
      </c>
      <c r="M35" s="3">
        <v>3.3524205518476</v>
      </c>
      <c r="N35" s="3">
        <v>2.5283873792948399</v>
      </c>
      <c r="O35" s="3">
        <v>1.6465351518349101</v>
      </c>
      <c r="P35" s="3">
        <v>2.1606350002301999</v>
      </c>
      <c r="Q35" s="3">
        <v>4.4806365454841801</v>
      </c>
      <c r="R35" s="3">
        <v>3.1846584216501599</v>
      </c>
      <c r="S35" s="3">
        <v>3.5855972219150098</v>
      </c>
      <c r="T35" s="3">
        <v>4.0400018399921498</v>
      </c>
      <c r="U35" s="3">
        <v>1.8893469761486299</v>
      </c>
      <c r="V35" s="3">
        <v>3.6274277040203802</v>
      </c>
    </row>
    <row r="36" spans="1:22" x14ac:dyDescent="0.35">
      <c r="A36" s="2">
        <v>42943</v>
      </c>
      <c r="B36" s="3">
        <v>2.1472718207927199</v>
      </c>
      <c r="C36" s="3">
        <v>2.5928720125490599</v>
      </c>
      <c r="D36" s="3">
        <v>2.5741145309508702</v>
      </c>
      <c r="E36" s="3">
        <v>1.56845305864419</v>
      </c>
      <c r="F36" s="3">
        <v>2.2808851308709501</v>
      </c>
      <c r="G36" s="3">
        <v>2.3096662298374699</v>
      </c>
      <c r="H36" s="3">
        <v>3.02518903745437</v>
      </c>
      <c r="I36" s="3">
        <v>3.9473241221641699</v>
      </c>
      <c r="J36" s="3">
        <v>2.3561677533194998</v>
      </c>
      <c r="K36" s="3">
        <v>1.7540738215471501</v>
      </c>
      <c r="L36" s="3">
        <v>3.5073869240034798</v>
      </c>
      <c r="M36" s="3">
        <v>3.1814714052670601</v>
      </c>
      <c r="N36" s="3">
        <v>2.5352094148653901</v>
      </c>
      <c r="O36" s="3">
        <v>1.53003113433964</v>
      </c>
      <c r="P36" s="3">
        <v>2.0767395310716101</v>
      </c>
      <c r="Q36" s="3">
        <v>4.1239865919142202</v>
      </c>
      <c r="R36" s="3">
        <v>3.2379686547236699</v>
      </c>
      <c r="S36" s="3">
        <v>3.52726313485923</v>
      </c>
      <c r="T36" s="3">
        <v>3.8962466242230902</v>
      </c>
      <c r="U36" s="3">
        <v>1.5458544231440601</v>
      </c>
      <c r="V36" s="3">
        <v>3.8045544943468701</v>
      </c>
    </row>
    <row r="37" spans="1:22" x14ac:dyDescent="0.35">
      <c r="A37" s="2">
        <v>42972</v>
      </c>
      <c r="B37" s="3">
        <v>2.1414402703975202</v>
      </c>
      <c r="C37" s="3">
        <v>2.5045435980548398</v>
      </c>
      <c r="D37" s="3">
        <v>2.54783062062674</v>
      </c>
      <c r="E37" s="3">
        <v>1.5508341300389299</v>
      </c>
      <c r="F37" s="3">
        <v>2.3627250495783301</v>
      </c>
      <c r="G37" s="3">
        <v>2.0426805006318198</v>
      </c>
      <c r="H37" s="3">
        <v>3.05894295500749</v>
      </c>
      <c r="I37" s="3">
        <v>4.0278955555223304</v>
      </c>
      <c r="J37" s="3">
        <v>2.35291163695419</v>
      </c>
      <c r="K37" s="3">
        <v>1.82285182588857</v>
      </c>
      <c r="L37" s="3">
        <v>3.2875967567956401</v>
      </c>
      <c r="M37" s="3">
        <v>3.0974079166219002</v>
      </c>
      <c r="N37" s="3">
        <v>2.5207941783094099</v>
      </c>
      <c r="O37" s="3">
        <v>1.5482665147421499</v>
      </c>
      <c r="P37" s="3">
        <v>2.1010101221797499</v>
      </c>
      <c r="Q37" s="3">
        <v>4.4407359904047699</v>
      </c>
      <c r="R37" s="3">
        <v>3.21778340810953</v>
      </c>
      <c r="S37" s="3">
        <v>3.7312101590996498</v>
      </c>
      <c r="T37" s="3">
        <v>4.0299068700579497</v>
      </c>
      <c r="U37" s="3">
        <v>1.77768145436904</v>
      </c>
      <c r="V37" s="3">
        <v>4.06749110590256</v>
      </c>
    </row>
    <row r="38" spans="1:22" x14ac:dyDescent="0.35">
      <c r="A38" s="2">
        <v>43005</v>
      </c>
      <c r="B38" s="3">
        <v>2.1626931541799301</v>
      </c>
      <c r="C38" s="3">
        <v>2.45253128834511</v>
      </c>
      <c r="D38" s="3">
        <v>2.5910162190064399</v>
      </c>
      <c r="E38" s="3">
        <v>1.47394408743122</v>
      </c>
      <c r="F38" s="3">
        <v>2.4943422407009401</v>
      </c>
      <c r="G38" s="3">
        <v>2.27651880808483</v>
      </c>
      <c r="H38" s="3">
        <v>3.0619451709112302</v>
      </c>
      <c r="I38" s="3">
        <v>4.1755300950733396</v>
      </c>
      <c r="J38" s="3">
        <v>2.4792852587987602</v>
      </c>
      <c r="K38" s="3">
        <v>1.8057170988062501</v>
      </c>
      <c r="L38" s="3">
        <v>3.2424892388998399</v>
      </c>
      <c r="M38" s="3">
        <v>3.41263249076875</v>
      </c>
      <c r="N38" s="3">
        <v>2.9176119967496099</v>
      </c>
      <c r="O38" s="3">
        <v>1.59088661117444</v>
      </c>
      <c r="P38" s="3">
        <v>2.1207621371576701</v>
      </c>
      <c r="Q38" s="3">
        <v>4.6226047431889503</v>
      </c>
      <c r="R38" s="3">
        <v>3.0242927110223699</v>
      </c>
      <c r="S38" s="3">
        <v>4.2307376234171397</v>
      </c>
      <c r="T38" s="3">
        <v>4.23571223019768</v>
      </c>
      <c r="U38" s="3">
        <v>1.7159276151373399</v>
      </c>
      <c r="V38" s="3">
        <v>4.33772604911832</v>
      </c>
    </row>
    <row r="39" spans="1:22" x14ac:dyDescent="0.35">
      <c r="A39" s="2">
        <v>43035</v>
      </c>
      <c r="B39" s="3">
        <v>2.1202205960132701</v>
      </c>
      <c r="C39" s="3">
        <v>2.8569119327875199</v>
      </c>
      <c r="D39" s="3">
        <v>2.5963663828703898</v>
      </c>
      <c r="E39" s="3">
        <v>1.4766512060994701</v>
      </c>
      <c r="F39" s="3">
        <v>2.41326782072862</v>
      </c>
      <c r="G39" s="3">
        <v>2.3366022910829898</v>
      </c>
      <c r="H39" s="3">
        <v>3.19678440734305</v>
      </c>
      <c r="I39" s="3">
        <v>4.0415650587184597</v>
      </c>
      <c r="J39" s="3">
        <v>2.5279981099025099</v>
      </c>
      <c r="K39" s="3">
        <v>1.72719185387685</v>
      </c>
      <c r="L39" s="3">
        <v>3.2163279716122499</v>
      </c>
      <c r="M39" s="3">
        <v>3.24851406238334</v>
      </c>
      <c r="N39" s="3">
        <v>2.9052162239550801</v>
      </c>
      <c r="O39" s="3">
        <v>1.5205719424923101</v>
      </c>
      <c r="P39" s="3">
        <v>2.07596069157445</v>
      </c>
      <c r="Q39" s="3">
        <v>4.5359887363833096</v>
      </c>
      <c r="R39" s="3">
        <v>2.9996555024668701</v>
      </c>
      <c r="S39" s="3">
        <v>4.1754498593390803</v>
      </c>
      <c r="T39" s="3">
        <v>4.1971143230568604</v>
      </c>
      <c r="U39" s="3">
        <v>1.8811057580583901</v>
      </c>
      <c r="V39" s="3">
        <v>4.4603141172866101</v>
      </c>
    </row>
    <row r="40" spans="1:22" x14ac:dyDescent="0.35">
      <c r="A40" s="2">
        <v>43066</v>
      </c>
      <c r="B40" s="3">
        <v>2.1423029891874799</v>
      </c>
      <c r="C40" s="3">
        <v>3.2131624106578198</v>
      </c>
      <c r="D40" s="3">
        <v>2.5987276955105401</v>
      </c>
      <c r="E40" s="3">
        <v>1.51826884358359</v>
      </c>
      <c r="F40" s="3">
        <v>2.6177290582078099</v>
      </c>
      <c r="G40" s="3">
        <v>2.6753201752788298</v>
      </c>
      <c r="H40" s="3">
        <v>3.2928955049220798</v>
      </c>
      <c r="I40" s="3">
        <v>4.0685715227605996</v>
      </c>
      <c r="J40" s="3">
        <v>2.5714475465509299</v>
      </c>
      <c r="K40" s="3">
        <v>2.0019581154065702</v>
      </c>
      <c r="L40" s="3">
        <v>3.5243228681443801</v>
      </c>
      <c r="M40" s="3">
        <v>3.1273717790681199</v>
      </c>
      <c r="N40" s="3">
        <v>3.1597641899507298</v>
      </c>
      <c r="O40" s="3">
        <v>1.51327057215793</v>
      </c>
      <c r="P40" s="3">
        <v>2.0173362370754702</v>
      </c>
      <c r="Q40" s="3">
        <v>4.7012555802600602</v>
      </c>
      <c r="R40" s="3">
        <v>3.0672509936369301</v>
      </c>
      <c r="S40" s="3">
        <v>4.38947673252824</v>
      </c>
      <c r="T40" s="3">
        <v>4.4964067984243004</v>
      </c>
      <c r="U40" s="3">
        <v>1.88050918799578</v>
      </c>
      <c r="V40" s="3">
        <v>4.3941428618324503</v>
      </c>
    </row>
    <row r="41" spans="1:22" x14ac:dyDescent="0.35">
      <c r="A41" s="2">
        <v>43096</v>
      </c>
      <c r="B41" s="3">
        <v>2.2302673742174002</v>
      </c>
      <c r="C41" s="3">
        <v>3.0076603004162799</v>
      </c>
      <c r="D41" s="3">
        <v>2.5458581714802899</v>
      </c>
      <c r="E41" s="3">
        <v>1.5604381879412299</v>
      </c>
      <c r="F41" s="3">
        <v>2.7888091834437501</v>
      </c>
      <c r="G41" s="3">
        <v>2.7647714444817701</v>
      </c>
      <c r="H41" s="3">
        <v>3.1897601423443001</v>
      </c>
      <c r="I41" s="3">
        <v>4.2514220400794498</v>
      </c>
      <c r="J41" s="3">
        <v>2.5298618515100002</v>
      </c>
      <c r="K41" s="3">
        <v>2.0860308482683898</v>
      </c>
      <c r="L41" s="3">
        <v>3.4451172778714101</v>
      </c>
      <c r="M41" s="3">
        <v>3.3286603771535699</v>
      </c>
      <c r="N41" s="3">
        <v>2.57241223448914</v>
      </c>
      <c r="O41" s="3">
        <v>1.5077625549806699</v>
      </c>
      <c r="P41" s="3">
        <v>2.0817309403125202</v>
      </c>
      <c r="Q41" s="3">
        <v>4.3345969014723398</v>
      </c>
      <c r="R41" s="3">
        <v>2.9958152922541101</v>
      </c>
      <c r="S41" s="3">
        <v>4.1949597306303597</v>
      </c>
      <c r="T41" s="3">
        <v>4.5222019250975203</v>
      </c>
      <c r="U41" s="3">
        <v>1.45116760707488</v>
      </c>
      <c r="V41" s="3">
        <v>4.3255820187474603</v>
      </c>
    </row>
    <row r="42" spans="1:22" x14ac:dyDescent="0.35">
      <c r="A42" s="2">
        <v>43126</v>
      </c>
      <c r="B42" s="3">
        <v>2.0690704370874502</v>
      </c>
      <c r="C42" s="3">
        <v>2.7438990634858098</v>
      </c>
      <c r="D42" s="3">
        <v>2.4104003861431602</v>
      </c>
      <c r="E42" s="3">
        <v>1.47872928481308</v>
      </c>
      <c r="F42" s="3">
        <v>2.7552612816767699</v>
      </c>
      <c r="G42" s="3">
        <v>2.4149241676208799</v>
      </c>
      <c r="H42" s="3">
        <v>3.0701160227042799</v>
      </c>
      <c r="I42" s="3">
        <v>4.0489519575677502</v>
      </c>
      <c r="J42" s="3">
        <v>2.4369459544952701</v>
      </c>
      <c r="K42" s="3">
        <v>1.9899363419853</v>
      </c>
      <c r="L42" s="3">
        <v>3.13445934995669</v>
      </c>
      <c r="M42" s="3">
        <v>3.2165853129366599</v>
      </c>
      <c r="N42" s="3">
        <v>2.52685438195439</v>
      </c>
      <c r="O42" s="3">
        <v>1.4510196842377201</v>
      </c>
      <c r="P42" s="3">
        <v>1.90926990939595</v>
      </c>
      <c r="Q42" s="3">
        <v>4.0255025957791402</v>
      </c>
      <c r="R42" s="3">
        <v>2.8737302974755199</v>
      </c>
      <c r="S42" s="3">
        <v>3.89116587416411</v>
      </c>
      <c r="T42" s="3">
        <v>4.2042188839722199</v>
      </c>
      <c r="U42" s="3">
        <v>1.49224049035992</v>
      </c>
      <c r="V42" s="3">
        <v>4.1671666495770596</v>
      </c>
    </row>
    <row r="43" spans="1:22" x14ac:dyDescent="0.35">
      <c r="A43" s="2">
        <v>43158</v>
      </c>
      <c r="B43" s="3">
        <v>2.2716378267911699</v>
      </c>
      <c r="C43" s="3">
        <v>3.0056974742241498</v>
      </c>
      <c r="D43" s="3">
        <v>2.4777515384876798</v>
      </c>
      <c r="E43" s="3">
        <v>1.5419195608826599</v>
      </c>
      <c r="F43" s="3">
        <v>3.0031401833960398</v>
      </c>
      <c r="G43" s="3">
        <v>2.3478855398994898</v>
      </c>
      <c r="H43" s="3">
        <v>3.1016545039725898</v>
      </c>
      <c r="I43" s="3">
        <v>4.19981573538311</v>
      </c>
      <c r="J43" s="3">
        <v>2.6172555985538999</v>
      </c>
      <c r="K43" s="3">
        <v>2.1429558268003102</v>
      </c>
      <c r="L43" s="3">
        <v>3.3022866622189899</v>
      </c>
      <c r="M43" s="3">
        <v>3.30211396159996</v>
      </c>
      <c r="N43" s="3">
        <v>2.8850433991192102</v>
      </c>
      <c r="O43" s="3">
        <v>1.5647399768944501</v>
      </c>
      <c r="P43" s="3">
        <v>2.0845737090181098</v>
      </c>
      <c r="Q43" s="3">
        <v>4.7317209618380396</v>
      </c>
      <c r="R43" s="3">
        <v>2.9447485335389101</v>
      </c>
      <c r="S43" s="3">
        <v>4.1595390738626099</v>
      </c>
      <c r="T43" s="3">
        <v>4.4748442671987601</v>
      </c>
      <c r="U43" s="3">
        <v>1.70890831139647</v>
      </c>
      <c r="V43" s="3">
        <v>4.31349472736607</v>
      </c>
    </row>
    <row r="44" spans="1:22" x14ac:dyDescent="0.35">
      <c r="A44" s="2">
        <v>43186</v>
      </c>
      <c r="B44" s="3">
        <v>2.4204906043635699</v>
      </c>
      <c r="C44" s="3">
        <v>3.1540530958462698</v>
      </c>
      <c r="D44" s="3">
        <v>2.6943561175239998</v>
      </c>
      <c r="E44" s="3">
        <v>1.6489278627346799</v>
      </c>
      <c r="F44" s="3">
        <v>3.1491902199189199</v>
      </c>
      <c r="G44" s="3">
        <v>2.2259215022688701</v>
      </c>
      <c r="H44" s="3">
        <v>3.1866741103729601</v>
      </c>
      <c r="I44" s="3">
        <v>4.1393958009556204</v>
      </c>
      <c r="J44" s="3">
        <v>2.6527285907337501</v>
      </c>
      <c r="K44" s="3">
        <v>2.1923021269579301</v>
      </c>
      <c r="L44" s="3">
        <v>3.5523245165441302</v>
      </c>
      <c r="M44" s="3">
        <v>3.2446238983209899</v>
      </c>
      <c r="N44" s="3">
        <v>3.20366521974658</v>
      </c>
      <c r="O44" s="3">
        <v>1.61033523060567</v>
      </c>
      <c r="P44" s="3">
        <v>2.21973971125683</v>
      </c>
      <c r="Q44" s="3">
        <v>4.9263144360454998</v>
      </c>
      <c r="R44" s="3">
        <v>3.0069818816285498</v>
      </c>
      <c r="S44" s="3">
        <v>4.46999999156656</v>
      </c>
      <c r="T44" s="3">
        <v>4.6236046928637498</v>
      </c>
      <c r="U44" s="3">
        <v>1.7137534207086</v>
      </c>
      <c r="V44" s="3">
        <v>3.8479563553652101</v>
      </c>
    </row>
    <row r="45" spans="1:22" x14ac:dyDescent="0.35">
      <c r="A45" s="2">
        <v>43217</v>
      </c>
      <c r="B45" s="3">
        <v>2.71505565282119</v>
      </c>
      <c r="C45" s="3">
        <v>3.13139397271215</v>
      </c>
      <c r="D45" s="3">
        <v>2.90859504041316</v>
      </c>
      <c r="E45" s="3">
        <v>1.7444971998427199</v>
      </c>
      <c r="F45" s="3">
        <v>3.04285263028653</v>
      </c>
      <c r="G45" s="3">
        <v>2.0715578120675899</v>
      </c>
      <c r="H45" s="3">
        <v>3.1892759183546202</v>
      </c>
      <c r="I45" s="3">
        <v>4.3750011704683702</v>
      </c>
      <c r="J45" s="3">
        <v>2.6708016873438201</v>
      </c>
      <c r="K45" s="3">
        <v>2.2015356062234699</v>
      </c>
      <c r="L45" s="3">
        <v>3.6439179451795498</v>
      </c>
      <c r="M45" s="3">
        <v>3.3131691112027299</v>
      </c>
      <c r="N45" s="3">
        <v>2.9537399980863799</v>
      </c>
      <c r="O45" s="3">
        <v>1.59194447173966</v>
      </c>
      <c r="P45" s="3">
        <v>2.3246192432003099</v>
      </c>
      <c r="Q45" s="3">
        <v>4.6911163209710702</v>
      </c>
      <c r="R45" s="3">
        <v>3.06192909457266</v>
      </c>
      <c r="S45" s="3">
        <v>4.9643402713299896</v>
      </c>
      <c r="T45" s="3">
        <v>4.8186811973000401</v>
      </c>
      <c r="U45" s="3">
        <v>1.9452340816459199</v>
      </c>
      <c r="V45" s="3">
        <v>3.7862889694259598</v>
      </c>
    </row>
    <row r="46" spans="1:22" x14ac:dyDescent="0.35">
      <c r="A46" s="2">
        <v>43245</v>
      </c>
      <c r="B46" s="3">
        <v>2.7258138234844602</v>
      </c>
      <c r="C46" s="3">
        <v>3.1657109233413898</v>
      </c>
      <c r="D46" s="3">
        <v>2.9833252475458698</v>
      </c>
      <c r="E46" s="3">
        <v>1.7616668866762299</v>
      </c>
      <c r="F46" s="3">
        <v>3.1141295085259602</v>
      </c>
      <c r="G46" s="3">
        <v>4.58675089657733</v>
      </c>
      <c r="H46" s="3">
        <v>3.2930921899642001</v>
      </c>
      <c r="I46" s="3">
        <v>4.3223753496912902</v>
      </c>
      <c r="J46" s="3">
        <v>2.9273555521935699</v>
      </c>
      <c r="K46" s="3">
        <v>2.2154465478501901</v>
      </c>
      <c r="L46" s="3">
        <v>4.0665930644869803</v>
      </c>
      <c r="M46" s="3">
        <v>3.42680819818702</v>
      </c>
      <c r="N46" s="3">
        <v>3.45825982184091</v>
      </c>
      <c r="O46" s="3">
        <v>1.6361350750562</v>
      </c>
      <c r="P46" s="3">
        <v>2.2687536613007602</v>
      </c>
      <c r="Q46" s="3">
        <v>4.7882274143508798</v>
      </c>
      <c r="R46" s="3">
        <v>3.1484181063186099</v>
      </c>
      <c r="S46" s="3">
        <v>5.2130588007896002</v>
      </c>
      <c r="T46" s="3">
        <v>4.8542144026393403</v>
      </c>
      <c r="U46" s="3">
        <v>1.8510237915508101</v>
      </c>
      <c r="V46" s="3">
        <v>3.83766703121651</v>
      </c>
    </row>
    <row r="47" spans="1:22" x14ac:dyDescent="0.35">
      <c r="A47" s="2">
        <v>43278</v>
      </c>
      <c r="B47" s="3">
        <v>2.98962234248188</v>
      </c>
      <c r="C47" s="3">
        <v>3.4222941722590599</v>
      </c>
      <c r="D47" s="3">
        <v>3.1656135035351598</v>
      </c>
      <c r="E47" s="3">
        <v>1.8620602620728399</v>
      </c>
      <c r="F47" s="3">
        <v>3.1431595322086601</v>
      </c>
      <c r="G47" s="3">
        <v>2.0618744776274398</v>
      </c>
      <c r="H47" s="3">
        <v>3.4227584358162799</v>
      </c>
      <c r="I47" s="3">
        <v>4.4901667567681596</v>
      </c>
      <c r="J47" s="3">
        <v>2.8358875363172502</v>
      </c>
      <c r="K47" s="3">
        <v>2.3163611281907501</v>
      </c>
      <c r="L47" s="3">
        <v>4.5992820385988198</v>
      </c>
      <c r="M47" s="3">
        <v>3.71737834283141</v>
      </c>
      <c r="N47" s="3">
        <v>3.3729966654187198</v>
      </c>
      <c r="O47" s="3">
        <v>1.6265801106723501</v>
      </c>
      <c r="P47" s="3">
        <v>2.4610308755178298</v>
      </c>
      <c r="Q47" s="3">
        <v>4.94191996206124</v>
      </c>
      <c r="R47" s="3">
        <v>3.4129259385432502</v>
      </c>
      <c r="S47" s="3">
        <v>5.5129711014271798</v>
      </c>
      <c r="T47" s="3">
        <v>5.0116435104862402</v>
      </c>
      <c r="U47" s="3">
        <v>1.6260854540015699</v>
      </c>
      <c r="V47" s="3">
        <v>3.8053264547176302</v>
      </c>
    </row>
    <row r="48" spans="1:22" x14ac:dyDescent="0.35">
      <c r="A48" s="2">
        <v>43308</v>
      </c>
      <c r="B48" s="3">
        <v>2.9915286447303502</v>
      </c>
      <c r="C48" s="3">
        <v>3.3166424506624401</v>
      </c>
      <c r="D48" s="3">
        <v>3.0260380786898899</v>
      </c>
      <c r="E48" s="3">
        <v>1.73253953244908</v>
      </c>
      <c r="F48" s="3">
        <v>2.8165054728142702</v>
      </c>
      <c r="G48" s="3">
        <v>2.2275673290300801</v>
      </c>
      <c r="H48" s="3">
        <v>3.2233680951100201</v>
      </c>
      <c r="I48" s="3">
        <v>4.3293843580598397</v>
      </c>
      <c r="J48" s="3">
        <v>2.6904282423086001</v>
      </c>
      <c r="K48" s="3">
        <v>2.3569922543561601</v>
      </c>
      <c r="L48" s="3">
        <v>4.1400175099913197</v>
      </c>
      <c r="M48" s="3">
        <v>3.5624070962327798</v>
      </c>
      <c r="N48" s="3">
        <v>3.4610222230405601</v>
      </c>
      <c r="O48" s="3">
        <v>1.53542111636025</v>
      </c>
      <c r="P48" s="3">
        <v>2.3736375772804501</v>
      </c>
      <c r="Q48" s="3">
        <v>4.5566093298959904</v>
      </c>
      <c r="R48" s="3">
        <v>3.2528429154235301</v>
      </c>
      <c r="S48" s="3">
        <v>5.3814007903632302</v>
      </c>
      <c r="T48" s="3">
        <v>4.7176414855277002</v>
      </c>
      <c r="U48" s="3">
        <v>1.81289751737213</v>
      </c>
      <c r="V48" s="3">
        <v>3.8144114514577399</v>
      </c>
    </row>
    <row r="49" spans="1:22" x14ac:dyDescent="0.35">
      <c r="A49" s="2">
        <v>43339</v>
      </c>
      <c r="B49" s="3">
        <v>3.1599101854521701</v>
      </c>
      <c r="C49" s="3">
        <v>3.4664149626545901</v>
      </c>
      <c r="D49" s="3">
        <v>2.9373547106353999</v>
      </c>
      <c r="E49" s="3">
        <v>1.73315866982843</v>
      </c>
      <c r="F49" s="3">
        <v>2.7466286666744502</v>
      </c>
      <c r="G49" s="3">
        <v>2.4102296848514602</v>
      </c>
      <c r="H49" s="3">
        <v>3.1508063100406498</v>
      </c>
      <c r="I49" s="3">
        <v>4.3844331236613501</v>
      </c>
      <c r="J49" s="3">
        <v>2.7160470966319199</v>
      </c>
      <c r="K49" s="3">
        <v>2.38552908305003</v>
      </c>
      <c r="L49" s="3">
        <v>4.2966329963309198</v>
      </c>
      <c r="M49" s="3">
        <v>3.4306902417768499</v>
      </c>
      <c r="N49" s="3">
        <v>3.6213574550930798</v>
      </c>
      <c r="O49" s="3">
        <v>1.4733056532597499</v>
      </c>
      <c r="P49" s="3">
        <v>2.4893144761665198</v>
      </c>
      <c r="Q49" s="3">
        <v>4.2603126383938097</v>
      </c>
      <c r="R49" s="3">
        <v>3.1999010346458099</v>
      </c>
      <c r="S49" s="3">
        <v>5.8804226166969498</v>
      </c>
      <c r="T49" s="3">
        <v>4.78062463623443</v>
      </c>
      <c r="U49" s="3">
        <v>1.6429324607108899</v>
      </c>
      <c r="V49" s="3">
        <v>4.0658825982305702</v>
      </c>
    </row>
    <row r="50" spans="1:22" x14ac:dyDescent="0.35">
      <c r="A50" s="2">
        <v>43370</v>
      </c>
      <c r="B50" s="3">
        <v>3.0828824781314901</v>
      </c>
      <c r="C50" s="3">
        <v>3.3496621963100401</v>
      </c>
      <c r="D50" s="3">
        <v>3.0130147623920398</v>
      </c>
      <c r="E50" s="3">
        <v>1.8307434369461799</v>
      </c>
      <c r="F50" s="3">
        <v>2.90869416527639</v>
      </c>
      <c r="G50" s="3">
        <v>2.3083395462453802</v>
      </c>
      <c r="H50" s="3">
        <v>3.21708835146487</v>
      </c>
      <c r="I50" s="3">
        <v>4.4003034115676503</v>
      </c>
      <c r="J50" s="3">
        <v>2.7696330153942501</v>
      </c>
      <c r="K50" s="3">
        <v>2.3593983794260298</v>
      </c>
      <c r="L50" s="3">
        <v>4.2610248244401401</v>
      </c>
      <c r="M50" s="3">
        <v>3.7790242967592</v>
      </c>
      <c r="N50" s="3">
        <v>3.7188290850058499</v>
      </c>
      <c r="O50" s="3">
        <v>1.57884248506469</v>
      </c>
      <c r="P50" s="3">
        <v>2.5864306988432402</v>
      </c>
      <c r="Q50" s="3">
        <v>4.39705696664684</v>
      </c>
      <c r="R50" s="3">
        <v>3.1930254377653799</v>
      </c>
      <c r="S50" s="3">
        <v>5.2750121203020202</v>
      </c>
      <c r="T50" s="3">
        <v>4.7688738846779897</v>
      </c>
      <c r="U50" s="3">
        <v>1.6015497366540501</v>
      </c>
      <c r="V50" s="3">
        <v>4.2210347678002096</v>
      </c>
    </row>
    <row r="51" spans="1:22" x14ac:dyDescent="0.35">
      <c r="A51" s="2">
        <v>43399</v>
      </c>
      <c r="B51" s="3">
        <v>3.3488427220680301</v>
      </c>
      <c r="C51" s="3">
        <v>3.0227534115384098</v>
      </c>
      <c r="D51" s="3">
        <v>3.1412042182686202</v>
      </c>
      <c r="E51" s="3">
        <v>1.9227070456190301</v>
      </c>
      <c r="F51" s="3">
        <v>3.2927653571389701</v>
      </c>
      <c r="G51" s="3">
        <v>2.60538554355464</v>
      </c>
      <c r="H51" s="3">
        <v>3.4556214925229498</v>
      </c>
      <c r="I51" s="3">
        <v>5.15334002374839</v>
      </c>
      <c r="J51" s="3">
        <v>3.1018925210793098</v>
      </c>
      <c r="K51" s="3">
        <v>2.69163193451352</v>
      </c>
      <c r="L51" s="3">
        <v>3.9769833347142498</v>
      </c>
      <c r="M51" s="3">
        <v>4.2884809058062103</v>
      </c>
      <c r="N51" s="3">
        <v>4.1623783355319501</v>
      </c>
      <c r="O51" s="3">
        <v>1.75362894809004</v>
      </c>
      <c r="P51" s="3">
        <v>2.95410648275486</v>
      </c>
      <c r="Q51" s="3">
        <v>4.2792608940065104</v>
      </c>
      <c r="R51" s="3">
        <v>3.45939233836007</v>
      </c>
      <c r="S51" s="3">
        <v>5.6252472539202101</v>
      </c>
      <c r="T51" s="3">
        <v>5.05202538052351</v>
      </c>
      <c r="U51" s="3">
        <v>1.8154934858270999</v>
      </c>
      <c r="V51" s="3">
        <v>4.1998036333815598</v>
      </c>
    </row>
    <row r="52" spans="1:22" x14ac:dyDescent="0.35">
      <c r="A52" s="2">
        <v>43431</v>
      </c>
      <c r="B52" s="3">
        <v>3.3395606978046399</v>
      </c>
      <c r="C52" s="3">
        <v>3.0546944953170501</v>
      </c>
      <c r="D52" s="3">
        <v>2.90817630348013</v>
      </c>
      <c r="E52" s="3">
        <v>1.82232165758061</v>
      </c>
      <c r="F52" s="3">
        <v>3.1444370105320498</v>
      </c>
      <c r="G52" s="3">
        <v>2.3379616416712801</v>
      </c>
      <c r="H52" s="3">
        <v>3.3693224413113101</v>
      </c>
      <c r="I52" s="3">
        <v>4.9295091332383398</v>
      </c>
      <c r="J52" s="3">
        <v>3.64005889568439</v>
      </c>
      <c r="K52" s="3">
        <v>2.60331697084125</v>
      </c>
      <c r="L52" s="3">
        <v>3.9561074337498101</v>
      </c>
      <c r="M52" s="3">
        <v>3.9948134397523498</v>
      </c>
      <c r="N52" s="3">
        <v>4.4415923502777197</v>
      </c>
      <c r="O52" s="3">
        <v>1.65825566108103</v>
      </c>
      <c r="P52" s="3">
        <v>2.76637690656354</v>
      </c>
      <c r="Q52" s="3">
        <v>4.4055632952446304</v>
      </c>
      <c r="R52" s="3">
        <v>3.4603054371959101</v>
      </c>
      <c r="S52" s="3">
        <v>5.3221972169504301</v>
      </c>
      <c r="T52" s="3">
        <v>4.9298211098845099</v>
      </c>
      <c r="U52" s="3">
        <v>1.7639257480828401</v>
      </c>
      <c r="V52" s="3">
        <v>4.4424275807645204</v>
      </c>
    </row>
    <row r="53" spans="1:22" x14ac:dyDescent="0.35">
      <c r="A53" s="2">
        <v>43461</v>
      </c>
      <c r="B53" s="3">
        <v>3.40514651414937</v>
      </c>
      <c r="C53" s="3">
        <v>3.2280562550898</v>
      </c>
      <c r="D53" s="3">
        <v>2.8592044741553302</v>
      </c>
      <c r="E53" s="3">
        <v>1.78920783120405</v>
      </c>
      <c r="F53" s="3">
        <v>3.21297293554061</v>
      </c>
      <c r="G53" s="3">
        <v>2.3476333666037399</v>
      </c>
      <c r="H53" s="3">
        <v>3.2895958041299802</v>
      </c>
      <c r="I53" s="3">
        <v>4.97583659089329</v>
      </c>
      <c r="J53" s="3">
        <v>3.4591600721461302</v>
      </c>
      <c r="K53" s="3">
        <v>2.67636921574596</v>
      </c>
      <c r="L53" s="3">
        <v>4.1192704173874697</v>
      </c>
      <c r="M53" s="3">
        <v>3.8853543258381</v>
      </c>
      <c r="N53" s="3">
        <v>4.6710663017139096</v>
      </c>
      <c r="O53" s="3">
        <v>1.6523370601422001</v>
      </c>
      <c r="P53" s="3">
        <v>2.8770578129268101</v>
      </c>
      <c r="Q53" s="3">
        <v>4.5414962962053496</v>
      </c>
      <c r="R53" s="3">
        <v>3.63529580008696</v>
      </c>
      <c r="S53" s="3">
        <v>5.3120382656626903</v>
      </c>
      <c r="T53" s="3">
        <v>5.2340545230573303</v>
      </c>
      <c r="U53" s="3">
        <v>1.69087514531072</v>
      </c>
      <c r="V53" s="3">
        <v>4.3001351963832297</v>
      </c>
    </row>
    <row r="54" spans="1:22" x14ac:dyDescent="0.35">
      <c r="A54" s="2">
        <v>43490</v>
      </c>
      <c r="B54" s="3">
        <v>3.19549520703693</v>
      </c>
      <c r="C54" s="3">
        <v>3.7278978693584399</v>
      </c>
      <c r="D54" s="3">
        <v>2.7485477545214398</v>
      </c>
      <c r="E54" s="3">
        <v>1.6538433205798799</v>
      </c>
      <c r="F54" s="3">
        <v>2.9817248243829999</v>
      </c>
      <c r="G54" s="3">
        <v>2.2624684006405298</v>
      </c>
      <c r="H54" s="3">
        <v>3.2385020238102098</v>
      </c>
      <c r="I54" s="3">
        <v>4.6490395025883302</v>
      </c>
      <c r="J54" s="3">
        <v>3.3024257540357498</v>
      </c>
      <c r="K54" s="3">
        <v>2.4675825700912699</v>
      </c>
      <c r="L54" s="3">
        <v>3.62402149121767</v>
      </c>
      <c r="M54" s="3">
        <v>3.6902460254278902</v>
      </c>
      <c r="N54" s="3">
        <v>4.3095298481806603</v>
      </c>
      <c r="O54" s="3">
        <v>1.66270119184009</v>
      </c>
      <c r="P54" s="3">
        <v>2.6174218816188901</v>
      </c>
      <c r="Q54" s="3">
        <v>4.3211636350539901</v>
      </c>
      <c r="R54" s="3">
        <v>3.3911305946732302</v>
      </c>
      <c r="S54" s="3">
        <v>4.4082240282924001</v>
      </c>
      <c r="T54" s="3">
        <v>5.1906116576356203</v>
      </c>
      <c r="U54" s="3">
        <v>1.77520058165061</v>
      </c>
      <c r="V54" s="3">
        <v>3.9751207347297899</v>
      </c>
    </row>
    <row r="55" spans="1:22" x14ac:dyDescent="0.35">
      <c r="A55" s="2">
        <v>43523</v>
      </c>
      <c r="B55" s="3">
        <v>2.8180395467192598</v>
      </c>
      <c r="C55" s="3">
        <v>3.9081508983705899</v>
      </c>
      <c r="D55" s="3">
        <v>2.8040479933574098</v>
      </c>
      <c r="E55" s="3">
        <v>1.7002545389506001</v>
      </c>
      <c r="F55" s="3">
        <v>3.0506098338726</v>
      </c>
      <c r="G55" s="3">
        <v>2.1855296061835201</v>
      </c>
      <c r="H55" s="3">
        <v>3.246276157884</v>
      </c>
      <c r="I55" s="3">
        <v>4.4363645415937496</v>
      </c>
      <c r="J55" s="3">
        <v>3.3219014108496601</v>
      </c>
      <c r="K55" s="3">
        <v>2.4461996213294599</v>
      </c>
      <c r="L55" s="3">
        <v>3.4746401980906301</v>
      </c>
      <c r="M55" s="3">
        <v>3.83395955973727</v>
      </c>
      <c r="N55" s="3">
        <v>3.8702455972305598</v>
      </c>
      <c r="O55" s="3">
        <v>1.6504699528348199</v>
      </c>
      <c r="P55" s="3">
        <v>2.49746850074076</v>
      </c>
      <c r="Q55" s="3">
        <v>4.5610559240920798</v>
      </c>
      <c r="R55" s="3">
        <v>3.2331220057180099</v>
      </c>
      <c r="S55" s="3">
        <v>4.7455589911684903</v>
      </c>
      <c r="T55" s="3">
        <v>5.0028597191569499</v>
      </c>
      <c r="U55" s="3">
        <v>1.50921036621198</v>
      </c>
      <c r="V55" s="3">
        <v>3.9549130036127602</v>
      </c>
    </row>
    <row r="56" spans="1:22" x14ac:dyDescent="0.35">
      <c r="A56" s="2">
        <v>43551</v>
      </c>
      <c r="B56" s="3">
        <v>2.8526762665599001</v>
      </c>
      <c r="C56" s="3">
        <v>4.1288208816493999</v>
      </c>
      <c r="D56" s="3">
        <v>2.83480323143973</v>
      </c>
      <c r="E56" s="3">
        <v>1.73017581971852</v>
      </c>
      <c r="F56" s="3">
        <v>3.0669761791299202</v>
      </c>
      <c r="G56" s="3">
        <v>2.2391998389094101</v>
      </c>
      <c r="H56" s="3">
        <v>3.38714605019383</v>
      </c>
      <c r="I56" s="3">
        <v>4.3257691285086004</v>
      </c>
      <c r="J56" s="3">
        <v>3.4386256692867798</v>
      </c>
      <c r="K56" s="3">
        <v>2.5356248139698701</v>
      </c>
      <c r="L56" s="3">
        <v>3.5061371552646898</v>
      </c>
      <c r="M56" s="3">
        <v>3.9370245987003401</v>
      </c>
      <c r="N56" s="3">
        <v>3.8042192928919398</v>
      </c>
      <c r="O56" s="3">
        <v>1.60164279217284</v>
      </c>
      <c r="P56" s="3">
        <v>2.4573333305032201</v>
      </c>
      <c r="Q56" s="3">
        <v>4.48471371016017</v>
      </c>
      <c r="R56" s="3">
        <v>3.3361523829051598</v>
      </c>
      <c r="S56" s="3">
        <v>4.9294446469948197</v>
      </c>
      <c r="T56" s="3">
        <v>5.1307927266543496</v>
      </c>
      <c r="U56" s="3">
        <v>1.6024233982864999</v>
      </c>
      <c r="V56" s="3">
        <v>3.84373162530563</v>
      </c>
    </row>
    <row r="57" spans="1:22" x14ac:dyDescent="0.35">
      <c r="A57" s="2">
        <v>43581</v>
      </c>
      <c r="B57" s="3">
        <v>2.7044720353630498</v>
      </c>
      <c r="C57" s="3">
        <v>4.07967952597037</v>
      </c>
      <c r="D57" s="3">
        <v>2.8141619377676399</v>
      </c>
      <c r="E57" s="3">
        <v>1.73001920091686</v>
      </c>
      <c r="F57" s="3">
        <v>3.10719729228216</v>
      </c>
      <c r="G57" s="3">
        <v>2.4425978156805299</v>
      </c>
      <c r="H57" s="3">
        <v>3.3832673178706099</v>
      </c>
      <c r="I57" s="3">
        <v>4.2132246626942198</v>
      </c>
      <c r="J57" s="3">
        <v>3.2999971878990801</v>
      </c>
      <c r="K57" s="3">
        <v>2.47245310607433</v>
      </c>
      <c r="L57" s="3">
        <v>3.4047922066765</v>
      </c>
      <c r="M57" s="3">
        <v>3.6488677984622102</v>
      </c>
      <c r="N57" s="3">
        <v>3.55591681032808</v>
      </c>
      <c r="O57" s="3">
        <v>1.6255089661281501</v>
      </c>
      <c r="P57" s="3">
        <v>2.3738165406552301</v>
      </c>
      <c r="Q57" s="3">
        <v>4.1853711154498097</v>
      </c>
      <c r="R57" s="3">
        <v>3.26338137191031</v>
      </c>
      <c r="S57" s="3">
        <v>5.0392559893090496</v>
      </c>
      <c r="T57" s="3">
        <v>4.7426819202489501</v>
      </c>
      <c r="U57" s="3">
        <v>1.5293299116180701</v>
      </c>
      <c r="V57" s="3">
        <v>3.63236696793845</v>
      </c>
    </row>
    <row r="58" spans="1:22" x14ac:dyDescent="0.35">
      <c r="A58" s="2">
        <v>43609</v>
      </c>
      <c r="B58" s="3">
        <v>2.9353190700621701</v>
      </c>
      <c r="C58" s="3">
        <v>4.4886312082105304</v>
      </c>
      <c r="D58" s="3">
        <v>3.0746281324430802</v>
      </c>
      <c r="E58" s="3">
        <v>1.79226735372834</v>
      </c>
      <c r="F58" s="3">
        <v>3.34154768679065</v>
      </c>
      <c r="G58" s="3">
        <v>2.7838500022439701</v>
      </c>
      <c r="H58" s="3">
        <v>3.5009350817432301</v>
      </c>
      <c r="I58" s="3">
        <v>4.56210316023658</v>
      </c>
      <c r="J58" s="3">
        <v>3.58538884740612</v>
      </c>
      <c r="K58" s="3">
        <v>2.6070234880555501</v>
      </c>
      <c r="L58" s="3">
        <v>3.5089127936628302</v>
      </c>
      <c r="M58" s="3">
        <v>4.0783358454984597</v>
      </c>
      <c r="N58" s="3">
        <v>3.8859292388285498</v>
      </c>
      <c r="O58" s="3">
        <v>1.65689558449748</v>
      </c>
      <c r="P58" s="3">
        <v>2.68924404530352</v>
      </c>
      <c r="Q58" s="3">
        <v>4.5311951666285202</v>
      </c>
      <c r="R58" s="3">
        <v>3.3329506078667901</v>
      </c>
      <c r="S58" s="3">
        <v>5.6005155809585103</v>
      </c>
      <c r="T58" s="3">
        <v>5.3099416946073097</v>
      </c>
      <c r="U58" s="3">
        <v>1.56467895278947</v>
      </c>
      <c r="V58" s="3">
        <v>3.9339626802969998</v>
      </c>
    </row>
    <row r="59" spans="1:22" x14ac:dyDescent="0.35">
      <c r="A59" s="2">
        <v>43643</v>
      </c>
      <c r="B59" s="3">
        <v>2.6711910331017501</v>
      </c>
      <c r="C59" s="3">
        <v>4.0144689316886302</v>
      </c>
      <c r="D59" s="3">
        <v>2.7938312239133198</v>
      </c>
      <c r="E59" s="3">
        <v>1.7441345030494999</v>
      </c>
      <c r="F59" s="3">
        <v>3.2460009451005001</v>
      </c>
      <c r="G59" s="3">
        <v>2.7523786491270199</v>
      </c>
      <c r="H59" s="3">
        <v>3.4237352758987298</v>
      </c>
      <c r="I59" s="3">
        <v>4.3429683075443704</v>
      </c>
      <c r="J59" s="3">
        <v>3.5402643256486002</v>
      </c>
      <c r="K59" s="3">
        <v>2.4895892295392601</v>
      </c>
      <c r="L59" s="3">
        <v>3.1068734018871198</v>
      </c>
      <c r="M59" s="3">
        <v>3.7920455568921301</v>
      </c>
      <c r="N59" s="3">
        <v>3.3783346092981099</v>
      </c>
      <c r="O59" s="3">
        <v>1.6660333601598001</v>
      </c>
      <c r="P59" s="3">
        <v>2.4815076004092198</v>
      </c>
      <c r="Q59" s="3">
        <v>4.0821514380840398</v>
      </c>
      <c r="R59" s="3">
        <v>3.1081466148733701</v>
      </c>
      <c r="S59" s="3">
        <v>4.8137315697209901</v>
      </c>
      <c r="T59" s="3">
        <v>5.2204751607214002</v>
      </c>
      <c r="U59" s="3">
        <v>1.72316932188607</v>
      </c>
      <c r="V59" s="3">
        <v>3.8955449701623599</v>
      </c>
    </row>
    <row r="60" spans="1:22" x14ac:dyDescent="0.35">
      <c r="A60" s="2">
        <v>43672</v>
      </c>
      <c r="B60" s="3">
        <v>2.6936689942105101</v>
      </c>
      <c r="C60" s="3">
        <v>3.9578545306047501</v>
      </c>
      <c r="D60" s="3">
        <v>2.7357347569450901</v>
      </c>
      <c r="E60" s="3">
        <v>1.7357004113093499</v>
      </c>
      <c r="F60" s="3">
        <v>3.33046062052833</v>
      </c>
      <c r="G60" s="3">
        <v>2.7199345603781699</v>
      </c>
      <c r="H60" s="3">
        <v>3.4520561724755501</v>
      </c>
      <c r="I60" s="3">
        <v>4.2629821581836804</v>
      </c>
      <c r="J60" s="3">
        <v>3.8015896190839</v>
      </c>
      <c r="K60" s="3">
        <v>2.54651516733216</v>
      </c>
      <c r="L60" s="3">
        <v>3.1598181581153</v>
      </c>
      <c r="M60" s="3">
        <v>3.87939551439732</v>
      </c>
      <c r="N60" s="3">
        <v>3.1869186793939099</v>
      </c>
      <c r="O60" s="3">
        <v>1.79425666794702</v>
      </c>
      <c r="P60" s="3">
        <v>2.4648499750925201</v>
      </c>
      <c r="Q60" s="3">
        <v>4.0869347176613902</v>
      </c>
      <c r="R60" s="3">
        <v>3.14130357213755</v>
      </c>
      <c r="S60" s="3">
        <v>4.3702152094659397</v>
      </c>
      <c r="T60" s="3">
        <v>4.8596427701755998</v>
      </c>
      <c r="U60" s="3">
        <v>1.7279978123410999</v>
      </c>
      <c r="V60" s="3">
        <v>3.8737976657080901</v>
      </c>
    </row>
    <row r="61" spans="1:22" x14ac:dyDescent="0.35">
      <c r="A61" s="2">
        <v>43704</v>
      </c>
      <c r="B61" s="3">
        <v>2.72273354039323</v>
      </c>
      <c r="C61" s="3">
        <v>4.5765473789484696</v>
      </c>
      <c r="D61" s="3">
        <v>2.80426059675478</v>
      </c>
      <c r="E61" s="3">
        <v>1.8550073989345499</v>
      </c>
      <c r="F61" s="3">
        <v>3.84415370381608</v>
      </c>
      <c r="G61" s="3">
        <v>2.9559580196508599</v>
      </c>
      <c r="H61" s="3">
        <v>3.5397742025609298</v>
      </c>
      <c r="I61" s="3">
        <v>4.4834670370787197</v>
      </c>
      <c r="J61" s="3">
        <v>3.8203142783209301</v>
      </c>
      <c r="K61" s="3">
        <v>2.72476526475167</v>
      </c>
      <c r="L61" s="3">
        <v>3.4798151595567601</v>
      </c>
      <c r="M61" s="3">
        <v>4.1449693657013604</v>
      </c>
      <c r="N61" s="3">
        <v>3.4305828766300599</v>
      </c>
      <c r="O61" s="3">
        <v>1.80090462902714</v>
      </c>
      <c r="P61" s="3">
        <v>2.5806739610098002</v>
      </c>
      <c r="Q61" s="3">
        <v>4.3157278176637401</v>
      </c>
      <c r="R61" s="3">
        <v>3.3143949494069398</v>
      </c>
      <c r="S61" s="3">
        <v>5.0242768753715197</v>
      </c>
      <c r="T61" s="3">
        <v>5.0445679901051603</v>
      </c>
      <c r="U61" s="3">
        <v>1.9507462388831001</v>
      </c>
      <c r="V61" s="3">
        <v>4.0308972206459304</v>
      </c>
    </row>
    <row r="62" spans="1:22" x14ac:dyDescent="0.35">
      <c r="A62" s="2">
        <v>43735</v>
      </c>
      <c r="B62" s="3">
        <v>2.7043630023222698</v>
      </c>
      <c r="C62" s="3">
        <v>4.0407532453031498</v>
      </c>
      <c r="D62" s="3">
        <v>2.8375587043551902</v>
      </c>
      <c r="E62" s="3">
        <v>1.8751232274187699</v>
      </c>
      <c r="F62" s="3">
        <v>3.54379537451819</v>
      </c>
      <c r="G62" s="3">
        <v>2.9898793021812402</v>
      </c>
      <c r="H62" s="3">
        <v>3.5470571866211098</v>
      </c>
      <c r="I62" s="3">
        <v>4.2740083320565398</v>
      </c>
      <c r="J62" s="3">
        <v>3.6463369597237598</v>
      </c>
      <c r="K62" s="3">
        <v>2.5240364363656398</v>
      </c>
      <c r="L62" s="3">
        <v>3.2241359303297599</v>
      </c>
      <c r="M62" s="3">
        <v>4.3256530115328404</v>
      </c>
      <c r="N62" s="3">
        <v>3.28999922822574</v>
      </c>
      <c r="O62" s="3">
        <v>1.7740921290939</v>
      </c>
      <c r="P62" s="3">
        <v>2.5722280500565202</v>
      </c>
      <c r="Q62" s="3">
        <v>4.1697847973689104</v>
      </c>
      <c r="R62" s="3">
        <v>3.2494724207973</v>
      </c>
      <c r="S62" s="3">
        <v>4.7424499481963602</v>
      </c>
      <c r="T62" s="3">
        <v>4.7820957807124698</v>
      </c>
      <c r="U62" s="3">
        <v>1.6404545545942899</v>
      </c>
      <c r="V62" s="3">
        <v>4.1569644011809297</v>
      </c>
    </row>
    <row r="63" spans="1:22" x14ac:dyDescent="0.35">
      <c r="A63" s="2">
        <v>43763</v>
      </c>
      <c r="B63" s="3">
        <v>2.7200586111855198</v>
      </c>
      <c r="C63" s="3">
        <v>4.4324377883157799</v>
      </c>
      <c r="D63" s="3">
        <v>2.7492776519170299</v>
      </c>
      <c r="E63" s="3">
        <v>1.86045739483367</v>
      </c>
      <c r="F63" s="3">
        <v>3.4685575526132202</v>
      </c>
      <c r="G63" s="3">
        <v>2.9941792068145401</v>
      </c>
      <c r="H63" s="3">
        <v>3.5689134787466399</v>
      </c>
      <c r="I63" s="3">
        <v>4.1433688993799898</v>
      </c>
      <c r="J63" s="3">
        <v>3.5305724431547101</v>
      </c>
      <c r="K63" s="3">
        <v>2.4617190429062101</v>
      </c>
      <c r="L63" s="3">
        <v>3.2637506268806198</v>
      </c>
      <c r="M63" s="3">
        <v>4.2677787038991903</v>
      </c>
      <c r="N63" s="3">
        <v>3.1979673330735499</v>
      </c>
      <c r="O63" s="3">
        <v>1.80357622943299</v>
      </c>
      <c r="P63" s="3">
        <v>2.5183944201107602</v>
      </c>
      <c r="Q63" s="3">
        <v>4.0761164495119697</v>
      </c>
      <c r="R63" s="3">
        <v>3.3188124955216201</v>
      </c>
      <c r="S63" s="3">
        <v>4.76058748373993</v>
      </c>
      <c r="T63" s="3">
        <v>4.6787895374386901</v>
      </c>
      <c r="U63" s="3">
        <v>1.7441790041903</v>
      </c>
      <c r="V63" s="3">
        <v>4.1915640433492598</v>
      </c>
    </row>
    <row r="64" spans="1:22" x14ac:dyDescent="0.35">
      <c r="A64" s="2">
        <v>43796</v>
      </c>
      <c r="B64" s="3">
        <v>2.5808115141207599</v>
      </c>
      <c r="C64" s="3">
        <v>4.8357328602262397</v>
      </c>
      <c r="D64" s="3">
        <v>2.8747722923640802</v>
      </c>
      <c r="E64" s="3">
        <v>1.9004159655625801</v>
      </c>
      <c r="F64" s="3">
        <v>3.43556164674068</v>
      </c>
      <c r="G64" s="3">
        <v>2.8371928269232001</v>
      </c>
      <c r="H64" s="3">
        <v>3.4859666754898102</v>
      </c>
      <c r="I64" s="3">
        <v>4.0633229977462202</v>
      </c>
      <c r="J64" s="3">
        <v>3.5800909222487398</v>
      </c>
      <c r="K64" s="3">
        <v>2.3983914830186399</v>
      </c>
      <c r="L64" s="3">
        <v>3.29137941700189</v>
      </c>
      <c r="M64" s="3">
        <v>3.79570955800714</v>
      </c>
      <c r="N64" s="3">
        <v>3.0781683593921199</v>
      </c>
      <c r="O64" s="3">
        <v>1.65818020870848</v>
      </c>
      <c r="P64" s="3">
        <v>2.3737945234178501</v>
      </c>
      <c r="Q64" s="3">
        <v>4.1743338818406004</v>
      </c>
      <c r="R64" s="3">
        <v>3.1939225721321698</v>
      </c>
      <c r="S64" s="3">
        <v>4.54979628699303</v>
      </c>
      <c r="T64" s="3">
        <v>4.9545666290866404</v>
      </c>
      <c r="U64" s="3">
        <v>1.59975356940034</v>
      </c>
      <c r="V64" s="3">
        <v>4.2228518557711299</v>
      </c>
    </row>
    <row r="65" spans="1:22" x14ac:dyDescent="0.35">
      <c r="A65" s="2">
        <v>43826</v>
      </c>
      <c r="B65" s="3">
        <v>2.49066210245085</v>
      </c>
      <c r="C65" s="3">
        <v>4.5695085597420197</v>
      </c>
      <c r="D65" s="3">
        <v>2.77449752917506</v>
      </c>
      <c r="E65" s="3">
        <v>1.8443726527735</v>
      </c>
      <c r="F65" s="3">
        <v>3.5268376479482701</v>
      </c>
      <c r="G65" s="3">
        <v>2.5605310022762402</v>
      </c>
      <c r="H65" s="3">
        <v>3.4358372901147201</v>
      </c>
      <c r="I65" s="3">
        <v>3.9596871442129702</v>
      </c>
      <c r="J65" s="3">
        <v>3.4876222617429198</v>
      </c>
      <c r="K65" s="3">
        <v>2.3220184986219099</v>
      </c>
      <c r="L65" s="3">
        <v>3.1217728404179499</v>
      </c>
      <c r="M65" s="3">
        <v>3.7036049961920599</v>
      </c>
      <c r="N65" s="3">
        <v>2.9405441443270801</v>
      </c>
      <c r="O65" s="3">
        <v>1.6546234122477299</v>
      </c>
      <c r="P65" s="3">
        <v>2.24960832984365</v>
      </c>
      <c r="Q65" s="3">
        <v>4.0473933687268202</v>
      </c>
      <c r="R65" s="3">
        <v>3.23448818801177</v>
      </c>
      <c r="S65" s="3">
        <v>4.3154115099277304</v>
      </c>
      <c r="T65" s="3">
        <v>5.0882459419556598</v>
      </c>
      <c r="U65" s="3">
        <v>1.5015109586648501</v>
      </c>
      <c r="V65" s="3">
        <v>3.9713764788570201</v>
      </c>
    </row>
    <row r="66" spans="1:22" x14ac:dyDescent="0.35">
      <c r="A66" s="2">
        <v>43857</v>
      </c>
      <c r="B66" s="3">
        <v>2.5015090625408201</v>
      </c>
      <c r="C66" s="3">
        <v>4.6097955708115697</v>
      </c>
      <c r="D66" s="3">
        <v>2.7601640708460602</v>
      </c>
      <c r="E66" s="3">
        <v>1.8714437529205199</v>
      </c>
      <c r="F66" s="3">
        <v>3.7795128034421102</v>
      </c>
      <c r="G66" s="3">
        <v>2.7057664326888999</v>
      </c>
      <c r="H66" s="3">
        <v>3.5255558172936001</v>
      </c>
      <c r="I66" s="3">
        <v>3.96648236622267</v>
      </c>
      <c r="J66" s="3">
        <v>3.5414326976023398</v>
      </c>
      <c r="K66" s="3">
        <v>2.2742363880935699</v>
      </c>
      <c r="L66" s="3">
        <v>3.1280501243672001</v>
      </c>
      <c r="M66" s="3">
        <v>3.8278989344163499</v>
      </c>
      <c r="N66" s="3">
        <v>3.0968659855132699</v>
      </c>
      <c r="O66" s="3">
        <v>1.6530539648374101</v>
      </c>
      <c r="P66" s="3">
        <v>2.3189671851082898</v>
      </c>
      <c r="Q66" s="3">
        <v>4.0975834340668298</v>
      </c>
      <c r="R66" s="3">
        <v>3.3663223554826001</v>
      </c>
      <c r="S66" s="3">
        <v>4.4523368934230403</v>
      </c>
      <c r="T66" s="3">
        <v>5.2337324561344003</v>
      </c>
      <c r="U66" s="3">
        <v>1.5021269532786301</v>
      </c>
      <c r="V66" s="3">
        <v>4.1607812088748801</v>
      </c>
    </row>
    <row r="67" spans="1:22" x14ac:dyDescent="0.35">
      <c r="A67" s="2">
        <v>43888</v>
      </c>
      <c r="B67" s="3">
        <v>2.4217524132390098</v>
      </c>
      <c r="C67" s="3">
        <v>4.9927468002461604</v>
      </c>
      <c r="D67" s="3">
        <v>3.1534535492451301</v>
      </c>
      <c r="E67" s="3">
        <v>2.0290326397195</v>
      </c>
      <c r="F67" s="3">
        <v>4.1514892128673404</v>
      </c>
      <c r="G67" s="3">
        <v>3.2642200959983301</v>
      </c>
      <c r="H67" s="3">
        <v>3.7147758370145398</v>
      </c>
      <c r="I67" s="3">
        <v>4.23812642249659</v>
      </c>
      <c r="J67" s="3">
        <v>3.63499206268735</v>
      </c>
      <c r="K67" s="3">
        <v>2.4314175086540701</v>
      </c>
      <c r="L67" s="3">
        <v>3.52279602459374</v>
      </c>
      <c r="M67" s="3">
        <v>4.0604242318199502</v>
      </c>
      <c r="N67" s="3">
        <v>3.5242388274521499</v>
      </c>
      <c r="O67" s="3">
        <v>1.7343891395361</v>
      </c>
      <c r="P67" s="3">
        <v>2.28346730625517</v>
      </c>
      <c r="Q67" s="3">
        <v>4.4752774304671803</v>
      </c>
      <c r="R67" s="3">
        <v>3.5674034293084</v>
      </c>
      <c r="S67" s="3">
        <v>4.6694803051097296</v>
      </c>
      <c r="T67" s="3">
        <v>5.49880628713285</v>
      </c>
      <c r="U67" s="3">
        <v>1.7560678643997101</v>
      </c>
      <c r="V67" s="3">
        <v>4.55226837130955</v>
      </c>
    </row>
    <row r="68" spans="1:22" x14ac:dyDescent="0.35">
      <c r="A68" s="2">
        <v>43917</v>
      </c>
      <c r="B68" s="3">
        <v>2.59690339166024</v>
      </c>
      <c r="C68" s="3">
        <v>6.2243840550718401</v>
      </c>
      <c r="D68" s="3">
        <v>3.98204146679912</v>
      </c>
      <c r="E68" s="3">
        <v>2.7161461252480401</v>
      </c>
      <c r="F68" s="3">
        <v>4.6561994176344204</v>
      </c>
      <c r="G68" s="3">
        <v>4.5622596076252302</v>
      </c>
      <c r="H68" s="3">
        <v>4.0691759901926998</v>
      </c>
      <c r="I68" s="3">
        <v>4.7739645859999804</v>
      </c>
      <c r="J68" s="3">
        <v>4.5926784918639498</v>
      </c>
      <c r="K68" s="3">
        <v>2.8724214578688598</v>
      </c>
      <c r="L68" s="3">
        <v>4.5940830370893799</v>
      </c>
      <c r="M68" s="3">
        <v>5.3628279422526202</v>
      </c>
      <c r="N68" s="3">
        <v>4.99959552303193</v>
      </c>
      <c r="O68" s="3">
        <v>2.3068261806788302</v>
      </c>
      <c r="P68" s="3">
        <v>2.3759042596692299</v>
      </c>
      <c r="Q68" s="3">
        <v>4.6751820133955997</v>
      </c>
      <c r="R68" s="3">
        <v>4.2635394107541504</v>
      </c>
      <c r="S68" s="3">
        <v>5.8073478278994903</v>
      </c>
      <c r="T68" s="3">
        <v>6.8081939936007503</v>
      </c>
      <c r="U68" s="3">
        <v>2.1328331321963101</v>
      </c>
      <c r="V68" s="3">
        <v>5.3620417491555097</v>
      </c>
    </row>
    <row r="69" spans="1:22" x14ac:dyDescent="0.35">
      <c r="A69" s="2">
        <v>43948</v>
      </c>
      <c r="B69" s="3">
        <v>2.42114294561111</v>
      </c>
      <c r="C69" s="3">
        <v>4.2097382628993696</v>
      </c>
      <c r="D69" s="3">
        <v>4.0914727515674496</v>
      </c>
      <c r="E69" s="3">
        <v>2.5619604945493499</v>
      </c>
      <c r="F69" s="3">
        <v>3.31739798065556</v>
      </c>
      <c r="G69" s="3">
        <v>3.6168540930479098</v>
      </c>
      <c r="H69" s="3">
        <v>3.8106088469349699</v>
      </c>
      <c r="I69" s="3">
        <v>4.2412540516051704</v>
      </c>
      <c r="J69" s="3">
        <v>4.1174749963355799</v>
      </c>
      <c r="K69" s="3">
        <v>2.5103395644386</v>
      </c>
      <c r="L69" s="3">
        <v>3.9123516285475599</v>
      </c>
      <c r="M69" s="3">
        <v>3.6807741058103902</v>
      </c>
      <c r="N69" s="3">
        <v>4.5682749138884802</v>
      </c>
      <c r="O69" s="3">
        <v>2.0321369585557099</v>
      </c>
      <c r="P69" s="3">
        <v>2.20411501182548</v>
      </c>
      <c r="Q69" s="3">
        <v>4.3827611327238998</v>
      </c>
      <c r="R69" s="3">
        <v>3.43903217325472</v>
      </c>
      <c r="S69" s="3">
        <v>4.31085356421932</v>
      </c>
      <c r="T69" s="3">
        <v>5.0918982355726401</v>
      </c>
      <c r="U69" s="3">
        <v>1.7611196419863</v>
      </c>
      <c r="V69" s="3">
        <v>4.5369390973599897</v>
      </c>
    </row>
    <row r="70" spans="1:22" x14ac:dyDescent="0.35">
      <c r="A70" s="2">
        <v>43978</v>
      </c>
      <c r="B70" s="3">
        <v>2.3778049002603199</v>
      </c>
      <c r="C70" s="3">
        <v>3.6675252122058102</v>
      </c>
      <c r="D70" s="3">
        <v>3.6061120843994199</v>
      </c>
      <c r="E70" s="3">
        <v>2.4189031887774299</v>
      </c>
      <c r="F70" s="3">
        <v>2.6948722699920298</v>
      </c>
      <c r="G70" s="3">
        <v>3.2068527483653901</v>
      </c>
      <c r="H70" s="3">
        <v>3.2566501900036702</v>
      </c>
      <c r="I70" s="3">
        <v>4.1063471419461504</v>
      </c>
      <c r="J70" s="3">
        <v>3.29344091357786</v>
      </c>
      <c r="K70" s="3">
        <v>2.3662404640010402</v>
      </c>
      <c r="L70" s="3">
        <v>3.22976279498487</v>
      </c>
      <c r="M70" s="3">
        <v>3.5583120396343002</v>
      </c>
      <c r="N70" s="3">
        <v>3.8026981760804599</v>
      </c>
      <c r="O70" s="3">
        <v>1.8796686476206099</v>
      </c>
      <c r="P70" s="3">
        <v>2.19611512337648</v>
      </c>
      <c r="Q70" s="3">
        <v>4.07772528787262</v>
      </c>
      <c r="R70" s="3">
        <v>3.0677701560010702</v>
      </c>
      <c r="S70" s="3">
        <v>3.8322281313267301</v>
      </c>
      <c r="T70" s="3">
        <v>4.3560726435065797</v>
      </c>
      <c r="U70" s="3">
        <v>1.3517227705261501</v>
      </c>
      <c r="V70" s="3">
        <v>4.3071280466280202</v>
      </c>
    </row>
    <row r="71" spans="1:22" x14ac:dyDescent="0.35">
      <c r="A71" s="2">
        <v>44008</v>
      </c>
      <c r="B71" s="3">
        <v>2.14819819126624</v>
      </c>
      <c r="C71" s="3">
        <v>3.3671781783847501</v>
      </c>
      <c r="D71" s="3">
        <v>3.0104844987233998</v>
      </c>
      <c r="E71" s="3">
        <v>2.1155247403505402</v>
      </c>
      <c r="F71" s="3">
        <v>2.6930896360950398</v>
      </c>
      <c r="G71" s="3">
        <v>3.1890525547617301</v>
      </c>
      <c r="H71" s="3">
        <v>3.16258829623722</v>
      </c>
      <c r="I71" s="3">
        <v>3.87936158008511</v>
      </c>
      <c r="J71" s="3">
        <v>3.0903881294201101</v>
      </c>
      <c r="K71" s="3">
        <v>2.2656370720839298</v>
      </c>
      <c r="L71" s="3">
        <v>3.01335452291374</v>
      </c>
      <c r="M71" s="3">
        <v>3.5566161006287502</v>
      </c>
      <c r="N71" s="3">
        <v>3.8211268065730799</v>
      </c>
      <c r="O71" s="3">
        <v>1.65548650950581</v>
      </c>
      <c r="P71" s="3">
        <v>1.9237201574449401</v>
      </c>
      <c r="Q71" s="3">
        <v>3.8797991454646601</v>
      </c>
      <c r="R71" s="3">
        <v>3.1094748332069102</v>
      </c>
      <c r="S71" s="3">
        <v>3.25775960183294</v>
      </c>
      <c r="T71" s="3">
        <v>4.47737258929644</v>
      </c>
      <c r="U71" s="3">
        <v>1.40684396139567</v>
      </c>
      <c r="V71" s="3">
        <v>3.9412523186070301</v>
      </c>
    </row>
    <row r="72" spans="1:22" x14ac:dyDescent="0.35">
      <c r="A72" s="2">
        <v>44039</v>
      </c>
      <c r="B72" s="3">
        <v>2.0076406840412302</v>
      </c>
      <c r="C72" s="3">
        <v>3.2869033063575199</v>
      </c>
      <c r="D72" s="3">
        <v>2.8710502810064402</v>
      </c>
      <c r="E72" s="3">
        <v>2.20281909565055</v>
      </c>
      <c r="F72" s="3">
        <v>2.4926744285123599</v>
      </c>
      <c r="G72" s="3">
        <v>2.7804241459033401</v>
      </c>
      <c r="H72" s="3">
        <v>3.03820347707387</v>
      </c>
      <c r="I72" s="3">
        <v>3.59604089858014</v>
      </c>
      <c r="J72" s="3">
        <v>3.0535817794314202</v>
      </c>
      <c r="K72" s="3">
        <v>2.2307961095863398</v>
      </c>
      <c r="L72" s="3">
        <v>2.6612628034575598</v>
      </c>
      <c r="M72" s="3">
        <v>3.3240016687382798</v>
      </c>
      <c r="N72" s="3">
        <v>3.6781787376394002</v>
      </c>
      <c r="O72" s="3">
        <v>1.5445790253609</v>
      </c>
      <c r="P72" s="3">
        <v>1.8306585397336199</v>
      </c>
      <c r="Q72" s="3">
        <v>3.69034409317889</v>
      </c>
      <c r="R72" s="3">
        <v>3.0512639985048202</v>
      </c>
      <c r="S72" s="3">
        <v>3.4749360835279299</v>
      </c>
      <c r="T72" s="3">
        <v>4.6126403637675999</v>
      </c>
      <c r="U72" s="3">
        <v>1.4459010511691499</v>
      </c>
      <c r="V72" s="3">
        <v>3.8170601863298099</v>
      </c>
    </row>
    <row r="73" spans="1:22" x14ac:dyDescent="0.35">
      <c r="A73" s="2">
        <v>44070</v>
      </c>
      <c r="B73" s="3">
        <v>1.9232039092036799</v>
      </c>
      <c r="C73" s="3">
        <v>3.4525963184012598</v>
      </c>
      <c r="D73" s="3">
        <v>2.6693346584974398</v>
      </c>
      <c r="E73" s="3">
        <v>2.1080673328840001</v>
      </c>
      <c r="F73" s="3">
        <v>2.7876430515991801</v>
      </c>
      <c r="G73" s="3">
        <v>2.5229768843786098</v>
      </c>
      <c r="H73" s="3">
        <v>3.20475685755699</v>
      </c>
      <c r="I73" s="3">
        <v>3.7359164171343902</v>
      </c>
      <c r="J73" s="3">
        <v>3.13248032678369</v>
      </c>
      <c r="K73" s="3">
        <v>2.11332482606988</v>
      </c>
      <c r="L73" s="3">
        <v>2.8881915546056298</v>
      </c>
      <c r="M73" s="3">
        <v>3.3864577089341101</v>
      </c>
      <c r="N73" s="3">
        <v>3.6136436294822301</v>
      </c>
      <c r="O73" s="3">
        <v>1.50816215934593</v>
      </c>
      <c r="P73" s="3">
        <v>1.7175787828800699</v>
      </c>
      <c r="Q73" s="3">
        <v>3.5051293510783101</v>
      </c>
      <c r="R73" s="3">
        <v>3.0749575731449901</v>
      </c>
      <c r="S73" s="3">
        <v>4.1002734210227896</v>
      </c>
      <c r="T73" s="3">
        <v>4.5027769180171102</v>
      </c>
      <c r="U73" s="3">
        <v>1.2950439813819701</v>
      </c>
      <c r="V73" s="3">
        <v>3.4621131018886202</v>
      </c>
    </row>
    <row r="74" spans="1:22" x14ac:dyDescent="0.35">
      <c r="A74" s="2">
        <v>44099</v>
      </c>
      <c r="B74" s="3">
        <v>1.99887649791783</v>
      </c>
      <c r="C74" s="3">
        <v>3.8925260831855302</v>
      </c>
      <c r="D74" s="3">
        <v>3.00433931349568</v>
      </c>
      <c r="E74" s="3">
        <v>2.1004336703628299</v>
      </c>
      <c r="F74" s="3">
        <v>3.0884479578856201</v>
      </c>
      <c r="G74" s="3">
        <v>2.7200706901642802</v>
      </c>
      <c r="H74" s="3">
        <v>3.2917577495411501</v>
      </c>
      <c r="I74" s="3">
        <v>4.0136860248355202</v>
      </c>
      <c r="J74" s="3">
        <v>3.4583571194339799</v>
      </c>
      <c r="K74" s="3">
        <v>2.1990815828489501</v>
      </c>
      <c r="L74" s="3">
        <v>3.4429089319858099</v>
      </c>
      <c r="M74" s="3">
        <v>3.67207827125049</v>
      </c>
      <c r="N74" s="3">
        <v>3.7270314769823001</v>
      </c>
      <c r="O74" s="3">
        <v>1.5862243042292901</v>
      </c>
      <c r="P74" s="3">
        <v>1.8357132044784601</v>
      </c>
      <c r="Q74" s="3">
        <v>3.5785808245497401</v>
      </c>
      <c r="R74" s="3">
        <v>3.2382542083615502</v>
      </c>
      <c r="S74" s="3">
        <v>4.5809029773705401</v>
      </c>
      <c r="T74" s="3">
        <v>4.4652889738637196</v>
      </c>
      <c r="U74" s="3">
        <v>1.3386037799064101</v>
      </c>
      <c r="V74" s="3">
        <v>3.4541865075097502</v>
      </c>
    </row>
    <row r="75" spans="1:22" x14ac:dyDescent="0.35">
      <c r="A75" s="2">
        <v>44131</v>
      </c>
      <c r="B75" s="3">
        <v>1.9813630858000899</v>
      </c>
      <c r="C75" s="3">
        <v>3.74284797604501</v>
      </c>
      <c r="D75" s="3">
        <v>2.8464177023980199</v>
      </c>
      <c r="E75" s="3">
        <v>1.79684634430665</v>
      </c>
      <c r="F75" s="3">
        <v>3.1261428063277501</v>
      </c>
      <c r="G75" s="3">
        <v>2.4507180623748601</v>
      </c>
      <c r="H75" s="3">
        <v>3.4419563659432901</v>
      </c>
      <c r="I75" s="3">
        <v>3.8635049373547301</v>
      </c>
      <c r="J75" s="3">
        <v>3.4039253936773499</v>
      </c>
      <c r="K75" s="3">
        <v>2.1893069708208999</v>
      </c>
      <c r="L75" s="3">
        <v>3.41165996920896</v>
      </c>
      <c r="M75" s="3">
        <v>3.6246093626956699</v>
      </c>
      <c r="N75" s="3">
        <v>4.0565964756336399</v>
      </c>
      <c r="O75" s="3">
        <v>1.5403990516495001</v>
      </c>
      <c r="P75" s="3">
        <v>1.69972096771867</v>
      </c>
      <c r="Q75" s="3">
        <v>3.7141744587549499</v>
      </c>
      <c r="R75" s="3">
        <v>3.2797514852868699</v>
      </c>
      <c r="S75" s="3">
        <v>4.4554813476629098</v>
      </c>
      <c r="T75" s="3">
        <v>4.0545442008540702</v>
      </c>
      <c r="U75" s="3">
        <v>1.3548965685049199</v>
      </c>
      <c r="V75" s="3">
        <v>3.40638838834627</v>
      </c>
    </row>
    <row r="76" spans="1:22" x14ac:dyDescent="0.35">
      <c r="A76" s="2">
        <v>44162</v>
      </c>
      <c r="B76" s="3">
        <v>1.9129282824059399</v>
      </c>
      <c r="C76" s="3">
        <v>3.2729691623124499</v>
      </c>
      <c r="D76" s="3">
        <v>2.3982919419026301</v>
      </c>
      <c r="E76" s="3">
        <v>1.68392143262584</v>
      </c>
      <c r="F76" s="3">
        <v>2.6271122849950901</v>
      </c>
      <c r="G76" s="3">
        <v>1.98315195718834</v>
      </c>
      <c r="H76" s="3">
        <v>3.45457923820415</v>
      </c>
      <c r="I76" s="3">
        <v>3.7424576104882701</v>
      </c>
      <c r="J76" s="3">
        <v>3.2775692435545301</v>
      </c>
      <c r="K76" s="3">
        <v>1.9364950636710601</v>
      </c>
      <c r="L76" s="3">
        <v>3.3104868983136599</v>
      </c>
      <c r="M76" s="3">
        <v>3.7372852838953001</v>
      </c>
      <c r="N76" s="3">
        <v>3.3504909766540201</v>
      </c>
      <c r="O76" s="3">
        <v>1.46561811997811</v>
      </c>
      <c r="P76" s="3">
        <v>1.69369595010222</v>
      </c>
      <c r="Q76" s="3">
        <v>3.6485210023474401</v>
      </c>
      <c r="R76" s="3">
        <v>2.7465643771131498</v>
      </c>
      <c r="S76" s="3">
        <v>3.9146020991214101</v>
      </c>
      <c r="T76" s="3">
        <v>4.7397911780552198</v>
      </c>
      <c r="U76" s="3">
        <v>1.31486329299292</v>
      </c>
      <c r="V76" s="3">
        <v>3.3954414614828301</v>
      </c>
    </row>
    <row r="77" spans="1:22" x14ac:dyDescent="0.35">
      <c r="A77" s="2">
        <v>44189</v>
      </c>
      <c r="B77" s="3">
        <v>1.8397837064684801</v>
      </c>
      <c r="C77" s="3">
        <v>3.18315245826801</v>
      </c>
      <c r="D77" s="3">
        <v>2.2707110529782102</v>
      </c>
      <c r="E77" s="3">
        <v>1.69360473910334</v>
      </c>
      <c r="F77" s="3">
        <v>2.78398726504656</v>
      </c>
      <c r="G77" s="3">
        <v>1.6932068349649301</v>
      </c>
      <c r="H77" s="3">
        <v>3.5579575259278702</v>
      </c>
      <c r="I77" s="3">
        <v>3.69594928967379</v>
      </c>
      <c r="J77" s="3">
        <v>3.5339357789541701</v>
      </c>
      <c r="K77" s="3">
        <v>1.8317346340113501</v>
      </c>
      <c r="L77" s="3">
        <v>3.3631694238076499</v>
      </c>
      <c r="M77" s="3">
        <v>3.86080021716668</v>
      </c>
      <c r="N77" s="3">
        <v>3.25124696719493</v>
      </c>
      <c r="O77" s="3">
        <v>1.3592300262536801</v>
      </c>
      <c r="P77" s="3">
        <v>1.71246069628965</v>
      </c>
      <c r="Q77" s="3">
        <v>3.6720853515627701</v>
      </c>
      <c r="R77" s="3">
        <v>2.7336092089059498</v>
      </c>
      <c r="S77" s="3">
        <v>3.9062072414635902</v>
      </c>
      <c r="T77" s="3">
        <v>4.4919525636975104</v>
      </c>
      <c r="U77" s="3">
        <v>1.22830719344873</v>
      </c>
      <c r="V77" s="3">
        <v>3.4965136403199502</v>
      </c>
    </row>
    <row r="78" spans="1:22" x14ac:dyDescent="0.35">
      <c r="A78" s="2">
        <v>44223</v>
      </c>
      <c r="B78" s="3">
        <v>1.67278912517335</v>
      </c>
      <c r="C78" s="3">
        <v>3.2686033190392401</v>
      </c>
      <c r="D78" s="3">
        <v>2.3181737126438899</v>
      </c>
      <c r="E78" s="3">
        <v>1.77639030529678</v>
      </c>
      <c r="F78" s="3">
        <v>2.8661290768027099</v>
      </c>
      <c r="G78" s="3">
        <v>1.6138414837672399</v>
      </c>
      <c r="H78" s="3">
        <v>3.80509964248933</v>
      </c>
      <c r="I78" s="3">
        <v>3.4657269989712201</v>
      </c>
      <c r="J78" s="3">
        <v>3.5798922271074201</v>
      </c>
      <c r="K78" s="3">
        <v>1.65177407030185</v>
      </c>
      <c r="L78" s="3">
        <v>3.6304558385735599</v>
      </c>
      <c r="M78" s="3">
        <v>3.9105861114496498</v>
      </c>
      <c r="N78" s="3">
        <v>3.5609096133860101</v>
      </c>
      <c r="O78" s="3">
        <v>1.3740118011006599</v>
      </c>
      <c r="P78" s="3">
        <v>1.4001886196451701</v>
      </c>
      <c r="Q78" s="3">
        <v>3.7623334332715301</v>
      </c>
      <c r="R78" s="3">
        <v>2.7748192980925599</v>
      </c>
      <c r="S78" s="3">
        <v>4.2278770278319602</v>
      </c>
      <c r="T78" s="3">
        <v>4.1838549900075099</v>
      </c>
      <c r="U78" s="3">
        <v>1.22928003694877</v>
      </c>
      <c r="V78" s="3">
        <v>3.5555986192483302</v>
      </c>
    </row>
    <row r="79" spans="1:22" x14ac:dyDescent="0.35">
      <c r="A79" s="2">
        <v>44253</v>
      </c>
      <c r="B79" s="3">
        <v>1.7670913358932401</v>
      </c>
      <c r="C79" s="3">
        <v>2.5642576080203399</v>
      </c>
      <c r="D79" s="3">
        <v>2.4803335709957102</v>
      </c>
      <c r="E79" s="3">
        <v>1.77729663409642</v>
      </c>
      <c r="F79" s="3">
        <v>2.92504918077961</v>
      </c>
      <c r="G79" s="3">
        <v>1.7391723022551699</v>
      </c>
      <c r="H79" s="3">
        <v>4.01487581653004</v>
      </c>
      <c r="I79" s="3">
        <v>3.5915935730172301</v>
      </c>
      <c r="J79" s="3">
        <v>3.5134049405372201</v>
      </c>
      <c r="K79" s="3">
        <v>1.70739286178059</v>
      </c>
      <c r="L79" s="3">
        <v>4.1405893457376797</v>
      </c>
      <c r="M79" s="3">
        <v>3.8637216687963001</v>
      </c>
      <c r="N79" s="3">
        <v>3.2037377324071299</v>
      </c>
      <c r="O79" s="3">
        <v>1.3894743473148401</v>
      </c>
      <c r="P79" s="3">
        <v>1.46281857445387</v>
      </c>
      <c r="Q79" s="3">
        <v>3.8929494731635699</v>
      </c>
      <c r="R79" s="3">
        <v>2.8461843768963999</v>
      </c>
      <c r="S79" s="3">
        <v>4.8288151943347097</v>
      </c>
      <c r="T79" s="3">
        <v>4.5326146207319402</v>
      </c>
      <c r="U79" s="3">
        <v>1.2187165071347199</v>
      </c>
      <c r="V79" s="3">
        <v>3.4886009875175898</v>
      </c>
    </row>
    <row r="80" spans="1:22" x14ac:dyDescent="0.35">
      <c r="A80" s="2">
        <v>44281</v>
      </c>
      <c r="B80" s="3">
        <v>1.8982853089771801</v>
      </c>
      <c r="C80" s="3">
        <v>2.83000622198109</v>
      </c>
      <c r="D80" s="3">
        <v>2.5999308861138402</v>
      </c>
      <c r="E80" s="3">
        <v>1.89069331440271</v>
      </c>
      <c r="F80" s="3">
        <v>2.9539402268971</v>
      </c>
      <c r="G80" s="3">
        <v>2.1283465039558598</v>
      </c>
      <c r="H80" s="3">
        <v>4.0266136729769304</v>
      </c>
      <c r="I80" s="3">
        <v>3.6542785338811399</v>
      </c>
      <c r="J80" s="3">
        <v>3.3492593788010998</v>
      </c>
      <c r="K80" s="3">
        <v>1.70195025222836</v>
      </c>
      <c r="L80" s="3">
        <v>4.4774428814379803</v>
      </c>
      <c r="M80" s="3">
        <v>3.8052316159014601</v>
      </c>
      <c r="N80" s="3">
        <v>3.5714495456810802</v>
      </c>
      <c r="O80" s="3">
        <v>1.3989492358811799</v>
      </c>
      <c r="P80" s="3">
        <v>1.5669890773318</v>
      </c>
      <c r="Q80" s="3">
        <v>3.9207879278336399</v>
      </c>
      <c r="R80" s="3">
        <v>2.7714614311377099</v>
      </c>
      <c r="S80" s="3">
        <v>5.2511314040546804</v>
      </c>
      <c r="T80" s="3">
        <v>4.4464313765059504</v>
      </c>
      <c r="U80" s="3">
        <v>1.24665854774841</v>
      </c>
      <c r="V80" s="3">
        <v>3.5379354709170099</v>
      </c>
    </row>
    <row r="81" spans="1:22" x14ac:dyDescent="0.35">
      <c r="A81" s="2">
        <v>44313</v>
      </c>
      <c r="B81" s="3">
        <v>1.9170270562185301</v>
      </c>
      <c r="C81" s="3">
        <v>3.2291898497861999</v>
      </c>
      <c r="D81" s="3">
        <v>2.7720592186642099</v>
      </c>
      <c r="E81" s="3">
        <v>1.99639047525296</v>
      </c>
      <c r="F81" s="3">
        <v>2.9080403030139301</v>
      </c>
      <c r="G81" s="3">
        <v>2.3880855688834801</v>
      </c>
      <c r="H81" s="3">
        <v>3.9662410595684299</v>
      </c>
      <c r="I81" s="3">
        <v>3.5893451828552099</v>
      </c>
      <c r="J81" s="3">
        <v>3.1326402502472499</v>
      </c>
      <c r="K81" s="3">
        <v>1.6901736060450501</v>
      </c>
      <c r="L81" s="3">
        <v>4.7836601081555896</v>
      </c>
      <c r="M81" s="3">
        <v>4.2566530233339801</v>
      </c>
      <c r="N81" s="3">
        <v>3.4146612344876801</v>
      </c>
      <c r="O81" s="3">
        <v>1.41108475522018</v>
      </c>
      <c r="P81" s="3">
        <v>1.59721352097648</v>
      </c>
      <c r="Q81" s="3">
        <v>3.7265375067236799</v>
      </c>
      <c r="R81" s="3">
        <v>2.8900087017526399</v>
      </c>
      <c r="S81" s="3">
        <v>5.3080365442220296</v>
      </c>
      <c r="T81" s="3">
        <v>4.4549581214492804</v>
      </c>
      <c r="U81" s="3">
        <v>1.1386936801604499</v>
      </c>
      <c r="V81" s="3">
        <v>3.2605795038269401</v>
      </c>
    </row>
    <row r="82" spans="1:22" x14ac:dyDescent="0.35">
      <c r="A82" s="2">
        <v>44343</v>
      </c>
      <c r="B82" s="3">
        <v>1.8154992570288799</v>
      </c>
      <c r="C82" s="3">
        <v>3.9780881723703598</v>
      </c>
      <c r="D82" s="3">
        <v>2.8745705293336901</v>
      </c>
      <c r="E82" s="3">
        <v>2.00882397426974</v>
      </c>
      <c r="F82" s="3">
        <v>2.8459099478260201</v>
      </c>
      <c r="G82" s="3">
        <v>2.5134560153971202</v>
      </c>
      <c r="H82" s="3">
        <v>4.0549420267716503</v>
      </c>
      <c r="I82" s="3">
        <v>4.1869548665137302</v>
      </c>
      <c r="J82" s="3">
        <v>3.1460405588025901</v>
      </c>
      <c r="K82" s="3">
        <v>1.7457372748823801</v>
      </c>
      <c r="L82" s="3">
        <v>4.6434696783893896</v>
      </c>
      <c r="M82" s="3">
        <v>4.3602304897578996</v>
      </c>
      <c r="N82" s="3">
        <v>3.1868962810586101</v>
      </c>
      <c r="O82" s="3">
        <v>1.4154104652342201</v>
      </c>
      <c r="P82" s="3">
        <v>1.6660522988991999</v>
      </c>
      <c r="Q82" s="3">
        <v>3.8213047583911601</v>
      </c>
      <c r="R82" s="3">
        <v>2.8826285290648999</v>
      </c>
      <c r="S82" s="3">
        <v>5.70279022206108</v>
      </c>
      <c r="T82" s="3">
        <v>4.1610874763190004</v>
      </c>
      <c r="U82" s="3">
        <v>1.1909190463632999</v>
      </c>
      <c r="V82" s="3">
        <v>3.2820945232780501</v>
      </c>
    </row>
    <row r="83" spans="1:22" x14ac:dyDescent="0.35">
      <c r="A83" s="2">
        <v>44372</v>
      </c>
      <c r="B83" s="3">
        <v>1.8128274642247599</v>
      </c>
      <c r="C83" s="3">
        <v>3.93232967474344</v>
      </c>
      <c r="D83" s="3">
        <v>2.9822876476227802</v>
      </c>
      <c r="E83" s="3">
        <v>1.8973357833723199</v>
      </c>
      <c r="F83" s="3">
        <v>2.9929699633327398</v>
      </c>
      <c r="G83" s="3">
        <v>2.8477178397697802</v>
      </c>
      <c r="H83" s="3">
        <v>4.1585335976182796</v>
      </c>
      <c r="I83" s="3">
        <v>4.0270527653653296</v>
      </c>
      <c r="J83" s="3">
        <v>3.1693233309129698</v>
      </c>
      <c r="K83" s="3">
        <v>1.64645129321971</v>
      </c>
      <c r="L83" s="3">
        <v>4.9031141257004798</v>
      </c>
      <c r="M83" s="3">
        <v>4.3785408235570502</v>
      </c>
      <c r="N83" s="3">
        <v>3.0196775351855898</v>
      </c>
      <c r="O83" s="3">
        <v>1.3940383546221899</v>
      </c>
      <c r="P83" s="3">
        <v>1.58578577633725</v>
      </c>
      <c r="Q83" s="3">
        <v>3.87302143879718</v>
      </c>
      <c r="R83" s="3">
        <v>2.8995217884981801</v>
      </c>
      <c r="S83" s="3">
        <v>5.6240655374395301</v>
      </c>
      <c r="T83" s="3">
        <v>4.5414857061090101</v>
      </c>
      <c r="U83" s="3">
        <v>1.35908315272222</v>
      </c>
      <c r="V83" s="3">
        <v>3.19859478391521</v>
      </c>
    </row>
    <row r="84" spans="1:22" x14ac:dyDescent="0.35">
      <c r="A84" s="2">
        <v>44404</v>
      </c>
      <c r="B84" s="3">
        <v>2.0234056159671998</v>
      </c>
      <c r="C84" s="3">
        <v>4.8030228870372103</v>
      </c>
      <c r="D84" s="3">
        <v>3.0980263583283398</v>
      </c>
      <c r="E84" s="3">
        <v>2.0331231708159301</v>
      </c>
      <c r="F84" s="3">
        <v>3.0959446554672101</v>
      </c>
      <c r="G84" s="3">
        <v>3.0657782472388502</v>
      </c>
      <c r="H84" s="3">
        <v>4.2530349026798797</v>
      </c>
      <c r="I84" s="3">
        <v>4.1878476382577698</v>
      </c>
      <c r="J84" s="3">
        <v>3.14024548998644</v>
      </c>
      <c r="K84" s="3">
        <v>1.73380392457454</v>
      </c>
      <c r="L84" s="3">
        <v>5.5444318774055903</v>
      </c>
      <c r="M84" s="3">
        <v>4.64482663664909</v>
      </c>
      <c r="N84" s="3">
        <v>3.0583141008269101</v>
      </c>
      <c r="O84" s="3">
        <v>1.40036038152866</v>
      </c>
      <c r="P84" s="3">
        <v>1.9533408378042001</v>
      </c>
      <c r="Q84" s="3">
        <v>3.89965215602771</v>
      </c>
      <c r="R84" s="3">
        <v>3.0135481132878299</v>
      </c>
      <c r="S84" s="3">
        <v>6.0391448159303698</v>
      </c>
      <c r="T84" s="3">
        <v>4.6893912448570498</v>
      </c>
      <c r="U84" s="3">
        <v>1.42663153719891</v>
      </c>
      <c r="V84" s="3">
        <v>3.2688724914126599</v>
      </c>
    </row>
    <row r="85" spans="1:22" x14ac:dyDescent="0.35">
      <c r="A85" s="2">
        <v>44435</v>
      </c>
      <c r="B85" s="3">
        <v>1.99910273776717</v>
      </c>
      <c r="C85" s="3">
        <v>4.6567208870680101</v>
      </c>
      <c r="D85" s="3">
        <v>3.1062872133102899</v>
      </c>
      <c r="E85" s="3">
        <v>1.99180724497046</v>
      </c>
      <c r="F85" s="3">
        <v>2.9969243455168399</v>
      </c>
      <c r="G85" s="3">
        <v>3.5782488028770798</v>
      </c>
      <c r="H85" s="3">
        <v>4.0028434515824598</v>
      </c>
      <c r="I85" s="3">
        <v>4.3022171798072</v>
      </c>
      <c r="J85" s="3">
        <v>3.1357372490528599</v>
      </c>
      <c r="K85" s="3">
        <v>1.83437898134866</v>
      </c>
      <c r="L85" s="3">
        <v>5.9739585189487601</v>
      </c>
      <c r="M85" s="3">
        <v>5.05153003991816</v>
      </c>
      <c r="N85" s="3">
        <v>3.1181330667095701</v>
      </c>
      <c r="O85" s="3">
        <v>1.3340267076427099</v>
      </c>
      <c r="P85" s="3">
        <v>1.9385880909642701</v>
      </c>
      <c r="Q85" s="3">
        <v>3.8905997393554101</v>
      </c>
      <c r="R85" s="3">
        <v>2.8435356011452599</v>
      </c>
      <c r="S85" s="3">
        <v>5.8815900847726104</v>
      </c>
      <c r="T85" s="3">
        <v>4.4761568027046899</v>
      </c>
      <c r="U85" s="3">
        <v>1.4415968578857901</v>
      </c>
      <c r="V85" s="3">
        <v>3.1462847115126298</v>
      </c>
    </row>
    <row r="86" spans="1:22" x14ac:dyDescent="0.35">
      <c r="A86" s="2">
        <v>44466</v>
      </c>
      <c r="B86" s="3">
        <v>1.9860239797194501</v>
      </c>
      <c r="C86" s="3">
        <v>4.76991084226818</v>
      </c>
      <c r="D86" s="3">
        <v>3.18881358992284</v>
      </c>
      <c r="E86" s="3">
        <v>1.8614493497726701</v>
      </c>
      <c r="F86" s="3">
        <v>3.03789042018037</v>
      </c>
      <c r="G86" s="3">
        <v>3.6298458484046501</v>
      </c>
      <c r="H86" s="3">
        <v>4.0749450840246704</v>
      </c>
      <c r="I86" s="3">
        <v>4.2825568505482101</v>
      </c>
      <c r="J86" s="3">
        <v>3.2684967092408201</v>
      </c>
      <c r="K86" s="3">
        <v>1.8457476763446401</v>
      </c>
      <c r="L86" s="3">
        <v>6.2702626096336997</v>
      </c>
      <c r="M86" s="3">
        <v>4.9133372156389497</v>
      </c>
      <c r="N86" s="3">
        <v>3.0364828768572498</v>
      </c>
      <c r="O86" s="3">
        <v>1.2623675046501299</v>
      </c>
      <c r="P86" s="3">
        <v>1.9688048644801099</v>
      </c>
      <c r="Q86" s="3">
        <v>4.0277214204533802</v>
      </c>
      <c r="R86" s="3">
        <v>2.8467097977823599</v>
      </c>
      <c r="S86" s="3">
        <v>6.1770463216038198</v>
      </c>
      <c r="T86" s="3">
        <v>4.14363920697512</v>
      </c>
      <c r="U86" s="3">
        <v>1.43032304866029</v>
      </c>
      <c r="V86" s="3">
        <v>3.04823343523831</v>
      </c>
    </row>
    <row r="87" spans="1:22" x14ac:dyDescent="0.35">
      <c r="A87" s="2">
        <v>44496</v>
      </c>
      <c r="B87" s="3">
        <v>2.0160776369331601</v>
      </c>
      <c r="C87" s="3">
        <v>5.0007727074906301</v>
      </c>
      <c r="D87" s="3">
        <v>2.9531688512924501</v>
      </c>
      <c r="E87" s="3">
        <v>1.7857753078358201</v>
      </c>
      <c r="F87" s="3">
        <v>2.8801972921065002</v>
      </c>
      <c r="G87" s="3">
        <v>3.60746772206751</v>
      </c>
      <c r="H87" s="3">
        <v>3.86625777290952</v>
      </c>
      <c r="I87" s="3">
        <v>4.3736275541646297</v>
      </c>
      <c r="J87" s="3">
        <v>3.4814509797078501</v>
      </c>
      <c r="K87" s="3">
        <v>1.93543010451251</v>
      </c>
      <c r="L87" s="3">
        <v>6.9551237205078502</v>
      </c>
      <c r="M87" s="3">
        <v>4.64287559281453</v>
      </c>
      <c r="N87" s="3">
        <v>3.0715655269364901</v>
      </c>
      <c r="O87" s="3">
        <v>1.3067033627112701</v>
      </c>
      <c r="P87" s="3">
        <v>1.9304950874394899</v>
      </c>
      <c r="Q87" s="3">
        <v>3.87742854228325</v>
      </c>
      <c r="R87" s="3">
        <v>2.84172627100389</v>
      </c>
      <c r="S87" s="3">
        <v>5.8217887030556099</v>
      </c>
      <c r="T87" s="3">
        <v>4.0838590721885204</v>
      </c>
      <c r="U87" s="3">
        <v>1.38488478795124</v>
      </c>
      <c r="V87" s="3">
        <v>2.9062972318074101</v>
      </c>
    </row>
    <row r="88" spans="1:22" x14ac:dyDescent="0.35">
      <c r="A88" s="2">
        <v>44526</v>
      </c>
      <c r="B88" s="3">
        <v>2.0066885412908699</v>
      </c>
      <c r="C88" s="3">
        <v>4.91442703054304</v>
      </c>
      <c r="D88" s="3">
        <v>3.1123937733818101</v>
      </c>
      <c r="E88" s="3">
        <v>1.75845328707174</v>
      </c>
      <c r="F88" s="3">
        <v>3.4801777739522501</v>
      </c>
      <c r="G88" s="3">
        <v>3.9119340842425401</v>
      </c>
      <c r="H88" s="3">
        <v>4.0217757185006198</v>
      </c>
      <c r="I88" s="3">
        <v>4.3403602194580104</v>
      </c>
      <c r="J88" s="3">
        <v>3.63242986819886</v>
      </c>
      <c r="K88" s="3">
        <v>2.0101888781756099</v>
      </c>
      <c r="L88" s="3">
        <v>7.9228748048024302</v>
      </c>
      <c r="M88" s="3">
        <v>4.85645566792076</v>
      </c>
      <c r="N88" s="3">
        <v>3.0370539415053499</v>
      </c>
      <c r="O88" s="3">
        <v>1.41546059925447</v>
      </c>
      <c r="P88" s="3">
        <v>2.0595516950492101</v>
      </c>
      <c r="Q88" s="3">
        <v>3.8632675980347102</v>
      </c>
      <c r="R88" s="3">
        <v>2.9025357332805202</v>
      </c>
      <c r="S88" s="3">
        <v>5.1558458170998396</v>
      </c>
      <c r="T88" s="3">
        <v>3.8192128089259101</v>
      </c>
      <c r="U88" s="3">
        <v>1.4830885923921</v>
      </c>
      <c r="V88" s="3">
        <v>3.1786228113398001</v>
      </c>
    </row>
    <row r="89" spans="1:22" x14ac:dyDescent="0.35">
      <c r="A89" s="2">
        <v>44557</v>
      </c>
      <c r="B89" s="3">
        <v>1.9757120814984599</v>
      </c>
      <c r="C89" s="3">
        <v>5.5300969289472803</v>
      </c>
      <c r="D89" s="3">
        <v>3.18880084980636</v>
      </c>
      <c r="E89" s="3">
        <v>1.7705838844160899</v>
      </c>
      <c r="F89" s="3">
        <v>3.3856613997972098</v>
      </c>
      <c r="G89" s="3">
        <v>4.1230780303583101</v>
      </c>
      <c r="H89" s="3">
        <v>3.7877725832608702</v>
      </c>
      <c r="I89" s="3">
        <v>4.1304550576276098</v>
      </c>
      <c r="J89" s="3">
        <v>3.3830365767233799</v>
      </c>
      <c r="K89" s="3">
        <v>1.93124156081198</v>
      </c>
      <c r="L89" s="3">
        <v>7.4795548279073003</v>
      </c>
      <c r="M89" s="3">
        <v>4.6636922568722703</v>
      </c>
      <c r="N89" s="3">
        <v>3.2275685710651301</v>
      </c>
      <c r="O89" s="3">
        <v>1.3849054162596499</v>
      </c>
      <c r="P89" s="3">
        <v>2.1561714264563898</v>
      </c>
      <c r="Q89" s="3">
        <v>4.0862580584679504</v>
      </c>
      <c r="R89" s="3">
        <v>2.8972725177313801</v>
      </c>
      <c r="S89" s="3">
        <v>5.4418894838133003</v>
      </c>
      <c r="T89" s="3">
        <v>4.3859545904638404</v>
      </c>
      <c r="U89" s="3">
        <v>1.5282206752457399</v>
      </c>
      <c r="V89" s="3">
        <v>3.2503546097337099</v>
      </c>
    </row>
    <row r="90" spans="1:22" x14ac:dyDescent="0.35">
      <c r="A90" s="2">
        <v>44588</v>
      </c>
      <c r="B90" s="3">
        <v>2.2008667753028499</v>
      </c>
      <c r="C90" s="3">
        <v>4.70956638069464</v>
      </c>
      <c r="D90" s="3">
        <v>3.1539657575634599</v>
      </c>
      <c r="E90" s="3">
        <v>1.80378869637033</v>
      </c>
      <c r="F90" s="3">
        <v>3.23016723299913</v>
      </c>
      <c r="G90" s="3">
        <v>3.6825177769902102</v>
      </c>
      <c r="H90" s="3">
        <v>3.88468713881073</v>
      </c>
      <c r="I90" s="3">
        <v>4.3998062774262099</v>
      </c>
      <c r="J90" s="3">
        <v>3.7259693031353698</v>
      </c>
      <c r="K90" s="3">
        <v>2.3116313153032499</v>
      </c>
      <c r="L90" s="3">
        <v>6.8271745399775901</v>
      </c>
      <c r="M90" s="3">
        <v>4.45956682919011</v>
      </c>
      <c r="N90" s="3">
        <v>3.03314356774223</v>
      </c>
      <c r="O90" s="3">
        <v>1.41898406425697</v>
      </c>
      <c r="P90" s="3">
        <v>2.2616369502068601</v>
      </c>
      <c r="Q90" s="3">
        <v>3.9521382244366898</v>
      </c>
      <c r="R90" s="3">
        <v>2.9079710544025801</v>
      </c>
      <c r="S90" s="3">
        <v>5.9140331698963999</v>
      </c>
      <c r="T90" s="3">
        <v>4.2287458973077401</v>
      </c>
      <c r="U90" s="3">
        <v>1.6160496604752801</v>
      </c>
      <c r="V90" s="3">
        <v>3.06621366623901</v>
      </c>
    </row>
    <row r="91" spans="1:22" x14ac:dyDescent="0.35">
      <c r="A91" s="2">
        <v>44617</v>
      </c>
      <c r="B91" s="3">
        <v>2.1999741321272501</v>
      </c>
      <c r="C91" s="3">
        <v>4.80415466830343</v>
      </c>
      <c r="D91" s="3">
        <v>3.07263786335665</v>
      </c>
      <c r="E91" s="3">
        <v>1.85754934970498</v>
      </c>
      <c r="F91" s="3">
        <v>3.7382009496353898</v>
      </c>
      <c r="G91" s="3">
        <v>3.4450162743798098</v>
      </c>
      <c r="H91" s="3">
        <v>3.77828238631872</v>
      </c>
      <c r="I91" s="3">
        <v>4.40248922040871</v>
      </c>
      <c r="J91" s="3">
        <v>3.68559143489118</v>
      </c>
      <c r="K91" s="3">
        <v>2.2395686782872399</v>
      </c>
      <c r="L91" s="3">
        <v>7.9186017147959298</v>
      </c>
      <c r="M91" s="3">
        <v>4.4498977207568604</v>
      </c>
      <c r="N91" s="3">
        <v>3.02108963334104</v>
      </c>
      <c r="O91" s="3">
        <v>1.5118885588401101</v>
      </c>
      <c r="P91" s="3">
        <v>2.3481877996503</v>
      </c>
      <c r="Q91" s="3">
        <v>3.9428885913937202</v>
      </c>
      <c r="R91" s="3">
        <v>2.88865563587055</v>
      </c>
      <c r="S91" s="3">
        <v>6.1583682022055797</v>
      </c>
      <c r="T91" s="3">
        <v>4.1663538061170096</v>
      </c>
      <c r="U91" s="3">
        <v>1.7830741194069399</v>
      </c>
      <c r="V91" s="3">
        <v>2.9818981654016601</v>
      </c>
    </row>
    <row r="92" spans="1:22" x14ac:dyDescent="0.35">
      <c r="A92" s="2">
        <v>44645</v>
      </c>
      <c r="B92" s="3">
        <v>2.4140960727371801</v>
      </c>
      <c r="C92" s="3">
        <v>4.5960533473198</v>
      </c>
      <c r="D92" s="3">
        <v>3.2311139434627298</v>
      </c>
      <c r="E92" s="3">
        <v>1.9831083502654401</v>
      </c>
      <c r="F92" s="3">
        <v>3.4399933561271898</v>
      </c>
      <c r="G92" s="3">
        <v>3.5204604703472202</v>
      </c>
      <c r="H92" s="3">
        <v>3.7733373472279701</v>
      </c>
      <c r="I92" s="3">
        <v>4.4706471013629603</v>
      </c>
      <c r="J92" s="3">
        <v>3.4179472911751998</v>
      </c>
      <c r="K92" s="3">
        <v>2.2319367635504301</v>
      </c>
      <c r="L92" s="3">
        <v>8.3723666729195099</v>
      </c>
      <c r="M92" s="3">
        <v>4.4557883450368498</v>
      </c>
      <c r="N92" s="3">
        <v>3.4486011581400202</v>
      </c>
      <c r="O92" s="3">
        <v>1.4702494703836599</v>
      </c>
      <c r="P92" s="3">
        <v>2.55253969073252</v>
      </c>
      <c r="Q92" s="3">
        <v>3.65180104815899</v>
      </c>
      <c r="R92" s="3">
        <v>2.91332459603258</v>
      </c>
      <c r="S92" s="3">
        <v>5.5711231773085199</v>
      </c>
      <c r="T92" s="3">
        <v>3.4039505664737102</v>
      </c>
      <c r="U92" s="3">
        <v>1.5455092056414901</v>
      </c>
      <c r="V92" s="3">
        <v>2.82844601283055</v>
      </c>
    </row>
    <row r="93" spans="1:22" x14ac:dyDescent="0.35">
      <c r="A93" s="2">
        <v>44678</v>
      </c>
      <c r="B93" s="3">
        <v>2.5755422888262398</v>
      </c>
      <c r="C93" s="3">
        <v>5.1614001142574102</v>
      </c>
      <c r="D93" s="3">
        <v>3.24808434737511</v>
      </c>
      <c r="E93" s="3">
        <v>2.1052899558397602</v>
      </c>
      <c r="F93" s="3">
        <v>3.7702418049506501</v>
      </c>
      <c r="G93" s="3">
        <v>4.2125773061688596</v>
      </c>
      <c r="H93" s="3">
        <v>3.86410082325474</v>
      </c>
      <c r="I93" s="3">
        <v>4.8391347134000204</v>
      </c>
      <c r="J93" s="3">
        <v>3.7138211668454502</v>
      </c>
      <c r="K93" s="3">
        <v>2.3416324891823601</v>
      </c>
      <c r="L93" s="3">
        <v>8.9199609899867092</v>
      </c>
      <c r="M93" s="3">
        <v>4.7712913269821797</v>
      </c>
      <c r="N93" s="3">
        <v>3.1548625076942698</v>
      </c>
      <c r="O93" s="3">
        <v>1.5120562741049399</v>
      </c>
      <c r="P93" s="3">
        <v>2.7541111957625</v>
      </c>
      <c r="Q93" s="3">
        <v>3.8229564141252101</v>
      </c>
      <c r="R93" s="3">
        <v>2.9998422965525799</v>
      </c>
      <c r="S93" s="3">
        <v>5.5755078767733703</v>
      </c>
      <c r="T93" s="3">
        <v>3.5121032093571398</v>
      </c>
      <c r="U93" s="3">
        <v>1.7425272437722601</v>
      </c>
      <c r="V93" s="3">
        <v>2.6861506485457198</v>
      </c>
    </row>
    <row r="94" spans="1:22" x14ac:dyDescent="0.35">
      <c r="A94" s="2">
        <v>44708</v>
      </c>
      <c r="B94" s="3">
        <v>2.46532932451951</v>
      </c>
      <c r="C94" s="3">
        <v>5.3340780546223696</v>
      </c>
      <c r="D94" s="3">
        <v>3.4410663691416201</v>
      </c>
      <c r="E94" s="3">
        <v>2.3113639033148501</v>
      </c>
      <c r="F94" s="3">
        <v>4.0812793730293704</v>
      </c>
      <c r="G94" s="3">
        <v>4.45209801375512</v>
      </c>
      <c r="H94" s="3">
        <v>3.97693656630002</v>
      </c>
      <c r="I94" s="3">
        <v>4.7917940729794601</v>
      </c>
      <c r="J94" s="3">
        <v>3.6737438121477601</v>
      </c>
      <c r="K94" s="3">
        <v>2.3474870604426998</v>
      </c>
      <c r="L94" s="3">
        <v>9.8560157207722998</v>
      </c>
      <c r="M94" s="3">
        <v>4.8647768693380504</v>
      </c>
      <c r="N94" s="3">
        <v>3.8269713579493101</v>
      </c>
      <c r="O94" s="3">
        <v>1.66455811743017</v>
      </c>
      <c r="P94" s="3">
        <v>2.5905216360603598</v>
      </c>
      <c r="Q94" s="3">
        <v>4.2285246299897699</v>
      </c>
      <c r="R94" s="3">
        <v>3.02043036991319</v>
      </c>
      <c r="S94" s="3">
        <v>5.5267332145115402</v>
      </c>
      <c r="T94" s="3">
        <v>4.0287755069676603</v>
      </c>
      <c r="U94" s="3">
        <v>1.78163766162951</v>
      </c>
      <c r="V94" s="3">
        <v>2.9914025674514901</v>
      </c>
    </row>
    <row r="95" spans="1:22" x14ac:dyDescent="0.35">
      <c r="A95" s="2">
        <v>44739</v>
      </c>
      <c r="B95" s="3">
        <v>2.2444563424608299</v>
      </c>
      <c r="C95" s="3">
        <v>7.1172618619991104</v>
      </c>
      <c r="D95" s="3">
        <v>3.5615085625015599</v>
      </c>
      <c r="E95" s="3">
        <v>2.4186230462237601</v>
      </c>
      <c r="F95" s="3">
        <v>4.3004620878354798</v>
      </c>
      <c r="G95" s="3">
        <v>5.0167066607997404</v>
      </c>
      <c r="H95" s="3">
        <v>4.2132673126325404</v>
      </c>
      <c r="I95" s="3">
        <v>4.9642867173977701</v>
      </c>
      <c r="J95" s="3">
        <v>4.0974690016766599</v>
      </c>
      <c r="K95" s="3">
        <v>2.5679516105923899</v>
      </c>
      <c r="L95" s="3">
        <v>11.4025966828312</v>
      </c>
      <c r="M95" s="3">
        <v>5.02002443955167</v>
      </c>
      <c r="N95" s="3">
        <v>4.1731801131123003</v>
      </c>
      <c r="O95" s="3">
        <v>1.6843866097703499</v>
      </c>
      <c r="P95" s="3">
        <v>2.2898281343515401</v>
      </c>
      <c r="Q95" s="3">
        <v>4.3771167074402699</v>
      </c>
      <c r="R95" s="3">
        <v>3.13952497060574</v>
      </c>
      <c r="S95" s="3">
        <v>5.9815489291218897</v>
      </c>
      <c r="T95" s="3">
        <v>4.4246411023816199</v>
      </c>
      <c r="U95" s="3">
        <v>1.9608746672932</v>
      </c>
      <c r="V95" s="3">
        <v>3.2826489986278098</v>
      </c>
    </row>
    <row r="96" spans="1:22" x14ac:dyDescent="0.35">
      <c r="A96" s="2">
        <v>44769</v>
      </c>
      <c r="B96" s="3">
        <v>2.3875123026806202</v>
      </c>
      <c r="C96" s="3">
        <v>7.4961266482057001</v>
      </c>
      <c r="D96" s="3">
        <v>3.6419466565690901</v>
      </c>
      <c r="E96" s="3">
        <v>2.4630820202197801</v>
      </c>
      <c r="F96" s="3">
        <v>4.4074390527086704</v>
      </c>
      <c r="G96" s="3">
        <v>5.3733084080362703</v>
      </c>
      <c r="H96" s="3">
        <v>4.1071726075978301</v>
      </c>
      <c r="I96" s="3">
        <v>5.1324589048564802</v>
      </c>
      <c r="J96" s="3">
        <v>4.14698730566937</v>
      </c>
      <c r="K96" s="3">
        <v>2.5593491734828602</v>
      </c>
      <c r="L96" s="3">
        <v>11.3848450369942</v>
      </c>
      <c r="M96" s="3">
        <v>4.9586836743237104</v>
      </c>
      <c r="N96" s="3">
        <v>4.1684996795201599</v>
      </c>
      <c r="O96" s="3">
        <v>1.5717489753687</v>
      </c>
      <c r="P96" s="3">
        <v>2.4884890430879598</v>
      </c>
      <c r="Q96" s="3">
        <v>3.94227874711954</v>
      </c>
      <c r="R96" s="3">
        <v>3.1729250416948198</v>
      </c>
      <c r="S96" s="3">
        <v>6.05652935662782</v>
      </c>
      <c r="T96" s="3">
        <v>4.1725874748715697</v>
      </c>
      <c r="U96" s="3">
        <v>1.9490706927430801</v>
      </c>
      <c r="V96" s="3">
        <v>3.22481063808406</v>
      </c>
    </row>
    <row r="97" spans="1:22" x14ac:dyDescent="0.35">
      <c r="A97" s="2">
        <v>44799</v>
      </c>
      <c r="B97" s="3">
        <v>2.4395353451030801</v>
      </c>
      <c r="C97" s="3">
        <v>7.2978381099718597</v>
      </c>
      <c r="D97" s="3">
        <v>3.6635940829237099</v>
      </c>
      <c r="E97" s="3">
        <v>2.2610359806650999</v>
      </c>
      <c r="F97" s="3">
        <v>4.4428528104369303</v>
      </c>
      <c r="G97" s="3">
        <v>5.0764533070928897</v>
      </c>
      <c r="H97" s="3">
        <v>4.0596769743403298</v>
      </c>
      <c r="I97" s="3">
        <v>4.9025617863965598</v>
      </c>
      <c r="J97" s="3">
        <v>4.1179843418274498</v>
      </c>
      <c r="K97" s="3">
        <v>2.5421286378665502</v>
      </c>
      <c r="L97" s="3">
        <v>10.317464221207199</v>
      </c>
      <c r="M97" s="3">
        <v>4.9520633975555697</v>
      </c>
      <c r="N97" s="3">
        <v>3.9747894747844001</v>
      </c>
      <c r="O97" s="3">
        <v>1.4877073421295799</v>
      </c>
      <c r="P97" s="3">
        <v>2.4806779849942</v>
      </c>
      <c r="Q97" s="3">
        <v>3.8242880072891299</v>
      </c>
      <c r="R97" s="3">
        <v>3.0627661116576901</v>
      </c>
      <c r="S97" s="3">
        <v>4.8270019331641301</v>
      </c>
      <c r="T97" s="3">
        <v>4.0232026224422999</v>
      </c>
      <c r="U97" s="3">
        <v>1.9486810061863</v>
      </c>
      <c r="V97" s="3">
        <v>3.04173366550414</v>
      </c>
    </row>
    <row r="98" spans="1:22" x14ac:dyDescent="0.35">
      <c r="A98" s="2">
        <v>44831</v>
      </c>
      <c r="B98" s="3">
        <v>2.6056156051363701</v>
      </c>
      <c r="C98" s="3">
        <v>7.10772717149408</v>
      </c>
      <c r="D98" s="3">
        <v>3.6670529334147401</v>
      </c>
      <c r="E98" s="3">
        <v>2.6544032491492802</v>
      </c>
      <c r="F98" s="3">
        <v>4.7038877880065204</v>
      </c>
      <c r="G98" s="3">
        <v>5.4394125811235501</v>
      </c>
      <c r="H98" s="3">
        <v>4.3658393694789304</v>
      </c>
      <c r="I98" s="3">
        <v>5.3282968253395699</v>
      </c>
      <c r="J98" s="3">
        <v>4.2387123890954097</v>
      </c>
      <c r="K98" s="3">
        <v>2.79766068351049</v>
      </c>
      <c r="L98" s="3">
        <v>10.626966128101399</v>
      </c>
      <c r="M98" s="3">
        <v>5.5373300013881401</v>
      </c>
      <c r="N98" s="3">
        <v>4.7159308014407504</v>
      </c>
      <c r="O98" s="3">
        <v>1.55750470470233</v>
      </c>
      <c r="P98" s="3">
        <v>2.6951770110922801</v>
      </c>
      <c r="Q98" s="3">
        <v>4.1572216618048303</v>
      </c>
      <c r="R98" s="3">
        <v>3.1062155321274099</v>
      </c>
      <c r="S98" s="3">
        <v>5.2985770999310198</v>
      </c>
      <c r="T98" s="3">
        <v>4.3775039390951704</v>
      </c>
      <c r="U98" s="3">
        <v>2.27621351914512</v>
      </c>
      <c r="V98" s="3">
        <v>3.5742044942037001</v>
      </c>
    </row>
    <row r="99" spans="1:22" x14ac:dyDescent="0.35">
      <c r="A99" s="2">
        <v>44861</v>
      </c>
      <c r="B99" s="3">
        <v>2.7873031003805102</v>
      </c>
      <c r="C99" s="3">
        <v>6.9618595939741503</v>
      </c>
      <c r="D99" s="3">
        <v>3.8530393425330498</v>
      </c>
      <c r="E99" s="3">
        <v>2.5445692594179601</v>
      </c>
      <c r="F99" s="3">
        <v>4.7903077396716798</v>
      </c>
      <c r="G99" s="3">
        <v>4.7872735157861301</v>
      </c>
      <c r="H99" s="3">
        <v>4.2679843137415299</v>
      </c>
      <c r="I99" s="3">
        <v>5.2078101058139001</v>
      </c>
      <c r="J99" s="3">
        <v>3.8480932580094902</v>
      </c>
      <c r="K99" s="3">
        <v>2.6659342831563801</v>
      </c>
      <c r="L99" s="3">
        <v>8.5486415758096097</v>
      </c>
      <c r="M99" s="3">
        <v>5.3935996286124004</v>
      </c>
      <c r="N99" s="3">
        <v>4.3958387841379203</v>
      </c>
      <c r="O99" s="3">
        <v>1.52622596267463</v>
      </c>
      <c r="P99" s="3">
        <v>3.1270279596260599</v>
      </c>
      <c r="Q99" s="3">
        <v>4.13331698633647</v>
      </c>
      <c r="R99" s="3">
        <v>3.13601212087814</v>
      </c>
      <c r="S99" s="3">
        <v>5.0846826234475797</v>
      </c>
      <c r="T99" s="3">
        <v>4.3621303256180299</v>
      </c>
      <c r="U99" s="3">
        <v>2.5491621677993899</v>
      </c>
      <c r="V99" s="3">
        <v>3.3097482627894901</v>
      </c>
    </row>
    <row r="100" spans="1:22" x14ac:dyDescent="0.35">
      <c r="A100" s="2">
        <v>44890</v>
      </c>
      <c r="B100" s="3">
        <v>2.6318064475676799</v>
      </c>
      <c r="C100" s="3">
        <v>9.0951013124595406</v>
      </c>
      <c r="D100" s="3">
        <v>3.8854507510094201</v>
      </c>
      <c r="E100" s="3">
        <v>2.4105578745241498</v>
      </c>
      <c r="F100" s="3">
        <v>4.1187961305623997</v>
      </c>
      <c r="G100" s="3">
        <v>3.7406489969514398</v>
      </c>
      <c r="H100" s="3">
        <v>4.1546316053463297</v>
      </c>
      <c r="I100" s="3">
        <v>4.4028296279730901</v>
      </c>
      <c r="J100" s="3">
        <v>3.7078457114164598</v>
      </c>
      <c r="K100" s="3">
        <v>2.52589204512392</v>
      </c>
      <c r="L100" s="3">
        <v>7.7557277431424803</v>
      </c>
      <c r="M100" s="3">
        <v>4.8880293653042504</v>
      </c>
      <c r="N100" s="3">
        <v>4.4420114779980899</v>
      </c>
      <c r="O100" s="3">
        <v>1.4677140613283</v>
      </c>
      <c r="P100" s="3">
        <v>2.7508027712482801</v>
      </c>
      <c r="Q100" s="3">
        <v>4.3230631526277499</v>
      </c>
      <c r="R100" s="3">
        <v>3.0378904246883498</v>
      </c>
      <c r="S100" s="3">
        <v>4.6731525867942301</v>
      </c>
      <c r="T100" s="3">
        <v>4.3860170545391703</v>
      </c>
      <c r="U100" s="3">
        <v>2.5736091371402798</v>
      </c>
      <c r="V100" s="3">
        <v>3.5170389085662199</v>
      </c>
    </row>
    <row r="101" spans="1:22" x14ac:dyDescent="0.35">
      <c r="A101" s="2">
        <v>44922</v>
      </c>
      <c r="B101" s="3">
        <v>2.54853294326298</v>
      </c>
      <c r="C101" s="3">
        <v>8.6098545693475099</v>
      </c>
      <c r="D101" s="3">
        <v>4.0662695163862299</v>
      </c>
      <c r="E101" s="3">
        <v>2.36168326823833</v>
      </c>
      <c r="F101" s="3">
        <v>4.2363974350390698</v>
      </c>
      <c r="G101" s="3">
        <v>3.81912753685776</v>
      </c>
      <c r="H101" s="3">
        <v>4.2210424285638704</v>
      </c>
      <c r="I101" s="3">
        <v>4.4726570315575502</v>
      </c>
      <c r="J101" s="3">
        <v>3.8219317831245001</v>
      </c>
      <c r="K101" s="3">
        <v>2.5756291943082799</v>
      </c>
      <c r="L101" s="3">
        <v>6.7733330497211703</v>
      </c>
      <c r="M101" s="3">
        <v>4.8681962334158699</v>
      </c>
      <c r="N101" s="3">
        <v>4.4679301671277099</v>
      </c>
      <c r="O101" s="3">
        <v>1.4921185395304899</v>
      </c>
      <c r="P101" s="3">
        <v>2.4619960286443798</v>
      </c>
      <c r="Q101" s="3">
        <v>4.7969120767471098</v>
      </c>
      <c r="R101" s="3">
        <v>2.99695161289447</v>
      </c>
      <c r="S101" s="3">
        <v>4.3521507744684396</v>
      </c>
      <c r="T101" s="3">
        <v>4.7331268469178198</v>
      </c>
      <c r="U101" s="3">
        <v>2.7852376140115802</v>
      </c>
      <c r="V101" s="3">
        <v>3.8101246740413401</v>
      </c>
    </row>
    <row r="102" spans="1:22" x14ac:dyDescent="0.35">
      <c r="A102" s="2">
        <v>44953</v>
      </c>
      <c r="B102" s="3">
        <v>2.3734278042072101</v>
      </c>
      <c r="C102" s="3">
        <v>7.7935550838858001</v>
      </c>
      <c r="D102" s="3">
        <v>4.1428493241234401</v>
      </c>
      <c r="E102" s="3">
        <v>2.2433623183383702</v>
      </c>
      <c r="F102" s="3">
        <v>3.9396280750389399</v>
      </c>
      <c r="G102" s="3">
        <v>3.6178754853252499</v>
      </c>
      <c r="H102" s="3">
        <v>4.19009392001478</v>
      </c>
      <c r="I102" s="3">
        <v>4.20829244080553</v>
      </c>
      <c r="J102" s="3">
        <v>3.5581407922179</v>
      </c>
      <c r="K102" s="3">
        <v>2.4333080367485702</v>
      </c>
      <c r="L102" s="3">
        <v>6.5830216545163696</v>
      </c>
      <c r="M102" s="3">
        <v>4.53139792569376</v>
      </c>
      <c r="N102" s="3">
        <v>4.2621797296737602</v>
      </c>
      <c r="O102" s="3">
        <v>1.55803175638625</v>
      </c>
      <c r="P102" s="3">
        <v>2.1362839074824098</v>
      </c>
      <c r="Q102" s="3">
        <v>4.52295352006659</v>
      </c>
      <c r="R102" s="3">
        <v>2.96296051622353</v>
      </c>
      <c r="S102" s="3">
        <v>5.0013459816704797</v>
      </c>
      <c r="T102" s="3">
        <v>4.8807786083484004</v>
      </c>
      <c r="U102" s="3">
        <v>2.5679623151019402</v>
      </c>
      <c r="V102" s="3">
        <v>3.6693122690881199</v>
      </c>
    </row>
    <row r="103" spans="1:22" x14ac:dyDescent="0.35">
      <c r="A103" s="2">
        <v>44984</v>
      </c>
      <c r="B103" s="3">
        <v>2.4458041971214599</v>
      </c>
      <c r="C103" s="3">
        <v>8.0366159170902396</v>
      </c>
      <c r="D103" s="3">
        <v>4.2132559573012003</v>
      </c>
      <c r="E103" s="3">
        <v>2.4647768521416098</v>
      </c>
      <c r="F103" s="3">
        <v>4.3344540248418602</v>
      </c>
      <c r="G103" s="3">
        <v>4.3428679920640798</v>
      </c>
      <c r="H103" s="3">
        <v>4.2820844042393604</v>
      </c>
      <c r="I103" s="3">
        <v>4.00258922432449</v>
      </c>
      <c r="J103" s="3">
        <v>3.62322563921775</v>
      </c>
      <c r="K103" s="3">
        <v>2.5114463506534301</v>
      </c>
      <c r="L103" s="3">
        <v>6.5023826010338501</v>
      </c>
      <c r="M103" s="3">
        <v>4.7292006357186001</v>
      </c>
      <c r="N103" s="3">
        <v>3.9489222787595399</v>
      </c>
      <c r="O103" s="3">
        <v>1.5957190840236199</v>
      </c>
      <c r="P103" s="3">
        <v>2.41826407694629</v>
      </c>
      <c r="Q103" s="3">
        <v>4.7546184017289796</v>
      </c>
      <c r="R103" s="3">
        <v>3.1080997339411098</v>
      </c>
      <c r="S103" s="3">
        <v>5.1556805942255801</v>
      </c>
      <c r="T103" s="3">
        <v>4.7194619772642197</v>
      </c>
      <c r="U103" s="3">
        <v>2.5917883814760301</v>
      </c>
      <c r="V103" s="3">
        <v>3.9210730182452602</v>
      </c>
    </row>
    <row r="104" spans="1:22" x14ac:dyDescent="0.35">
      <c r="A104" s="2">
        <v>45012</v>
      </c>
      <c r="B104" s="3">
        <v>2.4862610294612701</v>
      </c>
      <c r="C104" s="3">
        <v>9.0202271253958308</v>
      </c>
      <c r="D104" s="3">
        <v>4.4675932527546696</v>
      </c>
      <c r="E104" s="3">
        <v>2.7151322963813902</v>
      </c>
      <c r="F104" s="3">
        <v>4.9371936585723102</v>
      </c>
      <c r="G104" s="3">
        <v>4.6621287518322898</v>
      </c>
      <c r="H104" s="3">
        <v>4.5385742562819402</v>
      </c>
      <c r="I104" s="3">
        <v>3.8778251055288702</v>
      </c>
      <c r="J104" s="3">
        <v>3.7127784750646899</v>
      </c>
      <c r="K104" s="3">
        <v>2.4835255711990998</v>
      </c>
      <c r="L104" s="3">
        <v>6.9190691926471697</v>
      </c>
      <c r="M104" s="3">
        <v>4.7673499733898197</v>
      </c>
      <c r="N104" s="3">
        <v>4.5053574040388904</v>
      </c>
      <c r="O104" s="3">
        <v>1.6522906534783499</v>
      </c>
      <c r="P104" s="3">
        <v>2.4700023004339702</v>
      </c>
      <c r="Q104" s="3">
        <v>4.9040757678399203</v>
      </c>
      <c r="R104" s="3">
        <v>3.1273139370714702</v>
      </c>
      <c r="S104" s="3">
        <v>5.0554511050047202</v>
      </c>
      <c r="T104" s="3">
        <v>4.70024058194159</v>
      </c>
      <c r="U104" s="3">
        <v>2.5282307308793599</v>
      </c>
      <c r="V104" s="3">
        <v>3.708534897227</v>
      </c>
    </row>
    <row r="105" spans="1:22" x14ac:dyDescent="0.35">
      <c r="A105" s="2">
        <v>45043</v>
      </c>
      <c r="B105" s="3">
        <v>2.5094594629738798</v>
      </c>
      <c r="C105" s="3">
        <v>8.1706073147991898</v>
      </c>
      <c r="D105" s="3">
        <v>4.39662550987057</v>
      </c>
      <c r="E105" s="3">
        <v>2.7213902162743202</v>
      </c>
      <c r="F105" s="3">
        <v>4.2433670652651401</v>
      </c>
      <c r="G105" s="3">
        <v>4.76608571613676</v>
      </c>
      <c r="H105" s="3">
        <v>4.4316999307310496</v>
      </c>
      <c r="I105" s="3">
        <v>3.8762926086838898</v>
      </c>
      <c r="J105" s="3">
        <v>3.6247188556698902</v>
      </c>
      <c r="K105" s="3">
        <v>2.4239150868539201</v>
      </c>
      <c r="L105" s="3">
        <v>6.7985275059405499</v>
      </c>
      <c r="M105" s="3">
        <v>4.4914371460780096</v>
      </c>
      <c r="N105" s="3">
        <v>4.2649786871475301</v>
      </c>
      <c r="O105" s="3">
        <v>1.6190391342131401</v>
      </c>
      <c r="P105" s="3">
        <v>2.5171198615317598</v>
      </c>
      <c r="Q105" s="3">
        <v>4.9488444433184302</v>
      </c>
      <c r="R105" s="3">
        <v>3.24871573695544</v>
      </c>
      <c r="S105" s="3">
        <v>5.3340160092294902</v>
      </c>
      <c r="T105" s="3">
        <v>4.37393062176952</v>
      </c>
      <c r="U105" s="3">
        <v>2.64542224333153</v>
      </c>
      <c r="V105" s="3">
        <v>3.4017669500707699</v>
      </c>
    </row>
    <row r="106" spans="1:22" x14ac:dyDescent="0.35">
      <c r="A106" s="2">
        <v>45072</v>
      </c>
      <c r="B106" s="3">
        <v>2.6089071588377499</v>
      </c>
      <c r="C106" s="3">
        <v>7.2447622114462096</v>
      </c>
      <c r="D106" s="3">
        <v>4.6520220385676696</v>
      </c>
      <c r="E106" s="3">
        <v>2.8858177817043802</v>
      </c>
      <c r="F106" s="3">
        <v>4.3212660890696801</v>
      </c>
      <c r="G106" s="3">
        <v>5.1885956482153297</v>
      </c>
      <c r="H106" s="3">
        <v>4.4510294550519696</v>
      </c>
      <c r="I106" s="3">
        <v>3.57794185532576</v>
      </c>
      <c r="J106" s="3">
        <v>3.69458759914269</v>
      </c>
      <c r="K106" s="3">
        <v>2.3690055969239099</v>
      </c>
      <c r="L106" s="3">
        <v>6.4668694690750801</v>
      </c>
      <c r="M106" s="3">
        <v>4.7918476723483403</v>
      </c>
      <c r="N106" s="3">
        <v>3.98993438922178</v>
      </c>
      <c r="O106" s="3">
        <v>1.5987997939037699</v>
      </c>
      <c r="P106" s="3">
        <v>2.6562844746382899</v>
      </c>
      <c r="Q106" s="3">
        <v>4.6945527231320598</v>
      </c>
      <c r="R106" s="3">
        <v>3.1783685867394</v>
      </c>
      <c r="S106" s="3">
        <v>5.59365837951119</v>
      </c>
      <c r="T106" s="3">
        <v>4.5896830975550698</v>
      </c>
      <c r="U106" s="3">
        <v>2.5830968655083502</v>
      </c>
      <c r="V106" s="3">
        <v>3.5114443093779499</v>
      </c>
    </row>
    <row r="107" spans="1:22" x14ac:dyDescent="0.35">
      <c r="A107" s="2">
        <v>45104</v>
      </c>
      <c r="B107" s="3">
        <v>2.6080930004168899</v>
      </c>
      <c r="C107" s="3">
        <v>6.99740199086256</v>
      </c>
      <c r="D107" s="3">
        <v>4.3700608858588597</v>
      </c>
      <c r="E107" s="3">
        <v>2.9407080844450002</v>
      </c>
      <c r="F107" s="3">
        <v>3.9630901920528898</v>
      </c>
      <c r="G107" s="3">
        <v>5.0197441025173104</v>
      </c>
      <c r="H107" s="3">
        <v>4.45137776036632</v>
      </c>
      <c r="I107" s="3">
        <v>3.4990585330556399</v>
      </c>
      <c r="J107" s="3">
        <v>3.8425129585931499</v>
      </c>
      <c r="K107" s="3">
        <v>2.3524533541116299</v>
      </c>
      <c r="L107" s="3">
        <v>6.1174573483323504</v>
      </c>
      <c r="M107" s="3">
        <v>4.5433201461059003</v>
      </c>
      <c r="N107" s="3">
        <v>4.0654973796780203</v>
      </c>
      <c r="O107" s="3">
        <v>1.5444924050264599</v>
      </c>
      <c r="P107" s="3">
        <v>2.51784982913723</v>
      </c>
      <c r="Q107" s="3">
        <v>4.7897407193131301</v>
      </c>
      <c r="R107" s="3">
        <v>3.2611531053185598</v>
      </c>
      <c r="S107" s="3">
        <v>4.6014373855439503</v>
      </c>
      <c r="T107" s="3">
        <v>4.4121160535548798</v>
      </c>
      <c r="U107" s="3">
        <v>2.5384267417280202</v>
      </c>
      <c r="V107" s="3">
        <v>3.4667622560807798</v>
      </c>
    </row>
    <row r="108" spans="1:22" x14ac:dyDescent="0.35">
      <c r="A108" s="2">
        <v>45134</v>
      </c>
      <c r="B108" s="3">
        <v>2.5631650381603102</v>
      </c>
      <c r="C108" s="3">
        <v>6.2537026077071696</v>
      </c>
      <c r="D108" s="3">
        <v>4.1154850938106602</v>
      </c>
      <c r="E108" s="3">
        <v>2.9058601348869701</v>
      </c>
      <c r="F108" s="3">
        <v>3.7289876610064199</v>
      </c>
      <c r="G108" s="3">
        <v>4.3124131774918402</v>
      </c>
      <c r="H108" s="3">
        <v>4.2577234124535002</v>
      </c>
      <c r="I108" s="3">
        <v>3.4330246393219701</v>
      </c>
      <c r="J108" s="3">
        <v>3.72783270001307</v>
      </c>
      <c r="K108" s="3">
        <v>2.3310547895031402</v>
      </c>
      <c r="L108" s="3">
        <v>5.9510682990256401</v>
      </c>
      <c r="M108" s="3">
        <v>4.1446120927969297</v>
      </c>
      <c r="N108" s="3">
        <v>4.0303512747225501</v>
      </c>
      <c r="O108" s="3">
        <v>1.4804726631598399</v>
      </c>
      <c r="P108" s="3">
        <v>2.4037741427168902</v>
      </c>
      <c r="Q108" s="3">
        <v>4.4205964128895801</v>
      </c>
      <c r="R108" s="3">
        <v>3.0784066754568302</v>
      </c>
      <c r="S108" s="3">
        <v>3.7920474566697902</v>
      </c>
      <c r="T108" s="3">
        <v>4.2081870940716204</v>
      </c>
      <c r="U108" s="3">
        <v>2.6454525034319998</v>
      </c>
      <c r="V108" s="3">
        <v>3.34337660036589</v>
      </c>
    </row>
    <row r="109" spans="1:22" x14ac:dyDescent="0.35">
      <c r="A109" s="2">
        <v>45163</v>
      </c>
      <c r="B109" s="3">
        <v>2.6558544551005099</v>
      </c>
      <c r="C109" s="3">
        <v>6.41071139539957</v>
      </c>
      <c r="D109" s="3">
        <v>4.1838568891453001</v>
      </c>
      <c r="E109" s="3">
        <v>2.9998334700726699</v>
      </c>
      <c r="F109" s="3">
        <v>4.0564729233867798</v>
      </c>
      <c r="G109" s="3">
        <v>4.6804620631564804</v>
      </c>
      <c r="H109" s="3">
        <v>4.2418517971163103</v>
      </c>
      <c r="I109" s="3">
        <v>3.6023117189297298</v>
      </c>
      <c r="J109" s="3">
        <v>4.0017590074222902</v>
      </c>
      <c r="K109" s="3">
        <v>2.4708587963983599</v>
      </c>
      <c r="L109" s="3">
        <v>6.00818638267826</v>
      </c>
      <c r="M109" s="3">
        <v>4.4548841567701301</v>
      </c>
      <c r="N109" s="3">
        <v>4.4225515268104099</v>
      </c>
      <c r="O109" s="3">
        <v>1.5198794869263299</v>
      </c>
      <c r="P109" s="3">
        <v>2.55218088367628</v>
      </c>
      <c r="Q109" s="3">
        <v>4.6015799697828799</v>
      </c>
      <c r="R109" s="3">
        <v>3.0646106576142702</v>
      </c>
      <c r="S109" s="3">
        <v>3.7045519850344699</v>
      </c>
      <c r="T109" s="3">
        <v>4.2497327493986603</v>
      </c>
      <c r="U109" s="3">
        <v>2.4918072430485401</v>
      </c>
      <c r="V109" s="3">
        <v>3.5942178152726401</v>
      </c>
    </row>
    <row r="110" spans="1:22" x14ac:dyDescent="0.35">
      <c r="A110" s="2">
        <v>45196</v>
      </c>
      <c r="B110" s="3">
        <v>2.6431813241237001</v>
      </c>
      <c r="C110" s="3">
        <v>6.9844936896226502</v>
      </c>
      <c r="D110" s="3">
        <v>4.1883093159377802</v>
      </c>
      <c r="E110" s="3">
        <v>2.7698568873438898</v>
      </c>
      <c r="F110" s="3">
        <v>4.3933892094625397</v>
      </c>
      <c r="G110" s="3">
        <v>5.0694313982813304</v>
      </c>
      <c r="H110" s="3">
        <v>4.3190125259871497</v>
      </c>
      <c r="I110" s="3">
        <v>3.6613443797280198</v>
      </c>
      <c r="J110" s="3">
        <v>4.1869013313343402</v>
      </c>
      <c r="K110" s="3">
        <v>2.48669478589217</v>
      </c>
      <c r="L110" s="3">
        <v>6.03524853276706</v>
      </c>
      <c r="M110" s="3">
        <v>4.5648257360434199</v>
      </c>
      <c r="N110" s="3">
        <v>4.8148637900878999</v>
      </c>
      <c r="O110" s="3">
        <v>1.51437424051674</v>
      </c>
      <c r="P110" s="3">
        <v>2.57585323149421</v>
      </c>
      <c r="Q110" s="3">
        <v>4.6847116645697398</v>
      </c>
      <c r="R110" s="3">
        <v>3.2046336822625001</v>
      </c>
      <c r="S110" s="3">
        <v>3.7869774927817499</v>
      </c>
      <c r="T110" s="3">
        <v>4.2751081480942696</v>
      </c>
      <c r="U110" s="3">
        <v>2.9047417783303202</v>
      </c>
      <c r="V110" s="3">
        <v>3.7406201941767598</v>
      </c>
    </row>
    <row r="111" spans="1:22" x14ac:dyDescent="0.35">
      <c r="A111" s="2">
        <v>45226</v>
      </c>
      <c r="B111" s="3">
        <v>2.75362645868851</v>
      </c>
      <c r="C111" s="3">
        <v>6.8630370242161103</v>
      </c>
      <c r="D111" s="3">
        <v>4.4075767743062402</v>
      </c>
      <c r="E111" s="3">
        <v>3.1114340975977401</v>
      </c>
      <c r="F111" s="3">
        <v>4.3284824524020404</v>
      </c>
      <c r="G111" s="3">
        <v>5.1524455815624703</v>
      </c>
      <c r="H111" s="3">
        <v>4.3142750473873201</v>
      </c>
      <c r="I111" s="3">
        <v>3.69394508899091</v>
      </c>
      <c r="J111" s="3">
        <v>4.3717763448497999</v>
      </c>
      <c r="K111" s="3">
        <v>2.6699501472582599</v>
      </c>
      <c r="L111" s="3">
        <v>6.3913260565147496</v>
      </c>
      <c r="M111" s="3">
        <v>4.6610832707469703</v>
      </c>
      <c r="N111" s="3">
        <v>4.9760245393109503</v>
      </c>
      <c r="O111" s="3">
        <v>1.5501397630128799</v>
      </c>
      <c r="P111" s="3">
        <v>2.6242157214303399</v>
      </c>
      <c r="Q111" s="3">
        <v>5.2194761239075902</v>
      </c>
      <c r="R111" s="3">
        <v>3.4773974405852401</v>
      </c>
      <c r="S111" s="3">
        <v>4.2881407181394602</v>
      </c>
      <c r="T111" s="3">
        <v>4.94952664913927</v>
      </c>
      <c r="U111" s="3">
        <v>3.2099960363820101</v>
      </c>
      <c r="V111" s="3">
        <v>4.0187755479815896</v>
      </c>
    </row>
    <row r="112" spans="1:22" x14ac:dyDescent="0.35">
      <c r="A112" s="2">
        <v>45257</v>
      </c>
      <c r="B112" s="3">
        <v>2.7442531732726398</v>
      </c>
      <c r="C112" s="3">
        <v>6.7043897773351704</v>
      </c>
      <c r="D112" s="3">
        <v>4.2153304434359304</v>
      </c>
      <c r="E112" s="3">
        <v>3.1131807068262001</v>
      </c>
      <c r="F112" s="3">
        <v>4.9893374620759303</v>
      </c>
      <c r="G112" s="3">
        <v>4.40488190120948</v>
      </c>
      <c r="H112" s="3">
        <v>4.2772477518119496</v>
      </c>
      <c r="I112" s="3">
        <v>3.46727026018007</v>
      </c>
      <c r="J112" s="3">
        <v>4.0863612659270396</v>
      </c>
      <c r="K112" s="3">
        <v>2.41852703240844</v>
      </c>
      <c r="L112" s="3">
        <v>6.1294573536392303</v>
      </c>
      <c r="M112" s="3">
        <v>4.2945761759769896</v>
      </c>
      <c r="N112" s="3">
        <v>4.3424497991148803</v>
      </c>
      <c r="O112" s="3">
        <v>1.50464812700169</v>
      </c>
      <c r="P112" s="3">
        <v>2.6221129295416401</v>
      </c>
      <c r="Q112" s="3">
        <v>4.9368293095632003</v>
      </c>
      <c r="R112" s="3">
        <v>3.3905518554812102</v>
      </c>
      <c r="S112" s="3">
        <v>4.3164617455904004</v>
      </c>
      <c r="T112" s="3">
        <v>4.7414415826282204</v>
      </c>
      <c r="U112" s="3">
        <v>2.93767378580542</v>
      </c>
      <c r="V112" s="3">
        <v>3.79932110885645</v>
      </c>
    </row>
    <row r="113" spans="1:37" x14ac:dyDescent="0.35">
      <c r="A113" s="2">
        <v>45287</v>
      </c>
      <c r="B113" s="3">
        <v>2.84985303798359</v>
      </c>
      <c r="C113" s="3">
        <v>9.8772141441930206</v>
      </c>
      <c r="D113" s="3">
        <v>4.1342754833479596</v>
      </c>
      <c r="E113" s="3">
        <v>3.20002291065077</v>
      </c>
      <c r="F113" s="3">
        <v>4.6660034297712896</v>
      </c>
      <c r="G113" s="3">
        <v>3.6160823147588999</v>
      </c>
      <c r="H113" s="3">
        <v>4.3144032740181197</v>
      </c>
      <c r="I113" s="3">
        <v>3.3068279582145599</v>
      </c>
      <c r="J113" s="3">
        <v>3.71463079607501</v>
      </c>
      <c r="K113" s="3">
        <v>2.2917721334886298</v>
      </c>
      <c r="L113" s="3">
        <v>5.6784842759153298</v>
      </c>
      <c r="M113" s="3">
        <v>4.1061963623070303</v>
      </c>
      <c r="N113" s="3">
        <v>4.5389043176192496</v>
      </c>
      <c r="O113" s="3">
        <v>1.37758140698284</v>
      </c>
      <c r="P113" s="3">
        <v>2.77474519908567</v>
      </c>
      <c r="Q113" s="3">
        <v>4.75904391082977</v>
      </c>
      <c r="R113" s="3">
        <v>3.3700345132721301</v>
      </c>
      <c r="S113" s="3">
        <v>4.9752184328023796</v>
      </c>
      <c r="T113" s="3">
        <v>4.6152920669010102</v>
      </c>
      <c r="U113" s="3">
        <v>2.79973176276224</v>
      </c>
      <c r="V113" s="3">
        <v>3.4932954464491299</v>
      </c>
    </row>
    <row r="114" spans="1:37" x14ac:dyDescent="0.35">
      <c r="A114" s="2">
        <v>45317</v>
      </c>
      <c r="B114" s="3">
        <v>2.88029179352149</v>
      </c>
      <c r="C114" s="3">
        <v>10.248522784742899</v>
      </c>
      <c r="D114" s="3">
        <v>4.2227002921764401</v>
      </c>
      <c r="E114" s="3">
        <v>3.0651578973606601</v>
      </c>
      <c r="F114" s="3">
        <v>5.1222666793132703</v>
      </c>
      <c r="G114" s="3">
        <v>3.47694121553927</v>
      </c>
      <c r="H114" s="3">
        <v>4.2482324598102599</v>
      </c>
      <c r="I114" s="3">
        <v>3.3711063746116601</v>
      </c>
      <c r="J114" s="3">
        <v>3.7507533775867601</v>
      </c>
      <c r="K114" s="3">
        <v>2.4229932672269698</v>
      </c>
      <c r="L114" s="3">
        <v>5.7656027335966602</v>
      </c>
      <c r="M114" s="3">
        <v>4.2412969464383803</v>
      </c>
      <c r="N114" s="3">
        <v>4.5821476801139402</v>
      </c>
      <c r="O114" s="3">
        <v>1.3994838693593801</v>
      </c>
      <c r="P114" s="3">
        <v>2.8491225316708801</v>
      </c>
      <c r="Q114" s="3">
        <v>4.8027382339860001</v>
      </c>
      <c r="R114" s="3">
        <v>3.5266140638916901</v>
      </c>
      <c r="S114" s="3">
        <v>4.3759021615364704</v>
      </c>
      <c r="T114" s="3">
        <v>4.5549757978829302</v>
      </c>
      <c r="U114" s="3">
        <v>2.7604066408288999</v>
      </c>
      <c r="V114" s="3">
        <v>3.4173621317242402</v>
      </c>
    </row>
    <row r="115" spans="1:37" x14ac:dyDescent="0.35">
      <c r="A115" s="2">
        <v>45349</v>
      </c>
      <c r="B115" s="3">
        <v>2.7321273768153702</v>
      </c>
      <c r="C115" s="3">
        <v>5.9476603033083801</v>
      </c>
      <c r="D115" s="3">
        <v>4.11669203172635</v>
      </c>
      <c r="E115" s="3">
        <v>2.7202857663719602</v>
      </c>
      <c r="F115" s="3">
        <v>4.6050181677549897</v>
      </c>
      <c r="G115" s="3">
        <v>3.8227105032122499</v>
      </c>
      <c r="H115" s="3">
        <v>4.1074432945150701</v>
      </c>
      <c r="I115" s="3">
        <v>3.2822152992992399</v>
      </c>
      <c r="J115" s="3">
        <v>3.9474347949351301</v>
      </c>
      <c r="K115" s="3">
        <v>2.28878151050356</v>
      </c>
      <c r="L115" s="3">
        <v>5.8409197644248403</v>
      </c>
      <c r="M115" s="3">
        <v>4.2971742024631103</v>
      </c>
      <c r="N115" s="3">
        <v>4.6458561048126104</v>
      </c>
      <c r="O115" s="3">
        <v>1.3394535453219201</v>
      </c>
      <c r="P115" s="3">
        <v>2.8268599632878399</v>
      </c>
      <c r="Q115" s="3">
        <v>4.7339149365475004</v>
      </c>
      <c r="R115" s="3">
        <v>3.4279855503337102</v>
      </c>
      <c r="S115" s="3">
        <v>4.1123659391674297</v>
      </c>
      <c r="T115" s="3">
        <v>4.9295950706248197</v>
      </c>
      <c r="U115" s="3">
        <v>2.7879097723708002</v>
      </c>
      <c r="V115" s="3">
        <v>3.2574429328028001</v>
      </c>
    </row>
    <row r="116" spans="1:37" x14ac:dyDescent="0.35">
      <c r="A116" s="2">
        <v>45378</v>
      </c>
      <c r="B116" s="3">
        <v>2.8203004181701901</v>
      </c>
      <c r="C116" s="3">
        <v>9.2633542661099995</v>
      </c>
      <c r="D116" s="3">
        <v>4.0448178301211701</v>
      </c>
      <c r="E116" s="3">
        <v>2.7508914732832102</v>
      </c>
      <c r="F116" s="3">
        <v>4.9713132703031802</v>
      </c>
      <c r="G116" s="3">
        <v>3.41054121492125</v>
      </c>
      <c r="H116" s="3">
        <v>4.1927228110368198</v>
      </c>
      <c r="I116" s="3">
        <v>3.1060081167135301</v>
      </c>
      <c r="J116" s="3">
        <v>3.9727916292658798</v>
      </c>
      <c r="K116" s="3">
        <v>2.15016128566156</v>
      </c>
      <c r="L116" s="3">
        <v>6.3178652479030202</v>
      </c>
      <c r="M116" s="3">
        <v>4.20742899633139</v>
      </c>
      <c r="N116" s="3">
        <v>5.1514066199304098</v>
      </c>
      <c r="O116" s="3">
        <v>1.35290585053948</v>
      </c>
      <c r="P116" s="3">
        <v>3.0236170543748799</v>
      </c>
      <c r="Q116" s="3">
        <v>4.9933211905455703</v>
      </c>
      <c r="R116" s="3">
        <v>3.4988415758699398</v>
      </c>
      <c r="S116" s="3">
        <v>4.4103831694557698</v>
      </c>
      <c r="T116" s="3">
        <v>5.3325968372130399</v>
      </c>
      <c r="U116" s="3">
        <v>2.1963434967338098</v>
      </c>
      <c r="V116" s="3">
        <v>3.4188589359702402</v>
      </c>
    </row>
    <row r="117" spans="1:37" x14ac:dyDescent="0.35">
      <c r="A117" s="2">
        <v>45408</v>
      </c>
      <c r="B117" s="3">
        <v>2.8068411459709801</v>
      </c>
      <c r="C117" s="3">
        <v>9.0963937983982603</v>
      </c>
      <c r="D117" s="3">
        <v>4.4979562497372303</v>
      </c>
      <c r="E117" s="3">
        <v>2.90805331755314</v>
      </c>
      <c r="F117" s="3">
        <v>5.1142487586787704</v>
      </c>
      <c r="G117" s="3">
        <v>3.3426741742266599</v>
      </c>
      <c r="H117" s="3">
        <v>4.1015544080487896</v>
      </c>
      <c r="I117" s="3">
        <v>3.2234733862763298</v>
      </c>
      <c r="J117" s="3">
        <v>4.0654752207037301</v>
      </c>
      <c r="K117" s="3">
        <v>2.2311256954616701</v>
      </c>
      <c r="L117" s="3">
        <v>6.5028459514710697</v>
      </c>
      <c r="M117" s="3">
        <v>4.1702051553947097</v>
      </c>
      <c r="N117" s="3">
        <v>5.1418089197250598</v>
      </c>
      <c r="O117" s="3">
        <v>1.34056648581273</v>
      </c>
      <c r="P117" s="3">
        <v>2.8543598765297</v>
      </c>
      <c r="Q117" s="3">
        <v>5.7749108384700403</v>
      </c>
      <c r="R117" s="3">
        <v>3.6284631080048801</v>
      </c>
      <c r="S117" s="3">
        <v>4.1204290643042798</v>
      </c>
      <c r="T117" s="3">
        <v>5.6878495586542996</v>
      </c>
      <c r="U117" s="3">
        <v>2.3804411487477899</v>
      </c>
      <c r="V117" s="3">
        <v>3.5456539078267602</v>
      </c>
    </row>
    <row r="118" spans="1:37" x14ac:dyDescent="0.35">
      <c r="A118" s="2">
        <v>45436</v>
      </c>
      <c r="B118" s="3">
        <v>2.8602764133779699</v>
      </c>
      <c r="C118" s="3">
        <v>4.75284820490094</v>
      </c>
      <c r="D118" s="3">
        <v>4.5188905870195004</v>
      </c>
      <c r="E118" s="3">
        <v>3.1918426447077302</v>
      </c>
      <c r="F118" s="3">
        <v>5.1026130056976404</v>
      </c>
      <c r="G118" s="3">
        <v>3.4793960412221501</v>
      </c>
      <c r="H118" s="3">
        <v>4.0133321143915204</v>
      </c>
      <c r="I118" s="3">
        <v>3.0601533608331399</v>
      </c>
      <c r="J118" s="3">
        <v>4.3520679361907302</v>
      </c>
      <c r="K118" s="3">
        <v>2.2103067044876501</v>
      </c>
      <c r="L118" s="3">
        <v>6.9455928840482697</v>
      </c>
      <c r="M118" s="3">
        <v>3.9557716597260302</v>
      </c>
      <c r="N118" s="3">
        <v>5.4042819340183197</v>
      </c>
      <c r="O118" s="3">
        <v>1.3234197650248301</v>
      </c>
      <c r="P118" s="3">
        <v>2.75812327032952</v>
      </c>
      <c r="Q118" s="3">
        <v>5.8789537396735501</v>
      </c>
      <c r="R118" s="3">
        <v>3.6751992419477002</v>
      </c>
      <c r="S118" s="3">
        <v>4.1731162461257298</v>
      </c>
      <c r="T118" s="3">
        <v>5.8964644259382197</v>
      </c>
      <c r="U118" s="3">
        <v>1.91489291113662</v>
      </c>
      <c r="V118" s="3">
        <v>3.6521050656775</v>
      </c>
    </row>
    <row r="119" spans="1:37" x14ac:dyDescent="0.35">
      <c r="A119" s="2">
        <v>45470</v>
      </c>
      <c r="B119" s="3">
        <v>3.0630262897057099</v>
      </c>
      <c r="C119" s="3">
        <v>5.1524530671385298</v>
      </c>
      <c r="D119" s="3">
        <v>4.56648449903187</v>
      </c>
      <c r="E119" s="3">
        <v>3.3126056014507501</v>
      </c>
      <c r="F119" s="3">
        <v>5.0111486208776501</v>
      </c>
      <c r="G119" s="3">
        <v>4.0793728246253398</v>
      </c>
      <c r="H119" s="3">
        <v>4.1634580286624496</v>
      </c>
      <c r="I119" s="3">
        <v>2.99624464166215</v>
      </c>
      <c r="J119" s="3">
        <v>4.5890107362211898</v>
      </c>
      <c r="K119" s="3">
        <v>2.0861827838110898</v>
      </c>
      <c r="L119" s="3">
        <v>7.0192033733356904</v>
      </c>
      <c r="M119" s="3">
        <v>4.0864781763234603</v>
      </c>
      <c r="N119" s="3">
        <v>6.1546554684658004</v>
      </c>
      <c r="O119" s="3">
        <v>1.26945636373444</v>
      </c>
      <c r="P119" s="3">
        <v>2.9504577954800602</v>
      </c>
      <c r="Q119" s="3">
        <v>5.5622995936405504</v>
      </c>
      <c r="R119" s="3">
        <v>3.8393754435525498</v>
      </c>
      <c r="S119" s="3">
        <v>3.94901445358563</v>
      </c>
      <c r="T119" s="3">
        <v>5.7819021695436801</v>
      </c>
      <c r="U119" s="3">
        <v>1.8415162571556101</v>
      </c>
      <c r="V119" s="3">
        <v>3.61848189258723</v>
      </c>
    </row>
    <row r="120" spans="1:37" x14ac:dyDescent="0.35">
      <c r="A120" s="2">
        <v>45499</v>
      </c>
      <c r="B120" s="3">
        <v>3.1875164348984799</v>
      </c>
      <c r="C120" s="3">
        <v>5.3954995117736697</v>
      </c>
      <c r="D120" s="3">
        <v>4.38221408723133</v>
      </c>
      <c r="E120" s="3">
        <v>3.24285353773955</v>
      </c>
      <c r="F120" s="3">
        <v>5.5139010879876</v>
      </c>
      <c r="G120" s="3">
        <v>4.1420272682289996</v>
      </c>
      <c r="H120" s="3">
        <v>4.10159610035734</v>
      </c>
      <c r="I120" s="3">
        <v>3.1746686198149701</v>
      </c>
      <c r="J120" s="3">
        <v>4.5484345498592198</v>
      </c>
      <c r="K120" s="3">
        <v>2.1646742172289102</v>
      </c>
      <c r="L120" s="3">
        <v>6.7919404870440196</v>
      </c>
      <c r="M120" s="3">
        <v>3.9031608880264499</v>
      </c>
      <c r="N120" s="3">
        <v>5.9376088086586796</v>
      </c>
      <c r="O120" s="3">
        <v>1.22782928149591</v>
      </c>
      <c r="P120" s="3">
        <v>3.0613290741038699</v>
      </c>
      <c r="Q120" s="3">
        <v>5.51790727632289</v>
      </c>
      <c r="R120" s="3">
        <v>3.8369667957370002</v>
      </c>
      <c r="S120" s="3">
        <v>3.9257561678379198</v>
      </c>
      <c r="T120" s="3">
        <v>5.4208892304163196</v>
      </c>
      <c r="U120" s="3">
        <v>1.98600237203779</v>
      </c>
      <c r="V120" s="3">
        <v>3.5578677532529301</v>
      </c>
    </row>
    <row r="121" spans="1:37" x14ac:dyDescent="0.35">
      <c r="A121" s="2">
        <v>45531</v>
      </c>
      <c r="B121" s="3">
        <v>3.3333871560677202</v>
      </c>
      <c r="C121" s="3">
        <v>5.3085892474229501</v>
      </c>
      <c r="D121" s="3">
        <v>4.0770257564743702</v>
      </c>
      <c r="E121" s="3">
        <v>3.1733370226569</v>
      </c>
      <c r="F121" s="3">
        <v>5.3292285418486101</v>
      </c>
      <c r="G121" s="3">
        <v>4.0004566797399104</v>
      </c>
      <c r="H121" s="3">
        <v>4.0078065088453698</v>
      </c>
      <c r="I121" s="3">
        <v>3.23456121841184</v>
      </c>
      <c r="J121" s="3">
        <v>4.5500285311327398</v>
      </c>
      <c r="K121" s="3">
        <v>2.2535463468510999</v>
      </c>
      <c r="L121" s="3">
        <v>6.3914520760686502</v>
      </c>
      <c r="M121" s="3">
        <v>3.7402633660305602</v>
      </c>
      <c r="N121" s="3">
        <v>6.3119036544672902</v>
      </c>
      <c r="O121" s="3">
        <v>1.23291957874451</v>
      </c>
      <c r="P121" s="3">
        <v>3.0653795211249801</v>
      </c>
      <c r="Q121" s="3">
        <v>5.50319856500189</v>
      </c>
      <c r="R121" s="3">
        <v>3.7011247640065799</v>
      </c>
      <c r="S121" s="3">
        <v>4.3041104945575697</v>
      </c>
      <c r="T121" s="3">
        <v>5.3393664393890798</v>
      </c>
      <c r="U121" s="3">
        <v>1.9325772610577201</v>
      </c>
      <c r="V121" s="3">
        <v>3.5792913107157398</v>
      </c>
    </row>
    <row r="122" spans="1:37" x14ac:dyDescent="0.35">
      <c r="A122" s="2">
        <v>45560</v>
      </c>
      <c r="B122" s="3">
        <v>3.2101122579079999</v>
      </c>
      <c r="C122" s="3">
        <v>4.8115804447874302</v>
      </c>
      <c r="D122" s="3">
        <v>3.9520224529335799</v>
      </c>
      <c r="E122" s="3">
        <v>3.0894274089800899</v>
      </c>
      <c r="F122" s="3">
        <v>5.6383888537859601</v>
      </c>
      <c r="G122" s="3">
        <v>3.7656739142524498</v>
      </c>
      <c r="H122" s="3">
        <v>3.9822371866964601</v>
      </c>
      <c r="I122" s="3">
        <v>3.3314350021262999</v>
      </c>
      <c r="J122" s="3">
        <v>4.7946566472739702</v>
      </c>
      <c r="K122" s="3">
        <v>2.3603446967675601</v>
      </c>
      <c r="L122" s="3">
        <v>5.6681806762417901</v>
      </c>
      <c r="M122" s="3">
        <v>3.7124602031034901</v>
      </c>
      <c r="N122" s="3">
        <v>6.2705851603329803</v>
      </c>
      <c r="O122" s="3">
        <v>1.2038623926588801</v>
      </c>
      <c r="P122" s="3">
        <v>2.8466665953134198</v>
      </c>
      <c r="Q122" s="3">
        <v>5.3690190325586302</v>
      </c>
      <c r="R122" s="3">
        <v>3.4692071341871502</v>
      </c>
      <c r="S122" s="3">
        <v>4.4040657411032802</v>
      </c>
      <c r="T122" s="3">
        <v>5.1447497674264904</v>
      </c>
      <c r="U122" s="3">
        <v>1.9930808411893099</v>
      </c>
      <c r="V122" s="3">
        <v>3.5576695782289498</v>
      </c>
    </row>
    <row r="125" spans="1:37" x14ac:dyDescent="0.35">
      <c r="A125" s="2" t="s">
        <v>91</v>
      </c>
      <c r="B125" s="3" cm="1">
        <f t="array" ref="B125">MIN(_xlfn._xlws.FILTER(B1:B122, ISNUMBER(B1:B122)))</f>
        <v>1.67278912517335</v>
      </c>
      <c r="C125" s="3" cm="1">
        <f t="array" ref="C125">MIN(_xlfn._xlws.FILTER(C1:C122, ISNUMBER(C1:C122)))</f>
        <v>2.3969565374717599</v>
      </c>
      <c r="D125" s="3" cm="1">
        <f t="array" ref="D125">MIN(_xlfn._xlws.FILTER(D1:D122, ISNUMBER(D1:D122)))</f>
        <v>2.1475089377887602</v>
      </c>
      <c r="E125" s="3" cm="1">
        <f t="array" ref="E125">MIN(_xlfn._xlws.FILTER(E1:E122, ISNUMBER(E1:E122)))</f>
        <v>1.47394408743122</v>
      </c>
      <c r="F125" s="3" cm="1">
        <f t="array" ref="F125">MIN(_xlfn._xlws.FILTER(F1:F122, ISNUMBER(F1:F122)))</f>
        <v>2.2808851308709501</v>
      </c>
      <c r="G125" s="3" cm="1">
        <f t="array" ref="G125">MIN(_xlfn._xlws.FILTER(G1:G122, ISNUMBER(G1:G122)))</f>
        <v>1.5056514038384201</v>
      </c>
      <c r="H125" s="3" cm="1">
        <f t="array" ref="H125">MIN(_xlfn._xlws.FILTER(H1:H122, ISNUMBER(H1:H122)))</f>
        <v>2.9495269819861401</v>
      </c>
      <c r="I125" s="3" cm="1">
        <f t="array" ref="I125">MIN(_xlfn._xlws.FILTER(I1:I122, ISNUMBER(I1:I122)))</f>
        <v>2.99624464166215</v>
      </c>
      <c r="J125" s="3" cm="1">
        <f t="array" ref="J125">MIN(_xlfn._xlws.FILTER(J1:J122, ISNUMBER(J1:J122)))</f>
        <v>2.0090343398404902</v>
      </c>
      <c r="K125" s="3" cm="1">
        <f t="array" ref="K125">MIN(_xlfn._xlws.FILTER(K1:K122, ISNUMBER(K1:K122)))</f>
        <v>1.3466061640920299</v>
      </c>
      <c r="L125" s="3" cm="1">
        <f t="array" ref="L125">MIN(_xlfn._xlws.FILTER(L1:L122, ISNUMBER(L1:L122)))</f>
        <v>2.6612628034575598</v>
      </c>
      <c r="M125" s="3" cm="1">
        <f t="array" ref="M125">MIN(_xlfn._xlws.FILTER(M1:M122, ISNUMBER(M1:M122)))</f>
        <v>2.9151070221467199</v>
      </c>
      <c r="N125" s="3" cm="1">
        <f t="array" ref="N125">MIN(_xlfn._xlws.FILTER(N1:N122, ISNUMBER(N1:N122)))</f>
        <v>2.2748700382766698</v>
      </c>
      <c r="O125" s="3" cm="1">
        <f t="array" ref="O125">MIN(_xlfn._xlws.FILTER(O1:O122, ISNUMBER(O1:O122)))</f>
        <v>1.2038623926588801</v>
      </c>
      <c r="P125" s="3" cm="1">
        <f t="array" ref="P125">MIN(_xlfn._xlws.FILTER(P1:P122, ISNUMBER(P1:P122)))</f>
        <v>1.4001886196451701</v>
      </c>
      <c r="Q125" s="3" cm="1">
        <f t="array" ref="Q125">MIN(_xlfn._xlws.FILTER(Q1:Q122, ISNUMBER(Q1:Q122)))</f>
        <v>3.5051293510783101</v>
      </c>
      <c r="R125" s="3" cm="1">
        <f t="array" ref="R125">MIN(_xlfn._xlws.FILTER(R1:R122, ISNUMBER(R1:R122)))</f>
        <v>2.7336092089059498</v>
      </c>
      <c r="S125" s="3" cm="1">
        <f t="array" ref="S125">MIN(_xlfn._xlws.FILTER(S1:S122, ISNUMBER(S1:S122)))</f>
        <v>2.6749973817595198</v>
      </c>
      <c r="T125" s="3" cm="1">
        <f t="array" ref="T125">MIN(_xlfn._xlws.FILTER(T1:T122, ISNUMBER(T1:T122)))</f>
        <v>2.54128845116663</v>
      </c>
      <c r="U125" s="3" cm="1">
        <f t="array" ref="U125">MIN(_xlfn._xlws.FILTER(U1:U122, ISNUMBER(U1:U122)))</f>
        <v>1.1386936801604499</v>
      </c>
      <c r="V125" s="3" cm="1">
        <f t="array" ref="V125">MIN(_xlfn._xlws.FILTER(V1:V122, ISNUMBER(V1:V122)))</f>
        <v>2.6861506485457198</v>
      </c>
    </row>
    <row r="126" spans="1:37" x14ac:dyDescent="0.35">
      <c r="A126" s="2" t="s">
        <v>92</v>
      </c>
      <c r="B126" s="3" cm="1">
        <f t="array" ref="B126">MAX(_xlfn._xlws.FILTER(B1:B122, ISNUMBER(B1:B122)))</f>
        <v>3.40514651414937</v>
      </c>
      <c r="C126" s="3" cm="1">
        <f t="array" ref="C126">MAX(_xlfn._xlws.FILTER(C1:C122, ISNUMBER(C1:C122)))</f>
        <v>10.248522784742899</v>
      </c>
      <c r="D126" s="3" cm="1">
        <f t="array" ref="D126">MAX(_xlfn._xlws.FILTER(D1:D122, ISNUMBER(D1:D122)))</f>
        <v>4.6520220385676696</v>
      </c>
      <c r="E126" s="3" cm="1">
        <f t="array" ref="E126">MAX(_xlfn._xlws.FILTER(E1:E122, ISNUMBER(E1:E122)))</f>
        <v>3.3126056014507501</v>
      </c>
      <c r="F126" s="3" cm="1">
        <f t="array" ref="F126">MAX(_xlfn._xlws.FILTER(F1:F122, ISNUMBER(F1:F122)))</f>
        <v>5.6383888537859601</v>
      </c>
      <c r="G126" s="3" cm="1">
        <f t="array" ref="G126">MAX(_xlfn._xlws.FILTER(G1:G122, ISNUMBER(G1:G122)))</f>
        <v>5.4394125811235501</v>
      </c>
      <c r="H126" s="3" cm="1">
        <f t="array" ref="H126">MAX(_xlfn._xlws.FILTER(H1:H122, ISNUMBER(H1:H122)))</f>
        <v>4.5385742562819402</v>
      </c>
      <c r="I126" s="3" cm="1">
        <f t="array" ref="I126">MAX(_xlfn._xlws.FILTER(I1:I122, ISNUMBER(I1:I122)))</f>
        <v>5.3282968253395699</v>
      </c>
      <c r="J126" s="3" cm="1">
        <f t="array" ref="J126">MAX(_xlfn._xlws.FILTER(J1:J122, ISNUMBER(J1:J122)))</f>
        <v>4.7946566472739702</v>
      </c>
      <c r="K126" s="3" cm="1">
        <f t="array" ref="K126">MAX(_xlfn._xlws.FILTER(K1:K122, ISNUMBER(K1:K122)))</f>
        <v>2.8724214578688598</v>
      </c>
      <c r="L126" s="3" cm="1">
        <f t="array" ref="L126">MAX(_xlfn._xlws.FILTER(L1:L122, ISNUMBER(L1:L122)))</f>
        <v>11.4025966828312</v>
      </c>
      <c r="M126" s="3" cm="1">
        <f t="array" ref="M126">MAX(_xlfn._xlws.FILTER(M1:M122, ISNUMBER(M1:M122)))</f>
        <v>5.5373300013881401</v>
      </c>
      <c r="N126" s="3" cm="1">
        <f t="array" ref="N126">MAX(_xlfn._xlws.FILTER(N1:N122, ISNUMBER(N1:N122)))</f>
        <v>6.3119036544672902</v>
      </c>
      <c r="O126" s="3" cm="1">
        <f t="array" ref="O126">MAX(_xlfn._xlws.FILTER(O1:O122, ISNUMBER(O1:O122)))</f>
        <v>2.3068261806788302</v>
      </c>
      <c r="P126" s="3" cm="1">
        <f t="array" ref="P126">MAX(_xlfn._xlws.FILTER(P1:P122, ISNUMBER(P1:P122)))</f>
        <v>3.8077275613331598</v>
      </c>
      <c r="Q126" s="3" cm="1">
        <f t="array" ref="Q126">MAX(_xlfn._xlws.FILTER(Q1:Q122, ISNUMBER(Q1:Q122)))</f>
        <v>6.0776612646060002</v>
      </c>
      <c r="R126" s="3" cm="1">
        <f t="array" ref="R126">MAX(_xlfn._xlws.FILTER(R1:R122, ISNUMBER(R1:R122)))</f>
        <v>4.2635394107541504</v>
      </c>
      <c r="S126" s="3" cm="1">
        <f t="array" ref="S126">MAX(_xlfn._xlws.FILTER(S1:S122, ISNUMBER(S1:S122)))</f>
        <v>6.1770463216038198</v>
      </c>
      <c r="T126" s="3" cm="1">
        <f t="array" ref="T126">MAX(_xlfn._xlws.FILTER(T1:T122, ISNUMBER(T1:T122)))</f>
        <v>6.8081939936007503</v>
      </c>
      <c r="U126" s="3" cm="1">
        <f t="array" ref="U126">MAX(_xlfn._xlws.FILTER(U1:U122, ISNUMBER(U1:U122)))</f>
        <v>4.1398127386486596</v>
      </c>
      <c r="V126" s="3" cm="1">
        <f t="array" ref="V126">MAX(_xlfn._xlws.FILTER(V1:V122, ISNUMBER(V1:V122)))</f>
        <v>5.3620417491555097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0.95</v>
      </c>
      <c r="C128" s="9" cm="1">
        <f t="array" ref="C128">_xlfn.PERCENTRANK.EXC(_xlfn._xlws.FILTER(C1:C122, ISNUMBER(C1:C122)),C122)</f>
        <v>0.71299999999999997</v>
      </c>
      <c r="D128" s="9" cm="1">
        <f t="array" ref="D128">_xlfn.PERCENTRANK.EXC(_xlfn._xlws.FILTER(D1:D122, ISNUMBER(D1:D122)),D122)</f>
        <v>0.80300000000000005</v>
      </c>
      <c r="E128" s="9" cm="1">
        <f t="array" ref="E128">_xlfn.PERCENTRANK.EXC(_xlfn._xlws.FILTER(E1:E122, ISNUMBER(E1:E122)),E122)</f>
        <v>0.93400000000000005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0.77800000000000002</v>
      </c>
      <c r="H128" s="9" cm="1">
        <f t="array" ref="H128">_xlfn.PERCENTRANK.EXC(_xlfn._xlws.FILTER(H1:H122, ISNUMBER(H1:H122)),H122)</f>
        <v>0.69599999999999995</v>
      </c>
      <c r="I128" s="9" cm="1">
        <f t="array" ref="I128">_xlfn.PERCENTRANK.EXC(_xlfn._xlws.FILTER(I1:I122, ISNUMBER(I1:I122)),I122)</f>
        <v>7.2999999999999995E-2</v>
      </c>
      <c r="J128" s="9" cm="1">
        <f t="array" ref="J128">_xlfn.PERCENTRANK.EXC(_xlfn._xlws.FILTER(J1:J122, ISNUMBER(J1:J122)),J122)</f>
        <v>0.99</v>
      </c>
      <c r="K128" s="9" cm="1">
        <f t="array" ref="K128">_xlfn.PERCENTRANK.EXC(_xlfn._xlws.FILTER(K1:K122, ISNUMBER(K1:K122)),K122)</f>
        <v>0.69599999999999995</v>
      </c>
      <c r="L128" s="9" cm="1">
        <f t="array" ref="L128">_xlfn.PERCENTRANK.EXC(_xlfn._xlws.FILTER(L1:L122, ISNUMBER(L1:L122)),L122)</f>
        <v>0.68799999999999994</v>
      </c>
      <c r="M128" s="9" cm="1">
        <f t="array" ref="M128">_xlfn.PERCENTRANK.EXC(_xlfn._xlws.FILTER(M1:M122, ISNUMBER(M1:M122)),M122)</f>
        <v>0.47499999999999998</v>
      </c>
      <c r="N128" s="9" cm="1">
        <f t="array" ref="N128">_xlfn.PERCENTRANK.EXC(_xlfn._xlws.FILTER(N1:N122, ISNUMBER(N1:N122)),N122)</f>
        <v>0.98299999999999998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0.77</v>
      </c>
      <c r="Q128" s="9" cm="1">
        <f t="array" ref="Q128">_xlfn.PERCENTRANK.EXC(_xlfn._xlws.FILTER(Q1:Q122, ISNUMBER(Q1:Q122)),Q122)</f>
        <v>0.92600000000000005</v>
      </c>
      <c r="R128" s="9" cm="1">
        <f t="array" ref="R128">_xlfn.PERCENTRANK.EXC(_xlfn._xlws.FILTER(R1:R122, ISNUMBER(R1:R122)),R122)</f>
        <v>0.83599999999999997</v>
      </c>
      <c r="S128" s="9" cm="1">
        <f t="array" ref="S128">_xlfn.PERCENTRANK.EXC(_xlfn._xlws.FILTER(S1:S122, ISNUMBER(S1:S122)),S122)</f>
        <v>0.54</v>
      </c>
      <c r="T128" s="9" cm="1">
        <f t="array" ref="T128">_xlfn.PERCENTRANK.EXC(_xlfn._xlws.FILTER(T1:T122, ISNUMBER(T1:T122)),T122)</f>
        <v>0.88500000000000001</v>
      </c>
      <c r="U128" s="9" cm="1">
        <f t="array" ref="U128">_xlfn.PERCENTRANK.EXC(_xlfn._xlws.FILTER(U1:U122, ISNUMBER(U1:U122)),U122)</f>
        <v>0.56699999999999995</v>
      </c>
      <c r="V128" s="9" cm="1">
        <f t="array" ref="V128">_xlfn.PERCENTRANK.EXC(_xlfn._xlws.FILTER(V1:V122, ISNUMBER(V1:V122)),V122)</f>
        <v>0.33900000000000002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41908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-1.2006462000000001E-2</v>
      </c>
      <c r="D2" s="24" cm="1">
        <f t="array" ref="D2:D122">_xll.FDS(D1,"FG_TOTAL_RETURNC(-10AY,0,AM)")/100</f>
        <v>-5.7388306E-2</v>
      </c>
      <c r="E2" s="24" cm="1">
        <f t="array" ref="E2:E122">_xll.FDS(E1,"FG_TOTAL_RETURNC(-10AY,0,AM)")/100</f>
        <v>-2.4053276000000002E-2</v>
      </c>
      <c r="F2" s="24" cm="1">
        <f t="array" ref="F2:F122">_xll.FDS(F1,"FG_TOTAL_RETURNC(-10AY,0,AM)")/100</f>
        <v>-1.4221311E-2</v>
      </c>
      <c r="G2" s="24" cm="1">
        <f t="array" ref="G2:G122">_xll.FDS(G1,"FG_TOTAL_RETURNC(-10AY,0,AM)")/100</f>
        <v>-4.1147413000000001E-2</v>
      </c>
      <c r="H2" s="24" cm="1">
        <f t="array" ref="H2:H122">_xll.FDS(H1,"FG_TOTAL_RETURNC(-10AY,0,AM)")/100</f>
        <v>-5.7633343000000004E-2</v>
      </c>
      <c r="I2" s="24" cm="1">
        <f t="array" ref="I2:I122">_xll.FDS(I1,"FG_TOTAL_RETURNC(-10AY,0,AM)")/100</f>
        <v>-7.2979506999999999E-2</v>
      </c>
      <c r="J2" s="24" cm="1">
        <f t="array" ref="J2:J122">_xll.FDS(J1,"FG_TOTAL_RETURNC(-10AY,0,AM)")/100</f>
        <v>-4.5619370000000006E-2</v>
      </c>
      <c r="K2" s="24" cm="1">
        <f t="array" ref="K2:K122">_xll.FDS(K1,"FG_TOTAL_RETURNC(-10AY,0,AM)")/100</f>
        <v>-7.2285532999999999E-2</v>
      </c>
      <c r="L2" s="24" cm="1">
        <f t="array" ref="L2:L122">_xll.FDS(L1,"FG_TOTAL_RETURNC(-10AY,0,AM)")/100</f>
        <v>-0.12579912000000001</v>
      </c>
      <c r="M2" s="24" cm="1">
        <f t="array" ref="M2:M122">_xll.FDS(M1,"FG_TOTAL_RETURNC(-10AY,0,AM)")/100</f>
        <v>-9.9722980000000003E-2</v>
      </c>
      <c r="N2" s="24" cm="1">
        <f t="array" ref="N2:N122">_xll.FDS(N1,"FG_TOTAL_RETURNC(-10AY,0,AM)")/100</f>
        <v>-0.11525899000000001</v>
      </c>
      <c r="O2" s="24" cm="1">
        <f t="array" ref="O2:O122">_xll.FDS(O1,"FG_TOTAL_RETURNC(-10AY,0,AM)")/100</f>
        <v>-1.9871831E-2</v>
      </c>
      <c r="P2" s="24" cm="1">
        <f t="array" ref="P2:P122">_xll.FDS(P1,"FG_TOTAL_RETURNC(-10AY,0,AM)")/100</f>
        <v>-4.4693829999999997E-2</v>
      </c>
      <c r="Q2" s="24" cm="1">
        <f t="array" ref="Q2:Q122">_xll.FDS(Q1,"FG_TOTAL_RETURNC(-10AY,0,AM)")/100</f>
        <v>-9.8224279999999994E-3</v>
      </c>
      <c r="R2" s="24" cm="1">
        <f t="array" ref="R2:R122">_xll.FDS(R1,"FG_TOTAL_RETURNC(-10AY,0,AM)")/100</f>
        <v>2.2740960000000001E-2</v>
      </c>
      <c r="S2" s="24" cm="1">
        <f t="array" ref="S2:S122">_xll.FDS(S1,"FG_TOTAL_RETURNC(-10AY,0,AM)")/100</f>
        <v>-0.1214171</v>
      </c>
      <c r="T2" s="24" cm="1">
        <f t="array" ref="T2:T122">_xll.FDS(T1,"FG_TOTAL_RETURNC(-10AY,0,AM)")/100</f>
        <v>1.1489510000000001E-2</v>
      </c>
      <c r="U2" s="24" cm="1">
        <f t="array" ref="U2:U122">_xll.FDS(U1,"FG_TOTAL_RETURNC(-10AY,0,AM)")/100</f>
        <v>-3.0157268000000001E-2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41939</v>
      </c>
      <c r="B3" s="24" t="e">
        <v>#N/A</v>
      </c>
      <c r="C3" s="24">
        <v>-3.1315744E-2</v>
      </c>
      <c r="D3" s="24">
        <v>-8.7495445999999991E-3</v>
      </c>
      <c r="E3" s="24">
        <v>-1.4944911E-2</v>
      </c>
      <c r="F3" s="24">
        <v>-2.4630546999999999E-2</v>
      </c>
      <c r="G3" s="24">
        <v>-4.6016750000000002E-2</v>
      </c>
      <c r="H3" s="24">
        <v>-9.1086626000000011E-3</v>
      </c>
      <c r="I3" s="24">
        <v>-9.1086626000000011E-3</v>
      </c>
      <c r="J3" s="24">
        <v>-2.9089390999999999E-2</v>
      </c>
      <c r="K3" s="24">
        <v>-6.4177217000000009E-2</v>
      </c>
      <c r="L3" s="24">
        <v>-0.15401160999999999</v>
      </c>
      <c r="M3" s="24">
        <v>1.9692301999999998E-2</v>
      </c>
      <c r="N3" s="24">
        <v>-0.11181426</v>
      </c>
      <c r="O3" s="24">
        <v>-7.1942209999999998E-3</v>
      </c>
      <c r="P3" s="24">
        <v>-2.4732113E-2</v>
      </c>
      <c r="Q3" s="24">
        <v>-1.6405879999999998E-2</v>
      </c>
      <c r="R3" s="24">
        <v>-3.2665489999999998E-2</v>
      </c>
      <c r="S3" s="24">
        <v>7.578528000000001E-2</v>
      </c>
      <c r="T3" s="24">
        <v>-8.1541599999999992E-2</v>
      </c>
      <c r="U3" s="24">
        <v>-7.1653900000000006E-2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41969</v>
      </c>
      <c r="B4" s="24" t="e">
        <v>#N/A</v>
      </c>
      <c r="C4" s="24">
        <v>2.026534E-2</v>
      </c>
      <c r="D4" s="24">
        <v>2.6112555999999999E-2</v>
      </c>
      <c r="E4" s="24">
        <v>4.7378182000000005E-2</v>
      </c>
      <c r="F4" s="24">
        <v>-1.4429985999999999E-2</v>
      </c>
      <c r="G4" s="24">
        <v>3.1052232000000003E-2</v>
      </c>
      <c r="H4" s="24">
        <v>-8.5357430000000001E-3</v>
      </c>
      <c r="I4" s="24">
        <v>4.0052532999999994E-2</v>
      </c>
      <c r="J4" s="24">
        <v>2.4089812999999998E-3</v>
      </c>
      <c r="K4" s="24">
        <v>-6.3914059999999997E-3</v>
      </c>
      <c r="L4" s="24">
        <v>9.9669460000000001E-2</v>
      </c>
      <c r="M4" s="24">
        <v>6.5027119999999994E-2</v>
      </c>
      <c r="N4" s="24">
        <v>5.9381722999999999E-3</v>
      </c>
      <c r="O4" s="24">
        <v>5.6324123999999996E-2</v>
      </c>
      <c r="P4" s="24">
        <v>6.3609479999999996E-2</v>
      </c>
      <c r="Q4" s="24">
        <v>0</v>
      </c>
      <c r="R4" s="24">
        <v>3.3548832000000001E-2</v>
      </c>
      <c r="S4" s="24">
        <v>7.1764945999999996E-2</v>
      </c>
      <c r="T4" s="24">
        <v>-7.9505444000000005E-3</v>
      </c>
      <c r="U4" s="24">
        <v>7.2815419999999994E-3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41999</v>
      </c>
      <c r="B5" s="24" t="e">
        <v>#N/A</v>
      </c>
      <c r="C5" s="24">
        <v>-6.0824689999999994E-2</v>
      </c>
      <c r="D5" s="24">
        <v>-1.4677226999999999E-2</v>
      </c>
      <c r="E5" s="24">
        <v>-1.6896604999999999E-2</v>
      </c>
      <c r="F5" s="24">
        <v>-9.9744559999999996E-2</v>
      </c>
      <c r="G5" s="24">
        <v>-5.9690356E-2</v>
      </c>
      <c r="H5" s="24">
        <v>-8.166313E-2</v>
      </c>
      <c r="I5" s="24">
        <v>-3.2995581999999996E-2</v>
      </c>
      <c r="J5" s="24">
        <v>-0.10193526999999999</v>
      </c>
      <c r="K5" s="24">
        <v>-1.6847669999999999E-2</v>
      </c>
      <c r="L5" s="24">
        <v>-0.14622216999999998</v>
      </c>
      <c r="M5" s="24">
        <v>-7.1612176999999999E-2</v>
      </c>
      <c r="N5" s="24">
        <v>-0.12750881999999999</v>
      </c>
      <c r="O5" s="24">
        <v>-8.035225E-2</v>
      </c>
      <c r="P5" s="24">
        <v>4.2703152000000003E-3</v>
      </c>
      <c r="Q5" s="24">
        <v>-6.0124160000000003E-2</v>
      </c>
      <c r="R5" s="24">
        <v>-5.5887460000000007E-2</v>
      </c>
      <c r="S5" s="24">
        <v>-4.4991255000000001E-2</v>
      </c>
      <c r="T5" s="24">
        <v>-0.11685639</v>
      </c>
      <c r="U5" s="24">
        <v>-8.2864939999999998E-2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42031</v>
      </c>
      <c r="B6" s="24" t="e">
        <v>#N/A</v>
      </c>
      <c r="C6" s="24">
        <v>-1.0842144E-2</v>
      </c>
      <c r="D6" s="24">
        <v>-3.6484003E-4</v>
      </c>
      <c r="E6" s="24">
        <v>5.2877069999999998E-2</v>
      </c>
      <c r="F6" s="24">
        <v>-4.5341069999999997E-2</v>
      </c>
      <c r="G6" s="24">
        <v>-4.3111506000000001E-2</v>
      </c>
      <c r="H6" s="24">
        <v>-1.6936659999999999E-2</v>
      </c>
      <c r="I6" s="24">
        <v>5.3928019999999993E-2</v>
      </c>
      <c r="J6" s="24">
        <v>6.7499876E-3</v>
      </c>
      <c r="K6" s="24">
        <v>2.4516819999999998E-2</v>
      </c>
      <c r="L6" s="24">
        <v>1.3154268E-2</v>
      </c>
      <c r="M6" s="24">
        <v>5.3176639999999997E-2</v>
      </c>
      <c r="N6" s="24">
        <v>-0.17633343000000001</v>
      </c>
      <c r="O6" s="24">
        <v>0.12593615</v>
      </c>
      <c r="P6" s="24">
        <v>3.6341786000000001E-2</v>
      </c>
      <c r="Q6" s="24">
        <v>-5.5385829999999997E-2</v>
      </c>
      <c r="R6" s="24">
        <v>5.2568555000000003E-2</v>
      </c>
      <c r="S6" s="24">
        <v>5.0055265000000002E-2</v>
      </c>
      <c r="T6" s="24">
        <v>-2.5749563999999999E-2</v>
      </c>
      <c r="U6" s="24">
        <v>-1.0259210999999999E-2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42062</v>
      </c>
      <c r="B7" s="24" t="e">
        <v>#N/A</v>
      </c>
      <c r="C7" s="24">
        <v>5.3020715999999996E-2</v>
      </c>
      <c r="D7" s="24">
        <v>6.5693855000000002E-3</v>
      </c>
      <c r="E7" s="24">
        <v>2.7818800000000001E-2</v>
      </c>
      <c r="F7" s="24">
        <v>2.5272369999999999E-2</v>
      </c>
      <c r="G7" s="24">
        <v>-2.5138736000000002E-2</v>
      </c>
      <c r="H7" s="24">
        <v>1.6479372999999999E-2</v>
      </c>
      <c r="I7" s="24">
        <v>1.0739088000000001E-2</v>
      </c>
      <c r="J7" s="24">
        <v>9.2189309999999997E-3</v>
      </c>
      <c r="K7" s="24">
        <v>-1.0829686999999999E-2</v>
      </c>
      <c r="L7" s="24">
        <v>-4.300785E-2</v>
      </c>
      <c r="M7" s="24">
        <v>4.843712E-3</v>
      </c>
      <c r="N7" s="24">
        <v>7.3797702999999992E-2</v>
      </c>
      <c r="O7" s="24">
        <v>1.1789559999999999E-2</v>
      </c>
      <c r="P7" s="24">
        <v>2.235067E-2</v>
      </c>
      <c r="Q7" s="24">
        <v>6.693458599999999E-2</v>
      </c>
      <c r="R7" s="24">
        <v>-1.7612576E-3</v>
      </c>
      <c r="S7" s="24">
        <v>-0.13091487000000002</v>
      </c>
      <c r="T7" s="24">
        <v>3.0190706000000001E-2</v>
      </c>
      <c r="U7" s="24">
        <v>7.092190000000001E-2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42090</v>
      </c>
      <c r="B8" s="24" t="e">
        <v>#N/A</v>
      </c>
      <c r="C8" s="24">
        <v>-3.6310792000000001E-2</v>
      </c>
      <c r="D8" s="24">
        <v>-2.1754920000000001E-2</v>
      </c>
      <c r="E8" s="24">
        <v>-5.2694680000000002E-3</v>
      </c>
      <c r="F8" s="24">
        <v>-2.5500060000000001E-3</v>
      </c>
      <c r="G8" s="24">
        <v>-5.6597470000000004E-2</v>
      </c>
      <c r="H8" s="24">
        <v>-2.2107541999999997E-2</v>
      </c>
      <c r="I8" s="24">
        <v>-2.2187471E-2</v>
      </c>
      <c r="J8" s="24">
        <v>-3.4047483999999996E-2</v>
      </c>
      <c r="K8" s="24">
        <v>1.2184380999999999E-2</v>
      </c>
      <c r="L8" s="24">
        <v>-0.14386659999999998</v>
      </c>
      <c r="M8" s="24">
        <v>-2.9944419999999999E-2</v>
      </c>
      <c r="N8" s="24">
        <v>-0.15830124000000001</v>
      </c>
      <c r="O8" s="24">
        <v>-6.7523239999999998E-2</v>
      </c>
      <c r="P8" s="24">
        <v>-4.1462779999999998E-3</v>
      </c>
      <c r="Q8" s="24">
        <v>-7.2143736E-2</v>
      </c>
      <c r="R8" s="24">
        <v>-5.7838320000000006E-2</v>
      </c>
      <c r="S8" s="24">
        <v>-7.2796940000000004E-2</v>
      </c>
      <c r="T8" s="24">
        <v>-7.7634992999999999E-2</v>
      </c>
      <c r="U8" s="24">
        <v>-0.12888432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42121</v>
      </c>
      <c r="B9" s="24" t="e">
        <v>#N/A</v>
      </c>
      <c r="C9" s="24">
        <v>8.8671209999999986E-2</v>
      </c>
      <c r="D9" s="24">
        <v>-2.186805E-2</v>
      </c>
      <c r="E9" s="24">
        <v>1.179874E-2</v>
      </c>
      <c r="F9" s="24">
        <v>9.2458490000000004E-2</v>
      </c>
      <c r="G9" s="24">
        <v>7.2417380000000003E-2</v>
      </c>
      <c r="H9" s="24">
        <v>6.6314935999999991E-2</v>
      </c>
      <c r="I9" s="24">
        <v>8.8526729999999998E-2</v>
      </c>
      <c r="J9" s="24">
        <v>3.4731746000000001E-2</v>
      </c>
      <c r="K9" s="24">
        <v>9.3161220000000003E-2</v>
      </c>
      <c r="L9" s="24">
        <v>0.21525251000000001</v>
      </c>
      <c r="M9" s="24">
        <v>6.9567799999999999E-2</v>
      </c>
      <c r="N9" s="24">
        <v>6.238544E-2</v>
      </c>
      <c r="O9" s="24">
        <v>-3.9090037000000001E-2</v>
      </c>
      <c r="P9" s="24">
        <v>0.21877373</v>
      </c>
      <c r="Q9" s="24">
        <v>5.6405544000000002E-2</v>
      </c>
      <c r="R9" s="24">
        <v>3.5854219999999999E-2</v>
      </c>
      <c r="S9" s="24">
        <v>5.1326631999999997E-2</v>
      </c>
      <c r="T9" s="24">
        <v>0.19232035</v>
      </c>
      <c r="U9" s="24">
        <v>7.6608179999999998E-2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42151</v>
      </c>
      <c r="B10" s="24" t="e">
        <v>#N/A</v>
      </c>
      <c r="C10" s="24">
        <v>-3.1841278000000001E-2</v>
      </c>
      <c r="D10" s="24">
        <v>-1.5915096E-2</v>
      </c>
      <c r="E10" s="24">
        <v>-4.8548340000000002E-2</v>
      </c>
      <c r="F10" s="24">
        <v>-5.6942225000000006E-2</v>
      </c>
      <c r="G10" s="24">
        <v>-1.588875E-2</v>
      </c>
      <c r="H10" s="24">
        <v>-7.8445195999999995E-2</v>
      </c>
      <c r="I10" s="24">
        <v>-2.4662375E-2</v>
      </c>
      <c r="J10" s="24">
        <v>-2.1103382E-2</v>
      </c>
      <c r="K10" s="24">
        <v>-7.4529170000000006E-2</v>
      </c>
      <c r="L10" s="24">
        <v>-9.1551300000000002E-2</v>
      </c>
      <c r="M10" s="24">
        <v>-6.2649546E-2</v>
      </c>
      <c r="N10" s="24">
        <v>8.2038039999999993E-2</v>
      </c>
      <c r="O10" s="24">
        <v>1.1670590000000002E-2</v>
      </c>
      <c r="P10" s="24">
        <v>-2.1739125000000002E-2</v>
      </c>
      <c r="Q10" s="24">
        <v>-9.3815919999999994E-3</v>
      </c>
      <c r="R10" s="24">
        <v>-3.0984699999999997E-2</v>
      </c>
      <c r="S10" s="24">
        <v>-6.2060355999999999E-4</v>
      </c>
      <c r="T10" s="24">
        <v>-4.2066336000000003E-2</v>
      </c>
      <c r="U10" s="24">
        <v>-2.9875039999999999E-2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42181</v>
      </c>
      <c r="B11" s="24" t="e">
        <v>#N/A</v>
      </c>
      <c r="C11" s="24">
        <v>-7.305354E-2</v>
      </c>
      <c r="D11" s="24">
        <v>-8.7091870000000002E-2</v>
      </c>
      <c r="E11" s="24">
        <v>-2.1167696E-2</v>
      </c>
      <c r="F11" s="24">
        <v>-3.1611859999999999E-2</v>
      </c>
      <c r="G11" s="24">
        <v>9.8384619999999992E-3</v>
      </c>
      <c r="H11" s="24">
        <v>-6.1497629999999998E-2</v>
      </c>
      <c r="I11" s="24">
        <v>-3.9735138000000003E-2</v>
      </c>
      <c r="J11" s="24">
        <v>-2.1033883E-3</v>
      </c>
      <c r="K11" s="24">
        <v>-3.8110076999999999E-2</v>
      </c>
      <c r="L11" s="24">
        <v>7.7780484999999998E-3</v>
      </c>
      <c r="M11" s="24">
        <v>-7.8052880000000005E-3</v>
      </c>
      <c r="N11" s="24">
        <v>-5.9856414999999996E-2</v>
      </c>
      <c r="O11" s="24">
        <v>8.4969999999999993E-3</v>
      </c>
      <c r="P11" s="24">
        <v>-9.5146239999999993E-2</v>
      </c>
      <c r="Q11" s="24">
        <v>-1.7703593E-2</v>
      </c>
      <c r="R11" s="24">
        <v>1.1453629E-2</v>
      </c>
      <c r="S11" s="24">
        <v>-2.3142160000000002E-2</v>
      </c>
      <c r="T11" s="24">
        <v>1.6852379000000001E-2</v>
      </c>
      <c r="U11" s="24">
        <v>1.3437866999999999E-2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42212</v>
      </c>
      <c r="B12" s="24" t="e">
        <v>#N/A</v>
      </c>
      <c r="C12" s="24">
        <v>-7.6963243000000001E-2</v>
      </c>
      <c r="D12" s="24">
        <v>-5.8974323000000002E-2</v>
      </c>
      <c r="E12" s="24">
        <v>-1.8504262E-2</v>
      </c>
      <c r="F12" s="24">
        <v>-4.4377383999999999E-2</v>
      </c>
      <c r="G12" s="24">
        <v>-0.11237842000000001</v>
      </c>
      <c r="H12" s="24">
        <v>-2.0695388000000002E-2</v>
      </c>
      <c r="I12" s="24">
        <v>-9.6551709999999999E-2</v>
      </c>
      <c r="J12" s="24">
        <v>-6.9384932999999996E-2</v>
      </c>
      <c r="K12" s="24">
        <v>-8.7307269999999992E-2</v>
      </c>
      <c r="L12" s="24">
        <v>-0.15205568</v>
      </c>
      <c r="M12" s="24">
        <v>-6.0610714000000003E-2</v>
      </c>
      <c r="N12" s="24">
        <v>-0.20797961999999998</v>
      </c>
      <c r="O12" s="24">
        <v>-1.3784050999999999E-2</v>
      </c>
      <c r="P12" s="24">
        <v>-0.12672806</v>
      </c>
      <c r="Q12" s="24">
        <v>-2.8946996000000003E-3</v>
      </c>
      <c r="R12" s="24">
        <v>-6.9484770000000001E-2</v>
      </c>
      <c r="S12" s="24">
        <v>-0.10954446000000001</v>
      </c>
      <c r="T12" s="24">
        <v>-1.1522292999999999E-2</v>
      </c>
      <c r="U12" s="24">
        <v>2.9834151000000003E-2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42243</v>
      </c>
      <c r="B13" s="24" t="e">
        <v>#N/A</v>
      </c>
      <c r="C13" s="24">
        <v>-1.6393483E-2</v>
      </c>
      <c r="D13" s="24">
        <v>-7.538599E-2</v>
      </c>
      <c r="E13" s="24">
        <v>-6.8866133999999996E-2</v>
      </c>
      <c r="F13" s="24">
        <v>-3.2912493000000001E-2</v>
      </c>
      <c r="G13" s="24">
        <v>-0.149659815</v>
      </c>
      <c r="H13" s="24">
        <v>-0.1200338</v>
      </c>
      <c r="I13" s="24">
        <v>-7.4253979999999997E-2</v>
      </c>
      <c r="J13" s="24">
        <v>-3.4609735000000003E-2</v>
      </c>
      <c r="K13" s="24">
        <v>-5.4409739999999998E-2</v>
      </c>
      <c r="L13" s="24">
        <v>-7.3796806000000006E-2</v>
      </c>
      <c r="M13" s="24">
        <v>-5.6232689999999995E-2</v>
      </c>
      <c r="N13" s="24">
        <v>2.6795268000000001E-2</v>
      </c>
      <c r="O13" s="24">
        <v>-4.6921787000000006E-2</v>
      </c>
      <c r="P13" s="24">
        <v>-6.9210469999999996E-2</v>
      </c>
      <c r="Q13" s="24">
        <v>-3.3050478000000001E-2</v>
      </c>
      <c r="R13" s="24">
        <v>-3.8596868999999999E-2</v>
      </c>
      <c r="S13" s="24">
        <v>-5.7490883000000007E-2</v>
      </c>
      <c r="T13" s="24">
        <v>-8.6826440000000005E-2</v>
      </c>
      <c r="U13" s="24">
        <v>-0.14270383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42272</v>
      </c>
      <c r="B14" s="24" t="e">
        <v>#N/A</v>
      </c>
      <c r="C14" s="24">
        <v>-4.9712659999999999E-2</v>
      </c>
      <c r="D14" s="24">
        <v>-0.14931243999999999</v>
      </c>
      <c r="E14" s="24">
        <v>-4.1057467E-2</v>
      </c>
      <c r="F14" s="24">
        <v>-2.7738987999999999E-2</v>
      </c>
      <c r="G14" s="24">
        <v>-9.3333124999999996E-3</v>
      </c>
      <c r="H14" s="24">
        <v>-6.3400563999999993E-2</v>
      </c>
      <c r="I14" s="24">
        <v>-2.2488773000000004E-2</v>
      </c>
      <c r="J14" s="24">
        <v>-2.8032004999999999E-2</v>
      </c>
      <c r="K14" s="24">
        <v>-2.4927257999999997E-3</v>
      </c>
      <c r="L14" s="24">
        <v>-0.16705162000000001</v>
      </c>
      <c r="M14" s="24">
        <v>-8.9374839999999997E-2</v>
      </c>
      <c r="N14" s="24">
        <v>1.5657544000000002E-2</v>
      </c>
      <c r="O14" s="24">
        <v>-3.4916222000000004E-2</v>
      </c>
      <c r="P14" s="24">
        <v>-4.7972083000000006E-2</v>
      </c>
      <c r="Q14" s="24">
        <v>-2.7713656000000003E-2</v>
      </c>
      <c r="R14" s="24">
        <v>1.3843536E-2</v>
      </c>
      <c r="S14" s="24">
        <v>-7.0043919999999996E-2</v>
      </c>
      <c r="T14" s="24">
        <v>-3.3879697E-2</v>
      </c>
      <c r="U14" s="24">
        <v>-2.0650803999999998E-2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42304</v>
      </c>
      <c r="B15" s="24" t="e">
        <v>#N/A</v>
      </c>
      <c r="C15" s="24">
        <v>7.0759059999999999E-2</v>
      </c>
      <c r="D15" s="24">
        <v>0.24769056</v>
      </c>
      <c r="E15" s="24">
        <v>7.3900339999999995E-2</v>
      </c>
      <c r="F15" s="24">
        <v>2.1578074E-3</v>
      </c>
      <c r="G15" s="24">
        <v>4.4414519999999999E-2</v>
      </c>
      <c r="H15" s="24">
        <v>8.5128190000000006E-2</v>
      </c>
      <c r="I15" s="24">
        <v>9.049082E-2</v>
      </c>
      <c r="J15" s="24">
        <v>7.7692747000000006E-2</v>
      </c>
      <c r="K15" s="24">
        <v>0.13077879000000001</v>
      </c>
      <c r="L15" s="24">
        <v>7.0240380000000005E-2</v>
      </c>
      <c r="M15" s="24">
        <v>0.10325265</v>
      </c>
      <c r="N15" s="24">
        <v>0.10380280000000001</v>
      </c>
      <c r="O15" s="24">
        <v>5.5354594999999999E-2</v>
      </c>
      <c r="P15" s="24">
        <v>0.11154377</v>
      </c>
      <c r="Q15" s="24">
        <v>3.3729315000000003E-2</v>
      </c>
      <c r="R15" s="24">
        <v>3.4296274000000002E-2</v>
      </c>
      <c r="S15" s="24">
        <v>0.11089504</v>
      </c>
      <c r="T15" s="24">
        <v>-2.1210431999999998E-2</v>
      </c>
      <c r="U15" s="24">
        <v>8.434498E-2</v>
      </c>
      <c r="V15" s="24">
        <v>-1.0450065E-2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42335</v>
      </c>
      <c r="B16" s="24" t="e">
        <v>#N/A</v>
      </c>
      <c r="C16" s="24">
        <v>-8.161533E-2</v>
      </c>
      <c r="D16" s="24">
        <v>-4.0259179999999999E-2</v>
      </c>
      <c r="E16" s="24">
        <v>-6.4991713000000007E-2</v>
      </c>
      <c r="F16" s="24">
        <v>-0.11052627</v>
      </c>
      <c r="G16" s="24">
        <v>-7.4038563000000002E-2</v>
      </c>
      <c r="H16" s="24">
        <v>0</v>
      </c>
      <c r="I16" s="24">
        <v>-5.5555525000000001E-2</v>
      </c>
      <c r="J16" s="24">
        <v>-1.2197375E-2</v>
      </c>
      <c r="K16" s="24">
        <v>-1.6390382999999998E-2</v>
      </c>
      <c r="L16" s="24">
        <v>7.7720879999999999E-3</v>
      </c>
      <c r="M16" s="24">
        <v>-8.1933500000000006E-2</v>
      </c>
      <c r="N16" s="24">
        <v>-0.17039108</v>
      </c>
      <c r="O16" s="24">
        <v>-6.6849527000000006E-2</v>
      </c>
      <c r="P16" s="24">
        <v>-4.6775219999999999E-2</v>
      </c>
      <c r="Q16" s="24">
        <v>-0.10615807999999999</v>
      </c>
      <c r="R16" s="24">
        <v>-4.2779445999999999E-2</v>
      </c>
      <c r="S16" s="24">
        <v>-4.5784353999999999E-2</v>
      </c>
      <c r="T16" s="24">
        <v>-7.5411740000000005E-2</v>
      </c>
      <c r="U16" s="24">
        <v>-7.1891546000000001E-2</v>
      </c>
      <c r="V16" s="24">
        <v>1.4622211000000001E-2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42362</v>
      </c>
      <c r="B17" s="24" t="e">
        <v>#N/A</v>
      </c>
      <c r="C17" s="24">
        <v>2.0190477000000002E-3</v>
      </c>
      <c r="D17" s="24">
        <v>1.3010979000000001E-2</v>
      </c>
      <c r="E17" s="24">
        <v>1.1243463E-2</v>
      </c>
      <c r="F17" s="24">
        <v>1.6844988000000002E-2</v>
      </c>
      <c r="G17" s="24">
        <v>-3.0498802999999998E-2</v>
      </c>
      <c r="H17" s="24">
        <v>-5.5063960000000002E-3</v>
      </c>
      <c r="I17" s="24">
        <v>3.2553673E-3</v>
      </c>
      <c r="J17" s="24">
        <v>-5.3497133000000002E-2</v>
      </c>
      <c r="K17" s="24">
        <v>-1.9402265999999998E-2</v>
      </c>
      <c r="L17" s="24">
        <v>-6.8934259999999997E-2</v>
      </c>
      <c r="M17" s="24">
        <v>-7.0777535000000003E-2</v>
      </c>
      <c r="N17" s="24">
        <v>-8.0808110000000002E-2</v>
      </c>
      <c r="O17" s="24">
        <v>2.027905E-2</v>
      </c>
      <c r="P17" s="24">
        <v>4.1126013000000001E-3</v>
      </c>
      <c r="Q17" s="24">
        <v>-2.802056E-2</v>
      </c>
      <c r="R17" s="24">
        <v>-5.8835150000000003E-2</v>
      </c>
      <c r="S17" s="24">
        <v>-1.4661133E-2</v>
      </c>
      <c r="T17" s="24">
        <v>-2.4368763000000002E-2</v>
      </c>
      <c r="U17" s="24">
        <v>-5.1861230000000001E-2</v>
      </c>
      <c r="V17" s="24">
        <v>-3.3470035000000002E-2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42396</v>
      </c>
      <c r="B18" s="24" t="e">
        <v>#N/A</v>
      </c>
      <c r="C18" s="24">
        <v>-5.2048087E-2</v>
      </c>
      <c r="D18" s="24">
        <v>-4.7686695999999999E-3</v>
      </c>
      <c r="E18" s="24">
        <v>-0.11130433999999999</v>
      </c>
      <c r="F18" s="24">
        <v>-0.13619298000000002</v>
      </c>
      <c r="G18" s="24">
        <v>-7.7579974999999995E-2</v>
      </c>
      <c r="H18" s="24">
        <v>-1.7498434E-2</v>
      </c>
      <c r="I18" s="24">
        <v>-9.7169039999999998E-2</v>
      </c>
      <c r="J18" s="24">
        <v>-9.8376569999999997E-2</v>
      </c>
      <c r="K18" s="24">
        <v>-8.580923E-2</v>
      </c>
      <c r="L18" s="24">
        <v>-0.15402507999999998</v>
      </c>
      <c r="M18" s="24">
        <v>-0.15010224999999999</v>
      </c>
      <c r="N18" s="24">
        <v>-0.15364563000000001</v>
      </c>
      <c r="O18" s="24">
        <v>-9.1403719999999994E-2</v>
      </c>
      <c r="P18" s="24">
        <v>-0.17441611999999998</v>
      </c>
      <c r="Q18" s="24">
        <v>-0.12613082</v>
      </c>
      <c r="R18" s="24">
        <v>-3.6167502000000002E-3</v>
      </c>
      <c r="S18" s="24">
        <v>-5.5363296999999999E-2</v>
      </c>
      <c r="T18" s="24">
        <v>-9.059853000000001E-2</v>
      </c>
      <c r="U18" s="24">
        <v>-6.4962030000000004E-2</v>
      </c>
      <c r="V18" s="24">
        <v>-0.16096955999999998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42426</v>
      </c>
      <c r="B19" s="24" t="e">
        <v>#N/A</v>
      </c>
      <c r="C19" s="24">
        <v>8.3820709999999993E-2</v>
      </c>
      <c r="D19" s="24">
        <v>5.8936240000000001E-2</v>
      </c>
      <c r="E19" s="24">
        <v>6.5883874999999995E-2</v>
      </c>
      <c r="F19" s="24">
        <v>9.0006109999999986E-2</v>
      </c>
      <c r="G19" s="24">
        <v>0.14539742</v>
      </c>
      <c r="H19" s="24">
        <v>2.5066017999999999E-2</v>
      </c>
      <c r="I19" s="24">
        <v>8.389830999999999E-2</v>
      </c>
      <c r="J19" s="24">
        <v>4.8652170000000002E-2</v>
      </c>
      <c r="K19" s="24">
        <v>-1.0049224000000001E-2</v>
      </c>
      <c r="L19" s="24">
        <v>0.10066008999999999</v>
      </c>
      <c r="M19" s="24">
        <v>5.7988405E-2</v>
      </c>
      <c r="N19" s="24">
        <v>-8.0527069999999992E-2</v>
      </c>
      <c r="O19" s="24">
        <v>-5.1097749999999997E-2</v>
      </c>
      <c r="P19" s="24">
        <v>1.6129017000000002E-2</v>
      </c>
      <c r="Q19" s="24">
        <v>0.13294971</v>
      </c>
      <c r="R19" s="24">
        <v>5.0677060000000003E-2</v>
      </c>
      <c r="S19" s="24">
        <v>3.4375786999999998E-2</v>
      </c>
      <c r="T19" s="24">
        <v>9.6896059999999992E-2</v>
      </c>
      <c r="U19" s="24">
        <v>4.5353174000000003E-2</v>
      </c>
      <c r="V19" s="24">
        <v>5.1604986000000005E-2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42453</v>
      </c>
      <c r="B20" s="24" t="e">
        <v>#N/A</v>
      </c>
      <c r="C20" s="24">
        <v>7.0443629999999993E-2</v>
      </c>
      <c r="D20" s="24">
        <v>4.3438910000000004E-2</v>
      </c>
      <c r="E20" s="24">
        <v>0.10159122</v>
      </c>
      <c r="F20" s="24">
        <v>9.9088780000000001E-2</v>
      </c>
      <c r="G20" s="24">
        <v>0.17442917000000002</v>
      </c>
      <c r="H20" s="24">
        <v>9.9099044999999997E-2</v>
      </c>
      <c r="I20" s="24">
        <v>7.0367455000000009E-2</v>
      </c>
      <c r="J20" s="24">
        <v>9.3834990000000007E-2</v>
      </c>
      <c r="K20" s="24">
        <v>0.11360692999999999</v>
      </c>
      <c r="L20" s="24">
        <v>0.28335834999999998</v>
      </c>
      <c r="M20" s="24">
        <v>0.14873767000000002</v>
      </c>
      <c r="N20" s="24">
        <v>0.12261141</v>
      </c>
      <c r="O20" s="24">
        <v>0.12158179000000001</v>
      </c>
      <c r="P20" s="24">
        <v>7.3120000000000004E-2</v>
      </c>
      <c r="Q20" s="24">
        <v>4.5709730000000004E-2</v>
      </c>
      <c r="R20" s="24">
        <v>3.8501382000000001E-2</v>
      </c>
      <c r="S20" s="24">
        <v>0.15118492</v>
      </c>
      <c r="T20" s="24">
        <v>5.7382345000000001E-2</v>
      </c>
      <c r="U20" s="24">
        <v>-7.8236460000000001E-3</v>
      </c>
      <c r="V20" s="24">
        <v>4.2498229999999998E-2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42487</v>
      </c>
      <c r="B21" s="24" t="e">
        <v>#N/A</v>
      </c>
      <c r="C21" s="24">
        <v>4.6205639999999999E-2</v>
      </c>
      <c r="D21" s="24">
        <v>1.9948006000000001E-2</v>
      </c>
      <c r="E21" s="24">
        <v>-1.3055562999999999E-2</v>
      </c>
      <c r="F21" s="24">
        <v>-2.9533684000000001E-2</v>
      </c>
      <c r="G21" s="24">
        <v>0.18973563999999998</v>
      </c>
      <c r="H21" s="24">
        <v>2.2248150000000001E-2</v>
      </c>
      <c r="I21" s="24">
        <v>-1.0226368999999999E-2</v>
      </c>
      <c r="J21" s="24">
        <v>3.2862067000000002E-2</v>
      </c>
      <c r="K21" s="24">
        <v>3.1225681000000002E-2</v>
      </c>
      <c r="L21" s="24">
        <v>0.13862932</v>
      </c>
      <c r="M21" s="24">
        <v>9.8000409999999996E-2</v>
      </c>
      <c r="N21" s="24">
        <v>9.7872260000000003E-2</v>
      </c>
      <c r="O21" s="24">
        <v>4.0885209999999998E-2</v>
      </c>
      <c r="P21" s="24">
        <v>4.7284126000000003E-2</v>
      </c>
      <c r="Q21" s="24">
        <v>-1.2781023999999998E-3</v>
      </c>
      <c r="R21" s="24">
        <v>1.2231231E-2</v>
      </c>
      <c r="S21" s="24">
        <v>8.424044E-2</v>
      </c>
      <c r="T21" s="24">
        <v>7.2872042999999997E-2</v>
      </c>
      <c r="U21" s="24">
        <v>4.5878170000000003E-2</v>
      </c>
      <c r="V21" s="24">
        <v>9.5945950000000002E-2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42517</v>
      </c>
      <c r="B22" s="24" t="e">
        <v>#N/A</v>
      </c>
      <c r="C22" s="24">
        <v>-4.4967889999999996E-2</v>
      </c>
      <c r="D22" s="24">
        <v>-4.5493183000000006E-2</v>
      </c>
      <c r="E22" s="24">
        <v>4.4188023E-2</v>
      </c>
      <c r="F22" s="24">
        <v>-5.6059780000000003E-2</v>
      </c>
      <c r="G22" s="24">
        <v>-4.3137255000000006E-2</v>
      </c>
      <c r="H22" s="24">
        <v>-7.6746759999999997E-2</v>
      </c>
      <c r="I22" s="24">
        <v>-1.992625E-2</v>
      </c>
      <c r="J22" s="24">
        <v>-6.4927873999999997E-2</v>
      </c>
      <c r="K22" s="24">
        <v>-6.3569603000000002E-2</v>
      </c>
      <c r="L22" s="24">
        <v>-0.11764706</v>
      </c>
      <c r="M22" s="24">
        <v>-9.1056589999999993E-2</v>
      </c>
      <c r="N22" s="24">
        <v>9.8191260000000002E-2</v>
      </c>
      <c r="O22" s="24">
        <v>1.8017291999999998E-3</v>
      </c>
      <c r="P22" s="24">
        <v>-3.8897872E-2</v>
      </c>
      <c r="Q22" s="24">
        <v>-5.7332935000000002E-2</v>
      </c>
      <c r="R22" s="24">
        <v>5.8794019999999997E-4</v>
      </c>
      <c r="S22" s="24">
        <v>-0.13487558999999999</v>
      </c>
      <c r="T22" s="24">
        <v>-6.280732E-2</v>
      </c>
      <c r="U22" s="24">
        <v>-3.7011623E-2</v>
      </c>
      <c r="V22" s="24">
        <v>-3.7402391E-2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42548</v>
      </c>
      <c r="B23" s="24" t="e">
        <v>#N/A</v>
      </c>
      <c r="C23" s="24">
        <v>-1.8164098E-2</v>
      </c>
      <c r="D23" s="24">
        <v>1.3955712E-2</v>
      </c>
      <c r="E23" s="24">
        <v>1.5761255999999998E-2</v>
      </c>
      <c r="F23" s="24">
        <v>-7.3022842000000004E-2</v>
      </c>
      <c r="G23" s="24">
        <v>1.7812252000000001E-3</v>
      </c>
      <c r="H23" s="24">
        <v>-1.719743E-2</v>
      </c>
      <c r="I23" s="24">
        <v>6.0241219999999998E-3</v>
      </c>
      <c r="J23" s="24">
        <v>-7.3173879999999997E-2</v>
      </c>
      <c r="K23" s="24">
        <v>-1.6870856E-2</v>
      </c>
      <c r="L23" s="24">
        <v>6.7592144000000007E-2</v>
      </c>
      <c r="M23" s="24">
        <v>-3.5458802999999997E-2</v>
      </c>
      <c r="N23" s="24">
        <v>-0.24588234</v>
      </c>
      <c r="O23" s="24">
        <v>-3.3308922999999997E-2</v>
      </c>
      <c r="P23" s="24">
        <v>-2.9359817999999999E-2</v>
      </c>
      <c r="Q23" s="24">
        <v>1.4214157999999999E-2</v>
      </c>
      <c r="R23" s="24">
        <v>8.2397459999999992E-3</v>
      </c>
      <c r="S23" s="24">
        <v>-2.1164000000000002E-2</v>
      </c>
      <c r="T23" s="24">
        <v>2.0811677000000001E-2</v>
      </c>
      <c r="U23" s="24">
        <v>-4.982233E-3</v>
      </c>
      <c r="V23" s="24">
        <v>-6.4157844E-3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42578</v>
      </c>
      <c r="B24" s="24">
        <v>4.8354270000000005E-2</v>
      </c>
      <c r="C24" s="24">
        <v>0.11253273</v>
      </c>
      <c r="D24" s="24">
        <v>0.14698040000000001</v>
      </c>
      <c r="E24" s="24">
        <v>6.4447403E-2</v>
      </c>
      <c r="F24" s="24">
        <v>7.4006080000000002E-2</v>
      </c>
      <c r="G24" s="24">
        <v>0.16192101999999997</v>
      </c>
      <c r="H24" s="24">
        <v>4.6035766999999998E-2</v>
      </c>
      <c r="I24" s="24">
        <v>0.11901199</v>
      </c>
      <c r="J24" s="24">
        <v>7.4497939999999999E-2</v>
      </c>
      <c r="K24" s="24">
        <v>0.11521959000000001</v>
      </c>
      <c r="L24" s="24">
        <v>0.19202637</v>
      </c>
      <c r="M24" s="24">
        <v>0.21381653</v>
      </c>
      <c r="N24" s="24">
        <v>0.14196575</v>
      </c>
      <c r="O24" s="24">
        <v>9.5469950000000012E-2</v>
      </c>
      <c r="P24" s="24">
        <v>0.10899997</v>
      </c>
      <c r="Q24" s="24">
        <v>7.7456950000000011E-2</v>
      </c>
      <c r="R24" s="24">
        <v>6.3953757E-2</v>
      </c>
      <c r="S24" s="24">
        <v>-2.2397935000000001E-2</v>
      </c>
      <c r="T24" s="24">
        <v>6.0419319999999999E-2</v>
      </c>
      <c r="U24" s="24">
        <v>7.1530820000000009E-2</v>
      </c>
      <c r="V24" s="24">
        <v>-1.1857748E-2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42608</v>
      </c>
      <c r="B25" s="24">
        <v>4.1860460000000002E-2</v>
      </c>
      <c r="C25" s="24">
        <v>-2.012539E-2</v>
      </c>
      <c r="D25" s="24">
        <v>4.6458243999999999E-3</v>
      </c>
      <c r="E25" s="24">
        <v>-2.2516906E-2</v>
      </c>
      <c r="F25" s="24">
        <v>1.8223165999999999E-2</v>
      </c>
      <c r="G25" s="24">
        <v>-1.0628879000000001E-2</v>
      </c>
      <c r="H25" s="24">
        <v>2.0782351000000001E-2</v>
      </c>
      <c r="I25" s="24">
        <v>1.7391324E-2</v>
      </c>
      <c r="J25" s="24">
        <v>2.6326418000000001E-2</v>
      </c>
      <c r="K25" s="24">
        <v>2.9675722000000002E-2</v>
      </c>
      <c r="L25" s="24">
        <v>1.1966825E-2</v>
      </c>
      <c r="M25" s="24">
        <v>-3.9455295000000001E-2</v>
      </c>
      <c r="N25" s="24">
        <v>-1.6393602E-2</v>
      </c>
      <c r="O25" s="24">
        <v>-9.9111795000000006E-3</v>
      </c>
      <c r="P25" s="24">
        <v>5.0045132999999999E-2</v>
      </c>
      <c r="Q25" s="24">
        <v>5.2306055999999997E-2</v>
      </c>
      <c r="R25" s="24">
        <v>2.2442937E-2</v>
      </c>
      <c r="S25" s="24">
        <v>3.7196754999999998E-2</v>
      </c>
      <c r="T25" s="24">
        <v>-1.5116274000000001E-2</v>
      </c>
      <c r="U25" s="24">
        <v>1.5353799E-2</v>
      </c>
      <c r="V25" s="24">
        <v>-5.1599979999999997E-2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42640</v>
      </c>
      <c r="B26" s="24">
        <v>-3.8318395999999998E-2</v>
      </c>
      <c r="C26" s="24">
        <v>-1.1203050999999999E-2</v>
      </c>
      <c r="D26" s="24">
        <v>3.0828476E-2</v>
      </c>
      <c r="E26" s="24">
        <v>-7.1666239999999992E-2</v>
      </c>
      <c r="F26" s="24">
        <v>2.4049282000000002E-2</v>
      </c>
      <c r="G26" s="24">
        <v>-1.3428747999999999E-2</v>
      </c>
      <c r="H26" s="24">
        <v>-2.8742611000000001E-2</v>
      </c>
      <c r="I26" s="24">
        <v>2.9585838E-2</v>
      </c>
      <c r="J26" s="24">
        <v>-4.1511655000000001E-2</v>
      </c>
      <c r="K26" s="24">
        <v>3.7181973E-2</v>
      </c>
      <c r="L26" s="24">
        <v>2.8805375000000001E-2</v>
      </c>
      <c r="M26" s="24">
        <v>2.8535128E-2</v>
      </c>
      <c r="N26" s="24">
        <v>-5.5555105000000002E-3</v>
      </c>
      <c r="O26" s="24">
        <v>2.1746635E-2</v>
      </c>
      <c r="P26" s="24">
        <v>4.5942426000000001E-2</v>
      </c>
      <c r="Q26" s="24">
        <v>-4.75024E-2</v>
      </c>
      <c r="R26" s="24">
        <v>-3.8737357E-2</v>
      </c>
      <c r="S26" s="24">
        <v>5.7172774999999995E-3</v>
      </c>
      <c r="T26" s="24">
        <v>6.4934490000000001E-3</v>
      </c>
      <c r="U26" s="24">
        <v>-7.8895089999999994E-3</v>
      </c>
      <c r="V26" s="24">
        <v>-3.2288373000000002E-2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42670</v>
      </c>
      <c r="B27" s="24">
        <v>2.2437096E-2</v>
      </c>
      <c r="C27" s="24">
        <v>7.6611875999999995E-2</v>
      </c>
      <c r="D27" s="24">
        <v>-2.1682261999999997E-2</v>
      </c>
      <c r="E27" s="24">
        <v>-1.7921209E-2</v>
      </c>
      <c r="F27" s="24">
        <v>-8.1922409999999994E-3</v>
      </c>
      <c r="G27" s="24">
        <v>-1.1796832E-2</v>
      </c>
      <c r="H27" s="24">
        <v>-1.7262638E-2</v>
      </c>
      <c r="I27" s="24">
        <v>-2.5542974000000002E-3</v>
      </c>
      <c r="J27" s="24">
        <v>4.2492270000000006E-2</v>
      </c>
      <c r="K27" s="24">
        <v>-5.3001699999999999E-2</v>
      </c>
      <c r="L27" s="24">
        <v>0.1131742</v>
      </c>
      <c r="M27" s="24">
        <v>-4.8418465000000001E-2</v>
      </c>
      <c r="N27" s="24">
        <v>2.0949721000000001E-2</v>
      </c>
      <c r="O27" s="24">
        <v>-2.3648679999999998E-2</v>
      </c>
      <c r="P27" s="24">
        <v>-2.4630546999999999E-2</v>
      </c>
      <c r="Q27" s="24">
        <v>-1.8509029999999999E-2</v>
      </c>
      <c r="R27" s="24">
        <v>6.0225725000000001E-3</v>
      </c>
      <c r="S27" s="24">
        <v>-3.5917282000000002E-2</v>
      </c>
      <c r="T27" s="24">
        <v>-5.4545345000000002E-2</v>
      </c>
      <c r="U27" s="24">
        <v>-3.7110685999999997E-2</v>
      </c>
      <c r="V27" s="24">
        <v>6.5375329999999995E-2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42699</v>
      </c>
      <c r="B28" s="24">
        <v>2.4971603999999998E-2</v>
      </c>
      <c r="C28" s="24">
        <v>-6.0636400000000007E-2</v>
      </c>
      <c r="D28" s="24">
        <v>-0.11425293</v>
      </c>
      <c r="E28" s="24">
        <v>-8.0853404999999989E-2</v>
      </c>
      <c r="F28" s="24">
        <v>-4.5704840000000004E-2</v>
      </c>
      <c r="G28" s="24">
        <v>-1.4692365999999998E-2</v>
      </c>
      <c r="H28" s="24">
        <v>-7.6536949999999992E-2</v>
      </c>
      <c r="I28" s="24">
        <v>-1.7285525999999999E-2</v>
      </c>
      <c r="J28" s="24">
        <v>-0.13619434</v>
      </c>
      <c r="K28" s="24">
        <v>-3.9485632999999999E-2</v>
      </c>
      <c r="L28" s="24">
        <v>-0.12470209</v>
      </c>
      <c r="M28" s="24">
        <v>-4.9582123999999998E-2</v>
      </c>
      <c r="N28" s="24">
        <v>8.3447340000000009E-2</v>
      </c>
      <c r="O28" s="24">
        <v>-8.4775030000000001E-2</v>
      </c>
      <c r="P28" s="24">
        <v>-2.7146458999999998E-2</v>
      </c>
      <c r="Q28" s="24">
        <v>-5.7097969999999998E-2</v>
      </c>
      <c r="R28" s="24">
        <v>1.3614893000000001E-3</v>
      </c>
      <c r="S28" s="24">
        <v>-0.14044493999999999</v>
      </c>
      <c r="T28" s="24">
        <v>-1.3647735000000001E-2</v>
      </c>
      <c r="U28" s="24">
        <v>-7.5705410000000001E-2</v>
      </c>
      <c r="V28" s="24">
        <v>0.10704541000000001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42731</v>
      </c>
      <c r="B29" s="24">
        <v>-6.1516704999999998E-2</v>
      </c>
      <c r="C29" s="24">
        <v>-3.1888067999999999E-2</v>
      </c>
      <c r="D29" s="24">
        <v>4.9924849999999996E-3</v>
      </c>
      <c r="E29" s="24">
        <v>-4.3397959999999999E-2</v>
      </c>
      <c r="F29" s="24">
        <v>5.5963279999999997E-2</v>
      </c>
      <c r="G29" s="24">
        <v>7.1665050000000001E-3</v>
      </c>
      <c r="H29" s="24">
        <v>-8.3355310000000002E-3</v>
      </c>
      <c r="I29" s="24">
        <v>-2.5296748000000001E-2</v>
      </c>
      <c r="J29" s="24">
        <v>-1.001966E-2</v>
      </c>
      <c r="K29" s="24">
        <v>1.3051748E-2</v>
      </c>
      <c r="L29" s="24">
        <v>-3.6007762E-3</v>
      </c>
      <c r="M29" s="24">
        <v>-6.1976910000000008E-4</v>
      </c>
      <c r="N29" s="24">
        <v>-2.5252103999999997E-3</v>
      </c>
      <c r="O29" s="24">
        <v>-2.5250315999999998E-3</v>
      </c>
      <c r="P29" s="24">
        <v>-6.1494470000000002E-2</v>
      </c>
      <c r="Q29" s="24">
        <v>6.1388850000000002E-2</v>
      </c>
      <c r="R29" s="24">
        <v>1.1116981999999999E-2</v>
      </c>
      <c r="S29" s="24">
        <v>-2.9397009999999999E-4</v>
      </c>
      <c r="T29" s="24">
        <v>7.7241660000000004E-2</v>
      </c>
      <c r="U29" s="24">
        <v>-2.8011023999999999E-2</v>
      </c>
      <c r="V29" s="24">
        <v>6.4668894000000005E-2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42762</v>
      </c>
      <c r="B30" s="24">
        <v>5.7393429999999995E-2</v>
      </c>
      <c r="C30" s="24">
        <v>8.710039E-2</v>
      </c>
      <c r="D30" s="24">
        <v>4.9849629999999999E-2</v>
      </c>
      <c r="E30" s="24">
        <v>0.11047077</v>
      </c>
      <c r="F30" s="24">
        <v>0.12701941</v>
      </c>
      <c r="G30" s="24">
        <v>8.1039189999999997E-2</v>
      </c>
      <c r="H30" s="24">
        <v>5.1181080000000004E-2</v>
      </c>
      <c r="I30" s="24">
        <v>7.9712630000000007E-2</v>
      </c>
      <c r="J30" s="24">
        <v>3.8213610000000002E-2</v>
      </c>
      <c r="K30" s="24">
        <v>7.7618720000000002E-2</v>
      </c>
      <c r="L30" s="24">
        <v>0.16108215000000001</v>
      </c>
      <c r="M30" s="24">
        <v>8.8932749999999991E-2</v>
      </c>
      <c r="N30" s="24">
        <v>2.1024823000000002E-2</v>
      </c>
      <c r="O30" s="24">
        <v>7.4876547000000002E-2</v>
      </c>
      <c r="P30" s="24">
        <v>9.7044350000000001E-2</v>
      </c>
      <c r="Q30" s="24">
        <v>5.7937740000000001E-2</v>
      </c>
      <c r="R30" s="24">
        <v>4.8593400000000002E-2</v>
      </c>
      <c r="S30" s="24">
        <v>-3.1232834000000001E-4</v>
      </c>
      <c r="T30" s="24">
        <v>2.0047188000000001E-2</v>
      </c>
      <c r="U30" s="24">
        <v>6.9858790000000004E-2</v>
      </c>
      <c r="V30" s="24">
        <v>-1.015979E-2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42793</v>
      </c>
      <c r="B31" s="24">
        <v>-3.6939382999999999E-2</v>
      </c>
      <c r="C31" s="24">
        <v>2.6369213999999998E-2</v>
      </c>
      <c r="D31" s="24">
        <v>5.321264E-3</v>
      </c>
      <c r="E31" s="24">
        <v>-3.3737062999999998E-2</v>
      </c>
      <c r="F31" s="24">
        <v>4.5477033E-2</v>
      </c>
      <c r="G31" s="24">
        <v>-1.5450656E-2</v>
      </c>
      <c r="H31" s="24">
        <v>5.7882070000000001E-3</v>
      </c>
      <c r="I31" s="24">
        <v>2.9784560000000002E-2</v>
      </c>
      <c r="J31" s="24">
        <v>3.9246082000000002E-2</v>
      </c>
      <c r="K31" s="24">
        <v>2.5699257999999999E-2</v>
      </c>
      <c r="L31" s="24">
        <v>2.0121693999999999E-2</v>
      </c>
      <c r="M31" s="24">
        <v>1.9056320000000002E-2</v>
      </c>
      <c r="N31" s="24">
        <v>-1.7699122000000001E-2</v>
      </c>
      <c r="O31" s="24">
        <v>4.9151300000000002E-2</v>
      </c>
      <c r="P31" s="24">
        <v>3.8396239999999998E-2</v>
      </c>
      <c r="Q31" s="24">
        <v>4.3587684999999996E-3</v>
      </c>
      <c r="R31" s="24">
        <v>-2.0599723E-2</v>
      </c>
      <c r="S31" s="24">
        <v>0.11374998</v>
      </c>
      <c r="T31" s="24">
        <v>-4.6242475999999999E-3</v>
      </c>
      <c r="U31" s="24">
        <v>1.1738777000000001E-2</v>
      </c>
      <c r="V31" s="24">
        <v>-2.5851069999999997E-2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42821</v>
      </c>
      <c r="B32" s="24">
        <v>4.9706460000000001E-2</v>
      </c>
      <c r="C32" s="24">
        <v>6.62055E-2</v>
      </c>
      <c r="D32" s="24">
        <v>4.9267172999999997E-2</v>
      </c>
      <c r="E32" s="24">
        <v>2.0590901000000002E-2</v>
      </c>
      <c r="F32" s="24">
        <v>4.7754169999999999E-2</v>
      </c>
      <c r="G32" s="24">
        <v>-2.0342946000000001E-2</v>
      </c>
      <c r="H32" s="24">
        <v>4.2653920000000005E-2</v>
      </c>
      <c r="I32" s="24">
        <v>4.1230799999999998E-2</v>
      </c>
      <c r="J32" s="24">
        <v>9.8783860000000001E-2</v>
      </c>
      <c r="K32" s="24">
        <v>6.4257739999999994E-2</v>
      </c>
      <c r="L32" s="24">
        <v>-3.9449810000000002E-2</v>
      </c>
      <c r="M32" s="24">
        <v>4.5770287999999999E-2</v>
      </c>
      <c r="N32" s="24">
        <v>1.6731143E-2</v>
      </c>
      <c r="O32" s="24">
        <v>4.8870919999999998E-2</v>
      </c>
      <c r="P32" s="24">
        <v>2.9417753000000001E-2</v>
      </c>
      <c r="Q32" s="24">
        <v>-4.6305360000000004E-2</v>
      </c>
      <c r="R32" s="24">
        <v>8.0037117000000008E-3</v>
      </c>
      <c r="S32" s="24">
        <v>2.2727369999999997E-2</v>
      </c>
      <c r="T32" s="24">
        <v>-1.8873333999999999E-2</v>
      </c>
      <c r="U32" s="24">
        <v>1.3052939999999999E-2</v>
      </c>
      <c r="V32" s="24">
        <v>-1.7019211999999999E-2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42852</v>
      </c>
      <c r="B33" s="24">
        <v>-1.4914215E-2</v>
      </c>
      <c r="C33" s="24">
        <v>-1.6218424E-3</v>
      </c>
      <c r="D33" s="24">
        <v>2.8327465E-2</v>
      </c>
      <c r="E33" s="24">
        <v>4.8830390000000001E-2</v>
      </c>
      <c r="F33" s="24">
        <v>6.9945809999999997E-2</v>
      </c>
      <c r="G33" s="24">
        <v>-1.8392146000000002E-2</v>
      </c>
      <c r="H33" s="24">
        <v>2.5974034999999999E-2</v>
      </c>
      <c r="I33" s="24">
        <v>-7.9787373999999998E-3</v>
      </c>
      <c r="J33" s="24">
        <v>-1.165092E-3</v>
      </c>
      <c r="K33" s="24">
        <v>-5.1249266000000003E-3</v>
      </c>
      <c r="L33" s="24">
        <v>-8.3760620000000001E-3</v>
      </c>
      <c r="M33" s="24">
        <v>-1.4475524E-2</v>
      </c>
      <c r="N33" s="24">
        <v>7.2151899999999991E-2</v>
      </c>
      <c r="O33" s="24">
        <v>3.1169652999999999E-2</v>
      </c>
      <c r="P33" s="24">
        <v>1.4685512000000001E-2</v>
      </c>
      <c r="Q33" s="24">
        <v>-1.1880219000000001E-2</v>
      </c>
      <c r="R33" s="24">
        <v>-2.3750067000000001E-3</v>
      </c>
      <c r="S33" s="24">
        <v>8.4224939999999998E-2</v>
      </c>
      <c r="T33" s="24">
        <v>-2.9599667000000001E-4</v>
      </c>
      <c r="U33" s="24">
        <v>-7.1585179999999993E-4</v>
      </c>
      <c r="V33" s="24">
        <v>2.6145458E-2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42881</v>
      </c>
      <c r="B34" s="24">
        <v>9.4624759999999992E-3</v>
      </c>
      <c r="C34" s="24">
        <v>7.1942806000000002E-3</v>
      </c>
      <c r="D34" s="24">
        <v>1.0943412999999999E-2</v>
      </c>
      <c r="E34" s="24">
        <v>2.8157353E-2</v>
      </c>
      <c r="F34" s="24">
        <v>1.9401193000000001E-2</v>
      </c>
      <c r="G34" s="24">
        <v>4.6237469999999996E-2</v>
      </c>
      <c r="H34" s="24">
        <v>2.4683594999999999E-2</v>
      </c>
      <c r="I34" s="24">
        <v>3.3958912000000001E-2</v>
      </c>
      <c r="J34" s="24">
        <v>3.1493067999999999E-2</v>
      </c>
      <c r="K34" s="24">
        <v>0.10173857</v>
      </c>
      <c r="L34" s="24">
        <v>-3.2697558000000002E-2</v>
      </c>
      <c r="M34" s="24">
        <v>7.3094845000000006E-2</v>
      </c>
      <c r="N34" s="24">
        <v>0.12160576000000001</v>
      </c>
      <c r="O34" s="24">
        <v>7.7905654999999999E-3</v>
      </c>
      <c r="P34" s="24">
        <v>5.9847355000000005E-2</v>
      </c>
      <c r="Q34" s="24">
        <v>-1.3486624000000001E-2</v>
      </c>
      <c r="R34" s="24">
        <v>1.5956163000000001E-3</v>
      </c>
      <c r="S34" s="24">
        <v>2.3279310000000001E-2</v>
      </c>
      <c r="T34" s="24">
        <v>1.7169951999999999E-2</v>
      </c>
      <c r="U34" s="24">
        <v>2.7936935E-2</v>
      </c>
      <c r="V34" s="24">
        <v>-7.1120860000000001E-3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42913</v>
      </c>
      <c r="B35" s="24">
        <v>5.3240540000000003E-2</v>
      </c>
      <c r="C35" s="24">
        <v>-1.7705380999999999E-2</v>
      </c>
      <c r="D35" s="24">
        <v>3.1887173999999997E-2</v>
      </c>
      <c r="E35" s="24">
        <v>-2.0746470000000003E-2</v>
      </c>
      <c r="F35" s="24">
        <v>1.5428424000000001E-2</v>
      </c>
      <c r="G35" s="24">
        <v>-7.3118806E-3</v>
      </c>
      <c r="H35" s="24">
        <v>-4.6129822999999995E-3</v>
      </c>
      <c r="I35" s="24">
        <v>3.4572244000000002E-2</v>
      </c>
      <c r="J35" s="24">
        <v>2.1524787E-2</v>
      </c>
      <c r="K35" s="24">
        <v>-1.0227978E-2</v>
      </c>
      <c r="L35" s="24">
        <v>-5.0654115999999999E-2</v>
      </c>
      <c r="M35" s="24">
        <v>-7.3525010000000002E-2</v>
      </c>
      <c r="N35" s="24">
        <v>5.0526260000000003E-2</v>
      </c>
      <c r="O35" s="24">
        <v>-7.9312919999999995E-3</v>
      </c>
      <c r="P35" s="24">
        <v>1.7051696999999998E-2</v>
      </c>
      <c r="Q35" s="24">
        <v>-0.11244267000000001</v>
      </c>
      <c r="R35" s="24">
        <v>1.0947704000000001E-2</v>
      </c>
      <c r="S35" s="24">
        <v>4.0729284000000004E-2</v>
      </c>
      <c r="T35" s="24">
        <v>3.7670134999999998E-3</v>
      </c>
      <c r="U35" s="24">
        <v>2.5784016E-2</v>
      </c>
      <c r="V35" s="24">
        <v>0.11027611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42943</v>
      </c>
      <c r="B36" s="24">
        <v>3.5604477000000002E-2</v>
      </c>
      <c r="C36" s="24">
        <v>8.512162999999999E-2</v>
      </c>
      <c r="D36" s="24">
        <v>-2.1603823000000001E-2</v>
      </c>
      <c r="E36" s="24">
        <v>1.6666650999999998E-2</v>
      </c>
      <c r="F36" s="24">
        <v>2.8618217000000001E-2</v>
      </c>
      <c r="G36" s="24">
        <v>5.5999993999999997E-2</v>
      </c>
      <c r="H36" s="24">
        <v>-2.5094150999999997E-3</v>
      </c>
      <c r="I36" s="24">
        <v>2.6455045E-2</v>
      </c>
      <c r="J36" s="24">
        <v>5.6332826999999995E-2</v>
      </c>
      <c r="K36" s="24">
        <v>4.7977566999999999E-2</v>
      </c>
      <c r="L36" s="24">
        <v>0.11071217000000001</v>
      </c>
      <c r="M36" s="24">
        <v>6.1514140000000002E-2</v>
      </c>
      <c r="N36" s="24">
        <v>2.2044062999999999E-2</v>
      </c>
      <c r="O36" s="24">
        <v>6.7897440000000003E-2</v>
      </c>
      <c r="P36" s="24">
        <v>6.9555759999999994E-2</v>
      </c>
      <c r="Q36" s="24">
        <v>0.10248446</v>
      </c>
      <c r="R36" s="24">
        <v>-3.3974648000000001E-3</v>
      </c>
      <c r="S36" s="24">
        <v>7.6492069999999995E-2</v>
      </c>
      <c r="T36" s="24">
        <v>4.6097400000000004E-2</v>
      </c>
      <c r="U36" s="24">
        <v>-2.7173757999999996E-3</v>
      </c>
      <c r="V36" s="24">
        <v>-4.4068995E-2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42972</v>
      </c>
      <c r="B37" s="24">
        <v>4.0179489999999998E-2</v>
      </c>
      <c r="C37" s="24">
        <v>4.7022700000000001E-2</v>
      </c>
      <c r="D37" s="24">
        <v>2.0958185000000001E-2</v>
      </c>
      <c r="E37" s="24">
        <v>-1.0382414E-2</v>
      </c>
      <c r="F37" s="24">
        <v>7.0747255999999994E-2</v>
      </c>
      <c r="G37" s="24">
        <v>4.0123462999999998E-2</v>
      </c>
      <c r="H37" s="24">
        <v>7.5472593000000003E-3</v>
      </c>
      <c r="I37" s="24">
        <v>1.2750983E-2</v>
      </c>
      <c r="J37" s="24">
        <v>1.7481804E-2</v>
      </c>
      <c r="K37" s="24">
        <v>-2.3806094999999999E-2</v>
      </c>
      <c r="L37" s="24">
        <v>8.1357719999999994E-2</v>
      </c>
      <c r="M37" s="24">
        <v>4.1439652E-2</v>
      </c>
      <c r="N37" s="24">
        <v>3.7745118000000001E-2</v>
      </c>
      <c r="O37" s="24">
        <v>-2.4905801000000001E-3</v>
      </c>
      <c r="P37" s="24">
        <v>5.1412940000000004E-2</v>
      </c>
      <c r="Q37" s="24">
        <v>-6.1971845999999997E-2</v>
      </c>
      <c r="R37" s="24">
        <v>-3.2953023999999997E-3</v>
      </c>
      <c r="S37" s="24">
        <v>5.0011396E-2</v>
      </c>
      <c r="T37" s="24">
        <v>1.1959075999999999E-2</v>
      </c>
      <c r="U37" s="24">
        <v>-1.8392383999999998E-2</v>
      </c>
      <c r="V37" s="24">
        <v>-3.0733943000000002E-3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43005</v>
      </c>
      <c r="B38" s="24">
        <v>9.1590879999999993E-3</v>
      </c>
      <c r="C38" s="24">
        <v>1.3431311E-2</v>
      </c>
      <c r="D38" s="24">
        <v>-3.5923780000000002E-2</v>
      </c>
      <c r="E38" s="24">
        <v>1.1043549E-2</v>
      </c>
      <c r="F38" s="24">
        <v>-3.6377191999999996E-2</v>
      </c>
      <c r="G38" s="24">
        <v>3.3450245999999996E-2</v>
      </c>
      <c r="H38" s="24">
        <v>7.8027249999999999E-3</v>
      </c>
      <c r="I38" s="24">
        <v>-3.6431850000000002E-2</v>
      </c>
      <c r="J38" s="24">
        <v>-5.5536269999999999E-2</v>
      </c>
      <c r="K38" s="24">
        <v>-1.6594529E-2</v>
      </c>
      <c r="L38" s="24">
        <v>1.9431949E-2</v>
      </c>
      <c r="M38" s="24">
        <v>-8.1325289999999995E-2</v>
      </c>
      <c r="N38" s="24">
        <v>-0.14407175999999999</v>
      </c>
      <c r="O38" s="24">
        <v>-5.1549314999999998E-2</v>
      </c>
      <c r="P38" s="24">
        <v>1.1981845E-2</v>
      </c>
      <c r="Q38" s="24">
        <v>-4.1441439999999996E-2</v>
      </c>
      <c r="R38" s="24">
        <v>5.9916853999999999E-2</v>
      </c>
      <c r="S38" s="24">
        <v>-0.11745691000000001</v>
      </c>
      <c r="T38" s="24">
        <v>-2.9262839999999998E-2</v>
      </c>
      <c r="U38" s="24">
        <v>3.1922220000000001E-2</v>
      </c>
      <c r="V38" s="24">
        <v>7.7068806000000004E-4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43035</v>
      </c>
      <c r="B39" s="24">
        <v>4.5050980000000004E-2</v>
      </c>
      <c r="C39" s="24">
        <v>5.1977634000000002E-2</v>
      </c>
      <c r="D39" s="24">
        <v>1.2167335E-2</v>
      </c>
      <c r="E39" s="24">
        <v>1.0923147000000001E-3</v>
      </c>
      <c r="F39" s="24">
        <v>2.3882984999999999E-2</v>
      </c>
      <c r="G39" s="24">
        <v>9.1359980000000007E-2</v>
      </c>
      <c r="H39" s="24">
        <v>-4.0260553000000003E-3</v>
      </c>
      <c r="I39" s="24">
        <v>5.4489850000000006E-2</v>
      </c>
      <c r="J39" s="24">
        <v>-6.8724689999999991E-2</v>
      </c>
      <c r="K39" s="24">
        <v>7.8796744000000002E-2</v>
      </c>
      <c r="L39" s="24">
        <v>1.5395879999999999E-2</v>
      </c>
      <c r="M39" s="24">
        <v>2.7609944000000001E-2</v>
      </c>
      <c r="N39" s="24">
        <v>6.6224337000000003E-3</v>
      </c>
      <c r="O39" s="24">
        <v>8.7643150000000003E-2</v>
      </c>
      <c r="P39" s="24">
        <v>4.2719959999999994E-2</v>
      </c>
      <c r="Q39" s="24">
        <v>-4.8245669999999997E-2</v>
      </c>
      <c r="R39" s="24">
        <v>2.7396798000000003E-2</v>
      </c>
      <c r="S39" s="24">
        <v>-1.7094016000000001E-3</v>
      </c>
      <c r="T39" s="24">
        <v>3.4782647999999999E-2</v>
      </c>
      <c r="U39" s="24">
        <v>7.5991989999999995E-2</v>
      </c>
      <c r="V39" s="24">
        <v>-2.9649556000000001E-2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43066</v>
      </c>
      <c r="B40" s="24">
        <v>-1.4757513999999999E-3</v>
      </c>
      <c r="C40" s="24">
        <v>-9.6850339999999993E-2</v>
      </c>
      <c r="D40" s="24">
        <v>1.9534111E-2</v>
      </c>
      <c r="E40" s="24">
        <v>1.6912103000000001E-2</v>
      </c>
      <c r="F40" s="24">
        <v>3.3483744000000003E-2</v>
      </c>
      <c r="G40" s="24">
        <v>-1.1719703999999999E-2</v>
      </c>
      <c r="H40" s="24">
        <v>1.1193991E-2</v>
      </c>
      <c r="I40" s="24">
        <v>-7.9092980000000004E-3</v>
      </c>
      <c r="J40" s="24">
        <v>3.9458275000000002E-4</v>
      </c>
      <c r="K40" s="24">
        <v>2.7067542000000003E-2</v>
      </c>
      <c r="L40" s="24">
        <v>-2.3104667999999998E-2</v>
      </c>
      <c r="M40" s="24">
        <v>5.9445860000000003E-2</v>
      </c>
      <c r="N40" s="24">
        <v>-1.5350877999999998E-2</v>
      </c>
      <c r="O40" s="24">
        <v>4.2711495999999995E-3</v>
      </c>
      <c r="P40" s="24">
        <v>4.5573114999999997E-2</v>
      </c>
      <c r="Q40" s="24">
        <v>-8.4924280000000005E-2</v>
      </c>
      <c r="R40" s="24">
        <v>-1.1864603E-2</v>
      </c>
      <c r="S40" s="24">
        <v>-5.5528399999999999E-2</v>
      </c>
      <c r="T40" s="24">
        <v>-5.8823585999999997E-2</v>
      </c>
      <c r="U40" s="24">
        <v>5.9375049999999999E-2</v>
      </c>
      <c r="V40" s="24">
        <v>-1.6666650999999998E-2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43096</v>
      </c>
      <c r="B41" s="24">
        <v>-4.2158960000000002E-3</v>
      </c>
      <c r="C41" s="24">
        <v>0.12792181999999999</v>
      </c>
      <c r="D41" s="24">
        <v>3.9086341999999996E-2</v>
      </c>
      <c r="E41" s="24">
        <v>3.2073259999999999E-2</v>
      </c>
      <c r="F41" s="24">
        <v>-2.3687482E-3</v>
      </c>
      <c r="G41" s="24">
        <v>-1.3400912000000001E-3</v>
      </c>
      <c r="H41" s="24">
        <v>4.7541380000000001E-2</v>
      </c>
      <c r="I41" s="24">
        <v>-2.9365600000000002E-2</v>
      </c>
      <c r="J41" s="24">
        <v>-3.3560693000000003E-2</v>
      </c>
      <c r="K41" s="24">
        <v>8.2194804999999999E-4</v>
      </c>
      <c r="L41" s="24">
        <v>-2.5182961999999998E-3</v>
      </c>
      <c r="M41" s="24">
        <v>0.1077553</v>
      </c>
      <c r="N41" s="24">
        <v>0.15924287000000001</v>
      </c>
      <c r="O41" s="24">
        <v>2.3255347999999999E-2</v>
      </c>
      <c r="P41" s="24">
        <v>-1.6299963000000001E-2</v>
      </c>
      <c r="Q41" s="24">
        <v>0.15545629999999999</v>
      </c>
      <c r="R41" s="24">
        <v>3.3744811999999999E-2</v>
      </c>
      <c r="S41" s="24">
        <v>9.3513490000000005E-2</v>
      </c>
      <c r="T41" s="24">
        <v>-1.1267244999999999E-2</v>
      </c>
      <c r="U41" s="24">
        <v>2.8935909999999999E-2</v>
      </c>
      <c r="V41" s="24">
        <v>4.7046184999999997E-2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43126</v>
      </c>
      <c r="B42" s="24">
        <v>0.13566875</v>
      </c>
      <c r="C42" s="24">
        <v>8.5493199999999991E-2</v>
      </c>
      <c r="D42" s="24">
        <v>8.4841970000000003E-2</v>
      </c>
      <c r="E42" s="24">
        <v>3.7191152999999998E-2</v>
      </c>
      <c r="F42" s="24">
        <v>0.11197625999999999</v>
      </c>
      <c r="G42" s="24">
        <v>9.4614619999999997E-2</v>
      </c>
      <c r="H42" s="24">
        <v>0.10817456</v>
      </c>
      <c r="I42" s="24">
        <v>0.10338020000000001</v>
      </c>
      <c r="J42" s="24">
        <v>0.11484538999999999</v>
      </c>
      <c r="K42" s="24">
        <v>7.7132820000000005E-2</v>
      </c>
      <c r="L42" s="24">
        <v>0.18148005</v>
      </c>
      <c r="M42" s="24">
        <v>9.7342609999999996E-2</v>
      </c>
      <c r="N42" s="24">
        <v>0.12147021000000001</v>
      </c>
      <c r="O42" s="24">
        <v>6.2255739999999997E-2</v>
      </c>
      <c r="P42" s="24">
        <v>0.159437895</v>
      </c>
      <c r="Q42" s="24">
        <v>7.7210425999999999E-2</v>
      </c>
      <c r="R42" s="24">
        <v>4.3351292999999999E-2</v>
      </c>
      <c r="S42" s="24">
        <v>0.10831355999999999</v>
      </c>
      <c r="T42" s="24">
        <v>9.1459750000000006E-2</v>
      </c>
      <c r="U42" s="24">
        <v>0.15179598</v>
      </c>
      <c r="V42" s="24">
        <v>8.7109330000000013E-2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43158</v>
      </c>
      <c r="B43" s="24">
        <v>-8.5729065000000007E-2</v>
      </c>
      <c r="C43" s="24">
        <v>-2.8866708000000001E-2</v>
      </c>
      <c r="D43" s="24">
        <v>-5.8573246000000002E-2</v>
      </c>
      <c r="E43" s="24">
        <v>-8.600801000000001E-2</v>
      </c>
      <c r="F43" s="24">
        <v>-9.9366430000000006E-2</v>
      </c>
      <c r="G43" s="24">
        <v>-4.8747480000000003E-2</v>
      </c>
      <c r="H43" s="24">
        <v>-2.4958431999999999E-2</v>
      </c>
      <c r="I43" s="24">
        <v>-5.0804140000000005E-2</v>
      </c>
      <c r="J43" s="24">
        <v>-6.5100790000000006E-2</v>
      </c>
      <c r="K43" s="24">
        <v>-7.5657963999999994E-2</v>
      </c>
      <c r="L43" s="24">
        <v>-2.1973372000000001E-2</v>
      </c>
      <c r="M43" s="24">
        <v>-4.6722890000000003E-2</v>
      </c>
      <c r="N43" s="24">
        <v>-8.3989510000000003E-2</v>
      </c>
      <c r="O43" s="24">
        <v>-8.515107999999999E-2</v>
      </c>
      <c r="P43" s="24">
        <v>-8.4854070000000004E-2</v>
      </c>
      <c r="Q43" s="24">
        <v>-6.4572215000000002E-2</v>
      </c>
      <c r="R43" s="24">
        <v>8.2564354000000005E-4</v>
      </c>
      <c r="S43" s="24">
        <v>-4.9292746000000005E-2</v>
      </c>
      <c r="T43" s="24">
        <v>-6.5482800000000008E-2</v>
      </c>
      <c r="U43" s="24">
        <v>-5.7344017000000004E-2</v>
      </c>
      <c r="V43" s="24">
        <v>-3.4495115E-2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43186</v>
      </c>
      <c r="B44" s="24">
        <v>-1.2971281999999999E-2</v>
      </c>
      <c r="C44" s="24">
        <v>-5.1192702999999999E-2</v>
      </c>
      <c r="D44" s="24">
        <v>-7.890164999999999E-2</v>
      </c>
      <c r="E44" s="24">
        <v>-7.1330667E-2</v>
      </c>
      <c r="F44" s="24">
        <v>-6.9603863000000002E-2</v>
      </c>
      <c r="G44" s="24">
        <v>-6.1684846999999999E-3</v>
      </c>
      <c r="H44" s="24">
        <v>9.6701384000000001E-3</v>
      </c>
      <c r="I44" s="24">
        <v>1.9096254999999999E-2</v>
      </c>
      <c r="J44" s="24">
        <v>1.9782782E-3</v>
      </c>
      <c r="K44" s="24">
        <v>-1.2317896E-3</v>
      </c>
      <c r="L44" s="24">
        <v>-6.3512683E-2</v>
      </c>
      <c r="M44" s="24">
        <v>-4.2799950000000003E-2</v>
      </c>
      <c r="N44" s="24">
        <v>-6.9723069999999998E-2</v>
      </c>
      <c r="O44" s="24">
        <v>-3.1600177E-2</v>
      </c>
      <c r="P44" s="24">
        <v>-2.6919246000000001E-2</v>
      </c>
      <c r="Q44" s="24">
        <v>7.8539850000000008E-3</v>
      </c>
      <c r="R44" s="24">
        <v>-1.5193521999999999E-2</v>
      </c>
      <c r="S44" s="24">
        <v>-6.7628503000000006E-2</v>
      </c>
      <c r="T44" s="24">
        <v>-3.1057060000000001E-2</v>
      </c>
      <c r="U44" s="24">
        <v>2.7214526999999999E-2</v>
      </c>
      <c r="V44" s="24">
        <v>9.5645670000000002E-2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43217</v>
      </c>
      <c r="B45" s="24">
        <v>-4.4903636000000004E-2</v>
      </c>
      <c r="C45" s="24">
        <v>5.3374649999999996E-2</v>
      </c>
      <c r="D45" s="24">
        <v>-3.6981106E-2</v>
      </c>
      <c r="E45" s="24">
        <v>-2.9540061999999999E-4</v>
      </c>
      <c r="F45" s="24">
        <v>5.9690474999999996E-3</v>
      </c>
      <c r="G45" s="24">
        <v>5.0369979999999995E-2</v>
      </c>
      <c r="H45" s="24">
        <v>1.1267662E-3</v>
      </c>
      <c r="I45" s="24">
        <v>-4.2491436E-2</v>
      </c>
      <c r="J45" s="24">
        <v>2.0138143999999997E-2</v>
      </c>
      <c r="K45" s="24">
        <v>4.2757272999999998E-2</v>
      </c>
      <c r="L45" s="24">
        <v>-6.6896677000000005E-3</v>
      </c>
      <c r="M45" s="24">
        <v>-3.1155407E-2</v>
      </c>
      <c r="N45" s="24">
        <v>9.1375829999999991E-2</v>
      </c>
      <c r="O45" s="24">
        <v>3.6784409999999997E-2</v>
      </c>
      <c r="P45" s="24">
        <v>-1.9906342E-2</v>
      </c>
      <c r="Q45" s="24">
        <v>5.5793999999999996E-2</v>
      </c>
      <c r="R45" s="24">
        <v>-1.3624906999999999E-2</v>
      </c>
      <c r="S45" s="24">
        <v>-5.8994236000000005E-2</v>
      </c>
      <c r="T45" s="24">
        <v>1.3158083000000001E-2</v>
      </c>
      <c r="U45" s="24">
        <v>-6.7013025000000004E-2</v>
      </c>
      <c r="V45" s="24">
        <v>4.9932002999999996E-2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43245</v>
      </c>
      <c r="B46" s="24">
        <v>1.4804006000000001E-2</v>
      </c>
      <c r="C46" s="24">
        <v>-5.6912127000000007E-2</v>
      </c>
      <c r="D46" s="24">
        <v>-1.3714731000000001E-2</v>
      </c>
      <c r="E46" s="24">
        <v>-2.2163092999999998E-2</v>
      </c>
      <c r="F46" s="24">
        <v>-8.7420940000000003E-2</v>
      </c>
      <c r="G46" s="24">
        <v>-3.2045423999999996E-2</v>
      </c>
      <c r="H46" s="24">
        <v>-4.5582532999999995E-2</v>
      </c>
      <c r="I46" s="24">
        <v>2.2877692999999998E-2</v>
      </c>
      <c r="J46" s="24">
        <v>-0.10973483000000001</v>
      </c>
      <c r="K46" s="24">
        <v>-2.589029E-2</v>
      </c>
      <c r="L46" s="24">
        <v>-0.13492804999999999</v>
      </c>
      <c r="M46" s="24">
        <v>-4.0494260000000004E-2</v>
      </c>
      <c r="N46" s="24">
        <v>-0.14769512000000001</v>
      </c>
      <c r="O46" s="24">
        <v>-4.3204665000000003E-2</v>
      </c>
      <c r="P46" s="24">
        <v>3.3154129999999997E-2</v>
      </c>
      <c r="Q46" s="24">
        <v>-2.0905851999999999E-2</v>
      </c>
      <c r="R46" s="24">
        <v>-2.070284E-2</v>
      </c>
      <c r="S46" s="24">
        <v>-0.17625893000000001</v>
      </c>
      <c r="T46" s="24">
        <v>-1.7644882000000001E-2</v>
      </c>
      <c r="U46" s="24">
        <v>-9.4654740000000001E-2</v>
      </c>
      <c r="V46" s="24">
        <v>-2.4263978000000002E-2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43278</v>
      </c>
      <c r="B47" s="24">
        <v>-0.12514191999999999</v>
      </c>
      <c r="C47" s="24">
        <v>-8.5652349999999988E-2</v>
      </c>
      <c r="D47" s="24">
        <v>-8.406377000000001E-2</v>
      </c>
      <c r="E47" s="24">
        <v>-9.8581129999999989E-2</v>
      </c>
      <c r="F47" s="24">
        <v>-6.3389481999999997E-2</v>
      </c>
      <c r="G47" s="24">
        <v>-6.9655179999999997E-2</v>
      </c>
      <c r="H47" s="24">
        <v>-8.2226160000000006E-2</v>
      </c>
      <c r="I47" s="24">
        <v>-5.2277089999999998E-2</v>
      </c>
      <c r="J47" s="24">
        <v>4.3383837000000001E-3</v>
      </c>
      <c r="K47" s="24">
        <v>-9.8893700000000001E-2</v>
      </c>
      <c r="L47" s="24">
        <v>-0.15428120000000001</v>
      </c>
      <c r="M47" s="24">
        <v>-0.15473836999999999</v>
      </c>
      <c r="N47" s="24">
        <v>1.1037468999999999E-2</v>
      </c>
      <c r="O47" s="24">
        <v>-2.2570372000000002E-2</v>
      </c>
      <c r="P47" s="24">
        <v>-8.4520040000000005E-2</v>
      </c>
      <c r="Q47" s="24">
        <v>-2.5224686000000001E-3</v>
      </c>
      <c r="R47" s="24">
        <v>-7.0382059999999996E-2</v>
      </c>
      <c r="S47" s="24">
        <v>-4.9761477000000005E-2</v>
      </c>
      <c r="T47" s="24">
        <v>-3.5183309999999995E-2</v>
      </c>
      <c r="U47" s="24">
        <v>-1.1070132E-2</v>
      </c>
      <c r="V47" s="24">
        <v>4.4420122999999999E-2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43308</v>
      </c>
      <c r="B48" s="24">
        <v>4.0471553999999995E-3</v>
      </c>
      <c r="C48" s="24">
        <v>2.3003459999999996E-2</v>
      </c>
      <c r="D48" s="24">
        <v>6.5841913000000002E-2</v>
      </c>
      <c r="E48" s="24">
        <v>9.1215019999999994E-2</v>
      </c>
      <c r="F48" s="24">
        <v>0.11139417</v>
      </c>
      <c r="G48" s="24">
        <v>2.6751518000000002E-2</v>
      </c>
      <c r="H48" s="24">
        <v>6.5530776999999998E-2</v>
      </c>
      <c r="I48" s="24">
        <v>7.1651935999999999E-2</v>
      </c>
      <c r="J48" s="24">
        <v>0.13725054</v>
      </c>
      <c r="K48" s="24">
        <v>-3.1441449999999997E-3</v>
      </c>
      <c r="L48" s="24">
        <v>0.18483865999999999</v>
      </c>
      <c r="M48" s="24">
        <v>0.12003719</v>
      </c>
      <c r="N48" s="24">
        <v>-9.8253490000000006E-3</v>
      </c>
      <c r="O48" s="24">
        <v>7.7512263999999997E-2</v>
      </c>
      <c r="P48" s="24">
        <v>1.9511342000000001E-2</v>
      </c>
      <c r="Q48" s="24">
        <v>6.7636250000000009E-2</v>
      </c>
      <c r="R48" s="24">
        <v>5.1406739999999999E-2</v>
      </c>
      <c r="S48" s="24">
        <v>-5.1490544999999999E-2</v>
      </c>
      <c r="T48" s="24">
        <v>4.0799500000000002E-2</v>
      </c>
      <c r="U48" s="24">
        <v>6.2191485999999992E-4</v>
      </c>
      <c r="V48" s="24">
        <v>-6.4074990000000001E-4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43339</v>
      </c>
      <c r="B49" s="24">
        <v>-2.7167500000000001E-2</v>
      </c>
      <c r="C49" s="24">
        <v>-4.0517626000000001E-2</v>
      </c>
      <c r="D49" s="24">
        <v>8.2910059999999992E-4</v>
      </c>
      <c r="E49" s="24">
        <v>2.3750781999999998E-2</v>
      </c>
      <c r="F49" s="24">
        <v>3.5632372000000002E-2</v>
      </c>
      <c r="G49" s="24">
        <v>-5.7320059999999999E-2</v>
      </c>
      <c r="H49" s="24">
        <v>1.8142700000000001E-2</v>
      </c>
      <c r="I49" s="24">
        <v>-4.7758221999999999E-3</v>
      </c>
      <c r="J49" s="24">
        <v>6.7477226000000005E-3</v>
      </c>
      <c r="K49" s="24">
        <v>1.3217092E-2</v>
      </c>
      <c r="L49" s="24">
        <v>-0.10672468</v>
      </c>
      <c r="M49" s="24">
        <v>-2.7791679999999999E-2</v>
      </c>
      <c r="N49" s="24">
        <v>-3.3075212999999996E-3</v>
      </c>
      <c r="O49" s="24">
        <v>2.7580380000000002E-2</v>
      </c>
      <c r="P49" s="24">
        <v>-2.8473616E-2</v>
      </c>
      <c r="Q49" s="24">
        <v>3.6257267000000003E-2</v>
      </c>
      <c r="R49" s="24">
        <v>9.0312959999999994E-3</v>
      </c>
      <c r="S49" s="24">
        <v>-0.23928577000000001</v>
      </c>
      <c r="T49" s="24">
        <v>-5.2744745999999997E-3</v>
      </c>
      <c r="U49" s="24">
        <v>4.1640759999999999E-2</v>
      </c>
      <c r="V49" s="24">
        <v>-4.5206784999999999E-2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43370</v>
      </c>
      <c r="B50" s="24">
        <v>-7.4805619999999996E-3</v>
      </c>
      <c r="C50" s="24">
        <v>4.6429634000000001E-3</v>
      </c>
      <c r="D50" s="24">
        <v>-5.3852499999999998E-2</v>
      </c>
      <c r="E50" s="24">
        <v>-9.3401609999999996E-2</v>
      </c>
      <c r="F50" s="24">
        <v>-2.3340046E-2</v>
      </c>
      <c r="G50" s="24">
        <v>-2.7902125999999999E-2</v>
      </c>
      <c r="H50" s="24">
        <v>-1.9933521999999999E-2</v>
      </c>
      <c r="I50" s="24">
        <v>7.9979896999999994E-3</v>
      </c>
      <c r="J50" s="24">
        <v>-2.0873249E-2</v>
      </c>
      <c r="K50" s="24">
        <v>1.5712976E-2</v>
      </c>
      <c r="L50" s="24">
        <v>4.6936869999999999E-2</v>
      </c>
      <c r="M50" s="24">
        <v>-7.1037292000000002E-2</v>
      </c>
      <c r="N50" s="24">
        <v>-5.9734525999999996E-2</v>
      </c>
      <c r="O50" s="24">
        <v>-9.2141629999999988E-2</v>
      </c>
      <c r="P50" s="24">
        <v>-3.491354E-2</v>
      </c>
      <c r="Q50" s="24">
        <v>1.1236668E-3</v>
      </c>
      <c r="R50" s="24">
        <v>2.0794988E-2</v>
      </c>
      <c r="S50" s="24">
        <v>0.12816906</v>
      </c>
      <c r="T50" s="24">
        <v>-1.5443981000000001E-2</v>
      </c>
      <c r="U50" s="24">
        <v>3.5799742000000002E-3</v>
      </c>
      <c r="V50" s="24">
        <v>2.3505687999999998E-3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43399</v>
      </c>
      <c r="B51" s="24">
        <v>-7.8178349999999994E-2</v>
      </c>
      <c r="C51" s="24">
        <v>-7.0422470000000001E-2</v>
      </c>
      <c r="D51" s="24">
        <v>-4.9912394999999998E-2</v>
      </c>
      <c r="E51" s="24">
        <v>-1.6949176999999999E-2</v>
      </c>
      <c r="F51" s="24">
        <v>-0.11578083</v>
      </c>
      <c r="G51" s="24">
        <v>-6.2499339999999994E-2</v>
      </c>
      <c r="H51" s="24">
        <v>-7.7349779999999993E-2</v>
      </c>
      <c r="I51" s="24">
        <v>-0.15524995999999999</v>
      </c>
      <c r="J51" s="24">
        <v>-0.10267943</v>
      </c>
      <c r="K51" s="24">
        <v>-0.15805601999999999</v>
      </c>
      <c r="L51" s="24">
        <v>0.16564787</v>
      </c>
      <c r="M51" s="24">
        <v>-0.1101898</v>
      </c>
      <c r="N51" s="24">
        <v>-9.1764750000000006E-2</v>
      </c>
      <c r="O51" s="24">
        <v>-0.10515088</v>
      </c>
      <c r="P51" s="24">
        <v>-0.12860936000000001</v>
      </c>
      <c r="Q51" s="24">
        <v>2.0202040000000001E-2</v>
      </c>
      <c r="R51" s="24">
        <v>-7.0732173999999995E-2</v>
      </c>
      <c r="S51" s="24">
        <v>-1.9142806999999998E-2</v>
      </c>
      <c r="T51" s="24">
        <v>-3.0718982000000002E-2</v>
      </c>
      <c r="U51" s="24">
        <v>-0.11593342</v>
      </c>
      <c r="V51" s="24">
        <v>-2.3115575000000003E-2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43431</v>
      </c>
      <c r="B52" s="24">
        <v>-9.4689726999999998E-3</v>
      </c>
      <c r="C52" s="24">
        <v>1.9176126000000002E-2</v>
      </c>
      <c r="D52" s="24">
        <v>0.13041472000000001</v>
      </c>
      <c r="E52" s="24">
        <v>6.6937090000000005E-2</v>
      </c>
      <c r="F52" s="24">
        <v>5.964589E-2</v>
      </c>
      <c r="G52" s="24">
        <v>5.1441189999999999E-3</v>
      </c>
      <c r="H52" s="24">
        <v>1.0020017999999999E-2</v>
      </c>
      <c r="I52" s="24">
        <v>2.7864814000000002E-2</v>
      </c>
      <c r="J52" s="24">
        <v>-0.16325199999999998</v>
      </c>
      <c r="K52" s="24">
        <v>4.9748659999999993E-2</v>
      </c>
      <c r="L52" s="24">
        <v>-2.5224804999999999E-2</v>
      </c>
      <c r="M52" s="24">
        <v>0.11223852000000001</v>
      </c>
      <c r="N52" s="24">
        <v>-7.3834179999999999E-2</v>
      </c>
      <c r="O52" s="24">
        <v>0.10831058499999999</v>
      </c>
      <c r="P52" s="24">
        <v>6.9700955999999994E-2</v>
      </c>
      <c r="Q52" s="24">
        <v>5.8305860000000001E-2</v>
      </c>
      <c r="R52" s="24">
        <v>3.2597779999999996E-3</v>
      </c>
      <c r="S52" s="24">
        <v>8.9944839999999998E-2</v>
      </c>
      <c r="T52" s="24">
        <v>-1.2137591999999999E-2</v>
      </c>
      <c r="U52" s="24">
        <v>4.8419714000000003E-2</v>
      </c>
      <c r="V52" s="24">
        <v>-4.2181070000000001E-2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43461</v>
      </c>
      <c r="B53" s="24">
        <v>-2.8513730000000001E-2</v>
      </c>
      <c r="C53" s="24">
        <v>-3.2732666000000001E-2</v>
      </c>
      <c r="D53" s="24">
        <v>8.0430510000000007E-3</v>
      </c>
      <c r="E53" s="24">
        <v>1.0484934E-2</v>
      </c>
      <c r="F53" s="24">
        <v>2.4943352000000002E-2</v>
      </c>
      <c r="G53" s="24">
        <v>1.6593933000000002E-2</v>
      </c>
      <c r="H53" s="24">
        <v>-2.1678209999999999E-3</v>
      </c>
      <c r="I53" s="24">
        <v>-1.4046906999999999E-2</v>
      </c>
      <c r="J53" s="24">
        <v>7.8967213999999994E-2</v>
      </c>
      <c r="K53" s="24">
        <v>-1.7939925000000002E-2</v>
      </c>
      <c r="L53" s="24">
        <v>-1.8042743E-2</v>
      </c>
      <c r="M53" s="24">
        <v>-4.8583983999999997E-2</v>
      </c>
      <c r="N53" s="24">
        <v>-2.0978987000000001E-2</v>
      </c>
      <c r="O53" s="24">
        <v>2.0927072000000001E-2</v>
      </c>
      <c r="P53" s="24">
        <v>-5.3489630000000003E-2</v>
      </c>
      <c r="Q53" s="24">
        <v>-2.2901356000000001E-2</v>
      </c>
      <c r="R53" s="24">
        <v>-5.2561703000000001E-2</v>
      </c>
      <c r="S53" s="24">
        <v>-2.6573718E-2</v>
      </c>
      <c r="T53" s="24">
        <v>-5.7819843000000003E-2</v>
      </c>
      <c r="U53" s="24">
        <v>-3.6459803999999998E-2</v>
      </c>
      <c r="V53" s="24">
        <v>3.8080096000000001E-2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43490</v>
      </c>
      <c r="B54" s="24">
        <v>9.2932459999999995E-2</v>
      </c>
      <c r="C54" s="24">
        <v>9.644055E-2</v>
      </c>
      <c r="D54" s="24">
        <v>0.10696923999999999</v>
      </c>
      <c r="E54" s="24">
        <v>9.0053319999999992E-2</v>
      </c>
      <c r="F54" s="24">
        <v>5.1304340000000004E-2</v>
      </c>
      <c r="G54" s="24">
        <v>4.7700167000000002E-2</v>
      </c>
      <c r="H54" s="24">
        <v>3.3389568000000001E-2</v>
      </c>
      <c r="I54" s="24">
        <v>4.6526430000000001E-2</v>
      </c>
      <c r="J54" s="24">
        <v>9.1861609999999996E-2</v>
      </c>
      <c r="K54" s="24">
        <v>8.1458680000000006E-2</v>
      </c>
      <c r="L54" s="24">
        <v>0.16079473</v>
      </c>
      <c r="M54" s="24">
        <v>0.11355459</v>
      </c>
      <c r="N54" s="24">
        <v>4.938853E-2</v>
      </c>
      <c r="O54" s="24">
        <v>-8.9391469999999997E-3</v>
      </c>
      <c r="P54" s="24">
        <v>9.8575479999999993E-2</v>
      </c>
      <c r="Q54" s="24">
        <v>5.032122E-2</v>
      </c>
      <c r="R54" s="24">
        <v>4.859948E-2</v>
      </c>
      <c r="S54" s="24">
        <v>0.11391902</v>
      </c>
      <c r="T54" s="24">
        <v>3.0589938000000001E-2</v>
      </c>
      <c r="U54" s="24">
        <v>6.1073899999999993E-2</v>
      </c>
      <c r="V54" s="24">
        <v>0.11379552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43523</v>
      </c>
      <c r="B55" s="24">
        <v>0.14840281</v>
      </c>
      <c r="C55" s="24">
        <v>1.6012310999999998E-2</v>
      </c>
      <c r="D55" s="24">
        <v>-2.9282569999999997E-2</v>
      </c>
      <c r="E55" s="24">
        <v>-1.2953401E-2</v>
      </c>
      <c r="F55" s="24">
        <v>-3.5566627999999996E-2</v>
      </c>
      <c r="G55" s="24">
        <v>4.6070336999999996E-2</v>
      </c>
      <c r="H55" s="24">
        <v>1.1749387E-2</v>
      </c>
      <c r="I55" s="24">
        <v>2.3751497E-2</v>
      </c>
      <c r="J55" s="24">
        <v>-1.6067863000000002E-2</v>
      </c>
      <c r="K55" s="24">
        <v>1.4024615000000001E-2</v>
      </c>
      <c r="L55" s="24">
        <v>7.7589750000000004E-3</v>
      </c>
      <c r="M55" s="24">
        <v>-2.1543980000000001E-2</v>
      </c>
      <c r="N55" s="24">
        <v>8.9260819999999991E-2</v>
      </c>
      <c r="O55" s="24">
        <v>-7.6546069999999999E-3</v>
      </c>
      <c r="P55" s="24">
        <v>5.6535244000000005E-2</v>
      </c>
      <c r="Q55" s="24">
        <v>-6.2181529999999999E-2</v>
      </c>
      <c r="R55" s="24">
        <v>2.5652528000000001E-2</v>
      </c>
      <c r="S55" s="24">
        <v>9.0025663000000006E-3</v>
      </c>
      <c r="T55" s="24">
        <v>3.1802177000000001E-2</v>
      </c>
      <c r="U55" s="24">
        <v>7.8431249999999994E-2</v>
      </c>
      <c r="V55" s="24">
        <v>-5.3442120000000001E-3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43551</v>
      </c>
      <c r="B56" s="24">
        <v>-8.5562470000000005E-4</v>
      </c>
      <c r="C56" s="24">
        <v>-8.2685649999999999E-2</v>
      </c>
      <c r="D56" s="24">
        <v>-4.2232329999999998E-2</v>
      </c>
      <c r="E56" s="24">
        <v>-1.6914606000000002E-2</v>
      </c>
      <c r="F56" s="24">
        <v>-9.8627805999999991E-3</v>
      </c>
      <c r="G56" s="24">
        <v>1.3730645E-2</v>
      </c>
      <c r="H56" s="24">
        <v>-4.0967759999999999E-2</v>
      </c>
      <c r="I56" s="24">
        <v>1.1897682999999999E-2</v>
      </c>
      <c r="J56" s="24">
        <v>-1.3608515000000002E-2</v>
      </c>
      <c r="K56" s="24">
        <v>-6.2004623000000002E-2</v>
      </c>
      <c r="L56" s="24">
        <v>-0.11050725</v>
      </c>
      <c r="M56" s="24">
        <v>-5.9449553000000002E-2</v>
      </c>
      <c r="N56" s="24">
        <v>3.8412809999999998E-3</v>
      </c>
      <c r="O56" s="24">
        <v>6.8188787000000001E-2</v>
      </c>
      <c r="P56" s="24">
        <v>-3.6000609999999999E-3</v>
      </c>
      <c r="Q56" s="24">
        <v>-4.3478012000000002E-3</v>
      </c>
      <c r="R56" s="24">
        <v>-2.1540046E-2</v>
      </c>
      <c r="S56" s="24">
        <v>-0.15381871999999999</v>
      </c>
      <c r="T56" s="24">
        <v>-7.5342655000000007E-3</v>
      </c>
      <c r="U56" s="24">
        <v>-3.4017563000000001E-2</v>
      </c>
      <c r="V56" s="24">
        <v>4.2983529999999999E-2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43581</v>
      </c>
      <c r="B57" s="24">
        <v>4.4594525999999995E-2</v>
      </c>
      <c r="C57" s="24">
        <v>1.2002825999999999E-2</v>
      </c>
      <c r="D57" s="24">
        <v>2.3228407E-2</v>
      </c>
      <c r="E57" s="24">
        <v>2.4325131999999999E-2</v>
      </c>
      <c r="F57" s="24">
        <v>1.0394095999999999E-2</v>
      </c>
      <c r="G57" s="24">
        <v>-2.8878152000000001E-2</v>
      </c>
      <c r="H57" s="24">
        <v>-3.36349E-4</v>
      </c>
      <c r="I57" s="24">
        <v>5.1734210000000003E-2</v>
      </c>
      <c r="J57" s="24">
        <v>6.9671153999999999E-2</v>
      </c>
      <c r="K57" s="24">
        <v>1.2756824E-2</v>
      </c>
      <c r="L57" s="24">
        <v>5.0152780000000001E-2</v>
      </c>
      <c r="M57" s="24">
        <v>0.10671091000000001</v>
      </c>
      <c r="N57" s="24">
        <v>8.4183690000000005E-2</v>
      </c>
      <c r="O57" s="24">
        <v>2.5996565999999999E-2</v>
      </c>
      <c r="P57" s="24">
        <v>4.3849587000000002E-2</v>
      </c>
      <c r="Q57" s="24">
        <v>4.2576429999999998E-2</v>
      </c>
      <c r="R57" s="24">
        <v>2.3168087E-2</v>
      </c>
      <c r="S57" s="24">
        <v>-2.3618698E-2</v>
      </c>
      <c r="T57" s="24">
        <v>7.7432749999999995E-2</v>
      </c>
      <c r="U57" s="24">
        <v>1.3964891E-2</v>
      </c>
      <c r="V57" s="24">
        <v>6.8787931999999996E-2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43609</v>
      </c>
      <c r="B58" s="24">
        <v>-0.10581589</v>
      </c>
      <c r="C58" s="24">
        <v>-9.4418640000000012E-2</v>
      </c>
      <c r="D58" s="24">
        <v>-8.5417450000000006E-2</v>
      </c>
      <c r="E58" s="24">
        <v>-2.7801870999999999E-2</v>
      </c>
      <c r="F58" s="24">
        <v>-7.1153044999999998E-2</v>
      </c>
      <c r="G58" s="24">
        <v>-8.052635000000001E-2</v>
      </c>
      <c r="H58" s="24">
        <v>-5.0807532999999995E-2</v>
      </c>
      <c r="I58" s="24">
        <v>-8.8317510000000002E-2</v>
      </c>
      <c r="J58" s="24">
        <v>-5.8469477000000006E-2</v>
      </c>
      <c r="K58" s="24">
        <v>-9.3571069999999992E-2</v>
      </c>
      <c r="L58" s="24">
        <v>-4.9212100000000002E-2</v>
      </c>
      <c r="M58" s="24">
        <v>-9.9594539999999995E-2</v>
      </c>
      <c r="N58" s="24">
        <v>-6.4705906000000007E-2</v>
      </c>
      <c r="O58" s="24">
        <v>-2.2522807E-3</v>
      </c>
      <c r="P58" s="24">
        <v>-0.13656389000000002</v>
      </c>
      <c r="Q58" s="24">
        <v>-0.10052359</v>
      </c>
      <c r="R58" s="24">
        <v>-2.5378704000000002E-2</v>
      </c>
      <c r="S58" s="24">
        <v>-0.10237575</v>
      </c>
      <c r="T58" s="24">
        <v>-0.12567264</v>
      </c>
      <c r="U58" s="24">
        <v>-2.8143764000000002E-2</v>
      </c>
      <c r="V58" s="24">
        <v>-8.6192249999999998E-2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43643</v>
      </c>
      <c r="B59" s="24">
        <v>7.7935933999999998E-2</v>
      </c>
      <c r="C59" s="24">
        <v>6.3392520000000008E-2</v>
      </c>
      <c r="D59" s="24">
        <v>0.10996352999999999</v>
      </c>
      <c r="E59" s="24">
        <v>8.1908229999999999E-2</v>
      </c>
      <c r="F59" s="24">
        <v>0.10023069</v>
      </c>
      <c r="G59" s="24">
        <v>7.9930779999999993E-2</v>
      </c>
      <c r="H59" s="24">
        <v>7.5340149999999995E-2</v>
      </c>
      <c r="I59" s="24">
        <v>7.4494243000000002E-2</v>
      </c>
      <c r="J59" s="24">
        <v>1.4557599999999999E-2</v>
      </c>
      <c r="K59" s="24">
        <v>8.4822290000000009E-2</v>
      </c>
      <c r="L59" s="24">
        <v>0.12815820999999999</v>
      </c>
      <c r="M59" s="24">
        <v>9.5082760000000002E-2</v>
      </c>
      <c r="N59" s="24">
        <v>0.19776105999999999</v>
      </c>
      <c r="O59" s="24">
        <v>1.0277033E-2</v>
      </c>
      <c r="P59" s="24">
        <v>9.0713620000000009E-2</v>
      </c>
      <c r="Q59" s="24">
        <v>7.8735350000000009E-2</v>
      </c>
      <c r="R59" s="24">
        <v>6.5729620000000002E-2</v>
      </c>
      <c r="S59" s="24">
        <v>0.16746245999999998</v>
      </c>
      <c r="T59" s="24">
        <v>3.4321308000000002E-2</v>
      </c>
      <c r="U59" s="24">
        <v>-1.2322782999999999E-2</v>
      </c>
      <c r="V59" s="24">
        <v>3.704524E-2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43672</v>
      </c>
      <c r="B60" s="24">
        <v>8.7873936000000003E-3</v>
      </c>
      <c r="C60" s="24">
        <v>-3.5687923000000003E-2</v>
      </c>
      <c r="D60" s="24">
        <v>-2.3121833999999999E-3</v>
      </c>
      <c r="E60" s="24">
        <v>2.4951696E-3</v>
      </c>
      <c r="F60" s="24">
        <v>-3.4453749999999998E-2</v>
      </c>
      <c r="G60" s="24">
        <v>6.2094927000000003E-3</v>
      </c>
      <c r="H60" s="24">
        <v>-1.6107380000000001E-2</v>
      </c>
      <c r="I60" s="24">
        <v>2.1397948000000003E-2</v>
      </c>
      <c r="J60" s="24">
        <v>-4.7301889999999999E-2</v>
      </c>
      <c r="K60" s="24">
        <v>-4.9575750000000002E-2</v>
      </c>
      <c r="L60" s="24">
        <v>4.0054917000000002E-2</v>
      </c>
      <c r="M60" s="24">
        <v>-2.8409122999999998E-2</v>
      </c>
      <c r="N60" s="24">
        <v>2.2151947000000002E-2</v>
      </c>
      <c r="O60" s="24">
        <v>-4.3968496000000003E-2</v>
      </c>
      <c r="P60" s="24">
        <v>7.3974130000000003E-3</v>
      </c>
      <c r="Q60" s="24">
        <v>1.1179447E-2</v>
      </c>
      <c r="R60" s="24">
        <v>-7.894277600000001E-3</v>
      </c>
      <c r="S60" s="24">
        <v>9.6023669999999992E-2</v>
      </c>
      <c r="T60" s="24">
        <v>7.3607326000000001E-2</v>
      </c>
      <c r="U60" s="24">
        <v>2.9943824000000001E-2</v>
      </c>
      <c r="V60" s="24">
        <v>-6.0367584000000003E-4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43704</v>
      </c>
      <c r="B61" s="24">
        <v>-3.7979126000000002E-2</v>
      </c>
      <c r="C61" s="24">
        <v>-0.11000514</v>
      </c>
      <c r="D61" s="24">
        <v>-4.6349883000000001E-2</v>
      </c>
      <c r="E61" s="24">
        <v>-7.8816357000000004E-2</v>
      </c>
      <c r="F61" s="24">
        <v>-0.11053085</v>
      </c>
      <c r="G61" s="24">
        <v>-0.11081303000000001</v>
      </c>
      <c r="H61" s="24">
        <v>-5.3888140000000001E-2</v>
      </c>
      <c r="I61" s="24">
        <v>-4.8882665999999998E-2</v>
      </c>
      <c r="J61" s="24">
        <v>-4.7240376000000001E-2</v>
      </c>
      <c r="K61" s="24">
        <v>-9.1545580000000001E-2</v>
      </c>
      <c r="L61" s="24">
        <v>-0.14106512000000002</v>
      </c>
      <c r="M61" s="24">
        <v>-0.13488018000000002</v>
      </c>
      <c r="N61" s="24">
        <v>-9.184718E-2</v>
      </c>
      <c r="O61" s="24">
        <v>-4.6285390000000003E-2</v>
      </c>
      <c r="P61" s="24">
        <v>-7.3764979999999994E-2</v>
      </c>
      <c r="Q61" s="24">
        <v>-6.2465487E-2</v>
      </c>
      <c r="R61" s="24">
        <v>-5.9663415000000004E-2</v>
      </c>
      <c r="S61" s="24">
        <v>-7.9505980000000004E-2</v>
      </c>
      <c r="T61" s="24">
        <v>-5.6597289999999995E-2</v>
      </c>
      <c r="U61" s="24">
        <v>-6.1780749999999995E-2</v>
      </c>
      <c r="V61" s="24">
        <v>-5.1646049999999999E-2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43735</v>
      </c>
      <c r="B62" s="24">
        <v>-1.4488101000000001E-3</v>
      </c>
      <c r="C62" s="24">
        <v>7.9724790000000004E-2</v>
      </c>
      <c r="D62" s="24">
        <v>-1.1340678E-2</v>
      </c>
      <c r="E62" s="24">
        <v>3.0016899999999998E-4</v>
      </c>
      <c r="F62" s="24">
        <v>1.1252402999999999E-2</v>
      </c>
      <c r="G62" s="24">
        <v>5.6427240000000004E-2</v>
      </c>
      <c r="H62" s="24">
        <v>-2.8839110000000003E-3</v>
      </c>
      <c r="I62" s="24">
        <v>5.9618235000000006E-2</v>
      </c>
      <c r="J62" s="24">
        <v>7.5891733000000003E-2</v>
      </c>
      <c r="K62" s="24">
        <v>6.8015337000000009E-2</v>
      </c>
      <c r="L62" s="24">
        <v>8.1988220000000001E-2</v>
      </c>
      <c r="M62" s="24">
        <v>4.4483185000000001E-2</v>
      </c>
      <c r="N62" s="24">
        <v>6.25E-2</v>
      </c>
      <c r="O62" s="24">
        <v>3.4312247999999997E-2</v>
      </c>
      <c r="P62" s="24">
        <v>7.207394E-4</v>
      </c>
      <c r="Q62" s="24">
        <v>3.8325548000000001E-2</v>
      </c>
      <c r="R62" s="24">
        <v>1.7511964000000001E-2</v>
      </c>
      <c r="S62" s="24">
        <v>0.11572325</v>
      </c>
      <c r="T62" s="24">
        <v>-1.0144949E-2</v>
      </c>
      <c r="U62" s="24">
        <v>4.2608139999999996E-2</v>
      </c>
      <c r="V62" s="24">
        <v>-3.5350263E-2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43763</v>
      </c>
      <c r="B63" s="24">
        <v>4.3888330000000003E-2</v>
      </c>
      <c r="C63" s="24">
        <v>-3.2403767E-2</v>
      </c>
      <c r="D63" s="24">
        <v>4.3424845000000004E-2</v>
      </c>
      <c r="E63" s="24">
        <v>4.5618296000000003E-2</v>
      </c>
      <c r="F63" s="24">
        <v>4.0154814999999996E-2</v>
      </c>
      <c r="G63" s="24">
        <v>5.7125090000000002E-4</v>
      </c>
      <c r="H63" s="24">
        <v>6.5076350000000003E-3</v>
      </c>
      <c r="I63" s="24">
        <v>7.3170659999999998E-2</v>
      </c>
      <c r="J63" s="24">
        <v>5.2433609999999999E-2</v>
      </c>
      <c r="K63" s="24">
        <v>6.7111729999999994E-2</v>
      </c>
      <c r="L63" s="24">
        <v>5.7778835000000001E-2</v>
      </c>
      <c r="M63" s="24">
        <v>6.3883066000000002E-2</v>
      </c>
      <c r="N63" s="24">
        <v>5.2406430000000004E-2</v>
      </c>
      <c r="O63" s="24">
        <v>1.8230796000000001E-2</v>
      </c>
      <c r="P63" s="24">
        <v>5.4915310000000002E-2</v>
      </c>
      <c r="Q63" s="24">
        <v>2.1976113000000002E-2</v>
      </c>
      <c r="R63" s="24">
        <v>-3.0710042E-2</v>
      </c>
      <c r="S63" s="24">
        <v>-5.7497205999999995E-2</v>
      </c>
      <c r="T63" s="24">
        <v>4.136169E-2</v>
      </c>
      <c r="U63" s="24">
        <v>8.6687802999999997E-3</v>
      </c>
      <c r="V63" s="24">
        <v>-1.7497539999999999E-2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43796</v>
      </c>
      <c r="B64" s="24">
        <v>-2.7797221999999997E-3</v>
      </c>
      <c r="C64" s="24">
        <v>-0.16689539</v>
      </c>
      <c r="D64" s="24">
        <v>-4.8292102999999996E-2</v>
      </c>
      <c r="E64" s="24">
        <v>-1.2629151E-2</v>
      </c>
      <c r="F64" s="24">
        <v>-1.0232508E-2</v>
      </c>
      <c r="G64" s="24">
        <v>-1.9982815000000001E-2</v>
      </c>
      <c r="H64" s="24">
        <v>3.9511920000000001E-3</v>
      </c>
      <c r="I64" s="24">
        <v>3.7964820000000003E-2</v>
      </c>
      <c r="J64" s="24">
        <v>-2.2117912999999999E-2</v>
      </c>
      <c r="K64" s="24">
        <v>1.1327146999999999E-2</v>
      </c>
      <c r="L64" s="24">
        <v>-5.7533025999999994E-2</v>
      </c>
      <c r="M64" s="24">
        <v>-1.9426941999999999E-2</v>
      </c>
      <c r="N64" s="24">
        <v>-4.0650367999999996E-3</v>
      </c>
      <c r="O64" s="24">
        <v>2.9057860000000001E-2</v>
      </c>
      <c r="P64" s="24">
        <v>3.8061141999999999E-2</v>
      </c>
      <c r="Q64" s="24">
        <v>-1.4280139999999998E-2</v>
      </c>
      <c r="R64" s="24">
        <v>8.7805985999999999E-3</v>
      </c>
      <c r="S64" s="24">
        <v>5.2232859999999999E-2</v>
      </c>
      <c r="T64" s="24">
        <v>-4.1905165000000001E-2</v>
      </c>
      <c r="U64" s="24">
        <v>-9.2082023999999988E-3</v>
      </c>
      <c r="V64" s="24">
        <v>-4.7042966000000004E-3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43826</v>
      </c>
      <c r="B65" s="24">
        <v>4.4852375999999999E-2</v>
      </c>
      <c r="C65" s="24">
        <v>0.10488032999999999</v>
      </c>
      <c r="D65" s="24">
        <v>6.1329125999999998E-2</v>
      </c>
      <c r="E65" s="24">
        <v>1.4916657999999999E-3</v>
      </c>
      <c r="F65" s="24">
        <v>1.4467478000000001E-2</v>
      </c>
      <c r="G65" s="24">
        <v>8.6950059999999996E-2</v>
      </c>
      <c r="H65" s="24">
        <v>3.4035086999999999E-2</v>
      </c>
      <c r="I65" s="24">
        <v>5.3601859999999994E-2</v>
      </c>
      <c r="J65" s="24">
        <v>5.8626174999999996E-2</v>
      </c>
      <c r="K65" s="24">
        <v>6.7283389999999998E-2</v>
      </c>
      <c r="L65" s="24">
        <v>0.13799512999999999</v>
      </c>
      <c r="M65" s="24">
        <v>8.7436310000000003E-2</v>
      </c>
      <c r="N65" s="24">
        <v>4.2857050000000001E-2</v>
      </c>
      <c r="O65" s="24">
        <v>7.7852010000000003E-3</v>
      </c>
      <c r="P65" s="24">
        <v>6.6446900000000003E-2</v>
      </c>
      <c r="Q65" s="24">
        <v>1.0191679E-2</v>
      </c>
      <c r="R65" s="24">
        <v>-1.8074155000000001E-2</v>
      </c>
      <c r="S65" s="24">
        <v>3.1112552000000002E-2</v>
      </c>
      <c r="T65" s="24">
        <v>-9.9347830000000008E-3</v>
      </c>
      <c r="U65" s="24">
        <v>-1.0183811000000001E-2</v>
      </c>
      <c r="V65" s="24">
        <v>6.7263959999999998E-2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43857</v>
      </c>
      <c r="B66" s="24">
        <v>-5.4490385000000002E-2</v>
      </c>
      <c r="C66" s="24">
        <v>-7.3819456000000006E-2</v>
      </c>
      <c r="D66" s="24">
        <v>-1.5965699999999999E-2</v>
      </c>
      <c r="E66" s="24">
        <v>-4.9099326000000006E-2</v>
      </c>
      <c r="F66" s="24">
        <v>-3.9829313999999998E-2</v>
      </c>
      <c r="G66" s="24">
        <v>-3.5704612999999996E-2</v>
      </c>
      <c r="H66" s="24">
        <v>-4.0587844999999997E-2</v>
      </c>
      <c r="I66" s="24">
        <v>-5.010891E-2</v>
      </c>
      <c r="J66" s="24">
        <v>-7.4074269999999994E-3</v>
      </c>
      <c r="K66" s="24">
        <v>-2.8484582999999997E-2</v>
      </c>
      <c r="L66" s="24">
        <v>-5.2162050000000001E-2</v>
      </c>
      <c r="M66" s="24">
        <v>-7.5693190000000007E-2</v>
      </c>
      <c r="N66" s="24">
        <v>-2.2341369999999999E-2</v>
      </c>
      <c r="O66" s="24">
        <v>-4.2492149999999998E-3</v>
      </c>
      <c r="P66" s="24">
        <v>-5.0879060000000004E-2</v>
      </c>
      <c r="Q66" s="24">
        <v>1.4184594E-2</v>
      </c>
      <c r="R66" s="24">
        <v>-3.4260093999999998E-2</v>
      </c>
      <c r="S66" s="24">
        <v>4.1620255000000002E-2</v>
      </c>
      <c r="T66" s="24">
        <v>-6.9292783999999998E-3</v>
      </c>
      <c r="U66" s="24">
        <v>-9.7295640000000013E-3</v>
      </c>
      <c r="V66" s="24">
        <v>-4.9311519999999998E-2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43888</v>
      </c>
      <c r="B67" s="24">
        <v>8.1465610000000008E-2</v>
      </c>
      <c r="C67" s="24">
        <v>-0.10939008</v>
      </c>
      <c r="D67" s="24">
        <v>-0.14602298</v>
      </c>
      <c r="E67" s="24">
        <v>-9.2881149999999996E-2</v>
      </c>
      <c r="F67" s="24">
        <v>-0.13086420000000001</v>
      </c>
      <c r="G67" s="24">
        <v>-0.11612904</v>
      </c>
      <c r="H67" s="24">
        <v>-6.8563039999999992E-2</v>
      </c>
      <c r="I67" s="24">
        <v>-4.1029571999999993E-2</v>
      </c>
      <c r="J67" s="24">
        <v>-7.5285316000000005E-2</v>
      </c>
      <c r="K67" s="24">
        <v>-9.5700859999999999E-2</v>
      </c>
      <c r="L67" s="24">
        <v>-0.15575419999999998</v>
      </c>
      <c r="M67" s="24">
        <v>-0.10926205</v>
      </c>
      <c r="N67" s="24">
        <v>-0.20897043000000001</v>
      </c>
      <c r="O67" s="24">
        <v>-5.5618819999999999E-2</v>
      </c>
      <c r="P67" s="24">
        <v>1.3278722999999999E-2</v>
      </c>
      <c r="Q67" s="24">
        <v>-0.10756534999999999</v>
      </c>
      <c r="R67" s="24">
        <v>-8.4683300000000003E-2</v>
      </c>
      <c r="S67" s="24">
        <v>-0.13378524999999999</v>
      </c>
      <c r="T67" s="24">
        <v>-7.7611922999999999E-2</v>
      </c>
      <c r="U67" s="24">
        <v>-0.12738853</v>
      </c>
      <c r="V67" s="24">
        <v>-9.43079E-2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43917</v>
      </c>
      <c r="B68" s="24">
        <v>-0.10361838000000001</v>
      </c>
      <c r="C68" s="24">
        <v>-0.25724638</v>
      </c>
      <c r="D68" s="24">
        <v>-0.33549582999999999</v>
      </c>
      <c r="E68" s="24">
        <v>-0.25193673999999999</v>
      </c>
      <c r="F68" s="24">
        <v>-0.22102272000000001</v>
      </c>
      <c r="G68" s="24">
        <v>-0.29450971999999997</v>
      </c>
      <c r="H68" s="24">
        <v>-0.13625693</v>
      </c>
      <c r="I68" s="24">
        <v>-0.13765615</v>
      </c>
      <c r="J68" s="24">
        <v>-0.33728934999999999</v>
      </c>
      <c r="K68" s="24">
        <v>-0.17468123999999999</v>
      </c>
      <c r="L68" s="24">
        <v>-0.37030174000000005</v>
      </c>
      <c r="M68" s="24">
        <v>-0.3080138</v>
      </c>
      <c r="N68" s="24">
        <v>-0.26804125000000001</v>
      </c>
      <c r="O68" s="24">
        <v>-0.28483206</v>
      </c>
      <c r="P68" s="24">
        <v>-9.6262749999999994E-2</v>
      </c>
      <c r="Q68" s="24">
        <v>-6.2268733999999999E-2</v>
      </c>
      <c r="R68" s="24">
        <v>-0.21168672999999999</v>
      </c>
      <c r="S68" s="24">
        <v>-0.21540366999999999</v>
      </c>
      <c r="T68" s="24">
        <v>-0.21521038000000001</v>
      </c>
      <c r="U68" s="24">
        <v>-0.23211676000000001</v>
      </c>
      <c r="V68" s="24">
        <v>-0.14912604999999998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43948</v>
      </c>
      <c r="B69" s="24">
        <v>5.5544971999999998E-2</v>
      </c>
      <c r="C69" s="24">
        <v>0.15951216000000001</v>
      </c>
      <c r="D69" s="24">
        <v>7.6708436000000005E-2</v>
      </c>
      <c r="E69" s="24">
        <v>7.3390364999999999E-2</v>
      </c>
      <c r="F69" s="24">
        <v>6.9292426000000004E-2</v>
      </c>
      <c r="G69" s="24">
        <v>0.10616291</v>
      </c>
      <c r="H69" s="24">
        <v>6.2103390000000001E-2</v>
      </c>
      <c r="I69" s="24">
        <v>0.11556243999999999</v>
      </c>
      <c r="J69" s="24">
        <v>-1.7908335000000001E-2</v>
      </c>
      <c r="K69" s="24">
        <v>0.129552</v>
      </c>
      <c r="L69" s="24">
        <v>-2.9003800000000003E-2</v>
      </c>
      <c r="M69" s="24">
        <v>0.11971580499999999</v>
      </c>
      <c r="N69" s="24">
        <v>8.8028189999999992E-2</v>
      </c>
      <c r="O69" s="24">
        <v>0.12131429000000001</v>
      </c>
      <c r="P69" s="24">
        <v>8.3243730000000002E-2</v>
      </c>
      <c r="Q69" s="24">
        <v>2.7061104999999998E-2</v>
      </c>
      <c r="R69" s="24">
        <v>0.15244234000000001</v>
      </c>
      <c r="S69" s="24">
        <v>6.9816229999999993E-2</v>
      </c>
      <c r="T69" s="24">
        <v>7.4226856000000008E-2</v>
      </c>
      <c r="U69" s="24">
        <v>0.16444862000000002</v>
      </c>
      <c r="V69" s="24">
        <v>9.3531489999999995E-2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43978</v>
      </c>
      <c r="B70" s="24">
        <v>-1.1597930999999999E-2</v>
      </c>
      <c r="C70" s="24">
        <v>2.2296906000000002E-2</v>
      </c>
      <c r="D70" s="24">
        <v>6.994819599999999E-2</v>
      </c>
      <c r="E70" s="24">
        <v>8.3899500000000004E-4</v>
      </c>
      <c r="F70" s="24">
        <v>0.10914051000000001</v>
      </c>
      <c r="G70" s="24">
        <v>0.1074909</v>
      </c>
      <c r="H70" s="24">
        <v>5.5057526000000002E-2</v>
      </c>
      <c r="I70" s="24">
        <v>3.0110478E-2</v>
      </c>
      <c r="J70" s="24">
        <v>0.17614878</v>
      </c>
      <c r="K70" s="24">
        <v>3.5951495E-2</v>
      </c>
      <c r="L70" s="24">
        <v>0.20346319999999998</v>
      </c>
      <c r="M70" s="24">
        <v>9.1053250000000002E-2</v>
      </c>
      <c r="N70" s="24">
        <v>7.0119860000000006E-2</v>
      </c>
      <c r="O70" s="24">
        <v>-4.5078992999999998E-3</v>
      </c>
      <c r="P70" s="24">
        <v>-1.3716698000000001E-2</v>
      </c>
      <c r="Q70" s="24">
        <v>1.8141508000000001E-2</v>
      </c>
      <c r="R70" s="24">
        <v>6.1306119999999999E-2</v>
      </c>
      <c r="S70" s="24">
        <v>7.4092270000000002E-2</v>
      </c>
      <c r="T70" s="24">
        <v>-2.3032606000000001E-2</v>
      </c>
      <c r="U70" s="24">
        <v>0.12285709</v>
      </c>
      <c r="V70" s="24">
        <v>6.2749742999999997E-2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44008</v>
      </c>
      <c r="B71" s="24">
        <v>9.4184879999999999E-2</v>
      </c>
      <c r="C71" s="24">
        <v>7.1115374999999995E-2</v>
      </c>
      <c r="D71" s="24">
        <v>0.11020111999999999</v>
      </c>
      <c r="E71" s="24">
        <v>0.12993944000000002</v>
      </c>
      <c r="F71" s="24">
        <v>3.4530044000000003E-2</v>
      </c>
      <c r="G71" s="24">
        <v>5.2091719999999994E-2</v>
      </c>
      <c r="H71" s="24">
        <v>3.0364512999999999E-2</v>
      </c>
      <c r="I71" s="24">
        <v>7.0528270000000004E-2</v>
      </c>
      <c r="J71" s="24">
        <v>-1.7687260999999999E-2</v>
      </c>
      <c r="K71" s="24">
        <v>7.6386212999999994E-2</v>
      </c>
      <c r="L71" s="24">
        <v>2.6665209999999998E-2</v>
      </c>
      <c r="M71" s="24">
        <v>4.8240423000000004E-2</v>
      </c>
      <c r="N71" s="24">
        <v>-2.6209712E-2</v>
      </c>
      <c r="O71" s="24">
        <v>9.9187490000000003E-2</v>
      </c>
      <c r="P71" s="24">
        <v>0.10312497999999999</v>
      </c>
      <c r="Q71" s="24">
        <v>5.0222160000000002E-2</v>
      </c>
      <c r="R71" s="24">
        <v>-1.0980546000000001E-2</v>
      </c>
      <c r="S71" s="24">
        <v>6.3763022000000003E-2</v>
      </c>
      <c r="T71" s="24">
        <v>4.292369E-2</v>
      </c>
      <c r="U71" s="24">
        <v>-1.9265771000000001E-2</v>
      </c>
      <c r="V71" s="24">
        <v>1.4623284E-2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44039</v>
      </c>
      <c r="B72" s="24">
        <v>0.13237667</v>
      </c>
      <c r="C72" s="24">
        <v>8.4998020000000007E-2</v>
      </c>
      <c r="D72" s="24">
        <v>6.1674E-2</v>
      </c>
      <c r="E72" s="24">
        <v>-1.8843234E-2</v>
      </c>
      <c r="F72" s="24">
        <v>9.7297309999999998E-2</v>
      </c>
      <c r="G72" s="24">
        <v>9.9006289999999997E-2</v>
      </c>
      <c r="H72" s="24">
        <v>9.8636740000000001E-2</v>
      </c>
      <c r="I72" s="24">
        <v>0.14604211</v>
      </c>
      <c r="J72" s="24">
        <v>6.4005136000000004E-2</v>
      </c>
      <c r="K72" s="24">
        <v>5.2742243000000001E-2</v>
      </c>
      <c r="L72" s="24">
        <v>0.18014181000000001</v>
      </c>
      <c r="M72" s="24">
        <v>0.12937843000000002</v>
      </c>
      <c r="N72" s="24">
        <v>5.4160475999999999E-2</v>
      </c>
      <c r="O72" s="24">
        <v>0.11703967999999999</v>
      </c>
      <c r="P72" s="24">
        <v>8.2787039999999992E-2</v>
      </c>
      <c r="Q72" s="24">
        <v>4.6446560000000005E-2</v>
      </c>
      <c r="R72" s="24">
        <v>7.9529285000000012E-3</v>
      </c>
      <c r="S72" s="24">
        <v>2.1184682999999999E-2</v>
      </c>
      <c r="T72" s="24">
        <v>4.2225599999999995E-2</v>
      </c>
      <c r="U72" s="24">
        <v>1.5196442999999999E-2</v>
      </c>
      <c r="V72" s="24">
        <v>2.6385188E-2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44070</v>
      </c>
      <c r="B73" s="24">
        <v>6.222403E-2</v>
      </c>
      <c r="C73" s="24">
        <v>-6.7870082999999998E-2</v>
      </c>
      <c r="D73" s="24">
        <v>3.2157659999999998E-2</v>
      </c>
      <c r="E73" s="24">
        <v>9.6976759999999988E-3</v>
      </c>
      <c r="F73" s="24">
        <v>-2.736807E-3</v>
      </c>
      <c r="G73" s="24">
        <v>-1.1301220000000001E-2</v>
      </c>
      <c r="H73" s="24">
        <v>-2.1532833999999997E-2</v>
      </c>
      <c r="I73" s="24">
        <v>-2.2950828E-2</v>
      </c>
      <c r="J73" s="24">
        <v>-8.6361170000000004E-3</v>
      </c>
      <c r="K73" s="24">
        <v>6.1751009999999995E-2</v>
      </c>
      <c r="L73" s="24">
        <v>-0.11298073</v>
      </c>
      <c r="M73" s="24">
        <v>-4.5522747000000002E-2</v>
      </c>
      <c r="N73" s="24">
        <v>3.9545298000000003E-3</v>
      </c>
      <c r="O73" s="24">
        <v>4.6533110000000003E-2</v>
      </c>
      <c r="P73" s="24">
        <v>7.4204564000000001E-2</v>
      </c>
      <c r="Q73" s="24">
        <v>3.4765244000000001E-2</v>
      </c>
      <c r="R73" s="24">
        <v>-1.0522604E-2</v>
      </c>
      <c r="S73" s="24">
        <v>-0.12870455</v>
      </c>
      <c r="T73" s="24">
        <v>2.7645349999999999E-2</v>
      </c>
      <c r="U73" s="24">
        <v>6.2431574000000004E-2</v>
      </c>
      <c r="V73" s="24">
        <v>5.2515625999999996E-2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44099</v>
      </c>
      <c r="B74" s="24">
        <v>-3.243965E-2</v>
      </c>
      <c r="C74" s="24">
        <v>-8.4818000000000005E-2</v>
      </c>
      <c r="D74" s="24">
        <v>-0.12462312</v>
      </c>
      <c r="E74" s="24">
        <v>-8.2862379999999996E-3</v>
      </c>
      <c r="F74" s="24">
        <v>-0.12239295</v>
      </c>
      <c r="G74" s="24">
        <v>-4.8598948000000003E-2</v>
      </c>
      <c r="H74" s="24">
        <v>-2.9093564000000002E-2</v>
      </c>
      <c r="I74" s="24">
        <v>-3.0872524000000002E-2</v>
      </c>
      <c r="J74" s="24">
        <v>-3.2141744999999999E-2</v>
      </c>
      <c r="K74" s="24">
        <v>-1.2384414999999999E-2</v>
      </c>
      <c r="L74" s="24">
        <v>-3.0487776000000001E-2</v>
      </c>
      <c r="M74" s="24">
        <v>-7.4423494000000007E-2</v>
      </c>
      <c r="N74" s="24">
        <v>-1.8709957999999999E-2</v>
      </c>
      <c r="O74" s="24">
        <v>-2.6501714999999999E-2</v>
      </c>
      <c r="P74" s="24">
        <v>-6.1475989999999994E-2</v>
      </c>
      <c r="Q74" s="24">
        <v>-5.981147E-3</v>
      </c>
      <c r="R74" s="24">
        <v>-6.1704453999999999E-2</v>
      </c>
      <c r="S74" s="24">
        <v>-3.2069979999999998E-2</v>
      </c>
      <c r="T74" s="24">
        <v>-1.5333890999999999E-2</v>
      </c>
      <c r="U74" s="24">
        <v>-6.8730115999999998E-4</v>
      </c>
      <c r="V74" s="24">
        <v>2.6866674E-2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44131</v>
      </c>
      <c r="B75" s="24">
        <v>4.4610740000000003E-2</v>
      </c>
      <c r="C75" s="24">
        <v>4.4858336000000006E-2</v>
      </c>
      <c r="D75" s="24">
        <v>7.8645229999999997E-2</v>
      </c>
      <c r="E75" s="24">
        <v>0.10102546999999999</v>
      </c>
      <c r="F75" s="24">
        <v>-5.2532854000000004E-2</v>
      </c>
      <c r="G75" s="24">
        <v>4.9365043999999997E-2</v>
      </c>
      <c r="H75" s="24">
        <v>3.0733346999999999E-3</v>
      </c>
      <c r="I75" s="24">
        <v>7.2252990000000003E-2</v>
      </c>
      <c r="J75" s="24">
        <v>9.9937799999999993E-2</v>
      </c>
      <c r="K75" s="24">
        <v>6.4126969999999991E-2</v>
      </c>
      <c r="L75" s="24">
        <v>3.4940242999999998E-3</v>
      </c>
      <c r="M75" s="24">
        <v>0.10305775</v>
      </c>
      <c r="N75" s="24">
        <v>-5.6698503000000004E-2</v>
      </c>
      <c r="O75" s="24">
        <v>4.4767020000000005E-2</v>
      </c>
      <c r="P75" s="24">
        <v>0.10488832000000001</v>
      </c>
      <c r="Q75" s="24">
        <v>-3.4384726999999999E-3</v>
      </c>
      <c r="R75" s="24">
        <v>-2.8909028E-2</v>
      </c>
      <c r="S75" s="24">
        <v>-5.3212824000000006E-2</v>
      </c>
      <c r="T75" s="24">
        <v>-1.3848542999999999E-3</v>
      </c>
      <c r="U75" s="24">
        <v>3.4387946000000003E-2</v>
      </c>
      <c r="V75" s="24">
        <v>-1.3591647000000002E-3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44162</v>
      </c>
      <c r="B76" s="24">
        <v>7.4270486999999996E-2</v>
      </c>
      <c r="C76" s="24">
        <v>0.12677193</v>
      </c>
      <c r="D76" s="24">
        <v>0.20702494000000002</v>
      </c>
      <c r="E76" s="24">
        <v>7.4163436999999999E-2</v>
      </c>
      <c r="F76" s="24">
        <v>0.17821788999999999</v>
      </c>
      <c r="G76" s="24">
        <v>9.7481139999999994E-2</v>
      </c>
      <c r="H76" s="24">
        <v>8.1960920000000007E-2</v>
      </c>
      <c r="I76" s="24">
        <v>8.2238909999999998E-2</v>
      </c>
      <c r="J76" s="24">
        <v>0.16817165000000001</v>
      </c>
      <c r="K76" s="24">
        <v>0.16139614000000002</v>
      </c>
      <c r="L76" s="24">
        <v>0.18488861000000001</v>
      </c>
      <c r="M76" s="24">
        <v>0.10112942</v>
      </c>
      <c r="N76" s="24">
        <v>0.24946808000000001</v>
      </c>
      <c r="O76" s="24">
        <v>7.0642709999999997E-2</v>
      </c>
      <c r="P76" s="24">
        <v>4.1966915E-2</v>
      </c>
      <c r="Q76" s="24">
        <v>2.6452065E-2</v>
      </c>
      <c r="R76" s="24">
        <v>0.18928003000000002</v>
      </c>
      <c r="S76" s="24">
        <v>0.22163306999999999</v>
      </c>
      <c r="T76" s="24">
        <v>8.7481139999999999E-2</v>
      </c>
      <c r="U76" s="24">
        <v>8.1781980000000004E-2</v>
      </c>
      <c r="V76" s="24">
        <v>6.4988136000000002E-2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44189</v>
      </c>
      <c r="B77" s="24">
        <v>1.9492744999999999E-2</v>
      </c>
      <c r="C77" s="24">
        <v>7.4205875000000004E-2</v>
      </c>
      <c r="D77" s="24">
        <v>3.0532001999999999E-2</v>
      </c>
      <c r="E77" s="24">
        <v>5.4482460000000003E-2</v>
      </c>
      <c r="F77" s="24">
        <v>6.8274500000000002E-2</v>
      </c>
      <c r="G77" s="24">
        <v>3.4017086000000002E-2</v>
      </c>
      <c r="H77" s="24">
        <v>1.6637086999999998E-2</v>
      </c>
      <c r="I77" s="24">
        <v>5.2616954000000001E-2</v>
      </c>
      <c r="J77" s="24">
        <v>3.2165050000000001E-2</v>
      </c>
      <c r="K77" s="24">
        <v>6.3402890000000003E-2</v>
      </c>
      <c r="L77" s="24">
        <v>9.4382289999999994E-2</v>
      </c>
      <c r="M77" s="24">
        <v>6.5460086000000001E-2</v>
      </c>
      <c r="N77" s="24">
        <v>9.4082589999999994E-2</v>
      </c>
      <c r="O77" s="24">
        <v>6.5234184000000001E-2</v>
      </c>
      <c r="P77" s="24">
        <v>-5.1113309999999995E-2</v>
      </c>
      <c r="Q77" s="24">
        <v>4.0336129999999998E-2</v>
      </c>
      <c r="R77" s="24">
        <v>3.3753394999999999E-2</v>
      </c>
      <c r="S77" s="24">
        <v>0.10429835000000001</v>
      </c>
      <c r="T77" s="24">
        <v>3.4711838000000002E-2</v>
      </c>
      <c r="U77" s="24">
        <v>3.2549740000000001E-2</v>
      </c>
      <c r="V77" s="24">
        <v>4.8887729999999997E-4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44223</v>
      </c>
      <c r="B78" s="24">
        <v>9.8289729999999992E-2</v>
      </c>
      <c r="C78" s="24">
        <v>9.7545384999999998E-3</v>
      </c>
      <c r="D78" s="24">
        <v>-6.4655540000000001E-3</v>
      </c>
      <c r="E78" s="24">
        <v>-7.0959806E-2</v>
      </c>
      <c r="F78" s="24">
        <v>-2.1085918000000002E-2</v>
      </c>
      <c r="G78" s="24">
        <v>-1.1080444E-2</v>
      </c>
      <c r="H78" s="24">
        <v>-4.9791040000000002E-2</v>
      </c>
      <c r="I78" s="24">
        <v>9.0506440000000007E-2</v>
      </c>
      <c r="J78" s="24">
        <v>-1.2084663000000001E-2</v>
      </c>
      <c r="K78" s="24">
        <v>0.10552573000000001</v>
      </c>
      <c r="L78" s="24">
        <v>-5.844158E-2</v>
      </c>
      <c r="M78" s="24">
        <v>-2.2792816E-4</v>
      </c>
      <c r="N78" s="24">
        <v>-8.1727319999999992E-2</v>
      </c>
      <c r="O78" s="24">
        <v>1.1433005000000001E-2</v>
      </c>
      <c r="P78" s="24">
        <v>0.14815771</v>
      </c>
      <c r="Q78" s="24">
        <v>1.45396E-2</v>
      </c>
      <c r="R78" s="24">
        <v>7.9525710000000003E-3</v>
      </c>
      <c r="S78" s="24">
        <v>5.0867440000000007E-2</v>
      </c>
      <c r="T78" s="24">
        <v>9.0604069999999995E-2</v>
      </c>
      <c r="U78" s="24">
        <v>3.7059188E-2</v>
      </c>
      <c r="V78" s="24">
        <v>1.9218922E-3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44253</v>
      </c>
      <c r="B79" s="24">
        <v>-2.7873516000000001E-2</v>
      </c>
      <c r="C79" s="24">
        <v>4.630244E-2</v>
      </c>
      <c r="D79" s="24">
        <v>-8.6767673000000007E-3</v>
      </c>
      <c r="E79" s="24">
        <v>-8.2128643999999987E-3</v>
      </c>
      <c r="F79" s="24">
        <v>5.3850410000000001E-3</v>
      </c>
      <c r="G79" s="24">
        <v>8.645963999999999E-2</v>
      </c>
      <c r="H79" s="24">
        <v>-3.2979249999999997E-3</v>
      </c>
      <c r="I79" s="24">
        <v>3.2138466999999997E-2</v>
      </c>
      <c r="J79" s="24">
        <v>-2.5641023999999998E-2</v>
      </c>
      <c r="K79" s="24">
        <v>-3.1487405000000003E-2</v>
      </c>
      <c r="L79" s="24">
        <v>-8.3333309999999994E-2</v>
      </c>
      <c r="M79" s="24">
        <v>5.4251193999999996E-2</v>
      </c>
      <c r="N79" s="24">
        <v>7.5692057999999993E-2</v>
      </c>
      <c r="O79" s="24">
        <v>3.0645490000000001E-2</v>
      </c>
      <c r="P79" s="24">
        <v>-2.2553860000000002E-2</v>
      </c>
      <c r="Q79" s="24">
        <v>-4.5647564000000002E-2</v>
      </c>
      <c r="R79" s="24">
        <v>-9.01103E-4</v>
      </c>
      <c r="S79" s="24">
        <v>2.6266574999999999E-3</v>
      </c>
      <c r="T79" s="24">
        <v>-1.4615357000000001E-2</v>
      </c>
      <c r="U79" s="24">
        <v>1.4409183999999998E-2</v>
      </c>
      <c r="V79" s="24">
        <v>2.7493595999999999E-2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44281</v>
      </c>
      <c r="B80" s="24">
        <v>-5.4919960000000004E-2</v>
      </c>
      <c r="C80" s="24">
        <v>6.9404599999999997E-2</v>
      </c>
      <c r="D80" s="24">
        <v>7.8774689999999998E-3</v>
      </c>
      <c r="E80" s="24">
        <v>-8.9433789999999996E-3</v>
      </c>
      <c r="F80" s="24">
        <v>-2.4102867E-2</v>
      </c>
      <c r="G80" s="24">
        <v>-7.3104915999999992E-2</v>
      </c>
      <c r="H80" s="24">
        <v>2.2058724999999998E-2</v>
      </c>
      <c r="I80" s="24">
        <v>1.5055655999999999E-2</v>
      </c>
      <c r="J80" s="24">
        <v>8.2882399999999995E-2</v>
      </c>
      <c r="K80" s="24">
        <v>1.3299942E-2</v>
      </c>
      <c r="L80" s="24">
        <v>1.5987515000000001E-2</v>
      </c>
      <c r="M80" s="24">
        <v>6.5297364999999996E-2</v>
      </c>
      <c r="N80" s="24">
        <v>6.8757533999999995E-2</v>
      </c>
      <c r="O80" s="24">
        <v>3.6314963999999998E-2</v>
      </c>
      <c r="P80" s="24">
        <v>-6.6123304000000008E-2</v>
      </c>
      <c r="Q80" s="24">
        <v>4.2269230000000005E-2</v>
      </c>
      <c r="R80" s="24">
        <v>5.216527E-2</v>
      </c>
      <c r="S80" s="24">
        <v>-0.13922155</v>
      </c>
      <c r="T80" s="24">
        <v>3.3567429000000003E-2</v>
      </c>
      <c r="U80" s="24">
        <v>1.3636351E-2</v>
      </c>
      <c r="V80" s="24">
        <v>7.1250796000000005E-2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44313</v>
      </c>
      <c r="B81" s="24">
        <v>2.0339012E-2</v>
      </c>
      <c r="C81" s="24">
        <v>9.5266103999999997E-3</v>
      </c>
      <c r="D81" s="24">
        <v>-6.5132437000000001E-2</v>
      </c>
      <c r="E81" s="24">
        <v>-3.9104282999999997E-2</v>
      </c>
      <c r="F81" s="24">
        <v>7.3545575000000002E-2</v>
      </c>
      <c r="G81" s="24">
        <v>-7.5378360000000005E-2</v>
      </c>
      <c r="H81" s="24">
        <v>3.5971403000000001E-3</v>
      </c>
      <c r="I81" s="24">
        <v>9.573566E-2</v>
      </c>
      <c r="J81" s="24">
        <v>5.3145646999999997E-2</v>
      </c>
      <c r="K81" s="24">
        <v>4.4761059999999998E-2</v>
      </c>
      <c r="L81" s="24">
        <v>9.3489649999999994E-2</v>
      </c>
      <c r="M81" s="24">
        <v>2.2731899999999999E-2</v>
      </c>
      <c r="N81" s="24">
        <v>7.7878117999999996E-2</v>
      </c>
      <c r="O81" s="24">
        <v>-3.3631265E-2</v>
      </c>
      <c r="P81" s="24">
        <v>2.3232936999999999E-2</v>
      </c>
      <c r="Q81" s="24">
        <v>5.1227330000000001E-2</v>
      </c>
      <c r="R81" s="24">
        <v>-9.9247099999999998E-3</v>
      </c>
      <c r="S81" s="24">
        <v>1.2173890999999999E-2</v>
      </c>
      <c r="T81" s="24">
        <v>3.0966759E-2</v>
      </c>
      <c r="U81" s="24">
        <v>7.2869897000000003E-2</v>
      </c>
      <c r="V81" s="24">
        <v>8.3938360000000004E-2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44343</v>
      </c>
      <c r="B82" s="24">
        <v>7.4750899999999995E-2</v>
      </c>
      <c r="C82" s="24">
        <v>-0.16425830000000002</v>
      </c>
      <c r="D82" s="24">
        <v>-1.2540638E-2</v>
      </c>
      <c r="E82" s="24">
        <v>4.0695667000000005E-2</v>
      </c>
      <c r="F82" s="24">
        <v>0.13087940000000001</v>
      </c>
      <c r="G82" s="24">
        <v>-3.4624337999999998E-3</v>
      </c>
      <c r="H82" s="24">
        <v>-2.1863758999999997E-2</v>
      </c>
      <c r="I82" s="24">
        <v>-5.5991410000000005E-2</v>
      </c>
      <c r="J82" s="24">
        <v>2.8035402000000001E-2</v>
      </c>
      <c r="K82" s="24">
        <v>-2.5126099999999998E-2</v>
      </c>
      <c r="L82" s="24">
        <v>7.7878117999999996E-2</v>
      </c>
      <c r="M82" s="24">
        <v>4.1873455000000004E-2</v>
      </c>
      <c r="N82" s="24">
        <v>-7.3298216000000005E-3</v>
      </c>
      <c r="O82" s="24">
        <v>7.6904296999999996E-2</v>
      </c>
      <c r="P82" s="24">
        <v>-1.2854397E-2</v>
      </c>
      <c r="Q82" s="24">
        <v>-2.0304619999999999E-2</v>
      </c>
      <c r="R82" s="24">
        <v>1.5219092E-2</v>
      </c>
      <c r="S82" s="24">
        <v>-1.0738849999999999E-2</v>
      </c>
      <c r="T82" s="24">
        <v>9.3040350000000008E-2</v>
      </c>
      <c r="U82" s="24">
        <v>1.6718864E-2</v>
      </c>
      <c r="V82" s="24">
        <v>3.2958149999999999E-2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44372</v>
      </c>
      <c r="B83" s="24">
        <v>-2.2470116999999998E-2</v>
      </c>
      <c r="C83" s="24">
        <v>4.8214197E-2</v>
      </c>
      <c r="D83" s="24">
        <v>-2.3473023999999999E-2</v>
      </c>
      <c r="E83" s="24">
        <v>5.7274700000000005E-2</v>
      </c>
      <c r="F83" s="24">
        <v>1.5396237E-2</v>
      </c>
      <c r="G83" s="24">
        <v>-8.7434879999999993E-2</v>
      </c>
      <c r="H83" s="24">
        <v>-1.7261386E-2</v>
      </c>
      <c r="I83" s="24">
        <v>3.5196303999999998E-2</v>
      </c>
      <c r="J83" s="24">
        <v>2.6651978E-2</v>
      </c>
      <c r="K83" s="24">
        <v>3.5466432999999999E-2</v>
      </c>
      <c r="L83" s="24">
        <v>9.0794800000000009E-2</v>
      </c>
      <c r="M83" s="24">
        <v>-4.6539489999999996E-2</v>
      </c>
      <c r="N83" s="24">
        <v>1.8284082E-2</v>
      </c>
      <c r="O83" s="24">
        <v>5.6731699999999999E-3</v>
      </c>
      <c r="P83" s="24">
        <v>1.2536644999999999E-2</v>
      </c>
      <c r="Q83" s="24">
        <v>7.1853400000000001E-3</v>
      </c>
      <c r="R83" s="24">
        <v>-1.8316506999999999E-4</v>
      </c>
      <c r="S83" s="24">
        <v>-4.6271205000000003E-2</v>
      </c>
      <c r="T83" s="24">
        <v>-1.2071788000000002E-2</v>
      </c>
      <c r="U83" s="24">
        <v>5.3442955E-2</v>
      </c>
      <c r="V83" s="24">
        <v>2.9329537999999999E-2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44404</v>
      </c>
      <c r="B84" s="24">
        <v>-9.2986470000000002E-2</v>
      </c>
      <c r="C84" s="24">
        <v>-9.3461149999999993E-2</v>
      </c>
      <c r="D84" s="24">
        <v>-2.5690675E-2</v>
      </c>
      <c r="E84" s="24">
        <v>-0.10916615</v>
      </c>
      <c r="F84" s="24">
        <v>-5.1339269999999999E-2</v>
      </c>
      <c r="G84" s="24">
        <v>-1.5357791999999999E-2</v>
      </c>
      <c r="H84" s="24">
        <v>-4.3846129999999997E-2</v>
      </c>
      <c r="I84" s="24">
        <v>-1.8573880000000001E-2</v>
      </c>
      <c r="J84" s="24">
        <v>7.4133872999999992E-3</v>
      </c>
      <c r="K84" s="24">
        <v>-5.1909447000000004E-2</v>
      </c>
      <c r="L84" s="24">
        <v>-5.9454260000000002E-2</v>
      </c>
      <c r="M84" s="24">
        <v>-6.0483874999999993E-2</v>
      </c>
      <c r="N84" s="24">
        <v>-6.2154649999999999E-2</v>
      </c>
      <c r="O84" s="24">
        <v>-4.0485859999999999E-3</v>
      </c>
      <c r="P84" s="24">
        <v>-0.18344975000000002</v>
      </c>
      <c r="Q84" s="24">
        <v>-1.6039968000000002E-2</v>
      </c>
      <c r="R84" s="24">
        <v>-2.8458237999999997E-2</v>
      </c>
      <c r="S84" s="24">
        <v>-7.5011850000000005E-3</v>
      </c>
      <c r="T84" s="24">
        <v>-1.4747201999999999E-2</v>
      </c>
      <c r="U84" s="24">
        <v>-0.06</v>
      </c>
      <c r="V84" s="24">
        <v>3.8157701E-3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44435</v>
      </c>
      <c r="B85" s="24">
        <v>5.6622624000000003E-2</v>
      </c>
      <c r="C85" s="24">
        <v>5.8157085999999997E-2</v>
      </c>
      <c r="D85" s="24">
        <v>3.9303422000000005E-2</v>
      </c>
      <c r="E85" s="24">
        <v>8.1457730000000006E-2</v>
      </c>
      <c r="F85" s="24">
        <v>5.1764726999999996E-2</v>
      </c>
      <c r="G85" s="24">
        <v>-5.8844384999999999E-2</v>
      </c>
      <c r="H85" s="24">
        <v>6.1544657000000003E-2</v>
      </c>
      <c r="I85" s="24">
        <v>2.5501250999999999E-2</v>
      </c>
      <c r="J85" s="24">
        <v>2.1463632999999999E-2</v>
      </c>
      <c r="K85" s="24">
        <v>-3.8483143000000004E-2</v>
      </c>
      <c r="L85" s="24">
        <v>-4.1968880000000007E-2</v>
      </c>
      <c r="M85" s="24">
        <v>3.6051512000000001E-2</v>
      </c>
      <c r="N85" s="24">
        <v>5.7069181999999996E-2</v>
      </c>
      <c r="O85" s="24">
        <v>7.429993E-2</v>
      </c>
      <c r="P85" s="24">
        <v>1.7554283E-2</v>
      </c>
      <c r="Q85" s="24">
        <v>5.5050850000000005E-2</v>
      </c>
      <c r="R85" s="24">
        <v>4.7846316999999999E-2</v>
      </c>
      <c r="S85" s="24">
        <v>0.12187052</v>
      </c>
      <c r="T85" s="24">
        <v>5.3100466999999998E-2</v>
      </c>
      <c r="U85" s="24">
        <v>2.5428057E-2</v>
      </c>
      <c r="V85" s="24">
        <v>3.5985826999999998E-2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44466</v>
      </c>
      <c r="B86" s="24">
        <v>4.0131807000000005E-3</v>
      </c>
      <c r="C86" s="24">
        <v>-4.7466096999999999E-2</v>
      </c>
      <c r="D86" s="24">
        <v>1.2924910000000001E-2</v>
      </c>
      <c r="E86" s="24">
        <v>-1.4205515E-2</v>
      </c>
      <c r="F86" s="24">
        <v>-8.9485645000000006E-3</v>
      </c>
      <c r="G86" s="24">
        <v>1.9585729E-2</v>
      </c>
      <c r="H86" s="24">
        <v>-4.0924606000000002E-2</v>
      </c>
      <c r="I86" s="24">
        <v>3.9099455000000003E-3</v>
      </c>
      <c r="J86" s="24">
        <v>-4.8029422999999998E-3</v>
      </c>
      <c r="K86" s="24">
        <v>-3.1505226999999997E-2</v>
      </c>
      <c r="L86" s="24">
        <v>-9.8431589999999999E-2</v>
      </c>
      <c r="M86" s="24">
        <v>-3.1483053999999996E-2</v>
      </c>
      <c r="N86" s="24">
        <v>-3.8314104000000002E-2</v>
      </c>
      <c r="O86" s="24">
        <v>4.8980474000000003E-2</v>
      </c>
      <c r="P86" s="24">
        <v>-2.0730673999999998E-2</v>
      </c>
      <c r="Q86" s="24">
        <v>1.5197635000000001E-2</v>
      </c>
      <c r="R86" s="24">
        <v>5.4742100000000002E-3</v>
      </c>
      <c r="S86" s="24">
        <v>-0.10568422</v>
      </c>
      <c r="T86" s="24">
        <v>5.7529209999999994E-3</v>
      </c>
      <c r="U86" s="24">
        <v>-2.7834058000000002E-2</v>
      </c>
      <c r="V86" s="24">
        <v>1.932478E-2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44496</v>
      </c>
      <c r="B87" s="24">
        <v>1.5988708000000001E-2</v>
      </c>
      <c r="C87" s="24">
        <v>-7.4934424999999999E-2</v>
      </c>
      <c r="D87" s="24">
        <v>0.13043475000000002</v>
      </c>
      <c r="E87" s="24">
        <v>7.6407432999999997E-2</v>
      </c>
      <c r="F87" s="24">
        <v>4.4695260000000001E-2</v>
      </c>
      <c r="G87" s="24">
        <v>0.10897672999999999</v>
      </c>
      <c r="H87" s="24">
        <v>4.583168E-2</v>
      </c>
      <c r="I87" s="24">
        <v>-1.6669332999999998E-2</v>
      </c>
      <c r="J87" s="24">
        <v>-1.1864066E-2</v>
      </c>
      <c r="K87" s="24">
        <v>-2.4216890000000001E-2</v>
      </c>
      <c r="L87" s="24">
        <v>-8.2783460000000003E-2</v>
      </c>
      <c r="M87" s="24">
        <v>2.8443098E-2</v>
      </c>
      <c r="N87" s="24">
        <v>2.5715232000000001E-2</v>
      </c>
      <c r="O87" s="24">
        <v>-4.8096776000000003E-3</v>
      </c>
      <c r="P87" s="24">
        <v>4.145074E-2</v>
      </c>
      <c r="Q87" s="24">
        <v>3.7924051E-2</v>
      </c>
      <c r="R87" s="24">
        <v>4.6851635000000006E-3</v>
      </c>
      <c r="S87" s="24">
        <v>1.9303203000000001E-2</v>
      </c>
      <c r="T87" s="24">
        <v>-8.0080629999999993E-3</v>
      </c>
      <c r="U87" s="24">
        <v>4.6330093999999995E-2</v>
      </c>
      <c r="V87" s="24">
        <v>4.2716620000000004E-2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44526</v>
      </c>
      <c r="B88" s="24">
        <v>-2.0828842999999998E-3</v>
      </c>
      <c r="C88" s="24">
        <v>7.5334070000000003E-2</v>
      </c>
      <c r="D88" s="24">
        <v>-4.0133834000000007E-2</v>
      </c>
      <c r="E88" s="24">
        <v>-2.4905801000000001E-3</v>
      </c>
      <c r="F88" s="24">
        <v>-0.14520305999999999</v>
      </c>
      <c r="G88" s="24">
        <v>-6.9920063000000005E-2</v>
      </c>
      <c r="H88" s="24">
        <v>-7.5935005999999999E-2</v>
      </c>
      <c r="I88" s="24">
        <v>8.7136030000000003E-3</v>
      </c>
      <c r="J88" s="24">
        <v>-9.991860000000001E-2</v>
      </c>
      <c r="K88" s="24">
        <v>-6.4575853000000003E-2</v>
      </c>
      <c r="L88" s="24">
        <v>-3.9241374000000002E-2</v>
      </c>
      <c r="M88" s="24">
        <v>-0.11769599</v>
      </c>
      <c r="N88" s="24">
        <v>-9.8870039999999992E-2</v>
      </c>
      <c r="O88" s="24">
        <v>-5.0140976999999996E-2</v>
      </c>
      <c r="P88" s="24">
        <v>-6.2117934000000007E-2</v>
      </c>
      <c r="Q88" s="24">
        <v>-2.7884603000000001E-2</v>
      </c>
      <c r="R88" s="24">
        <v>-1.0444759999999999E-2</v>
      </c>
      <c r="S88" s="24">
        <v>-9.9307119999999999E-2</v>
      </c>
      <c r="T88" s="24">
        <v>0.11254322</v>
      </c>
      <c r="U88" s="24">
        <v>2.8855681000000001E-2</v>
      </c>
      <c r="V88" s="24">
        <v>-7.8481016000000001E-2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44557</v>
      </c>
      <c r="B89" s="24">
        <v>1.8806696000000001E-2</v>
      </c>
      <c r="C89" s="24">
        <v>-0.10981780000000001</v>
      </c>
      <c r="D89" s="24">
        <v>1.7593026000000001E-2</v>
      </c>
      <c r="E89" s="24">
        <v>1.6520976999999999E-2</v>
      </c>
      <c r="F89" s="24">
        <v>5.7754754999999998E-2</v>
      </c>
      <c r="G89" s="24">
        <v>7.6501490000000005E-2</v>
      </c>
      <c r="H89" s="24">
        <v>4.6804309999999995E-2</v>
      </c>
      <c r="I89" s="24">
        <v>7.2878720000000008E-2</v>
      </c>
      <c r="J89" s="24">
        <v>0.15288771000000001</v>
      </c>
      <c r="K89" s="24">
        <v>6.6276429999999997E-2</v>
      </c>
      <c r="L89" s="24">
        <v>2.4328827999999997E-2</v>
      </c>
      <c r="M89" s="24">
        <v>0.12224078000000001</v>
      </c>
      <c r="N89" s="24">
        <v>5.6622266999999997E-2</v>
      </c>
      <c r="O89" s="24">
        <v>2.3461818999999998E-2</v>
      </c>
      <c r="P89" s="24">
        <v>-4.540926E-2</v>
      </c>
      <c r="Q89" s="24">
        <v>1.6780495999999999E-2</v>
      </c>
      <c r="R89" s="24">
        <v>1.6074657000000003E-2</v>
      </c>
      <c r="S89" s="24">
        <v>0.11882008000000001</v>
      </c>
      <c r="T89" s="24">
        <v>2.2701262999999999E-2</v>
      </c>
      <c r="U89" s="24">
        <v>2.1042228E-2</v>
      </c>
      <c r="V89" s="24">
        <v>3.433025E-2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44588</v>
      </c>
      <c r="B90" s="24">
        <v>-7.5350285000000003E-2</v>
      </c>
      <c r="C90" s="24">
        <v>0.13232684</v>
      </c>
      <c r="D90" s="24">
        <v>-5.1724314999999996E-3</v>
      </c>
      <c r="E90" s="24">
        <v>-2.6502311000000001E-2</v>
      </c>
      <c r="F90" s="24">
        <v>-1.4975905000000001E-2</v>
      </c>
      <c r="G90" s="24">
        <v>0.10388279</v>
      </c>
      <c r="H90" s="24">
        <v>-2.7833819999999999E-2</v>
      </c>
      <c r="I90" s="24">
        <v>-5.986768E-2</v>
      </c>
      <c r="J90" s="24">
        <v>-6.0262500000000004E-2</v>
      </c>
      <c r="K90" s="24">
        <v>-0.12481033</v>
      </c>
      <c r="L90" s="24">
        <v>0.11552072000000001</v>
      </c>
      <c r="M90" s="24">
        <v>1.7186402999999999E-2</v>
      </c>
      <c r="N90" s="24">
        <v>4.2505859999999999E-2</v>
      </c>
      <c r="O90" s="24">
        <v>-2.3609102000000003E-2</v>
      </c>
      <c r="P90" s="24">
        <v>-4.1106819999999995E-2</v>
      </c>
      <c r="Q90" s="24">
        <v>6.3653589999999996E-2</v>
      </c>
      <c r="R90" s="24">
        <v>-1.4237165E-3</v>
      </c>
      <c r="S90" s="24">
        <v>-9.2541460000000006E-2</v>
      </c>
      <c r="T90" s="24">
        <v>1.394546E-2</v>
      </c>
      <c r="U90" s="24">
        <v>-7.8058059999999999E-2</v>
      </c>
      <c r="V90" s="24">
        <v>8.6027030000000004E-2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44617</v>
      </c>
      <c r="B91" s="24">
        <v>1.5155315000000001E-2</v>
      </c>
      <c r="C91" s="24">
        <v>0</v>
      </c>
      <c r="D91" s="24">
        <v>6.3258289999999995E-2</v>
      </c>
      <c r="E91" s="24">
        <v>2.8490066999999997E-2</v>
      </c>
      <c r="F91" s="24">
        <v>-9.5144629999999994E-2</v>
      </c>
      <c r="G91" s="24">
        <v>5.8623909999999994E-2</v>
      </c>
      <c r="H91" s="24">
        <v>6.3900349999999995E-2</v>
      </c>
      <c r="I91" s="24">
        <v>2.512002E-2</v>
      </c>
      <c r="J91" s="24">
        <v>5.9682490000000005E-2</v>
      </c>
      <c r="K91" s="24">
        <v>4.9848320000000002E-2</v>
      </c>
      <c r="L91" s="24">
        <v>5.9615373999999999E-2</v>
      </c>
      <c r="M91" s="24">
        <v>8.8652499999999995E-2</v>
      </c>
      <c r="N91" s="24">
        <v>5.5616139999999994E-2</v>
      </c>
      <c r="O91" s="24">
        <v>-3.6150217000000002E-3</v>
      </c>
      <c r="P91" s="24">
        <v>-1.1342764E-2</v>
      </c>
      <c r="Q91" s="24">
        <v>3.0750036000000001E-2</v>
      </c>
      <c r="R91" s="24">
        <v>2.7983665000000001E-2</v>
      </c>
      <c r="S91" s="24">
        <v>-3.3992827000000003E-2</v>
      </c>
      <c r="T91" s="24">
        <v>2.7489423999999998E-2</v>
      </c>
      <c r="U91" s="24">
        <v>1.1357783999999999E-2</v>
      </c>
      <c r="V91" s="24">
        <v>2.0823955999999998E-2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44645</v>
      </c>
      <c r="B92" s="24">
        <v>-0.10156637</v>
      </c>
      <c r="C92" s="24">
        <v>0.14936315999999999</v>
      </c>
      <c r="D92" s="24">
        <v>1.0187507E-2</v>
      </c>
      <c r="E92" s="24">
        <v>-5.632508E-2</v>
      </c>
      <c r="F92" s="24">
        <v>8.6721179999999995E-3</v>
      </c>
      <c r="G92" s="24">
        <v>9.8804950000000002E-2</v>
      </c>
      <c r="H92" s="24">
        <v>1.2480497E-2</v>
      </c>
      <c r="I92" s="24">
        <v>-3.5273909999999999E-2</v>
      </c>
      <c r="J92" s="24">
        <v>7.0101857000000004E-2</v>
      </c>
      <c r="K92" s="24">
        <v>-3.4269273000000003E-2</v>
      </c>
      <c r="L92" s="24">
        <v>0.14004827</v>
      </c>
      <c r="M92" s="24">
        <v>5.9206724000000002E-2</v>
      </c>
      <c r="N92" s="24">
        <v>-0.11225897</v>
      </c>
      <c r="O92" s="24">
        <v>3.4013987000000002E-3</v>
      </c>
      <c r="P92" s="24">
        <v>-0.10426861000000001</v>
      </c>
      <c r="Q92" s="24">
        <v>8.2071900000000003E-2</v>
      </c>
      <c r="R92" s="24">
        <v>-1.8453597999999998E-3</v>
      </c>
      <c r="S92" s="24">
        <v>4.7794103999999997E-2</v>
      </c>
      <c r="T92" s="24">
        <v>8.9586849999999996E-2</v>
      </c>
      <c r="U92" s="24">
        <v>-2.2460460000000002E-2</v>
      </c>
      <c r="V92" s="24">
        <v>4.6940090000000004E-2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44678</v>
      </c>
      <c r="B93" s="24">
        <v>-0.10950697</v>
      </c>
      <c r="C93" s="24">
        <v>-0.13834792000000001</v>
      </c>
      <c r="D93" s="24">
        <v>1.7749071000000002E-2</v>
      </c>
      <c r="E93" s="24">
        <v>-4.0769760000000002E-2</v>
      </c>
      <c r="F93" s="24">
        <v>-0.139709835</v>
      </c>
      <c r="G93" s="24">
        <v>-0.15968167999999999</v>
      </c>
      <c r="H93" s="24">
        <v>-5.4314319999999999E-2</v>
      </c>
      <c r="I93" s="24">
        <v>-0.10402846</v>
      </c>
      <c r="J93" s="24">
        <v>-6.4016400000000001E-2</v>
      </c>
      <c r="K93" s="24">
        <v>-7.0828020000000005E-2</v>
      </c>
      <c r="L93" s="24">
        <v>-0.12417089000000001</v>
      </c>
      <c r="M93" s="24">
        <v>-0.14182347000000001</v>
      </c>
      <c r="N93" s="24">
        <v>3.5686612E-2</v>
      </c>
      <c r="O93" s="24">
        <v>-7.0056914999999994E-3</v>
      </c>
      <c r="P93" s="24">
        <v>-9.2861180000000001E-2</v>
      </c>
      <c r="Q93" s="24">
        <v>-1.7680943000000001E-2</v>
      </c>
      <c r="R93" s="24">
        <v>-8.891940000000001E-3</v>
      </c>
      <c r="S93" s="24">
        <v>0.14085209000000001</v>
      </c>
      <c r="T93" s="24">
        <v>-5.339384E-4</v>
      </c>
      <c r="U93" s="24">
        <v>-0.11436033</v>
      </c>
      <c r="V93" s="24">
        <v>5.426359E-2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44708</v>
      </c>
      <c r="B94" s="24">
        <v>2.9978633000000001E-2</v>
      </c>
      <c r="C94" s="24">
        <v>0.19641472000000001</v>
      </c>
      <c r="D94" s="24">
        <v>-2.6159346E-2</v>
      </c>
      <c r="E94" s="24">
        <v>4.0802956000000005E-3</v>
      </c>
      <c r="F94" s="24">
        <v>2.6858209999999997E-2</v>
      </c>
      <c r="G94" s="24">
        <v>-1.3888896E-2</v>
      </c>
      <c r="H94" s="24">
        <v>-1.9144595E-2</v>
      </c>
      <c r="I94" s="24">
        <v>1.191771E-2</v>
      </c>
      <c r="J94" s="24">
        <v>6.0019850000000007E-2</v>
      </c>
      <c r="K94" s="24">
        <v>3.6809802000000003E-2</v>
      </c>
      <c r="L94" s="24">
        <v>8.2096459999999996E-2</v>
      </c>
      <c r="M94" s="24">
        <v>9.4857216000000001E-3</v>
      </c>
      <c r="N94" s="24">
        <v>-3.3708215000000001E-3</v>
      </c>
      <c r="O94" s="24">
        <v>-5.8716416E-2</v>
      </c>
      <c r="P94" s="24">
        <v>4.2566420000000001E-2</v>
      </c>
      <c r="Q94" s="24">
        <v>-4.018414E-2</v>
      </c>
      <c r="R94" s="24">
        <v>-1.3923943000000001E-2</v>
      </c>
      <c r="S94" s="24">
        <v>-9.3585309999999991E-2</v>
      </c>
      <c r="T94" s="24">
        <v>-9.4551200000000002E-2</v>
      </c>
      <c r="U94" s="24">
        <v>-6.25E-2</v>
      </c>
      <c r="V94" s="24">
        <v>-8.4260699999999994E-2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44739</v>
      </c>
      <c r="B95" s="24">
        <v>0.11583757</v>
      </c>
      <c r="C95" s="24">
        <v>-0.15774268</v>
      </c>
      <c r="D95" s="24">
        <v>-5.5235862999999996E-2</v>
      </c>
      <c r="E95" s="24">
        <v>-0.12801403</v>
      </c>
      <c r="F95" s="24">
        <v>-9.401959E-2</v>
      </c>
      <c r="G95" s="24">
        <v>-0.12092435999999999</v>
      </c>
      <c r="H95" s="24">
        <v>-7.5750112999999994E-2</v>
      </c>
      <c r="I95" s="24">
        <v>-6.0314059999999996E-2</v>
      </c>
      <c r="J95" s="24">
        <v>-9.1619069999999997E-2</v>
      </c>
      <c r="K95" s="24">
        <v>-0.119822445</v>
      </c>
      <c r="L95" s="24">
        <v>-0.18172915000000001</v>
      </c>
      <c r="M95" s="24">
        <v>-4.9339951999999999E-2</v>
      </c>
      <c r="N95" s="24">
        <v>-9.2822309999999991E-2</v>
      </c>
      <c r="O95" s="24">
        <v>-4.1827860000000001E-2</v>
      </c>
      <c r="P95" s="24">
        <v>0.12104034000000001</v>
      </c>
      <c r="Q95" s="24">
        <v>-6.1536192999999996E-2</v>
      </c>
      <c r="R95" s="24">
        <v>-3.5728454999999999E-2</v>
      </c>
      <c r="S95" s="24">
        <v>-5.3244830000000003E-4</v>
      </c>
      <c r="T95" s="24">
        <v>-6.8432510000000002E-2</v>
      </c>
      <c r="U95" s="24">
        <v>-6.8553389999999992E-2</v>
      </c>
      <c r="V95" s="24">
        <v>-0.10630381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44769</v>
      </c>
      <c r="B96" s="24">
        <v>-4.2666615999999997E-2</v>
      </c>
      <c r="C96" s="24">
        <v>4.5856714E-2</v>
      </c>
      <c r="D96" s="24">
        <v>-3.0580760000000003E-3</v>
      </c>
      <c r="E96" s="24">
        <v>3.929138E-4</v>
      </c>
      <c r="F96" s="24">
        <v>-6.7750690000000002E-2</v>
      </c>
      <c r="G96" s="24">
        <v>-4.7762930000000002E-2</v>
      </c>
      <c r="H96" s="24">
        <v>1.8798709E-2</v>
      </c>
      <c r="I96" s="24">
        <v>-2.4876594999999998E-2</v>
      </c>
      <c r="J96" s="24">
        <v>-3.8898290000000002E-2</v>
      </c>
      <c r="K96" s="24">
        <v>5.7142970000000001E-3</v>
      </c>
      <c r="L96" s="24">
        <v>4.3010712000000001E-3</v>
      </c>
      <c r="M96" s="24">
        <v>-4.6260890000000006E-2</v>
      </c>
      <c r="N96" s="24">
        <v>-2.4857819999999999E-2</v>
      </c>
      <c r="O96" s="24">
        <v>4.3906093000000007E-2</v>
      </c>
      <c r="P96" s="24">
        <v>-7.2730539999999996E-2</v>
      </c>
      <c r="Q96" s="24">
        <v>6.5865397000000006E-2</v>
      </c>
      <c r="R96" s="24">
        <v>-2.3983717000000001E-3</v>
      </c>
      <c r="S96" s="24">
        <v>-4.8379000000000005E-2</v>
      </c>
      <c r="T96" s="24">
        <v>5.2461147E-2</v>
      </c>
      <c r="U96" s="24">
        <v>-1.3504446000000002E-2</v>
      </c>
      <c r="V96" s="24">
        <v>6.0176133999999999E-2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44799</v>
      </c>
      <c r="B97" s="24">
        <v>-4.5961019999999998E-2</v>
      </c>
      <c r="C97" s="24">
        <v>7.2692275000000001E-2</v>
      </c>
      <c r="D97" s="24">
        <v>3.2427668999999999E-2</v>
      </c>
      <c r="E97" s="24">
        <v>5.8915972999999996E-2</v>
      </c>
      <c r="F97" s="24">
        <v>-6.540704E-2</v>
      </c>
      <c r="G97" s="24">
        <v>4.6391726000000001E-2</v>
      </c>
      <c r="H97" s="24">
        <v>4.5005083E-3</v>
      </c>
      <c r="I97" s="24">
        <v>-9.9318029999999995E-3</v>
      </c>
      <c r="J97" s="24">
        <v>1.8157958999999998E-2</v>
      </c>
      <c r="K97" s="24">
        <v>-3.2586931999999999E-2</v>
      </c>
      <c r="L97" s="24">
        <v>0.14239824000000001</v>
      </c>
      <c r="M97" s="24">
        <v>3.0609370000000001E-3</v>
      </c>
      <c r="N97" s="24">
        <v>2.4276018E-2</v>
      </c>
      <c r="O97" s="24">
        <v>2.9973507E-2</v>
      </c>
      <c r="P97" s="24">
        <v>-2.9100000000000001E-2</v>
      </c>
      <c r="Q97" s="24">
        <v>4.2850732999999995E-2</v>
      </c>
      <c r="R97" s="24">
        <v>4.3370723999999999E-2</v>
      </c>
      <c r="S97" s="24">
        <v>0.16876305</v>
      </c>
      <c r="T97" s="24">
        <v>2.0929217000000003E-2</v>
      </c>
      <c r="U97" s="24">
        <v>4.9965860000000001E-2</v>
      </c>
      <c r="V97" s="24">
        <v>4.8223375999999998E-2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44831</v>
      </c>
      <c r="B98" s="24">
        <v>-9.1678800000000005E-2</v>
      </c>
      <c r="C98" s="24">
        <v>-0.13947647999999999</v>
      </c>
      <c r="D98" s="24">
        <v>1.2733936E-3</v>
      </c>
      <c r="E98" s="24">
        <v>-0.1487388</v>
      </c>
      <c r="F98" s="24">
        <v>-0.13297045000000002</v>
      </c>
      <c r="G98" s="24">
        <v>-0.11178470000000001</v>
      </c>
      <c r="H98" s="24">
        <v>-8.1093200000000004E-2</v>
      </c>
      <c r="I98" s="24">
        <v>-0.12096774999999999</v>
      </c>
      <c r="J98" s="24">
        <v>-4.9849566999999997E-2</v>
      </c>
      <c r="K98" s="24">
        <v>-0.14993954000000001</v>
      </c>
      <c r="L98" s="24">
        <v>-8.8722229999999999E-2</v>
      </c>
      <c r="M98" s="24">
        <v>-0.14178394999999999</v>
      </c>
      <c r="N98" s="24">
        <v>-0.13388770999999999</v>
      </c>
      <c r="O98" s="24">
        <v>-4.4355749999999999E-2</v>
      </c>
      <c r="P98" s="24">
        <v>-0.13418025</v>
      </c>
      <c r="Q98" s="24">
        <v>-0.10337377</v>
      </c>
      <c r="R98" s="24">
        <v>-2.0793080000000002E-2</v>
      </c>
      <c r="S98" s="24">
        <v>2.3766875E-2</v>
      </c>
      <c r="T98" s="24">
        <v>-7.7160415999999996E-2</v>
      </c>
      <c r="U98" s="24">
        <v>-0.11668837</v>
      </c>
      <c r="V98" s="24">
        <v>-0.1201849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44861</v>
      </c>
      <c r="B99" s="24">
        <v>-7.1038302999999997E-2</v>
      </c>
      <c r="C99" s="24">
        <v>4.7500014000000007E-2</v>
      </c>
      <c r="D99" s="24">
        <v>8.478165E-4</v>
      </c>
      <c r="E99" s="24">
        <v>4.7058820000000001E-2</v>
      </c>
      <c r="F99" s="24">
        <v>9.5067260000000001E-2</v>
      </c>
      <c r="G99" s="24">
        <v>0.13267909999999999</v>
      </c>
      <c r="H99" s="24">
        <v>1.9015074E-2</v>
      </c>
      <c r="I99" s="24">
        <v>-6.5786480000000008E-2</v>
      </c>
      <c r="J99" s="24">
        <v>0.11397552499999999</v>
      </c>
      <c r="K99" s="24">
        <v>4.6535254000000005E-2</v>
      </c>
      <c r="L99" s="24">
        <v>8.4333179999999994E-2</v>
      </c>
      <c r="M99" s="24">
        <v>5.8807372999999996E-2</v>
      </c>
      <c r="N99" s="24">
        <v>0.15122413999999998</v>
      </c>
      <c r="O99" s="24">
        <v>2.7504919999999999E-2</v>
      </c>
      <c r="P99" s="24">
        <v>-0.14351212999999999</v>
      </c>
      <c r="Q99" s="24">
        <v>8.6830854000000002E-3</v>
      </c>
      <c r="R99" s="24">
        <v>-5.1223635999999998E-3</v>
      </c>
      <c r="S99" s="24">
        <v>0.17170393</v>
      </c>
      <c r="T99" s="24">
        <v>1.7635464999999999E-2</v>
      </c>
      <c r="U99" s="24">
        <v>-0.13136530000000002</v>
      </c>
      <c r="V99" s="24">
        <v>7.480609399999999E-2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44890</v>
      </c>
      <c r="B100" s="24">
        <v>4.5328736000000001E-2</v>
      </c>
      <c r="C100" s="24">
        <v>2.3667455E-2</v>
      </c>
      <c r="D100" s="24">
        <v>-2.033043E-2</v>
      </c>
      <c r="E100" s="24">
        <v>8.5309980000000007E-2</v>
      </c>
      <c r="F100" s="24">
        <v>0.22686313999999999</v>
      </c>
      <c r="G100" s="24">
        <v>0.10621475999999999</v>
      </c>
      <c r="H100" s="24">
        <v>7.6555014000000005E-2</v>
      </c>
      <c r="I100" s="24">
        <v>0.17796410000000001</v>
      </c>
      <c r="J100" s="24">
        <v>9.6224190000000001E-2</v>
      </c>
      <c r="K100" s="24">
        <v>0.12368928999999999</v>
      </c>
      <c r="L100" s="24">
        <v>-6.4811889999999997E-2</v>
      </c>
      <c r="M100" s="24">
        <v>0.14208209999999999</v>
      </c>
      <c r="N100" s="24">
        <v>0.10675572999999999</v>
      </c>
      <c r="O100" s="24">
        <v>3.4177780000000005E-2</v>
      </c>
      <c r="P100" s="24">
        <v>0.13945389</v>
      </c>
      <c r="Q100" s="24">
        <v>-3.2998561999999995E-2</v>
      </c>
      <c r="R100" s="24">
        <v>1.1551975999999999E-2</v>
      </c>
      <c r="S100" s="24">
        <v>0.25233650000000002</v>
      </c>
      <c r="T100" s="24">
        <v>0</v>
      </c>
      <c r="U100" s="24">
        <v>-1.699239E-2</v>
      </c>
      <c r="V100" s="24">
        <v>-7.3556780000000002E-2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44922</v>
      </c>
      <c r="B101" s="24">
        <v>6.2708855000000008E-2</v>
      </c>
      <c r="C101" s="24">
        <v>3.7491798E-2</v>
      </c>
      <c r="D101" s="24">
        <v>-1.5669405000000001E-2</v>
      </c>
      <c r="E101" s="24">
        <v>7.7319145000000001E-3</v>
      </c>
      <c r="F101" s="24">
        <v>3.1808852999999998E-2</v>
      </c>
      <c r="G101" s="24">
        <v>-6.3230394999999997E-3</v>
      </c>
      <c r="H101" s="24">
        <v>1.2372731999999999E-2</v>
      </c>
      <c r="I101" s="24">
        <v>-2.5218308000000002E-2</v>
      </c>
      <c r="J101" s="24">
        <v>-2.8275370000000001E-2</v>
      </c>
      <c r="K101" s="24">
        <v>8.125663E-3</v>
      </c>
      <c r="L101" s="24">
        <v>1.2616157999999999E-2</v>
      </c>
      <c r="M101" s="24">
        <v>6.5520999999999999E-3</v>
      </c>
      <c r="N101" s="24">
        <v>2.2607327E-2</v>
      </c>
      <c r="O101" s="24">
        <v>-3.4203826999999999E-2</v>
      </c>
      <c r="P101" s="24">
        <v>0.15856503999999999</v>
      </c>
      <c r="Q101" s="24">
        <v>-7.9238057000000001E-2</v>
      </c>
      <c r="R101" s="24">
        <v>1.37707E-2</v>
      </c>
      <c r="S101" s="24">
        <v>0.10038793999999999</v>
      </c>
      <c r="T101" s="24">
        <v>-2.8693914000000001E-2</v>
      </c>
      <c r="U101" s="24">
        <v>3.9628983E-2</v>
      </c>
      <c r="V101" s="24">
        <v>-4.6657619999999997E-2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44953</v>
      </c>
      <c r="B102" s="24">
        <v>0.12858962999999998</v>
      </c>
      <c r="C102" s="24">
        <v>0.10603153000000001</v>
      </c>
      <c r="D102" s="24">
        <v>4.4809102999999996E-2</v>
      </c>
      <c r="E102" s="24">
        <v>0.11238538999999999</v>
      </c>
      <c r="F102" s="24">
        <v>0.10204088</v>
      </c>
      <c r="G102" s="24">
        <v>9.9023699999999992E-2</v>
      </c>
      <c r="H102" s="24">
        <v>6.3829780000000003E-2</v>
      </c>
      <c r="I102" s="24">
        <v>0.11718368999999999</v>
      </c>
      <c r="J102" s="24">
        <v>0.1289382</v>
      </c>
      <c r="K102" s="24">
        <v>0.13460540999999998</v>
      </c>
      <c r="L102" s="24">
        <v>7.1505547000000003E-2</v>
      </c>
      <c r="M102" s="24">
        <v>5.1790953000000001E-2</v>
      </c>
      <c r="N102" s="24">
        <v>0.13258707</v>
      </c>
      <c r="O102" s="24">
        <v>-2.2493481999999999E-2</v>
      </c>
      <c r="P102" s="24">
        <v>0.15370369</v>
      </c>
      <c r="Q102" s="24">
        <v>4.5946000000000001E-2</v>
      </c>
      <c r="R102" s="24">
        <v>2.321136E-2</v>
      </c>
      <c r="S102" s="24">
        <v>-3.8713275999999998E-2</v>
      </c>
      <c r="T102" s="24">
        <v>-5.4304656999999999E-2</v>
      </c>
      <c r="U102" s="24">
        <v>9.0916999999999998E-2</v>
      </c>
      <c r="V102" s="24">
        <v>4.8215149999999998E-2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44984</v>
      </c>
      <c r="B103" s="24">
        <v>-8.0859479999999997E-2</v>
      </c>
      <c r="C103" s="24">
        <v>-2.9871523000000001E-2</v>
      </c>
      <c r="D103" s="24">
        <v>-2.1231412999999998E-2</v>
      </c>
      <c r="E103" s="24">
        <v>-9.0034370000000002E-2</v>
      </c>
      <c r="F103" s="24">
        <v>-7.1684600000000001E-2</v>
      </c>
      <c r="G103" s="24">
        <v>-7.3604050000000004E-2</v>
      </c>
      <c r="H103" s="24">
        <v>-8.7500040000000001E-2</v>
      </c>
      <c r="I103" s="24">
        <v>-3.1952439999999999E-2</v>
      </c>
      <c r="J103" s="24">
        <v>-8.6132884000000003E-3</v>
      </c>
      <c r="K103" s="24">
        <v>-0.10227798999999999</v>
      </c>
      <c r="L103" s="24">
        <v>-7.3105334999999994E-2</v>
      </c>
      <c r="M103" s="24">
        <v>-0.11279821</v>
      </c>
      <c r="N103" s="24">
        <v>8.3110920000000005E-2</v>
      </c>
      <c r="O103" s="24">
        <v>-4.5532345999999994E-2</v>
      </c>
      <c r="P103" s="24">
        <v>-0.13732833</v>
      </c>
      <c r="Q103" s="24">
        <v>-5.4263649999999997E-2</v>
      </c>
      <c r="R103" s="24">
        <v>-3.2088279999999997E-2</v>
      </c>
      <c r="S103" s="24">
        <v>8.5083246000000005E-3</v>
      </c>
      <c r="T103" s="24">
        <v>2.3109198000000001E-2</v>
      </c>
      <c r="U103" s="24">
        <v>-0.13538462000000001</v>
      </c>
      <c r="V103" s="24">
        <v>-8.233791E-2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45012</v>
      </c>
      <c r="B104" s="24">
        <v>-5.8442950000000002E-3</v>
      </c>
      <c r="C104" s="24">
        <v>3.2223463000000002E-3</v>
      </c>
      <c r="D104" s="24">
        <v>-3.9045809999999999E-3</v>
      </c>
      <c r="E104" s="24">
        <v>2.7945638000000002E-2</v>
      </c>
      <c r="F104" s="24">
        <v>-4.8262539999999993E-2</v>
      </c>
      <c r="G104" s="24">
        <v>5.1369670000000001E-3</v>
      </c>
      <c r="H104" s="24">
        <v>-8.2191825E-3</v>
      </c>
      <c r="I104" s="24">
        <v>2.8681993000000003E-2</v>
      </c>
      <c r="J104" s="24">
        <v>-3.4755469999999994E-4</v>
      </c>
      <c r="K104" s="24">
        <v>1.3113141E-2</v>
      </c>
      <c r="L104" s="24">
        <v>-5.6439934000000004E-2</v>
      </c>
      <c r="M104" s="24">
        <v>-2.2004843E-3</v>
      </c>
      <c r="N104" s="24">
        <v>-8.1972240000000002E-2</v>
      </c>
      <c r="O104" s="24">
        <v>-8.7201594999999996E-3</v>
      </c>
      <c r="P104" s="24">
        <v>-5.9953929999999999E-3</v>
      </c>
      <c r="Q104" s="24">
        <v>-2.1311462E-2</v>
      </c>
      <c r="R104" s="24">
        <v>-2.0880580000000003E-2</v>
      </c>
      <c r="S104" s="24">
        <v>-5.1462355000000001E-2</v>
      </c>
      <c r="T104" s="24">
        <v>-4.5174539999999999E-2</v>
      </c>
      <c r="U104" s="24">
        <v>7.4733140000000003E-2</v>
      </c>
      <c r="V104" s="24">
        <v>5.4278609999999998E-2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45043</v>
      </c>
      <c r="B105" s="24">
        <v>-1.1138617999999999E-2</v>
      </c>
      <c r="C105" s="24">
        <v>1.6773701000000002E-2</v>
      </c>
      <c r="D105" s="24">
        <v>7.6219560000000006E-2</v>
      </c>
      <c r="E105" s="24">
        <v>-1.5429854E-2</v>
      </c>
      <c r="F105" s="24">
        <v>0.21433389999999999</v>
      </c>
      <c r="G105" s="24">
        <v>4.8722267E-2</v>
      </c>
      <c r="H105" s="24">
        <v>5.9852600000000001E-3</v>
      </c>
      <c r="I105" s="24">
        <v>-3.4078299999999999E-2</v>
      </c>
      <c r="J105" s="24">
        <v>3.9631486E-2</v>
      </c>
      <c r="K105" s="24">
        <v>1.7481923E-2</v>
      </c>
      <c r="L105" s="24">
        <v>7.3619604000000005E-2</v>
      </c>
      <c r="M105" s="24">
        <v>5.1212907000000002E-2</v>
      </c>
      <c r="N105" s="24">
        <v>6.377983000000001E-2</v>
      </c>
      <c r="O105" s="24">
        <v>5.4333686999999999E-2</v>
      </c>
      <c r="P105" s="24">
        <v>-1.2687205999999999E-2</v>
      </c>
      <c r="Q105" s="24">
        <v>2.1217226999999998E-2</v>
      </c>
      <c r="R105" s="24">
        <v>-3.8999140000000002E-2</v>
      </c>
      <c r="S105" s="24">
        <v>-4.7731995999999999E-2</v>
      </c>
      <c r="T105" s="24">
        <v>9.534049E-2</v>
      </c>
      <c r="U105" s="24">
        <v>-1.0761619E-2</v>
      </c>
      <c r="V105" s="24">
        <v>7.7226160000000002E-2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45072</v>
      </c>
      <c r="B106" s="24">
        <v>-5.8197736999999999E-2</v>
      </c>
      <c r="C106" s="24">
        <v>3.1589985000000001E-2</v>
      </c>
      <c r="D106" s="24">
        <v>-3.7231803000000001E-2</v>
      </c>
      <c r="E106" s="24">
        <v>-2.8358161000000003E-2</v>
      </c>
      <c r="F106" s="24">
        <v>-6.6814419999999992E-3</v>
      </c>
      <c r="G106" s="24">
        <v>-3.7836254E-2</v>
      </c>
      <c r="H106" s="24">
        <v>-4.2105255000000001E-2</v>
      </c>
      <c r="I106" s="24">
        <v>7.2164893000000008E-2</v>
      </c>
      <c r="J106" s="24">
        <v>2.3574589999999999E-2</v>
      </c>
      <c r="K106" s="24">
        <v>4.2458296000000006E-2</v>
      </c>
      <c r="L106" s="24">
        <v>6.9285750000000007E-2</v>
      </c>
      <c r="M106" s="24">
        <v>-0.12564111</v>
      </c>
      <c r="N106" s="24">
        <v>9.2773800000000003E-2</v>
      </c>
      <c r="O106" s="24">
        <v>3.1165600000000002E-2</v>
      </c>
      <c r="P106" s="24">
        <v>-5.8773993999999996E-2</v>
      </c>
      <c r="Q106" s="24">
        <v>4.5926689999999999E-2</v>
      </c>
      <c r="R106" s="24">
        <v>-2.5469064999999997E-4</v>
      </c>
      <c r="S106" s="24">
        <v>-7.9389753000000007E-2</v>
      </c>
      <c r="T106" s="24">
        <v>-4.7120389999999998E-2</v>
      </c>
      <c r="U106" s="24">
        <v>2.9288769000000003E-2</v>
      </c>
      <c r="V106" s="24">
        <v>-4.6330093999999997E-3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45104</v>
      </c>
      <c r="B107" s="24">
        <v>-2.6726364999999998E-2</v>
      </c>
      <c r="C107" s="24">
        <v>2.0760179E-2</v>
      </c>
      <c r="D107" s="24">
        <v>-9.3006489999999994E-3</v>
      </c>
      <c r="E107" s="24">
        <v>2.0640969999999998E-2</v>
      </c>
      <c r="F107" s="24">
        <v>7.1188330000000008E-2</v>
      </c>
      <c r="G107" s="24">
        <v>5.0500392999999998E-2</v>
      </c>
      <c r="H107" s="24">
        <v>-2.5202095999999997E-2</v>
      </c>
      <c r="I107" s="24">
        <v>1.2393236E-2</v>
      </c>
      <c r="J107" s="24">
        <v>3.3566235999999999E-2</v>
      </c>
      <c r="K107" s="24">
        <v>2.3296356000000001E-2</v>
      </c>
      <c r="L107" s="24">
        <v>0.10496162999999999</v>
      </c>
      <c r="M107" s="24">
        <v>7.2952985999999997E-2</v>
      </c>
      <c r="N107" s="24">
        <v>4.0138600000000003E-2</v>
      </c>
      <c r="O107" s="24">
        <v>2.5734781999999998E-2</v>
      </c>
      <c r="P107" s="24">
        <v>2.4445891000000001E-2</v>
      </c>
      <c r="Q107" s="24">
        <v>-3.8419544999999999E-2</v>
      </c>
      <c r="R107" s="24">
        <v>-3.4451663E-2</v>
      </c>
      <c r="S107" s="24">
        <v>-1.7280519000000001E-2</v>
      </c>
      <c r="T107" s="24">
        <v>3.9209008000000004E-2</v>
      </c>
      <c r="U107" s="24">
        <v>0.10813009</v>
      </c>
      <c r="V107" s="24">
        <v>1.9310951E-2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45134</v>
      </c>
      <c r="B108" s="24">
        <v>2.5264262999999999E-2</v>
      </c>
      <c r="C108" s="24">
        <v>7.3830129999999994E-2</v>
      </c>
      <c r="D108" s="24">
        <v>1.0394095999999999E-2</v>
      </c>
      <c r="E108" s="24">
        <v>3.1987785999999997E-2</v>
      </c>
      <c r="F108" s="24">
        <v>8.058607000000001E-2</v>
      </c>
      <c r="G108" s="24">
        <v>8.6663250000000011E-2</v>
      </c>
      <c r="H108" s="24">
        <v>7.4351310000000004E-2</v>
      </c>
      <c r="I108" s="24">
        <v>1.3296723E-2</v>
      </c>
      <c r="J108" s="24">
        <v>2.4199963000000001E-2</v>
      </c>
      <c r="K108" s="24">
        <v>2.7102350000000001E-2</v>
      </c>
      <c r="L108" s="24">
        <v>2.4465799999999999E-2</v>
      </c>
      <c r="M108" s="24">
        <v>0.10136497500000001</v>
      </c>
      <c r="N108" s="24">
        <v>9.2721219999999993E-2</v>
      </c>
      <c r="O108" s="24">
        <v>2.8126478E-2</v>
      </c>
      <c r="P108" s="24">
        <v>3.6171079000000002E-2</v>
      </c>
      <c r="Q108" s="24">
        <v>6.4971685000000001E-2</v>
      </c>
      <c r="R108" s="24">
        <v>4.409039E-2</v>
      </c>
      <c r="S108" s="24">
        <v>0.14795016999999999</v>
      </c>
      <c r="T108" s="24">
        <v>3.1907678000000002E-2</v>
      </c>
      <c r="U108" s="24">
        <v>5.942774E-2</v>
      </c>
      <c r="V108" s="24">
        <v>3.2101154E-2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45163</v>
      </c>
      <c r="B109" s="24">
        <v>-6.3842892999999998E-2</v>
      </c>
      <c r="C109" s="24">
        <v>-7.2627487000000004E-2</v>
      </c>
      <c r="D109" s="24">
        <v>-1.6287981999999999E-2</v>
      </c>
      <c r="E109" s="24">
        <v>-0.10221403999999999</v>
      </c>
      <c r="F109" s="24">
        <v>-7.748186600000001E-2</v>
      </c>
      <c r="G109" s="24">
        <v>-4.1490020000000002E-2</v>
      </c>
      <c r="H109" s="24">
        <v>-2.6010274999999999E-2</v>
      </c>
      <c r="I109" s="24">
        <v>-5.2280720000000003E-2</v>
      </c>
      <c r="J109" s="24">
        <v>-2.3006440000000003E-2</v>
      </c>
      <c r="K109" s="24">
        <v>-6.4987955E-2</v>
      </c>
      <c r="L109" s="24">
        <v>-5.3506729999999995E-2</v>
      </c>
      <c r="M109" s="24">
        <v>-7.9642000000000004E-2</v>
      </c>
      <c r="N109" s="24">
        <v>-4.5744952999999998E-2</v>
      </c>
      <c r="O109" s="24">
        <v>-1.0626316E-2</v>
      </c>
      <c r="P109" s="24">
        <v>-6.8539859999999994E-2</v>
      </c>
      <c r="Q109" s="24">
        <v>-4.4562340000000006E-2</v>
      </c>
      <c r="R109" s="24">
        <v>1.0970116E-2</v>
      </c>
      <c r="S109" s="24">
        <v>0.14844715</v>
      </c>
      <c r="T109" s="24">
        <v>-5.921066E-3</v>
      </c>
      <c r="U109" s="24">
        <v>9.6952914999999997E-3</v>
      </c>
      <c r="V109" s="24">
        <v>-4.5947129999999996E-2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45196</v>
      </c>
      <c r="B110" s="24">
        <v>-1.4255047000000002E-3</v>
      </c>
      <c r="C110" s="24">
        <v>-0.11834317</v>
      </c>
      <c r="D110" s="24">
        <v>-3.0065358E-2</v>
      </c>
      <c r="E110" s="24">
        <v>2.3016809999999999E-2</v>
      </c>
      <c r="F110" s="24">
        <v>-0.11128605</v>
      </c>
      <c r="G110" s="24">
        <v>-5.9715629999999999E-2</v>
      </c>
      <c r="H110" s="24">
        <v>-8.106828E-3</v>
      </c>
      <c r="I110" s="24">
        <v>-2.7252793000000001E-2</v>
      </c>
      <c r="J110" s="24">
        <v>-7.7804270000000009E-2</v>
      </c>
      <c r="K110" s="24">
        <v>-5.3055944000000001E-2</v>
      </c>
      <c r="L110" s="24">
        <v>-3.992337E-2</v>
      </c>
      <c r="M110" s="24">
        <v>-6.8827868E-2</v>
      </c>
      <c r="N110" s="24">
        <v>-0.11274767000000001</v>
      </c>
      <c r="O110" s="24">
        <v>1.8967152000000001E-2</v>
      </c>
      <c r="P110" s="24">
        <v>-1.6224861E-2</v>
      </c>
      <c r="Q110" s="24">
        <v>-2.4430930000000003E-2</v>
      </c>
      <c r="R110" s="24">
        <v>-4.0411414999999999E-2</v>
      </c>
      <c r="S110" s="24">
        <v>3.2720327E-2</v>
      </c>
      <c r="T110" s="24">
        <v>2.4487138000000002E-2</v>
      </c>
      <c r="U110" s="24">
        <v>-6.790119E-2</v>
      </c>
      <c r="V110" s="24">
        <v>-3.4823418000000002E-2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45226</v>
      </c>
      <c r="B111" s="24">
        <v>-4.2826595000000002E-2</v>
      </c>
      <c r="C111" s="24">
        <v>-4.1058006000000001E-2</v>
      </c>
      <c r="D111" s="24">
        <v>-8.5354860000000005E-2</v>
      </c>
      <c r="E111" s="24">
        <v>-6.5488099999999994E-2</v>
      </c>
      <c r="F111" s="24">
        <v>0.13998806</v>
      </c>
      <c r="G111" s="24">
        <v>-2.1428107999999998E-2</v>
      </c>
      <c r="H111" s="24">
        <v>-1.8749952E-2</v>
      </c>
      <c r="I111" s="24">
        <v>-1.8074989E-2</v>
      </c>
      <c r="J111" s="24">
        <v>-5.9178769999999999E-2</v>
      </c>
      <c r="K111" s="24">
        <v>-6.9482326999999997E-2</v>
      </c>
      <c r="L111" s="24">
        <v>-4.3246745999999999E-3</v>
      </c>
      <c r="M111" s="24">
        <v>-8.034289E-3</v>
      </c>
      <c r="N111" s="24">
        <v>4.2257309999999999E-3</v>
      </c>
      <c r="O111" s="24">
        <v>-3.6555289999999997E-2</v>
      </c>
      <c r="P111" s="24">
        <v>-2.6248573999999997E-2</v>
      </c>
      <c r="Q111" s="24">
        <v>-9.8463239999999994E-2</v>
      </c>
      <c r="R111" s="24">
        <v>-7.2751579999999996E-2</v>
      </c>
      <c r="S111" s="24">
        <v>-0.10971457</v>
      </c>
      <c r="T111" s="24">
        <v>-0.13791985000000001</v>
      </c>
      <c r="U111" s="24">
        <v>-0.11331861999999999</v>
      </c>
      <c r="V111" s="24">
        <v>-6.9600819999999994E-2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45257</v>
      </c>
      <c r="B112" s="24">
        <v>1.9388555999999998E-2</v>
      </c>
      <c r="C112" s="24">
        <v>8.769035E-2</v>
      </c>
      <c r="D112" s="24">
        <v>6.5815330000000005E-2</v>
      </c>
      <c r="E112" s="24">
        <v>7.5666428000000008E-2</v>
      </c>
      <c r="F112" s="24">
        <v>0.12797939</v>
      </c>
      <c r="G112" s="24">
        <v>4.8481820000000002E-2</v>
      </c>
      <c r="H112" s="24">
        <v>3.7726639999999999E-2</v>
      </c>
      <c r="I112" s="24">
        <v>0.10676479</v>
      </c>
      <c r="J112" s="24">
        <v>0.13680553000000001</v>
      </c>
      <c r="K112" s="24">
        <v>0.14494884499999999</v>
      </c>
      <c r="L112" s="24">
        <v>0.12763106999999999</v>
      </c>
      <c r="M112" s="24">
        <v>9.5572359999999995E-2</v>
      </c>
      <c r="N112" s="24">
        <v>0.1130147</v>
      </c>
      <c r="O112" s="24">
        <v>4.9581049999999995E-2</v>
      </c>
      <c r="P112" s="24">
        <v>2.8864622E-2</v>
      </c>
      <c r="Q112" s="24">
        <v>9.5959660000000002E-2</v>
      </c>
      <c r="R112" s="24">
        <v>3.7386416999999998E-3</v>
      </c>
      <c r="S112" s="24">
        <v>5.6764720000000005E-2</v>
      </c>
      <c r="T112" s="24">
        <v>0.11127758</v>
      </c>
      <c r="U112" s="24">
        <v>8.381748E-2</v>
      </c>
      <c r="V112" s="24">
        <v>8.6358660000000004E-2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45287</v>
      </c>
      <c r="B113" s="24">
        <v>-4.3672139999999998E-2</v>
      </c>
      <c r="C113" s="24">
        <v>6.0526369999999996E-2</v>
      </c>
      <c r="D113" s="24">
        <v>3.5028337999999999E-2</v>
      </c>
      <c r="E113" s="24">
        <v>4.3672441999999999E-2</v>
      </c>
      <c r="F113" s="24">
        <v>9.7311380000000003E-2</v>
      </c>
      <c r="G113" s="24">
        <v>0.15690672</v>
      </c>
      <c r="H113" s="24">
        <v>1.6714096000000001E-2</v>
      </c>
      <c r="I113" s="24">
        <v>7.4765444E-2</v>
      </c>
      <c r="J113" s="24">
        <v>0.12141598000000001</v>
      </c>
      <c r="K113" s="24">
        <v>6.3719153000000001E-2</v>
      </c>
      <c r="L113" s="24">
        <v>8.2809690000000005E-2</v>
      </c>
      <c r="M113" s="24">
        <v>4.7161818000000001E-2</v>
      </c>
      <c r="N113" s="24">
        <v>3.3070563999999997E-2</v>
      </c>
      <c r="O113" s="24">
        <v>8.3166959999999998E-2</v>
      </c>
      <c r="P113" s="24">
        <v>-6.0272274000000001E-2</v>
      </c>
      <c r="Q113" s="24">
        <v>3.6866307000000001E-2</v>
      </c>
      <c r="R113" s="24">
        <v>1.2207388999999999E-2</v>
      </c>
      <c r="S113" s="24">
        <v>-0.11062717</v>
      </c>
      <c r="T113" s="24">
        <v>-1.6136169999999999E-3</v>
      </c>
      <c r="U113" s="24">
        <v>3.5024285000000002E-2</v>
      </c>
      <c r="V113" s="24">
        <v>8.4075089999999991E-2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45317</v>
      </c>
      <c r="B114" s="24">
        <v>-1.3147414E-2</v>
      </c>
      <c r="C114" s="24">
        <v>-6.8606319999999998E-2</v>
      </c>
      <c r="D114" s="24">
        <v>-4.1741489999999999E-2</v>
      </c>
      <c r="E114" s="24">
        <v>2.0849465999999997E-2</v>
      </c>
      <c r="F114" s="24">
        <v>-8.4015480000000003E-2</v>
      </c>
      <c r="G114" s="24">
        <v>-2.3988366000000001E-2</v>
      </c>
      <c r="H114" s="24">
        <v>-1.8903017000000001E-3</v>
      </c>
      <c r="I114" s="24">
        <v>-1.8752754E-2</v>
      </c>
      <c r="J114" s="24">
        <v>-3.0236602000000001E-2</v>
      </c>
      <c r="K114" s="24">
        <v>-8.2498070000000007E-2</v>
      </c>
      <c r="L114" s="24">
        <v>-5.38702E-2</v>
      </c>
      <c r="M114" s="24">
        <v>-5.5754127999999993E-2</v>
      </c>
      <c r="N114" s="24">
        <v>3.4808517000000004E-2</v>
      </c>
      <c r="O114" s="24">
        <v>7.1662663999999994E-3</v>
      </c>
      <c r="P114" s="24">
        <v>-3.4404278000000003E-2</v>
      </c>
      <c r="Q114" s="24">
        <v>-1.3611138E-2</v>
      </c>
      <c r="R114" s="24">
        <v>-2.9976665999999999E-2</v>
      </c>
      <c r="S114" s="24">
        <v>0.11606574</v>
      </c>
      <c r="T114" s="24">
        <v>2.0394325000000001E-2</v>
      </c>
      <c r="U114" s="24">
        <v>3.9001702999999998E-3</v>
      </c>
      <c r="V114" s="24">
        <v>2.0350218E-2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45349</v>
      </c>
      <c r="B115" s="24">
        <v>4.6883225000000001E-2</v>
      </c>
      <c r="C115" s="24">
        <v>-1.6968786999999999E-2</v>
      </c>
      <c r="D115" s="24">
        <v>5.4800987000000002E-2</v>
      </c>
      <c r="E115" s="24">
        <v>3.7443279999999995E-2</v>
      </c>
      <c r="F115" s="24">
        <v>0.12229538</v>
      </c>
      <c r="G115" s="24">
        <v>4.0870547000000007E-2</v>
      </c>
      <c r="H115" s="24">
        <v>2.7935504999999999E-2</v>
      </c>
      <c r="I115" s="24">
        <v>2.5333285000000001E-2</v>
      </c>
      <c r="J115" s="24">
        <v>-4.0668249999999996E-3</v>
      </c>
      <c r="K115" s="24">
        <v>6.9243670000000007E-2</v>
      </c>
      <c r="L115" s="24">
        <v>2.1276712E-2</v>
      </c>
      <c r="M115" s="24">
        <v>-4.8195780000000001E-2</v>
      </c>
      <c r="N115" s="24">
        <v>3.7113428000000004E-2</v>
      </c>
      <c r="O115" s="24">
        <v>4.9502015000000003E-2</v>
      </c>
      <c r="P115" s="24">
        <v>5.0301313E-2</v>
      </c>
      <c r="Q115" s="24">
        <v>1.9431233000000003E-2</v>
      </c>
      <c r="R115" s="24">
        <v>1.867485E-2</v>
      </c>
      <c r="S115" s="24">
        <v>6.8291305999999996E-2</v>
      </c>
      <c r="T115" s="24">
        <v>-2.8647602000000001E-2</v>
      </c>
      <c r="U115" s="24">
        <v>3.3022522999999998E-2</v>
      </c>
      <c r="V115" s="24">
        <v>3.3163310000000001E-2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45378</v>
      </c>
      <c r="B116" s="24">
        <v>-6.2202215000000003E-3</v>
      </c>
      <c r="C116" s="24">
        <v>3.766191E-2</v>
      </c>
      <c r="D116" s="24">
        <v>6.6607000000000003E-3</v>
      </c>
      <c r="E116" s="24">
        <v>1.8228291999999998E-3</v>
      </c>
      <c r="F116" s="24">
        <v>-2.6823163000000001E-2</v>
      </c>
      <c r="G116" s="24">
        <v>9.9706410000000009E-2</v>
      </c>
      <c r="H116" s="24">
        <v>5.5274963000000003E-3</v>
      </c>
      <c r="I116" s="24">
        <v>5.3099274999999994E-2</v>
      </c>
      <c r="J116" s="24">
        <v>4.4767020000000005E-2</v>
      </c>
      <c r="K116" s="24">
        <v>5.7843565999999999E-2</v>
      </c>
      <c r="L116" s="24">
        <v>-4.6068189999999995E-2</v>
      </c>
      <c r="M116" s="24">
        <v>3.3934236E-2</v>
      </c>
      <c r="N116" s="24">
        <v>-2.4851560000000001E-3</v>
      </c>
      <c r="O116" s="24">
        <v>-1.0363221000000001E-2</v>
      </c>
      <c r="P116" s="24">
        <v>-1.4217973E-2</v>
      </c>
      <c r="Q116" s="24">
        <v>-2.8729319999999999E-2</v>
      </c>
      <c r="R116" s="24">
        <v>-9.2344283999999995E-3</v>
      </c>
      <c r="S116" s="24">
        <v>-7.1087540000000005E-2</v>
      </c>
      <c r="T116" s="24">
        <v>1.3374448000000001E-2</v>
      </c>
      <c r="U116" s="24">
        <v>4.0240644999999998E-2</v>
      </c>
      <c r="V116" s="24">
        <v>-8.7541939999999999E-3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45408</v>
      </c>
      <c r="B117" s="24">
        <v>2.3670911999999999E-2</v>
      </c>
      <c r="C117" s="24">
        <v>1.512289E-3</v>
      </c>
      <c r="D117" s="24">
        <v>-0.10410237</v>
      </c>
      <c r="E117" s="24">
        <v>-7.678306E-2</v>
      </c>
      <c r="F117" s="24">
        <v>2.7993201999999998E-2</v>
      </c>
      <c r="G117" s="24">
        <v>6.3001036999999996E-2</v>
      </c>
      <c r="H117" s="24">
        <v>2.0613909E-2</v>
      </c>
      <c r="I117" s="24">
        <v>-3.0664802000000001E-2</v>
      </c>
      <c r="J117" s="24">
        <v>-3.2281457999999999E-2</v>
      </c>
      <c r="K117" s="24">
        <v>-5.8841047E-2</v>
      </c>
      <c r="L117" s="24">
        <v>-2.9836893E-2</v>
      </c>
      <c r="M117" s="24">
        <v>2.6666641000000001E-2</v>
      </c>
      <c r="N117" s="24">
        <v>2.0802139999999997E-2</v>
      </c>
      <c r="O117" s="24">
        <v>2.407515E-2</v>
      </c>
      <c r="P117" s="24">
        <v>7.1609259999999994E-2</v>
      </c>
      <c r="Q117" s="24">
        <v>-2.1615446E-2</v>
      </c>
      <c r="R117" s="24">
        <v>-1.5128612999999999E-2</v>
      </c>
      <c r="S117" s="24">
        <v>0.13278113999999999</v>
      </c>
      <c r="T117" s="24">
        <v>-2.9441595000000001E-2</v>
      </c>
      <c r="U117" s="24">
        <v>-0.11062901999999999</v>
      </c>
      <c r="V117" s="24">
        <v>-3.1702936000000001E-2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45436</v>
      </c>
      <c r="B118" s="24">
        <v>4.1698216999999996E-3</v>
      </c>
      <c r="C118" s="24">
        <v>0.10079276999999999</v>
      </c>
      <c r="D118" s="24">
        <v>9.3550679999999994E-3</v>
      </c>
      <c r="E118" s="24">
        <v>7.8833102999999998E-3</v>
      </c>
      <c r="F118" s="24">
        <v>6.4935090000000001E-2</v>
      </c>
      <c r="G118" s="24">
        <v>4.6478270000000002E-2</v>
      </c>
      <c r="H118" s="24">
        <v>3.9497256000000001E-2</v>
      </c>
      <c r="I118" s="24">
        <v>9.7452279999999988E-2</v>
      </c>
      <c r="J118" s="24">
        <v>-1.3911724E-2</v>
      </c>
      <c r="K118" s="24">
        <v>1.1998653E-2</v>
      </c>
      <c r="L118" s="24">
        <v>-3.5193443000000005E-2</v>
      </c>
      <c r="M118" s="24">
        <v>7.0929049999999993E-2</v>
      </c>
      <c r="N118" s="24">
        <v>3.624165E-2</v>
      </c>
      <c r="O118" s="24">
        <v>3.3447980000000002E-2</v>
      </c>
      <c r="P118" s="24">
        <v>6.1865449999999995E-2</v>
      </c>
      <c r="Q118" s="24">
        <v>-1.3372182999999999E-2</v>
      </c>
      <c r="R118" s="24">
        <v>4.7281980000000003E-3</v>
      </c>
      <c r="S118" s="24">
        <v>8.4950919999999999E-2</v>
      </c>
      <c r="T118" s="24">
        <v>-2.6931642999999998E-2</v>
      </c>
      <c r="U118" s="24">
        <v>2.3983717000000002E-2</v>
      </c>
      <c r="V118" s="24">
        <v>-3.5079539999999999E-2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45470</v>
      </c>
      <c r="B119" s="24">
        <v>-4.3219029999999999E-2</v>
      </c>
      <c r="C119" s="24">
        <v>-9.3693259999999987E-2</v>
      </c>
      <c r="D119" s="24">
        <v>-4.0583134E-2</v>
      </c>
      <c r="E119" s="24">
        <v>-4.3644849999999999E-2</v>
      </c>
      <c r="F119" s="24">
        <v>-1.8900930999999999E-2</v>
      </c>
      <c r="G119" s="24">
        <v>-5.1644800000000005E-2</v>
      </c>
      <c r="H119" s="24">
        <v>-1.9517064000000001E-2</v>
      </c>
      <c r="I119" s="24">
        <v>4.4109106000000002E-2</v>
      </c>
      <c r="J119" s="24">
        <v>-0.14013773000000002</v>
      </c>
      <c r="K119" s="24">
        <v>2.6365042000000002E-2</v>
      </c>
      <c r="L119" s="24">
        <v>-5.8470306E-2</v>
      </c>
      <c r="M119" s="24">
        <v>-4.0793419999999995E-4</v>
      </c>
      <c r="N119" s="24">
        <v>-6.7793370000000006E-2</v>
      </c>
      <c r="O119" s="24">
        <v>3.1995534999999999E-2</v>
      </c>
      <c r="P119" s="24">
        <v>-5.9477209999999996E-2</v>
      </c>
      <c r="Q119" s="24">
        <v>4.5142889999999998E-2</v>
      </c>
      <c r="R119" s="24">
        <v>-4.1650533999999996E-2</v>
      </c>
      <c r="S119" s="24">
        <v>-1.3496637000000001E-2</v>
      </c>
      <c r="T119" s="24">
        <v>1.0038495000000001E-2</v>
      </c>
      <c r="U119" s="24">
        <v>-2.4215996E-2</v>
      </c>
      <c r="V119" s="24">
        <v>2.1983384999999999E-3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45499</v>
      </c>
      <c r="B120" s="24">
        <v>-7.518828E-3</v>
      </c>
      <c r="C120" s="24">
        <v>-1.16461515E-3</v>
      </c>
      <c r="D120" s="24">
        <v>5.8421134999999999E-2</v>
      </c>
      <c r="E120" s="24">
        <v>5.4379343999999996E-2</v>
      </c>
      <c r="F120" s="24">
        <v>-2.5326729999999999E-2</v>
      </c>
      <c r="G120" s="24">
        <v>2.1079898E-2</v>
      </c>
      <c r="H120" s="24">
        <v>3.5346746000000005E-2</v>
      </c>
      <c r="I120" s="24">
        <v>-3.3907769999999997E-2</v>
      </c>
      <c r="J120" s="24">
        <v>7.2940590000000003E-3</v>
      </c>
      <c r="K120" s="24">
        <v>-1.1247872999999999E-2</v>
      </c>
      <c r="L120" s="24">
        <v>0</v>
      </c>
      <c r="M120" s="24">
        <v>3.957343E-2</v>
      </c>
      <c r="N120" s="24">
        <v>7.7293396E-2</v>
      </c>
      <c r="O120" s="24">
        <v>1.8279551999999998E-2</v>
      </c>
      <c r="P120" s="24">
        <v>-2.0422697E-2</v>
      </c>
      <c r="Q120" s="24">
        <v>2.1841764E-2</v>
      </c>
      <c r="R120" s="24">
        <v>-1.7182827E-3</v>
      </c>
      <c r="S120" s="24">
        <v>1.9074917E-2</v>
      </c>
      <c r="T120" s="24">
        <v>8.1858400000000012E-2</v>
      </c>
      <c r="U120" s="24">
        <v>-1.9528030999999998E-2</v>
      </c>
      <c r="V120" s="24">
        <v>2.3809433000000001E-2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45531</v>
      </c>
      <c r="B121" s="24">
        <v>-1.1961698999999999E-2</v>
      </c>
      <c r="C121" s="24">
        <v>3.4590006E-2</v>
      </c>
      <c r="D121" s="24">
        <v>8.8513140000000004E-2</v>
      </c>
      <c r="E121" s="24">
        <v>9.1338519999999992E-2</v>
      </c>
      <c r="F121" s="24">
        <v>3.4786223999999998E-2</v>
      </c>
      <c r="G121" s="24">
        <v>1.8725395000000001E-3</v>
      </c>
      <c r="H121" s="24">
        <v>9.8530770000000004E-2</v>
      </c>
      <c r="I121" s="24">
        <v>3.7974714999999999E-2</v>
      </c>
      <c r="J121" s="24">
        <v>-7.0823010000000006E-2</v>
      </c>
      <c r="K121" s="24">
        <v>1.7371178000000001E-2</v>
      </c>
      <c r="L121" s="24">
        <v>0.10490263000000001</v>
      </c>
      <c r="M121" s="24">
        <v>9.0722559999999994E-2</v>
      </c>
      <c r="N121" s="24">
        <v>9.8800659999999998E-3</v>
      </c>
      <c r="O121" s="24">
        <v>6.1597824000000001E-3</v>
      </c>
      <c r="P121" s="24">
        <v>1.4787912E-2</v>
      </c>
      <c r="Q121" s="24">
        <v>1.6753316000000001E-2</v>
      </c>
      <c r="R121" s="24">
        <v>4.3680906000000005E-2</v>
      </c>
      <c r="S121" s="24">
        <v>-0.13874590000000001</v>
      </c>
      <c r="T121" s="24">
        <v>1.3633250999999999E-2</v>
      </c>
      <c r="U121" s="24">
        <v>5.0622344000000007E-2</v>
      </c>
      <c r="V121" s="24">
        <v>2.1098137000000003E-2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45562</v>
      </c>
      <c r="B122" s="24">
        <v>0.13801455499999998</v>
      </c>
      <c r="C122" s="24">
        <v>2.8174279999999999E-2</v>
      </c>
      <c r="D122" s="24">
        <v>5.9844730000000006E-2</v>
      </c>
      <c r="E122" s="24">
        <v>7.9725859999999996E-2</v>
      </c>
      <c r="F122" s="24">
        <v>7.2903632999999999E-3</v>
      </c>
      <c r="G122" s="24">
        <v>8.6056950000000007E-2</v>
      </c>
      <c r="H122" s="24">
        <v>7.9465029999999992E-2</v>
      </c>
      <c r="I122" s="24">
        <v>4.1759133000000004E-2</v>
      </c>
      <c r="J122" s="24">
        <v>4.3337703000000005E-2</v>
      </c>
      <c r="K122" s="24">
        <v>1.3599277E-2</v>
      </c>
      <c r="L122" s="24">
        <v>-3.0342579999999997E-2</v>
      </c>
      <c r="M122" s="24">
        <v>7.5653195000000006E-2</v>
      </c>
      <c r="N122" s="24">
        <v>2.6554823000000002E-2</v>
      </c>
      <c r="O122" s="24">
        <v>3.5508155999999999E-2</v>
      </c>
      <c r="P122" s="24">
        <v>0.19684660000000001</v>
      </c>
      <c r="Q122" s="24">
        <v>4.3750049999999999E-2</v>
      </c>
      <c r="R122" s="24">
        <v>6.2918186000000001E-2</v>
      </c>
      <c r="S122" s="24">
        <v>2.4449824999999998E-3</v>
      </c>
      <c r="T122" s="24">
        <v>3.8332223999999998E-2</v>
      </c>
      <c r="U122" s="24">
        <v>7.898927E-3</v>
      </c>
      <c r="V122" s="24">
        <v>1.7374991999999999E-2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0.14840281</v>
      </c>
      <c r="C126" s="24" cm="1">
        <f t="array" ref="C126">MAX(_xlfn._xlws.FILTER(C1:C122, ISNUMBER(C1:C122)))</f>
        <v>0.19641472000000001</v>
      </c>
      <c r="D126" s="24" cm="1">
        <f t="array" ref="D126">MAX(_xlfn._xlws.FILTER(D1:D122, ISNUMBER(D1:D122)))</f>
        <v>0.24769056</v>
      </c>
      <c r="E126" s="24" cm="1">
        <f t="array" ref="E126">MAX(_xlfn._xlws.FILTER(E1:E122, ISNUMBER(E1:E122)))</f>
        <v>0.12993944000000002</v>
      </c>
      <c r="F126" s="24" cm="1">
        <f t="array" ref="F126">MAX(_xlfn._xlws.FILTER(F1:F122, ISNUMBER(F1:F122)))</f>
        <v>0.22686313999999999</v>
      </c>
      <c r="G126" s="24" cm="1">
        <f t="array" ref="G126">MAX(_xlfn._xlws.FILTER(G1:G122, ISNUMBER(G1:G122)))</f>
        <v>0.18973563999999998</v>
      </c>
      <c r="H126" s="24" cm="1">
        <f t="array" ref="H126">MAX(_xlfn._xlws.FILTER(H1:H122, ISNUMBER(H1:H122)))</f>
        <v>0.10817456</v>
      </c>
      <c r="I126" s="24" cm="1">
        <f t="array" ref="I126">MAX(_xlfn._xlws.FILTER(I1:I122, ISNUMBER(I1:I122)))</f>
        <v>0.17796410000000001</v>
      </c>
      <c r="J126" s="24" cm="1">
        <f t="array" ref="J126">MAX(_xlfn._xlws.FILTER(J1:J122, ISNUMBER(J1:J122)))</f>
        <v>0.17614878</v>
      </c>
      <c r="K126" s="24" cm="1">
        <f t="array" ref="K126">MAX(_xlfn._xlws.FILTER(K1:K122, ISNUMBER(K1:K122)))</f>
        <v>0.16139614000000002</v>
      </c>
      <c r="L126" s="24" cm="1">
        <f t="array" ref="L126">MAX(_xlfn._xlws.FILTER(L1:L122, ISNUMBER(L1:L122)))</f>
        <v>0.28335834999999998</v>
      </c>
      <c r="M126" s="24" cm="1">
        <f t="array" ref="M126">MAX(_xlfn._xlws.FILTER(M1:M122, ISNUMBER(M1:M122)))</f>
        <v>0.21381653</v>
      </c>
      <c r="N126" s="24" cm="1">
        <f t="array" ref="N126">MAX(_xlfn._xlws.FILTER(N1:N122, ISNUMBER(N1:N122)))</f>
        <v>0.24946808000000001</v>
      </c>
      <c r="O126" s="24" cm="1">
        <f t="array" ref="O126">MAX(_xlfn._xlws.FILTER(O1:O122, ISNUMBER(O1:O122)))</f>
        <v>0.12593615</v>
      </c>
      <c r="P126" s="24" cm="1">
        <f t="array" ref="P126">MAX(_xlfn._xlws.FILTER(P1:P122, ISNUMBER(P1:P122)))</f>
        <v>0.21877373</v>
      </c>
      <c r="Q126" s="24" cm="1">
        <f t="array" ref="Q126">MAX(_xlfn._xlws.FILTER(Q1:Q122, ISNUMBER(Q1:Q122)))</f>
        <v>0.15545629999999999</v>
      </c>
      <c r="R126" s="24" cm="1">
        <f t="array" ref="R126">MAX(_xlfn._xlws.FILTER(R1:R122, ISNUMBER(R1:R122)))</f>
        <v>0.18928003000000002</v>
      </c>
      <c r="S126" s="24" cm="1">
        <f t="array" ref="S126">MAX(_xlfn._xlws.FILTER(S1:S122, ISNUMBER(S1:S122)))</f>
        <v>0.25233650000000002</v>
      </c>
      <c r="T126" s="24" cm="1">
        <f t="array" ref="T126">MAX(_xlfn._xlws.FILTER(T1:T122, ISNUMBER(T1:T122)))</f>
        <v>0.19232035</v>
      </c>
      <c r="U126" s="24" cm="1">
        <f t="array" ref="U126">MAX(_xlfn._xlws.FILTER(U1:U122, ISNUMBER(U1:U122)))</f>
        <v>0.16444862000000002</v>
      </c>
      <c r="V126" s="24" cm="1">
        <f t="array" ref="V126">MAX(_xlfn._xlws.FILTER(V1:V122, ISNUMBER(V1:V122)))</f>
        <v>0.11379552</v>
      </c>
    </row>
    <row r="127" spans="1:38" x14ac:dyDescent="0.35">
      <c r="A127" t="s">
        <v>85</v>
      </c>
      <c r="B127" s="24" cm="1">
        <f t="array" ref="B127">MIN(_xlfn._xlws.FILTER(B2:B122, ISNUMBER(B2:B122)))</f>
        <v>-0.12514191999999999</v>
      </c>
      <c r="C127" s="24" cm="1">
        <f t="array" ref="C127">MIN(_xlfn._xlws.FILTER(C2:C122, ISNUMBER(C2:C122)))</f>
        <v>-0.25724638</v>
      </c>
      <c r="D127" s="24" cm="1">
        <f t="array" ref="D127">MIN(_xlfn._xlws.FILTER(D2:D122, ISNUMBER(D2:D122)))</f>
        <v>-0.33549582999999999</v>
      </c>
      <c r="E127" s="24" cm="1">
        <f t="array" ref="E127">MIN(_xlfn._xlws.FILTER(E2:E122, ISNUMBER(E2:E122)))</f>
        <v>-0.25193673999999999</v>
      </c>
      <c r="F127" s="24" cm="1">
        <f t="array" ref="F127">MIN(_xlfn._xlws.FILTER(F2:F122, ISNUMBER(F2:F122)))</f>
        <v>-0.22102272000000001</v>
      </c>
      <c r="G127" s="24" cm="1">
        <f t="array" ref="G127">MIN(_xlfn._xlws.FILTER(G2:G122, ISNUMBER(G2:G122)))</f>
        <v>-0.29450971999999997</v>
      </c>
      <c r="H127" s="24" cm="1">
        <f t="array" ref="H127">MIN(_xlfn._xlws.FILTER(H2:H122, ISNUMBER(H2:H122)))</f>
        <v>-0.13625693</v>
      </c>
      <c r="I127" s="24" cm="1">
        <f t="array" ref="I127">MIN(_xlfn._xlws.FILTER(I2:I122, ISNUMBER(I2:I122)))</f>
        <v>-0.15524995999999999</v>
      </c>
      <c r="J127" s="24" cm="1">
        <f t="array" ref="J127">MIN(_xlfn._xlws.FILTER(J2:J122, ISNUMBER(J2:J122)))</f>
        <v>-0.33728934999999999</v>
      </c>
      <c r="K127" s="24" cm="1">
        <f t="array" ref="K127">MIN(_xlfn._xlws.FILTER(K2:K122, ISNUMBER(K2:K122)))</f>
        <v>-0.17468123999999999</v>
      </c>
      <c r="L127" s="24" cm="1">
        <f t="array" ref="L127">MIN(_xlfn._xlws.FILTER(L2:L122, ISNUMBER(L2:L122)))</f>
        <v>-0.37030174000000005</v>
      </c>
      <c r="M127" s="24" cm="1">
        <f t="array" ref="M127">MIN(_xlfn._xlws.FILTER(M2:M122, ISNUMBER(M2:M122)))</f>
        <v>-0.3080138</v>
      </c>
      <c r="N127" s="24" cm="1">
        <f t="array" ref="N127">MIN(_xlfn._xlws.FILTER(N2:N122, ISNUMBER(N2:N122)))</f>
        <v>-0.26804125000000001</v>
      </c>
      <c r="O127" s="24" cm="1">
        <f t="array" ref="O127">MIN(_xlfn._xlws.FILTER(O2:O122, ISNUMBER(O2:O122)))</f>
        <v>-0.28483206</v>
      </c>
      <c r="P127" s="24" cm="1">
        <f t="array" ref="P127">MIN(_xlfn._xlws.FILTER(P2:P122, ISNUMBER(P2:P122)))</f>
        <v>-0.18344975000000002</v>
      </c>
      <c r="Q127" s="24" cm="1">
        <f t="array" ref="Q127">MIN(_xlfn._xlws.FILTER(Q2:Q122, ISNUMBER(Q2:Q122)))</f>
        <v>-0.12613082</v>
      </c>
      <c r="R127" s="24" cm="1">
        <f t="array" ref="R127">MIN(_xlfn._xlws.FILTER(R2:R122, ISNUMBER(R2:R122)))</f>
        <v>-0.21168672999999999</v>
      </c>
      <c r="S127" s="24" cm="1">
        <f t="array" ref="S127">MIN(_xlfn._xlws.FILTER(S2:S122, ISNUMBER(S2:S122)))</f>
        <v>-0.23928577000000001</v>
      </c>
      <c r="T127" s="24" cm="1">
        <f t="array" ref="T127">MIN(_xlfn._xlws.FILTER(T2:T122, ISNUMBER(T2:T122)))</f>
        <v>-0.21521038000000001</v>
      </c>
      <c r="U127" s="24" cm="1">
        <f t="array" ref="U127">MIN(_xlfn._xlws.FILTER(U2:U122, ISNUMBER(U2:U122)))</f>
        <v>-0.23211676000000001</v>
      </c>
      <c r="V127" s="24" cm="1">
        <f t="array" ref="V127">MIN(_xlfn._xlws.FILTER(V2:V122, ISNUMBER(V2:V122)))</f>
        <v>-0.16096955999999998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17</v>
      </c>
      <c r="C129">
        <f>COUNTIF(C2:C122, "&lt;"&amp;Assumption!$E$50)</f>
        <v>31</v>
      </c>
      <c r="D129">
        <f>COUNTIF(D2:D122, "&lt;"&amp;Assumption!$E$50)</f>
        <v>18</v>
      </c>
      <c r="E129">
        <f>COUNTIF(E2:E122, "&lt;"&amp;Assumption!$E$50)</f>
        <v>21</v>
      </c>
      <c r="F129">
        <f>COUNTIF(F2:F122, "&lt;"&amp;Assumption!$E$50)</f>
        <v>29</v>
      </c>
      <c r="G129">
        <f>COUNTIF(G2:G122, "&lt;"&amp;Assumption!$E$50)</f>
        <v>24</v>
      </c>
      <c r="H129">
        <f>COUNTIF(H2:H122, "&lt;"&amp;Assumption!$E$50)</f>
        <v>19</v>
      </c>
      <c r="I129">
        <f>COUNTIF(I2:I122, "&lt;"&amp;Assumption!$E$50)</f>
        <v>18</v>
      </c>
      <c r="J129">
        <f>COUNTIF(J2:J122, "&lt;"&amp;Assumption!$E$50)</f>
        <v>24</v>
      </c>
      <c r="K129">
        <f>COUNTIF(K2:K122, "&lt;"&amp;Assumption!$E$50)</f>
        <v>28</v>
      </c>
      <c r="L129">
        <f>COUNTIF(L2:L122, "&lt;"&amp;Assumption!$E$50)</f>
        <v>38</v>
      </c>
      <c r="M129">
        <f>COUNTIF(M2:M122, "&lt;"&amp;Assumption!$E$50)</f>
        <v>31</v>
      </c>
      <c r="N129">
        <f>COUNTIF(N2:N122, "&lt;"&amp;Assumption!$E$50)</f>
        <v>33</v>
      </c>
      <c r="O129">
        <f>COUNTIF(O2:O122, "&lt;"&amp;Assumption!$E$50)</f>
        <v>14</v>
      </c>
      <c r="P129">
        <f>COUNTIF(P2:P122, "&lt;"&amp;Assumption!$E$50)</f>
        <v>28</v>
      </c>
      <c r="Q129">
        <f>COUNTIF(Q2:Q122, "&lt;"&amp;Assumption!$E$50)</f>
        <v>21</v>
      </c>
      <c r="R129">
        <f>COUNTIF(R2:R122, "&lt;"&amp;Assumption!$E$50)</f>
        <v>12</v>
      </c>
      <c r="S129">
        <f>COUNTIF(S2:S122, "&lt;"&amp;Assumption!$E$50)</f>
        <v>35</v>
      </c>
      <c r="T129">
        <f>COUNTIF(T2:T122, "&lt;"&amp;Assumption!$E$50)</f>
        <v>20</v>
      </c>
      <c r="U129">
        <f>COUNTIF(U2:U122, "&lt;"&amp;Assumption!$E$50)</f>
        <v>26</v>
      </c>
      <c r="V129">
        <f>COUNTIF(V2:V122, "&lt;"&amp;Assumption!$E$50)</f>
        <v>13</v>
      </c>
    </row>
    <row r="130" spans="1:29" x14ac:dyDescent="0.35">
      <c r="A130" t="s">
        <v>86</v>
      </c>
      <c r="B130">
        <f>COUNT(B1:B122)</f>
        <v>99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108</v>
      </c>
    </row>
    <row r="132" spans="1:29" x14ac:dyDescent="0.35">
      <c r="A132" t="s">
        <v>88</v>
      </c>
      <c r="B132" s="9">
        <f t="shared" ref="B132:V132" si="1">B129/B130</f>
        <v>0.17171717171717171</v>
      </c>
      <c r="C132" s="9">
        <f t="shared" si="1"/>
        <v>0.256198347107438</v>
      </c>
      <c r="D132" s="9">
        <f t="shared" si="1"/>
        <v>0.1487603305785124</v>
      </c>
      <c r="E132" s="9">
        <f t="shared" si="1"/>
        <v>0.17355371900826447</v>
      </c>
      <c r="F132" s="9">
        <f t="shared" si="1"/>
        <v>0.23966942148760331</v>
      </c>
      <c r="G132" s="9">
        <f t="shared" si="1"/>
        <v>0.19834710743801653</v>
      </c>
      <c r="H132" s="9">
        <f t="shared" si="1"/>
        <v>0.15702479338842976</v>
      </c>
      <c r="I132" s="9">
        <f t="shared" si="1"/>
        <v>0.1487603305785124</v>
      </c>
      <c r="J132" s="9">
        <f t="shared" si="1"/>
        <v>0.19834710743801653</v>
      </c>
      <c r="K132" s="9">
        <f t="shared" si="1"/>
        <v>0.23140495867768596</v>
      </c>
      <c r="L132" s="9">
        <f t="shared" si="1"/>
        <v>0.31404958677685951</v>
      </c>
      <c r="M132" s="9">
        <f t="shared" si="1"/>
        <v>0.256198347107438</v>
      </c>
      <c r="N132" s="9">
        <f t="shared" si="1"/>
        <v>0.27272727272727271</v>
      </c>
      <c r="O132" s="9">
        <f t="shared" si="1"/>
        <v>0.11570247933884298</v>
      </c>
      <c r="P132" s="9">
        <f t="shared" si="1"/>
        <v>0.23140495867768596</v>
      </c>
      <c r="Q132" s="9">
        <f t="shared" si="1"/>
        <v>0.17355371900826447</v>
      </c>
      <c r="R132" s="9">
        <f t="shared" si="1"/>
        <v>9.9173553719008267E-2</v>
      </c>
      <c r="S132" s="9">
        <f t="shared" si="1"/>
        <v>0.28925619834710742</v>
      </c>
      <c r="T132" s="9">
        <f t="shared" si="1"/>
        <v>0.16528925619834711</v>
      </c>
      <c r="U132" s="9">
        <f t="shared" si="1"/>
        <v>0.21487603305785125</v>
      </c>
      <c r="V132" s="9">
        <f t="shared" si="1"/>
        <v>0.12037037037037036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0.98</v>
      </c>
      <c r="C134" s="9" cm="1">
        <f t="array" ref="C134">_xlfn.PERCENTRANK.EXC(_xlfn._xlws.FILTER(C2:C122, ISNUMBER(C2:C122)),C122)</f>
        <v>0.61399999999999999</v>
      </c>
      <c r="D134" s="9" cm="1">
        <f t="array" ref="D134">_xlfn.PERCENTRANK.EXC(_xlfn._xlws.FILTER(D2:D122, ISNUMBER(D2:D122)),D122)</f>
        <v>0.83599999999999997</v>
      </c>
      <c r="E134" s="9" cm="1">
        <f t="array" ref="E134">_xlfn.PERCENTRANK.EXC(_xlfn._xlws.FILTER(E2:E122, ISNUMBER(E2:E122)),E122)</f>
        <v>0.90100000000000002</v>
      </c>
      <c r="F134" s="9" cm="1">
        <f t="array" ref="F134">_xlfn.PERCENTRANK.EXC(_xlfn._xlws.FILTER(F2:F122, ISNUMBER(F2:F122)),F122)</f>
        <v>0.51600000000000001</v>
      </c>
      <c r="G134" s="9" cm="1">
        <f t="array" ref="G134">_xlfn.PERCENTRANK.EXC(_xlfn._xlws.FILTER(G2:G122, ISNUMBER(G2:G122)),G122)</f>
        <v>0.81899999999999995</v>
      </c>
      <c r="H134" s="9" cm="1">
        <f t="array" ref="H134">_xlfn.PERCENTRANK.EXC(_xlfn._xlws.FILTER(H2:H122, ISNUMBER(H2:H122)),H122)</f>
        <v>0.94199999999999995</v>
      </c>
      <c r="I134" s="9" cm="1">
        <f t="array" ref="I134">_xlfn.PERCENTRANK.EXC(_xlfn._xlws.FILTER(I2:I122, ISNUMBER(I2:I122)),I122)</f>
        <v>0.72099999999999997</v>
      </c>
      <c r="J134" s="9" cm="1">
        <f t="array" ref="J134">_xlfn.PERCENTRANK.EXC(_xlfn._xlws.FILTER(J2:J122, ISNUMBER(J2:J122)),J122)</f>
        <v>0.745</v>
      </c>
      <c r="K134" s="9" cm="1">
        <f t="array" ref="K134">_xlfn.PERCENTRANK.EXC(_xlfn._xlws.FILTER(K2:K122, ISNUMBER(K2:K122)),K122)</f>
        <v>0.56499999999999995</v>
      </c>
      <c r="L134" s="9" cm="1">
        <f t="array" ref="L134">_xlfn.PERCENTRANK.EXC(_xlfn._xlws.FILTER(L2:L122, ISNUMBER(L2:L122)),L122)</f>
        <v>0.40100000000000002</v>
      </c>
      <c r="M134" s="9" cm="1">
        <f t="array" ref="M134">_xlfn.PERCENTRANK.EXC(_xlfn._xlws.FILTER(M2:M122, ISNUMBER(M2:M122)),M122)</f>
        <v>0.79500000000000004</v>
      </c>
      <c r="N134" s="9" cm="1">
        <f t="array" ref="N134">_xlfn.PERCENTRANK.EXC(_xlfn._xlws.FILTER(N2:N122, ISNUMBER(N2:N122)),N122)</f>
        <v>0.57299999999999995</v>
      </c>
      <c r="O134" s="9" cm="1">
        <f t="array" ref="O134">_xlfn.PERCENTRANK.EXC(_xlfn._xlws.FILTER(O2:O122, ISNUMBER(O2:O122)),O122)</f>
        <v>0.72899999999999998</v>
      </c>
      <c r="P134" s="9" cm="1">
        <f t="array" ref="P134">_xlfn.PERCENTRANK.EXC(_xlfn._xlws.FILTER(P2:P122, ISNUMBER(P2:P122)),P122)</f>
        <v>0.98299999999999998</v>
      </c>
      <c r="Q134" s="9" cm="1">
        <f t="array" ref="Q134">_xlfn.PERCENTRANK.EXC(_xlfn._xlws.FILTER(Q2:Q122, ISNUMBER(Q2:Q122)),Q122)</f>
        <v>0.76200000000000001</v>
      </c>
      <c r="R134" s="9" cm="1">
        <f t="array" ref="R134">_xlfn.PERCENTRANK.EXC(_xlfn._xlws.FILTER(R2:R122, ISNUMBER(R2:R122)),R122)</f>
        <v>0.95899999999999996</v>
      </c>
      <c r="S134" s="9" cm="1">
        <f t="array" ref="S134">_xlfn.PERCENTRANK.EXC(_xlfn._xlws.FILTER(S2:S122, ISNUMBER(S2:S122)),S122)</f>
        <v>0.51600000000000001</v>
      </c>
      <c r="T134" s="9" cm="1">
        <f t="array" ref="T134">_xlfn.PERCENTRANK.EXC(_xlfn._xlws.FILTER(T2:T122, ISNUMBER(T2:T122)),T122)</f>
        <v>0.77800000000000002</v>
      </c>
      <c r="U134" s="9" cm="1">
        <f t="array" ref="U134">_xlfn.PERCENTRANK.EXC(_xlfn._xlws.FILTER(U2:U122, ISNUMBER(U2:U122)),U122)</f>
        <v>0.5</v>
      </c>
      <c r="V134" s="9" cm="1">
        <f t="array" ref="V134">_xlfn.PERCENTRANK.EXC(_xlfn._xlws.FILTER(V2:V122, ISNUMBER(V2:V122)),V122)</f>
        <v>0.51300000000000001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0.2</v>
      </c>
      <c r="C136" s="9" cm="1">
        <f t="array" ref="C136">_xlfn.PERCENTRANK.EXC(_xlfn._xlws.FILTER(C4:C125, ISNUMBER(C4:C125)),C113)</f>
        <v>0.74099999999999999</v>
      </c>
      <c r="D136" s="9" cm="1">
        <f t="array" ref="D136">_xlfn.PERCENTRANK.EXC(_xlfn._xlws.FILTER(D4:D125, ISNUMBER(D4:D125)),D113)</f>
        <v>0.74099999999999999</v>
      </c>
      <c r="E136" s="9" cm="1">
        <f t="array" ref="E136">_xlfn.PERCENTRANK.EXC(_xlfn._xlws.FILTER(E4:E125, ISNUMBER(E4:E125)),E113)</f>
        <v>0.74099999999999999</v>
      </c>
      <c r="F136" s="9" cm="1">
        <f t="array" ref="F136">_xlfn.PERCENTRANK.EXC(_xlfn._xlws.FILTER(F4:F125, ISNUMBER(F4:F125)),F113)</f>
        <v>0.875</v>
      </c>
      <c r="G136" s="9" cm="1">
        <f t="array" ref="G136">_xlfn.PERCENTRANK.EXC(_xlfn._xlws.FILTER(G4:G125, ISNUMBER(G4:G125)),G113)</f>
        <v>0.96599999999999997</v>
      </c>
      <c r="H136" s="9" cm="1">
        <f t="array" ref="H136">_xlfn.PERCENTRANK.EXC(_xlfn._xlws.FILTER(H4:H125, ISNUMBER(H4:H125)),H113)</f>
        <v>0.65800000000000003</v>
      </c>
      <c r="I136" s="9" cm="1">
        <f t="array" ref="I136">_xlfn.PERCENTRANK.EXC(_xlfn._xlws.FILTER(I4:I125, ISNUMBER(I4:I125)),I113)</f>
        <v>0.86599999999999999</v>
      </c>
      <c r="J136" s="9" cm="1">
        <f t="array" ref="J136">_xlfn.PERCENTRANK.EXC(_xlfn._xlws.FILTER(J4:J125, ISNUMBER(J4:J125)),J113)</f>
        <v>0.94099999999999995</v>
      </c>
      <c r="K136" s="9" cm="1">
        <f t="array" ref="K136">_xlfn.PERCENTRANK.EXC(_xlfn._xlws.FILTER(K4:K125, ISNUMBER(K4:K125)),K113)</f>
        <v>0.79100000000000004</v>
      </c>
      <c r="L136" s="9" cm="1">
        <f t="array" ref="L136">_xlfn.PERCENTRANK.EXC(_xlfn._xlws.FILTER(L4:L125, ISNUMBER(L4:L125)),L113)</f>
        <v>0.75800000000000001</v>
      </c>
      <c r="M136" s="9" cm="1">
        <f t="array" ref="M136">_xlfn.PERCENTRANK.EXC(_xlfn._xlws.FILTER(M4:M125, ISNUMBER(M4:M125)),M113)</f>
        <v>0.63300000000000001</v>
      </c>
      <c r="N136" s="9" cm="1">
        <f t="array" ref="N136">_xlfn.PERCENTRANK.EXC(_xlfn._xlws.FILTER(N4:N125, ISNUMBER(N4:N125)),N113)</f>
        <v>0.58299999999999996</v>
      </c>
      <c r="O136" s="9" cm="1">
        <f t="array" ref="O136">_xlfn.PERCENTRANK.EXC(_xlfn._xlws.FILTER(O4:O125, ISNUMBER(O4:O125)),O113)</f>
        <v>0.92500000000000004</v>
      </c>
      <c r="P136" s="9" cm="1">
        <f t="array" ref="P136">_xlfn.PERCENTRANK.EXC(_xlfn._xlws.FILTER(P4:P125, ISNUMBER(P4:P125)),P113)</f>
        <v>0.191</v>
      </c>
      <c r="Q136" s="9" cm="1">
        <f t="array" ref="Q136">_xlfn.PERCENTRANK.EXC(_xlfn._xlws.FILTER(Q4:Q125, ISNUMBER(Q4:Q125)),Q113)</f>
        <v>0.7</v>
      </c>
      <c r="R136" s="9" cm="1">
        <f t="array" ref="R136">_xlfn.PERCENTRANK.EXC(_xlfn._xlws.FILTER(R4:R125, ISNUMBER(R4:R125)),R113)</f>
        <v>0.67500000000000004</v>
      </c>
      <c r="S136" s="9" cm="1">
        <f t="array" ref="S136">_xlfn.PERCENTRANK.EXC(_xlfn._xlws.FILTER(S4:S125, ISNUMBER(S4:S125)),S113)</f>
        <v>0.108</v>
      </c>
      <c r="T136" s="9" cm="1">
        <f t="array" ref="T136">_xlfn.PERCENTRANK.EXC(_xlfn._xlws.FILTER(T4:T125, ISNUMBER(T4:T125)),T113)</f>
        <v>0.48299999999999998</v>
      </c>
      <c r="U136" s="9" cm="1">
        <f t="array" ref="U136">_xlfn.PERCENTRANK.EXC(_xlfn._xlws.FILTER(U4:U125, ISNUMBER(U4:U125)),U113)</f>
        <v>0.72499999999999998</v>
      </c>
      <c r="V136" s="9" cm="1">
        <f t="array" ref="V136">_xlfn.PERCENTRANK.EXC(_xlfn._xlws.FILTER(V4:V125, ISNUMBER(V4:V125)),V113)</f>
        <v>0.90800000000000003</v>
      </c>
    </row>
    <row r="138" spans="1:29" x14ac:dyDescent="0.35">
      <c r="A138" t="s">
        <v>855</v>
      </c>
      <c r="B138">
        <f>STDEV(B40:B122)</f>
        <v>6.3244236591332381E-2</v>
      </c>
      <c r="C138">
        <f t="shared" ref="C138:V138" si="2">STDEV(C40:C122)</f>
        <v>8.6350715630063454E-2</v>
      </c>
      <c r="D138">
        <f t="shared" si="2"/>
        <v>7.1359170847474868E-2</v>
      </c>
      <c r="E138">
        <f t="shared" si="2"/>
        <v>6.6036062062433884E-2</v>
      </c>
      <c r="F138">
        <f t="shared" si="2"/>
        <v>8.5909220982347587E-2</v>
      </c>
      <c r="G138">
        <f t="shared" si="2"/>
        <v>7.5979339884951744E-2</v>
      </c>
      <c r="H138">
        <f t="shared" si="2"/>
        <v>4.8408554560915709E-2</v>
      </c>
      <c r="I138">
        <f t="shared" si="2"/>
        <v>6.234101862699401E-2</v>
      </c>
      <c r="J138">
        <f t="shared" si="2"/>
        <v>7.9396508265977953E-2</v>
      </c>
      <c r="K138">
        <f t="shared" si="2"/>
        <v>7.0660670449739726E-2</v>
      </c>
      <c r="L138">
        <f t="shared" si="2"/>
        <v>0.10109384359384417</v>
      </c>
      <c r="M138">
        <f t="shared" si="2"/>
        <v>8.511744778422968E-2</v>
      </c>
      <c r="N138">
        <f t="shared" si="2"/>
        <v>8.5558652655334813E-2</v>
      </c>
      <c r="O138">
        <f t="shared" si="2"/>
        <v>5.598897926641247E-2</v>
      </c>
      <c r="P138">
        <f t="shared" si="2"/>
        <v>7.8011424589071593E-2</v>
      </c>
      <c r="Q138">
        <f t="shared" si="2"/>
        <v>5.0080161032579826E-2</v>
      </c>
      <c r="R138">
        <f t="shared" si="2"/>
        <v>4.8242469390928119E-2</v>
      </c>
      <c r="S138">
        <f t="shared" si="2"/>
        <v>0.1003863690370889</v>
      </c>
      <c r="T138">
        <f t="shared" si="2"/>
        <v>5.6837315259341749E-2</v>
      </c>
      <c r="U138">
        <f t="shared" si="2"/>
        <v>6.8461509357800168E-2</v>
      </c>
      <c r="V138">
        <f t="shared" si="2"/>
        <v>5.5542315067743028E-2</v>
      </c>
    </row>
    <row r="139" spans="1:29" x14ac:dyDescent="0.35">
      <c r="A139" t="s">
        <v>856</v>
      </c>
      <c r="B139" s="77">
        <f>B138*SQRT(12)</f>
        <v>0.21908446212418878</v>
      </c>
      <c r="C139" s="77">
        <f t="shared" ref="C139:V139" si="3">C138*SQRT(12)</f>
        <v>0.29912765348240372</v>
      </c>
      <c r="D139" s="77">
        <f t="shared" si="3"/>
        <v>0.24719541898762865</v>
      </c>
      <c r="E139" s="77">
        <f t="shared" si="3"/>
        <v>0.2287556292478142</v>
      </c>
      <c r="F139" s="77">
        <f t="shared" si="3"/>
        <v>0.29759827116017651</v>
      </c>
      <c r="G139" s="77">
        <f t="shared" si="3"/>
        <v>0.26320015401256175</v>
      </c>
      <c r="H139" s="77">
        <f t="shared" si="3"/>
        <v>0.16769215204095222</v>
      </c>
      <c r="I139" s="77">
        <f t="shared" si="3"/>
        <v>0.21595562331510279</v>
      </c>
      <c r="J139" s="77">
        <f t="shared" si="3"/>
        <v>0.27503757252047228</v>
      </c>
      <c r="K139" s="77">
        <f t="shared" si="3"/>
        <v>0.24477574263165999</v>
      </c>
      <c r="L139" s="77">
        <f t="shared" si="3"/>
        <v>0.35019934687391913</v>
      </c>
      <c r="M139" s="77">
        <f t="shared" si="3"/>
        <v>0.29485548834575348</v>
      </c>
      <c r="N139" s="77">
        <f t="shared" si="3"/>
        <v>0.29638386685235546</v>
      </c>
      <c r="O139" s="77">
        <f t="shared" si="3"/>
        <v>0.19395151350669368</v>
      </c>
      <c r="P139" s="77">
        <f t="shared" si="3"/>
        <v>0.27023950191820001</v>
      </c>
      <c r="Q139" s="77">
        <f t="shared" si="3"/>
        <v>0.17348276671931862</v>
      </c>
      <c r="R139" s="77">
        <f t="shared" si="3"/>
        <v>0.16711681613534779</v>
      </c>
      <c r="S139" s="77">
        <f t="shared" si="3"/>
        <v>0.34774858311919432</v>
      </c>
      <c r="T139" s="77">
        <f t="shared" si="3"/>
        <v>0.19689023558997948</v>
      </c>
      <c r="U139" s="77">
        <f t="shared" si="3"/>
        <v>0.23715762514112404</v>
      </c>
      <c r="V139" s="77">
        <f t="shared" si="3"/>
        <v>0.19240422333465865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41908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-16.54297</v>
      </c>
      <c r="D2" s="7" cm="1">
        <f t="array" ref="D2:D122">_xll.FDS(D1,"P_PRICE_RETURNS_PR('52W',2,-10AY,0,AM)")</f>
        <v>11.105442</v>
      </c>
      <c r="E2" s="7" cm="1">
        <f t="array" ref="E2:E122">_xll.FDS(E1,"P_PRICE_RETURNS_PR('52W',2,-10AY,0,AM)")</f>
        <v>12.145388000000001</v>
      </c>
      <c r="F2" s="7" cm="1">
        <f t="array" ref="F2:F122">_xll.FDS(F1,"P_PRICE_RETURNS_PR('52W',2,-10AY,0,AM)")</f>
        <v>0.77548030000000001</v>
      </c>
      <c r="G2" s="7" cm="1">
        <f t="array" ref="G2:G122">_xll.FDS(G1,"P_PRICE_RETURNS_PR('52W',2,-10AY,0,AM)")</f>
        <v>6.5399409999999998</v>
      </c>
      <c r="H2" s="7" cm="1">
        <f t="array" ref="H2:H122">_xll.FDS(H1,"P_PRICE_RETURNS_PR('52W',2,-10AY,0,AM)")</f>
        <v>2.9827713999999999</v>
      </c>
      <c r="I2" s="7" cm="1">
        <f t="array" ref="I2:I122">_xll.FDS(I1,"P_PRICE_RETURNS_PR('52W',2,-10AY,0,AM)")</f>
        <v>11.038266999999999</v>
      </c>
      <c r="J2" s="7" cm="1">
        <f t="array" ref="J2:J122">_xll.FDS(J1,"P_PRICE_RETURNS_PR('52W',2,-10AY,0,AM)")</f>
        <v>5.4090499999999997</v>
      </c>
      <c r="K2" s="7" cm="1">
        <f t="array" ref="K2:K122">_xll.FDS(K1,"P_PRICE_RETURNS_PR('52W',2,-10AY,0,AM)")</f>
        <v>0.4998803</v>
      </c>
      <c r="L2" s="7" cm="1">
        <f t="array" ref="L2:L122">_xll.FDS(L1,"P_PRICE_RETURNS_PR('52W',2,-10AY,0,AM)")</f>
        <v>-0.32719374000000001</v>
      </c>
      <c r="M2" s="7" cm="1">
        <f t="array" ref="M2:M122">_xll.FDS(M1,"P_PRICE_RETURNS_PR('52W',2,-10AY,0,AM)")</f>
        <v>2.9187918000000002</v>
      </c>
      <c r="N2" s="7" cm="1">
        <f t="array" ref="N2:N122">_xll.FDS(N1,"P_PRICE_RETURNS_PR('52W',2,-10AY,0,AM)")</f>
        <v>-2.4530053000000001</v>
      </c>
      <c r="O2" s="7" cm="1">
        <f t="array" ref="O2:O122">_xll.FDS(O1,"P_PRICE_RETURNS_PR('52W',2,-10AY,0,AM)")</f>
        <v>32.785201999999998</v>
      </c>
      <c r="P2" s="7" cm="1">
        <f t="array" ref="P2:P122">_xll.FDS(P1,"P_PRICE_RETURNS_PR('52W',2,-10AY,0,AM)")</f>
        <v>5.8008550000000003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12.31085</v>
      </c>
      <c r="S2" s="7" cm="1">
        <f t="array" ref="S2:S122">_xll.FDS(S1,"P_PRICE_RETURNS_PR('52W',2,-10AY,0,AM)")</f>
        <v>-10.368008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25.588345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41939</v>
      </c>
      <c r="B3" s="7" t="e">
        <v>#N/A</v>
      </c>
      <c r="C3" s="7">
        <v>-18.514502</v>
      </c>
      <c r="D3" s="40">
        <v>0.75770616999999996</v>
      </c>
      <c r="E3" s="40">
        <v>7.3399543999999999</v>
      </c>
      <c r="F3" s="40">
        <v>-10.292726500000001</v>
      </c>
      <c r="G3" s="40">
        <v>-4.4788002999999996</v>
      </c>
      <c r="H3" s="40">
        <v>-3.5236000000000001</v>
      </c>
      <c r="I3" s="40">
        <v>7.361853</v>
      </c>
      <c r="J3" s="40">
        <v>2.7165054999999998</v>
      </c>
      <c r="K3" s="40">
        <v>-8.8976439999999997</v>
      </c>
      <c r="L3" s="40">
        <v>-19.101875</v>
      </c>
      <c r="M3" s="40">
        <v>0.80004929999999996</v>
      </c>
      <c r="N3" s="40">
        <v>-26.822424000000002</v>
      </c>
      <c r="O3" s="40">
        <v>25.753820000000001</v>
      </c>
      <c r="P3" s="40">
        <v>5.2532553999999996</v>
      </c>
      <c r="Q3" s="40" t="e">
        <v>#N/A</v>
      </c>
      <c r="R3" s="40">
        <v>6.3929676999999998</v>
      </c>
      <c r="S3" s="40">
        <v>-9.9058150000000005</v>
      </c>
      <c r="T3" s="40" t="e">
        <v>#N/A</v>
      </c>
      <c r="U3" s="40">
        <v>10.414923</v>
      </c>
      <c r="V3" s="155" t="e">
        <v>#N/A</v>
      </c>
      <c r="W3" s="24"/>
    </row>
    <row r="4" spans="1:23" x14ac:dyDescent="0.35">
      <c r="A4" s="2">
        <v>41969</v>
      </c>
      <c r="B4" s="7" t="e">
        <v>#N/A</v>
      </c>
      <c r="C4" s="7">
        <v>-8.4980910000000005</v>
      </c>
      <c r="D4" s="40">
        <v>21.86693</v>
      </c>
      <c r="E4" s="40">
        <v>23.825932000000002</v>
      </c>
      <c r="F4" s="40">
        <v>-10.181141</v>
      </c>
      <c r="G4" s="40">
        <v>10.019565</v>
      </c>
      <c r="H4" s="40">
        <v>-0.24944543999999999</v>
      </c>
      <c r="I4" s="40">
        <v>14.759278</v>
      </c>
      <c r="J4" s="40">
        <v>3.8329124000000001</v>
      </c>
      <c r="K4" s="40">
        <v>-8.5720299999999998</v>
      </c>
      <c r="L4" s="40">
        <v>-5.0475779999999997</v>
      </c>
      <c r="M4" s="40">
        <v>14.951038</v>
      </c>
      <c r="N4" s="40">
        <v>-22.943062000000001</v>
      </c>
      <c r="O4" s="40">
        <v>37.417349999999999</v>
      </c>
      <c r="P4" s="40">
        <v>5.0131082999999999</v>
      </c>
      <c r="Q4" s="40" t="e">
        <v>#N/A</v>
      </c>
      <c r="R4" s="40">
        <v>16.510688999999999</v>
      </c>
      <c r="S4" s="40">
        <v>2.7567743999999998</v>
      </c>
      <c r="T4" s="40" t="e">
        <v>#N/A</v>
      </c>
      <c r="U4" s="40">
        <v>9.4012499999999992</v>
      </c>
      <c r="V4" s="155" t="e">
        <v>#N/A</v>
      </c>
      <c r="W4" s="24"/>
    </row>
    <row r="5" spans="1:23" x14ac:dyDescent="0.35">
      <c r="A5" s="2">
        <v>41999</v>
      </c>
      <c r="B5" s="7" t="e">
        <v>#N/A</v>
      </c>
      <c r="C5" s="7">
        <v>-12.734090999999999</v>
      </c>
      <c r="D5" s="40">
        <v>27.201260000000001</v>
      </c>
      <c r="E5" s="40">
        <v>26.671576999999999</v>
      </c>
      <c r="F5" s="40">
        <v>-15.614528</v>
      </c>
      <c r="G5" s="40">
        <v>0.41773320000000003</v>
      </c>
      <c r="H5" s="40">
        <v>-8.4303910000000002</v>
      </c>
      <c r="I5" s="40">
        <v>9.8805669999999992</v>
      </c>
      <c r="J5" s="40">
        <v>-10.352427</v>
      </c>
      <c r="K5" s="40">
        <v>-9.1843240000000002</v>
      </c>
      <c r="L5" s="40">
        <v>-14.361834999999999</v>
      </c>
      <c r="M5" s="40">
        <v>5.0824404000000003</v>
      </c>
      <c r="N5" s="40">
        <v>-31.333404999999999</v>
      </c>
      <c r="O5" s="40">
        <v>21.831095000000001</v>
      </c>
      <c r="P5" s="40">
        <v>8.9030740000000002</v>
      </c>
      <c r="Q5" s="40" t="e">
        <v>#N/A</v>
      </c>
      <c r="R5" s="40">
        <v>15.434181000000001</v>
      </c>
      <c r="S5" s="40">
        <v>18.607997999999998</v>
      </c>
      <c r="T5" s="40" t="e">
        <v>#N/A</v>
      </c>
      <c r="U5" s="40">
        <v>2.1500349999999999</v>
      </c>
      <c r="V5" s="155" t="e">
        <v>#N/A</v>
      </c>
      <c r="W5" s="24"/>
    </row>
    <row r="6" spans="1:23" x14ac:dyDescent="0.35">
      <c r="A6" s="2">
        <v>42031</v>
      </c>
      <c r="B6" s="7" t="e">
        <v>#N/A</v>
      </c>
      <c r="C6" s="7">
        <v>-5.2053570000000002</v>
      </c>
      <c r="D6" s="40">
        <v>24.644839999999999</v>
      </c>
      <c r="E6" s="40">
        <v>32.422510000000003</v>
      </c>
      <c r="F6" s="40">
        <v>-15.138388000000001</v>
      </c>
      <c r="G6" s="40">
        <v>-5.2354155000000002</v>
      </c>
      <c r="H6" s="40">
        <v>-4.1666150000000002</v>
      </c>
      <c r="I6" s="40">
        <v>18.527042000000002</v>
      </c>
      <c r="J6" s="40">
        <v>-3.9250015999999999</v>
      </c>
      <c r="K6" s="40">
        <v>-0.34852028000000002</v>
      </c>
      <c r="L6" s="40">
        <v>-4.5783877000000004</v>
      </c>
      <c r="M6" s="40">
        <v>21.607948</v>
      </c>
      <c r="N6" s="40">
        <v>-43.821907000000003</v>
      </c>
      <c r="O6" s="40">
        <v>42.884709999999998</v>
      </c>
      <c r="P6" s="40">
        <v>22.232399999999998</v>
      </c>
      <c r="Q6" s="40" t="e">
        <v>#N/A</v>
      </c>
      <c r="R6" s="40">
        <v>23.37594</v>
      </c>
      <c r="S6" s="40">
        <v>36.384045</v>
      </c>
      <c r="T6" s="40" t="e">
        <v>#N/A</v>
      </c>
      <c r="U6" s="40">
        <v>-8.254683</v>
      </c>
      <c r="V6" s="155" t="e">
        <v>#N/A</v>
      </c>
      <c r="W6" s="24"/>
    </row>
    <row r="7" spans="1:23" x14ac:dyDescent="0.35">
      <c r="A7" s="2">
        <v>42062</v>
      </c>
      <c r="B7" s="7" t="e">
        <v>#N/A</v>
      </c>
      <c r="C7" s="7">
        <v>-4.0387272999999997</v>
      </c>
      <c r="D7" s="40">
        <v>8.8165399999999998</v>
      </c>
      <c r="E7" s="40">
        <v>24.199545000000001</v>
      </c>
      <c r="F7" s="40">
        <v>-20.09629</v>
      </c>
      <c r="G7" s="40">
        <v>-8.7571739999999991</v>
      </c>
      <c r="H7" s="40">
        <v>-8.7702690000000008</v>
      </c>
      <c r="I7" s="40">
        <v>15.968382</v>
      </c>
      <c r="J7" s="40">
        <v>0.65978764999999995</v>
      </c>
      <c r="K7" s="40">
        <v>-6.6309395000000002</v>
      </c>
      <c r="L7" s="40">
        <v>-12.279700999999999</v>
      </c>
      <c r="M7" s="40">
        <v>11.100493999999999</v>
      </c>
      <c r="N7" s="40">
        <v>-46.071823000000002</v>
      </c>
      <c r="O7" s="40">
        <v>37.995243000000002</v>
      </c>
      <c r="P7" s="40">
        <v>19.699107999999999</v>
      </c>
      <c r="Q7" s="40" t="e">
        <v>#N/A</v>
      </c>
      <c r="R7" s="40">
        <v>20.405901</v>
      </c>
      <c r="S7" s="40">
        <v>18.390072</v>
      </c>
      <c r="T7" s="40" t="e">
        <v>#N/A</v>
      </c>
      <c r="U7" s="40">
        <v>-7.978326</v>
      </c>
      <c r="V7" s="155" t="e">
        <v>#N/A</v>
      </c>
      <c r="W7" s="24"/>
    </row>
    <row r="8" spans="1:23" x14ac:dyDescent="0.35">
      <c r="A8" s="2">
        <v>42090</v>
      </c>
      <c r="B8" s="7" t="e">
        <v>#N/A</v>
      </c>
      <c r="C8" s="7">
        <v>-10.670442</v>
      </c>
      <c r="D8" s="40">
        <v>0.83841085000000004</v>
      </c>
      <c r="E8" s="40">
        <v>25.354313000000001</v>
      </c>
      <c r="F8" s="40">
        <v>-18.776094000000001</v>
      </c>
      <c r="G8" s="40">
        <v>-9.0798620000000003</v>
      </c>
      <c r="H8" s="40">
        <v>-11.532009</v>
      </c>
      <c r="I8" s="40">
        <v>11.493516</v>
      </c>
      <c r="J8" s="40">
        <v>-6.4596057</v>
      </c>
      <c r="K8" s="40">
        <v>-4.8265640000000003</v>
      </c>
      <c r="L8" s="40">
        <v>-29.727475999999999</v>
      </c>
      <c r="M8" s="40">
        <v>2.9209136999999998</v>
      </c>
      <c r="N8" s="40">
        <v>-54.961742000000001</v>
      </c>
      <c r="O8" s="40">
        <v>20.668994999999999</v>
      </c>
      <c r="P8" s="40">
        <v>22.796164999999998</v>
      </c>
      <c r="Q8" s="40" t="e">
        <v>#N/A</v>
      </c>
      <c r="R8" s="40">
        <v>10.271025</v>
      </c>
      <c r="S8" s="40">
        <v>1.2526035</v>
      </c>
      <c r="T8" s="40" t="e">
        <v>#N/A</v>
      </c>
      <c r="U8" s="40">
        <v>-17.852242</v>
      </c>
      <c r="V8" s="155" t="e">
        <v>#N/A</v>
      </c>
      <c r="W8" s="24"/>
    </row>
    <row r="9" spans="1:23" x14ac:dyDescent="0.35">
      <c r="A9" s="2">
        <v>42121</v>
      </c>
      <c r="B9" s="7" t="e">
        <v>#N/A</v>
      </c>
      <c r="C9" s="7">
        <v>-3.134811</v>
      </c>
      <c r="D9" s="40">
        <v>-2.8703987999999998</v>
      </c>
      <c r="E9" s="40">
        <v>20.426867999999999</v>
      </c>
      <c r="F9" s="40">
        <v>-11.087304</v>
      </c>
      <c r="G9" s="40">
        <v>-8.8124459999999996</v>
      </c>
      <c r="H9" s="40">
        <v>-5.906987</v>
      </c>
      <c r="I9" s="40">
        <v>20.521460999999999</v>
      </c>
      <c r="J9" s="40">
        <v>-3.4255981000000002</v>
      </c>
      <c r="K9" s="40">
        <v>1.6548871999999999</v>
      </c>
      <c r="L9" s="40">
        <v>-18.659908000000001</v>
      </c>
      <c r="M9" s="40">
        <v>9.4503400000000006</v>
      </c>
      <c r="N9" s="40">
        <v>-48.323321999999997</v>
      </c>
      <c r="O9" s="40">
        <v>14.587391</v>
      </c>
      <c r="P9" s="40">
        <v>49.864555000000003</v>
      </c>
      <c r="Q9" s="40" t="e">
        <v>#N/A</v>
      </c>
      <c r="R9" s="40">
        <v>9.9896320000000003</v>
      </c>
      <c r="S9" s="40">
        <v>-3.3552647000000002</v>
      </c>
      <c r="T9" s="40" t="e">
        <v>#N/A</v>
      </c>
      <c r="U9" s="40">
        <v>-6.3489256000000003</v>
      </c>
      <c r="V9" s="155" t="e">
        <v>#N/A</v>
      </c>
      <c r="W9" s="24"/>
    </row>
    <row r="10" spans="1:23" x14ac:dyDescent="0.35">
      <c r="A10" s="2">
        <v>42151</v>
      </c>
      <c r="B10" s="7" t="e">
        <v>#N/A</v>
      </c>
      <c r="C10" s="7">
        <v>-8.5736989999999995</v>
      </c>
      <c r="D10" s="40">
        <v>-7.1462450000000004</v>
      </c>
      <c r="E10" s="40">
        <v>9.1300489999999996</v>
      </c>
      <c r="F10" s="40">
        <v>-17.344861999999999</v>
      </c>
      <c r="G10" s="40">
        <v>-13.483649</v>
      </c>
      <c r="H10" s="40">
        <v>-15.822619</v>
      </c>
      <c r="I10" s="40">
        <v>11.807442</v>
      </c>
      <c r="J10" s="40">
        <v>-10.981441</v>
      </c>
      <c r="K10" s="40">
        <v>-8.9147090000000002</v>
      </c>
      <c r="L10" s="40">
        <v>-26.687431</v>
      </c>
      <c r="M10" s="40">
        <v>-1.2758791</v>
      </c>
      <c r="N10" s="40">
        <v>-43.484234000000001</v>
      </c>
      <c r="O10" s="40">
        <v>5.4370284</v>
      </c>
      <c r="P10" s="40">
        <v>41.686500000000002</v>
      </c>
      <c r="Q10" s="40">
        <v>-8.8360669999999999</v>
      </c>
      <c r="R10" s="40">
        <v>7.7624560000000002</v>
      </c>
      <c r="S10" s="40">
        <v>-12.522781</v>
      </c>
      <c r="T10" s="40">
        <v>-17.007864000000001</v>
      </c>
      <c r="U10" s="40">
        <v>-10.432607000000001</v>
      </c>
      <c r="V10" s="155" t="e">
        <v>#N/A</v>
      </c>
      <c r="W10" s="24"/>
    </row>
    <row r="11" spans="1:23" x14ac:dyDescent="0.35">
      <c r="A11" s="2">
        <v>42181</v>
      </c>
      <c r="B11" s="7" t="e">
        <v>#N/A</v>
      </c>
      <c r="C11" s="7">
        <v>-15.0648</v>
      </c>
      <c r="D11" s="40">
        <v>-8.2644409999999997</v>
      </c>
      <c r="E11" s="40">
        <v>5.5983305000000003</v>
      </c>
      <c r="F11" s="40">
        <v>-18.070489999999999</v>
      </c>
      <c r="G11" s="40">
        <v>-14.804029</v>
      </c>
      <c r="H11" s="40">
        <v>-21.798431000000001</v>
      </c>
      <c r="I11" s="40">
        <v>4.2008995999999996</v>
      </c>
      <c r="J11" s="40">
        <v>-11.786175</v>
      </c>
      <c r="K11" s="40">
        <v>-12.966818</v>
      </c>
      <c r="L11" s="40">
        <v>-29.364830000000001</v>
      </c>
      <c r="M11" s="40">
        <v>-3.1363189999999999</v>
      </c>
      <c r="N11" s="40">
        <v>-48.005465999999998</v>
      </c>
      <c r="O11" s="40">
        <v>4.7598599999999998</v>
      </c>
      <c r="P11" s="40">
        <v>24.185217000000002</v>
      </c>
      <c r="Q11" s="40">
        <v>2.4723172</v>
      </c>
      <c r="R11" s="40">
        <v>2.7445436000000001</v>
      </c>
      <c r="S11" s="40">
        <v>-14.661837</v>
      </c>
      <c r="T11" s="40">
        <v>-2.5299489999999998</v>
      </c>
      <c r="U11" s="40">
        <v>-10.019482</v>
      </c>
      <c r="V11" s="155" t="e">
        <v>#N/A</v>
      </c>
      <c r="W11" s="24"/>
    </row>
    <row r="12" spans="1:23" x14ac:dyDescent="0.35">
      <c r="A12" s="2">
        <v>42212</v>
      </c>
      <c r="B12" s="7" t="e">
        <v>#N/A</v>
      </c>
      <c r="C12" s="7">
        <v>-20.597470000000001</v>
      </c>
      <c r="D12" s="40">
        <v>-22.549067999999998</v>
      </c>
      <c r="E12" s="40">
        <v>2.2139668000000001</v>
      </c>
      <c r="F12" s="40">
        <v>-21.302593000000002</v>
      </c>
      <c r="G12" s="40">
        <v>-26.855229999999999</v>
      </c>
      <c r="H12" s="40">
        <v>-24.129026</v>
      </c>
      <c r="I12" s="40">
        <v>-9.0639059999999994</v>
      </c>
      <c r="J12" s="40">
        <v>-22.177631000000002</v>
      </c>
      <c r="K12" s="40">
        <v>-21.112770000000001</v>
      </c>
      <c r="L12" s="40">
        <v>-43.366325000000003</v>
      </c>
      <c r="M12" s="40">
        <v>-11.554790000000001</v>
      </c>
      <c r="N12" s="40">
        <v>-57.842284999999997</v>
      </c>
      <c r="O12" s="40">
        <v>-0.84383490000000005</v>
      </c>
      <c r="P12" s="40">
        <v>0.95180273000000004</v>
      </c>
      <c r="Q12" s="40">
        <v>-6.7774590000000003</v>
      </c>
      <c r="R12" s="40">
        <v>-8.5047060000000005</v>
      </c>
      <c r="S12" s="40">
        <v>-30.183779999999999</v>
      </c>
      <c r="T12" s="40">
        <v>-8.344716</v>
      </c>
      <c r="U12" s="40">
        <v>-12.017191</v>
      </c>
      <c r="V12" s="155" t="e">
        <v>#N/A</v>
      </c>
      <c r="W12" s="24"/>
    </row>
    <row r="13" spans="1:23" x14ac:dyDescent="0.35">
      <c r="A13" s="2">
        <v>42243</v>
      </c>
      <c r="B13" s="7" t="e">
        <v>#N/A</v>
      </c>
      <c r="C13" s="7">
        <v>-18.34666</v>
      </c>
      <c r="D13" s="40">
        <v>-28.904575000000001</v>
      </c>
      <c r="E13" s="40">
        <v>-8.2346500000000002</v>
      </c>
      <c r="F13" s="40">
        <v>-23.206351999999999</v>
      </c>
      <c r="G13" s="40">
        <v>-37.219334000000003</v>
      </c>
      <c r="H13" s="40">
        <v>-33.972923000000002</v>
      </c>
      <c r="I13" s="40">
        <v>-17.948788</v>
      </c>
      <c r="J13" s="40">
        <v>-25.657124</v>
      </c>
      <c r="K13" s="40">
        <v>-26.937628</v>
      </c>
      <c r="L13" s="40">
        <v>-49.636775999999998</v>
      </c>
      <c r="M13" s="40">
        <v>-17.823153999999999</v>
      </c>
      <c r="N13" s="40">
        <v>-54.874507999999999</v>
      </c>
      <c r="O13" s="40">
        <v>-7.4652552999999999</v>
      </c>
      <c r="P13" s="40">
        <v>-7.9221906999999998</v>
      </c>
      <c r="Q13" s="40">
        <v>-15.160740000000001</v>
      </c>
      <c r="R13" s="40">
        <v>-13.201624000000001</v>
      </c>
      <c r="S13" s="40">
        <v>-29.488199999999999</v>
      </c>
      <c r="T13" s="40">
        <v>-21.007998000000001</v>
      </c>
      <c r="U13" s="40">
        <v>-28.231949</v>
      </c>
      <c r="V13" s="155" t="e">
        <v>#N/A</v>
      </c>
      <c r="W13" s="24"/>
    </row>
    <row r="14" spans="1:23" x14ac:dyDescent="0.35">
      <c r="A14" s="2">
        <v>42272</v>
      </c>
      <c r="B14" s="7" t="e">
        <v>#N/A</v>
      </c>
      <c r="C14" s="7">
        <v>-21.352630000000001</v>
      </c>
      <c r="D14" s="40">
        <v>-37.166446999999998</v>
      </c>
      <c r="E14" s="40">
        <v>-10.092813</v>
      </c>
      <c r="F14" s="40">
        <v>-24.125916</v>
      </c>
      <c r="G14" s="40">
        <v>-35.285217000000003</v>
      </c>
      <c r="H14" s="40">
        <v>-34.462290000000003</v>
      </c>
      <c r="I14" s="40">
        <v>-13.367092</v>
      </c>
      <c r="J14" s="40">
        <v>-24.551819999999999</v>
      </c>
      <c r="K14" s="40">
        <v>-21.275632999999999</v>
      </c>
      <c r="L14" s="40">
        <v>-50.882890000000003</v>
      </c>
      <c r="M14" s="40">
        <v>-16.091125000000002</v>
      </c>
      <c r="N14" s="40">
        <v>-47.894924000000003</v>
      </c>
      <c r="O14" s="40">
        <v>-7.5861334999999999</v>
      </c>
      <c r="P14" s="40">
        <v>-7.9535960000000001</v>
      </c>
      <c r="Q14" s="40">
        <v>-15.988504000000001</v>
      </c>
      <c r="R14" s="40">
        <v>-13.515162</v>
      </c>
      <c r="S14" s="40">
        <v>-25.274329999999999</v>
      </c>
      <c r="T14" s="40">
        <v>-24.76474</v>
      </c>
      <c r="U14" s="40">
        <v>-27.626311999999999</v>
      </c>
      <c r="V14" s="155" t="e">
        <v>#N/A</v>
      </c>
      <c r="W14" s="24"/>
    </row>
    <row r="15" spans="1:23" x14ac:dyDescent="0.35">
      <c r="A15" s="2">
        <v>42304</v>
      </c>
      <c r="B15" s="7" t="e">
        <v>#N/A</v>
      </c>
      <c r="C15" s="7">
        <v>-13.187098499999999</v>
      </c>
      <c r="D15" s="40">
        <v>-19.238859999999999</v>
      </c>
      <c r="E15" s="40">
        <v>-1.7011046000000001</v>
      </c>
      <c r="F15" s="40">
        <v>-22.179210000000001</v>
      </c>
      <c r="G15" s="40">
        <v>-28.987677000000001</v>
      </c>
      <c r="H15" s="40">
        <v>-28.136057000000001</v>
      </c>
      <c r="I15" s="40">
        <v>-4.7832369999999997</v>
      </c>
      <c r="J15" s="40">
        <v>-15.960127</v>
      </c>
      <c r="K15" s="40">
        <v>-5.0752220000000001</v>
      </c>
      <c r="L15" s="40">
        <v>-39.293205</v>
      </c>
      <c r="M15" s="40">
        <v>-10.067069999999999</v>
      </c>
      <c r="N15" s="40">
        <v>-35.621516999999997</v>
      </c>
      <c r="O15" s="40">
        <v>-3.1452119999999999</v>
      </c>
      <c r="P15" s="40">
        <v>4.5838593999999997</v>
      </c>
      <c r="Q15" s="40">
        <v>-12.447433999999999</v>
      </c>
      <c r="R15" s="40">
        <v>-8.0005649999999999</v>
      </c>
      <c r="S15" s="40">
        <v>-22.929365000000001</v>
      </c>
      <c r="T15" s="40">
        <v>-19.595044999999999</v>
      </c>
      <c r="U15" s="40">
        <v>-15.3503895</v>
      </c>
      <c r="V15" s="155" t="e">
        <v>#N/A</v>
      </c>
      <c r="W15" s="24"/>
    </row>
    <row r="16" spans="1:23" x14ac:dyDescent="0.35">
      <c r="A16" s="2">
        <v>42335</v>
      </c>
      <c r="B16" s="7" t="e">
        <v>#N/A</v>
      </c>
      <c r="C16" s="7">
        <v>-21.855979999999999</v>
      </c>
      <c r="D16" s="40">
        <v>-24.462706000000001</v>
      </c>
      <c r="E16" s="40">
        <v>-12.247282</v>
      </c>
      <c r="F16" s="40">
        <v>-29.766983</v>
      </c>
      <c r="G16" s="40">
        <v>-36.225665999999997</v>
      </c>
      <c r="H16" s="40">
        <v>-27.517365999999999</v>
      </c>
      <c r="I16" s="40">
        <v>-13.536161</v>
      </c>
      <c r="J16" s="40">
        <v>-17.184687</v>
      </c>
      <c r="K16" s="40">
        <v>-6.0304823000000001</v>
      </c>
      <c r="L16" s="40">
        <v>-44.366366999999997</v>
      </c>
      <c r="M16" s="40">
        <v>-22.476704000000002</v>
      </c>
      <c r="N16" s="40">
        <v>-46.906309999999998</v>
      </c>
      <c r="O16" s="40">
        <v>-14.439052999999999</v>
      </c>
      <c r="P16" s="40">
        <v>-6.2701760000000002</v>
      </c>
      <c r="Q16" s="40">
        <v>-21.741849999999999</v>
      </c>
      <c r="R16" s="40">
        <v>-14.794784999999999</v>
      </c>
      <c r="S16" s="40">
        <v>-31.382334</v>
      </c>
      <c r="T16" s="40">
        <v>-25.062735</v>
      </c>
      <c r="U16" s="40">
        <v>-22.003900000000002</v>
      </c>
      <c r="V16" s="155" t="e">
        <v>#N/A</v>
      </c>
      <c r="W16" s="24"/>
    </row>
    <row r="17" spans="1:23" x14ac:dyDescent="0.35">
      <c r="A17" s="2">
        <v>42362</v>
      </c>
      <c r="B17" s="7" t="e">
        <v>#N/A</v>
      </c>
      <c r="C17" s="7">
        <v>-16.500741999999999</v>
      </c>
      <c r="D17" s="40">
        <v>-21.740483999999999</v>
      </c>
      <c r="E17" s="40">
        <v>-9.0755824999999994</v>
      </c>
      <c r="F17" s="40">
        <v>-20.803082</v>
      </c>
      <c r="G17" s="40">
        <v>-33.136474999999997</v>
      </c>
      <c r="H17" s="40">
        <v>-20.747774</v>
      </c>
      <c r="I17" s="40">
        <v>-10.115278</v>
      </c>
      <c r="J17" s="40">
        <v>-12.747394999999999</v>
      </c>
      <c r="K17" s="40">
        <v>-5.8195886999999997</v>
      </c>
      <c r="L17" s="40">
        <v>-39.446311999999999</v>
      </c>
      <c r="M17" s="40">
        <v>-21.790420000000001</v>
      </c>
      <c r="N17" s="40">
        <v>-42.348132999999997</v>
      </c>
      <c r="O17" s="40">
        <v>-5.4627952999999998</v>
      </c>
      <c r="P17" s="40">
        <v>-3.9842010000000001</v>
      </c>
      <c r="Q17" s="40">
        <v>-17.949580999999998</v>
      </c>
      <c r="R17" s="40">
        <v>-14.749247</v>
      </c>
      <c r="S17" s="40">
        <v>-29.746109000000001</v>
      </c>
      <c r="T17" s="40">
        <v>-17.525058999999999</v>
      </c>
      <c r="U17" s="40">
        <v>-19.670867999999999</v>
      </c>
      <c r="V17" s="155" t="e">
        <v>#N/A</v>
      </c>
      <c r="W17" s="24"/>
    </row>
    <row r="18" spans="1:23" x14ac:dyDescent="0.35">
      <c r="A18" s="2">
        <v>42396</v>
      </c>
      <c r="B18" s="7" t="e">
        <v>#N/A</v>
      </c>
      <c r="C18" s="7">
        <v>-20.100176000000001</v>
      </c>
      <c r="D18" s="40">
        <v>-22.682178</v>
      </c>
      <c r="E18" s="40">
        <v>-23.810964999999999</v>
      </c>
      <c r="F18" s="40">
        <v>-28.220772</v>
      </c>
      <c r="G18" s="40">
        <v>-36.614364999999999</v>
      </c>
      <c r="H18" s="40">
        <v>-21.551300000000001</v>
      </c>
      <c r="I18" s="40">
        <v>-23.155449999999998</v>
      </c>
      <c r="J18" s="40">
        <v>-21.832084999999999</v>
      </c>
      <c r="K18" s="40">
        <v>-16.367547999999999</v>
      </c>
      <c r="L18" s="40">
        <v>-49.341209999999997</v>
      </c>
      <c r="M18" s="40">
        <v>-37.383609999999997</v>
      </c>
      <c r="N18" s="40">
        <v>-42.523693000000002</v>
      </c>
      <c r="O18" s="40">
        <v>-23.399746</v>
      </c>
      <c r="P18" s="40">
        <v>-25.343477</v>
      </c>
      <c r="Q18" s="40">
        <v>-25.129937999999999</v>
      </c>
      <c r="R18" s="40">
        <v>-19.594795000000001</v>
      </c>
      <c r="S18" s="40">
        <v>-36.310642000000001</v>
      </c>
      <c r="T18" s="40">
        <v>-22.725307000000001</v>
      </c>
      <c r="U18" s="40">
        <v>-23.823816000000001</v>
      </c>
      <c r="V18" s="155" t="e">
        <v>#N/A</v>
      </c>
      <c r="W18" s="24"/>
    </row>
    <row r="19" spans="1:23" x14ac:dyDescent="0.35">
      <c r="A19" s="2">
        <v>42426</v>
      </c>
      <c r="B19" s="7" t="e">
        <v>#N/A</v>
      </c>
      <c r="C19" s="7">
        <v>-16.979385000000001</v>
      </c>
      <c r="D19" s="40">
        <v>-19.592644</v>
      </c>
      <c r="E19" s="40">
        <v>-21.272188</v>
      </c>
      <c r="F19" s="40">
        <v>-23.591345</v>
      </c>
      <c r="G19" s="40">
        <v>-25.376135000000001</v>
      </c>
      <c r="H19" s="40">
        <v>-20.830279999999998</v>
      </c>
      <c r="I19" s="40">
        <v>-17.696190000000001</v>
      </c>
      <c r="J19" s="40">
        <v>-18.520714000000002</v>
      </c>
      <c r="K19" s="40">
        <v>-16.552067000000001</v>
      </c>
      <c r="L19" s="40">
        <v>-40.968580000000003</v>
      </c>
      <c r="M19" s="40">
        <v>-35.077156000000002</v>
      </c>
      <c r="N19" s="40">
        <v>-52.543129999999998</v>
      </c>
      <c r="O19" s="40">
        <v>-26.603836000000001</v>
      </c>
      <c r="P19" s="40">
        <v>-25.825755999999998</v>
      </c>
      <c r="Q19" s="40">
        <v>-20.006095999999999</v>
      </c>
      <c r="R19" s="40">
        <v>-15.71837</v>
      </c>
      <c r="S19" s="40">
        <v>-26.163022999999999</v>
      </c>
      <c r="T19" s="40">
        <v>-18.100715999999998</v>
      </c>
      <c r="U19" s="40">
        <v>-25.793773999999999</v>
      </c>
      <c r="V19" s="155" t="e">
        <v>#N/A</v>
      </c>
      <c r="W19" s="24"/>
    </row>
    <row r="20" spans="1:23" x14ac:dyDescent="0.35">
      <c r="A20" s="2">
        <v>42453</v>
      </c>
      <c r="B20" s="7" t="e">
        <v>#N/A</v>
      </c>
      <c r="C20" s="7">
        <v>-9.2006320000000006</v>
      </c>
      <c r="D20" s="40">
        <v>-14.910418</v>
      </c>
      <c r="E20" s="40">
        <v>-12.0780525</v>
      </c>
      <c r="F20" s="40">
        <v>-17.217804000000001</v>
      </c>
      <c r="G20" s="40">
        <v>-9.3794050000000002</v>
      </c>
      <c r="H20" s="40">
        <v>-11.681997000000001</v>
      </c>
      <c r="I20" s="40">
        <v>-12.775831999999999</v>
      </c>
      <c r="J20" s="40">
        <v>-10.517300000000001</v>
      </c>
      <c r="K20" s="40">
        <v>-9.1198149999999991</v>
      </c>
      <c r="L20" s="40">
        <v>-17.714293000000001</v>
      </c>
      <c r="M20" s="40">
        <v>-24.265934000000001</v>
      </c>
      <c r="N20" s="40">
        <v>-37.998992999999999</v>
      </c>
      <c r="O20" s="40">
        <v>-16.430235</v>
      </c>
      <c r="P20" s="40">
        <v>-19.812971000000001</v>
      </c>
      <c r="Q20" s="40">
        <v>-12.922705000000001</v>
      </c>
      <c r="R20" s="40">
        <v>-7.8014317000000002</v>
      </c>
      <c r="S20" s="40">
        <v>-9.583145</v>
      </c>
      <c r="T20" s="40">
        <v>-8.1356230000000007</v>
      </c>
      <c r="U20" s="40">
        <v>-16.045403</v>
      </c>
      <c r="V20" s="155" t="e">
        <v>#N/A</v>
      </c>
      <c r="W20" s="24"/>
    </row>
    <row r="21" spans="1:23" x14ac:dyDescent="0.35">
      <c r="A21" s="2">
        <v>42487</v>
      </c>
      <c r="B21" s="40" t="e">
        <v>#N/A</v>
      </c>
      <c r="C21" s="40">
        <v>-12.216383</v>
      </c>
      <c r="D21" s="40">
        <v>-9.5297870000000007</v>
      </c>
      <c r="E21" s="40">
        <v>-14.650822</v>
      </c>
      <c r="F21" s="40">
        <v>-25.302565000000001</v>
      </c>
      <c r="G21" s="40">
        <v>2.8538703999999999</v>
      </c>
      <c r="H21" s="40">
        <v>-14.757614999999999</v>
      </c>
      <c r="I21" s="40">
        <v>-17.976825999999999</v>
      </c>
      <c r="J21" s="40">
        <v>-8.1910249999999998</v>
      </c>
      <c r="K21" s="40">
        <v>-13.132132</v>
      </c>
      <c r="L21" s="40">
        <v>-18.168241999999999</v>
      </c>
      <c r="M21" s="40">
        <v>-19.852709999999998</v>
      </c>
      <c r="N21" s="40">
        <v>-32.165942999999999</v>
      </c>
      <c r="O21" s="40">
        <v>-6.4002809999999997</v>
      </c>
      <c r="P21" s="40">
        <v>-31.291426000000001</v>
      </c>
      <c r="Q21" s="40">
        <v>-15.291822</v>
      </c>
      <c r="R21" s="40">
        <v>-8.8447390000000006</v>
      </c>
      <c r="S21" s="40">
        <v>-2.9398322000000001</v>
      </c>
      <c r="T21" s="40">
        <v>-15.127063</v>
      </c>
      <c r="U21" s="40">
        <v>-17.726326</v>
      </c>
      <c r="V21" s="155" t="e">
        <v>#N/A</v>
      </c>
      <c r="W21" s="24"/>
    </row>
    <row r="22" spans="1:23" x14ac:dyDescent="0.35">
      <c r="A22" s="2">
        <v>42517</v>
      </c>
      <c r="B22" s="40" t="e">
        <v>#N/A</v>
      </c>
      <c r="C22" s="40">
        <v>-13.406580999999999</v>
      </c>
      <c r="D22" s="40">
        <v>-12.248987</v>
      </c>
      <c r="E22" s="40">
        <v>-6.3319799999999997</v>
      </c>
      <c r="F22" s="40">
        <v>-25.232659999999999</v>
      </c>
      <c r="G22" s="40">
        <v>6.0081479999999996E-3</v>
      </c>
      <c r="H22" s="40">
        <v>-14.60051</v>
      </c>
      <c r="I22" s="40">
        <v>-17.578530000000001</v>
      </c>
      <c r="J22" s="40">
        <v>-12.301235999999999</v>
      </c>
      <c r="K22" s="40">
        <v>-12.103426000000001</v>
      </c>
      <c r="L22" s="40">
        <v>-20.518906000000001</v>
      </c>
      <c r="M22" s="40">
        <v>-22.281616</v>
      </c>
      <c r="N22" s="40">
        <v>-31.153275000000001</v>
      </c>
      <c r="O22" s="40">
        <v>-7.3133350000000004</v>
      </c>
      <c r="P22" s="40">
        <v>-32.496580000000002</v>
      </c>
      <c r="Q22" s="40">
        <v>-19.392161999999999</v>
      </c>
      <c r="R22" s="40">
        <v>-5.8747052999999996</v>
      </c>
      <c r="S22" s="40">
        <v>-15.978736</v>
      </c>
      <c r="T22" s="40">
        <v>-16.964721999999998</v>
      </c>
      <c r="U22" s="40">
        <v>-18.331564</v>
      </c>
      <c r="V22" s="155" t="e">
        <v>#N/A</v>
      </c>
      <c r="W22" s="24"/>
    </row>
    <row r="23" spans="1:23" x14ac:dyDescent="0.35">
      <c r="A23" s="2">
        <v>42548</v>
      </c>
      <c r="B23" s="40" t="e">
        <v>#N/A</v>
      </c>
      <c r="C23" s="40">
        <v>-8.2789239999999999</v>
      </c>
      <c r="D23" s="40">
        <v>-2.5360464999999999</v>
      </c>
      <c r="E23" s="40">
        <v>-2.7981161999999999</v>
      </c>
      <c r="F23" s="40">
        <v>-28.429932000000001</v>
      </c>
      <c r="G23" s="40">
        <v>-0.79191330000000004</v>
      </c>
      <c r="H23" s="40">
        <v>-10.5694</v>
      </c>
      <c r="I23" s="40">
        <v>-13.650924</v>
      </c>
      <c r="J23" s="40">
        <v>-18.547176</v>
      </c>
      <c r="K23" s="40">
        <v>-10.162610000000001</v>
      </c>
      <c r="L23" s="40">
        <v>-15.801507000000001</v>
      </c>
      <c r="M23" s="40">
        <v>-24.447710000000001</v>
      </c>
      <c r="N23" s="40">
        <v>-44.775962999999997</v>
      </c>
      <c r="O23" s="40">
        <v>-11.1555395</v>
      </c>
      <c r="P23" s="40">
        <v>-27.588813999999999</v>
      </c>
      <c r="Q23" s="40">
        <v>-16.772967999999999</v>
      </c>
      <c r="R23" s="40">
        <v>-6.1737894999999998</v>
      </c>
      <c r="S23" s="40">
        <v>-15.808593999999999</v>
      </c>
      <c r="T23" s="40">
        <v>-16.641403</v>
      </c>
      <c r="U23" s="40">
        <v>-19.815951999999999</v>
      </c>
      <c r="V23" s="155" t="e">
        <v>#N/A</v>
      </c>
      <c r="W23" s="24"/>
    </row>
    <row r="24" spans="1:23" x14ac:dyDescent="0.35">
      <c r="A24" s="2">
        <v>42578</v>
      </c>
      <c r="B24" s="40" t="e">
        <v>#N/A</v>
      </c>
      <c r="C24" s="40">
        <v>10.55106</v>
      </c>
      <c r="D24" s="40">
        <v>18.795096999999998</v>
      </c>
      <c r="E24" s="40">
        <v>5.4169654999999999</v>
      </c>
      <c r="F24" s="40">
        <v>-19.563759000000001</v>
      </c>
      <c r="G24" s="40">
        <v>29.866112000000001</v>
      </c>
      <c r="H24" s="40">
        <v>-4.4754744000000004</v>
      </c>
      <c r="I24" s="40">
        <v>6.9520593000000002</v>
      </c>
      <c r="J24" s="40">
        <v>-5.9537170000000001</v>
      </c>
      <c r="K24" s="40">
        <v>9.7723370000000003</v>
      </c>
      <c r="L24" s="40">
        <v>18.36487</v>
      </c>
      <c r="M24" s="40">
        <v>-2.3763537000000001</v>
      </c>
      <c r="N24" s="40">
        <v>-20.375834999999999</v>
      </c>
      <c r="O24" s="40">
        <v>-1.3132691000000001</v>
      </c>
      <c r="P24" s="40">
        <v>-8.0423829999999992</v>
      </c>
      <c r="Q24" s="40">
        <v>-10.066122</v>
      </c>
      <c r="R24" s="40">
        <v>7.2811604000000001</v>
      </c>
      <c r="S24" s="40">
        <v>-7.5690090000000003</v>
      </c>
      <c r="T24" s="40">
        <v>-10.574543</v>
      </c>
      <c r="U24" s="40">
        <v>-16.569424000000001</v>
      </c>
      <c r="V24" s="155" t="e">
        <v>#N/A</v>
      </c>
      <c r="W24" s="24"/>
    </row>
    <row r="25" spans="1:23" x14ac:dyDescent="0.35">
      <c r="A25" s="2">
        <v>42608</v>
      </c>
      <c r="B25" s="40" t="e">
        <v>#N/A</v>
      </c>
      <c r="C25" s="40">
        <v>15.752947000000001</v>
      </c>
      <c r="D25" s="40">
        <v>40.161119999999997</v>
      </c>
      <c r="E25" s="40">
        <v>14.964162999999999</v>
      </c>
      <c r="F25" s="40">
        <v>-14.473284</v>
      </c>
      <c r="G25" s="40">
        <v>62.355933999999998</v>
      </c>
      <c r="H25" s="40">
        <v>16.519238000000001</v>
      </c>
      <c r="I25" s="40">
        <v>21.643305000000002</v>
      </c>
      <c r="J25" s="40">
        <v>3.8645863999999999</v>
      </c>
      <c r="K25" s="40">
        <v>22.667943999999999</v>
      </c>
      <c r="L25" s="40">
        <v>35.697341999999999</v>
      </c>
      <c r="M25" s="40">
        <v>0.67672730000000003</v>
      </c>
      <c r="N25" s="40">
        <v>-21.932178</v>
      </c>
      <c r="O25" s="40">
        <v>5.7688949999999997</v>
      </c>
      <c r="P25" s="40">
        <v>8.7675689999999999</v>
      </c>
      <c r="Q25" s="40">
        <v>5.7885049999999998</v>
      </c>
      <c r="R25" s="40">
        <v>17.372440000000001</v>
      </c>
      <c r="S25" s="40">
        <v>3.9468407999999999</v>
      </c>
      <c r="T25" s="40">
        <v>1.7295003</v>
      </c>
      <c r="U25" s="40">
        <v>2.0700455</v>
      </c>
      <c r="V25" s="155" t="e">
        <v>#N/A</v>
      </c>
      <c r="W25" s="24"/>
    </row>
    <row r="26" spans="1:23" x14ac:dyDescent="0.35">
      <c r="A26" s="2">
        <v>42640</v>
      </c>
      <c r="B26" s="40" t="e">
        <v>#N/A</v>
      </c>
      <c r="C26" s="40">
        <v>14.594614</v>
      </c>
      <c r="D26" s="40">
        <v>56.411026</v>
      </c>
      <c r="E26" s="40">
        <v>7.1319939999999997</v>
      </c>
      <c r="F26" s="40">
        <v>-10.799562</v>
      </c>
      <c r="G26" s="40">
        <v>50.474632</v>
      </c>
      <c r="H26" s="40">
        <v>14.911246</v>
      </c>
      <c r="I26" s="40">
        <v>23.801553999999999</v>
      </c>
      <c r="J26" s="40">
        <v>-1.404047</v>
      </c>
      <c r="K26" s="40">
        <v>24.288034</v>
      </c>
      <c r="L26" s="40">
        <v>59.734214999999999</v>
      </c>
      <c r="M26" s="40">
        <v>12.224377</v>
      </c>
      <c r="N26" s="40">
        <v>-25.318049999999999</v>
      </c>
      <c r="O26" s="40">
        <v>8.5381979999999995</v>
      </c>
      <c r="P26" s="40">
        <v>13.973082</v>
      </c>
      <c r="Q26" s="40">
        <v>-4.1192827000000003</v>
      </c>
      <c r="R26" s="40">
        <v>8.1753020000000003</v>
      </c>
      <c r="S26" s="40">
        <v>10.003543000000001</v>
      </c>
      <c r="T26" s="40">
        <v>0.47836304000000002</v>
      </c>
      <c r="U26" s="40">
        <v>0.10005236000000001</v>
      </c>
      <c r="V26" s="155">
        <v>-15.148669</v>
      </c>
      <c r="W26" s="24"/>
    </row>
    <row r="27" spans="1:23" x14ac:dyDescent="0.35">
      <c r="A27" s="2">
        <v>42670</v>
      </c>
      <c r="B27" s="40" t="e">
        <v>#N/A</v>
      </c>
      <c r="C27" s="40">
        <v>15.220986999999999</v>
      </c>
      <c r="D27" s="40">
        <v>22.642337999999999</v>
      </c>
      <c r="E27" s="40">
        <v>-2.0280898000000001</v>
      </c>
      <c r="F27" s="40">
        <v>-11.720806</v>
      </c>
      <c r="G27" s="40">
        <v>42.375934999999998</v>
      </c>
      <c r="H27" s="40">
        <v>4.0684104000000003</v>
      </c>
      <c r="I27" s="40">
        <v>13.238298</v>
      </c>
      <c r="J27" s="40">
        <v>-4.6244680000000002</v>
      </c>
      <c r="K27" s="40">
        <v>4.088044</v>
      </c>
      <c r="L27" s="40">
        <v>66.142129999999995</v>
      </c>
      <c r="M27" s="40">
        <v>-3.2038270999999998</v>
      </c>
      <c r="N27" s="40">
        <v>-30.923784000000001</v>
      </c>
      <c r="O27" s="40">
        <v>0.41309594999999999</v>
      </c>
      <c r="P27" s="40">
        <v>1.0335445E-2</v>
      </c>
      <c r="Q27" s="40">
        <v>-8.9644969999999997</v>
      </c>
      <c r="R27" s="40">
        <v>5.2182079999999997</v>
      </c>
      <c r="S27" s="40">
        <v>-4.5341673</v>
      </c>
      <c r="T27" s="40">
        <v>-2.9436648000000001</v>
      </c>
      <c r="U27" s="40">
        <v>-11.111999000000001</v>
      </c>
      <c r="V27" s="155">
        <v>-8.6468399999999992</v>
      </c>
      <c r="W27" s="24"/>
    </row>
    <row r="28" spans="1:23" x14ac:dyDescent="0.35">
      <c r="A28" s="2">
        <v>42699</v>
      </c>
      <c r="B28" s="40" t="e">
        <v>#N/A</v>
      </c>
      <c r="C28" s="40">
        <v>16.315031000000001</v>
      </c>
      <c r="D28" s="40">
        <v>11.255741</v>
      </c>
      <c r="E28" s="40">
        <v>-5.6466102999999999</v>
      </c>
      <c r="F28" s="40">
        <v>-5.843979</v>
      </c>
      <c r="G28" s="40">
        <v>49.968600000000002</v>
      </c>
      <c r="H28" s="40">
        <v>-5.5920839999999998</v>
      </c>
      <c r="I28" s="40">
        <v>15.673590000000001</v>
      </c>
      <c r="J28" s="40">
        <v>-17.222256000000002</v>
      </c>
      <c r="K28" s="40">
        <v>1.0386944</v>
      </c>
      <c r="L28" s="40">
        <v>39.984059999999999</v>
      </c>
      <c r="M28" s="40">
        <v>-3.5042346000000002</v>
      </c>
      <c r="N28" s="40">
        <v>-9.8894230000000007</v>
      </c>
      <c r="O28" s="40">
        <v>-1.4796197</v>
      </c>
      <c r="P28" s="40">
        <v>-0.55295229999999995</v>
      </c>
      <c r="Q28" s="40">
        <v>-3.3716917</v>
      </c>
      <c r="R28" s="40">
        <v>8.6097354999999993</v>
      </c>
      <c r="S28" s="40">
        <v>-16.627766000000001</v>
      </c>
      <c r="T28" s="40">
        <v>5.0899386</v>
      </c>
      <c r="U28" s="40">
        <v>-14.0423355</v>
      </c>
      <c r="V28" s="155">
        <v>-2.1468878</v>
      </c>
      <c r="W28" s="24"/>
    </row>
    <row r="29" spans="1:23" x14ac:dyDescent="0.35">
      <c r="A29" s="2">
        <v>42731</v>
      </c>
      <c r="B29" s="40" t="e">
        <v>#N/A</v>
      </c>
      <c r="C29" s="40">
        <v>13.865017999999999</v>
      </c>
      <c r="D29" s="40">
        <v>12.290965999999999</v>
      </c>
      <c r="E29" s="40">
        <v>-8.8941040000000005</v>
      </c>
      <c r="F29" s="40">
        <v>-1.6437291999999999</v>
      </c>
      <c r="G29" s="40">
        <v>57.386825999999999</v>
      </c>
      <c r="H29" s="40">
        <v>-4.1700600000000003</v>
      </c>
      <c r="I29" s="40">
        <v>14.47357</v>
      </c>
      <c r="J29" s="40">
        <v>-12.765663999999999</v>
      </c>
      <c r="K29" s="40">
        <v>5.0080894999999996</v>
      </c>
      <c r="L29" s="40">
        <v>54.428122999999999</v>
      </c>
      <c r="M29" s="40">
        <v>7.7729225</v>
      </c>
      <c r="N29" s="40">
        <v>-2.1054208000000001</v>
      </c>
      <c r="O29" s="40">
        <v>-3.7170112</v>
      </c>
      <c r="P29" s="40">
        <v>-4.5993385</v>
      </c>
      <c r="Q29" s="40">
        <v>4.8658489999999999</v>
      </c>
      <c r="R29" s="40">
        <v>18.251180000000002</v>
      </c>
      <c r="S29" s="40">
        <v>-12.750721</v>
      </c>
      <c r="T29" s="40">
        <v>14.323366</v>
      </c>
      <c r="U29" s="40">
        <v>-9.2504860000000004</v>
      </c>
      <c r="V29" s="155">
        <v>9.795356</v>
      </c>
      <c r="W29" s="24"/>
    </row>
    <row r="30" spans="1:23" x14ac:dyDescent="0.35">
      <c r="A30" s="2">
        <v>42762</v>
      </c>
      <c r="B30" s="40" t="e">
        <v>#N/A</v>
      </c>
      <c r="C30" s="40">
        <v>30.579079</v>
      </c>
      <c r="D30" s="40">
        <v>18.453479999999999</v>
      </c>
      <c r="E30" s="40">
        <v>13.841475000000001</v>
      </c>
      <c r="F30" s="40">
        <v>28.326618</v>
      </c>
      <c r="G30" s="40">
        <v>84.451059999999998</v>
      </c>
      <c r="H30" s="40">
        <v>2.5287150999999999</v>
      </c>
      <c r="I30" s="40">
        <v>36.901103999999997</v>
      </c>
      <c r="J30" s="40">
        <v>0.44977665</v>
      </c>
      <c r="K30" s="40">
        <v>23.780155000000001</v>
      </c>
      <c r="L30" s="40">
        <v>111.94923</v>
      </c>
      <c r="M30" s="40">
        <v>38.084220000000002</v>
      </c>
      <c r="N30" s="40">
        <v>18.098032</v>
      </c>
      <c r="O30" s="40">
        <v>13.903534000000001</v>
      </c>
      <c r="P30" s="40">
        <v>26.769375</v>
      </c>
      <c r="Q30" s="40">
        <v>26.954401000000001</v>
      </c>
      <c r="R30" s="40">
        <v>24.447500000000002</v>
      </c>
      <c r="S30" s="40">
        <v>-7.6660690000000002</v>
      </c>
      <c r="T30" s="40">
        <v>28.232944</v>
      </c>
      <c r="U30" s="40">
        <v>3.8344621999999999</v>
      </c>
      <c r="V30" s="155">
        <v>29.530287000000001</v>
      </c>
      <c r="W30" s="24"/>
    </row>
    <row r="31" spans="1:23" x14ac:dyDescent="0.35">
      <c r="A31" s="2">
        <v>42793</v>
      </c>
      <c r="B31" s="40" t="e">
        <v>#N/A</v>
      </c>
      <c r="C31" s="40">
        <v>23.657309999999999</v>
      </c>
      <c r="D31" s="40">
        <v>12.456059</v>
      </c>
      <c r="E31" s="40">
        <v>3.2014847</v>
      </c>
      <c r="F31" s="40">
        <v>23.084187</v>
      </c>
      <c r="G31" s="40">
        <v>58.54862</v>
      </c>
      <c r="H31" s="40">
        <v>0.60051679999999996</v>
      </c>
      <c r="I31" s="40">
        <v>30.066299999999998</v>
      </c>
      <c r="J31" s="40">
        <v>-0.45121312000000002</v>
      </c>
      <c r="K31" s="40">
        <v>28.250015000000001</v>
      </c>
      <c r="L31" s="40">
        <v>96.440340000000006</v>
      </c>
      <c r="M31" s="40">
        <v>33.002969999999998</v>
      </c>
      <c r="N31" s="40">
        <v>26.167726999999999</v>
      </c>
      <c r="O31" s="40">
        <v>25.937139999999999</v>
      </c>
      <c r="P31" s="40">
        <v>29.547381999999999</v>
      </c>
      <c r="Q31" s="40">
        <v>12.544942000000001</v>
      </c>
      <c r="R31" s="40">
        <v>16.005134999999999</v>
      </c>
      <c r="S31" s="40">
        <v>-0.58069824999999997</v>
      </c>
      <c r="T31" s="40">
        <v>16.364692999999999</v>
      </c>
      <c r="U31" s="40">
        <v>0.49556494000000001</v>
      </c>
      <c r="V31" s="155">
        <v>19.989729000000001</v>
      </c>
      <c r="W31" s="24"/>
    </row>
    <row r="32" spans="1:23" x14ac:dyDescent="0.35">
      <c r="A32" s="2">
        <v>42821</v>
      </c>
      <c r="B32" s="40" t="e">
        <v>#N/A</v>
      </c>
      <c r="C32" s="40">
        <v>23.167717</v>
      </c>
      <c r="D32" s="40">
        <v>13.084209</v>
      </c>
      <c r="E32" s="40">
        <v>-4.3869376000000004</v>
      </c>
      <c r="F32" s="40">
        <v>17.335342000000001</v>
      </c>
      <c r="G32" s="40">
        <v>32.254252999999999</v>
      </c>
      <c r="H32" s="40">
        <v>-4.5659010000000002</v>
      </c>
      <c r="I32" s="40">
        <v>26.525735999999998</v>
      </c>
      <c r="J32" s="40">
        <v>-8.1658363000000004E-4</v>
      </c>
      <c r="K32" s="40">
        <v>22.56664</v>
      </c>
      <c r="L32" s="40">
        <v>47.028934</v>
      </c>
      <c r="M32" s="40">
        <v>21.081209999999999</v>
      </c>
      <c r="N32" s="40">
        <v>14.268076000000001</v>
      </c>
      <c r="O32" s="40">
        <v>17.772793</v>
      </c>
      <c r="P32" s="40">
        <v>24.271619999999999</v>
      </c>
      <c r="Q32" s="40">
        <v>2.6417850999999999</v>
      </c>
      <c r="R32" s="40">
        <v>12.598395</v>
      </c>
      <c r="S32" s="40">
        <v>-11.674637000000001</v>
      </c>
      <c r="T32" s="40">
        <v>7.9727649999999999</v>
      </c>
      <c r="U32" s="40">
        <v>2.6101112</v>
      </c>
      <c r="V32" s="155">
        <v>13.139367</v>
      </c>
      <c r="W32" s="24"/>
    </row>
    <row r="33" spans="1:23" x14ac:dyDescent="0.35">
      <c r="A33" s="2">
        <v>42852</v>
      </c>
      <c r="B33" s="40" t="e">
        <v>#N/A</v>
      </c>
      <c r="C33" s="40">
        <v>17.537094</v>
      </c>
      <c r="D33" s="40">
        <v>14.013254</v>
      </c>
      <c r="E33" s="40">
        <v>1.6084433</v>
      </c>
      <c r="F33" s="40">
        <v>29.363023999999999</v>
      </c>
      <c r="G33" s="40">
        <v>9.1181990000000006</v>
      </c>
      <c r="H33" s="40">
        <v>-4.2180657000000004</v>
      </c>
      <c r="I33" s="40">
        <v>26.813065999999999</v>
      </c>
      <c r="J33" s="40">
        <v>-3.2952368000000001</v>
      </c>
      <c r="K33" s="40">
        <v>18.246185000000001</v>
      </c>
      <c r="L33" s="40">
        <v>28.046417000000002</v>
      </c>
      <c r="M33" s="40">
        <v>8.6780069999999991</v>
      </c>
      <c r="N33" s="40">
        <v>11.591063999999999</v>
      </c>
      <c r="O33" s="40">
        <v>16.673492</v>
      </c>
      <c r="P33" s="40">
        <v>20.403458000000001</v>
      </c>
      <c r="Q33" s="40">
        <v>1.5521765000000001</v>
      </c>
      <c r="R33" s="40">
        <v>10.973633</v>
      </c>
      <c r="S33" s="40">
        <v>-11.6759</v>
      </c>
      <c r="T33" s="40">
        <v>0.60921910000000001</v>
      </c>
      <c r="U33" s="40">
        <v>-1.9611776000000001</v>
      </c>
      <c r="V33" s="155">
        <v>5.9335709999999997</v>
      </c>
      <c r="W33" s="24"/>
    </row>
    <row r="34" spans="1:23" x14ac:dyDescent="0.35">
      <c r="A34" s="2">
        <v>42881</v>
      </c>
      <c r="B34" s="40" t="e">
        <v>#N/A</v>
      </c>
      <c r="C34" s="40">
        <v>23.783301999999999</v>
      </c>
      <c r="D34" s="40">
        <v>20.700704999999999</v>
      </c>
      <c r="E34" s="40">
        <v>-0.13989805999999999</v>
      </c>
      <c r="F34" s="40">
        <v>37.987589999999997</v>
      </c>
      <c r="G34" s="40">
        <v>17.741990000000001</v>
      </c>
      <c r="H34" s="40">
        <v>5.6493279999999997</v>
      </c>
      <c r="I34" s="40">
        <v>34.290947000000003</v>
      </c>
      <c r="J34" s="40">
        <v>6.7399262999999996</v>
      </c>
      <c r="K34" s="40">
        <v>38.702347000000003</v>
      </c>
      <c r="L34" s="40">
        <v>37.496409999999997</v>
      </c>
      <c r="M34" s="40">
        <v>26.251137</v>
      </c>
      <c r="N34" s="40">
        <v>11.350286499999999</v>
      </c>
      <c r="O34" s="40">
        <v>18.780971999999998</v>
      </c>
      <c r="P34" s="40">
        <v>34.033203</v>
      </c>
      <c r="Q34" s="40">
        <v>5.9018730000000001</v>
      </c>
      <c r="R34" s="40">
        <v>11.959564</v>
      </c>
      <c r="S34" s="40">
        <v>3.2466173</v>
      </c>
      <c r="T34" s="40">
        <v>8.7996960000000009</v>
      </c>
      <c r="U34" s="40">
        <v>3.6916137</v>
      </c>
      <c r="V34" s="155">
        <v>9.0807079999999996</v>
      </c>
      <c r="W34" s="24"/>
    </row>
    <row r="35" spans="1:23" x14ac:dyDescent="0.35">
      <c r="A35" s="2">
        <v>42913</v>
      </c>
      <c r="B35" s="40">
        <v>15.65752</v>
      </c>
      <c r="C35" s="40">
        <v>24.014686999999999</v>
      </c>
      <c r="D35" s="40">
        <v>22.889973000000001</v>
      </c>
      <c r="E35" s="40">
        <v>-3.5473645</v>
      </c>
      <c r="F35" s="40">
        <v>53.035119999999999</v>
      </c>
      <c r="G35" s="40">
        <v>18.227314</v>
      </c>
      <c r="H35" s="40">
        <v>7.6659202999999998</v>
      </c>
      <c r="I35" s="40">
        <v>37.581780000000002</v>
      </c>
      <c r="J35" s="40">
        <v>17.576277000000001</v>
      </c>
      <c r="K35" s="40">
        <v>40.060223000000001</v>
      </c>
      <c r="L35" s="40">
        <v>24.826430999999999</v>
      </c>
      <c r="M35" s="40">
        <v>23.241185999999999</v>
      </c>
      <c r="N35" s="40">
        <v>58.7667</v>
      </c>
      <c r="O35" s="40">
        <v>20.452213</v>
      </c>
      <c r="P35" s="40">
        <v>39.122546999999997</v>
      </c>
      <c r="Q35" s="40">
        <v>-6.9962206</v>
      </c>
      <c r="R35" s="40">
        <v>11.383748000000001</v>
      </c>
      <c r="S35" s="40">
        <v>11.076641</v>
      </c>
      <c r="T35" s="40">
        <v>7.3716759999999999</v>
      </c>
      <c r="U35" s="40">
        <v>7.8868746999999999</v>
      </c>
      <c r="V35" s="155">
        <v>22.099900000000002</v>
      </c>
      <c r="W35" s="24"/>
    </row>
    <row r="36" spans="1:23" x14ac:dyDescent="0.35">
      <c r="A36" s="2">
        <v>42943</v>
      </c>
      <c r="B36" s="40">
        <v>14.250909999999999</v>
      </c>
      <c r="C36" s="40">
        <v>20.959164000000001</v>
      </c>
      <c r="D36" s="40">
        <v>4.8274993999999998</v>
      </c>
      <c r="E36" s="40">
        <v>-7.8769264000000003</v>
      </c>
      <c r="F36" s="40">
        <v>46.567799999999998</v>
      </c>
      <c r="G36" s="40">
        <v>7.4496745999999998</v>
      </c>
      <c r="H36" s="40">
        <v>2.6692748000000002</v>
      </c>
      <c r="I36" s="40">
        <v>26.201975000000001</v>
      </c>
      <c r="J36" s="40">
        <v>15.588570000000001</v>
      </c>
      <c r="K36" s="40">
        <v>31.615304999999999</v>
      </c>
      <c r="L36" s="40">
        <v>16.311381999999998</v>
      </c>
      <c r="M36" s="40">
        <v>7.7776313000000004</v>
      </c>
      <c r="N36" s="40">
        <v>42.094085999999997</v>
      </c>
      <c r="O36" s="40">
        <v>17.420483000000001</v>
      </c>
      <c r="P36" s="40">
        <v>34.174312999999998</v>
      </c>
      <c r="Q36" s="40">
        <v>-4.8358974000000003</v>
      </c>
      <c r="R36" s="40">
        <v>4.3328524000000002</v>
      </c>
      <c r="S36" s="40">
        <v>22.312677000000001</v>
      </c>
      <c r="T36" s="40">
        <v>5.9215070000000001</v>
      </c>
      <c r="U36" s="40">
        <v>0.41121244000000001</v>
      </c>
      <c r="V36" s="155">
        <v>18.119705</v>
      </c>
      <c r="W36" s="24"/>
    </row>
    <row r="37" spans="1:23" x14ac:dyDescent="0.35">
      <c r="A37" s="2">
        <v>42972</v>
      </c>
      <c r="B37" s="40">
        <v>14.066589</v>
      </c>
      <c r="C37" s="40">
        <v>27.479958</v>
      </c>
      <c r="D37" s="40">
        <v>4.8328519999999999</v>
      </c>
      <c r="E37" s="40">
        <v>-7.4440001999999996</v>
      </c>
      <c r="F37" s="40">
        <v>51.418399999999998</v>
      </c>
      <c r="G37" s="40">
        <v>12.525045</v>
      </c>
      <c r="H37" s="40">
        <v>0.73491335000000002</v>
      </c>
      <c r="I37" s="40">
        <v>24.805809</v>
      </c>
      <c r="J37" s="40">
        <v>12.651337</v>
      </c>
      <c r="K37" s="40">
        <v>23.201048</v>
      </c>
      <c r="L37" s="40">
        <v>22.908009</v>
      </c>
      <c r="M37" s="40">
        <v>14.502751999999999</v>
      </c>
      <c r="N37" s="40">
        <v>47.256279999999997</v>
      </c>
      <c r="O37" s="40">
        <v>17.348611999999999</v>
      </c>
      <c r="P37" s="40">
        <v>34.205055000000002</v>
      </c>
      <c r="Q37" s="40">
        <v>-14.91549</v>
      </c>
      <c r="R37" s="40">
        <v>2.0562171999999999</v>
      </c>
      <c r="S37" s="40">
        <v>22.266912000000001</v>
      </c>
      <c r="T37" s="40">
        <v>7.5007440000000001</v>
      </c>
      <c r="U37" s="40">
        <v>-1.6980827000000001</v>
      </c>
      <c r="V37" s="155">
        <v>24.099551999999999</v>
      </c>
      <c r="W37" s="24"/>
    </row>
    <row r="38" spans="1:23" x14ac:dyDescent="0.35">
      <c r="A38" s="2">
        <v>43005</v>
      </c>
      <c r="B38" s="40">
        <v>19.697963999999999</v>
      </c>
      <c r="C38" s="40">
        <v>32.468150000000001</v>
      </c>
      <c r="D38" s="40">
        <v>-0.36885141999999999</v>
      </c>
      <c r="E38" s="40">
        <v>1.5762806</v>
      </c>
      <c r="F38" s="40">
        <v>45.033645999999997</v>
      </c>
      <c r="G38" s="40">
        <v>18.329191000000002</v>
      </c>
      <c r="H38" s="40">
        <v>5.1511290000000001</v>
      </c>
      <c r="I38" s="40">
        <v>17.571127000000001</v>
      </c>
      <c r="J38" s="40">
        <v>12.91573</v>
      </c>
      <c r="K38" s="40">
        <v>18.30951</v>
      </c>
      <c r="L38" s="40">
        <v>23.154522</v>
      </c>
      <c r="M38" s="40">
        <v>4.3729186000000002</v>
      </c>
      <c r="N38" s="40">
        <v>29.033397999999998</v>
      </c>
      <c r="O38" s="40">
        <v>9.8141309999999997</v>
      </c>
      <c r="P38" s="40">
        <v>29.986941999999999</v>
      </c>
      <c r="Q38" s="40">
        <v>-14.630699</v>
      </c>
      <c r="R38" s="40">
        <v>12.144565999999999</v>
      </c>
      <c r="S38" s="40">
        <v>8.6586590000000001</v>
      </c>
      <c r="T38" s="40">
        <v>4.967022</v>
      </c>
      <c r="U38" s="40">
        <v>0.96937419999999996</v>
      </c>
      <c r="V38" s="155">
        <v>28.405201000000002</v>
      </c>
      <c r="W38" s="24"/>
    </row>
    <row r="39" spans="1:23" x14ac:dyDescent="0.35">
      <c r="A39" s="2">
        <v>43035</v>
      </c>
      <c r="B39" s="40">
        <v>22.345400000000001</v>
      </c>
      <c r="C39" s="40">
        <v>29.437124000000001</v>
      </c>
      <c r="D39" s="40">
        <v>3.0783653000000002</v>
      </c>
      <c r="E39" s="40">
        <v>3.5428524000000001</v>
      </c>
      <c r="F39" s="40">
        <v>49.724052</v>
      </c>
      <c r="G39" s="40">
        <v>30.681360000000002</v>
      </c>
      <c r="H39" s="40">
        <v>6.5674185999999999</v>
      </c>
      <c r="I39" s="40">
        <v>24.295044000000001</v>
      </c>
      <c r="J39" s="40">
        <v>0.86946489999999998</v>
      </c>
      <c r="K39" s="40">
        <v>34.775222999999997</v>
      </c>
      <c r="L39" s="40">
        <v>12.336957999999999</v>
      </c>
      <c r="M39" s="40">
        <v>12.711978</v>
      </c>
      <c r="N39" s="40">
        <v>27.222622000000001</v>
      </c>
      <c r="O39" s="40">
        <v>22.33156</v>
      </c>
      <c r="P39" s="40">
        <v>38.962710000000001</v>
      </c>
      <c r="Q39" s="40">
        <v>-17.217165000000001</v>
      </c>
      <c r="R39" s="40">
        <v>14.527214000000001</v>
      </c>
      <c r="S39" s="40">
        <v>12.514113999999999</v>
      </c>
      <c r="T39" s="40">
        <v>14.884482999999999</v>
      </c>
      <c r="U39" s="40">
        <v>12.829411</v>
      </c>
      <c r="V39" s="155">
        <v>16.952251</v>
      </c>
      <c r="W39" s="24"/>
    </row>
    <row r="40" spans="1:23" x14ac:dyDescent="0.35">
      <c r="A40" s="2">
        <v>43066</v>
      </c>
      <c r="B40" s="40">
        <v>19.188510000000001</v>
      </c>
      <c r="C40" s="40">
        <v>24.447119000000001</v>
      </c>
      <c r="D40" s="40">
        <v>18.647766000000001</v>
      </c>
      <c r="E40" s="40">
        <v>14.556241</v>
      </c>
      <c r="F40" s="40">
        <v>62.148356999999997</v>
      </c>
      <c r="G40" s="40">
        <v>31.075631999999999</v>
      </c>
      <c r="H40" s="40">
        <v>16.691552999999999</v>
      </c>
      <c r="I40" s="40">
        <v>25.48096</v>
      </c>
      <c r="J40" s="40">
        <v>16.819417999999999</v>
      </c>
      <c r="K40" s="40">
        <v>44.113660000000003</v>
      </c>
      <c r="L40" s="40">
        <v>25.376118000000002</v>
      </c>
      <c r="M40" s="40">
        <v>25.641846000000001</v>
      </c>
      <c r="N40" s="40">
        <v>15.621352</v>
      </c>
      <c r="O40" s="40">
        <v>34.233738000000002</v>
      </c>
      <c r="P40" s="40">
        <v>49.35</v>
      </c>
      <c r="Q40" s="40">
        <v>-19.660204</v>
      </c>
      <c r="R40" s="40">
        <v>13.014531</v>
      </c>
      <c r="S40" s="40">
        <v>23.629534</v>
      </c>
      <c r="T40" s="40">
        <v>9.6226450000000003</v>
      </c>
      <c r="U40" s="40">
        <v>29.318798000000001</v>
      </c>
      <c r="V40" s="155">
        <v>3.8828611</v>
      </c>
      <c r="W40" s="24"/>
    </row>
    <row r="41" spans="1:23" x14ac:dyDescent="0.35">
      <c r="A41" s="2">
        <v>43096</v>
      </c>
      <c r="B41" s="40">
        <v>26.465786000000001</v>
      </c>
      <c r="C41" s="40">
        <v>44.990062999999999</v>
      </c>
      <c r="D41" s="40">
        <v>22.672808</v>
      </c>
      <c r="E41" s="40">
        <v>23.594166000000001</v>
      </c>
      <c r="F41" s="40">
        <v>53.191184999999997</v>
      </c>
      <c r="G41" s="40">
        <v>29.96856</v>
      </c>
      <c r="H41" s="40">
        <v>23.266719999999999</v>
      </c>
      <c r="I41" s="40">
        <v>24.957144</v>
      </c>
      <c r="J41" s="40">
        <v>14.041543000000001</v>
      </c>
      <c r="K41" s="40">
        <v>42.373894</v>
      </c>
      <c r="L41" s="40">
        <v>25.512314</v>
      </c>
      <c r="M41" s="40">
        <v>39.266716000000002</v>
      </c>
      <c r="N41" s="40">
        <v>34.372554999999998</v>
      </c>
      <c r="O41" s="40">
        <v>37.703069999999997</v>
      </c>
      <c r="P41" s="40">
        <v>56.542076000000002</v>
      </c>
      <c r="Q41" s="40">
        <v>-12.539953000000001</v>
      </c>
      <c r="R41" s="40">
        <v>15.543675</v>
      </c>
      <c r="S41" s="40">
        <v>35.230328</v>
      </c>
      <c r="T41" s="40">
        <v>0.61576366000000005</v>
      </c>
      <c r="U41" s="40">
        <v>36.895325</v>
      </c>
      <c r="V41" s="155">
        <v>2.1633624999999999</v>
      </c>
      <c r="W41" s="24"/>
    </row>
    <row r="42" spans="1:23" x14ac:dyDescent="0.35">
      <c r="A42" s="2">
        <v>43126</v>
      </c>
      <c r="B42" s="40">
        <v>39.406059999999997</v>
      </c>
      <c r="C42" s="40">
        <v>43.3581</v>
      </c>
      <c r="D42" s="40">
        <v>26.917469000000001</v>
      </c>
      <c r="E42" s="40">
        <v>15.638304</v>
      </c>
      <c r="F42" s="40">
        <v>52.048335999999999</v>
      </c>
      <c r="G42" s="40">
        <v>32.396186999999998</v>
      </c>
      <c r="H42" s="40">
        <v>29.641055999999999</v>
      </c>
      <c r="I42" s="40">
        <v>27.736723000000001</v>
      </c>
      <c r="J42" s="40">
        <v>24.361742</v>
      </c>
      <c r="K42" s="40">
        <v>41.937491999999999</v>
      </c>
      <c r="L42" s="40">
        <v>28.363060000000001</v>
      </c>
      <c r="M42" s="40">
        <v>37.570880000000002</v>
      </c>
      <c r="N42" s="40">
        <v>42.720126999999998</v>
      </c>
      <c r="O42" s="40">
        <v>36.375571999999998</v>
      </c>
      <c r="P42" s="40">
        <v>64.955376000000001</v>
      </c>
      <c r="Q42" s="40">
        <v>-10.924196</v>
      </c>
      <c r="R42" s="40">
        <v>14.951599</v>
      </c>
      <c r="S42" s="40">
        <v>50.159050000000001</v>
      </c>
      <c r="T42" s="40">
        <v>6.6182375000000002</v>
      </c>
      <c r="U42" s="40">
        <v>47.379719999999999</v>
      </c>
      <c r="V42" s="155">
        <v>11.935198</v>
      </c>
      <c r="W42" s="24"/>
    </row>
    <row r="43" spans="1:23" x14ac:dyDescent="0.35">
      <c r="A43" s="2">
        <v>43158</v>
      </c>
      <c r="B43" s="40">
        <v>28.946459000000001</v>
      </c>
      <c r="C43" s="40">
        <v>36.984349999999999</v>
      </c>
      <c r="D43" s="40">
        <v>18.705105</v>
      </c>
      <c r="E43" s="40">
        <v>9.1934920000000009</v>
      </c>
      <c r="F43" s="40">
        <v>30.206156</v>
      </c>
      <c r="G43" s="40">
        <v>27.150047000000001</v>
      </c>
      <c r="H43" s="40">
        <v>25.977516000000001</v>
      </c>
      <c r="I43" s="40">
        <v>17.703009000000002</v>
      </c>
      <c r="J43" s="40">
        <v>10.163414</v>
      </c>
      <c r="K43" s="40">
        <v>28.246998000000001</v>
      </c>
      <c r="L43" s="40">
        <v>22.447098</v>
      </c>
      <c r="M43" s="40">
        <v>31.283294999999999</v>
      </c>
      <c r="N43" s="40">
        <v>37.631535</v>
      </c>
      <c r="O43" s="40">
        <v>18.665754</v>
      </c>
      <c r="P43" s="40">
        <v>45.80809</v>
      </c>
      <c r="Q43" s="40">
        <v>-17.058568999999999</v>
      </c>
      <c r="R43" s="40">
        <v>17.481051999999998</v>
      </c>
      <c r="S43" s="40">
        <v>27.976883000000001</v>
      </c>
      <c r="T43" s="40">
        <v>1.0773181999999999</v>
      </c>
      <c r="U43" s="40">
        <v>37.31644</v>
      </c>
      <c r="V43" s="155">
        <v>11.207079999999999</v>
      </c>
      <c r="W43" s="24"/>
    </row>
    <row r="44" spans="1:23" x14ac:dyDescent="0.35">
      <c r="A44" s="2">
        <v>43186</v>
      </c>
      <c r="B44" s="40">
        <v>21.2471</v>
      </c>
      <c r="C44" s="40">
        <v>21.901215000000001</v>
      </c>
      <c r="D44" s="40">
        <v>4.2051790000000002</v>
      </c>
      <c r="E44" s="40">
        <v>-0.64124464999999997</v>
      </c>
      <c r="F44" s="40">
        <v>15.621888999999999</v>
      </c>
      <c r="G44" s="40">
        <v>28.989733000000001</v>
      </c>
      <c r="H44" s="40">
        <v>21.992266000000001</v>
      </c>
      <c r="I44" s="40">
        <v>15.200889999999999</v>
      </c>
      <c r="J44" s="40">
        <v>0.45773983000000001</v>
      </c>
      <c r="K44" s="40">
        <v>20.355260000000001</v>
      </c>
      <c r="L44" s="40">
        <v>19.379663000000001</v>
      </c>
      <c r="M44" s="40">
        <v>20.164429999999999</v>
      </c>
      <c r="N44" s="40">
        <v>25.928519999999999</v>
      </c>
      <c r="O44" s="40">
        <v>9.5615269999999999</v>
      </c>
      <c r="P44" s="40">
        <v>37.828434000000001</v>
      </c>
      <c r="Q44" s="40">
        <v>-12.348413000000001</v>
      </c>
      <c r="R44" s="40">
        <v>14.777457999999999</v>
      </c>
      <c r="S44" s="40">
        <v>16.670394999999999</v>
      </c>
      <c r="T44" s="40">
        <v>-0.17787813999999999</v>
      </c>
      <c r="U44" s="40">
        <v>39.236007999999998</v>
      </c>
      <c r="V44" s="155">
        <v>23.953151999999999</v>
      </c>
      <c r="W44" s="24"/>
    </row>
    <row r="45" spans="1:23" x14ac:dyDescent="0.35">
      <c r="A45" s="2">
        <v>43217</v>
      </c>
      <c r="B45" s="40">
        <v>17.555916</v>
      </c>
      <c r="C45" s="40">
        <v>28.616250000000001</v>
      </c>
      <c r="D45" s="40">
        <v>-2.4128436999999998</v>
      </c>
      <c r="E45" s="40">
        <v>-5.2950679999999997</v>
      </c>
      <c r="F45" s="40">
        <v>8.7083340000000007</v>
      </c>
      <c r="G45" s="40">
        <v>38.025547000000003</v>
      </c>
      <c r="H45" s="40">
        <v>19.03783</v>
      </c>
      <c r="I45" s="40">
        <v>11.193001000000001</v>
      </c>
      <c r="J45" s="40">
        <v>2.6003121999999999</v>
      </c>
      <c r="K45" s="40">
        <v>26.147831</v>
      </c>
      <c r="L45" s="40">
        <v>19.582689999999999</v>
      </c>
      <c r="M45" s="40">
        <v>18.130661</v>
      </c>
      <c r="N45" s="40">
        <v>28.186464000000001</v>
      </c>
      <c r="O45" s="40">
        <v>10.158086000000001</v>
      </c>
      <c r="P45" s="40">
        <v>33.129714999999997</v>
      </c>
      <c r="Q45" s="40">
        <v>-6.3453379999999999</v>
      </c>
      <c r="R45" s="40">
        <v>13.483154000000001</v>
      </c>
      <c r="S45" s="40">
        <v>1.2589812</v>
      </c>
      <c r="T45" s="40">
        <v>1.1655450000000001</v>
      </c>
      <c r="U45" s="40">
        <v>29.998434</v>
      </c>
      <c r="V45" s="155">
        <v>26.826429999999998</v>
      </c>
      <c r="W45" s="24"/>
    </row>
    <row r="46" spans="1:23" x14ac:dyDescent="0.35">
      <c r="A46" s="2">
        <v>43245</v>
      </c>
      <c r="B46" s="40">
        <v>18.177938000000001</v>
      </c>
      <c r="C46" s="40">
        <v>20.624578</v>
      </c>
      <c r="D46" s="40">
        <v>-5.2176714000000004</v>
      </c>
      <c r="E46" s="40">
        <v>-9.7833749999999995</v>
      </c>
      <c r="F46" s="40">
        <v>-4.0330769999999996</v>
      </c>
      <c r="G46" s="40">
        <v>27.771832</v>
      </c>
      <c r="H46" s="40">
        <v>10.533643</v>
      </c>
      <c r="I46" s="40">
        <v>9.6223240000000008</v>
      </c>
      <c r="J46" s="40">
        <v>-10.740781</v>
      </c>
      <c r="K46" s="40">
        <v>12.388372</v>
      </c>
      <c r="L46" s="40">
        <v>8.6274029999999993</v>
      </c>
      <c r="M46" s="40">
        <v>6.1905979999999996</v>
      </c>
      <c r="N46" s="40">
        <v>-1.3453185999999999</v>
      </c>
      <c r="O46" s="40">
        <v>5.4973720000000004</v>
      </c>
      <c r="P46" s="40">
        <v>29.824615000000001</v>
      </c>
      <c r="Q46" s="40">
        <v>-7.0890610000000001</v>
      </c>
      <c r="R46" s="40">
        <v>10.946787</v>
      </c>
      <c r="S46" s="40">
        <v>-18.687474999999999</v>
      </c>
      <c r="T46" s="40">
        <v>-1.9260048999999999</v>
      </c>
      <c r="U46" s="40">
        <v>14.494823999999999</v>
      </c>
      <c r="V46" s="155">
        <v>25.089872</v>
      </c>
      <c r="W46" s="24"/>
    </row>
    <row r="47" spans="1:23" x14ac:dyDescent="0.35">
      <c r="A47" s="2">
        <v>43278</v>
      </c>
      <c r="B47" s="40">
        <v>-1.8373013</v>
      </c>
      <c r="C47" s="40">
        <v>12.099671000000001</v>
      </c>
      <c r="D47" s="40">
        <v>-15.491313</v>
      </c>
      <c r="E47" s="40">
        <v>-17.089230000000001</v>
      </c>
      <c r="F47" s="40">
        <v>-10.236883000000001</v>
      </c>
      <c r="G47" s="40">
        <v>19.678246999999999</v>
      </c>
      <c r="H47" s="40">
        <v>2.229762</v>
      </c>
      <c r="I47" s="40">
        <v>0.76704024999999998</v>
      </c>
      <c r="J47" s="40">
        <v>-12.937146</v>
      </c>
      <c r="K47" s="40">
        <v>1.5429735</v>
      </c>
      <c r="L47" s="40">
        <v>-4.7292113000000002</v>
      </c>
      <c r="M47" s="40">
        <v>-3.6327183000000001</v>
      </c>
      <c r="N47" s="40">
        <v>-6.2530279999999996</v>
      </c>
      <c r="O47" s="40">
        <v>3.0407310000000001</v>
      </c>
      <c r="P47" s="40">
        <v>16.816054999999999</v>
      </c>
      <c r="Q47" s="40">
        <v>4.4618130000000003</v>
      </c>
      <c r="R47" s="40">
        <v>2.0303249999999999</v>
      </c>
      <c r="S47" s="40">
        <v>-25.573957</v>
      </c>
      <c r="T47" s="40">
        <v>-6.0883402999999996</v>
      </c>
      <c r="U47" s="40">
        <v>10.381281</v>
      </c>
      <c r="V47" s="155">
        <v>17.242789999999999</v>
      </c>
      <c r="W47" s="24"/>
    </row>
    <row r="48" spans="1:23" x14ac:dyDescent="0.35">
      <c r="A48" s="2">
        <v>43308</v>
      </c>
      <c r="B48" s="40">
        <v>-4.8285483999999999</v>
      </c>
      <c r="C48" s="40">
        <v>5.6824802999999999</v>
      </c>
      <c r="D48" s="40">
        <v>-7.9382124000000003</v>
      </c>
      <c r="E48" s="40">
        <v>-11.009682</v>
      </c>
      <c r="F48" s="40">
        <v>-3.0133665000000001</v>
      </c>
      <c r="G48" s="40">
        <v>16.363478000000001</v>
      </c>
      <c r="H48" s="40">
        <v>9.2029809999999994</v>
      </c>
      <c r="I48" s="40">
        <v>5.2040100000000002</v>
      </c>
      <c r="J48" s="40">
        <v>-6.2679049999999998</v>
      </c>
      <c r="K48" s="40">
        <v>-3.4104228000000001</v>
      </c>
      <c r="L48" s="40">
        <v>1.6289473000000001</v>
      </c>
      <c r="M48" s="40">
        <v>1.6801714999999999</v>
      </c>
      <c r="N48" s="40">
        <v>-9.1762599999999992</v>
      </c>
      <c r="O48" s="40">
        <v>3.9684415</v>
      </c>
      <c r="P48" s="40">
        <v>11.350239</v>
      </c>
      <c r="Q48" s="40">
        <v>1.1599063999999999</v>
      </c>
      <c r="R48" s="40">
        <v>7.4976086999999998</v>
      </c>
      <c r="S48" s="40">
        <v>-34.422356000000001</v>
      </c>
      <c r="T48" s="40">
        <v>-6.5639552999999999</v>
      </c>
      <c r="U48" s="40">
        <v>10.75089</v>
      </c>
      <c r="V48" s="155">
        <v>22.569168000000001</v>
      </c>
      <c r="W48" s="24"/>
    </row>
    <row r="49" spans="1:23" x14ac:dyDescent="0.35">
      <c r="A49" s="2">
        <v>43339</v>
      </c>
      <c r="B49" s="40">
        <v>-10.990487999999999</v>
      </c>
      <c r="C49" s="40">
        <v>-3.1535030000000002</v>
      </c>
      <c r="D49" s="40">
        <v>-9.7532809999999994</v>
      </c>
      <c r="E49" s="40">
        <v>-7.9402980000000003</v>
      </c>
      <c r="F49" s="40">
        <v>-6.1940192999999999</v>
      </c>
      <c r="G49" s="40">
        <v>5.4620147000000001</v>
      </c>
      <c r="H49" s="40">
        <v>10.351372</v>
      </c>
      <c r="I49" s="40">
        <v>3.3833384999999998</v>
      </c>
      <c r="J49" s="40">
        <v>-7.2567519999999996</v>
      </c>
      <c r="K49" s="40">
        <v>0.25284289999999998</v>
      </c>
      <c r="L49" s="40">
        <v>-16.047556</v>
      </c>
      <c r="M49" s="40">
        <v>-5.079186</v>
      </c>
      <c r="N49" s="40">
        <v>-12.769211</v>
      </c>
      <c r="O49" s="40">
        <v>7.1026800000000003</v>
      </c>
      <c r="P49" s="40">
        <v>2.8898358000000002</v>
      </c>
      <c r="Q49" s="40">
        <v>11.753237</v>
      </c>
      <c r="R49" s="40">
        <v>8.9723000000000006</v>
      </c>
      <c r="S49" s="40">
        <v>-52.490184999999997</v>
      </c>
      <c r="T49" s="40">
        <v>-8.1551609999999997</v>
      </c>
      <c r="U49" s="40">
        <v>17.524194999999999</v>
      </c>
      <c r="V49" s="155">
        <v>17.388974999999999</v>
      </c>
      <c r="W49" s="24"/>
    </row>
    <row r="50" spans="1:23" x14ac:dyDescent="0.35">
      <c r="A50" s="2">
        <v>43370</v>
      </c>
      <c r="B50" s="40">
        <v>-12.458133999999999</v>
      </c>
      <c r="C50" s="40">
        <v>-3.9933383</v>
      </c>
      <c r="D50" s="40">
        <v>-11.431581</v>
      </c>
      <c r="E50" s="40">
        <v>-17.45045</v>
      </c>
      <c r="F50" s="40">
        <v>-4.9248877000000002</v>
      </c>
      <c r="G50" s="40">
        <v>-0.79889299999999996</v>
      </c>
      <c r="H50" s="40">
        <v>7.3143362999999999</v>
      </c>
      <c r="I50" s="40">
        <v>8.150328</v>
      </c>
      <c r="J50" s="40">
        <v>-3.8529575</v>
      </c>
      <c r="K50" s="40">
        <v>3.5464167999999998</v>
      </c>
      <c r="L50" s="40">
        <v>-13.782477</v>
      </c>
      <c r="M50" s="40">
        <v>-4.0161850000000001</v>
      </c>
      <c r="N50" s="40">
        <v>-4.1740893999999997</v>
      </c>
      <c r="O50" s="40">
        <v>2.5188446</v>
      </c>
      <c r="P50" s="40">
        <v>-1.8780946999999999</v>
      </c>
      <c r="Q50" s="40">
        <v>16.715681</v>
      </c>
      <c r="R50" s="40">
        <v>4.950094</v>
      </c>
      <c r="S50" s="40">
        <v>-39.267437000000001</v>
      </c>
      <c r="T50" s="40">
        <v>-6.8477154000000002</v>
      </c>
      <c r="U50" s="40">
        <v>14.296317</v>
      </c>
      <c r="V50" s="155">
        <v>17.574299</v>
      </c>
      <c r="W50" s="24"/>
    </row>
    <row r="51" spans="1:23" x14ac:dyDescent="0.35">
      <c r="A51" s="2">
        <v>43399</v>
      </c>
      <c r="B51" s="40">
        <v>-22.414605999999999</v>
      </c>
      <c r="C51" s="40">
        <v>-14.405716</v>
      </c>
      <c r="D51" s="40">
        <v>-16.644596</v>
      </c>
      <c r="E51" s="40">
        <v>-17.383171000000001</v>
      </c>
      <c r="F51" s="40">
        <v>-16.335619000000001</v>
      </c>
      <c r="G51" s="40">
        <v>-14.987546</v>
      </c>
      <c r="H51" s="40">
        <v>0.63420533999999995</v>
      </c>
      <c r="I51" s="40">
        <v>-12.484187</v>
      </c>
      <c r="J51" s="40">
        <v>-6.5285682999999999</v>
      </c>
      <c r="K51" s="40">
        <v>-17.88063</v>
      </c>
      <c r="L51" s="40">
        <v>1.2165904000000001</v>
      </c>
      <c r="M51" s="40">
        <v>-15.105366999999999</v>
      </c>
      <c r="N51" s="40">
        <v>-13.540095000000001</v>
      </c>
      <c r="O51" s="40">
        <v>-14.804453000000001</v>
      </c>
      <c r="P51" s="40">
        <v>-16.916878000000001</v>
      </c>
      <c r="Q51" s="40">
        <v>25.859428000000001</v>
      </c>
      <c r="R51" s="40">
        <v>-4.674518</v>
      </c>
      <c r="S51" s="40">
        <v>-39.121777000000002</v>
      </c>
      <c r="T51" s="40">
        <v>-12.499136</v>
      </c>
      <c r="U51" s="40">
        <v>-4.3572664000000003</v>
      </c>
      <c r="V51" s="155">
        <v>19.744002999999999</v>
      </c>
      <c r="W51" s="24"/>
    </row>
    <row r="52" spans="1:23" x14ac:dyDescent="0.35">
      <c r="A52" s="2">
        <v>43431</v>
      </c>
      <c r="B52" s="40">
        <v>-23.398954</v>
      </c>
      <c r="C52" s="40">
        <v>-4.2651652999999996</v>
      </c>
      <c r="D52" s="40">
        <v>-7.8222094000000002</v>
      </c>
      <c r="E52" s="40">
        <v>-14.950472</v>
      </c>
      <c r="F52" s="40">
        <v>-15.815227999999999</v>
      </c>
      <c r="G52" s="40">
        <v>-13.330107999999999</v>
      </c>
      <c r="H52" s="40">
        <v>-0.70157650000000005</v>
      </c>
      <c r="I52" s="40">
        <v>-10.236824</v>
      </c>
      <c r="J52" s="40">
        <v>-22.513013999999998</v>
      </c>
      <c r="K52" s="40">
        <v>-17.402857000000001</v>
      </c>
      <c r="L52" s="40">
        <v>-1.2393475</v>
      </c>
      <c r="M52" s="40">
        <v>-12.745820999999999</v>
      </c>
      <c r="N52" s="40">
        <v>-18.675386</v>
      </c>
      <c r="O52" s="40">
        <v>-6.9154444000000002</v>
      </c>
      <c r="P52" s="40">
        <v>-16.108274000000002</v>
      </c>
      <c r="Q52" s="40">
        <v>44.692039999999999</v>
      </c>
      <c r="R52" s="40">
        <v>-3.6209880999999999</v>
      </c>
      <c r="S52" s="40">
        <v>-31.136984000000002</v>
      </c>
      <c r="T52" s="40">
        <v>-8.4160149999999998</v>
      </c>
      <c r="U52" s="40">
        <v>-7.0619287000000002</v>
      </c>
      <c r="V52" s="155">
        <v>15.294779</v>
      </c>
      <c r="W52" s="24"/>
    </row>
    <row r="53" spans="1:23" x14ac:dyDescent="0.35">
      <c r="A53" s="2">
        <v>43461</v>
      </c>
      <c r="B53" s="40">
        <v>-25.268072</v>
      </c>
      <c r="C53" s="40">
        <v>-17.901070000000001</v>
      </c>
      <c r="D53" s="40">
        <v>-10.576076</v>
      </c>
      <c r="E53" s="40">
        <v>-16.729479999999999</v>
      </c>
      <c r="F53" s="40">
        <v>-13.510513</v>
      </c>
      <c r="G53" s="40">
        <v>-11.773676</v>
      </c>
      <c r="H53" s="40">
        <v>-5.4136040000000003</v>
      </c>
      <c r="I53" s="40">
        <v>-8.8201640000000001</v>
      </c>
      <c r="J53" s="40">
        <v>-13.490778000000001</v>
      </c>
      <c r="K53" s="40">
        <v>-18.951262</v>
      </c>
      <c r="L53" s="40">
        <v>-2.7764259999999998</v>
      </c>
      <c r="M53" s="40">
        <v>-25.060140000000001</v>
      </c>
      <c r="N53" s="40">
        <v>-31.318532999999999</v>
      </c>
      <c r="O53" s="40">
        <v>-7.127243</v>
      </c>
      <c r="P53" s="40">
        <v>-19.279866999999999</v>
      </c>
      <c r="Q53" s="40">
        <v>22.357199999999999</v>
      </c>
      <c r="R53" s="40">
        <v>-11.667591</v>
      </c>
      <c r="S53" s="40">
        <v>-38.699364000000003</v>
      </c>
      <c r="T53" s="40">
        <v>-12.728071</v>
      </c>
      <c r="U53" s="40">
        <v>-12.9687605</v>
      </c>
      <c r="V53" s="155">
        <v>14.307475</v>
      </c>
      <c r="W53" s="24"/>
    </row>
    <row r="54" spans="1:23" x14ac:dyDescent="0.35">
      <c r="A54" s="2">
        <v>43490</v>
      </c>
      <c r="B54" s="40">
        <v>-27.469926999999998</v>
      </c>
      <c r="C54" s="40">
        <v>-16.507750999999999</v>
      </c>
      <c r="D54" s="40">
        <v>-7.8474880000000002</v>
      </c>
      <c r="E54" s="40">
        <v>-11.777555</v>
      </c>
      <c r="F54" s="40">
        <v>-17.542202</v>
      </c>
      <c r="G54" s="40">
        <v>-14.979362500000001</v>
      </c>
      <c r="H54" s="40">
        <v>-10.957188</v>
      </c>
      <c r="I54" s="40">
        <v>-13.385714</v>
      </c>
      <c r="J54" s="40">
        <v>-14.339548000000001</v>
      </c>
      <c r="K54" s="40">
        <v>-17.867190000000001</v>
      </c>
      <c r="L54" s="40">
        <v>-3.4999609999999999</v>
      </c>
      <c r="M54" s="40">
        <v>-23.215263</v>
      </c>
      <c r="N54" s="40">
        <v>-35.789154000000003</v>
      </c>
      <c r="O54" s="40">
        <v>-12.593745999999999</v>
      </c>
      <c r="P54" s="40">
        <v>-21.438385</v>
      </c>
      <c r="Q54" s="40">
        <v>19.16517</v>
      </c>
      <c r="R54" s="40">
        <v>-10.755295</v>
      </c>
      <c r="S54" s="40">
        <v>-36.874096000000002</v>
      </c>
      <c r="T54" s="40">
        <v>-16.949916999999999</v>
      </c>
      <c r="U54" s="40">
        <v>-18.595410000000001</v>
      </c>
      <c r="V54" s="155">
        <v>18.994820000000001</v>
      </c>
      <c r="W54" s="24"/>
    </row>
    <row r="55" spans="1:23" x14ac:dyDescent="0.35">
      <c r="A55" s="2">
        <v>43523</v>
      </c>
      <c r="B55" s="40">
        <v>-9.662687</v>
      </c>
      <c r="C55" s="40">
        <v>-13.240778000000001</v>
      </c>
      <c r="D55" s="40">
        <v>-5.9131203000000001</v>
      </c>
      <c r="E55" s="40">
        <v>-5.490494</v>
      </c>
      <c r="F55" s="40">
        <v>-12.437052</v>
      </c>
      <c r="G55" s="40">
        <v>-7.1377993000000002</v>
      </c>
      <c r="H55" s="40">
        <v>-8.4761199999999999</v>
      </c>
      <c r="I55" s="40">
        <v>-6.7255855000000002</v>
      </c>
      <c r="J55" s="40">
        <v>-10.830622999999999</v>
      </c>
      <c r="K55" s="40">
        <v>-10.730570999999999</v>
      </c>
      <c r="L55" s="40">
        <v>-1.5747309</v>
      </c>
      <c r="M55" s="40">
        <v>-21.944374</v>
      </c>
      <c r="N55" s="40">
        <v>-23.577780000000001</v>
      </c>
      <c r="O55" s="40">
        <v>-6.0118675000000001</v>
      </c>
      <c r="P55" s="40">
        <v>-11.700564</v>
      </c>
      <c r="Q55" s="40">
        <v>19.607841000000001</v>
      </c>
      <c r="R55" s="40">
        <v>-9.0210260000000009</v>
      </c>
      <c r="S55" s="40">
        <v>-34.611499999999999</v>
      </c>
      <c r="T55" s="40">
        <v>-9.0166509999999995</v>
      </c>
      <c r="U55" s="40">
        <v>-8.2756814999999992</v>
      </c>
      <c r="V55" s="155">
        <v>20.649422000000001</v>
      </c>
      <c r="W55" s="24"/>
    </row>
    <row r="56" spans="1:23" x14ac:dyDescent="0.35">
      <c r="A56" s="2">
        <v>43551</v>
      </c>
      <c r="B56" s="40">
        <v>-8.5538150000000002</v>
      </c>
      <c r="C56" s="40">
        <v>-16.120512000000002</v>
      </c>
      <c r="D56" s="40">
        <v>-2.1674752000000002</v>
      </c>
      <c r="E56" s="40">
        <v>4.7349929999999998E-2</v>
      </c>
      <c r="F56" s="40">
        <v>-6.8145933000000003</v>
      </c>
      <c r="G56" s="40">
        <v>-5.2784500000000003</v>
      </c>
      <c r="H56" s="40">
        <v>-13.06631</v>
      </c>
      <c r="I56" s="40">
        <v>-7.3844433</v>
      </c>
      <c r="J56" s="40">
        <v>-12.217741999999999</v>
      </c>
      <c r="K56" s="40">
        <v>-16.162417999999999</v>
      </c>
      <c r="L56" s="40">
        <v>-6.5138873999999998</v>
      </c>
      <c r="M56" s="40">
        <v>-23.302078000000002</v>
      </c>
      <c r="N56" s="40">
        <v>-17.534483000000002</v>
      </c>
      <c r="O56" s="40">
        <v>3.6731482</v>
      </c>
      <c r="P56" s="40">
        <v>-9.5845400000000005</v>
      </c>
      <c r="Q56" s="40">
        <v>18.159794000000002</v>
      </c>
      <c r="R56" s="40">
        <v>-9.6073389999999996</v>
      </c>
      <c r="S56" s="40">
        <v>-40.656143</v>
      </c>
      <c r="T56" s="40">
        <v>-6.8078756</v>
      </c>
      <c r="U56" s="40">
        <v>-13.743364</v>
      </c>
      <c r="V56" s="155">
        <v>14.850414000000001</v>
      </c>
      <c r="W56" s="24"/>
    </row>
    <row r="57" spans="1:23" x14ac:dyDescent="0.35">
      <c r="A57" s="2">
        <v>43581</v>
      </c>
      <c r="B57" s="40">
        <v>-0.83973410000000004</v>
      </c>
      <c r="C57" s="40">
        <v>-19.474046999999999</v>
      </c>
      <c r="D57" s="40">
        <v>3.7459015999999998</v>
      </c>
      <c r="E57" s="40">
        <v>4.3930889999999998</v>
      </c>
      <c r="F57" s="40">
        <v>-5.9582829999999998</v>
      </c>
      <c r="G57" s="40">
        <v>-12.978756000000001</v>
      </c>
      <c r="H57" s="40">
        <v>-13.071066</v>
      </c>
      <c r="I57" s="40">
        <v>2.3218513000000001</v>
      </c>
      <c r="J57" s="40">
        <v>-7.2192489999999996</v>
      </c>
      <c r="K57" s="40">
        <v>-17.610771</v>
      </c>
      <c r="L57" s="40">
        <v>-0.72606800000000005</v>
      </c>
      <c r="M57" s="40">
        <v>-11.624879</v>
      </c>
      <c r="N57" s="40">
        <v>-17.221333000000001</v>
      </c>
      <c r="O57" s="40">
        <v>3.542459</v>
      </c>
      <c r="P57" s="40">
        <v>-3.2405198</v>
      </c>
      <c r="Q57" s="40">
        <v>16.208136</v>
      </c>
      <c r="R57" s="40">
        <v>-5.9807059999999996</v>
      </c>
      <c r="S57" s="40">
        <v>-37.688749999999999</v>
      </c>
      <c r="T57" s="40">
        <v>-1.4223039</v>
      </c>
      <c r="U57" s="40">
        <v>-5.7319044999999997</v>
      </c>
      <c r="V57" s="155">
        <v>17.292487999999999</v>
      </c>
      <c r="W57" s="24"/>
    </row>
    <row r="58" spans="1:23" x14ac:dyDescent="0.35">
      <c r="A58" s="2">
        <v>43609</v>
      </c>
      <c r="B58" s="40">
        <v>-11.617571</v>
      </c>
      <c r="C58" s="40">
        <v>-22.514199999999999</v>
      </c>
      <c r="D58" s="40">
        <v>-2.5235474</v>
      </c>
      <c r="E58" s="40">
        <v>2.2290945</v>
      </c>
      <c r="F58" s="40">
        <v>-5.4737625000000003</v>
      </c>
      <c r="G58" s="40">
        <v>-17.025566000000001</v>
      </c>
      <c r="H58" s="40">
        <v>-12.298256</v>
      </c>
      <c r="I58" s="40">
        <v>-9.157902</v>
      </c>
      <c r="J58" s="40">
        <v>-2.8030455000000001</v>
      </c>
      <c r="K58" s="40">
        <v>-23.571944999999999</v>
      </c>
      <c r="L58" s="40">
        <v>6.0942053999999999</v>
      </c>
      <c r="M58" s="40">
        <v>-17.962599000000001</v>
      </c>
      <c r="N58" s="40">
        <v>-12.889457</v>
      </c>
      <c r="O58" s="40">
        <v>8.8408709999999999</v>
      </c>
      <c r="P58" s="40">
        <v>-19.329409999999999</v>
      </c>
      <c r="Q58" s="40">
        <v>8.0252890000000008</v>
      </c>
      <c r="R58" s="40">
        <v>-6.6832839999999996</v>
      </c>
      <c r="S58" s="40">
        <v>-32.332549999999998</v>
      </c>
      <c r="T58" s="40">
        <v>-12.344609999999999</v>
      </c>
      <c r="U58" s="40">
        <v>-0.77352524</v>
      </c>
      <c r="V58" s="155">
        <v>9.0948580000000003</v>
      </c>
      <c r="W58" s="24"/>
    </row>
    <row r="59" spans="1:23" x14ac:dyDescent="0.35">
      <c r="A59" s="2">
        <v>43643</v>
      </c>
      <c r="B59" s="40">
        <v>8.5841180000000001</v>
      </c>
      <c r="C59" s="40">
        <v>-10.00629</v>
      </c>
      <c r="D59" s="40">
        <v>16.811298000000001</v>
      </c>
      <c r="E59" s="40">
        <v>22.327435000000001</v>
      </c>
      <c r="F59" s="40">
        <v>11.905777</v>
      </c>
      <c r="G59" s="40">
        <v>-3.4357129999999998</v>
      </c>
      <c r="H59" s="40">
        <v>1.1530518999999999</v>
      </c>
      <c r="I59" s="40">
        <v>2.7992368000000001</v>
      </c>
      <c r="J59" s="40">
        <v>-1.6646445000000001</v>
      </c>
      <c r="K59" s="40">
        <v>-8.7844010000000008</v>
      </c>
      <c r="L59" s="40">
        <v>44.907234000000003</v>
      </c>
      <c r="M59" s="40">
        <v>6.5148115000000004</v>
      </c>
      <c r="N59" s="40">
        <v>6.5018295999999998</v>
      </c>
      <c r="O59" s="40">
        <v>10.580992999999999</v>
      </c>
      <c r="P59" s="40">
        <v>-4.1173514999999998</v>
      </c>
      <c r="Q59" s="40">
        <v>15.924585</v>
      </c>
      <c r="R59" s="40">
        <v>6.9798470000000004</v>
      </c>
      <c r="S59" s="40">
        <v>-17.563980000000001</v>
      </c>
      <c r="T59" s="40">
        <v>-5.4397880000000001</v>
      </c>
      <c r="U59" s="40">
        <v>0.50257443999999996</v>
      </c>
      <c r="V59" s="155">
        <v>8.7195990000000005</v>
      </c>
      <c r="W59" s="24"/>
    </row>
    <row r="60" spans="1:23" x14ac:dyDescent="0.35">
      <c r="A60" s="2">
        <v>43672</v>
      </c>
      <c r="B60" s="40">
        <v>8.5399270000000005</v>
      </c>
      <c r="C60" s="40">
        <v>-15.741348</v>
      </c>
      <c r="D60" s="40">
        <v>10.951936999999999</v>
      </c>
      <c r="E60" s="40">
        <v>12.834191000000001</v>
      </c>
      <c r="F60" s="40">
        <v>-3.0825078000000001</v>
      </c>
      <c r="G60" s="40">
        <v>-4.9193916</v>
      </c>
      <c r="H60" s="40">
        <v>-6.1352070000000003</v>
      </c>
      <c r="I60" s="40">
        <v>-1.5250026999999999</v>
      </c>
      <c r="J60" s="40">
        <v>-17.399512999999999</v>
      </c>
      <c r="K60" s="40">
        <v>-12.626219000000001</v>
      </c>
      <c r="L60" s="40">
        <v>29.384004999999998</v>
      </c>
      <c r="M60" s="40">
        <v>-6.6547513</v>
      </c>
      <c r="N60" s="40">
        <v>8.9800360000000001</v>
      </c>
      <c r="O60" s="40">
        <v>-0.84295869999999995</v>
      </c>
      <c r="P60" s="40">
        <v>-5.9299289999999996</v>
      </c>
      <c r="Q60" s="40">
        <v>9.521604</v>
      </c>
      <c r="R60" s="40">
        <v>0.94602109999999995</v>
      </c>
      <c r="S60" s="40">
        <v>-3.3628285</v>
      </c>
      <c r="T60" s="40">
        <v>-3.3106982999999999</v>
      </c>
      <c r="U60" s="40">
        <v>3.38341</v>
      </c>
      <c r="V60" s="155">
        <v>8.3761580000000002</v>
      </c>
      <c r="W60" s="24"/>
    </row>
    <row r="61" spans="1:23" x14ac:dyDescent="0.35">
      <c r="A61" s="2">
        <v>43704</v>
      </c>
      <c r="B61" s="40">
        <v>7.8842998</v>
      </c>
      <c r="C61" s="40">
        <v>-21.31297</v>
      </c>
      <c r="D61" s="40">
        <v>4.1875600000000004</v>
      </c>
      <c r="E61" s="40">
        <v>1.1224985000000001</v>
      </c>
      <c r="F61" s="40">
        <v>-16.500723000000001</v>
      </c>
      <c r="G61" s="40">
        <v>-10.737634</v>
      </c>
      <c r="H61" s="40">
        <v>-13.205033</v>
      </c>
      <c r="I61" s="40">
        <v>-6.3636900000000001</v>
      </c>
      <c r="J61" s="40">
        <v>-22.040050000000001</v>
      </c>
      <c r="K61" s="40">
        <v>-22.025085000000001</v>
      </c>
      <c r="L61" s="40">
        <v>22.310019</v>
      </c>
      <c r="M61" s="40">
        <v>-17.779917000000001</v>
      </c>
      <c r="N61" s="40">
        <v>0.17480850000000001</v>
      </c>
      <c r="O61" s="40">
        <v>-8.9388550000000002</v>
      </c>
      <c r="P61" s="40">
        <v>-9.6734580000000001</v>
      </c>
      <c r="Q61" s="40">
        <v>-0.66548585999999998</v>
      </c>
      <c r="R61" s="40">
        <v>-5.9263706000000003</v>
      </c>
      <c r="S61" s="40">
        <v>15.264272999999999</v>
      </c>
      <c r="T61" s="40">
        <v>-7.491708</v>
      </c>
      <c r="U61" s="40">
        <v>-6.8233547000000003</v>
      </c>
      <c r="V61" s="155">
        <v>7.9903839999999997</v>
      </c>
      <c r="W61" s="24"/>
    </row>
    <row r="62" spans="1:23" x14ac:dyDescent="0.35">
      <c r="A62" s="2">
        <v>43735</v>
      </c>
      <c r="B62" s="40">
        <v>8.5399390000000004</v>
      </c>
      <c r="C62" s="40">
        <v>-15.432304</v>
      </c>
      <c r="D62" s="40">
        <v>8.8688610000000008</v>
      </c>
      <c r="E62" s="40">
        <v>11.57403</v>
      </c>
      <c r="F62" s="40">
        <v>-13.543248</v>
      </c>
      <c r="G62" s="40">
        <v>-2.994132</v>
      </c>
      <c r="H62" s="40">
        <v>-11.69511</v>
      </c>
      <c r="I62" s="40">
        <v>-1.5685022</v>
      </c>
      <c r="J62" s="40">
        <v>-14.335436</v>
      </c>
      <c r="K62" s="40">
        <v>-18.009906999999998</v>
      </c>
      <c r="L62" s="40">
        <v>26.404952999999999</v>
      </c>
      <c r="M62" s="40">
        <v>-7.5554967</v>
      </c>
      <c r="N62" s="40">
        <v>13.197528999999999</v>
      </c>
      <c r="O62" s="40">
        <v>3.7448882999999999</v>
      </c>
      <c r="P62" s="40">
        <v>-6.338292</v>
      </c>
      <c r="Q62" s="40">
        <v>3.0257939999999999</v>
      </c>
      <c r="R62" s="40">
        <v>-6.2289240000000001</v>
      </c>
      <c r="S62" s="40">
        <v>13.992691000000001</v>
      </c>
      <c r="T62" s="40">
        <v>-6.9938000000000002</v>
      </c>
      <c r="U62" s="40">
        <v>-3.1998038000000002</v>
      </c>
      <c r="V62" s="155">
        <v>3.9286017000000002</v>
      </c>
      <c r="W62" s="24"/>
    </row>
    <row r="63" spans="1:23" x14ac:dyDescent="0.35">
      <c r="A63" s="2">
        <v>43763</v>
      </c>
      <c r="B63" s="40">
        <v>20.884668000000001</v>
      </c>
      <c r="C63" s="40">
        <v>-11.911011</v>
      </c>
      <c r="D63" s="40">
        <v>20.173382</v>
      </c>
      <c r="E63" s="40">
        <v>20.137416999999999</v>
      </c>
      <c r="F63" s="40">
        <v>0.16348362</v>
      </c>
      <c r="G63" s="40">
        <v>3.0909776999999998</v>
      </c>
      <c r="H63" s="40">
        <v>-4.0538489999999996</v>
      </c>
      <c r="I63" s="40">
        <v>22.440660000000001</v>
      </c>
      <c r="J63" s="40">
        <v>0.12357235</v>
      </c>
      <c r="K63" s="40">
        <v>1.0278343999999999</v>
      </c>
      <c r="L63" s="40">
        <v>17.766307999999999</v>
      </c>
      <c r="M63" s="40">
        <v>9.7339990000000007</v>
      </c>
      <c r="N63" s="40">
        <v>31.677924999999998</v>
      </c>
      <c r="O63" s="40">
        <v>17.369616000000001</v>
      </c>
      <c r="P63" s="40">
        <v>11.43552</v>
      </c>
      <c r="Q63" s="40">
        <v>1.0919213000000001</v>
      </c>
      <c r="R63" s="40">
        <v>-3.1046033</v>
      </c>
      <c r="S63" s="40">
        <v>7.4831723999999999</v>
      </c>
      <c r="T63" s="40">
        <v>-1.077944</v>
      </c>
      <c r="U63" s="40">
        <v>8.4022159999999992</v>
      </c>
      <c r="V63" s="155">
        <v>4.347372</v>
      </c>
      <c r="W63" s="24"/>
    </row>
    <row r="64" spans="1:23" x14ac:dyDescent="0.35">
      <c r="A64" s="2">
        <v>43796</v>
      </c>
      <c r="B64" s="40">
        <v>23.742747999999999</v>
      </c>
      <c r="C64" s="40">
        <v>-28.044599999999999</v>
      </c>
      <c r="D64" s="40">
        <v>0.66235065000000004</v>
      </c>
      <c r="E64" s="40">
        <v>9.8251580000000001</v>
      </c>
      <c r="F64" s="40">
        <v>-5.0031004000000001</v>
      </c>
      <c r="G64" s="40">
        <v>0.94385149999999995</v>
      </c>
      <c r="H64" s="40">
        <v>-4.2481184000000001</v>
      </c>
      <c r="I64" s="40">
        <v>26.276147999999999</v>
      </c>
      <c r="J64" s="40">
        <v>17.419456</v>
      </c>
      <c r="K64" s="40">
        <v>0.11389255500000001</v>
      </c>
      <c r="L64" s="40">
        <v>10.905563000000001</v>
      </c>
      <c r="M64" s="40">
        <v>-2.5549947999999998</v>
      </c>
      <c r="N64" s="40">
        <v>41.047130000000003</v>
      </c>
      <c r="O64" s="40">
        <v>9.60778</v>
      </c>
      <c r="P64" s="40">
        <v>10.034096</v>
      </c>
      <c r="Q64" s="40">
        <v>-3.8735628000000002</v>
      </c>
      <c r="R64" s="40">
        <v>-1.6521155999999999</v>
      </c>
      <c r="S64" s="40">
        <v>5.7453275000000001</v>
      </c>
      <c r="T64" s="40">
        <v>-3.0883908</v>
      </c>
      <c r="U64" s="40">
        <v>4.3727400000000003</v>
      </c>
      <c r="V64" s="155">
        <v>8.6161139999999996</v>
      </c>
      <c r="W64" s="24"/>
    </row>
    <row r="65" spans="1:23" x14ac:dyDescent="0.35">
      <c r="A65" s="2">
        <v>43826</v>
      </c>
      <c r="B65" s="40">
        <v>33.087719999999997</v>
      </c>
      <c r="C65" s="40">
        <v>-17.807514000000001</v>
      </c>
      <c r="D65" s="40">
        <v>5.9834480000000001</v>
      </c>
      <c r="E65" s="40">
        <v>8.847702</v>
      </c>
      <c r="F65" s="40">
        <v>-5.9740542999999997</v>
      </c>
      <c r="G65" s="40">
        <v>7.9299210000000002</v>
      </c>
      <c r="H65" s="40">
        <v>-0.77409150000000004</v>
      </c>
      <c r="I65" s="40">
        <v>34.940266000000001</v>
      </c>
      <c r="J65" s="40">
        <v>15.205836</v>
      </c>
      <c r="K65" s="40">
        <v>8.8017939999999992</v>
      </c>
      <c r="L65" s="40">
        <v>28.528987999999998</v>
      </c>
      <c r="M65" s="40">
        <v>11.376345000000001</v>
      </c>
      <c r="N65" s="40">
        <v>50.243960000000001</v>
      </c>
      <c r="O65" s="40">
        <v>8.1968549999999993</v>
      </c>
      <c r="P65" s="40">
        <v>23.976994000000001</v>
      </c>
      <c r="Q65" s="40">
        <v>-0.61787959999999997</v>
      </c>
      <c r="R65" s="40">
        <v>1.9278287999999999</v>
      </c>
      <c r="S65" s="40">
        <v>12.011898</v>
      </c>
      <c r="T65" s="40">
        <v>1.8370152</v>
      </c>
      <c r="U65" s="40">
        <v>7.2190165999999998</v>
      </c>
      <c r="V65" s="155">
        <v>11.669672</v>
      </c>
      <c r="W65" s="24"/>
    </row>
    <row r="66" spans="1:23" x14ac:dyDescent="0.35">
      <c r="A66" s="2">
        <v>43857</v>
      </c>
      <c r="B66" s="40">
        <v>15.135872000000001</v>
      </c>
      <c r="C66" s="40">
        <v>-30.570720000000001</v>
      </c>
      <c r="D66" s="40">
        <v>-5.7865915000000001</v>
      </c>
      <c r="E66" s="40">
        <v>-5.0474405000000004</v>
      </c>
      <c r="F66" s="40">
        <v>-14.124817</v>
      </c>
      <c r="G66" s="40">
        <v>-0.66210630000000004</v>
      </c>
      <c r="H66" s="40">
        <v>-7.8773856000000002</v>
      </c>
      <c r="I66" s="40">
        <v>22.480011000000001</v>
      </c>
      <c r="J66" s="40">
        <v>4.731643</v>
      </c>
      <c r="K66" s="40">
        <v>-2.2592186999999999</v>
      </c>
      <c r="L66" s="40">
        <v>4.9493549999999997</v>
      </c>
      <c r="M66" s="40">
        <v>-7.5519857000000004</v>
      </c>
      <c r="N66" s="40">
        <v>39.974179999999997</v>
      </c>
      <c r="O66" s="40">
        <v>8.7088584999999998</v>
      </c>
      <c r="P66" s="40">
        <v>7.1106790000000002</v>
      </c>
      <c r="Q66" s="40">
        <v>-4.0371537000000002</v>
      </c>
      <c r="R66" s="40">
        <v>-6.1264333999999998</v>
      </c>
      <c r="S66" s="40">
        <v>4.7417879999999997</v>
      </c>
      <c r="T66" s="40">
        <v>-1.8704175999999999</v>
      </c>
      <c r="U66" s="40">
        <v>6.4492226E-2</v>
      </c>
      <c r="V66" s="155">
        <v>-4.6835126999999996</v>
      </c>
      <c r="W66" s="24"/>
    </row>
    <row r="67" spans="1:23" x14ac:dyDescent="0.35">
      <c r="A67" s="2">
        <v>43888</v>
      </c>
      <c r="B67" s="40">
        <v>8.4249259999999992</v>
      </c>
      <c r="C67" s="40">
        <v>-39.140099999999997</v>
      </c>
      <c r="D67" s="40">
        <v>-17.116879999999998</v>
      </c>
      <c r="E67" s="40">
        <v>-12.736374</v>
      </c>
      <c r="F67" s="40">
        <v>-22.610320000000002</v>
      </c>
      <c r="G67" s="40">
        <v>-16.065031000000001</v>
      </c>
      <c r="H67" s="40">
        <v>-15.190059</v>
      </c>
      <c r="I67" s="40">
        <v>14.729702</v>
      </c>
      <c r="J67" s="40">
        <v>-1.5715718000000001</v>
      </c>
      <c r="K67" s="40">
        <v>-12.835532000000001</v>
      </c>
      <c r="L67" s="40">
        <v>-12.079124999999999</v>
      </c>
      <c r="M67" s="40">
        <v>-15.839899000000001</v>
      </c>
      <c r="N67" s="40">
        <v>1.6503215</v>
      </c>
      <c r="O67" s="40">
        <v>3.4545064000000001</v>
      </c>
      <c r="P67" s="40">
        <v>2.7253628000000001</v>
      </c>
      <c r="Q67" s="40">
        <v>-8.6810829999999992</v>
      </c>
      <c r="R67" s="40">
        <v>-16.224997999999999</v>
      </c>
      <c r="S67" s="40">
        <v>-10.080617999999999</v>
      </c>
      <c r="T67" s="40">
        <v>-12.276256999999999</v>
      </c>
      <c r="U67" s="40">
        <v>-19.032938000000001</v>
      </c>
      <c r="V67" s="155">
        <v>-13.208771</v>
      </c>
      <c r="W67" s="24"/>
    </row>
    <row r="68" spans="1:23" x14ac:dyDescent="0.35">
      <c r="A68" s="2">
        <v>43917</v>
      </c>
      <c r="B68" s="40">
        <v>-2.7266680999999999</v>
      </c>
      <c r="C68" s="40">
        <v>-50.721465999999999</v>
      </c>
      <c r="D68" s="40">
        <v>-42.495269999999998</v>
      </c>
      <c r="E68" s="40">
        <v>-33.598129999999998</v>
      </c>
      <c r="F68" s="40">
        <v>-39.114697</v>
      </c>
      <c r="G68" s="40">
        <v>-41.586750000000002</v>
      </c>
      <c r="H68" s="40">
        <v>-23.616748999999999</v>
      </c>
      <c r="I68" s="40">
        <v>-2.2268295</v>
      </c>
      <c r="J68" s="40">
        <v>-33.870517999999997</v>
      </c>
      <c r="K68" s="40">
        <v>-23.306156000000001</v>
      </c>
      <c r="L68" s="40">
        <v>-37.758200000000002</v>
      </c>
      <c r="M68" s="40">
        <v>-38.081330000000001</v>
      </c>
      <c r="N68" s="40">
        <v>-25.880866999999999</v>
      </c>
      <c r="O68" s="40">
        <v>-30.735700000000001</v>
      </c>
      <c r="P68" s="40">
        <v>-6.8278369999999997</v>
      </c>
      <c r="Q68" s="40">
        <v>-13.993460000000001</v>
      </c>
      <c r="R68" s="40">
        <v>-32.505215</v>
      </c>
      <c r="S68" s="40">
        <v>-16.624932999999999</v>
      </c>
      <c r="T68" s="40">
        <v>-30.632674999999999</v>
      </c>
      <c r="U68" s="40">
        <v>-35.637276</v>
      </c>
      <c r="V68" s="155">
        <v>-29.195059000000001</v>
      </c>
      <c r="W68" s="24"/>
    </row>
    <row r="69" spans="1:23" x14ac:dyDescent="0.35">
      <c r="A69" s="2">
        <v>43948</v>
      </c>
      <c r="B69" s="40">
        <v>-1.7069519</v>
      </c>
      <c r="C69" s="40">
        <v>-43.538629999999998</v>
      </c>
      <c r="D69" s="40">
        <v>-39.489722999999998</v>
      </c>
      <c r="E69" s="40">
        <v>-30.417473000000001</v>
      </c>
      <c r="F69" s="40">
        <v>-35.565544000000003</v>
      </c>
      <c r="G69" s="40">
        <v>-33.463996999999999</v>
      </c>
      <c r="H69" s="40">
        <v>-18.845790000000001</v>
      </c>
      <c r="I69" s="40">
        <v>3.7068843999999999</v>
      </c>
      <c r="J69" s="40">
        <v>-39.284874000000002</v>
      </c>
      <c r="K69" s="40">
        <v>-14.461517000000001</v>
      </c>
      <c r="L69" s="40">
        <v>-42.449753000000001</v>
      </c>
      <c r="M69" s="40">
        <v>-37.353724999999997</v>
      </c>
      <c r="N69" s="40">
        <v>-25.618046</v>
      </c>
      <c r="O69" s="40">
        <v>-24.300872999999999</v>
      </c>
      <c r="P69" s="40">
        <v>-3.3115804</v>
      </c>
      <c r="Q69" s="40">
        <v>-15.27338</v>
      </c>
      <c r="R69" s="40">
        <v>-23.977447999999999</v>
      </c>
      <c r="S69" s="40">
        <v>-8.6463450000000002</v>
      </c>
      <c r="T69" s="40">
        <v>-30.839079000000002</v>
      </c>
      <c r="U69" s="40">
        <v>-26.085127</v>
      </c>
      <c r="V69" s="155">
        <v>-27.555847</v>
      </c>
      <c r="W69" s="24"/>
    </row>
    <row r="70" spans="1:23" x14ac:dyDescent="0.35">
      <c r="A70" s="2">
        <v>43978</v>
      </c>
      <c r="B70" s="40">
        <v>8.6499330000000008</v>
      </c>
      <c r="C70" s="40">
        <v>-36.261623</v>
      </c>
      <c r="D70" s="40">
        <v>-29.210471999999999</v>
      </c>
      <c r="E70" s="40">
        <v>-28.367578999999999</v>
      </c>
      <c r="F70" s="40">
        <v>-23.058516000000001</v>
      </c>
      <c r="G70" s="40">
        <v>-19.858485999999999</v>
      </c>
      <c r="H70" s="40">
        <v>-9.7945159999999998</v>
      </c>
      <c r="I70" s="40">
        <v>17.178452</v>
      </c>
      <c r="J70" s="40">
        <v>-24.155384000000002</v>
      </c>
      <c r="K70" s="40">
        <v>-2.2386371999999999</v>
      </c>
      <c r="L70" s="40">
        <v>-27.155578999999999</v>
      </c>
      <c r="M70" s="40">
        <v>-24.089289000000001</v>
      </c>
      <c r="N70" s="40">
        <v>-14.895636</v>
      </c>
      <c r="O70" s="40">
        <v>-24.472010000000001</v>
      </c>
      <c r="P70" s="40">
        <v>10.444963</v>
      </c>
      <c r="Q70" s="40">
        <v>-4.0956679999999999</v>
      </c>
      <c r="R70" s="40">
        <v>-17.215847</v>
      </c>
      <c r="S70" s="40">
        <v>9.3132859999999997</v>
      </c>
      <c r="T70" s="40">
        <v>-22.720061999999999</v>
      </c>
      <c r="U70" s="40">
        <v>-14.6007</v>
      </c>
      <c r="V70" s="155">
        <v>-15.748125</v>
      </c>
      <c r="W70" s="24"/>
    </row>
    <row r="71" spans="1:23" x14ac:dyDescent="0.35">
      <c r="A71" s="2">
        <v>44008</v>
      </c>
      <c r="B71" s="40">
        <v>11.107874000000001</v>
      </c>
      <c r="C71" s="40">
        <v>-36.081904999999999</v>
      </c>
      <c r="D71" s="40">
        <v>-28.255307999999999</v>
      </c>
      <c r="E71" s="40">
        <v>-24.581104</v>
      </c>
      <c r="F71" s="40">
        <v>-26.791841999999999</v>
      </c>
      <c r="G71" s="40">
        <v>-21.861124</v>
      </c>
      <c r="H71" s="40">
        <v>-13.305497000000001</v>
      </c>
      <c r="I71" s="40">
        <v>18.02553</v>
      </c>
      <c r="J71" s="40">
        <v>-27.678536999999999</v>
      </c>
      <c r="K71" s="40">
        <v>-2.430749</v>
      </c>
      <c r="L71" s="40">
        <v>-33.495807999999997</v>
      </c>
      <c r="M71" s="40">
        <v>-27.256381999999999</v>
      </c>
      <c r="N71" s="40">
        <v>-30.574638</v>
      </c>
      <c r="O71" s="40">
        <v>-17.476194</v>
      </c>
      <c r="P71" s="40">
        <v>12.801695</v>
      </c>
      <c r="Q71" s="40">
        <v>-6.4213934000000004</v>
      </c>
      <c r="R71" s="40">
        <v>-22.753906000000001</v>
      </c>
      <c r="S71" s="40">
        <v>0.58217050000000004</v>
      </c>
      <c r="T71" s="40">
        <v>-20.412576999999999</v>
      </c>
      <c r="U71" s="40">
        <v>-16.503215999999998</v>
      </c>
      <c r="V71" s="155">
        <v>-16.229607000000001</v>
      </c>
      <c r="W71" s="24"/>
    </row>
    <row r="72" spans="1:23" x14ac:dyDescent="0.35">
      <c r="A72" s="2">
        <v>44039</v>
      </c>
      <c r="B72" s="40">
        <v>23.799408</v>
      </c>
      <c r="C72" s="40">
        <v>-27.763784000000001</v>
      </c>
      <c r="D72" s="40">
        <v>-24.654287</v>
      </c>
      <c r="E72" s="40">
        <v>-26.779872999999998</v>
      </c>
      <c r="F72" s="40">
        <v>-17.781199000000001</v>
      </c>
      <c r="G72" s="40">
        <v>-14.723962999999999</v>
      </c>
      <c r="H72" s="40">
        <v>-3.4873246999999998</v>
      </c>
      <c r="I72" s="40">
        <v>30.992794</v>
      </c>
      <c r="J72" s="40">
        <v>-17.986333999999999</v>
      </c>
      <c r="K72" s="40">
        <v>7.4437975999999999</v>
      </c>
      <c r="L72" s="40">
        <v>-24.780045999999999</v>
      </c>
      <c r="M72" s="40">
        <v>-15.535712</v>
      </c>
      <c r="N72" s="40">
        <v>-28.642707999999999</v>
      </c>
      <c r="O72" s="40">
        <v>-3.9857626000000002</v>
      </c>
      <c r="P72" s="40">
        <v>20.061052</v>
      </c>
      <c r="Q72" s="40">
        <v>-3.3741593000000001</v>
      </c>
      <c r="R72" s="40">
        <v>-22.285323999999999</v>
      </c>
      <c r="S72" s="40">
        <v>-7.1975826999999999</v>
      </c>
      <c r="T72" s="40">
        <v>-24.355035999999998</v>
      </c>
      <c r="U72" s="40">
        <v>-16.415232</v>
      </c>
      <c r="V72" s="155">
        <v>-15.34369</v>
      </c>
      <c r="W72" s="24"/>
    </row>
    <row r="73" spans="1:23" x14ac:dyDescent="0.35">
      <c r="A73" s="2">
        <v>44070</v>
      </c>
      <c r="B73" s="40">
        <v>36.694217999999999</v>
      </c>
      <c r="C73" s="40">
        <v>-24.343903000000001</v>
      </c>
      <c r="D73" s="40">
        <v>-18.451595000000001</v>
      </c>
      <c r="E73" s="40">
        <v>-19.74436</v>
      </c>
      <c r="F73" s="40">
        <v>-7.8171787000000004</v>
      </c>
      <c r="G73" s="40">
        <v>-5.1804423000000002</v>
      </c>
      <c r="H73" s="40">
        <v>-0.18677711</v>
      </c>
      <c r="I73" s="40">
        <v>34.564255000000003</v>
      </c>
      <c r="J73" s="40">
        <v>-14.663273</v>
      </c>
      <c r="K73" s="40">
        <v>25.574338999999998</v>
      </c>
      <c r="L73" s="40">
        <v>-22.320603999999999</v>
      </c>
      <c r="M73" s="40">
        <v>-6.8114815000000002</v>
      </c>
      <c r="N73" s="40">
        <v>-21.115171</v>
      </c>
      <c r="O73" s="40">
        <v>5.3586364</v>
      </c>
      <c r="P73" s="40">
        <v>39.241253</v>
      </c>
      <c r="Q73" s="40">
        <v>6.6468119999999997</v>
      </c>
      <c r="R73" s="40">
        <v>-17.868476999999999</v>
      </c>
      <c r="S73" s="40">
        <v>-12.157690000000001</v>
      </c>
      <c r="T73" s="40">
        <v>-17.600190999999999</v>
      </c>
      <c r="U73" s="40">
        <v>-5.3493079999999997</v>
      </c>
      <c r="V73" s="155">
        <v>-6.0455319999999997</v>
      </c>
      <c r="W73" s="24"/>
    </row>
    <row r="74" spans="1:23" x14ac:dyDescent="0.35">
      <c r="A74" s="2">
        <v>44099</v>
      </c>
      <c r="B74" s="40">
        <v>29.630672000000001</v>
      </c>
      <c r="C74" s="40">
        <v>-34.922707000000003</v>
      </c>
      <c r="D74" s="40">
        <v>-28.090154999999999</v>
      </c>
      <c r="E74" s="40">
        <v>-21.19013</v>
      </c>
      <c r="F74" s="40">
        <v>-19.454353000000001</v>
      </c>
      <c r="G74" s="40">
        <v>-13.570207999999999</v>
      </c>
      <c r="H74" s="40">
        <v>-3.6464512</v>
      </c>
      <c r="I74" s="40">
        <v>22.292973</v>
      </c>
      <c r="J74" s="40">
        <v>-24.088937999999999</v>
      </c>
      <c r="K74" s="40">
        <v>13.922034999999999</v>
      </c>
      <c r="L74" s="40">
        <v>-29.947735000000002</v>
      </c>
      <c r="M74" s="40">
        <v>-19.109047</v>
      </c>
      <c r="N74" s="40">
        <v>-26.910055</v>
      </c>
      <c r="O74" s="40">
        <v>-0.41942595999999999</v>
      </c>
      <c r="P74" s="40">
        <v>26.841736000000001</v>
      </c>
      <c r="Q74" s="40">
        <v>1.6343474</v>
      </c>
      <c r="R74" s="40">
        <v>-23.547332999999998</v>
      </c>
      <c r="S74" s="40">
        <v>-22.065670000000001</v>
      </c>
      <c r="T74" s="40">
        <v>-18.627846000000002</v>
      </c>
      <c r="U74" s="40">
        <v>-8.7713780000000003</v>
      </c>
      <c r="V74" s="155">
        <v>0.1464963</v>
      </c>
      <c r="W74" s="24"/>
    </row>
    <row r="75" spans="1:23" x14ac:dyDescent="0.35">
      <c r="A75" s="2">
        <v>44131</v>
      </c>
      <c r="B75" s="40">
        <v>32.543469999999999</v>
      </c>
      <c r="C75" s="40">
        <v>-30.752903</v>
      </c>
      <c r="D75" s="40">
        <v>-25.358326000000002</v>
      </c>
      <c r="E75" s="40">
        <v>-16.217023999999999</v>
      </c>
      <c r="F75" s="40">
        <v>-27.12866</v>
      </c>
      <c r="G75" s="40">
        <v>-10.4428</v>
      </c>
      <c r="H75" s="40">
        <v>-3.142023</v>
      </c>
      <c r="I75" s="40">
        <v>22.967302</v>
      </c>
      <c r="J75" s="40">
        <v>-19.767081999999998</v>
      </c>
      <c r="K75" s="40">
        <v>15.796364000000001</v>
      </c>
      <c r="L75" s="40">
        <v>-33.967686</v>
      </c>
      <c r="M75" s="40">
        <v>-14.379531</v>
      </c>
      <c r="N75" s="40">
        <v>-34.697620000000001</v>
      </c>
      <c r="O75" s="40">
        <v>1.7482519000000001</v>
      </c>
      <c r="P75" s="40">
        <v>36.773266</v>
      </c>
      <c r="Q75" s="40">
        <v>-0.44287442999999999</v>
      </c>
      <c r="R75" s="40">
        <v>-24.121939999999999</v>
      </c>
      <c r="S75" s="40">
        <v>-23.447222</v>
      </c>
      <c r="T75" s="40">
        <v>-21.396822</v>
      </c>
      <c r="U75" s="40">
        <v>-6.9665850000000002</v>
      </c>
      <c r="V75" s="155">
        <v>1.6570568000000001</v>
      </c>
      <c r="W75" s="24"/>
    </row>
    <row r="76" spans="1:23" x14ac:dyDescent="0.35">
      <c r="A76" s="2">
        <v>44162</v>
      </c>
      <c r="B76" s="40">
        <v>42.784439999999996</v>
      </c>
      <c r="C76" s="40">
        <v>-6.3434660000000003</v>
      </c>
      <c r="D76" s="40">
        <v>-5.3340076999999999</v>
      </c>
      <c r="E76" s="40">
        <v>-8.8522730000000003</v>
      </c>
      <c r="F76" s="40">
        <v>-13.254059</v>
      </c>
      <c r="G76" s="40">
        <v>0.29144287000000002</v>
      </c>
      <c r="H76" s="40">
        <v>4.3841004000000003</v>
      </c>
      <c r="I76" s="40">
        <v>28.212451999999999</v>
      </c>
      <c r="J76" s="40">
        <v>-4.1542770000000004</v>
      </c>
      <c r="K76" s="40">
        <v>32.979179999999999</v>
      </c>
      <c r="L76" s="40">
        <v>-16.98283</v>
      </c>
      <c r="M76" s="40">
        <v>-3.8529277</v>
      </c>
      <c r="N76" s="40">
        <v>-18.073737999999999</v>
      </c>
      <c r="O76" s="40">
        <v>5.8599589999999999</v>
      </c>
      <c r="P76" s="40">
        <v>37.287889999999997</v>
      </c>
      <c r="Q76" s="40">
        <v>3.6710500000000001</v>
      </c>
      <c r="R76" s="40">
        <v>-10.545211999999999</v>
      </c>
      <c r="S76" s="40">
        <v>-11.122894000000001</v>
      </c>
      <c r="T76" s="40">
        <v>-10.781817999999999</v>
      </c>
      <c r="U76" s="40">
        <v>1.5772104</v>
      </c>
      <c r="V76" s="155">
        <v>8.7752700000000008</v>
      </c>
      <c r="W76" s="24"/>
    </row>
    <row r="77" spans="1:23" x14ac:dyDescent="0.35">
      <c r="A77" s="2">
        <v>44189</v>
      </c>
      <c r="B77" s="40">
        <v>40.663086</v>
      </c>
      <c r="C77" s="40">
        <v>-9.0251920000000005</v>
      </c>
      <c r="D77" s="40">
        <v>-7.9375799999999996</v>
      </c>
      <c r="E77" s="40">
        <v>-3.2707036</v>
      </c>
      <c r="F77" s="40">
        <v>-6.9769860000000001</v>
      </c>
      <c r="G77" s="40">
        <v>-3.6017716000000002</v>
      </c>
      <c r="H77" s="40">
        <v>3.1330108999999999</v>
      </c>
      <c r="I77" s="40">
        <v>29.503323000000002</v>
      </c>
      <c r="J77" s="40">
        <v>-5.7491779999999997</v>
      </c>
      <c r="K77" s="40">
        <v>35.266387999999999</v>
      </c>
      <c r="L77" s="40">
        <v>-19.052250000000001</v>
      </c>
      <c r="M77" s="40">
        <v>-4.3440045999999999</v>
      </c>
      <c r="N77" s="40">
        <v>-12.942105</v>
      </c>
      <c r="O77" s="40">
        <v>12.116837500000001</v>
      </c>
      <c r="P77" s="40">
        <v>23.40194</v>
      </c>
      <c r="Q77" s="40">
        <v>7.2451829999999999</v>
      </c>
      <c r="R77" s="40">
        <v>-5.5111226999999996</v>
      </c>
      <c r="S77" s="40">
        <v>-4.3882665999999997</v>
      </c>
      <c r="T77" s="40">
        <v>-6.9069089999999997</v>
      </c>
      <c r="U77" s="40">
        <v>6.0963272999999996</v>
      </c>
      <c r="V77" s="155">
        <v>1.0955334000000001</v>
      </c>
      <c r="W77" s="24"/>
    </row>
    <row r="78" spans="1:23" x14ac:dyDescent="0.35">
      <c r="A78" s="2">
        <v>44223</v>
      </c>
      <c r="B78" s="40">
        <v>61.830745999999998</v>
      </c>
      <c r="C78" s="40">
        <v>-0.72713494000000001</v>
      </c>
      <c r="D78" s="40">
        <v>-7.1935710000000004</v>
      </c>
      <c r="E78" s="40">
        <v>-6.2357664000000002</v>
      </c>
      <c r="F78" s="40">
        <v>-6.8699063999999996</v>
      </c>
      <c r="G78" s="40">
        <v>-2.1562934</v>
      </c>
      <c r="H78" s="40">
        <v>1.6433477000000001</v>
      </c>
      <c r="I78" s="40">
        <v>47.054577000000002</v>
      </c>
      <c r="J78" s="40">
        <v>-6.9903493000000001</v>
      </c>
      <c r="K78" s="40">
        <v>50.772060000000003</v>
      </c>
      <c r="L78" s="40">
        <v>-20.693325000000002</v>
      </c>
      <c r="M78" s="40">
        <v>1.8953323</v>
      </c>
      <c r="N78" s="40">
        <v>-19.270371999999998</v>
      </c>
      <c r="O78" s="40">
        <v>13.656748</v>
      </c>
      <c r="P78" s="40">
        <v>47.77037</v>
      </c>
      <c r="Q78" s="40">
        <v>6.8019986000000001</v>
      </c>
      <c r="R78" s="40">
        <v>-1.7071843</v>
      </c>
      <c r="S78" s="40">
        <v>-3.9695977999999998</v>
      </c>
      <c r="T78" s="40">
        <v>2.3990273000000002</v>
      </c>
      <c r="U78" s="40">
        <v>10.969198</v>
      </c>
      <c r="V78" s="155">
        <v>7.4647784000000001</v>
      </c>
      <c r="W78" s="24"/>
    </row>
    <row r="79" spans="1:23" x14ac:dyDescent="0.35">
      <c r="A79" s="2">
        <v>44253</v>
      </c>
      <c r="B79" s="40">
        <v>44.944749999999999</v>
      </c>
      <c r="C79" s="40">
        <v>13.742542</v>
      </c>
      <c r="D79" s="40">
        <v>1.8339753000000001</v>
      </c>
      <c r="E79" s="40">
        <v>2.1032929999999999</v>
      </c>
      <c r="F79" s="40">
        <v>4.4650080000000001</v>
      </c>
      <c r="G79" s="40">
        <v>15.364086</v>
      </c>
      <c r="H79" s="40">
        <v>8.256793</v>
      </c>
      <c r="I79" s="40">
        <v>54.858910000000002</v>
      </c>
      <c r="J79" s="40">
        <v>-5.8626230000000001</v>
      </c>
      <c r="K79" s="40">
        <v>58.419513999999999</v>
      </c>
      <c r="L79" s="40">
        <v>-17.009544000000002</v>
      </c>
      <c r="M79" s="40">
        <v>13.539016999999999</v>
      </c>
      <c r="N79" s="40">
        <v>5.4334879999999997</v>
      </c>
      <c r="O79" s="40">
        <v>21.854519</v>
      </c>
      <c r="P79" s="40">
        <v>40.858376</v>
      </c>
      <c r="Q79" s="40">
        <v>13.581764</v>
      </c>
      <c r="R79" s="40">
        <v>4.0080666999999996</v>
      </c>
      <c r="S79" s="40">
        <v>4.2008758000000004</v>
      </c>
      <c r="T79" s="40">
        <v>7.4795365</v>
      </c>
      <c r="U79" s="40">
        <v>25.253032999999999</v>
      </c>
      <c r="V79" s="155">
        <v>18.394756000000001</v>
      </c>
      <c r="W79" s="24"/>
    </row>
    <row r="80" spans="1:23" x14ac:dyDescent="0.35">
      <c r="A80" s="2">
        <v>44281</v>
      </c>
      <c r="B80" s="40">
        <v>47.317360000000001</v>
      </c>
      <c r="C80" s="40">
        <v>62.680602999999998</v>
      </c>
      <c r="D80" s="40">
        <v>54.665599999999998</v>
      </c>
      <c r="E80" s="40">
        <v>26.689551999999999</v>
      </c>
      <c r="F80" s="40">
        <v>32.545839999999998</v>
      </c>
      <c r="G80" s="40">
        <v>48.778640000000003</v>
      </c>
      <c r="H80" s="40">
        <v>22.482562999999999</v>
      </c>
      <c r="I80" s="40">
        <v>77.34066</v>
      </c>
      <c r="J80" s="40">
        <v>47.317157999999999</v>
      </c>
      <c r="K80" s="40">
        <v>87.773026000000002</v>
      </c>
      <c r="L80" s="40">
        <v>26.250457999999998</v>
      </c>
      <c r="M80" s="40">
        <v>69.028819999999996</v>
      </c>
      <c r="N80" s="40">
        <v>49.749541999999998</v>
      </c>
      <c r="O80" s="40">
        <v>68.855940000000004</v>
      </c>
      <c r="P80" s="40">
        <v>39.933669999999999</v>
      </c>
      <c r="Q80" s="40">
        <v>27.19519</v>
      </c>
      <c r="R80" s="40">
        <v>44.223236</v>
      </c>
      <c r="S80" s="40">
        <v>14.719557999999999</v>
      </c>
      <c r="T80" s="40">
        <v>40.874873999999998</v>
      </c>
      <c r="U80" s="40">
        <v>62.266303999999998</v>
      </c>
      <c r="V80" s="155">
        <v>45.301450000000003</v>
      </c>
      <c r="W80" s="24"/>
    </row>
    <row r="81" spans="1:23" x14ac:dyDescent="0.35">
      <c r="A81" s="2">
        <v>44313</v>
      </c>
      <c r="B81" s="40">
        <v>48.256767000000004</v>
      </c>
      <c r="C81" s="40">
        <v>46.197533</v>
      </c>
      <c r="D81" s="40">
        <v>41.876075999999998</v>
      </c>
      <c r="E81" s="40">
        <v>21.582245</v>
      </c>
      <c r="F81" s="40">
        <v>35.499606999999997</v>
      </c>
      <c r="G81" s="40">
        <v>32.081530000000001</v>
      </c>
      <c r="H81" s="40">
        <v>21.611536000000001</v>
      </c>
      <c r="I81" s="40">
        <v>82.992189999999994</v>
      </c>
      <c r="J81" s="40">
        <v>71.724770000000007</v>
      </c>
      <c r="K81" s="40">
        <v>83.375404000000003</v>
      </c>
      <c r="L81" s="40">
        <v>56.460700000000003</v>
      </c>
      <c r="M81" s="40">
        <v>69.580475000000007</v>
      </c>
      <c r="N81" s="40">
        <v>58.799934</v>
      </c>
      <c r="O81" s="40">
        <v>54.901789999999998</v>
      </c>
      <c r="P81" s="40">
        <v>39.138367000000002</v>
      </c>
      <c r="Q81" s="40">
        <v>29.931248</v>
      </c>
      <c r="R81" s="40">
        <v>23.024903999999999</v>
      </c>
      <c r="S81" s="40">
        <v>15.375470999999999</v>
      </c>
      <c r="T81" s="40">
        <v>38.268160000000002</v>
      </c>
      <c r="U81" s="40">
        <v>56.894745</v>
      </c>
      <c r="V81" s="155">
        <v>52.147198000000003</v>
      </c>
      <c r="W81" s="24"/>
    </row>
    <row r="82" spans="1:23" x14ac:dyDescent="0.35">
      <c r="A82" s="2">
        <v>44343</v>
      </c>
      <c r="B82" s="40">
        <v>61.208786000000003</v>
      </c>
      <c r="C82" s="40">
        <v>19.518470000000001</v>
      </c>
      <c r="D82" s="40">
        <v>30.93798</v>
      </c>
      <c r="E82" s="40">
        <v>26.424063</v>
      </c>
      <c r="F82" s="40">
        <v>38.155365000000003</v>
      </c>
      <c r="G82" s="40">
        <v>18.849028000000001</v>
      </c>
      <c r="H82" s="40">
        <v>12.745165999999999</v>
      </c>
      <c r="I82" s="40">
        <v>67.696759999999998</v>
      </c>
      <c r="J82" s="40">
        <v>50.099350000000001</v>
      </c>
      <c r="K82" s="40">
        <v>72.563950000000006</v>
      </c>
      <c r="L82" s="40">
        <v>40.13355</v>
      </c>
      <c r="M82" s="40">
        <v>61.936523000000001</v>
      </c>
      <c r="N82" s="40">
        <v>47.306812000000001</v>
      </c>
      <c r="O82" s="40">
        <v>67.569789999999998</v>
      </c>
      <c r="P82" s="40">
        <v>39.259995000000004</v>
      </c>
      <c r="Q82" s="40">
        <v>25.024889999999999</v>
      </c>
      <c r="R82" s="40">
        <v>17.682563999999999</v>
      </c>
      <c r="S82" s="40">
        <v>6.2632083999999999</v>
      </c>
      <c r="T82" s="40">
        <v>54.695723999999998</v>
      </c>
      <c r="U82" s="40">
        <v>42.064250000000001</v>
      </c>
      <c r="V82" s="155">
        <v>47.882103000000001</v>
      </c>
      <c r="W82" s="24"/>
    </row>
    <row r="83" spans="1:23" x14ac:dyDescent="0.35">
      <c r="A83" s="2">
        <v>44372</v>
      </c>
      <c r="B83" s="40">
        <v>43.043816</v>
      </c>
      <c r="C83" s="40">
        <v>14.146317</v>
      </c>
      <c r="D83" s="40">
        <v>12.387419</v>
      </c>
      <c r="E83" s="40">
        <v>16.941237999999998</v>
      </c>
      <c r="F83" s="40">
        <v>32.496630000000003</v>
      </c>
      <c r="G83" s="40">
        <v>3.4914613000000001</v>
      </c>
      <c r="H83" s="40">
        <v>5.5448054999999998</v>
      </c>
      <c r="I83" s="40">
        <v>60.992539999999998</v>
      </c>
      <c r="J83" s="40">
        <v>52.384039999999999</v>
      </c>
      <c r="K83" s="40">
        <v>65.049400000000006</v>
      </c>
      <c r="L83" s="40">
        <v>41.557969999999997</v>
      </c>
      <c r="M83" s="40">
        <v>45.000743999999997</v>
      </c>
      <c r="N83" s="40">
        <v>48.355114</v>
      </c>
      <c r="O83" s="40">
        <v>51.850033000000003</v>
      </c>
      <c r="P83" s="40">
        <v>26.914560000000002</v>
      </c>
      <c r="Q83" s="40">
        <v>19.167947999999999</v>
      </c>
      <c r="R83" s="40">
        <v>19.367515999999998</v>
      </c>
      <c r="S83" s="40">
        <v>-4.6873209999999998</v>
      </c>
      <c r="T83" s="40">
        <v>45.598030000000001</v>
      </c>
      <c r="U83" s="40">
        <v>51.473618000000002</v>
      </c>
      <c r="V83" s="155">
        <v>49.238002999999999</v>
      </c>
      <c r="W83" s="24"/>
    </row>
    <row r="84" spans="1:23" x14ac:dyDescent="0.35">
      <c r="A84" s="2">
        <v>44404</v>
      </c>
      <c r="B84" s="40">
        <v>15.358841</v>
      </c>
      <c r="C84" s="40">
        <v>-2.2748590000000002</v>
      </c>
      <c r="D84" s="40">
        <v>5.6948660000000002</v>
      </c>
      <c r="E84" s="40">
        <v>7.404077</v>
      </c>
      <c r="F84" s="40">
        <v>17.23218</v>
      </c>
      <c r="G84" s="40">
        <v>-7.6399384000000001</v>
      </c>
      <c r="H84" s="40">
        <v>-6.4122915000000003</v>
      </c>
      <c r="I84" s="40">
        <v>38.869320000000002</v>
      </c>
      <c r="J84" s="40">
        <v>48.530709999999999</v>
      </c>
      <c r="K84" s="40">
        <v>49.501564000000002</v>
      </c>
      <c r="L84" s="40">
        <v>18.659389999999998</v>
      </c>
      <c r="M84" s="40">
        <v>22.532522</v>
      </c>
      <c r="N84" s="40">
        <v>37.041103</v>
      </c>
      <c r="O84" s="40">
        <v>36.694313000000001</v>
      </c>
      <c r="P84" s="40">
        <v>-3.6054970000000002</v>
      </c>
      <c r="Q84" s="40">
        <v>12.741852</v>
      </c>
      <c r="R84" s="40">
        <v>14.669776000000001</v>
      </c>
      <c r="S84" s="40">
        <v>-7.4047746999999999</v>
      </c>
      <c r="T84" s="40">
        <v>38.527859999999997</v>
      </c>
      <c r="U84" s="40">
        <v>41.293537000000001</v>
      </c>
      <c r="V84" s="155">
        <v>46.726596999999998</v>
      </c>
      <c r="W84" s="24"/>
    </row>
    <row r="85" spans="1:23" x14ac:dyDescent="0.35">
      <c r="A85" s="2">
        <v>44435</v>
      </c>
      <c r="B85" s="40">
        <v>14.750517</v>
      </c>
      <c r="C85" s="40">
        <v>10.937929</v>
      </c>
      <c r="D85" s="40">
        <v>6.4266085999999998</v>
      </c>
      <c r="E85" s="40">
        <v>15.037369999999999</v>
      </c>
      <c r="F85" s="40">
        <v>23.639047999999999</v>
      </c>
      <c r="G85" s="40">
        <v>-12.081218</v>
      </c>
      <c r="H85" s="40">
        <v>1.5338301999999999</v>
      </c>
      <c r="I85" s="40">
        <v>45.755885999999997</v>
      </c>
      <c r="J85" s="40">
        <v>53.040410000000001</v>
      </c>
      <c r="K85" s="40">
        <v>35.387929999999997</v>
      </c>
      <c r="L85" s="40">
        <v>28.158867000000001</v>
      </c>
      <c r="M85" s="40">
        <v>33.004738000000003</v>
      </c>
      <c r="N85" s="40">
        <v>44.291316999999999</v>
      </c>
      <c r="O85" s="40">
        <v>40.321100000000001</v>
      </c>
      <c r="P85" s="40">
        <v>-8.6890459999999994</v>
      </c>
      <c r="Q85" s="40">
        <v>14.95204</v>
      </c>
      <c r="R85" s="40">
        <v>21.434104999999999</v>
      </c>
      <c r="S85" s="40">
        <v>19.224606999999999</v>
      </c>
      <c r="T85" s="40">
        <v>41.959249999999997</v>
      </c>
      <c r="U85" s="40">
        <v>36.372399999999999</v>
      </c>
      <c r="V85" s="155">
        <v>44.422244999999997</v>
      </c>
      <c r="W85" s="24"/>
    </row>
    <row r="86" spans="1:23" x14ac:dyDescent="0.35">
      <c r="A86" s="2">
        <v>44466</v>
      </c>
      <c r="B86" s="40">
        <v>19.073736</v>
      </c>
      <c r="C86" s="40">
        <v>15.4657</v>
      </c>
      <c r="D86" s="40">
        <v>23.149405999999999</v>
      </c>
      <c r="E86" s="40">
        <v>14.350747999999999</v>
      </c>
      <c r="F86" s="40">
        <v>39.621307000000002</v>
      </c>
      <c r="G86" s="40">
        <v>-5.7802916</v>
      </c>
      <c r="H86" s="40">
        <v>0.29659269999999999</v>
      </c>
      <c r="I86" s="40">
        <v>50.987124999999999</v>
      </c>
      <c r="J86" s="40">
        <v>57.363308000000004</v>
      </c>
      <c r="K86" s="40">
        <v>32.766747000000002</v>
      </c>
      <c r="L86" s="40">
        <v>19.177437000000001</v>
      </c>
      <c r="M86" s="40">
        <v>39.175260000000002</v>
      </c>
      <c r="N86" s="40">
        <v>41.408684000000001</v>
      </c>
      <c r="O86" s="40">
        <v>51.201186999999997</v>
      </c>
      <c r="P86" s="40">
        <v>-4.7248482999999997</v>
      </c>
      <c r="Q86" s="40">
        <v>17.401230000000002</v>
      </c>
      <c r="R86" s="40">
        <v>30.128371999999999</v>
      </c>
      <c r="S86" s="40">
        <v>10.15718</v>
      </c>
      <c r="T86" s="40">
        <v>44.999347999999998</v>
      </c>
      <c r="U86" s="40">
        <v>32.667793000000003</v>
      </c>
      <c r="V86" s="155">
        <v>43.361507000000003</v>
      </c>
      <c r="W86" s="24"/>
    </row>
    <row r="87" spans="1:23" x14ac:dyDescent="0.35">
      <c r="A87" s="2">
        <v>44496</v>
      </c>
      <c r="B87" s="40">
        <v>15.811169</v>
      </c>
      <c r="C87" s="40">
        <v>2.2275925000000001</v>
      </c>
      <c r="D87" s="40">
        <v>29.062248</v>
      </c>
      <c r="E87" s="40">
        <v>11.793958999999999</v>
      </c>
      <c r="F87" s="40">
        <v>53.949092999999998</v>
      </c>
      <c r="G87" s="40">
        <v>-0.42792560000000002</v>
      </c>
      <c r="H87" s="40">
        <v>4.5719624000000003</v>
      </c>
      <c r="I87" s="40">
        <v>38.465690000000002</v>
      </c>
      <c r="J87" s="40">
        <v>41.368293999999999</v>
      </c>
      <c r="K87" s="40">
        <v>21.744441999999999</v>
      </c>
      <c r="L87" s="40">
        <v>8.9309100000000008</v>
      </c>
      <c r="M87" s="40">
        <v>29.760956</v>
      </c>
      <c r="N87" s="40">
        <v>53.763187000000002</v>
      </c>
      <c r="O87" s="40">
        <v>44.026313999999999</v>
      </c>
      <c r="P87" s="40">
        <v>-10.195112</v>
      </c>
      <c r="Q87" s="40">
        <v>22.274006</v>
      </c>
      <c r="R87" s="40">
        <v>34.63006</v>
      </c>
      <c r="S87" s="40">
        <v>18.594301000000002</v>
      </c>
      <c r="T87" s="40">
        <v>44.037640000000003</v>
      </c>
      <c r="U87" s="40">
        <v>34.199463000000002</v>
      </c>
      <c r="V87" s="155">
        <v>49.688890000000001</v>
      </c>
      <c r="W87" s="24"/>
    </row>
    <row r="88" spans="1:23" x14ac:dyDescent="0.35">
      <c r="A88" s="2">
        <v>44526</v>
      </c>
      <c r="B88" s="40">
        <v>9.0610029999999995</v>
      </c>
      <c r="C88" s="40">
        <v>-3.1009495</v>
      </c>
      <c r="D88" s="40">
        <v>4.3367146999999999</v>
      </c>
      <c r="E88" s="40">
        <v>0.99455119999999997</v>
      </c>
      <c r="F88" s="40">
        <v>10.790073</v>
      </c>
      <c r="G88" s="40">
        <v>-14.459616</v>
      </c>
      <c r="H88" s="40">
        <v>-9.6654890000000009</v>
      </c>
      <c r="I88" s="40">
        <v>30.067682000000001</v>
      </c>
      <c r="J88" s="40">
        <v>8.505547</v>
      </c>
      <c r="K88" s="40">
        <v>-0.49920678000000002</v>
      </c>
      <c r="L88" s="40">
        <v>-11.230670999999999</v>
      </c>
      <c r="M88" s="40">
        <v>2.9657602000000001</v>
      </c>
      <c r="N88" s="40">
        <v>15.313840000000001</v>
      </c>
      <c r="O88" s="40">
        <v>28.263687000000001</v>
      </c>
      <c r="P88" s="40">
        <v>-17.981894</v>
      </c>
      <c r="Q88" s="40">
        <v>13.182532999999999</v>
      </c>
      <c r="R88" s="40">
        <v>12.3503685</v>
      </c>
      <c r="S88" s="40">
        <v>-11.369586</v>
      </c>
      <c r="T88" s="40">
        <v>48.288499999999999</v>
      </c>
      <c r="U88" s="40">
        <v>29.463923000000001</v>
      </c>
      <c r="V88" s="155">
        <v>28.905891</v>
      </c>
      <c r="W88" s="24"/>
    </row>
    <row r="89" spans="1:23" x14ac:dyDescent="0.35">
      <c r="A89" s="2">
        <v>44557</v>
      </c>
      <c r="B89" s="40">
        <v>7.5075149999999997</v>
      </c>
      <c r="C89" s="40">
        <v>-19.152450000000002</v>
      </c>
      <c r="D89" s="40">
        <v>1.3459325</v>
      </c>
      <c r="E89" s="40">
        <v>7.8761579999999998E-2</v>
      </c>
      <c r="F89" s="40">
        <v>10.590208000000001</v>
      </c>
      <c r="G89" s="40">
        <v>-12.148790999999999</v>
      </c>
      <c r="H89" s="40">
        <v>-8.0385570000000008</v>
      </c>
      <c r="I89" s="40">
        <v>31.542814</v>
      </c>
      <c r="J89" s="40">
        <v>21.664809999999999</v>
      </c>
      <c r="K89" s="40">
        <v>-1.6783117999999999</v>
      </c>
      <c r="L89" s="40">
        <v>-17.328023999999999</v>
      </c>
      <c r="M89" s="40">
        <v>9.5147969999999997</v>
      </c>
      <c r="N89" s="40">
        <v>7.0986985999999996</v>
      </c>
      <c r="O89" s="40">
        <v>22.767412</v>
      </c>
      <c r="P89" s="40">
        <v>-18.680036999999999</v>
      </c>
      <c r="Q89" s="40">
        <v>13.179254999999999</v>
      </c>
      <c r="R89" s="40">
        <v>10.104882999999999</v>
      </c>
      <c r="S89" s="40">
        <v>-11.412274999999999</v>
      </c>
      <c r="T89" s="40">
        <v>45.646700000000003</v>
      </c>
      <c r="U89" s="40">
        <v>26.211310000000001</v>
      </c>
      <c r="V89" s="155">
        <v>33.904815999999997</v>
      </c>
      <c r="W89" s="24"/>
    </row>
    <row r="90" spans="1:23" x14ac:dyDescent="0.35">
      <c r="A90" s="2">
        <v>44588</v>
      </c>
      <c r="B90" s="40">
        <v>-9.4894649999999992</v>
      </c>
      <c r="C90" s="40">
        <v>-9.3385104999999999</v>
      </c>
      <c r="D90" s="40">
        <v>1.4778376</v>
      </c>
      <c r="E90" s="40">
        <v>4.8678400000000002</v>
      </c>
      <c r="F90" s="40">
        <v>11.280453</v>
      </c>
      <c r="G90" s="40">
        <v>-1.9359648</v>
      </c>
      <c r="H90" s="40">
        <v>-5.913538</v>
      </c>
      <c r="I90" s="40">
        <v>13.403881</v>
      </c>
      <c r="J90" s="40">
        <v>15.731548999999999</v>
      </c>
      <c r="K90" s="40">
        <v>-22.163612000000001</v>
      </c>
      <c r="L90" s="40">
        <v>-2.0535587999999998</v>
      </c>
      <c r="M90" s="40">
        <v>11.422348</v>
      </c>
      <c r="N90" s="40">
        <v>21.588099</v>
      </c>
      <c r="O90" s="40">
        <v>18.514025</v>
      </c>
      <c r="P90" s="40">
        <v>-32.084964999999997</v>
      </c>
      <c r="Q90" s="40">
        <v>18.658293</v>
      </c>
      <c r="R90" s="40">
        <v>9.08066</v>
      </c>
      <c r="S90" s="40">
        <v>-23.501593</v>
      </c>
      <c r="T90" s="40">
        <v>35.409187000000003</v>
      </c>
      <c r="U90" s="40">
        <v>12.201404999999999</v>
      </c>
      <c r="V90" s="155">
        <v>45.145297999999997</v>
      </c>
      <c r="W90" s="24"/>
    </row>
    <row r="91" spans="1:23" x14ac:dyDescent="0.35">
      <c r="A91" s="2">
        <v>44617</v>
      </c>
      <c r="B91" s="40">
        <v>-6.6474675999999997</v>
      </c>
      <c r="C91" s="40">
        <v>-15.790283000000001</v>
      </c>
      <c r="D91" s="40">
        <v>8.9846369999999993</v>
      </c>
      <c r="E91" s="40">
        <v>10.710585</v>
      </c>
      <c r="F91" s="40">
        <v>-1.1699915000000001</v>
      </c>
      <c r="G91" s="40">
        <v>-7.5653195000000002</v>
      </c>
      <c r="H91" s="40">
        <v>0.13531446</v>
      </c>
      <c r="I91" s="40">
        <v>11.018276</v>
      </c>
      <c r="J91" s="40">
        <v>26.613403000000002</v>
      </c>
      <c r="K91" s="40">
        <v>-16.612732000000001</v>
      </c>
      <c r="L91" s="40">
        <v>9.3803040000000006</v>
      </c>
      <c r="M91" s="40">
        <v>14.661514</v>
      </c>
      <c r="N91" s="40">
        <v>22.067499999999999</v>
      </c>
      <c r="O91" s="40">
        <v>11.821771</v>
      </c>
      <c r="P91" s="40">
        <v>-32.077927000000003</v>
      </c>
      <c r="Q91" s="40">
        <v>28.299831000000001</v>
      </c>
      <c r="R91" s="40">
        <v>12.234259</v>
      </c>
      <c r="S91" s="40">
        <v>-26.924599000000001</v>
      </c>
      <c r="T91" s="40">
        <v>41.360652999999999</v>
      </c>
      <c r="U91" s="40">
        <v>13.149691000000001</v>
      </c>
      <c r="V91" s="155">
        <v>41.474021999999998</v>
      </c>
      <c r="W91" s="24"/>
    </row>
    <row r="92" spans="1:23" x14ac:dyDescent="0.35">
      <c r="A92" s="2">
        <v>44645</v>
      </c>
      <c r="B92" s="40">
        <v>-7.1584997000000001</v>
      </c>
      <c r="C92" s="40">
        <v>-5.1781360000000003</v>
      </c>
      <c r="D92" s="40">
        <v>12.410105</v>
      </c>
      <c r="E92" s="40">
        <v>4.8460483999999999</v>
      </c>
      <c r="F92" s="40">
        <v>6.9812535999999996</v>
      </c>
      <c r="G92" s="40">
        <v>15.697801999999999</v>
      </c>
      <c r="H92" s="40">
        <v>1.1995673</v>
      </c>
      <c r="I92" s="40">
        <v>9.44618</v>
      </c>
      <c r="J92" s="40">
        <v>26.244223000000002</v>
      </c>
      <c r="K92" s="40">
        <v>-17.921173</v>
      </c>
      <c r="L92" s="40">
        <v>26.967478</v>
      </c>
      <c r="M92" s="40">
        <v>19.925667000000001</v>
      </c>
      <c r="N92" s="40">
        <v>1.8297791000000001</v>
      </c>
      <c r="O92" s="40">
        <v>13.634729</v>
      </c>
      <c r="P92" s="40">
        <v>-32.434165999999998</v>
      </c>
      <c r="Q92" s="40">
        <v>34.522784999999999</v>
      </c>
      <c r="R92" s="40">
        <v>6.7318439999999997</v>
      </c>
      <c r="S92" s="40">
        <v>-11.853611000000001</v>
      </c>
      <c r="T92" s="40">
        <v>51.246834</v>
      </c>
      <c r="U92" s="40">
        <v>9.6629260000000006</v>
      </c>
      <c r="V92" s="155">
        <v>43.176197000000002</v>
      </c>
      <c r="W92" s="24"/>
    </row>
    <row r="93" spans="1:23" x14ac:dyDescent="0.35">
      <c r="A93" s="2">
        <v>44678</v>
      </c>
      <c r="B93" s="40">
        <v>-21.582619999999999</v>
      </c>
      <c r="C93" s="40">
        <v>-20.513200000000001</v>
      </c>
      <c r="D93" s="40">
        <v>18.762551999999999</v>
      </c>
      <c r="E93" s="40">
        <v>3.369999</v>
      </c>
      <c r="F93" s="40">
        <v>-17.046237999999999</v>
      </c>
      <c r="G93" s="40">
        <v>2.9455662</v>
      </c>
      <c r="H93" s="40">
        <v>-6.2522289999999998</v>
      </c>
      <c r="I93" s="40">
        <v>-12.467927</v>
      </c>
      <c r="J93" s="40">
        <v>10.543251</v>
      </c>
      <c r="K93" s="40">
        <v>-28.484344</v>
      </c>
      <c r="L93" s="40">
        <v>1.7571926</v>
      </c>
      <c r="M93" s="40">
        <v>-4.0063915000000003</v>
      </c>
      <c r="N93" s="40">
        <v>-4.7697362999999999</v>
      </c>
      <c r="O93" s="40">
        <v>13.992012000000001</v>
      </c>
      <c r="P93" s="40">
        <v>-41.587429999999998</v>
      </c>
      <c r="Q93" s="40">
        <v>24.329674000000001</v>
      </c>
      <c r="R93" s="40">
        <v>6.5840243999999997</v>
      </c>
      <c r="S93" s="40">
        <v>1.1235476</v>
      </c>
      <c r="T93" s="40">
        <v>44.299923</v>
      </c>
      <c r="U93" s="40">
        <v>-10.94628</v>
      </c>
      <c r="V93" s="155">
        <v>37.072384</v>
      </c>
      <c r="W93" s="24"/>
    </row>
    <row r="94" spans="1:23" x14ac:dyDescent="0.35">
      <c r="A94" s="2">
        <v>44708</v>
      </c>
      <c r="B94" s="40">
        <v>-24.849356</v>
      </c>
      <c r="C94" s="40">
        <v>13.790153999999999</v>
      </c>
      <c r="D94" s="40">
        <v>17.12463</v>
      </c>
      <c r="E94" s="40">
        <v>-0.26691556</v>
      </c>
      <c r="F94" s="40">
        <v>-24.676537</v>
      </c>
      <c r="G94" s="40">
        <v>1.8684864000000001</v>
      </c>
      <c r="H94" s="40">
        <v>-5.9916140000000002</v>
      </c>
      <c r="I94" s="40">
        <v>-6.1711309999999999</v>
      </c>
      <c r="J94" s="40">
        <v>13.982498</v>
      </c>
      <c r="K94" s="40">
        <v>-23.94079</v>
      </c>
      <c r="L94" s="40">
        <v>2.1554112000000001</v>
      </c>
      <c r="M94" s="40">
        <v>-6.9904622999999999</v>
      </c>
      <c r="N94" s="40">
        <v>-4.3899299999999997</v>
      </c>
      <c r="O94" s="40">
        <v>-0.36365389999999997</v>
      </c>
      <c r="P94" s="40">
        <v>-38.308005999999999</v>
      </c>
      <c r="Q94" s="40">
        <v>21.806823999999999</v>
      </c>
      <c r="R94" s="40">
        <v>3.5244106999999998</v>
      </c>
      <c r="S94" s="40">
        <v>-7.3451222999999999</v>
      </c>
      <c r="T94" s="40">
        <v>19.534659999999999</v>
      </c>
      <c r="U94" s="40">
        <v>-17.885006000000001</v>
      </c>
      <c r="V94" s="155">
        <v>21.517562999999999</v>
      </c>
      <c r="W94" s="24"/>
    </row>
    <row r="95" spans="1:23" x14ac:dyDescent="0.35">
      <c r="A95" s="2">
        <v>44739</v>
      </c>
      <c r="B95" s="40">
        <v>-14.216524</v>
      </c>
      <c r="C95" s="40">
        <v>-8.5677389999999995</v>
      </c>
      <c r="D95" s="40">
        <v>13.314999</v>
      </c>
      <c r="E95" s="40">
        <v>-17.745267999999999</v>
      </c>
      <c r="F95" s="40">
        <v>-32.793149999999997</v>
      </c>
      <c r="G95" s="40">
        <v>-1.8699049999999999</v>
      </c>
      <c r="H95" s="40">
        <v>-11.586624</v>
      </c>
      <c r="I95" s="40">
        <v>-14.82808</v>
      </c>
      <c r="J95" s="40">
        <v>0.85164309999999999</v>
      </c>
      <c r="K95" s="40">
        <v>-35.347397000000001</v>
      </c>
      <c r="L95" s="40">
        <v>-23.367070999999999</v>
      </c>
      <c r="M95" s="40">
        <v>-7.2636485000000004</v>
      </c>
      <c r="N95" s="40">
        <v>-14.822077999999999</v>
      </c>
      <c r="O95" s="40">
        <v>-5.0697802999999997</v>
      </c>
      <c r="P95" s="40">
        <v>-31.697071000000001</v>
      </c>
      <c r="Q95" s="40">
        <v>13.495803</v>
      </c>
      <c r="R95" s="40">
        <v>-0.15606880000000001</v>
      </c>
      <c r="S95" s="40">
        <v>-2.9015957999999999</v>
      </c>
      <c r="T95" s="40">
        <v>12.715268</v>
      </c>
      <c r="U95" s="40">
        <v>-27.394527</v>
      </c>
      <c r="V95" s="155">
        <v>5.5053710000000002</v>
      </c>
      <c r="W95" s="24"/>
    </row>
    <row r="96" spans="1:23" x14ac:dyDescent="0.35">
      <c r="A96" s="2">
        <v>44769</v>
      </c>
      <c r="B96" s="40">
        <v>-9.4573680000000007</v>
      </c>
      <c r="C96" s="40">
        <v>5.4836749999999999</v>
      </c>
      <c r="D96" s="40">
        <v>15.947222999999999</v>
      </c>
      <c r="E96" s="40">
        <v>-7.6291799999999999</v>
      </c>
      <c r="F96" s="40">
        <v>-33.955807</v>
      </c>
      <c r="G96" s="40">
        <v>-5.0994339999999996</v>
      </c>
      <c r="H96" s="40">
        <v>-5.7939949999999998</v>
      </c>
      <c r="I96" s="40">
        <v>-15.375048</v>
      </c>
      <c r="J96" s="40">
        <v>-3.7846028999999999</v>
      </c>
      <c r="K96" s="40">
        <v>-31.417888999999999</v>
      </c>
      <c r="L96" s="40">
        <v>-18.172466</v>
      </c>
      <c r="M96" s="40">
        <v>-5.8597507000000002</v>
      </c>
      <c r="N96" s="40">
        <v>-11.434669</v>
      </c>
      <c r="O96" s="40">
        <v>-0.4989326</v>
      </c>
      <c r="P96" s="40">
        <v>-22.435611999999999</v>
      </c>
      <c r="Q96" s="40">
        <v>22.943283000000001</v>
      </c>
      <c r="R96" s="40">
        <v>2.5220633000000001</v>
      </c>
      <c r="S96" s="40">
        <v>-6.9007690000000004</v>
      </c>
      <c r="T96" s="40">
        <v>20.404076</v>
      </c>
      <c r="U96" s="40">
        <v>-23.803217</v>
      </c>
      <c r="V96" s="155">
        <v>11.429083</v>
      </c>
      <c r="W96" s="24"/>
    </row>
    <row r="97" spans="1:23" x14ac:dyDescent="0.35">
      <c r="A97" s="2">
        <v>44799</v>
      </c>
      <c r="B97" s="40">
        <v>-17.547089</v>
      </c>
      <c r="C97" s="40">
        <v>8.1289180000000005</v>
      </c>
      <c r="D97" s="40">
        <v>17.142809</v>
      </c>
      <c r="E97" s="40">
        <v>-9.1192060000000001</v>
      </c>
      <c r="F97" s="40">
        <v>-40.836970000000001</v>
      </c>
      <c r="G97" s="40">
        <v>8.9169029999999996</v>
      </c>
      <c r="H97" s="40">
        <v>-9.5887370000000001</v>
      </c>
      <c r="I97" s="40">
        <v>-16.550142000000001</v>
      </c>
      <c r="J97" s="40">
        <v>-2.8123260000000001</v>
      </c>
      <c r="K97" s="40">
        <v>-29.992563000000001</v>
      </c>
      <c r="L97" s="40">
        <v>0.23092030999999999</v>
      </c>
      <c r="M97" s="40">
        <v>-6.3951549999999999</v>
      </c>
      <c r="N97" s="40">
        <v>-13.397932000000001</v>
      </c>
      <c r="O97" s="40">
        <v>-2.5350630000000001</v>
      </c>
      <c r="P97" s="40">
        <v>-25.916708</v>
      </c>
      <c r="Q97" s="40">
        <v>21.768356000000001</v>
      </c>
      <c r="R97" s="40">
        <v>2.676177</v>
      </c>
      <c r="S97" s="40">
        <v>-1.3478517999999999</v>
      </c>
      <c r="T97" s="40">
        <v>16.843653</v>
      </c>
      <c r="U97" s="40">
        <v>-19.829560000000001</v>
      </c>
      <c r="V97" s="155">
        <v>13.662863</v>
      </c>
      <c r="W97" s="24"/>
    </row>
    <row r="98" spans="1:23" x14ac:dyDescent="0.35">
      <c r="A98" s="2">
        <v>44831</v>
      </c>
      <c r="B98" s="40">
        <v>-26.039588999999999</v>
      </c>
      <c r="C98" s="40">
        <v>-3.3965646999999999</v>
      </c>
      <c r="D98" s="40">
        <v>13.855267</v>
      </c>
      <c r="E98" s="40">
        <v>-21.897815999999999</v>
      </c>
      <c r="F98" s="40">
        <v>-48.657584999999997</v>
      </c>
      <c r="G98" s="40">
        <v>-8.0829199999999997</v>
      </c>
      <c r="H98" s="40">
        <v>-14.589905999999999</v>
      </c>
      <c r="I98" s="40">
        <v>-28.461897</v>
      </c>
      <c r="J98" s="40">
        <v>-8.4369840000000007</v>
      </c>
      <c r="K98" s="40">
        <v>-39.435462999999999</v>
      </c>
      <c r="L98" s="40">
        <v>-1.3744533000000001</v>
      </c>
      <c r="M98" s="40">
        <v>-19.237321999999999</v>
      </c>
      <c r="N98" s="40">
        <v>-22.710896000000002</v>
      </c>
      <c r="O98" s="40">
        <v>-13.092542</v>
      </c>
      <c r="P98" s="40">
        <v>-34.565823000000002</v>
      </c>
      <c r="Q98" s="40">
        <v>7.3283433999999996</v>
      </c>
      <c r="R98" s="40">
        <v>-0.58271289999999998</v>
      </c>
      <c r="S98" s="40">
        <v>11.029911</v>
      </c>
      <c r="T98" s="40">
        <v>7.1030616999999996</v>
      </c>
      <c r="U98" s="40">
        <v>-29.110790000000001</v>
      </c>
      <c r="V98" s="155">
        <v>-2.6855349999999998</v>
      </c>
      <c r="W98" s="24"/>
    </row>
    <row r="99" spans="1:23" x14ac:dyDescent="0.35">
      <c r="A99" s="2">
        <v>44861</v>
      </c>
      <c r="B99" s="40">
        <v>-32.374839999999999</v>
      </c>
      <c r="C99" s="40">
        <v>9.3891030000000004</v>
      </c>
      <c r="D99" s="40">
        <v>0.80350639999999995</v>
      </c>
      <c r="E99" s="40">
        <v>-24.0273</v>
      </c>
      <c r="F99" s="40">
        <v>-46.182006999999999</v>
      </c>
      <c r="G99" s="40">
        <v>-6.1183633999999998</v>
      </c>
      <c r="H99" s="40">
        <v>-16.779941999999998</v>
      </c>
      <c r="I99" s="40">
        <v>-32.035224999999997</v>
      </c>
      <c r="J99" s="40">
        <v>3.2236099999999999</v>
      </c>
      <c r="K99" s="40">
        <v>-35.044044</v>
      </c>
      <c r="L99" s="40">
        <v>16.595099999999999</v>
      </c>
      <c r="M99" s="40">
        <v>-16.852855999999999</v>
      </c>
      <c r="N99" s="40">
        <v>-13.253612</v>
      </c>
      <c r="O99" s="40">
        <v>-10.270595999999999</v>
      </c>
      <c r="P99" s="40">
        <v>-46.187007999999999</v>
      </c>
      <c r="Q99" s="40">
        <v>4.3046236000000002</v>
      </c>
      <c r="R99" s="40">
        <v>-1.5532017</v>
      </c>
      <c r="S99" s="40">
        <v>27.630507999999999</v>
      </c>
      <c r="T99" s="40">
        <v>9.8717330000000008</v>
      </c>
      <c r="U99" s="40">
        <v>-41.149720000000002</v>
      </c>
      <c r="V99" s="155">
        <v>0.30930042000000002</v>
      </c>
      <c r="W99" s="24"/>
    </row>
    <row r="100" spans="1:23" x14ac:dyDescent="0.35">
      <c r="A100" s="2">
        <v>44890</v>
      </c>
      <c r="B100" s="40">
        <v>-30.022065999999999</v>
      </c>
      <c r="C100" s="40">
        <v>0.31707287000000001</v>
      </c>
      <c r="D100" s="40">
        <v>-0.20284653</v>
      </c>
      <c r="E100" s="40">
        <v>-19.671827</v>
      </c>
      <c r="F100" s="40">
        <v>-26.082628</v>
      </c>
      <c r="G100" s="40">
        <v>7.6545120000000004</v>
      </c>
      <c r="H100" s="40">
        <v>-4.8747299999999996</v>
      </c>
      <c r="I100" s="40">
        <v>-23.072136</v>
      </c>
      <c r="J100" s="40">
        <v>20.801566999999999</v>
      </c>
      <c r="K100" s="40">
        <v>-25.350612999999999</v>
      </c>
      <c r="L100" s="40">
        <v>11.817335999999999</v>
      </c>
      <c r="M100" s="40">
        <v>1.0324835999999999</v>
      </c>
      <c r="N100" s="40">
        <v>1.6418576</v>
      </c>
      <c r="O100" s="40">
        <v>-5.2188872999999996</v>
      </c>
      <c r="P100" s="40">
        <v>-36.320030000000003</v>
      </c>
      <c r="Q100" s="40">
        <v>0.71744920000000001</v>
      </c>
      <c r="R100" s="40">
        <v>-1.6755043999999999</v>
      </c>
      <c r="S100" s="40">
        <v>69.880039999999994</v>
      </c>
      <c r="T100" s="40">
        <v>-2.4913251000000001</v>
      </c>
      <c r="U100" s="40">
        <v>-43.880760000000002</v>
      </c>
      <c r="V100" s="155">
        <v>-3.2851159999999999</v>
      </c>
      <c r="W100" s="24"/>
    </row>
    <row r="101" spans="1:23" x14ac:dyDescent="0.35">
      <c r="A101" s="2">
        <v>44922</v>
      </c>
      <c r="B101" s="40">
        <v>-26.109404000000001</v>
      </c>
      <c r="C101" s="40">
        <v>21.36551</v>
      </c>
      <c r="D101" s="40">
        <v>-0.47976970000000002</v>
      </c>
      <c r="E101" s="40">
        <v>-18.054897</v>
      </c>
      <c r="F101" s="40">
        <v>-24.651437999999999</v>
      </c>
      <c r="G101" s="40">
        <v>3.0695557999999998</v>
      </c>
      <c r="H101" s="40">
        <v>-6.2358855999999996</v>
      </c>
      <c r="I101" s="40">
        <v>-27.888446999999999</v>
      </c>
      <c r="J101" s="40">
        <v>5.9626580000000002</v>
      </c>
      <c r="K101" s="40">
        <v>-26.226317999999999</v>
      </c>
      <c r="L101" s="40">
        <v>12.194203999999999</v>
      </c>
      <c r="M101" s="40">
        <v>-3.4667968999999998</v>
      </c>
      <c r="N101" s="40">
        <v>3.1109689999999999</v>
      </c>
      <c r="O101" s="40">
        <v>-7.8098115999999997</v>
      </c>
      <c r="P101" s="40">
        <v>-20.651478000000001</v>
      </c>
      <c r="Q101" s="40">
        <v>-6.0421762000000001</v>
      </c>
      <c r="R101" s="40">
        <v>0.40696860000000001</v>
      </c>
      <c r="S101" s="40">
        <v>74.535709999999995</v>
      </c>
      <c r="T101" s="40">
        <v>-6.2057137000000004</v>
      </c>
      <c r="U101" s="40">
        <v>-42.748665000000003</v>
      </c>
      <c r="V101" s="155">
        <v>-7.050872</v>
      </c>
      <c r="W101" s="24"/>
    </row>
    <row r="102" spans="1:23" x14ac:dyDescent="0.35">
      <c r="A102" s="2">
        <v>44953</v>
      </c>
      <c r="B102" s="40">
        <v>-9.8121589999999994</v>
      </c>
      <c r="C102" s="40">
        <v>18.547117</v>
      </c>
      <c r="D102" s="40">
        <v>4.5202850000000003</v>
      </c>
      <c r="E102" s="40">
        <v>-6.3638982999999998</v>
      </c>
      <c r="F102" s="40">
        <v>-15.700346</v>
      </c>
      <c r="G102" s="40">
        <v>2.6158570999999999</v>
      </c>
      <c r="H102" s="40">
        <v>2.6049614000000001</v>
      </c>
      <c r="I102" s="40">
        <v>-14.307964</v>
      </c>
      <c r="J102" s="40">
        <v>27.296506999999998</v>
      </c>
      <c r="K102" s="40">
        <v>-4.3589950000000002</v>
      </c>
      <c r="L102" s="40">
        <v>7.7673435</v>
      </c>
      <c r="M102" s="40">
        <v>-0.18275379999999999</v>
      </c>
      <c r="N102" s="40">
        <v>12.020599000000001</v>
      </c>
      <c r="O102" s="40">
        <v>-7.7044724999999996</v>
      </c>
      <c r="P102" s="40">
        <v>-4.5308885999999999</v>
      </c>
      <c r="Q102" s="40">
        <v>-7.6063814000000001</v>
      </c>
      <c r="R102" s="40">
        <v>2.8840303</v>
      </c>
      <c r="S102" s="40">
        <v>84.888756000000001</v>
      </c>
      <c r="T102" s="40">
        <v>-12.519151000000001</v>
      </c>
      <c r="U102" s="40">
        <v>-32.255543000000003</v>
      </c>
      <c r="V102" s="155">
        <v>-10.287041</v>
      </c>
      <c r="W102" s="24"/>
    </row>
    <row r="103" spans="1:23" x14ac:dyDescent="0.35">
      <c r="A103" s="2">
        <v>44984</v>
      </c>
      <c r="B103" s="40">
        <v>-18.34225</v>
      </c>
      <c r="C103" s="40">
        <v>15.005934</v>
      </c>
      <c r="D103" s="40">
        <v>-3.7852228000000001</v>
      </c>
      <c r="E103" s="40">
        <v>-17.154634000000001</v>
      </c>
      <c r="F103" s="40">
        <v>-13.514721</v>
      </c>
      <c r="G103" s="40">
        <v>-10.201425</v>
      </c>
      <c r="H103" s="40">
        <v>-11.996442</v>
      </c>
      <c r="I103" s="40">
        <v>-19.078773000000002</v>
      </c>
      <c r="J103" s="40">
        <v>19.092333</v>
      </c>
      <c r="K103" s="40">
        <v>-18.217669999999998</v>
      </c>
      <c r="L103" s="40">
        <v>-5.7309093000000004</v>
      </c>
      <c r="M103" s="40">
        <v>-18.65353</v>
      </c>
      <c r="N103" s="40">
        <v>14.938307</v>
      </c>
      <c r="O103" s="40">
        <v>-11.587292</v>
      </c>
      <c r="P103" s="40">
        <v>-16.696608000000001</v>
      </c>
      <c r="Q103" s="40">
        <v>-15.226788000000001</v>
      </c>
      <c r="R103" s="40">
        <v>-3.1281650000000001</v>
      </c>
      <c r="S103" s="40">
        <v>93.023240000000001</v>
      </c>
      <c r="T103" s="40">
        <v>-12.892067000000001</v>
      </c>
      <c r="U103" s="40">
        <v>-42.084892000000004</v>
      </c>
      <c r="V103" s="155">
        <v>-19.353210000000001</v>
      </c>
      <c r="W103" s="24"/>
    </row>
    <row r="104" spans="1:23" x14ac:dyDescent="0.35">
      <c r="A104" s="2">
        <v>45012</v>
      </c>
      <c r="B104" s="40">
        <v>-9.6421659999999996</v>
      </c>
      <c r="C104" s="40">
        <v>0.38299559999999999</v>
      </c>
      <c r="D104" s="40">
        <v>-5.1274004</v>
      </c>
      <c r="E104" s="40">
        <v>-9.756494</v>
      </c>
      <c r="F104" s="40">
        <v>-18.396394999999998</v>
      </c>
      <c r="G104" s="40">
        <v>-17.856342000000001</v>
      </c>
      <c r="H104" s="40">
        <v>-13.795631999999999</v>
      </c>
      <c r="I104" s="40">
        <v>-13.714159</v>
      </c>
      <c r="J104" s="40">
        <v>11.251974000000001</v>
      </c>
      <c r="K104" s="40">
        <v>-14.205121999999999</v>
      </c>
      <c r="L104" s="40">
        <v>-21.978259999999999</v>
      </c>
      <c r="M104" s="40">
        <v>-23.369568000000001</v>
      </c>
      <c r="N104" s="40">
        <v>18.859613</v>
      </c>
      <c r="O104" s="40">
        <v>-12.655365</v>
      </c>
      <c r="P104" s="40">
        <v>-7.5571479999999998</v>
      </c>
      <c r="Q104" s="40">
        <v>-23.326188999999999</v>
      </c>
      <c r="R104" s="40">
        <v>-4.9755516000000002</v>
      </c>
      <c r="S104" s="40">
        <v>74.738349999999997</v>
      </c>
      <c r="T104" s="40">
        <v>-23.665683999999999</v>
      </c>
      <c r="U104" s="40">
        <v>-36.326576000000003</v>
      </c>
      <c r="V104" s="155">
        <v>-18.787925999999999</v>
      </c>
      <c r="W104" s="24"/>
    </row>
    <row r="105" spans="1:23" x14ac:dyDescent="0.35">
      <c r="A105" s="2">
        <v>45043</v>
      </c>
      <c r="B105" s="40">
        <v>0.33921003</v>
      </c>
      <c r="C105" s="40">
        <v>18.454754000000001</v>
      </c>
      <c r="D105" s="40">
        <v>0.32310485999999999</v>
      </c>
      <c r="E105" s="40">
        <v>-7.3725459999999998</v>
      </c>
      <c r="F105" s="40">
        <v>15.18675</v>
      </c>
      <c r="G105" s="40">
        <v>2.515781</v>
      </c>
      <c r="H105" s="40">
        <v>-8.2989929999999994</v>
      </c>
      <c r="I105" s="40">
        <v>-6.9776590000000001</v>
      </c>
      <c r="J105" s="40">
        <v>23.571670000000001</v>
      </c>
      <c r="K105" s="40">
        <v>-6.0510453999999996</v>
      </c>
      <c r="L105" s="40">
        <v>-4.3584290000000001</v>
      </c>
      <c r="M105" s="40">
        <v>-6.1324889999999996</v>
      </c>
      <c r="N105" s="40">
        <v>22.0837</v>
      </c>
      <c r="O105" s="40">
        <v>-7.2598989999999999</v>
      </c>
      <c r="P105" s="40">
        <v>0.61304570000000003</v>
      </c>
      <c r="Q105" s="40">
        <v>-20.290035</v>
      </c>
      <c r="R105" s="40">
        <v>-7.862133</v>
      </c>
      <c r="S105" s="40">
        <v>45.853900000000003</v>
      </c>
      <c r="T105" s="40">
        <v>-16.343266</v>
      </c>
      <c r="U105" s="40">
        <v>-28.878302000000001</v>
      </c>
      <c r="V105" s="155">
        <v>-17.019069999999999</v>
      </c>
      <c r="W105" s="24"/>
    </row>
    <row r="106" spans="1:23" x14ac:dyDescent="0.35">
      <c r="A106" s="2">
        <v>45072</v>
      </c>
      <c r="B106" s="40">
        <v>-7.5921354000000001</v>
      </c>
      <c r="C106" s="40">
        <v>4.7284126000000004</v>
      </c>
      <c r="D106" s="40">
        <v>1.7499924</v>
      </c>
      <c r="E106" s="40">
        <v>-9.3209689999999998</v>
      </c>
      <c r="F106" s="40">
        <v>11.628187</v>
      </c>
      <c r="G106" s="40">
        <v>1.3893366</v>
      </c>
      <c r="H106" s="40">
        <v>-10.296607</v>
      </c>
      <c r="I106" s="40">
        <v>0.58897734000000002</v>
      </c>
      <c r="J106" s="40">
        <v>22.055304</v>
      </c>
      <c r="K106" s="40">
        <v>-4.0632843999999997</v>
      </c>
      <c r="L106" s="40">
        <v>-4.9050209999999996</v>
      </c>
      <c r="M106" s="40">
        <v>-17.069535999999999</v>
      </c>
      <c r="N106" s="40">
        <v>33.911406999999997</v>
      </c>
      <c r="O106" s="40">
        <v>2.2882104000000001</v>
      </c>
      <c r="P106" s="40">
        <v>-8.7305600000000005</v>
      </c>
      <c r="Q106" s="40">
        <v>-12.834674</v>
      </c>
      <c r="R106" s="40">
        <v>-6.2978563000000003</v>
      </c>
      <c r="S106" s="40">
        <v>48.787235000000003</v>
      </c>
      <c r="T106" s="40">
        <v>-11.438523999999999</v>
      </c>
      <c r="U106" s="40">
        <v>-21.121174</v>
      </c>
      <c r="V106" s="155">
        <v>-8.8140730000000005</v>
      </c>
      <c r="W106" s="24"/>
    </row>
    <row r="107" spans="1:23" x14ac:dyDescent="0.35">
      <c r="A107" s="2">
        <v>45104</v>
      </c>
      <c r="B107" s="40">
        <v>-19.97307</v>
      </c>
      <c r="C107" s="40">
        <v>23.7818</v>
      </c>
      <c r="D107" s="40">
        <v>4.0047645999999997</v>
      </c>
      <c r="E107" s="40">
        <v>4.9158216000000001</v>
      </c>
      <c r="F107" s="40">
        <v>31.743027000000001</v>
      </c>
      <c r="G107" s="40">
        <v>19.531905999999999</v>
      </c>
      <c r="H107" s="40">
        <v>-5.5478152999999999</v>
      </c>
      <c r="I107" s="40">
        <v>6.186712</v>
      </c>
      <c r="J107" s="40">
        <v>35.767150000000001</v>
      </c>
      <c r="K107" s="40">
        <v>9.8203069999999997</v>
      </c>
      <c r="L107" s="40">
        <v>27.621735000000001</v>
      </c>
      <c r="M107" s="40">
        <v>-8.238524</v>
      </c>
      <c r="N107" s="40">
        <v>53.480483999999997</v>
      </c>
      <c r="O107" s="40">
        <v>8.7594619999999992</v>
      </c>
      <c r="P107" s="40">
        <v>-16.993469999999999</v>
      </c>
      <c r="Q107" s="40">
        <v>-10.999179</v>
      </c>
      <c r="R107" s="40">
        <v>-6.4612093000000002</v>
      </c>
      <c r="S107" s="40">
        <v>45.655810000000002</v>
      </c>
      <c r="T107" s="40">
        <v>-1.7882168000000001</v>
      </c>
      <c r="U107" s="40">
        <v>-7.1031810000000002</v>
      </c>
      <c r="V107" s="155">
        <v>2.8741956000000002</v>
      </c>
      <c r="W107" s="24"/>
    </row>
    <row r="108" spans="1:23" x14ac:dyDescent="0.35">
      <c r="A108" s="2">
        <v>45134</v>
      </c>
      <c r="B108" s="40">
        <v>-14.294480999999999</v>
      </c>
      <c r="C108" s="40">
        <v>27.092587999999999</v>
      </c>
      <c r="D108" s="40">
        <v>5.408156</v>
      </c>
      <c r="E108" s="40">
        <v>8.2293400000000005</v>
      </c>
      <c r="F108" s="40">
        <v>52.705573999999999</v>
      </c>
      <c r="G108" s="40">
        <v>36.406075000000001</v>
      </c>
      <c r="H108" s="40">
        <v>-0.39755701999999998</v>
      </c>
      <c r="I108" s="40">
        <v>10.343622999999999</v>
      </c>
      <c r="J108" s="40">
        <v>44.680534000000002</v>
      </c>
      <c r="K108" s="40">
        <v>12.1558075</v>
      </c>
      <c r="L108" s="40">
        <v>30.184149999999999</v>
      </c>
      <c r="M108" s="40">
        <v>5.9649109999999999</v>
      </c>
      <c r="N108" s="40">
        <v>71.986594999999994</v>
      </c>
      <c r="O108" s="40">
        <v>7.1154593999999998</v>
      </c>
      <c r="P108" s="40">
        <v>-7.2449025999999996</v>
      </c>
      <c r="Q108" s="40">
        <v>-11.07381</v>
      </c>
      <c r="R108" s="40">
        <v>-2.1022439999999998</v>
      </c>
      <c r="S108" s="40">
        <v>75.706085000000002</v>
      </c>
      <c r="T108" s="40">
        <v>-3.7061989999999998</v>
      </c>
      <c r="U108" s="40">
        <v>-0.23527144999999999</v>
      </c>
      <c r="V108" s="155">
        <v>0.14994144000000001</v>
      </c>
      <c r="W108" s="24"/>
    </row>
    <row r="109" spans="1:23" x14ac:dyDescent="0.35">
      <c r="A109" s="2">
        <v>45163</v>
      </c>
      <c r="B109" s="40">
        <v>-17.27758</v>
      </c>
      <c r="C109" s="40">
        <v>9.875095</v>
      </c>
      <c r="D109" s="40">
        <v>-1.1184931</v>
      </c>
      <c r="E109" s="40">
        <v>-9.0155899999999995</v>
      </c>
      <c r="F109" s="40">
        <v>46.130549999999999</v>
      </c>
      <c r="G109" s="40">
        <v>24.103462</v>
      </c>
      <c r="H109" s="40">
        <v>-3.9821445999999998</v>
      </c>
      <c r="I109" s="40">
        <v>3.0100584000000001</v>
      </c>
      <c r="J109" s="40">
        <v>35.653959999999998</v>
      </c>
      <c r="K109" s="40">
        <v>5.2539945000000001</v>
      </c>
      <c r="L109" s="40">
        <v>7.1897149999999996</v>
      </c>
      <c r="M109" s="40">
        <v>-5.0455212999999999</v>
      </c>
      <c r="N109" s="40">
        <v>55.071055999999999</v>
      </c>
      <c r="O109" s="40">
        <v>1.5819669000000001</v>
      </c>
      <c r="P109" s="40">
        <v>-11.731135999999999</v>
      </c>
      <c r="Q109" s="40">
        <v>-19.845134999999999</v>
      </c>
      <c r="R109" s="40">
        <v>-5.0696135</v>
      </c>
      <c r="S109" s="40">
        <v>71.041175999999993</v>
      </c>
      <c r="T109" s="40">
        <v>-7.0782957</v>
      </c>
      <c r="U109" s="40">
        <v>-6.7367435000000002</v>
      </c>
      <c r="V109" s="155">
        <v>-9.6626340000000006</v>
      </c>
      <c r="W109" s="24"/>
    </row>
    <row r="110" spans="1:23" x14ac:dyDescent="0.35">
      <c r="A110" s="2">
        <v>45196</v>
      </c>
      <c r="B110" s="40">
        <v>-7.5445650000000004</v>
      </c>
      <c r="C110" s="40">
        <v>12.573468999999999</v>
      </c>
      <c r="D110" s="40">
        <v>-2.7090787999999999</v>
      </c>
      <c r="E110" s="40">
        <v>10.274803</v>
      </c>
      <c r="F110" s="40">
        <v>54.502464000000003</v>
      </c>
      <c r="G110" s="40">
        <v>32.274773000000003</v>
      </c>
      <c r="H110" s="40">
        <v>4.2479633999999997</v>
      </c>
      <c r="I110" s="40">
        <v>16.884540000000001</v>
      </c>
      <c r="J110" s="40">
        <v>34.746456000000002</v>
      </c>
      <c r="K110" s="40">
        <v>20.753992</v>
      </c>
      <c r="L110" s="40">
        <v>13.635301999999999</v>
      </c>
      <c r="M110" s="40">
        <v>5.4932949999999998</v>
      </c>
      <c r="N110" s="40">
        <v>64.140209999999996</v>
      </c>
      <c r="O110" s="40">
        <v>9.7110749999999992</v>
      </c>
      <c r="P110" s="40">
        <v>1.1104345</v>
      </c>
      <c r="Q110" s="40">
        <v>-11.354536</v>
      </c>
      <c r="R110" s="40">
        <v>-7.0428014000000001</v>
      </c>
      <c r="S110" s="40">
        <v>74.161850000000001</v>
      </c>
      <c r="T110" s="40">
        <v>4.0887713000000003</v>
      </c>
      <c r="U110" s="40">
        <v>1.2372255000000001</v>
      </c>
      <c r="V110" s="155">
        <v>-3.5345554000000001E-3</v>
      </c>
      <c r="W110" s="24"/>
    </row>
    <row r="111" spans="1:23" x14ac:dyDescent="0.35">
      <c r="A111" s="2">
        <v>45226</v>
      </c>
      <c r="B111" s="40">
        <v>-4.7367809999999997</v>
      </c>
      <c r="C111" s="40">
        <v>3.0562640000000001</v>
      </c>
      <c r="D111" s="40">
        <v>-11.0887165</v>
      </c>
      <c r="E111" s="40">
        <v>-1.5784860000000001</v>
      </c>
      <c r="F111" s="40">
        <v>60.840331999999997</v>
      </c>
      <c r="G111" s="40">
        <v>14.278067</v>
      </c>
      <c r="H111" s="40">
        <v>0.38450955999999997</v>
      </c>
      <c r="I111" s="40">
        <v>22.85397</v>
      </c>
      <c r="J111" s="40">
        <v>13.801717999999999</v>
      </c>
      <c r="K111" s="40">
        <v>7.3673605999999996</v>
      </c>
      <c r="L111" s="40">
        <v>4.344201</v>
      </c>
      <c r="M111" s="40">
        <v>-1.1664093</v>
      </c>
      <c r="N111" s="40">
        <v>43.181334999999997</v>
      </c>
      <c r="O111" s="40">
        <v>2.8710960999999999</v>
      </c>
      <c r="P111" s="40">
        <v>14.953661</v>
      </c>
      <c r="Q111" s="40">
        <v>-20.770813</v>
      </c>
      <c r="R111" s="40">
        <v>-13.361788000000001</v>
      </c>
      <c r="S111" s="40">
        <v>32.331850000000003</v>
      </c>
      <c r="T111" s="40">
        <v>-11.822194</v>
      </c>
      <c r="U111" s="40">
        <v>3.3405184999999999</v>
      </c>
      <c r="V111" s="155">
        <v>-13.4386835</v>
      </c>
      <c r="W111" s="24"/>
    </row>
    <row r="112" spans="1:23" x14ac:dyDescent="0.35">
      <c r="A112" s="2">
        <v>45257</v>
      </c>
      <c r="B112" s="40">
        <v>-7.1007610000000003</v>
      </c>
      <c r="C112" s="40">
        <v>9.5016839999999991</v>
      </c>
      <c r="D112" s="40">
        <v>-3.2704412999999999</v>
      </c>
      <c r="E112" s="40">
        <v>-2.4530172000000001</v>
      </c>
      <c r="F112" s="40">
        <v>47.876761999999999</v>
      </c>
      <c r="G112" s="40">
        <v>8.3139420000000008</v>
      </c>
      <c r="H112" s="40">
        <v>-3.2360910999999999</v>
      </c>
      <c r="I112" s="40">
        <v>15.428352</v>
      </c>
      <c r="J112" s="40">
        <v>18.014562999999999</v>
      </c>
      <c r="K112" s="40">
        <v>9.3986750000000008</v>
      </c>
      <c r="L112" s="40">
        <v>25.816132</v>
      </c>
      <c r="M112" s="40">
        <v>-5.1912726999999999</v>
      </c>
      <c r="N112" s="40">
        <v>43.991076999999997</v>
      </c>
      <c r="O112" s="40">
        <v>4.4032692999999998</v>
      </c>
      <c r="P112" s="40">
        <v>3.7968755000000001</v>
      </c>
      <c r="Q112" s="40">
        <v>-10.204893</v>
      </c>
      <c r="R112" s="40">
        <v>-14.0309925</v>
      </c>
      <c r="S112" s="40">
        <v>11.666191</v>
      </c>
      <c r="T112" s="40">
        <v>-2.0099819000000001</v>
      </c>
      <c r="U112" s="40">
        <v>13.938332000000001</v>
      </c>
      <c r="V112" s="155">
        <v>1.5028596000000001</v>
      </c>
      <c r="W112" s="24"/>
    </row>
    <row r="113" spans="1:23" x14ac:dyDescent="0.35">
      <c r="A113" s="2">
        <v>45287</v>
      </c>
      <c r="B113" s="40">
        <v>-16.400307000000002</v>
      </c>
      <c r="C113" s="40">
        <v>11.93285</v>
      </c>
      <c r="D113" s="40">
        <v>1.7116070000000001</v>
      </c>
      <c r="E113" s="40">
        <v>1.0259867</v>
      </c>
      <c r="F113" s="40">
        <v>57.264457999999998</v>
      </c>
      <c r="G113" s="40">
        <v>26.1065</v>
      </c>
      <c r="H113" s="40">
        <v>-2.8211415</v>
      </c>
      <c r="I113" s="40">
        <v>27.267885</v>
      </c>
      <c r="J113" s="40">
        <v>36.194347</v>
      </c>
      <c r="K113" s="40">
        <v>15.431511</v>
      </c>
      <c r="L113" s="40">
        <v>34.537579999999998</v>
      </c>
      <c r="M113" s="40">
        <v>-1.3661920999999999</v>
      </c>
      <c r="N113" s="40">
        <v>45.464370000000002</v>
      </c>
      <c r="O113" s="40">
        <v>17.091131000000001</v>
      </c>
      <c r="P113" s="40">
        <v>-15.808958000000001</v>
      </c>
      <c r="Q113" s="40">
        <v>1.117909</v>
      </c>
      <c r="R113" s="40">
        <v>-14.16356</v>
      </c>
      <c r="S113" s="40">
        <v>-9.7473919999999996</v>
      </c>
      <c r="T113" s="40">
        <v>0.72201490000000002</v>
      </c>
      <c r="U113" s="40">
        <v>13.433695</v>
      </c>
      <c r="V113" s="155">
        <v>15.422034</v>
      </c>
      <c r="W113" s="24"/>
    </row>
    <row r="114" spans="1:23" x14ac:dyDescent="0.35">
      <c r="A114" s="2">
        <v>45317</v>
      </c>
      <c r="B114" s="40">
        <v>-26.920079999999999</v>
      </c>
      <c r="C114" s="40">
        <v>-7.3499439999999998</v>
      </c>
      <c r="D114" s="40">
        <v>-5.8747290000000003</v>
      </c>
      <c r="E114" s="40">
        <v>-7.4779986999999997</v>
      </c>
      <c r="F114" s="40">
        <v>30.091975999999999</v>
      </c>
      <c r="G114" s="40">
        <v>11.320567</v>
      </c>
      <c r="H114" s="40">
        <v>-8.9762629999999994</v>
      </c>
      <c r="I114" s="40">
        <v>11.413956000000001</v>
      </c>
      <c r="J114" s="40">
        <v>16.171097</v>
      </c>
      <c r="K114" s="40">
        <v>-6.1970530000000004</v>
      </c>
      <c r="L114" s="40">
        <v>15.805197</v>
      </c>
      <c r="M114" s="40">
        <v>-12.213153</v>
      </c>
      <c r="N114" s="40">
        <v>33.53013</v>
      </c>
      <c r="O114" s="40">
        <v>17.564523999999999</v>
      </c>
      <c r="P114" s="40">
        <v>-29.699057</v>
      </c>
      <c r="Q114" s="40">
        <v>-4.2439520000000002</v>
      </c>
      <c r="R114" s="40">
        <v>-18.140529999999998</v>
      </c>
      <c r="S114" s="40">
        <v>5.262041</v>
      </c>
      <c r="T114" s="40">
        <v>4.5768259999999996</v>
      </c>
      <c r="U114" s="40">
        <v>4.9507855999999997</v>
      </c>
      <c r="V114" s="155">
        <v>12.410879</v>
      </c>
      <c r="W114" s="24"/>
    </row>
    <row r="115" spans="1:23" x14ac:dyDescent="0.35">
      <c r="A115" s="2">
        <v>45349</v>
      </c>
      <c r="B115" s="40">
        <v>-16.739833999999998</v>
      </c>
      <c r="C115" s="40">
        <v>-4.4872339999999999</v>
      </c>
      <c r="D115" s="40">
        <v>0.53254365999999997</v>
      </c>
      <c r="E115" s="40">
        <v>5.7009460000000001</v>
      </c>
      <c r="F115" s="40">
        <v>58.027479999999997</v>
      </c>
      <c r="G115" s="40">
        <v>25.830387000000002</v>
      </c>
      <c r="H115" s="40">
        <v>2.7095674999999999</v>
      </c>
      <c r="I115" s="40">
        <v>18.397103999999999</v>
      </c>
      <c r="J115" s="40">
        <v>17.528116000000001</v>
      </c>
      <c r="K115" s="40">
        <v>11.178648000000001</v>
      </c>
      <c r="L115" s="40">
        <v>30.891943000000001</v>
      </c>
      <c r="M115" s="40">
        <v>-5.0036963999999999</v>
      </c>
      <c r="N115" s="40">
        <v>27.261925000000002</v>
      </c>
      <c r="O115" s="40">
        <v>32.656179999999999</v>
      </c>
      <c r="P115" s="40">
        <v>-14.210272</v>
      </c>
      <c r="Q115" s="40">
        <v>2.7909397999999999</v>
      </c>
      <c r="R115" s="40">
        <v>-14.357697999999999</v>
      </c>
      <c r="S115" s="40">
        <v>10.995865</v>
      </c>
      <c r="T115" s="40">
        <v>3.1801105000000001</v>
      </c>
      <c r="U115" s="40">
        <v>24.717606</v>
      </c>
      <c r="V115" s="155">
        <v>26.495111000000001</v>
      </c>
      <c r="W115" s="24"/>
    </row>
    <row r="116" spans="1:23" x14ac:dyDescent="0.35">
      <c r="A116" s="2">
        <v>45378</v>
      </c>
      <c r="B116" s="40">
        <v>-16.771322000000001</v>
      </c>
      <c r="C116" s="40">
        <v>-1.2083888</v>
      </c>
      <c r="D116" s="40">
        <v>1.5988708</v>
      </c>
      <c r="E116" s="40">
        <v>3.0148030000000001</v>
      </c>
      <c r="F116" s="40">
        <v>61.587310000000002</v>
      </c>
      <c r="G116" s="40">
        <v>37.669266</v>
      </c>
      <c r="H116" s="40">
        <v>4.1331769999999999</v>
      </c>
      <c r="I116" s="40">
        <v>21.207439999999998</v>
      </c>
      <c r="J116" s="40">
        <v>22.832191000000002</v>
      </c>
      <c r="K116" s="40">
        <v>16.087340999999999</v>
      </c>
      <c r="L116" s="40">
        <v>32.330727000000003</v>
      </c>
      <c r="M116" s="40">
        <v>-1.5634596000000001</v>
      </c>
      <c r="N116" s="40">
        <v>38.280856999999997</v>
      </c>
      <c r="O116" s="40">
        <v>32.436324999999997</v>
      </c>
      <c r="P116" s="40">
        <v>-14.919930000000001</v>
      </c>
      <c r="Q116" s="40">
        <v>2.0118355999999999</v>
      </c>
      <c r="R116" s="40">
        <v>-13.339024999999999</v>
      </c>
      <c r="S116" s="40">
        <v>8.6993690000000008</v>
      </c>
      <c r="T116" s="40">
        <v>9.5070119999999996</v>
      </c>
      <c r="U116" s="40">
        <v>20.714928</v>
      </c>
      <c r="V116" s="155">
        <v>18.932269999999999</v>
      </c>
      <c r="W116" s="24"/>
    </row>
    <row r="117" spans="1:23" x14ac:dyDescent="0.35">
      <c r="A117" s="2">
        <v>45408</v>
      </c>
      <c r="B117" s="40">
        <v>-12.611091999999999</v>
      </c>
      <c r="C117" s="40">
        <v>-1.3757706000000001</v>
      </c>
      <c r="D117" s="40">
        <v>-13.855344000000001</v>
      </c>
      <c r="E117" s="40">
        <v>-1.5681206999999999</v>
      </c>
      <c r="F117" s="40">
        <v>42.960514000000003</v>
      </c>
      <c r="G117" s="40">
        <v>40.044167000000002</v>
      </c>
      <c r="H117" s="40">
        <v>6.3287259999999996</v>
      </c>
      <c r="I117" s="40">
        <v>23.359715999999999</v>
      </c>
      <c r="J117" s="40">
        <v>16.062773</v>
      </c>
      <c r="K117" s="40">
        <v>8.7630160000000004</v>
      </c>
      <c r="L117" s="40">
        <v>22.019410000000001</v>
      </c>
      <c r="M117" s="40">
        <v>-2.3598373000000001</v>
      </c>
      <c r="N117" s="40">
        <v>33.621834</v>
      </c>
      <c r="O117" s="40">
        <v>30.201125999999999</v>
      </c>
      <c r="P117" s="40">
        <v>-6.3938084000000002</v>
      </c>
      <c r="Q117" s="40">
        <v>-0.85746646000000004</v>
      </c>
      <c r="R117" s="40">
        <v>-11.918134</v>
      </c>
      <c r="S117" s="40">
        <v>29.66789</v>
      </c>
      <c r="T117" s="40">
        <v>-1.1568546</v>
      </c>
      <c r="U117" s="40">
        <v>10.001099</v>
      </c>
      <c r="V117" s="155">
        <v>7.7465890000000002</v>
      </c>
      <c r="W117" s="24"/>
    </row>
    <row r="118" spans="1:23" x14ac:dyDescent="0.35">
      <c r="A118" s="2">
        <v>45436</v>
      </c>
      <c r="B118" s="40">
        <v>-8.0749089999999999</v>
      </c>
      <c r="C118" s="40">
        <v>3.8719535</v>
      </c>
      <c r="D118" s="40">
        <v>-10.994935</v>
      </c>
      <c r="E118" s="40">
        <v>-1.0555029</v>
      </c>
      <c r="F118" s="40">
        <v>47.397590000000001</v>
      </c>
      <c r="G118" s="40">
        <v>52.624310000000001</v>
      </c>
      <c r="H118" s="40">
        <v>14.538026</v>
      </c>
      <c r="I118" s="40">
        <v>30.324649999999998</v>
      </c>
      <c r="J118" s="40">
        <v>12.915003</v>
      </c>
      <c r="K118" s="40">
        <v>5.4958223999999998</v>
      </c>
      <c r="L118" s="40">
        <v>9.0606930000000006</v>
      </c>
      <c r="M118" s="40">
        <v>14.872683</v>
      </c>
      <c r="N118" s="40">
        <v>28.729033999999999</v>
      </c>
      <c r="O118" s="40">
        <v>31.51803</v>
      </c>
      <c r="P118" s="40">
        <v>3.9243101999999999</v>
      </c>
      <c r="Q118" s="40">
        <v>-8.0960640000000001</v>
      </c>
      <c r="R118" s="40">
        <v>-10.7437725</v>
      </c>
      <c r="S118" s="40">
        <v>56.787956000000001</v>
      </c>
      <c r="T118" s="40">
        <v>-1.2513936000000001</v>
      </c>
      <c r="U118" s="40">
        <v>8.4096189999999993</v>
      </c>
      <c r="V118" s="155">
        <v>3.6357879999999998</v>
      </c>
      <c r="W118" s="24"/>
    </row>
    <row r="119" spans="1:23" x14ac:dyDescent="0.35">
      <c r="A119" s="2">
        <v>45470</v>
      </c>
      <c r="B119" s="40">
        <v>-9.6926869999999994</v>
      </c>
      <c r="C119" s="40">
        <v>-7.8061522999999999</v>
      </c>
      <c r="D119" s="40">
        <v>-14.131456</v>
      </c>
      <c r="E119" s="40">
        <v>-6.1126709999999997</v>
      </c>
      <c r="F119" s="40">
        <v>34.320070000000001</v>
      </c>
      <c r="G119" s="40">
        <v>37.014400000000002</v>
      </c>
      <c r="H119" s="40">
        <v>15.316105</v>
      </c>
      <c r="I119" s="40">
        <v>28.405035000000002</v>
      </c>
      <c r="J119" s="40">
        <v>-8.3634430000000002</v>
      </c>
      <c r="K119" s="40">
        <v>4.5545340000000003</v>
      </c>
      <c r="L119" s="40">
        <v>-8.0634169999999994</v>
      </c>
      <c r="M119" s="40">
        <v>9.7003939999999993</v>
      </c>
      <c r="N119" s="40">
        <v>12.772619000000001</v>
      </c>
      <c r="O119" s="40">
        <v>29.70711</v>
      </c>
      <c r="P119" s="40">
        <v>-4.3543158000000002</v>
      </c>
      <c r="Q119" s="40">
        <v>0.20380019999999999</v>
      </c>
      <c r="R119" s="40">
        <v>-11.409241</v>
      </c>
      <c r="S119" s="40">
        <v>52.973854000000003</v>
      </c>
      <c r="T119" s="40">
        <v>-3.69367</v>
      </c>
      <c r="U119" s="40">
        <v>-4.9260080000000004</v>
      </c>
      <c r="V119" s="155">
        <v>1.8959165</v>
      </c>
      <c r="W119" s="24"/>
    </row>
    <row r="120" spans="1:23" x14ac:dyDescent="0.35">
      <c r="A120" s="2">
        <v>45499</v>
      </c>
      <c r="B120" s="40">
        <v>-13.9197235</v>
      </c>
      <c r="C120" s="40">
        <v>-15.794134</v>
      </c>
      <c r="D120" s="40">
        <v>-11.900223</v>
      </c>
      <c r="E120" s="40">
        <v>-5.0911784000000004</v>
      </c>
      <c r="F120" s="40">
        <v>19.419884</v>
      </c>
      <c r="G120" s="40">
        <v>27.578724000000001</v>
      </c>
      <c r="H120" s="40">
        <v>10.513579999999999</v>
      </c>
      <c r="I120" s="40">
        <v>21.261429</v>
      </c>
      <c r="J120" s="40">
        <v>-9.8760309999999993</v>
      </c>
      <c r="K120" s="40">
        <v>-1.1528134000000001</v>
      </c>
      <c r="L120" s="40">
        <v>-12.968856000000001</v>
      </c>
      <c r="M120" s="40">
        <v>2.1622895999999998</v>
      </c>
      <c r="N120" s="40">
        <v>8.7894330000000007</v>
      </c>
      <c r="O120" s="40">
        <v>27.170991999999998</v>
      </c>
      <c r="P120" s="40">
        <v>-10.887122</v>
      </c>
      <c r="Q120" s="40">
        <v>-3.5986066000000001</v>
      </c>
      <c r="R120" s="40">
        <v>-14.25826</v>
      </c>
      <c r="S120" s="40">
        <v>38.422454999999999</v>
      </c>
      <c r="T120" s="40">
        <v>0.30821562000000002</v>
      </c>
      <c r="U120" s="40">
        <v>-12.79664</v>
      </c>
      <c r="V120" s="155">
        <v>-0.37807225999999999</v>
      </c>
      <c r="W120" s="24"/>
    </row>
    <row r="121" spans="1:23" x14ac:dyDescent="0.35">
      <c r="A121" s="2">
        <v>45531</v>
      </c>
      <c r="B121" s="40">
        <v>-7.7355384999999997</v>
      </c>
      <c r="C121" s="40">
        <v>-4.3303070000000004</v>
      </c>
      <c r="D121" s="40">
        <v>-0.46689510000000001</v>
      </c>
      <c r="E121" s="40">
        <v>16.604697999999999</v>
      </c>
      <c r="F121" s="40">
        <v>35.899033000000003</v>
      </c>
      <c r="G121" s="40">
        <v>34.569540000000003</v>
      </c>
      <c r="H121" s="40">
        <v>25.339317000000001</v>
      </c>
      <c r="I121" s="40">
        <v>34.0822</v>
      </c>
      <c r="J121" s="40">
        <v>-14.286929000000001</v>
      </c>
      <c r="K121" s="40">
        <v>9.5162980000000008</v>
      </c>
      <c r="L121" s="40">
        <v>4.7604559999999996</v>
      </c>
      <c r="M121" s="40">
        <v>22.712730000000001</v>
      </c>
      <c r="N121" s="40">
        <v>17.661307999999998</v>
      </c>
      <c r="O121" s="40">
        <v>30.644428000000001</v>
      </c>
      <c r="P121" s="40">
        <v>-1.4892578000000001</v>
      </c>
      <c r="Q121" s="40">
        <v>2.3158789</v>
      </c>
      <c r="R121" s="40">
        <v>-12.555432</v>
      </c>
      <c r="S121" s="40">
        <v>1.8405199000000001</v>
      </c>
      <c r="T121" s="40">
        <v>2.9542685</v>
      </c>
      <c r="U121" s="40">
        <v>-8.445036</v>
      </c>
      <c r="V121" s="155">
        <v>8.1804159999999992</v>
      </c>
      <c r="W121" s="24"/>
    </row>
    <row r="122" spans="1:23" x14ac:dyDescent="0.35">
      <c r="A122" s="2">
        <v>45562</v>
      </c>
      <c r="B122">
        <v>5.1481842999999996</v>
      </c>
      <c r="C122">
        <v>11.568486999999999</v>
      </c>
      <c r="D122">
        <v>8.7595220000000005</v>
      </c>
      <c r="E122">
        <v>23.068463999999999</v>
      </c>
      <c r="F122">
        <v>54.031326</v>
      </c>
      <c r="G122">
        <v>55.431904000000003</v>
      </c>
      <c r="H122">
        <v>36.405216000000003</v>
      </c>
      <c r="I122">
        <v>43.594695999999999</v>
      </c>
      <c r="J122">
        <v>-3.0274450000000002</v>
      </c>
      <c r="K122">
        <v>17.225147</v>
      </c>
      <c r="L122">
        <v>5.8058740000000002</v>
      </c>
      <c r="M122">
        <v>41.752887999999999</v>
      </c>
      <c r="N122">
        <v>36.134636</v>
      </c>
      <c r="O122">
        <v>32.765197999999998</v>
      </c>
      <c r="P122">
        <v>19.846724999999999</v>
      </c>
      <c r="Q122">
        <v>9.466564</v>
      </c>
      <c r="R122">
        <v>-3.1392992</v>
      </c>
      <c r="S122">
        <v>-1.1450589</v>
      </c>
      <c r="T122">
        <v>4.3456197000000003</v>
      </c>
      <c r="U122">
        <v>-0.99960565999999995</v>
      </c>
      <c r="V122" s="1">
        <v>14.031005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-32.374839999999999</v>
      </c>
      <c r="C126" s="40" cm="1">
        <f t="array" ref="C126">MIN(_xlfn._xlws.FILTER(C2:C122, ISNUMBER(C2:C122)))</f>
        <v>-50.721465999999999</v>
      </c>
      <c r="D126" s="40" cm="1">
        <f t="array" ref="D126">MIN(_xlfn._xlws.FILTER(D2:D122, ISNUMBER(D2:D122)))</f>
        <v>-42.495269999999998</v>
      </c>
      <c r="E126" s="40" cm="1">
        <f t="array" ref="E126">MIN(_xlfn._xlws.FILTER(E2:E122, ISNUMBER(E2:E122)))</f>
        <v>-33.598129999999998</v>
      </c>
      <c r="F126" s="40" cm="1">
        <f t="array" ref="F126">MIN(_xlfn._xlws.FILTER(F2:F122, ISNUMBER(F2:F122)))</f>
        <v>-48.657584999999997</v>
      </c>
      <c r="G126" s="40" cm="1">
        <f t="array" ref="G126">MIN(_xlfn._xlws.FILTER(G2:G122, ISNUMBER(G2:G122)))</f>
        <v>-41.586750000000002</v>
      </c>
      <c r="H126" s="40" cm="1">
        <f t="array" ref="H126">MIN(_xlfn._xlws.FILTER(H2:H122, ISNUMBER(H2:H122)))</f>
        <v>-34.462290000000003</v>
      </c>
      <c r="I126" s="40" cm="1">
        <f t="array" ref="I126">MIN(_xlfn._xlws.FILTER(I2:I122, ISNUMBER(I2:I122)))</f>
        <v>-32.035224999999997</v>
      </c>
      <c r="J126" s="40" cm="1">
        <f t="array" ref="J126">MIN(_xlfn._xlws.FILTER(J2:J122, ISNUMBER(J2:J122)))</f>
        <v>-39.284874000000002</v>
      </c>
      <c r="K126" s="40" cm="1">
        <f t="array" ref="K126">MIN(_xlfn._xlws.FILTER(K2:K122, ISNUMBER(K2:K122)))</f>
        <v>-39.435462999999999</v>
      </c>
      <c r="L126" s="40" cm="1">
        <f t="array" ref="L126">MIN(_xlfn._xlws.FILTER(L2:L122, ISNUMBER(L2:L122)))</f>
        <v>-50.882890000000003</v>
      </c>
      <c r="M126" s="40" cm="1">
        <f t="array" ref="M126">MIN(_xlfn._xlws.FILTER(M2:M122, ISNUMBER(M2:M122)))</f>
        <v>-38.081330000000001</v>
      </c>
      <c r="N126" s="40" cm="1">
        <f t="array" ref="N126">MIN(_xlfn._xlws.FILTER(N2:N122, ISNUMBER(N2:N122)))</f>
        <v>-57.842284999999997</v>
      </c>
      <c r="O126" s="40" cm="1">
        <f t="array" ref="O126">MIN(_xlfn._xlws.FILTER(O2:O122, ISNUMBER(O2:O122)))</f>
        <v>-30.735700000000001</v>
      </c>
      <c r="P126" s="40" cm="1">
        <f t="array" ref="P126">MIN(_xlfn._xlws.FILTER(P2:P122, ISNUMBER(P2:P122)))</f>
        <v>-46.187007999999999</v>
      </c>
      <c r="Q126" s="40" cm="1">
        <f t="array" ref="Q126">MIN(_xlfn._xlws.FILTER(Q2:Q122, ISNUMBER(Q2:Q122)))</f>
        <v>-25.129937999999999</v>
      </c>
      <c r="R126" s="40" cm="1">
        <f t="array" ref="R126">MIN(_xlfn._xlws.FILTER(R2:R122, ISNUMBER(R2:R122)))</f>
        <v>-32.505215</v>
      </c>
      <c r="S126" s="40" cm="1">
        <f t="array" ref="S126">MIN(_xlfn._xlws.FILTER(S2:S122, ISNUMBER(S2:S122)))</f>
        <v>-52.490184999999997</v>
      </c>
      <c r="T126" s="40" cm="1">
        <f t="array" ref="T126">MIN(_xlfn._xlws.FILTER(T2:T122, ISNUMBER(T2:T122)))</f>
        <v>-30.839079000000002</v>
      </c>
      <c r="U126" s="40" cm="1">
        <f t="array" ref="U126">MIN(_xlfn._xlws.FILTER(U2:U122, ISNUMBER(U2:U122)))</f>
        <v>-43.880760000000002</v>
      </c>
      <c r="V126" s="155" cm="1">
        <f t="array" ref="V126">MIN(_xlfn._xlws.FILTER(V2:V122, ISNUMBER(V2:V122)))</f>
        <v>-29.195059000000001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61.830745999999998</v>
      </c>
      <c r="C127" s="42" cm="1">
        <f t="array" ref="C127">MAX(_xlfn._xlws.FILTER(C1:C122, ISNUMBER(C1:C122)))</f>
        <v>62.680602999999998</v>
      </c>
      <c r="D127" s="42" cm="1">
        <f t="array" ref="D127">MAX(_xlfn._xlws.FILTER(D1:D122, ISNUMBER(D1:D122)))</f>
        <v>56.411026</v>
      </c>
      <c r="E127" s="42" cm="1">
        <f t="array" ref="E127">MAX(_xlfn._xlws.FILTER(E1:E122, ISNUMBER(E1:E122)))</f>
        <v>32.422510000000003</v>
      </c>
      <c r="F127" s="42" cm="1">
        <f t="array" ref="F127">MAX(_xlfn._xlws.FILTER(F1:F122, ISNUMBER(F1:F122)))</f>
        <v>62.148356999999997</v>
      </c>
      <c r="G127" s="42" cm="1">
        <f t="array" ref="G127">MAX(_xlfn._xlws.FILTER(G1:G122, ISNUMBER(G1:G122)))</f>
        <v>84.451059999999998</v>
      </c>
      <c r="H127" s="42" cm="1">
        <f t="array" ref="H127">MAX(_xlfn._xlws.FILTER(H1:H122, ISNUMBER(H1:H122)))</f>
        <v>36.405216000000003</v>
      </c>
      <c r="I127" s="42" cm="1">
        <f t="array" ref="I127">MAX(_xlfn._xlws.FILTER(I1:I122, ISNUMBER(I1:I122)))</f>
        <v>82.992189999999994</v>
      </c>
      <c r="J127" s="42" cm="1">
        <f t="array" ref="J127">MAX(_xlfn._xlws.FILTER(J1:J122, ISNUMBER(J1:J122)))</f>
        <v>71.724770000000007</v>
      </c>
      <c r="K127" s="42" cm="1">
        <f t="array" ref="K127">MAX(_xlfn._xlws.FILTER(K1:K122, ISNUMBER(K1:K122)))</f>
        <v>87.773026000000002</v>
      </c>
      <c r="L127" s="42" cm="1">
        <f t="array" ref="L127">MAX(_xlfn._xlws.FILTER(L1:L122, ISNUMBER(L1:L122)))</f>
        <v>111.94923</v>
      </c>
      <c r="M127" s="42" cm="1">
        <f t="array" ref="M127">MAX(_xlfn._xlws.FILTER(M1:M122, ISNUMBER(M1:M122)))</f>
        <v>69.580475000000007</v>
      </c>
      <c r="N127" s="42" cm="1">
        <f t="array" ref="N127">MAX(_xlfn._xlws.FILTER(N1:N122, ISNUMBER(N1:N122)))</f>
        <v>71.986594999999994</v>
      </c>
      <c r="O127" s="42" cm="1">
        <f t="array" ref="O127">MAX(_xlfn._xlws.FILTER(O1:O122, ISNUMBER(O1:O122)))</f>
        <v>68.855940000000004</v>
      </c>
      <c r="P127" s="42" cm="1">
        <f t="array" ref="P127">MAX(_xlfn._xlws.FILTER(P1:P122, ISNUMBER(P1:P122)))</f>
        <v>64.955376000000001</v>
      </c>
      <c r="Q127" s="42" cm="1">
        <f t="array" ref="Q127">MAX(_xlfn._xlws.FILTER(Q1:Q122, ISNUMBER(Q1:Q122)))</f>
        <v>44.692039999999999</v>
      </c>
      <c r="R127" s="42" cm="1">
        <f t="array" ref="R127">MAX(_xlfn._xlws.FILTER(R1:R122, ISNUMBER(R1:R122)))</f>
        <v>44.223236</v>
      </c>
      <c r="S127" s="42" cm="1">
        <f t="array" ref="S127">MAX(_xlfn._xlws.FILTER(S1:S122, ISNUMBER(S1:S122)))</f>
        <v>93.023240000000001</v>
      </c>
      <c r="T127" s="42" cm="1">
        <f t="array" ref="T127">MAX(_xlfn._xlws.FILTER(T1:T122, ISNUMBER(T1:T122)))</f>
        <v>54.695723999999998</v>
      </c>
      <c r="U127" s="42" cm="1">
        <f t="array" ref="U127">MAX(_xlfn._xlws.FILTER(U1:U122, ISNUMBER(U1:U122)))</f>
        <v>62.266303999999998</v>
      </c>
      <c r="V127" s="156" cm="1">
        <f t="array" ref="V127">MAX(_xlfn._xlws.FILTER(V1:V122, ISNUMBER(V1:V122)))</f>
        <v>52.147198000000003</v>
      </c>
    </row>
    <row r="128" spans="1:23" x14ac:dyDescent="0.35">
      <c r="A128" s="2" t="s">
        <v>397</v>
      </c>
      <c r="B128" s="40" cm="1">
        <f t="array" ref="B128">MEDIAN(_xlfn._xlws.FILTER(B1:B122, ISNUMBER(B1:B122)))</f>
        <v>-1.2733430000000001</v>
      </c>
      <c r="C128" s="40" cm="1">
        <f t="array" ref="C128">MEDIAN(_xlfn._xlws.FILTER(C1:C122, ISNUMBER(C1:C122)))</f>
        <v>-3.3965646999999999</v>
      </c>
      <c r="D128" s="40" cm="1">
        <f t="array" ref="D128">MEDIAN(_xlfn._xlws.FILTER(D1:D122, ISNUMBER(D1:D122)))</f>
        <v>0.80350639999999995</v>
      </c>
      <c r="E128" s="40" cm="1">
        <f t="array" ref="E128">MEDIAN(_xlfn._xlws.FILTER(E1:E122, ISNUMBER(E1:E122)))</f>
        <v>-1.5681206999999999</v>
      </c>
      <c r="F128" s="40" cm="1">
        <f t="array" ref="F128">MEDIAN(_xlfn._xlws.FILTER(F1:F122, ISNUMBER(F1:F122)))</f>
        <v>-5.9740542999999997</v>
      </c>
      <c r="G128" s="40" cm="1">
        <f t="array" ref="G128">MEDIAN(_xlfn._xlws.FILTER(G1:G122, ISNUMBER(G1:G122)))</f>
        <v>1.3893366</v>
      </c>
      <c r="H128" s="40" cm="1">
        <f t="array" ref="H128">MEDIAN(_xlfn._xlws.FILTER(H1:H122, ISNUMBER(H1:H122)))</f>
        <v>-3.9821445999999998</v>
      </c>
      <c r="I128" s="40" cm="1">
        <f t="array" ref="I128">MEDIAN(_xlfn._xlws.FILTER(I1:I122, ISNUMBER(I1:I122)))</f>
        <v>13.403881</v>
      </c>
      <c r="J128" s="40" cm="1">
        <f t="array" ref="J128">MEDIAN(_xlfn._xlws.FILTER(J1:J122, ISNUMBER(J1:J122)))</f>
        <v>-1.404047</v>
      </c>
      <c r="K128" s="40" cm="1">
        <f t="array" ref="K128">MEDIAN(_xlfn._xlws.FILTER(K1:K122, ISNUMBER(K1:K122)))</f>
        <v>0.11389255500000001</v>
      </c>
      <c r="L128" s="40" cm="1">
        <f t="array" ref="L128">MEDIAN(_xlfn._xlws.FILTER(L1:L122, ISNUMBER(L1:L122)))</f>
        <v>2.1554112000000001</v>
      </c>
      <c r="M128" s="40" cm="1">
        <f t="array" ref="M128">MEDIAN(_xlfn._xlws.FILTER(M1:M122, ISNUMBER(M1:M122)))</f>
        <v>-2.3598373000000001</v>
      </c>
      <c r="N128" s="40" cm="1">
        <f t="array" ref="N128">MEDIAN(_xlfn._xlws.FILTER(N1:N122, ISNUMBER(N1:N122)))</f>
        <v>1.6418576</v>
      </c>
      <c r="O128" s="40" cm="1">
        <f t="array" ref="O128">MEDIAN(_xlfn._xlws.FILTER(O1:O122, ISNUMBER(O1:O122)))</f>
        <v>7.1154593999999998</v>
      </c>
      <c r="P128" s="40" cm="1">
        <f t="array" ref="P128">MEDIAN(_xlfn._xlws.FILTER(P1:P122, ISNUMBER(P1:P122)))</f>
        <v>-0.55295229999999995</v>
      </c>
      <c r="Q128" s="40" cm="1">
        <f t="array" ref="Q128">MEDIAN(_xlfn._xlws.FILTER(Q1:Q122, ISNUMBER(Q1:Q122)))</f>
        <v>0.20380019999999999</v>
      </c>
      <c r="R128" s="40" cm="1">
        <f t="array" ref="R128">MEDIAN(_xlfn._xlws.FILTER(R1:R122, ISNUMBER(R1:R122)))</f>
        <v>-0.15606880000000001</v>
      </c>
      <c r="S128" s="40" cm="1">
        <f t="array" ref="S128">MEDIAN(_xlfn._xlws.FILTER(S1:S122, ISNUMBER(S1:S122)))</f>
        <v>-1.3478517999999999</v>
      </c>
      <c r="T128" s="40" cm="1">
        <f t="array" ref="T128">MEDIAN(_xlfn._xlws.FILTER(T1:T122, ISNUMBER(T1:T122)))</f>
        <v>-1.8704175999999999</v>
      </c>
      <c r="U128" s="40" cm="1">
        <f t="array" ref="U128">MEDIAN(_xlfn._xlws.FILTER(U1:U122, ISNUMBER(U1:U122)))</f>
        <v>-1.6980827000000001</v>
      </c>
      <c r="V128" s="155" cm="1">
        <f t="array" ref="V128">MEDIAN(_xlfn._xlws.FILTER(V1:V122, ISNUMBER(V1:V122)))</f>
        <v>9.795356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25</v>
      </c>
      <c r="C130">
        <f>COUNTIF(C2:C122, "&lt;"&amp;Assumption!$F$50)</f>
        <v>43</v>
      </c>
      <c r="D130">
        <f>COUNTIF(D2:D122, "&lt;"&amp;Assumption!$F$50)</f>
        <v>28</v>
      </c>
      <c r="E130">
        <f>COUNTIF(E2:E122, "&lt;"&amp;Assumption!$F$50)</f>
        <v>28</v>
      </c>
      <c r="F130">
        <f>COUNTIF(F2:F122, "&lt;"&amp;Assumption!$F$50)</f>
        <v>55</v>
      </c>
      <c r="G130">
        <f>COUNTIF(G2:G122, "&lt;"&amp;Assumption!$F$50)</f>
        <v>30</v>
      </c>
      <c r="H130">
        <f>COUNTIF(H2:H122, "&lt;"&amp;Assumption!$F$50)</f>
        <v>31</v>
      </c>
      <c r="I130">
        <f>COUNTIF(I2:I122, "&lt;"&amp;Assumption!$F$50)</f>
        <v>24</v>
      </c>
      <c r="J130">
        <f>COUNTIF(J2:J122, "&lt;"&amp;Assumption!$F$50)</f>
        <v>35</v>
      </c>
      <c r="K130">
        <f>COUNTIF(K2:K122, "&lt;"&amp;Assumption!$F$50)</f>
        <v>37</v>
      </c>
      <c r="L130">
        <f>COUNTIF(L2:L122, "&lt;"&amp;Assumption!$F$50)</f>
        <v>40</v>
      </c>
      <c r="M130">
        <f>COUNTIF(M2:M122, "&lt;"&amp;Assumption!$F$50)</f>
        <v>35</v>
      </c>
      <c r="N130">
        <f>COUNTIF(N2:N122, "&lt;"&amp;Assumption!$F$50)</f>
        <v>50</v>
      </c>
      <c r="O130">
        <f>COUNTIF(O2:O122, "&lt;"&amp;Assumption!$F$50)</f>
        <v>15</v>
      </c>
      <c r="P130">
        <f>COUNTIF(P2:P122, "&lt;"&amp;Assumption!$F$50)</f>
        <v>35</v>
      </c>
      <c r="Q130">
        <f>COUNTIF(Q2:Q122, "&lt;"&amp;Assumption!$F$50)</f>
        <v>32</v>
      </c>
      <c r="R130">
        <f>COUNTIF(R2:R122, "&lt;"&amp;Assumption!$F$50)</f>
        <v>29</v>
      </c>
      <c r="S130">
        <f>COUNTIF(S2:S122, "&lt;"&amp;Assumption!$F$50)</f>
        <v>42</v>
      </c>
      <c r="T130">
        <f>COUNTIF(T2:T122, "&lt;"&amp;Assumption!$F$50)</f>
        <v>32</v>
      </c>
      <c r="U130">
        <f>COUNTIF(U2:U122, "&lt;"&amp;Assumption!$F$50)</f>
        <v>42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88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113</v>
      </c>
      <c r="R131">
        <f t="shared" si="0"/>
        <v>121</v>
      </c>
      <c r="S131">
        <f t="shared" si="0"/>
        <v>121</v>
      </c>
      <c r="T131">
        <f t="shared" si="0"/>
        <v>113</v>
      </c>
      <c r="U131">
        <f t="shared" si="0"/>
        <v>121</v>
      </c>
      <c r="V131" s="1">
        <f t="shared" si="0"/>
        <v>97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0.28409090909090912</v>
      </c>
      <c r="C133" s="9">
        <f t="shared" ref="C133:V133" si="1">C130/C131</f>
        <v>0.35537190082644626</v>
      </c>
      <c r="D133" s="9">
        <f t="shared" si="1"/>
        <v>0.23140495867768596</v>
      </c>
      <c r="E133" s="9">
        <f t="shared" si="1"/>
        <v>0.23140495867768596</v>
      </c>
      <c r="F133" s="9">
        <f t="shared" si="1"/>
        <v>0.45454545454545453</v>
      </c>
      <c r="G133" s="9">
        <f t="shared" si="1"/>
        <v>0.24793388429752067</v>
      </c>
      <c r="H133" s="9">
        <f t="shared" si="1"/>
        <v>0.256198347107438</v>
      </c>
      <c r="I133" s="9">
        <f t="shared" si="1"/>
        <v>0.19834710743801653</v>
      </c>
      <c r="J133" s="9">
        <f t="shared" si="1"/>
        <v>0.28925619834710742</v>
      </c>
      <c r="K133" s="9">
        <f t="shared" si="1"/>
        <v>0.30578512396694213</v>
      </c>
      <c r="L133" s="9">
        <f t="shared" si="1"/>
        <v>0.33057851239669422</v>
      </c>
      <c r="M133" s="9">
        <f t="shared" si="1"/>
        <v>0.28925619834710742</v>
      </c>
      <c r="N133" s="9">
        <f t="shared" si="1"/>
        <v>0.41322314049586778</v>
      </c>
      <c r="O133" s="9">
        <f t="shared" si="1"/>
        <v>0.12396694214876033</v>
      </c>
      <c r="P133" s="9">
        <f t="shared" si="1"/>
        <v>0.28925619834710742</v>
      </c>
      <c r="Q133" s="9">
        <f t="shared" si="1"/>
        <v>0.2831858407079646</v>
      </c>
      <c r="R133" s="9">
        <f t="shared" si="1"/>
        <v>0.23966942148760331</v>
      </c>
      <c r="S133" s="9">
        <f t="shared" si="1"/>
        <v>0.34710743801652894</v>
      </c>
      <c r="T133" s="9">
        <f t="shared" si="1"/>
        <v>0.2831858407079646</v>
      </c>
      <c r="U133" s="9">
        <f t="shared" si="1"/>
        <v>0.34710743801652894</v>
      </c>
      <c r="V133" s="48">
        <f t="shared" si="1"/>
        <v>0.12371134020618557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0.23499999999999999</v>
      </c>
      <c r="C136" s="40" cm="1">
        <f t="array" ref="C136">_xlfn.PERCENTRANK.EXC(_xlfn._xlws.FILTER(C2:C122, ISNUMBER(C2:C122)),C120)</f>
        <v>0.245</v>
      </c>
      <c r="D136" s="40" cm="1">
        <f t="array" ref="D136">_xlfn.PERCENTRANK.EXC(_xlfn._xlws.FILTER(D2:D122, ISNUMBER(D2:D122)),D120)</f>
        <v>0.19600000000000001</v>
      </c>
      <c r="E136" s="40" cm="1">
        <f t="array" ref="E136">_xlfn.PERCENTRANK.EXC(_xlfn._xlws.FILTER(E2:E122, ISNUMBER(E2:E122)),E120)</f>
        <v>0.41799999999999998</v>
      </c>
      <c r="F136" s="40" cm="1">
        <f t="array" ref="F136">_xlfn.PERCENTRANK.EXC(_xlfn._xlws.FILTER(F2:F122, ISNUMBER(F2:F122)),F120)</f>
        <v>0.70399999999999996</v>
      </c>
      <c r="G136" s="40" cm="1">
        <f t="array" ref="G136">_xlfn.PERCENTRANK.EXC(_xlfn._xlws.FILTER(G2:G122, ISNUMBER(G2:G122)),G120)</f>
        <v>0.77800000000000002</v>
      </c>
      <c r="H136" s="40" cm="1">
        <f t="array" ref="H136">_xlfn.PERCENTRANK.EXC(_xlfn._xlws.FILTER(H2:H122, ISNUMBER(H2:H122)),H120)</f>
        <v>0.86</v>
      </c>
      <c r="I136" s="40" cm="1">
        <f t="array" ref="I136">_xlfn.PERCENTRANK.EXC(_xlfn._xlws.FILTER(I2:I122, ISNUMBER(I2:I122)),I120)</f>
        <v>0.63900000000000001</v>
      </c>
      <c r="J136" s="40" cm="1">
        <f t="array" ref="J136">_xlfn.PERCENTRANK.EXC(_xlfn._xlws.FILTER(J2:J122, ISNUMBER(J2:J122)),J120)</f>
        <v>0.29499999999999998</v>
      </c>
      <c r="K136" s="40" cm="1">
        <f t="array" ref="K136">_xlfn.PERCENTRANK.EXC(_xlfn._xlws.FILTER(K2:K122, ISNUMBER(K2:K122)),K120)</f>
        <v>0.47499999999999998</v>
      </c>
      <c r="L136" s="40" cm="1">
        <f t="array" ref="L136">_xlfn.PERCENTRANK.EXC(_xlfn._xlws.FILTER(L2:L122, ISNUMBER(L2:L122)),L120)</f>
        <v>0.30299999999999999</v>
      </c>
      <c r="M136" s="40" cm="1">
        <f t="array" ref="M136">_xlfn.PERCENTRANK.EXC(_xlfn._xlws.FILTER(M2:M122, ISNUMBER(M2:M122)),M120)</f>
        <v>0.59</v>
      </c>
      <c r="N136" s="40" cm="1">
        <f t="array" ref="N136">_xlfn.PERCENTRANK.EXC(_xlfn._xlws.FILTER(N2:N122, ISNUMBER(N2:N122)),N120)</f>
        <v>0.55700000000000005</v>
      </c>
      <c r="O136" s="40" cm="1">
        <f t="array" ref="O136">_xlfn.PERCENTRANK.EXC(_xlfn._xlws.FILTER(O2:O122, ISNUMBER(O2:O122)),O120)</f>
        <v>0.80300000000000005</v>
      </c>
      <c r="P136" s="40" cm="1">
        <f t="array" ref="P136">_xlfn.PERCENTRANK.EXC(_xlfn._xlws.FILTER(P2:P122, ISNUMBER(P2:P122)),P120)</f>
        <v>0.27800000000000002</v>
      </c>
      <c r="Q136" s="40" cm="1">
        <f t="array" ref="Q136">_xlfn.PERCENTRANK.EXC(_xlfn._xlws.FILTER(Q2:Q122, ISNUMBER(Q2:Q122)),Q120)</f>
        <v>0.438</v>
      </c>
      <c r="R136" s="40" cm="1">
        <f t="array" ref="R136">_xlfn.PERCENTRANK.EXC(_xlfn._xlws.FILTER(R2:R122, ISNUMBER(R2:R122)),R120)</f>
        <v>0.13100000000000001</v>
      </c>
      <c r="S136" s="40" cm="1">
        <f t="array" ref="S136">_xlfn.PERCENTRANK.EXC(_xlfn._xlws.FILTER(S2:S122, ISNUMBER(S2:S122)),S120)</f>
        <v>0.877</v>
      </c>
      <c r="T136" s="40" cm="1">
        <f t="array" ref="T136">_xlfn.PERCENTRANK.EXC(_xlfn._xlws.FILTER(T2:T122, ISNUMBER(T2:T122)),T120)</f>
        <v>0.56100000000000005</v>
      </c>
      <c r="U136" s="40" cm="1">
        <f t="array" ref="U136">_xlfn.PERCENTRANK.EXC(_xlfn._xlws.FILTER(U2:U122, ISNUMBER(U2:U122)),U120)</f>
        <v>0.30299999999999999</v>
      </c>
      <c r="V136" s="155" cm="1">
        <f t="array" ref="V136">_xlfn.PERCENTRANK.EXC(_xlfn._xlws.FILTER(V2:V122, ISNUMBER(V2:V122)),V120)</f>
        <v>0.224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0.38200000000000001</v>
      </c>
      <c r="C137" s="40" cm="1">
        <f t="array" ref="C137">_xlfn.PERCENTRANK.EXC(_xlfn._xlws.FILTER(C2:C122, ISNUMBER(C2:C122)),C121)</f>
        <v>0.46700000000000003</v>
      </c>
      <c r="D137" s="40" cm="1">
        <f t="array" ref="D137">_xlfn.PERCENTRANK.EXC(_xlfn._xlws.FILTER(D2:D122, ISNUMBER(D2:D122)),D121)</f>
        <v>0.442</v>
      </c>
      <c r="E137" s="40" cm="1">
        <f t="array" ref="E137">_xlfn.PERCENTRANK.EXC(_xlfn._xlws.FILTER(E2:E122, ISNUMBER(E2:E122)),E121)</f>
        <v>0.877</v>
      </c>
      <c r="F137" s="40" cm="1">
        <f t="array" ref="F137">_xlfn.PERCENTRANK.EXC(_xlfn._xlws.FILTER(F2:F122, ISNUMBER(F2:F122)),F121)</f>
        <v>0.80300000000000005</v>
      </c>
      <c r="G137" s="40" cm="1">
        <f t="array" ref="G137">_xlfn.PERCENTRANK.EXC(_xlfn._xlws.FILTER(G2:G122, ISNUMBER(G2:G122)),G121)</f>
        <v>0.86799999999999999</v>
      </c>
      <c r="H137" s="40" cm="1">
        <f t="array" ref="H137">_xlfn.PERCENTRANK.EXC(_xlfn._xlws.FILTER(H2:H122, ISNUMBER(H2:H122)),H121)</f>
        <v>0.96699999999999997</v>
      </c>
      <c r="I137" s="40" cm="1">
        <f t="array" ref="I137">_xlfn.PERCENTRANK.EXC(_xlfn._xlws.FILTER(I2:I122, ISNUMBER(I2:I122)),I121)</f>
        <v>0.86</v>
      </c>
      <c r="J137" s="40" cm="1">
        <f t="array" ref="J137">_xlfn.PERCENTRANK.EXC(_xlfn._xlws.FILTER(J2:J122, ISNUMBER(J2:J122)),J121)</f>
        <v>0.188</v>
      </c>
      <c r="K137" s="40" cm="1">
        <f t="array" ref="K137">_xlfn.PERCENTRANK.EXC(_xlfn._xlws.FILTER(K2:K122, ISNUMBER(K2:K122)),K121)</f>
        <v>0.64700000000000002</v>
      </c>
      <c r="L137" s="40" cm="1">
        <f t="array" ref="L137">_xlfn.PERCENTRANK.EXC(_xlfn._xlws.FILTER(L2:L122, ISNUMBER(L2:L122)),L121)</f>
        <v>0.51600000000000001</v>
      </c>
      <c r="M137" s="40" cm="1">
        <f t="array" ref="M137">_xlfn.PERCENTRANK.EXC(_xlfn._xlws.FILTER(M2:M122, ISNUMBER(M2:M122)),M121)</f>
        <v>0.86</v>
      </c>
      <c r="N137" s="40" cm="1">
        <f t="array" ref="N137">_xlfn.PERCENTRANK.EXC(_xlfn._xlws.FILTER(N2:N122, ISNUMBER(N2:N122)),N121)</f>
        <v>0.64700000000000002</v>
      </c>
      <c r="O137" s="40" cm="1">
        <f t="array" ref="O137">_xlfn.PERCENTRANK.EXC(_xlfn._xlws.FILTER(O2:O122, ISNUMBER(O2:O122)),O121)</f>
        <v>0.83599999999999997</v>
      </c>
      <c r="P137" s="40" cm="1">
        <f t="array" ref="P137">_xlfn.PERCENTRANK.EXC(_xlfn._xlws.FILTER(P2:P122, ISNUMBER(P2:P122)),P121)</f>
        <v>0.49099999999999999</v>
      </c>
      <c r="Q137" s="40" cm="1">
        <f t="array" ref="Q137">_xlfn.PERCENTRANK.EXC(_xlfn._xlws.FILTER(Q2:Q122, ISNUMBER(Q2:Q122)),Q121)</f>
        <v>0.56999999999999995</v>
      </c>
      <c r="R137" s="40" cm="1">
        <f t="array" ref="R137">_xlfn.PERCENTRANK.EXC(_xlfn._xlws.FILTER(R2:R122, ISNUMBER(R2:R122)),R121)</f>
        <v>0.188</v>
      </c>
      <c r="S137" s="40" cm="1">
        <f t="array" ref="S137">_xlfn.PERCENTRANK.EXC(_xlfn._xlws.FILTER(S2:S122, ISNUMBER(S2:S122)),S121)</f>
        <v>0.55700000000000005</v>
      </c>
      <c r="T137" s="40" cm="1">
        <f t="array" ref="T137">_xlfn.PERCENTRANK.EXC(_xlfn._xlws.FILTER(T2:T122, ISNUMBER(T2:T122)),T121)</f>
        <v>0.64900000000000002</v>
      </c>
      <c r="U137" s="40" cm="1">
        <f t="array" ref="U137">_xlfn.PERCENTRANK.EXC(_xlfn._xlws.FILTER(U2:U122, ISNUMBER(U2:U122)),U121)</f>
        <v>0.36799999999999999</v>
      </c>
      <c r="V137" s="155" cm="1">
        <f t="array" ref="V137">_xlfn.PERCENTRANK.EXC(_xlfn._xlws.FILTER(V2:V122, ISNUMBER(V2:V122)),V121)</f>
        <v>0.42799999999999999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0.52800000000000002</v>
      </c>
      <c r="C138" s="40" cm="1">
        <f t="array" ref="C138">_xlfn.PERCENTRANK.EXC(_xlfn._xlws.FILTER(C2:C122, ISNUMBER(C2:C122)),C122)</f>
        <v>0.68</v>
      </c>
      <c r="D138" s="40" cm="1">
        <f t="array" ref="D138">_xlfn.PERCENTRANK.EXC(_xlfn._xlws.FILTER(D2:D122, ISNUMBER(D2:D122)),D122)</f>
        <v>0.67200000000000004</v>
      </c>
      <c r="E138" s="40" cm="1">
        <f t="array" ref="E138">_xlfn.PERCENTRANK.EXC(_xlfn._xlws.FILTER(E2:E122, ISNUMBER(E2:E122)),E122)</f>
        <v>0.92600000000000005</v>
      </c>
      <c r="F138" s="40" cm="1">
        <f t="array" ref="F138">_xlfn.PERCENTRANK.EXC(_xlfn._xlws.FILTER(F2:F122, ISNUMBER(F2:F122)),F122)</f>
        <v>0.94199999999999995</v>
      </c>
      <c r="G138" s="40" cm="1">
        <f t="array" ref="G138">_xlfn.PERCENTRANK.EXC(_xlfn._xlws.FILTER(G2:G122, ISNUMBER(G2:G122)),G122)</f>
        <v>0.95899999999999996</v>
      </c>
      <c r="H138" s="40" cm="1">
        <f t="array" ref="H138">_xlfn.PERCENTRANK.EXC(_xlfn._xlws.FILTER(H2:H122, ISNUMBER(H2:H122)),H122)</f>
        <v>0.99099999999999999</v>
      </c>
      <c r="I138" s="40" cm="1">
        <f t="array" ref="I138">_xlfn.PERCENTRANK.EXC(_xlfn._xlws.FILTER(I2:I122, ISNUMBER(I2:I122)),I122)</f>
        <v>0.92600000000000005</v>
      </c>
      <c r="J138" s="40" cm="1">
        <f t="array" ref="J138">_xlfn.PERCENTRANK.EXC(_xlfn._xlws.FILTER(J2:J122, ISNUMBER(J2:J122)),J122)</f>
        <v>0.45900000000000002</v>
      </c>
      <c r="K138" s="40" cm="1">
        <f t="array" ref="K138">_xlfn.PERCENTRANK.EXC(_xlfn._xlws.FILTER(K2:K122, ISNUMBER(K2:K122)),K122)</f>
        <v>0.72899999999999998</v>
      </c>
      <c r="L138" s="40" cm="1">
        <f t="array" ref="L138">_xlfn.PERCENTRANK.EXC(_xlfn._xlws.FILTER(L2:L122, ISNUMBER(L2:L122)),L122)</f>
        <v>0.53200000000000003</v>
      </c>
      <c r="M138" s="40" cm="1">
        <f t="array" ref="M138">_xlfn.PERCENTRANK.EXC(_xlfn._xlws.FILTER(M2:M122, ISNUMBER(M2:M122)),M122)</f>
        <v>0.95899999999999996</v>
      </c>
      <c r="N138" s="40" cm="1">
        <f t="array" ref="N138">_xlfn.PERCENTRANK.EXC(_xlfn._xlws.FILTER(N2:N122, ISNUMBER(N2:N122)),N122)</f>
        <v>0.79500000000000004</v>
      </c>
      <c r="O138" s="40" cm="1">
        <f t="array" ref="O138">_xlfn.PERCENTRANK.EXC(_xlfn._xlws.FILTER(O2:O122, ISNUMBER(O2:O122)),O122)</f>
        <v>0.86799999999999999</v>
      </c>
      <c r="P138" s="40" cm="1">
        <f t="array" ref="P138">_xlfn.PERCENTRANK.EXC(_xlfn._xlws.FILTER(P2:P122, ISNUMBER(P2:P122)),P122)</f>
        <v>0.70399999999999996</v>
      </c>
      <c r="Q138" s="40" cm="1">
        <f t="array" ref="Q138">_xlfn.PERCENTRANK.EXC(_xlfn._xlws.FILTER(Q2:Q122, ISNUMBER(Q2:Q122)),Q122)</f>
        <v>0.71</v>
      </c>
      <c r="R138" s="40" cm="1">
        <f t="array" ref="R138">_xlfn.PERCENTRANK.EXC(_xlfn._xlws.FILTER(R2:R122, ISNUMBER(R2:R122)),R122)</f>
        <v>0.42599999999999999</v>
      </c>
      <c r="S138" s="40" cm="1">
        <f t="array" ref="S138">_xlfn.PERCENTRANK.EXC(_xlfn._xlws.FILTER(S2:S122, ISNUMBER(S2:S122)),S122)</f>
        <v>0.50800000000000001</v>
      </c>
      <c r="T138" s="40" cm="1">
        <f t="array" ref="T138">_xlfn.PERCENTRANK.EXC(_xlfn._xlws.FILTER(T2:T122, ISNUMBER(T2:T122)),T122)</f>
        <v>0.67500000000000004</v>
      </c>
      <c r="U138" s="40" cm="1">
        <f t="array" ref="U138">_xlfn.PERCENTRANK.EXC(_xlfn._xlws.FILTER(U2:U122, ISNUMBER(U2:U122)),U122)</f>
        <v>0.50800000000000001</v>
      </c>
      <c r="V138" s="155" cm="1">
        <f t="array" ref="V138">_xlfn.PERCENTRANK.EXC(_xlfn._xlws.FILTER(V2:V122, ISNUMBER(V2:V122)),V122)</f>
        <v>0.58099999999999996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0.38166666666666665</v>
      </c>
      <c r="C140" s="40">
        <f t="shared" si="2"/>
        <v>0.46399999999999997</v>
      </c>
      <c r="D140" s="40">
        <f t="shared" si="2"/>
        <v>0.4366666666666667</v>
      </c>
      <c r="E140" s="40">
        <f t="shared" si="2"/>
        <v>0.7403333333333334</v>
      </c>
      <c r="F140" s="40">
        <f t="shared" si="2"/>
        <v>0.81633333333333324</v>
      </c>
      <c r="G140" s="40">
        <f t="shared" si="2"/>
        <v>0.86833333333333329</v>
      </c>
      <c r="H140" s="40">
        <f t="shared" si="2"/>
        <v>0.93933333333333335</v>
      </c>
      <c r="I140" s="40">
        <f t="shared" si="2"/>
        <v>0.80833333333333346</v>
      </c>
      <c r="J140" s="40">
        <f t="shared" si="2"/>
        <v>0.314</v>
      </c>
      <c r="K140" s="40">
        <f t="shared" si="2"/>
        <v>0.61699999999999999</v>
      </c>
      <c r="L140" s="40">
        <f t="shared" si="2"/>
        <v>0.45033333333333331</v>
      </c>
      <c r="M140" s="40">
        <f t="shared" si="2"/>
        <v>0.80299999999999994</v>
      </c>
      <c r="N140" s="40">
        <f t="shared" si="2"/>
        <v>0.66633333333333333</v>
      </c>
      <c r="O140" s="40">
        <f t="shared" si="2"/>
        <v>0.83566666666666667</v>
      </c>
      <c r="P140" s="40">
        <f t="shared" si="2"/>
        <v>0.49099999999999994</v>
      </c>
      <c r="Q140" s="40">
        <f t="shared" si="2"/>
        <v>0.57266666666666666</v>
      </c>
      <c r="R140" s="40">
        <f t="shared" si="2"/>
        <v>0.24833333333333332</v>
      </c>
      <c r="S140" s="40">
        <f t="shared" si="2"/>
        <v>0.64733333333333343</v>
      </c>
      <c r="T140" s="40">
        <f t="shared" si="2"/>
        <v>0.6283333333333333</v>
      </c>
      <c r="U140" s="40">
        <f t="shared" si="2"/>
        <v>0.39300000000000002</v>
      </c>
      <c r="V140" s="155">
        <f t="shared" si="2"/>
        <v>0.41100000000000003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17.637359747727199</v>
      </c>
      <c r="C18">
        <v>26.205026253371699</v>
      </c>
      <c r="D18">
        <v>63.732476729636801</v>
      </c>
      <c r="E18">
        <v>33.758710237438798</v>
      </c>
      <c r="F18">
        <v>16.918160023137599</v>
      </c>
      <c r="G18">
        <v>2.43727381645397</v>
      </c>
      <c r="H18">
        <v>15.678348539927599</v>
      </c>
      <c r="I18">
        <v>12.9784514527816</v>
      </c>
      <c r="J18">
        <v>25.549637614778302</v>
      </c>
      <c r="K18">
        <v>35.9052267629867</v>
      </c>
      <c r="L18">
        <v>20.121177729999399</v>
      </c>
      <c r="M18">
        <v>31.878251402102201</v>
      </c>
      <c r="N18">
        <v>0.58009613271990101</v>
      </c>
      <c r="O18">
        <v>36.288262719203097</v>
      </c>
      <c r="P18">
        <v>17.637359747727199</v>
      </c>
      <c r="Q18">
        <v>7.7374565221448997</v>
      </c>
      <c r="R18">
        <v>48.124032373832399</v>
      </c>
      <c r="S18">
        <v>22.533069571547902</v>
      </c>
      <c r="T18">
        <v>7.0206292736380398</v>
      </c>
      <c r="U18">
        <v>1.1160182204931299</v>
      </c>
      <c r="V18">
        <v>2.35315851118074</v>
      </c>
    </row>
    <row r="19" spans="1:22" x14ac:dyDescent="0.35">
      <c r="A19" s="2">
        <v>44196</v>
      </c>
      <c r="B19">
        <v>17.494770758291999</v>
      </c>
      <c r="C19">
        <v>1.4578222001172401</v>
      </c>
      <c r="D19">
        <v>51.526922636626097</v>
      </c>
      <c r="E19">
        <v>25.625710924974001</v>
      </c>
      <c r="F19">
        <v>12.725119300051601</v>
      </c>
      <c r="G19">
        <v>2.4114100978158102</v>
      </c>
      <c r="H19">
        <v>16.358378520353</v>
      </c>
      <c r="I19">
        <v>15.942448750761599</v>
      </c>
      <c r="J19">
        <v>22.575311410807998</v>
      </c>
      <c r="K19">
        <v>42.804265382626902</v>
      </c>
      <c r="L19">
        <v>14.9233562370336</v>
      </c>
      <c r="M19">
        <v>34.371316180360097</v>
      </c>
      <c r="N19">
        <v>0.55741767368310902</v>
      </c>
      <c r="O19">
        <v>33.690176115524899</v>
      </c>
      <c r="P19">
        <v>17.494770758291999</v>
      </c>
      <c r="Q19">
        <v>7.7846531590948196</v>
      </c>
      <c r="R19">
        <v>34.7106307308065</v>
      </c>
      <c r="S19">
        <v>23.2341665434374</v>
      </c>
      <c r="T19">
        <v>5.1277339664560504</v>
      </c>
      <c r="U19">
        <v>1.03737378869621</v>
      </c>
      <c r="V19">
        <v>1.93303149869795</v>
      </c>
    </row>
    <row r="20" spans="1:22" x14ac:dyDescent="0.35">
      <c r="A20" s="2">
        <v>44561</v>
      </c>
      <c r="B20">
        <v>21.276244951159601</v>
      </c>
      <c r="C20">
        <v>14.1863075902305</v>
      </c>
      <c r="D20">
        <v>58.7717056192432</v>
      </c>
      <c r="E20">
        <v>24.890007164849699</v>
      </c>
      <c r="F20">
        <v>16.795925418676902</v>
      </c>
      <c r="G20">
        <v>2.9485500073566602</v>
      </c>
      <c r="H20">
        <v>15.9745571408726</v>
      </c>
      <c r="I20">
        <v>24.304710666877501</v>
      </c>
      <c r="J20">
        <v>28.4030522839006</v>
      </c>
      <c r="K20">
        <v>51.305117524985903</v>
      </c>
      <c r="L20">
        <v>18.556868871994901</v>
      </c>
      <c r="M20">
        <v>36.8460143343029</v>
      </c>
      <c r="N20">
        <v>0.62188546902171704</v>
      </c>
      <c r="O20">
        <v>46.989611194337499</v>
      </c>
      <c r="P20">
        <v>21.276244951159601</v>
      </c>
      <c r="Q20">
        <v>9.3577310145755703</v>
      </c>
      <c r="R20">
        <v>40.272341500770501</v>
      </c>
      <c r="S20">
        <v>19.7274014088825</v>
      </c>
      <c r="T20">
        <v>7.5479683625438199</v>
      </c>
      <c r="U20">
        <v>1.2888433367428</v>
      </c>
      <c r="V20">
        <v>3.0736788284368299</v>
      </c>
    </row>
    <row r="21" spans="1:22" x14ac:dyDescent="0.35">
      <c r="A21" s="2">
        <v>44925</v>
      </c>
      <c r="B21">
        <v>20.371678442358199</v>
      </c>
      <c r="C21">
        <v>26.3880518116564</v>
      </c>
      <c r="D21">
        <v>64.972794174404996</v>
      </c>
      <c r="E21">
        <v>26.836878670313801</v>
      </c>
      <c r="F21">
        <v>17.088924383662398</v>
      </c>
      <c r="G21">
        <v>3.1160968304958199</v>
      </c>
      <c r="H21">
        <v>16.670533119589599</v>
      </c>
      <c r="I21">
        <v>19.759974257869199</v>
      </c>
      <c r="J21">
        <v>32.531987143471497</v>
      </c>
      <c r="K21">
        <v>35.397703931701102</v>
      </c>
      <c r="L21">
        <v>21.055264215806002</v>
      </c>
      <c r="M21">
        <v>38.605788987495202</v>
      </c>
      <c r="N21">
        <v>0.86953187662514597</v>
      </c>
      <c r="O21">
        <v>46.013820399093703</v>
      </c>
      <c r="P21">
        <v>20.371678442358199</v>
      </c>
      <c r="Q21">
        <v>9.9739874595000497</v>
      </c>
      <c r="R21">
        <v>42.481578636413097</v>
      </c>
      <c r="S21">
        <v>36.3680712696803</v>
      </c>
      <c r="T21">
        <v>11.391861362325301</v>
      </c>
      <c r="U21">
        <v>1.11127493241856</v>
      </c>
      <c r="V21">
        <v>3.6292260169251702</v>
      </c>
    </row>
    <row r="22" spans="1:22" x14ac:dyDescent="0.35">
      <c r="A22" s="2">
        <v>45289</v>
      </c>
      <c r="B22">
        <v>19.112050980175201</v>
      </c>
      <c r="C22">
        <v>20.432107405119599</v>
      </c>
      <c r="D22">
        <v>67.989157024735405</v>
      </c>
      <c r="E22">
        <v>30.8315679687197</v>
      </c>
      <c r="F22">
        <v>23.395588724849102</v>
      </c>
      <c r="G22">
        <v>2.9600671285773599</v>
      </c>
      <c r="H22">
        <v>16.2126048953326</v>
      </c>
      <c r="I22">
        <v>19.097991745275898</v>
      </c>
      <c r="J22">
        <v>39.442384315645299</v>
      </c>
      <c r="K22">
        <v>41.6901419956532</v>
      </c>
      <c r="L22">
        <v>24.0427741588571</v>
      </c>
      <c r="M22">
        <v>33.917106378203599</v>
      </c>
      <c r="N22">
        <v>1.21959709581891</v>
      </c>
      <c r="O22">
        <v>54.673455164704102</v>
      </c>
      <c r="P22">
        <v>19.112050980175201</v>
      </c>
      <c r="Q22">
        <v>9.6132080179228101</v>
      </c>
      <c r="R22">
        <v>40.181607467413002</v>
      </c>
      <c r="S22">
        <v>47.708639637194103</v>
      </c>
      <c r="T22">
        <v>11.0560462161177</v>
      </c>
      <c r="U22">
        <v>0.88456689642281905</v>
      </c>
      <c r="V22">
        <v>3.0115037376498499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7.2171382515968219E-2</v>
      </c>
      <c r="C26" s="50" cm="1">
        <f t="array" ref="C26">(C22/INDEX(C3:C22,MATCH(TRUE,INDEX(ISNUMBER(C3:C22),0),0)))^(1/C24)-1</f>
        <v>2.1185121040589117E-2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1.6222355599437854E-2</v>
      </c>
      <c r="H26" s="50" cm="1">
        <f t="array" ref="H26">(H22/INDEX(H3:H22,MATCH(TRUE,INDEX(ISNUMBER(H3:H22),0),0)))^(1/H24)-1</f>
        <v>2.3690703914455824E-2</v>
      </c>
      <c r="I26" s="50" cm="1">
        <f t="array" ref="I26">(I22/INDEX(I3:I22,MATCH(TRUE,INDEX(ISNUMBER(I3:I22),0),0)))^(1/I24)-1</f>
        <v>3.7645232182772492E-2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2.4558710449175569E-2</v>
      </c>
      <c r="L26" s="50" cm="1">
        <f t="array" ref="L26">(L22/INDEX(L3:L22,MATCH(TRUE,INDEX(ISNUMBER(L3:L22),0),0)))^(1/L24)-1</f>
        <v>2.0687579449468974E-2</v>
      </c>
      <c r="M26" s="50" cm="1">
        <f t="array" ref="M26">(M22/INDEX(M3:M22,MATCH(TRUE,INDEX(ISNUMBER(M3:M22),0),0)))^(1/M24)-1</f>
        <v>2.3837280513335557E-2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6.0139097394432239E-2</v>
      </c>
      <c r="P26" s="50" cm="1">
        <f t="array" ref="P26">(P22/INDEX(P3:P22,MATCH(TRUE,INDEX(ISNUMBER(P3:P22),0),0)))^(1/P24)-1</f>
        <v>7.2171382515968219E-2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1.2617045604423671E-2</v>
      </c>
      <c r="S26" s="50" cm="1">
        <f t="array" ref="S26">(S22/INDEX(S3:S22,MATCH(TRUE,INDEX(ISNUMBER(S3:S22),0),0)))^(1/S24)-1</f>
        <v>8.1996373992028637E-2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-4.503000216680475E-2</v>
      </c>
      <c r="V26" s="50" cm="1">
        <f t="array" ref="V26">(V22/INDEX(V3:V22,MATCH(TRUE,INDEX(ISNUMBER(V3:V22),0),0)))^(1/V24)-1</f>
        <v>-1.602635124967311E-2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6.9820000000000002</v>
      </c>
      <c r="E3" cm="1">
        <f t="array" ref="E3">_xll.FDSB(B3,"FG_PRICE_CHANGE(0,-1AY)")</f>
        <v>-4.4618073000000003</v>
      </c>
      <c r="F3" cm="1">
        <f t="array" ref="F3">_xll.FDSB(B3,"FG_PRICE_CHANGE(0,-1AM)")</f>
        <v>-2.0108223000000001</v>
      </c>
      <c r="G3" cm="1">
        <f t="array" ref="G3">_xll.FDSB(B3,"FG_PRICE_CHANGE(0,-3AM)")</f>
        <v>-4.3152514000000002</v>
      </c>
      <c r="H3" cm="1">
        <f t="array" ref="H3">_xll.FDSB(B3,"FG_PRICE_CHANGE(0,-6AM)")</f>
        <v>-3.713876</v>
      </c>
      <c r="I3" cm="1">
        <f t="array" ref="I3">_xll.FDS(B3,"STD(FG_PRICE_CHANGE(0,-1AY,AM))")</f>
        <v>1.0133869019931701</v>
      </c>
      <c r="J3" cm="1">
        <f t="array" ref="J3">_xll.FDS(B3,"STD(FG_PRICE_CHANGE(0,-3AY,M))")*SQRT(12)</f>
        <v>6.2264629748279932</v>
      </c>
      <c r="L3">
        <f t="shared" ref="L3:L23" si="0">(1-(_xlfn.PERCENTRANK.EXC($F$3:$F$23,F3)))*100</f>
        <v>77.3</v>
      </c>
      <c r="M3">
        <f t="shared" ref="M3:M23" si="1">(1-(_xlfn.PERCENTRANK.EXC($G$3:$G$23,G3)))*100</f>
        <v>59.099999999999994</v>
      </c>
      <c r="N3">
        <f t="shared" ref="N3:N23" si="2">(1-(_xlfn.PERCENTRANK.EXC($H$3:$H$23,H3)))*100</f>
        <v>68.199999999999989</v>
      </c>
      <c r="O3">
        <f>SUMPRODUCT($L$1:$N$1,L3:N3)</f>
        <v>66.38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64.099999999999994</v>
      </c>
      <c r="U3" cm="1">
        <f t="array" ref="U3">_xlfn.PERCENTRANK.EXC(_xlfn._xlws.FILTER(S$3:S$23, ISNUMBER(S$3:S$23)),S3)*100</f>
        <v>77.2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900.92016999999998</v>
      </c>
      <c r="E4" cm="1">
        <f t="array" ref="E4">_xll.FDSB(B4,"FG_PRICE_CHANGE(0,-1AY)")</f>
        <v>-0.5002856</v>
      </c>
      <c r="F4" cm="1">
        <f t="array" ref="F4">_xll.FDSB(B4,"FG_PRICE_CHANGE(0,-1AM)")</f>
        <v>-0.69386362999999995</v>
      </c>
      <c r="G4" cm="1">
        <f t="array" ref="G4">_xll.FDSB(B4,"FG_PRICE_CHANGE(0,-3AM)")</f>
        <v>-5.2077055000000003</v>
      </c>
      <c r="H4" cm="1">
        <f t="array" ref="H4">_xll.FDSB(B4,"FG_PRICE_CHANGE(0,-6AM)")</f>
        <v>-8.3172910000000009</v>
      </c>
      <c r="I4" cm="1">
        <f t="array" ref="I4">_xll.FDS(B4,"STD(FG_PRICE_CHANGE(0,-1AY,AM))")</f>
        <v>4.1918723902608104</v>
      </c>
      <c r="J4" cm="1">
        <f t="array" ref="J4">_xll.FDS(B4,"STD(FG_PRICE_CHANGE(0,-3AY,M))")*SQRT(12)</f>
        <v>15.51858078113537</v>
      </c>
      <c r="L4">
        <f t="shared" si="0"/>
        <v>50</v>
      </c>
      <c r="M4">
        <f t="shared" si="1"/>
        <v>77.3</v>
      </c>
      <c r="N4">
        <f t="shared" si="2"/>
        <v>81.899999999999991</v>
      </c>
      <c r="O4">
        <f t="shared" ref="O4:O23" si="4">SUMPRODUCT($L$1:$N$1,L4:N4)</f>
        <v>73.680000000000007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41.37</v>
      </c>
      <c r="U4" cm="1">
        <f t="array" ref="U4">_xlfn.PERCENTRANK.EXC(_xlfn._xlws.FILTER(S$3:S$23, ISNUMBER(S$3:S$23)),S4)*100</f>
        <v>31.8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15125.002</v>
      </c>
      <c r="E5" cm="1">
        <f t="array" ref="E5">_xll.FDSB(B5,"FG_PRICE_CHANGE(0,-1AY)")</f>
        <v>-2.5450884999999999</v>
      </c>
      <c r="F5" cm="1">
        <f t="array" ref="F5">_xll.FDSB(B5,"FG_PRICE_CHANGE(0,-1AM)")</f>
        <v>-2.3878515</v>
      </c>
      <c r="G5" cm="1">
        <f t="array" ref="G5">_xll.FDSB(B5,"FG_PRICE_CHANGE(0,-3AM)")</f>
        <v>-7.7603160000000004</v>
      </c>
      <c r="H5" cm="1">
        <f t="array" ref="H5">_xll.FDSB(B5,"FG_PRICE_CHANGE(0,-6AM)")</f>
        <v>-4.6042147</v>
      </c>
      <c r="I5" cm="1">
        <f t="array" ref="I5">_xll.FDS(B5,"STD(FG_PRICE_CHANGE(0,-1AY,AM))")</f>
        <v>2.3636870744611</v>
      </c>
      <c r="J5" cm="1">
        <f t="array" ref="J5">_xll.FDS(B5,"STD(FG_PRICE_CHANGE(0,-3AY,M))")*SQRT(12)</f>
        <v>6.0739681825297271</v>
      </c>
      <c r="L5">
        <f t="shared" si="0"/>
        <v>81.899999999999991</v>
      </c>
      <c r="M5">
        <f t="shared" si="1"/>
        <v>86.4</v>
      </c>
      <c r="N5">
        <f t="shared" si="2"/>
        <v>77.3</v>
      </c>
      <c r="O5">
        <f t="shared" si="4"/>
        <v>81.86</v>
      </c>
      <c r="P5">
        <f t="shared" si="3"/>
        <v>72.8</v>
      </c>
      <c r="Q5">
        <f>VLOOKUP(A5,CAD!$A$3:$J$23, 10, FALSE)</f>
        <v>36.299999999999997</v>
      </c>
      <c r="S5">
        <f t="shared" si="5"/>
        <v>70.03</v>
      </c>
      <c r="U5" cm="1">
        <f t="array" ref="U5">_xlfn.PERCENTRANK.EXC(_xlfn._xlws.FILTER(S$3:S$23, ISNUMBER(S$3:S$23)),S5)*100</f>
        <v>90.9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56.094999999999999</v>
      </c>
      <c r="E6" cm="1">
        <f t="array" ref="E6">_xll.FDSB(B6,"FG_PRICE_CHANGE(0,-1AY)")</f>
        <v>-1.5013158</v>
      </c>
      <c r="F6" cm="1">
        <f t="array" ref="F6">_xll.FDSB(B6,"FG_PRICE_CHANGE(0,-1AM)")</f>
        <v>-0.32870769999999999</v>
      </c>
      <c r="G6" cm="1">
        <f t="array" ref="G6">_xll.FDSB(B6,"FG_PRICE_CHANGE(0,-3AM)")</f>
        <v>-4.5110169999999998</v>
      </c>
      <c r="H6" cm="1">
        <f t="array" ref="H6">_xll.FDSB(B6,"FG_PRICE_CHANGE(0,-6AM)")</f>
        <v>-0.21346211000000001</v>
      </c>
      <c r="I6" cm="1">
        <f t="array" ref="I6">_xll.FDS(B6,"STD(FG_PRICE_CHANGE(0,-1AY,AM))")</f>
        <v>1.6190820251807401</v>
      </c>
      <c r="J6" cm="1">
        <f t="array" ref="J6">_xll.FDS(B6,"STD(FG_PRICE_CHANGE(0,-3AY,M))")*SQRT(12)</f>
        <v>6.4770782690266984</v>
      </c>
      <c r="L6">
        <f t="shared" si="0"/>
        <v>36.4</v>
      </c>
      <c r="M6">
        <f t="shared" si="1"/>
        <v>63.7</v>
      </c>
      <c r="N6">
        <f t="shared" si="2"/>
        <v>41</v>
      </c>
      <c r="O6">
        <f t="shared" si="4"/>
        <v>49.160000000000011</v>
      </c>
      <c r="P6">
        <f t="shared" si="3"/>
        <v>54.6</v>
      </c>
      <c r="Q6">
        <f>VLOOKUP(A6,CAD!$A$3:$J$23, 10, FALSE)</f>
        <v>13.600000000000001</v>
      </c>
      <c r="S6">
        <f t="shared" si="5"/>
        <v>43.680000000000007</v>
      </c>
      <c r="U6" cm="1">
        <f t="array" ref="U6">_xlfn.PERCENTRANK.EXC(_xlfn._xlws.FILTER(S$3:S$23, ISNUMBER(S$3:S$23)),S6)*100</f>
        <v>36.299999999999997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3.83324</v>
      </c>
      <c r="E7" cm="1">
        <f t="array" ref="E7">_xll.FDSB(B7,"FG_PRICE_CHANGE(0,-1AY)")</f>
        <v>-13.025207</v>
      </c>
      <c r="F7" cm="1">
        <f t="array" ref="F7">_xll.FDSB(B7,"FG_PRICE_CHANGE(0,-1AM)")</f>
        <v>-0.15783906</v>
      </c>
      <c r="G7" cm="1">
        <f t="array" ref="G7">_xll.FDSB(B7,"FG_PRICE_CHANGE(0,-3AM)")</f>
        <v>-4.8764763000000002</v>
      </c>
      <c r="H7" cm="1">
        <f t="array" ref="H7">_xll.FDSB(B7,"FG_PRICE_CHANGE(0,-6AM)")</f>
        <v>-3.891486</v>
      </c>
      <c r="I7" cm="1">
        <f t="array" ref="I7">_xll.FDS(B7,"STD(FG_PRICE_CHANGE(0,-1AY,AM))")</f>
        <v>3.3150450493511201</v>
      </c>
      <c r="J7" cm="1">
        <f t="array" ref="J7">_xll.FDS(B7,"STD(FG_PRICE_CHANGE(0,-3AY,M))")*SQRT(12)</f>
        <v>11.381091454975925</v>
      </c>
      <c r="L7">
        <f t="shared" si="0"/>
        <v>27.3</v>
      </c>
      <c r="M7">
        <f t="shared" si="1"/>
        <v>68.199999999999989</v>
      </c>
      <c r="N7">
        <f t="shared" si="2"/>
        <v>72.8</v>
      </c>
      <c r="O7">
        <f t="shared" si="4"/>
        <v>61.86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48.67</v>
      </c>
      <c r="U7" cm="1">
        <f t="array" ref="U7">_xlfn.PERCENTRANK.EXC(_xlfn._xlws.FILTER(S$3:S$23, ISNUMBER(S$3:S$23)),S7)*100</f>
        <v>40.9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3.7273714999999998</v>
      </c>
      <c r="E8" cm="1">
        <f t="array" ref="E8">_xll.FDSB(B8,"FG_PRICE_CHANGE(0,-1AY)")</f>
        <v>-1.741916</v>
      </c>
      <c r="F8" cm="1">
        <f t="array" ref="F8">_xll.FDSB(B8,"FG_PRICE_CHANGE(0,-1AM)")</f>
        <v>-0.52517650000000005</v>
      </c>
      <c r="G8" cm="1">
        <f t="array" ref="G8">_xll.FDSB(B8,"FG_PRICE_CHANGE(0,-3AM)")</f>
        <v>-2.4401546000000001</v>
      </c>
      <c r="H8" cm="1">
        <f t="array" ref="H8">_xll.FDSB(B8,"FG_PRICE_CHANGE(0,-6AM)")</f>
        <v>0.30331612000000002</v>
      </c>
      <c r="I8" cm="1">
        <f t="array" ref="I8">_xll.FDS(B8,"STD(FG_PRICE_CHANGE(0,-1AY,AM))")</f>
        <v>1.91416167744068</v>
      </c>
      <c r="J8" cm="1">
        <f t="array" ref="J8">_xll.FDS(B8,"STD(FG_PRICE_CHANGE(0,-3AY,M))")*SQRT(12)</f>
        <v>7.7602905281942611</v>
      </c>
      <c r="L8">
        <f t="shared" si="0"/>
        <v>41</v>
      </c>
      <c r="M8">
        <f t="shared" si="1"/>
        <v>36.4</v>
      </c>
      <c r="N8">
        <f t="shared" si="2"/>
        <v>22.799999999999997</v>
      </c>
      <c r="O8">
        <f t="shared" si="4"/>
        <v>31.880000000000003</v>
      </c>
      <c r="P8">
        <f t="shared" si="3"/>
        <v>45.499999999999993</v>
      </c>
      <c r="Q8">
        <f>VLOOKUP(A8,CAD!$A$3:$J$23, 10, FALSE)</f>
        <v>40.9</v>
      </c>
      <c r="S8">
        <f t="shared" si="5"/>
        <v>37.769999999999996</v>
      </c>
      <c r="U8" cm="1">
        <f t="array" ref="U8">_xlfn.PERCENTRANK.EXC(_xlfn._xlws.FILTER(S$3:S$23, ISNUMBER(S$3:S$23)),S8)*100</f>
        <v>18.099999999999998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4.1250330000000002</v>
      </c>
      <c r="E9" cm="1">
        <f t="array" ref="E9">_xll.FDSB(B9,"FG_PRICE_CHANGE(0,-1AY)")</f>
        <v>-12.382483499999999</v>
      </c>
      <c r="F9" cm="1">
        <f t="array" ref="F9">_xll.FDSB(B9,"FG_PRICE_CHANGE(0,-1AM)")</f>
        <v>-5.1171246000000004</v>
      </c>
      <c r="G9" cm="1">
        <f t="array" ref="G9">_xll.FDSB(B9,"FG_PRICE_CHANGE(0,-3AM)")</f>
        <v>-12.595976</v>
      </c>
      <c r="H9" cm="1">
        <f t="array" ref="H9">_xll.FDSB(B9,"FG_PRICE_CHANGE(0,-6AM)")</f>
        <v>-12.845278</v>
      </c>
      <c r="I9" cm="1">
        <f t="array" ref="I9">_xll.FDS(B9,"STD(FG_PRICE_CHANGE(0,-1AY,AM))")</f>
        <v>2.5910262815137002</v>
      </c>
      <c r="J9" cm="1">
        <f t="array" ref="J9">_xll.FDS(B9,"STD(FG_PRICE_CHANGE(0,-3AY,M))")*SQRT(12)</f>
        <v>8.5033944163158903</v>
      </c>
      <c r="L9">
        <f t="shared" si="0"/>
        <v>95.5</v>
      </c>
      <c r="M9">
        <f t="shared" si="1"/>
        <v>95.5</v>
      </c>
      <c r="N9">
        <f t="shared" si="2"/>
        <v>95.5</v>
      </c>
      <c r="O9">
        <f t="shared" si="4"/>
        <v>95.5</v>
      </c>
      <c r="P9">
        <f t="shared" si="3"/>
        <v>41</v>
      </c>
      <c r="Q9">
        <f>VLOOKUP(A9,CAD!$A$3:$J$23, 10, FALSE)</f>
        <v>72.7</v>
      </c>
      <c r="S9">
        <f t="shared" si="5"/>
        <v>74.59</v>
      </c>
      <c r="U9" cm="1">
        <f t="array" ref="U9">_xlfn.PERCENTRANK.EXC(_xlfn._xlws.FILTER(S$3:S$23, ISNUMBER(S$3:S$23)),S9)*100</f>
        <v>95.399999999999991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31.684525000000001</v>
      </c>
      <c r="E10" cm="1">
        <f t="array" ref="E10">_xll.FDSB(B10,"FG_PRICE_CHANGE(0,-1AY)")</f>
        <v>-1.7625451000000001</v>
      </c>
      <c r="F10" cm="1">
        <f t="array" ref="F10">_xll.FDSB(B10,"FG_PRICE_CHANGE(0,-1AM)")</f>
        <v>-0.75480939999999996</v>
      </c>
      <c r="G10" cm="1">
        <f t="array" ref="G10">_xll.FDSB(B10,"FG_PRICE_CHANGE(0,-3AM)")</f>
        <v>-2.6888131999999998</v>
      </c>
      <c r="H10" cm="1">
        <f t="array" ref="H10">_xll.FDSB(B10,"FG_PRICE_CHANGE(0,-6AM)")</f>
        <v>-0.99824069999999998</v>
      </c>
      <c r="I10" cm="1">
        <f t="array" ref="I10">_xll.FDS(B10,"STD(FG_PRICE_CHANGE(0,-1AY,AM))")</f>
        <v>1.6349625746868199</v>
      </c>
      <c r="J10" cm="1">
        <f t="array" ref="J10">_xll.FDS(B10,"STD(FG_PRICE_CHANGE(0,-3AY,M))")*SQRT(12)</f>
        <v>6.0886752881315624</v>
      </c>
      <c r="L10">
        <f t="shared" si="0"/>
        <v>54.6</v>
      </c>
      <c r="M10">
        <f t="shared" si="1"/>
        <v>41</v>
      </c>
      <c r="N10">
        <f t="shared" si="2"/>
        <v>50</v>
      </c>
      <c r="O10">
        <f t="shared" si="4"/>
        <v>47.320000000000007</v>
      </c>
      <c r="P10">
        <f t="shared" si="3"/>
        <v>68.2</v>
      </c>
      <c r="Q10">
        <f>VLOOKUP(A10,CAD!$A$3:$J$23, 10, FALSE)</f>
        <v>90.9</v>
      </c>
      <c r="S10">
        <f t="shared" si="5"/>
        <v>62.300000000000011</v>
      </c>
      <c r="U10" cm="1">
        <f t="array" ref="U10">_xlfn.PERCENTRANK.EXC(_xlfn._xlws.FILTER(S$3:S$23, ISNUMBER(S$3:S$23)),S10)*100</f>
        <v>72.7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19.570025999999999</v>
      </c>
      <c r="E11" cm="1">
        <f t="array" ref="E11">_xll.FDSB(B11,"FG_PRICE_CHANGE(0,-1AY)")</f>
        <v>10.787319999999999</v>
      </c>
      <c r="F11" cm="1">
        <f t="array" ref="F11">_xll.FDSB(B11,"FG_PRICE_CHANGE(0,-1AM)")</f>
        <v>-0.54112077000000003</v>
      </c>
      <c r="G11" cm="1">
        <f t="array" ref="G11">_xll.FDSB(B11,"FG_PRICE_CHANGE(0,-3AM)")</f>
        <v>6.5006494999999997</v>
      </c>
      <c r="H11" cm="1">
        <f t="array" ref="H11">_xll.FDSB(B11,"FG_PRICE_CHANGE(0,-6AM)")</f>
        <v>18.387377000000001</v>
      </c>
      <c r="I11" cm="1">
        <f t="array" ref="I11">_xll.FDS(B11,"STD(FG_PRICE_CHANGE(0,-1AY,AM))")</f>
        <v>4.3464834565941404</v>
      </c>
      <c r="J11" cm="1">
        <f t="array" ref="J11">_xll.FDS(B11,"STD(FG_PRICE_CHANGE(0,-3AY,M))")*SQRT(12)</f>
        <v>9.8023935414924228</v>
      </c>
      <c r="L11">
        <f t="shared" si="0"/>
        <v>45.499999999999993</v>
      </c>
      <c r="M11">
        <f t="shared" si="1"/>
        <v>4.6000000000000041</v>
      </c>
      <c r="N11">
        <f t="shared" si="2"/>
        <v>4.6000000000000041</v>
      </c>
      <c r="O11">
        <f t="shared" si="4"/>
        <v>12.780000000000003</v>
      </c>
      <c r="P11">
        <f t="shared" si="3"/>
        <v>36.4</v>
      </c>
      <c r="Q11">
        <f>VLOOKUP(A11,CAD!$A$3:$J$23, 10, FALSE)</f>
        <v>40.9</v>
      </c>
      <c r="S11">
        <f t="shared" si="5"/>
        <v>25.490000000000002</v>
      </c>
      <c r="U11" cm="1">
        <f t="array" ref="U11">_xlfn.PERCENTRANK.EXC(_xlfn._xlws.FILTER(S$3:S$23, ISNUMBER(S$3:S$23)),S11)*100</f>
        <v>9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1318.2001</v>
      </c>
      <c r="E12" cm="1">
        <f t="array" ref="E12">_xll.FDSB(B12,"FG_PRICE_CHANGE(0,-1AY)")</f>
        <v>-2.3121356999999998</v>
      </c>
      <c r="F12" cm="1">
        <f t="array" ref="F12">_xll.FDSB(B12,"FG_PRICE_CHANGE(0,-1AM)")</f>
        <v>-0.97655060000000005</v>
      </c>
      <c r="G12" cm="1">
        <f t="array" ref="G12">_xll.FDSB(B12,"FG_PRICE_CHANGE(0,-3AM)")</f>
        <v>-4.878044</v>
      </c>
      <c r="H12" cm="1">
        <f t="array" ref="H12">_xll.FDSB(B12,"FG_PRICE_CHANGE(0,-6AM)")</f>
        <v>-2.2650540000000001</v>
      </c>
      <c r="I12" cm="1">
        <f t="array" ref="I12">_xll.FDS(B12,"STD(FG_PRICE_CHANGE(0,-1AY,AM))")</f>
        <v>2.1391677330657499</v>
      </c>
      <c r="J12" cm="1">
        <f t="array" ref="J12">_xll.FDS(B12,"STD(FG_PRICE_CHANGE(0,-3AY,M))")*SQRT(12)</f>
        <v>10.586847487269017</v>
      </c>
      <c r="L12">
        <f t="shared" si="0"/>
        <v>63.7</v>
      </c>
      <c r="M12">
        <f t="shared" si="1"/>
        <v>72.8</v>
      </c>
      <c r="N12">
        <f t="shared" si="2"/>
        <v>54.6</v>
      </c>
      <c r="O12">
        <f t="shared" si="4"/>
        <v>63.7</v>
      </c>
      <c r="P12">
        <f t="shared" si="3"/>
        <v>31.899999999999991</v>
      </c>
      <c r="Q12">
        <f>VLOOKUP(A12,CAD!$A$3:$J$23, 10, FALSE)</f>
        <v>81.8</v>
      </c>
      <c r="S12">
        <f t="shared" si="5"/>
        <v>57.78</v>
      </c>
      <c r="U12" cm="1">
        <f t="array" ref="U12">_xlfn.PERCENTRANK.EXC(_xlfn._xlws.FILTER(S$3:S$23, ISNUMBER(S$3:S$23)),S12)*100</f>
        <v>59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5.4399122999999996</v>
      </c>
      <c r="E13" cm="1">
        <f t="array" ref="E13">_xll.FDSB(B13,"FG_PRICE_CHANGE(0,-1AY)")</f>
        <v>8.1687089999999998</v>
      </c>
      <c r="F13" cm="1">
        <f t="array" ref="F13">_xll.FDSB(B13,"FG_PRICE_CHANGE(0,-1AM)")</f>
        <v>-1.0241210000000001</v>
      </c>
      <c r="G13" cm="1">
        <f t="array" ref="G13">_xll.FDSB(B13,"FG_PRICE_CHANGE(0,-3AM)")</f>
        <v>-1.5836895</v>
      </c>
      <c r="H13" cm="1">
        <f t="array" ref="H13">_xll.FDSB(B13,"FG_PRICE_CHANGE(0,-6AM)")</f>
        <v>9.3054290000000002</v>
      </c>
      <c r="I13" cm="1">
        <f t="array" ref="I13">_xll.FDS(B13,"STD(FG_PRICE_CHANGE(0,-1AY,AM))")</f>
        <v>2.56451030163571</v>
      </c>
      <c r="J13" cm="1">
        <f t="array" ref="J13">_xll.FDS(B13,"STD(FG_PRICE_CHANGE(0,-3AY,M))")*SQRT(12)</f>
        <v>12.619132719737914</v>
      </c>
      <c r="L13">
        <f t="shared" si="0"/>
        <v>68.199999999999989</v>
      </c>
      <c r="M13">
        <f t="shared" si="1"/>
        <v>31.899999999999995</v>
      </c>
      <c r="N13">
        <f t="shared" si="2"/>
        <v>9.0999999999999979</v>
      </c>
      <c r="O13">
        <f t="shared" si="4"/>
        <v>30.04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25.92</v>
      </c>
      <c r="U13" cm="1">
        <f t="array" ref="U13">_xlfn.PERCENTRANK.EXC(_xlfn._xlws.FILTER(S$3:S$23, ISNUMBER(S$3:S$23)),S13)*100</f>
        <v>13.600000000000001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17.140013</v>
      </c>
      <c r="E14" cm="1">
        <f t="array" ref="E14">_xll.FDSB(B14,"FG_PRICE_CHANGE(0,-1AY)")</f>
        <v>-10.443407000000001</v>
      </c>
      <c r="F14" cm="1">
        <f t="array" ref="F14">_xll.FDSB(B14,"FG_PRICE_CHANGE(0,-1AM)")</f>
        <v>-3.3753096999999999</v>
      </c>
      <c r="G14" cm="1">
        <f t="array" ref="G14">_xll.FDSB(B14,"FG_PRICE_CHANGE(0,-3AM)")</f>
        <v>-7.2070780000000001</v>
      </c>
      <c r="H14" cm="1">
        <f t="array" ref="H14">_xll.FDSB(B14,"FG_PRICE_CHANGE(0,-6AM)")</f>
        <v>-9.2523280000000003</v>
      </c>
      <c r="I14" cm="1">
        <f t="array" ref="I14">_xll.FDS(B14,"STD(FG_PRICE_CHANGE(0,-1AY,AM))")</f>
        <v>1.9235332910960601</v>
      </c>
      <c r="J14" cm="1">
        <f t="array" ref="J14">_xll.FDS(B14,"STD(FG_PRICE_CHANGE(0,-3AY,M))")*SQRT(12)</f>
        <v>13.518430367943409</v>
      </c>
      <c r="L14">
        <f t="shared" si="0"/>
        <v>86.4</v>
      </c>
      <c r="M14">
        <f t="shared" si="1"/>
        <v>81.899999999999991</v>
      </c>
      <c r="N14">
        <f t="shared" si="2"/>
        <v>86.4</v>
      </c>
      <c r="O14">
        <f t="shared" si="4"/>
        <v>84.6</v>
      </c>
      <c r="P14">
        <f t="shared" si="3"/>
        <v>13.700000000000003</v>
      </c>
      <c r="Q14">
        <f>VLOOKUP(A14,CAD!$A$3:$J$23, 10, FALSE)</f>
        <v>22.7</v>
      </c>
      <c r="S14">
        <f t="shared" si="5"/>
        <v>50.949999999999996</v>
      </c>
      <c r="U14" cm="1">
        <f t="array" ref="U14">_xlfn.PERCENTRANK.EXC(_xlfn._xlws.FILTER(S$3:S$23, ISNUMBER(S$3:S$23)),S14)*100</f>
        <v>45.4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0.89596180000000003</v>
      </c>
      <c r="E15" cm="1">
        <f t="array" ref="E15">_xll.FDSB(B15,"FG_PRICE_CHANGE(0,-1AY)")</f>
        <v>-5.8209714999999997</v>
      </c>
      <c r="F15" cm="1">
        <f t="array" ref="F15">_xll.FDSB(B15,"FG_PRICE_CHANGE(0,-1AM)")</f>
        <v>4.7576426999999998E-2</v>
      </c>
      <c r="G15" cm="1">
        <f t="array" ref="G15">_xll.FDSB(B15,"FG_PRICE_CHANGE(0,-3AM)")</f>
        <v>-4.0245714000000001</v>
      </c>
      <c r="H15" cm="1">
        <f t="array" ref="H15">_xll.FDSB(B15,"FG_PRICE_CHANGE(0,-6AM)")</f>
        <v>-3.0524491999999999</v>
      </c>
      <c r="I15" cm="1">
        <f t="array" ref="I15">_xll.FDS(B15,"STD(FG_PRICE_CHANGE(0,-1AY,AM))")</f>
        <v>1.81097706680361</v>
      </c>
      <c r="J15" cm="1">
        <f t="array" ref="J15">_xll.FDS(B15,"STD(FG_PRICE_CHANGE(0,-3AY,M))")*SQRT(12)</f>
        <v>7.5659731665849046</v>
      </c>
      <c r="L15">
        <f t="shared" si="0"/>
        <v>9.0999999999999979</v>
      </c>
      <c r="M15">
        <f t="shared" si="1"/>
        <v>50</v>
      </c>
      <c r="N15">
        <f t="shared" si="2"/>
        <v>59.099999999999994</v>
      </c>
      <c r="O15">
        <f t="shared" si="4"/>
        <v>45.46</v>
      </c>
      <c r="P15">
        <f t="shared" si="3"/>
        <v>50</v>
      </c>
      <c r="Q15">
        <f>VLOOKUP(A15,CAD!$A$3:$J$23, 10, FALSE)</f>
        <v>4.5</v>
      </c>
      <c r="S15">
        <f t="shared" si="5"/>
        <v>38.630000000000003</v>
      </c>
      <c r="U15" cm="1">
        <f t="array" ref="U15">_xlfn.PERCENTRANK.EXC(_xlfn._xlws.FILTER(S$3:S$23, ISNUMBER(S$3:S$23)),S15)*100</f>
        <v>22.7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83.698759999999993</v>
      </c>
      <c r="E16" cm="1">
        <f t="array" ref="E16">_xll.FDSB(B16,"FG_PRICE_CHANGE(0,-1AY)")</f>
        <v>0.56471824999999998</v>
      </c>
      <c r="F16" cm="1">
        <f t="array" ref="F16">_xll.FDSB(B16,"FG_PRICE_CHANGE(0,-1AM)")</f>
        <v>-0.27105212000000001</v>
      </c>
      <c r="G16" cm="1">
        <f t="array" ref="G16">_xll.FDSB(B16,"FG_PRICE_CHANGE(0,-3AM)")</f>
        <v>0.28758050000000002</v>
      </c>
      <c r="H16" cm="1">
        <f t="array" ref="H16">_xll.FDSB(B16,"FG_PRICE_CHANGE(0,-6AM)")</f>
        <v>0.38379429999999998</v>
      </c>
      <c r="I16" cm="1">
        <f t="array" ref="I16">_xll.FDS(B16,"STD(FG_PRICE_CHANGE(0,-1AY,AM))")</f>
        <v>0.33057931156572001</v>
      </c>
      <c r="J16" cm="1">
        <f t="array" ref="J16">_xll.FDS(B16,"STD(FG_PRICE_CHANGE(0,-3AY,M))")*SQRT(12)</f>
        <v>3.0213928771204643</v>
      </c>
      <c r="L16">
        <f t="shared" si="0"/>
        <v>31.899999999999995</v>
      </c>
      <c r="M16">
        <f t="shared" si="1"/>
        <v>13.700000000000001</v>
      </c>
      <c r="N16">
        <f t="shared" si="2"/>
        <v>18.200000000000006</v>
      </c>
      <c r="O16">
        <f t="shared" si="4"/>
        <v>19.14</v>
      </c>
      <c r="P16">
        <f t="shared" si="3"/>
        <v>81.900000000000006</v>
      </c>
      <c r="Q16">
        <f>VLOOKUP(A16,CAD!$A$3:$J$23, 10, FALSE)</f>
        <v>31.8</v>
      </c>
      <c r="S16">
        <f t="shared" si="5"/>
        <v>40.5</v>
      </c>
      <c r="U16" cm="1">
        <f t="array" ref="U16">_xlfn.PERCENTRANK.EXC(_xlfn._xlws.FILTER(S$3:S$23, ISNUMBER(S$3:S$23)),S16)*100</f>
        <v>27.200000000000003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6.9820000000000002</v>
      </c>
      <c r="E17" cm="1">
        <f t="array" ref="E17">_xll.FDSB(B17,"FG_PRICE_CHANGE(0,-1AY)")</f>
        <v>-4.4618073000000003</v>
      </c>
      <c r="F17" cm="1">
        <f t="array" ref="F17">_xll.FDSB(B17,"FG_PRICE_CHANGE(0,-1AM)")</f>
        <v>-2.0108223000000001</v>
      </c>
      <c r="G17" cm="1">
        <f t="array" ref="G17">_xll.FDSB(B17,"FG_PRICE_CHANGE(0,-3AM)")</f>
        <v>-4.3152514000000002</v>
      </c>
      <c r="H17" cm="1">
        <f t="array" ref="H17">_xll.FDSB(B17,"FG_PRICE_CHANGE(0,-6AM)")</f>
        <v>-3.713876</v>
      </c>
      <c r="I17" cm="1">
        <f t="array" ref="I17">_xll.FDS(B17,"STD(FG_PRICE_CHANGE(0,-1AY,AM))")</f>
        <v>1.0133869019931701</v>
      </c>
      <c r="J17" cm="1">
        <f t="array" ref="J17">_xll.FDS(B17,"STD(FG_PRICE_CHANGE(0,-3AY,M))")*SQRT(12)</f>
        <v>6.2264629748279932</v>
      </c>
      <c r="L17">
        <f t="shared" si="0"/>
        <v>77.3</v>
      </c>
      <c r="M17">
        <f t="shared" si="1"/>
        <v>59.099999999999994</v>
      </c>
      <c r="N17">
        <f t="shared" si="2"/>
        <v>68.199999999999989</v>
      </c>
      <c r="O17">
        <f t="shared" si="4"/>
        <v>66.38</v>
      </c>
      <c r="P17">
        <f t="shared" si="3"/>
        <v>63.7</v>
      </c>
      <c r="Q17">
        <f>VLOOKUP(A17,CAD!$A$3:$J$23, 10, FALSE)</f>
        <v>59</v>
      </c>
      <c r="S17">
        <f t="shared" si="5"/>
        <v>64.099999999999994</v>
      </c>
      <c r="U17" cm="1">
        <f t="array" ref="U17">_xlfn.PERCENTRANK.EXC(_xlfn._xlws.FILTER(S$3:S$23, ISNUMBER(S$3:S$23)),S17)*100</f>
        <v>77.2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3.641003</v>
      </c>
      <c r="E18" cm="1">
        <f t="array" ref="E18">_xll.FDSB(B18,"FG_PRICE_CHANGE(0,-1AY)")</f>
        <v>2.7549266999999999E-2</v>
      </c>
      <c r="F18" cm="1">
        <f t="array" ref="F18">_xll.FDSB(B18,"FG_PRICE_CHANGE(0,-1AM)")</f>
        <v>8.3446499999999995E-5</v>
      </c>
      <c r="G18" cm="1">
        <f t="array" ref="G18">_xll.FDSB(B18,"FG_PRICE_CHANGE(0,-3AM)")</f>
        <v>8.3446499999999995E-5</v>
      </c>
      <c r="H18" cm="1">
        <f t="array" ref="H18">_xll.FDSB(B18,"FG_PRICE_CHANGE(0,-6AM)")</f>
        <v>8.3446499999999995E-5</v>
      </c>
      <c r="I18" cm="1">
        <f t="array" ref="I18">_xll.FDS(B18,"STD(FG_PRICE_CHANGE(0,-1AY,AM))")</f>
        <v>7.6157541362658603E-3</v>
      </c>
      <c r="J18" cm="1">
        <f t="array" ref="J18">_xll.FDS(B18,"STD(FG_PRICE_CHANGE(0,-3AY,M))")*SQRT(12)</f>
        <v>3.4580924200293572E-2</v>
      </c>
      <c r="L18">
        <f t="shared" si="0"/>
        <v>18.200000000000006</v>
      </c>
      <c r="M18">
        <f t="shared" si="1"/>
        <v>18.200000000000006</v>
      </c>
      <c r="N18">
        <f t="shared" si="2"/>
        <v>36.4</v>
      </c>
      <c r="O18">
        <f t="shared" si="4"/>
        <v>25.480000000000004</v>
      </c>
      <c r="P18">
        <f t="shared" si="3"/>
        <v>91</v>
      </c>
      <c r="Q18">
        <f>VLOOKUP(A18,CAD!$A$3:$J$23, 10, FALSE)</f>
        <v>95.399999999999991</v>
      </c>
      <c r="S18">
        <f t="shared" si="5"/>
        <v>59.120000000000005</v>
      </c>
      <c r="U18" cm="1">
        <f t="array" ref="U18">_xlfn.PERCENTRANK.EXC(_xlfn._xlws.FILTER(S$3:S$23, ISNUMBER(S$3:S$23)),S18)*100</f>
        <v>68.100000000000009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32.404986999999998</v>
      </c>
      <c r="E19" cm="1">
        <f t="array" ref="E19">_xll.FDSB(B19,"FG_PRICE_CHANGE(0,-1AY)")</f>
        <v>-11.292118</v>
      </c>
      <c r="F19" cm="1">
        <f t="array" ref="F19">_xll.FDSB(B19,"FG_PRICE_CHANGE(0,-1AM)")</f>
        <v>-4.8800590000000001</v>
      </c>
      <c r="G19" cm="1">
        <f t="array" ref="G19">_xll.FDSB(B19,"FG_PRICE_CHANGE(0,-3AM)")</f>
        <v>-12.116110000000001</v>
      </c>
      <c r="H19" cm="1">
        <f t="array" ref="H19">_xll.FDSB(B19,"FG_PRICE_CHANGE(0,-6AM)")</f>
        <v>-10.999757000000001</v>
      </c>
      <c r="I19" cm="1">
        <f t="array" ref="I19">_xll.FDS(B19,"STD(FG_PRICE_CHANGE(0,-1AY,AM))")</f>
        <v>2.9666273416103399</v>
      </c>
      <c r="J19" cm="1">
        <f t="array" ref="J19">_xll.FDS(B19,"STD(FG_PRICE_CHANGE(0,-3AY,M))")*SQRT(12)</f>
        <v>10.782145164885005</v>
      </c>
      <c r="L19">
        <f t="shared" si="0"/>
        <v>91</v>
      </c>
      <c r="M19">
        <f t="shared" si="1"/>
        <v>91</v>
      </c>
      <c r="N19">
        <f t="shared" si="2"/>
        <v>91</v>
      </c>
      <c r="O19">
        <f t="shared" si="4"/>
        <v>91</v>
      </c>
      <c r="P19">
        <f t="shared" si="3"/>
        <v>27.299999999999997</v>
      </c>
      <c r="Q19">
        <f>VLOOKUP(A19,CAD!$A$3:$J$23, 10, FALSE)</f>
        <v>77.2</v>
      </c>
      <c r="S19">
        <f t="shared" si="5"/>
        <v>69.13</v>
      </c>
      <c r="U19" cm="1">
        <f t="array" ref="U19">_xlfn.PERCENTRANK.EXC(_xlfn._xlws.FILTER(S$3:S$23, ISNUMBER(S$3:S$23)),S19)*100</f>
        <v>86.3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34.187496000000003</v>
      </c>
      <c r="E20" cm="1">
        <f t="array" ref="E20">_xll.FDSB(B20,"FG_PRICE_CHANGE(0,-1AY)")</f>
        <v>25.194527000000001</v>
      </c>
      <c r="F20" cm="1">
        <f t="array" ref="F20">_xll.FDSB(B20,"FG_PRICE_CHANGE(0,-1AM)")</f>
        <v>0.4539609</v>
      </c>
      <c r="G20" cm="1">
        <f t="array" ref="G20">_xll.FDSB(B20,"FG_PRICE_CHANGE(0,-3AM)")</f>
        <v>4.0913342999999998</v>
      </c>
      <c r="H20" cm="1">
        <f t="array" ref="H20">_xll.FDSB(B20,"FG_PRICE_CHANGE(0,-6AM)")</f>
        <v>5.9379340000000003</v>
      </c>
      <c r="I20" cm="1">
        <f t="array" ref="I20">_xll.FDS(B20,"STD(FG_PRICE_CHANGE(0,-1AY,AM))")</f>
        <v>1.3929345195601599</v>
      </c>
      <c r="J20" cm="1">
        <f t="array" ref="J20">_xll.FDS(B20,"STD(FG_PRICE_CHANGE(0,-3AY,M))")*SQRT(12)</f>
        <v>25.807661222853646</v>
      </c>
      <c r="L20">
        <f t="shared" si="0"/>
        <v>4.6000000000000041</v>
      </c>
      <c r="M20">
        <f t="shared" si="1"/>
        <v>9.0999999999999979</v>
      </c>
      <c r="N20">
        <f t="shared" si="2"/>
        <v>13.700000000000001</v>
      </c>
      <c r="O20">
        <f t="shared" si="4"/>
        <v>10.040000000000001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10.020000000000003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3.6729799999999999</v>
      </c>
      <c r="E21" cm="1">
        <f t="array" ref="E21">_xll.FDSB(B21,"FG_PRICE_CHANGE(0,-1AY)")</f>
        <v>-1.9013882E-3</v>
      </c>
      <c r="F21" cm="1">
        <f t="array" ref="F21">_xll.FDSB(B21,"FG_PRICE_CHANGE(0,-1AM)")</f>
        <v>2.1815300000000001E-3</v>
      </c>
      <c r="G21" cm="1">
        <f t="array" ref="G21">_xll.FDSB(B21,"FG_PRICE_CHANGE(0,-3AM)")</f>
        <v>-1.9013882E-3</v>
      </c>
      <c r="H21" cm="1">
        <f t="array" ref="H21">_xll.FDSB(B21,"FG_PRICE_CHANGE(0,-6AM)")</f>
        <v>8.2254409999999996E-4</v>
      </c>
      <c r="I21" cm="1">
        <f t="array" ref="I21">_xll.FDS(B21,"STD(FG_PRICE_CHANGE(0,-1AY,AM))")</f>
        <v>4.3136961142358002E-3</v>
      </c>
      <c r="J21" cm="1">
        <f t="array" ref="J21">_xll.FDS(B21,"STD(FG_PRICE_CHANGE(0,-3AY,M))")*SQRT(12)</f>
        <v>3.0239005107740559E-2</v>
      </c>
      <c r="L21">
        <f t="shared" si="0"/>
        <v>13.700000000000001</v>
      </c>
      <c r="M21">
        <f t="shared" si="1"/>
        <v>22.799999999999997</v>
      </c>
      <c r="N21">
        <f t="shared" si="2"/>
        <v>31.899999999999995</v>
      </c>
      <c r="O21">
        <f t="shared" si="4"/>
        <v>24.619999999999997</v>
      </c>
      <c r="P21">
        <f t="shared" si="3"/>
        <v>95.5</v>
      </c>
      <c r="Q21">
        <f>VLOOKUP(A21,CAD!$A$3:$J$23, 10, FALSE)</f>
        <v>86.3</v>
      </c>
      <c r="S21">
        <f t="shared" si="5"/>
        <v>58.22</v>
      </c>
      <c r="U21" cm="1">
        <f t="array" ref="U21">_xlfn.PERCENTRANK.EXC(_xlfn._xlws.FILTER(S$3:S$23, ISNUMBER(S$3:S$23)),S21)*100</f>
        <v>63.6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24615.002</v>
      </c>
      <c r="E22" cm="1">
        <f t="array" ref="E22">_xll.FDSB(B22,"FG_PRICE_CHANGE(0,-1AY)")</f>
        <v>0.88115929999999998</v>
      </c>
      <c r="F22" cm="1">
        <f t="array" ref="F22">_xll.FDSB(B22,"FG_PRICE_CHANGE(0,-1AM)")</f>
        <v>-0.86588264000000004</v>
      </c>
      <c r="G22" cm="1">
        <f t="array" ref="G22">_xll.FDSB(B22,"FG_PRICE_CHANGE(0,-3AM)")</f>
        <v>-3.3094286999999998</v>
      </c>
      <c r="H22" cm="1">
        <f t="array" ref="H22">_xll.FDSB(B22,"FG_PRICE_CHANGE(0,-6AM)")</f>
        <v>-0.72594285000000003</v>
      </c>
      <c r="I22" cm="1">
        <f t="array" ref="I22">_xll.FDS(B22,"STD(FG_PRICE_CHANGE(0,-1AY,AM))")</f>
        <v>1.13551410213883</v>
      </c>
      <c r="J22" cm="1">
        <f t="array" ref="J22">_xll.FDS(B22,"STD(FG_PRICE_CHANGE(0,-3AY,M))")*SQRT(12)</f>
        <v>4.5449448969401303</v>
      </c>
      <c r="L22">
        <f t="shared" si="0"/>
        <v>59.099999999999994</v>
      </c>
      <c r="M22">
        <f t="shared" si="1"/>
        <v>45.499999999999993</v>
      </c>
      <c r="N22">
        <f t="shared" si="2"/>
        <v>45.499999999999993</v>
      </c>
      <c r="O22">
        <f t="shared" si="4"/>
        <v>48.22</v>
      </c>
      <c r="P22">
        <f t="shared" si="3"/>
        <v>77.3</v>
      </c>
      <c r="Q22">
        <f>VLOOKUP(A22,CAD!$A$3:$J$23, 10, FALSE)</f>
        <v>50</v>
      </c>
      <c r="S22">
        <f t="shared" si="5"/>
        <v>57.3</v>
      </c>
      <c r="U22" cm="1">
        <f t="array" ref="U22">_xlfn.PERCENTRANK.EXC(_xlfn._xlws.FILTER(S$3:S$23, ISNUMBER(S$3:S$23)),S22)*100</f>
        <v>54.500000000000007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3.7510178000000001</v>
      </c>
      <c r="E23" cm="1">
        <f t="array" ref="E23">_xll.FDSB(B23,"FG_PRICE_CHANGE(0,-1AY)")</f>
        <v>-2.1934509999999999E-3</v>
      </c>
      <c r="F23" cm="1">
        <f t="array" ref="F23">_xll.FDSB(B23,"FG_PRICE_CHANGE(0,-1AM)")</f>
        <v>-3.4171343E-2</v>
      </c>
      <c r="G23" cm="1">
        <f t="array" ref="G23">_xll.FDSB(B23,"FG_PRICE_CHANGE(0,-3AM)")</f>
        <v>-1.55210495E-2</v>
      </c>
      <c r="H23" cm="1">
        <f t="array" ref="H23">_xll.FDSB(B23,"FG_PRICE_CHANGE(0,-6AM)")</f>
        <v>1.1134148E-2</v>
      </c>
      <c r="I23" cm="1">
        <f t="array" ref="I23">_xll.FDS(B23,"STD(FG_PRICE_CHANGE(0,-1AY,AM))")</f>
        <v>1.7584689417108799E-2</v>
      </c>
      <c r="J23" cm="1">
        <f t="array" ref="J23">_xll.FDS(B23,"STD(FG_PRICE_CHANGE(0,-3AY,M))")*SQRT(12)</f>
        <v>0.15021492199635431</v>
      </c>
      <c r="L23">
        <f t="shared" si="0"/>
        <v>22.799999999999997</v>
      </c>
      <c r="M23">
        <f t="shared" si="1"/>
        <v>27.3</v>
      </c>
      <c r="N23">
        <f t="shared" si="2"/>
        <v>27.3</v>
      </c>
      <c r="O23">
        <f t="shared" si="4"/>
        <v>26.400000000000002</v>
      </c>
      <c r="P23">
        <f t="shared" si="3"/>
        <v>86.4</v>
      </c>
      <c r="Q23">
        <f>VLOOKUP(A23,CAD!$A$3:$J$23, 10, FALSE)</f>
        <v>68.100000000000009</v>
      </c>
      <c r="S23">
        <f t="shared" si="5"/>
        <v>52.740000000000009</v>
      </c>
      <c r="U23" cm="1">
        <f t="array" ref="U23">_xlfn.PERCENTRANK.EXC(_xlfn._xlws.FILTER(S$3:S$23, ISNUMBER(S$3:S$23)),S23)*100</f>
        <v>50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-3.1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-0.7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-2.70643338027419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0.7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-0.5</v>
      </c>
      <c r="J8" cm="1">
        <f t="array" ref="J8">_xlfn.PERCENTRANK.EXC(_xlfn._xlws.FILTER(H$3:H$23, ISNUMBER(H$3:H$23)),H8)*100</f>
        <v>40.9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2.4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13.6964985659127</v>
      </c>
      <c r="H10" cm="1">
        <f t="array" ref="H10">IFERROR(_xll.FDS($F10,"EE_ACTUAL_ANNUAL(MED,+1)"),0)</f>
        <v>13.5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-0.46500000000000002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3.75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-1.00044711100741</v>
      </c>
      <c r="H13" cm="1">
        <f t="array" ref="H13">IFERROR(_xll.FDS($F13,"EE_ACTUAL_ANNUAL(MED,+1)"),0)</f>
        <v>-1.65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-1.8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-6.3414882214495503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17.113740127365499</v>
      </c>
      <c r="H18" cm="1">
        <f t="array" ref="H18">IFERROR(_xll.FDS($F18,"EE_ACTUAL_ANNUAL(MED,+1)"),0)</f>
        <v>17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1.24003730608342</v>
      </c>
      <c r="H19" cm="1">
        <f t="array" ref="H19">IFERROR(_xll.FDS($F19,"EE_ACTUAL_ANNUAL(MED,+1)"),0)</f>
        <v>2.5</v>
      </c>
      <c r="J19" cm="1">
        <f t="array" ref="J19">_xlfn.PERCENTRANK.EXC(_xlfn._xlws.FILTER(H$3:H$23, ISNUMBER(H$3:H$23)),H19)*100</f>
        <v>77.2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-5.0096847798436404</v>
      </c>
      <c r="H20" cm="1">
        <f t="array" ref="H20">IFERROR(_xll.FDS($F20,"EE_ACTUAL_ANNUAL(MED,+1)"),0)</f>
        <v>-2.2000000000000002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9.4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13.475671715339301</v>
      </c>
      <c r="C17">
        <v>8.82258324228264</v>
      </c>
      <c r="D17">
        <v>14.430010325246499</v>
      </c>
      <c r="E17">
        <v>12.0971067278746</v>
      </c>
      <c r="F17">
        <v>9.4389843194853</v>
      </c>
      <c r="G17">
        <v>11.914602296702601</v>
      </c>
      <c r="H17">
        <v>9.3328071616381898</v>
      </c>
      <c r="I17">
        <v>10.8983132432533</v>
      </c>
      <c r="J17" s="75">
        <v>12.156192130308099</v>
      </c>
      <c r="K17" s="75">
        <v>7.6764272605977499</v>
      </c>
      <c r="L17">
        <v>14.522736153911801</v>
      </c>
      <c r="M17">
        <v>13.6163542594029</v>
      </c>
      <c r="N17">
        <v>5.8100215417249901</v>
      </c>
      <c r="O17">
        <v>14.535484616308199</v>
      </c>
      <c r="P17">
        <v>12.8854511835079</v>
      </c>
      <c r="Q17">
        <v>11.644637815588201</v>
      </c>
      <c r="R17">
        <v>10.9395949218951</v>
      </c>
      <c r="S17">
        <v>14.839546743912001</v>
      </c>
      <c r="T17">
        <v>8.1284551585460001</v>
      </c>
      <c r="U17">
        <v>15.480793942797201</v>
      </c>
      <c r="V17">
        <v>11.230555986574499</v>
      </c>
    </row>
    <row r="18" spans="1:29" ht="25.5" customHeight="1" x14ac:dyDescent="0.35">
      <c r="A18" s="2">
        <v>44196</v>
      </c>
      <c r="B18">
        <v>12.9923016366103</v>
      </c>
      <c r="C18">
        <v>8.7546394285479305</v>
      </c>
      <c r="D18">
        <v>11.481460421471199</v>
      </c>
      <c r="E18">
        <v>8.9157572980100799</v>
      </c>
      <c r="F18">
        <v>7.2076865078890302</v>
      </c>
      <c r="G18">
        <v>12.0860264369497</v>
      </c>
      <c r="H18">
        <v>10.615395230746101</v>
      </c>
      <c r="I18">
        <v>11.6209108333021</v>
      </c>
      <c r="J18" s="75">
        <v>11.882611318511501</v>
      </c>
      <c r="K18" s="75">
        <v>8.3074023368011503</v>
      </c>
      <c r="L18">
        <v>16.619219826580199</v>
      </c>
      <c r="M18">
        <v>16.711537192718801</v>
      </c>
      <c r="N18">
        <v>5.3671121826145196</v>
      </c>
      <c r="O18">
        <v>12.842383900873299</v>
      </c>
      <c r="P18">
        <v>12.357237330229699</v>
      </c>
      <c r="Q18">
        <v>11.2380998666164</v>
      </c>
      <c r="R18">
        <v>8.3884974981076095</v>
      </c>
      <c r="S18">
        <v>12.8830287014832</v>
      </c>
      <c r="T18">
        <v>6.7620176278083504</v>
      </c>
      <c r="U18">
        <v>17.0889112448112</v>
      </c>
      <c r="V18">
        <v>10.1469870690871</v>
      </c>
    </row>
    <row r="19" spans="1:29" ht="25.5" customHeight="1" x14ac:dyDescent="0.35">
      <c r="A19" s="2">
        <v>44561</v>
      </c>
      <c r="B19">
        <v>13.766644845854101</v>
      </c>
      <c r="C19">
        <v>10.6038911833674</v>
      </c>
      <c r="D19">
        <v>13.6928560106621</v>
      </c>
      <c r="E19">
        <v>9.5994541006399192</v>
      </c>
      <c r="F19">
        <v>10.1460102201106</v>
      </c>
      <c r="G19">
        <v>15.0555659512705</v>
      </c>
      <c r="H19">
        <v>9.4736311499882397</v>
      </c>
      <c r="I19">
        <v>14.7244118800779</v>
      </c>
      <c r="J19" s="75">
        <v>13.765783002790499</v>
      </c>
      <c r="K19" s="75">
        <v>10.146386892506699</v>
      </c>
      <c r="L19">
        <v>20.456077244986002</v>
      </c>
      <c r="M19">
        <v>16.932589581546001</v>
      </c>
      <c r="N19">
        <v>8.8257668466653296</v>
      </c>
      <c r="O19">
        <v>15.161217406966101</v>
      </c>
      <c r="P19">
        <v>11.973913880792599</v>
      </c>
      <c r="Q19">
        <v>12.7317850147387</v>
      </c>
      <c r="R19">
        <v>9.9474702709118805</v>
      </c>
      <c r="S19">
        <v>18.5553168184613</v>
      </c>
      <c r="T19">
        <v>11.234942553465</v>
      </c>
      <c r="U19">
        <v>18.3844905030187</v>
      </c>
      <c r="V19">
        <v>12.7997878063274</v>
      </c>
    </row>
    <row r="20" spans="1:29" ht="25.5" customHeight="1" x14ac:dyDescent="0.35">
      <c r="A20" s="2">
        <v>44925</v>
      </c>
      <c r="B20">
        <v>13.3712630657165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13.6225815521433</v>
      </c>
      <c r="H20">
        <v>10.1683467048487</v>
      </c>
      <c r="I20">
        <v>12.9407917703282</v>
      </c>
      <c r="J20" s="75">
        <v>13.3394699175221</v>
      </c>
      <c r="K20" s="75">
        <v>7.5109716795442996</v>
      </c>
      <c r="L20">
        <v>19.407551563909699</v>
      </c>
      <c r="M20">
        <v>16.8118349535848</v>
      </c>
      <c r="N20">
        <v>11.0341923380188</v>
      </c>
      <c r="O20">
        <v>14.9253037325643</v>
      </c>
      <c r="P20">
        <v>11.5505724490554</v>
      </c>
      <c r="Q20">
        <v>13.290131357764499</v>
      </c>
      <c r="R20">
        <v>10.1243578125464</v>
      </c>
      <c r="S20">
        <v>24.140963514424499</v>
      </c>
      <c r="T20">
        <v>12.933849359579799</v>
      </c>
      <c r="U20">
        <v>14.7334622511066</v>
      </c>
      <c r="V20">
        <v>13.778318029976999</v>
      </c>
    </row>
    <row r="21" spans="1:29" ht="25.5" customHeight="1" x14ac:dyDescent="0.35">
      <c r="A21" s="2">
        <v>45289</v>
      </c>
      <c r="B21">
        <v>12.0222723103633</v>
      </c>
      <c r="C21">
        <v>10.7704189177279</v>
      </c>
      <c r="D21">
        <v>14.02340332534</v>
      </c>
      <c r="E21">
        <v>11.9407094450378</v>
      </c>
      <c r="F21">
        <v>12.394579327579899</v>
      </c>
      <c r="G21">
        <v>12.932447591337899</v>
      </c>
      <c r="H21">
        <v>9.5585136214236197</v>
      </c>
      <c r="I21">
        <v>11.9161171814392</v>
      </c>
      <c r="J21" s="75">
        <v>13.7129718327555</v>
      </c>
      <c r="K21" s="75">
        <v>8.90596194393434</v>
      </c>
      <c r="L21">
        <v>18.606733270154201</v>
      </c>
      <c r="M21">
        <v>14.5722752976358</v>
      </c>
      <c r="N21">
        <v>13.1253657894167</v>
      </c>
      <c r="O21">
        <v>16.0781656045333</v>
      </c>
      <c r="P21">
        <v>11.563375413661401</v>
      </c>
      <c r="Q21">
        <v>12.1192289718939</v>
      </c>
      <c r="R21">
        <v>9.3488241189838792</v>
      </c>
      <c r="S21">
        <v>25.846008849302699</v>
      </c>
      <c r="T21">
        <v>13.2251182354264</v>
      </c>
      <c r="U21">
        <v>10.732151937902101</v>
      </c>
      <c r="V21">
        <v>11.7583310618864</v>
      </c>
    </row>
    <row r="23" spans="1:29" x14ac:dyDescent="0.35">
      <c r="A23" t="s">
        <v>91</v>
      </c>
      <c r="B23" s="8">
        <f t="shared" ref="B23:V23" si="0">MIN(_xlfn.ANCHORARRAY(B2))</f>
        <v>12.0222723103633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8.9157572980100799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9.3328071616381898</v>
      </c>
      <c r="I23" s="8">
        <f t="shared" si="0"/>
        <v>6.1959642113222397</v>
      </c>
      <c r="J23" s="8">
        <f t="shared" si="0"/>
        <v>11.882611318511501</v>
      </c>
      <c r="K23" s="8">
        <f t="shared" si="0"/>
        <v>7.5109716795442996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12.842383900873299</v>
      </c>
      <c r="P23" s="8">
        <f t="shared" si="0"/>
        <v>11.5505724490554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10.1469870690871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13.110180176648051</v>
      </c>
      <c r="C24" s="8">
        <f t="shared" si="1"/>
        <v>10.7704189177279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12.932447591337899</v>
      </c>
      <c r="H24" s="8">
        <f t="shared" si="1"/>
        <v>11.93920849991995</v>
      </c>
      <c r="I24" s="8">
        <f t="shared" si="1"/>
        <v>12.149470877662349</v>
      </c>
      <c r="J24" s="8">
        <f t="shared" si="1"/>
        <v>12.78064669069385</v>
      </c>
      <c r="K24" s="8">
        <f t="shared" si="1"/>
        <v>10.671681938827799</v>
      </c>
      <c r="L24" s="8">
        <f t="shared" si="1"/>
        <v>14.789114385536951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12.8854511835079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14.774119834582851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12.0222723103633</v>
      </c>
      <c r="C25" s="8">
        <f t="shared" si="2"/>
        <v>10.7704189177279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12.932447591337899</v>
      </c>
      <c r="H25" s="8">
        <f t="shared" si="2"/>
        <v>9.5585136214236197</v>
      </c>
      <c r="I25" s="8">
        <f t="shared" si="2"/>
        <v>11.9161171814392</v>
      </c>
      <c r="J25" s="8">
        <f t="shared" si="2"/>
        <v>13.7129718327555</v>
      </c>
      <c r="K25" s="8">
        <f t="shared" si="2"/>
        <v>8.90596194393434</v>
      </c>
      <c r="L25" s="8">
        <f t="shared" si="2"/>
        <v>18.606733270154201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16.0781656045333</v>
      </c>
      <c r="P25" s="8">
        <f t="shared" si="2"/>
        <v>11.563375413661401</v>
      </c>
      <c r="Q25" s="8">
        <f t="shared" si="2"/>
        <v>12.1192289718939</v>
      </c>
      <c r="R25" s="8">
        <f t="shared" si="2"/>
        <v>9.3488241189838792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10.732151937902101</v>
      </c>
      <c r="V25" s="8">
        <f t="shared" si="2"/>
        <v>11.7583310618864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45531</v>
      </c>
      <c r="M1" s="121"/>
    </row>
    <row r="2" spans="1:28" ht="15" thickBot="1" x14ac:dyDescent="0.4">
      <c r="K2" s="12" t="s">
        <v>796</v>
      </c>
      <c r="L2" s="185">
        <f ca="1">EDATE(TODAY(), -4)</f>
        <v>45439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08/2024</v>
      </c>
      <c r="O3" t="str" cm="1">
        <f t="array" aca="1" ref="O3" ca="1">_xll.FDSRC("-","DUMMY","ECON_DATE("&amp;$L$2&amp;",,, 'MM/YYYY')")</f>
        <v>05/2024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50.375889999999998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27.200000000000003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39.92</v>
      </c>
      <c r="T4" cm="1">
        <f t="array" aca="1" ref="T4" ca="1">_xlfn.PERCENTRANK.EXC(_xlfn._xlws.FILTER(S$4:S$24, ISNUMBER(S$4:S$24)),S4)*100</f>
        <v>27.200000000000003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50.789436000000002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0.48312599999999861</v>
      </c>
      <c r="Q5" cm="1">
        <f t="array" ref="Q5">_xlfn.PERCENTRANK.EXC(_xlfn._xlws.FILTER(M$4:M$24, ISNUMBER(M$4:M$24)),M5)*100</f>
        <v>45.4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43.599999999999994</v>
      </c>
      <c r="T5" cm="1">
        <f t="array" aca="1" ref="T5" ca="1">_xlfn.PERCENTRANK.EXC(_xlfn._xlws.FILTER(S$4:S$24, ISNUMBER(S$4:S$24)),S5)*100</f>
        <v>40.9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48.880656999999999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18.099999999999998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14.459999999999997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51.171585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59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66.28</v>
      </c>
      <c r="T7" cm="1">
        <f t="array" aca="1" ref="T7" ca="1">_xlfn.PERCENTRANK.EXC(_xlfn._xlws.FILTER(S$4:S$24, ISNUMBER(S$4:S$24)),S7)*100</f>
        <v>72.7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47.838653999999998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9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7.1999999999999993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50.789436000000002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0.48312599999999861</v>
      </c>
      <c r="Q9" cm="1">
        <f t="array" ref="Q9">_xlfn.PERCENTRANK.EXC(_xlfn._xlws.FILTER(M$4:M$24, ISNUMBER(M$4:M$24)),M9)*100</f>
        <v>45.4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43.599999999999994</v>
      </c>
      <c r="T9" cm="1">
        <f t="array" aca="1" ref="T9" ca="1">_xlfn.PERCENTRANK.EXC(_xlfn._xlws.FILTER(S$4:S$24, ISNUMBER(S$4:S$24)),S9)*100</f>
        <v>40.9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49.662689999999998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22.7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40.860000000000007</v>
      </c>
      <c r="T10" cm="1">
        <f t="array" aca="1" ref="T10" ca="1">_xlfn.PERCENTRANK.EXC(_xlfn._xlws.FILTER(S$4:S$24, ISNUMBER(S$4:S$24)),S10)*100</f>
        <v>36.299999999999997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51.512684</v>
      </c>
      <c r="N11" cm="1">
        <f t="array" aca="1" ref="N11" ca="1">_xll.FDSRC("-","DUMMY","ECON_EXPR_DATA('FDS_ECON["&amp;H11&amp;"]',"&amp;$N$3&amp;",,Q)")</f>
        <v>51.407046999999999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2.5119089999999957</v>
      </c>
      <c r="Q11" cm="1">
        <f t="array" ref="Q11">_xlfn.PERCENTRANK.EXC(_xlfn._xlws.FILTER(M$4:M$24, ISNUMBER(M$4:M$24)),M11)*100</f>
        <v>63.6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72.680000000000007</v>
      </c>
      <c r="T11" cm="1">
        <f t="array" aca="1" ref="T11" ca="1">_xlfn.PERCENTRANK.EXC(_xlfn._xlws.FILTER(S$4:S$24, ISNUMBER(S$4:S$24)),S11)*100</f>
        <v>77.2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48.466014999999999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13.600000000000001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17.240000000000002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51.926110000000001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68.100000000000009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55.38000000000001</v>
      </c>
      <c r="T13" cm="1">
        <f t="array" aca="1" ref="T13" ca="1">_xlfn.PERCENTRANK.EXC(_xlfn._xlws.FILTER(S$4:S$24, ISNUMBER(S$4:S$24)),S13)*100</f>
        <v>59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50.408259999999999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36.299999999999997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34.5</v>
      </c>
      <c r="T14" cm="1">
        <f t="array" aca="1" ref="T14" ca="1">_xlfn.PERCENTRANK.EXC(_xlfn._xlws.FILTER(S$4:S$24, ISNUMBER(S$4:S$24)),S14)*100</f>
        <v>22.7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50.485370000000003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40.9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46.34</v>
      </c>
      <c r="T15" cm="1">
        <f t="array" aca="1" ref="T15" ca="1">_xlfn.PERCENTRANK.EXC(_xlfn._xlws.FILTER(S$4:S$24, ISNUMBER(S$4:S$24)),S15)*100</f>
        <v>54.500000000000007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52.872214999999997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81.8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56.32</v>
      </c>
      <c r="T16" cm="1">
        <f t="array" aca="1" ref="T16" ca="1">_xlfn.PERCENTRANK.EXC(_xlfn._xlws.FILTER(S$4:S$24, ISNUMBER(S$4:S$24)),S16)*100</f>
        <v>63.6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57.898130000000002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50.375889999999998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27.200000000000003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39.92</v>
      </c>
      <c r="T18" cm="1">
        <f t="array" aca="1" ref="T18" ca="1">_xlfn.PERCENTRANK.EXC(_xlfn._xlws.FILTER(S$4:S$24, ISNUMBER(S$4:S$24)),S18)*100</f>
        <v>27.200000000000003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53.054175999999998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86.3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88.14</v>
      </c>
      <c r="T19" cm="1">
        <f t="array" aca="1" ref="T19" ca="1">_xlfn.PERCENTRANK.EXC(_xlfn._xlws.FILTER(S$4:S$24, ISNUMBER(S$4:S$24)),S19)*100</f>
        <v>95.399999999999991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51.996066999999996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72.7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81.78</v>
      </c>
      <c r="T20" cm="1">
        <f t="array" aca="1" ref="T20" ca="1">_xlfn.PERCENTRANK.EXC(_xlfn._xlws.FILTER(S$4:S$24, ISNUMBER(S$4:S$24)),S20)*100</f>
        <v>86.3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47.788516999999999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8.14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50.789436000000002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0.48312599999999861</v>
      </c>
      <c r="Q22" cm="1">
        <f t="array" ref="Q22">_xlfn.PERCENTRANK.EXC(_xlfn._xlws.FILTER(M$4:M$24, ISNUMBER(M$4:M$24)),M22)*100</f>
        <v>45.4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43.599999999999994</v>
      </c>
      <c r="T22" cm="1">
        <f t="array" aca="1" ref="T22" ca="1">_xlfn.PERCENTRANK.EXC(_xlfn._xlws.FILTER(S$4:S$24, ISNUMBER(S$4:S$24)),S22)*100</f>
        <v>40.9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52.426679999999998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77.2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79.039999999999992</v>
      </c>
      <c r="T23" cm="1">
        <f t="array" aca="1" ref="T23" ca="1">_xlfn.PERCENTRANK.EXC(_xlfn._xlws.FILTER(S$4:S$24, ISNUMBER(S$4:S$24)),S23)*100</f>
        <v>81.8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54.841650000000001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65.42</v>
      </c>
      <c r="T24" cm="1">
        <f t="array" aca="1" ref="T24" ca="1">_xlfn.PERCENTRANK.EXC(_xlfn._xlws.FILTER(S$4:S$24, ISNUMBER(S$4:S$24)),S24)*100</f>
        <v>68.100000000000009</v>
      </c>
    </row>
    <row r="26" spans="1:31" x14ac:dyDescent="0.35">
      <c r="K26" t="str" cm="1">
        <f t="array" aca="1" ref="K26" ca="1">_xll.FDSRC("-","DUMMY","ECON_DATE("&amp;$L$1&amp;",,, 'MM/YYYY')")</f>
        <v>08/2024</v>
      </c>
      <c r="L26" t="str" cm="1">
        <f t="array" aca="1" ref="L26" ca="1">_xll.FDSRC("-","DUMMY","ECON_DATE("&amp;$L$2&amp;",,, 'MM/YYYY')")</f>
        <v>05/2024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48.332496999999996</v>
      </c>
      <c r="K27" cm="1">
        <f t="array" aca="1" ref="K27" ca="1">_xll.FDSRC("-","DUMMY","ECON_EXPR_DATA('FDS_ECON["&amp;H27&amp;"]',"&amp;$K$26&amp;",,Q)")</f>
        <v>49.418605999999997</v>
      </c>
      <c r="L27" cm="1">
        <f t="array" aca="1" ref="L27" ca="1">_xll.FDSRC("-","DUMMY","ECON_EXPR_DATA('FDS_ECON["&amp;H27&amp;"]',"&amp;$L$26&amp;",,Q)")</f>
        <v>49.135413999999997</v>
      </c>
      <c r="M27">
        <f ca="1">K27-L27</f>
        <v>0.28319199999999967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50.789436000000002</v>
      </c>
      <c r="K28" cm="1">
        <f t="array" aca="1" ref="K28" ca="1">_xll.FDSRC("-","DUMMY","ECON_EXPR_DATA('FDS_ECON["&amp;H28&amp;"]',"&amp;$K$26&amp;",,Q)")</f>
        <v>52.001809999999999</v>
      </c>
      <c r="L28" cm="1">
        <f t="array" aca="1" ref="L28" ca="1">_xll.FDSRC("-","DUMMY","ECON_EXPR_DATA('FDS_ECON["&amp;H28&amp;"]',"&amp;$L$26&amp;",,Q)")</f>
        <v>51.518684</v>
      </c>
      <c r="M28">
        <f ca="1">K28-L28</f>
        <v>0.48312599999999861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290.45999999999998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7386847.5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543.29449999999997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148285.47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373.52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749687.44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116.727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246984.39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298.44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204975.08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84.018000000000001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34442.133000000002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358.09199999999998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460577.97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5559.0680000000002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2500555.2999999998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1652.1890000000001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432875.3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5158.4520000000002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1891450.4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4046.3780000000002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717142.44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324.26100000000002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386050.66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210.91990139999999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87495.983999999997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11863.68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5626783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5090.16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7386847.5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64.295000000000002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169024.9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556144.83028273599</v>
      </c>
      <c r="E18" t="s">
        <v>723</v>
      </c>
      <c r="F18" t="s">
        <v>757</v>
      </c>
      <c r="G18" s="153" cm="1">
        <f t="array" ref="G18">_xll.FDSZ(F18,"FMA_MCAP(0,,,USD,""PORTAGG"")")</f>
        <v>556144.83028273599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188.19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367411.13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40.143999999999998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930607.8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502.74400000000003</v>
      </c>
      <c r="E21" t="s">
        <v>736</v>
      </c>
      <c r="F21" t="s">
        <v>881</v>
      </c>
      <c r="G21" s="153" cm="1">
        <f t="array" ref="G21">_xll.FDSZ(F21,"FMA_MCAP(0,,,USD,""PORTAGG"")")</f>
        <v>25631.95019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645.61699999999996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2763674.8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96.895499999999998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101051.37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1515.7139999999999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1840020.9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2841.212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2990072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940.23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2418593.5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15218.415000000001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6859674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1360.58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2345397.5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3415.7620000000002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3442832.8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295590.93300000002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59630524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587913.54582999996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59630524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386050.66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7444450"><![CDATA[{"FC0000US^FMA_MCAP(0,,,USD,\"PORTAGG\")":59630524.0,"FC0000IN^FMA_MCAP(0,,,USD,\"PORTAGG\")":5626783.0,"SPY^FREF_MARKET_VALUE_COMPANY(0,,,USD,,0,,\"LEGACY\")":587913.54583,"INDA^FREF_MARKET_VALUE_COMPANY(0,,,USD,,0,,\"LEGACY\")":11863.68,"FC0000GR^FMA_MCAP(0,,,USD,\"PORTAGG\")":87495.984,"QQQ^FREF_MARKET_VALUE_COMPANY(0,,,USD,,0,,\"LEGACY\")":295590.933,"GREK^FREF_MARKET_VALUE_COMPANY(0,,,USD,,0,,\"LEGACY\")":210.9199014,"FC0000GB^FMA_MCAP(0,,,USD,\"PORTAGG\")":3442832.8,"FC0000ZA^FMA_MCAP(0,,,USD,\"PORTAGG\")":386050.66,"EWU^FREF_MARKET_VALUE_COMPANY(0,,,USD,,0,,\"LEGACY\")":3415.762,"EZA^FREF_MARKET_VALUE_COMPANY(0,,,USD,,0,,\"LEGACY\")":324.261,"FC0000CH^FMA_MCAP(0,,,USD,\"PORTAGG\")":2345397.5,"FC0000BR^FMA_MCAP(0,,,USD,\"PORTAGG\")":717142.44,"EWL^FREF_MARKET_VALUE_COMPANY(0,,,USD,,0,,\"LEGACY\")":1360.58,"EWZ^FREF_MARKET_VALUE_COMPANY(0,,,USD,,0,,\"LEGACY\")":4046.378,"FC0000JP^FMA_MCAP(0,,,USD,\"PORTAGG\")":6859674.0,"FC0000KR^FMA_MCAP(0,,,USD,\"PORTAGG\")":1891450.4,"EWJ^FREF_MARKET_VALUE_COMPANY(0,,,USD,,0,,\"LEGACY\")":15218.415,"EWY^FREF_MARKET_VALUE_COMPANY(0,,,USD,,0,,\"LEGACY\")":5158.452,"FC0000DE^FMA_MCAP(0,,,USD,\"PORTAGG\")":2418593.5,"FC0000MX^FMA_MCAP(0,,,USD,\"PORTAGG\")":432875.3,"EWG^FREF_MARKET_VALUE_COMPANY(0,,,USD,,0,,\"LEGACY\")":940.23,"EWW^FREF_MARKET_VALUE_COMPANY(0,,,USD,,0,,\"LEGACY\")":1652.189,"FC0000CA^FMA_MCAP(0,,,USD,\"PORTAGG\")":2990072.0,"FC0000TW^FMA_MCAP(0,,,USD,\"PORTAGG\")":2500555.3,"EWC^FREF_MARKET_VALUE_COMPANY(0,,,USD,,0,,\"LEGACY\")":2841.212,"EWT^FREF_MARKET_VALUE_COMPANY(0,,,USD,,0,,\"LEGACY\")":5559.068,"FC0000AU^FMA_MCAP(0,,,USD,\"PORTAGG\")":1840020.9,"FC0000MY^FMA_MCAP(0,,,USD,\"PORTAGG\")":460577.97,"EWA^FREF_MARKET_VALUE_COMPANY(0,,,USD,,0,,\"LEGACY\")":1515.714,"EWM^FREF_MARKET_VALUE_COMPANY(0,,,USD,,0,,\"LEGACY\")":358.092,"FC0000NZ^FMA_MCAP(0,,,USD,\"PORTAGG\")":101051.37,"FC0000PE^FMA_MCAP(0,,,USD,\"PORTAGG\")":34442.133,"ENZL^FREF_MARKET_VALUE_COMPANY(0,,,USD,,0,,\"LEGACY\")":96.8955,"EPU^FREF_MARKET_VALUE_COMPANY(0,,,USD,,0,,\"LEGACY\")":84.018,"FC0000SA^FMA_MCAP(0,,,USD,\"PORTAGG\")":2763674.8,"FC0000PL^FMA_MCAP(0,,,USD,\"PORTAGG\")":204975.08,"KSA^FREF_MARKET_VALUE_COMPANY(0,,,USD,,0,,\"LEGACY\")":645.617,"EPOL^FREF_MARKET_VALUE_COMPANY(0,,,USD,,0,,\"LEGACY\")":298.44,"FTSEWIVNXXXX^FMA_MCAP(0,,,USD,\"PORTAGG\")":25631.95019,"FC0000PH^FMA_MCAP(0,,,USD,\"PORTAGG\")":246984.39,"VNM^FREF_MARKET_VALUE_COMPANY(0,,,USD,,0,,\"LEGACY\")":502.744,"EPHE^FREF_MARKET_VALUE_COMPANY(0,,,USD,,0,,\"LEGACY\")":116.727,"FC0000AE^FMA_MCAP(0,,,USD,\"PORTAGG\")":930607.8,"FC0000ID^FMA_MCAP(0,,,USD,\"PORTAGG\")":749687.44,"UAE^FREF_MARKET_VALUE_COMPANY(0,,,USD,,0,,\"LEGACY\")":40.144,"EIDO^FREF_MARKET_VALUE_COMPANY(0,,,USD,,0,,\"LEGACY\")":373.52,"FC0000TR^FMA_MCAP(0,,,USD,\"PORTAGG\")":367411.13,"FC0000CL^FMA_MCAP(0,,,USD,\"PORTAGG\")":148285.47,"TUR^FREF_MARKET_VALUE_COMPANY(0,,,USD,,0,,\"LEGACY\")":188.19,"ECH^FREF_MARKET_VALUE_COMPANY(0,,,USD,,0,,\"LEGACY\")":543.2945,"FC0000ZA^FG_MCAP_IDX(0,,,USD)":386050.66,"SET-BKK^FMA_MCAP(0,,,USD,\"PORTAGG\")":556144.830282736,"FC0000QA^FMA_MCAP(0,,,USD,\"PORTAGG\")":169024.9,"FC0000CN^FMA_MCAP(0,,,USD,\"PORTAGG\")":7386847.5,"CC_ZA^FG_COMPANY_NAME":"South Africa","NQG00809^FMA_MCAP(0,,,USD,\"PORTAGG\")":null,"SET-BKK^FG_MCAP_IDX(0,,,USD)":556144.830282736,"QAT^FREF_MARKET_VALUE_COMPANY(0,,,USD,,0,,\"LEGACY\")":64.295,"MCHI^FREF_MARKET_VALUE_COMPANY(0,,,USD,,0,,\"LEGACY\")":5090.16,"CNYA^FREF_MARKET_VALUE_COMPANY(0,,,USD,,0,,\"LEGACY\")":290.46,"NQG00809^FG_COMPANY_NAME":"Nasdaq South Africa","DUMMY^ECON_EXPR_DATA('FDS_ECON[NTCPMIINDEXSA@SA]',,,M)":54.84165,"DUMMY^ECON_EXPR_DATA('FDS_ECON[NTCPMIMFGSA@VN]',,,M)":52.42668,"DUMMY^ECON_EXPR_DATA('FDS_ECON[NTCPMIMFGSA@AE]',,,M)":null,"DUMMY^ECON_EXPR_DATA('FDS_ECON[NTCPMIMFGSA@ID]',,,M)":48.880657,"DUMMY^ECON_EXPR_DATA('FDS_ECON[NTCPMIMFGSA@TR]',,,M)":47.788517,"DUMMY^ECON_EXPR_DATA('FDS_ECON[NTCPMIMFGSA@CN]',,,M)":50.37589,"DUMMY^ECON_EXPR_DATA('FDS_ECON[NTCPMIMFGSA@IN]',,,M)":57.89813,"DUMMY^ECON_EXPR_DATA('FDS_ECON[NTCPMIMFGSA@BR]',,,M)":50.40826,"DUMMY^ECON_EXPR_DATA('FDS_ECON[NTCPMIMFGSA@PL]',,,M)":47.838654,"DUMMY^ECON_EXPR_DATA('FDS_ECON[PMIMFGSA@ZA]',,,M)":50.48537,"DUMMY^ECON_EXPR_DATA('FDS_ECON[PMIMYMANHE]',,,M)":49.66269,"DUMMY^ECON_EXPR_DATA('FDS_ECON[NTCPMIMFGSA@CL]',,,M)":null,"DUMMY^ECON_EXPR_DATA('FDS_ECON[NTCPMIPHMANHE]',,,M)":51.171585,"DUMMY^ECON_EXPR_DATA('FDS_ECON[NTCPMIMFGSA@GR]',,,M)":52.872215,"DUMMY^ECON_EXPR_DATA('FDS_ECON[NTCPMITHMANHE]',,,M)":51.996067,"DUMMY^ECON_EXPR_DATA('FDS_ECON[NTCPMIMFGSA@KR]',,,M)":51.92611,"DUMMY^ECON_EXPR_DATA('FDS_ECON[NTCPMIMFGSA@TW]',,,M)":51.512684,"DUMMY^ECON_EXPR_DATA('FDS_ECON[NTCPMIMFGSA@PE]',,,M)":null,"DUMMY^ECON_EXPR_DATA('FDS_ECON[PMIQAWHEHE]',,,M)":53.054176,"DUMMY^ECON_EXPR_DATA('FDS_ECON[NTCPMIMFGSA@MX]',,,M)":48.466015,"CAGDPY@QA^EE_ACTUAL_ANNUAL(MED,0)":17.1137401273655,"CAGDPY@TW^EE_ACTUAL_ANNUAL(MED,0)":13.6964985659127,"CC_VN^FG_COMPANY_NAME":"Vietnam","CC_PH^FG_COMPANY_NAME":"Philippines","USDVND^FG_PRICE_CHANGE(0,-1AM)":-0.86588264,"USDTRY^FG_PRICE_CHANGE(0,-1AM)":0.4539609,"USDQAR^FG_PRICE_CHANGE(0,-1AM)":8.34465E-05,"USDINR^FG_PRICE_CHANGE(0,-1AM)":-0.27105212,"USDZAR^FG_PRICE_CHANGE(0,-1AM)":-3.3753097,"USDKRW^FG_PRICE_CHANGE(0,-1AM)":-0.9765506,"USDTWD^FG_PRICE_CHANGE(0,-1AM)":-0.7548094,"USDPEN^FG_PRICE_CHANGE(0,-1AM)":-0.5251765,"USDPHP^FG_PRICE_CHANGE(0,-1AM)":-0.3287077,"USDCLP^FG_PRICE_CHANGE(0,-1AM)":-0.69386363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38324,34.7106307308065,40.2723415007705,42.4815786364131,40.181607467413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11596,20.3716784423582,19.1120509801752],"EWM^P_PRICE_RETURNS_PR('52W',2,-10AY,0,AM)":[2.9827714,-3.5236,-0.24944544,-8.430391,-4.166615,-8.770269,-11.532009,-5.906987,-15.822619,-21.798431,-24.129026,-33.972923,-34.46229,-28.136057,-27.517366,-20.747774,-21.5513,-20.83028,-11.681997,-14.757615,-14.60051,-10.5694,-4.4754744,16.519238,14.911246,4.0684104,-5.592084,-4.17006,2.5287151,0.6005168,-4.565901,-4.2180657,5.649328,7.6659203,2.6692748,0.73491335,5.151129,6.5674186,16.691553,23.26672,29.641056,25.977516,21.992266,19.03783,10.533643,2.229762,9.202981,10.351372,7.3143363,0.63420534,-0.7015765,-5.413604,-10.957188,-8.47612,-13.06631,-13.071066,-12.298256,1.1530519,-6.135207,-13.205033,-11.69511,-4.053849,-4.2481184,-0.7740915,-7.8773856,-15.190059,-23.616749,-18.84579,-9.794516,-13.305497,-3.4873247,-0.18677711,-3.6464512,-3.142023,4.3841004,3.1330109,1.6433477,8.256793,22.482563,21.611536,12.745166,5.5448055,-6.4122915,1.5338302,0.2965927,4.5719624,-9.665489,-8.038557,-5.913538,0.13531446,1.1995673,-6.252229,-5.991614,-11.586624,-5.793995,-9.588737,-14.589906,-16.779942,-4.87473,-6.2358856,2.6049614,-11.996442,-13.795632,-8.298993,-10.296607,-5.5478153,-0.39755702,-3.9821446,4.2479634,0.38450956,-3.2360911,-2.8211415,-8.976263,2.7095675,4.133177,6.328726,14.538026,15.316105,10.51358,25.339317,36.405216],"GREK^FG_TOTAL_RETURNC(-10AY,0,AM)":[-11.525899,-11.181426,0.59381723,-12.750882,-17.633343,7.3797703,-15.830124,6.238544,8.203804,-5.9856415,-20.797962,2.6795268,1.5657544,10.38028,-17.039108,-8.080811,-15.364563,-8.052707,12.261141,9.787226,9.819126,-24.588234,14.196575,-1.6393602,-0.55555105,2.0949721,8.344734,-0.25252104,2.1024823,-1.7699122,1.6731143,7.21519,12.160576,5.052626,2.2044063,3.7745118,-14.407176,0.66224337,-1.5350878,15.924287,12.147021,-8.398951,-6.972307,9.137583,-14.769512,1.1037469,-0.9825349,-0.33075213,-5.9734526,-9.176475,-7.383418,-2.0978987,4.938853,8.926082,0.3841281,8.418369,-6.4705906,19.776106,2.2151947,-9.184718,6.25,5.240643,-0.40650368,4.285705,-2.234137,-20.897043,-26.804125,8.802819,7.011986,-2.6209712,5.4160476,0.39545298,-1.8709958,-5.6698503,24.946808,9.408259,-8.172732,7.5692058,6.8757534,7.7878118,-0.73298216,1.8284082,-6.215465,5.7069182,-3.8314104,2.5715232,-9.887004,5.6622267,4.250586,5.561614,-11.225897,3.5686612,-0.33708215,-9.282231,-2.485782,2.4276018,-13.388771,15.122414,10.675573,2.2607327,13.258707,8.311092,-8.197224,6.377983,9.27738,4.01386,9.272122,-4.5744953,-11.274767,0.4225731,11.30147,3.3070564,3.4808517,3.7113428,-0.2485156,2.080214,3.624165,-6.779337,7.7293396,0.9880066,2.6554823],"UAE^FMA_DIV_YLD(NTMA,-10AY,0,AM,\"PORTAGG\",\"MEANR\")":[2.54128845116663,2.7914307585035,2.95390323521933,3.36200592234724,3.5031024946401,3.41134361249899,3.75181010118913,3.10601626353599,3.35431885564054,3.46133276394183,3.44985811613624,4.04099329879417,4.04152418877977,4.05477335945732,4.26214020832092,4.09453658552693,4.87322561431488,4.4743618349737,4.06800720383399,4.01944657313679,3.97954748559299,3.98097594976492,3.79769750805062,3.7495489262143,3.71379840518834,3.74421187201209,4.04943509758867,4.14679853911277,4.11323143414171,4.02373316314068,4.20336379839382,4.03460233493693,4.00899040132133,4.04000183999215,3.89624662422309,4.02990687005795,4.23571223019768,4.19711432305686,4.4964067984243,4.52220192509752,4.20421888397222,4.47484426719876,4.62360469286375,4.81868119730004,4.85421440263934,5.01164351048624,4.7176414855277,4.78062463623443,4.76887388467799,5.05202538052351,4.92982110988451,5.23405452305733,5.19061165763562,5.00285971915695,5.13079272665435,4.74268192024895,5.30994169460731,5.2204751607214,4.8596427701756,5.04456799010516,4.78209578071247,4.67878953743869,4.95456662908664,5.08824594195566,5.2337324561344,5.49880628713285,6.80819399360075,5.09189823557264,4.35607264350658,4.47737258929644,4.6126403637676,4.50277691801711,4.46528897386372,4.05454420085407,4.73979117805522,4.49195256369751,4.18385499000751,4.53261462073194,4.44643137650595,4.45495812144928,4.161087476319,4.54148570610901,4.68939124485705,4.47615680270469,4.14363920697512,4.08385907218852,3.81921280892591,4.38595459046384,4.22874589730774,4.16635380611701,3.40395056647371,3.51210320935714,4.02877550696766,4.42464110238162,4.17258747487157,4.0232026224423,4.37750393909517,4.36213032561803,4.38601705453917,4.73312684691782,4.8807786083484,4.71946197726422,4.70024058194159,4.37393062176952,4.58968309755507,4.41211605355488,4.20818709407162,4.24973274939866,4.27510814809427,4.94952664913927,4.74144158262822,4.61529206690101,4.55497579788293,4.92959507062482,5.33259683721304,5.6878495586543,5.89646442593822,5.78190216954368,5.42088923041632,5.33936643938908,5.14474976742649],"DUMMY^ECON_EXPR_DATA('FDS_ECON[NTCPMIMFGSA@EME]',,,M)":50.789436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6163819,10.6153952307461,9.47363114998824,10.1683467048487,9.5585136214236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4,"CC_AE^FG_COMPANY_NAME":"United Arab Emirates","CC_ID^FG_COMPANY_NAME":"Indonesia","USDVND^FG_PRICE_CHANGE(0,-1AY)":0.8811593,"USDTRY^FG_PRICE_CHANGE(0,-1AY)":25.194527,"USDQAR^FG_PRICE_CHANGE(0,-1AY)":0.027549267,"USDINR^FG_PRICE_CHANGE(0,-1AY)":0.56471825,"USDZAR^FG_PRICE_CHANGE(0,-1AY)":-10.443407,"USDKRW^FG_PRICE_CHANGE(0,-1AY)":-2.3121357,"USDTWD^FG_PRICE_CHANGE(0,-1AY)":-1.7625451,"USDPEN^FG_PRICE_CHANGE(0,-1AY)":-1.741916,"USDPHP^FG_PRICE_CHANGE(0,-1AY)":-1.5013158,"USDCLP^FG_PRICE_CHANGE(0,-1AY)":-0.5002856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6.539941,-4.4788003,10.019565,0.4177332,-5.2354155,-8.757174,-9.079862,-8.812446,-13.483649,-14.804029,-26.85523,-37.219334,-35.285217,-28.987677,-36.225666,-33.136475,-36.614365,-25.376135,-9.379405,2.8538704,0.006008148,-0.7919133,29.866112,62.355934,50.474632,42.375935,49.9686,57.386826,84.45106,58.54862,32.254253,9.118199,17.74199,18.227314,7.4496746,12.525045,18.329191,30.68136,31.075632,29.96856,32.396187,27.150047,28.989733,38.025547,27.771832,19.678247,16.363478,5.4620147,-0.798893,-14.987546,-13.330108,-11.773676,-14.9793625,-7.1377993,-5.27845,-12.978756,-17.025566,-3.435713,-4.9193916,-10.737634,-2.994132,3.0909777,0.9438515,7.929921,-0.6621063,-16.065031,-41.58675,-33.463997,-19.858486,-21.861124,-14.723963,-5.1804423,-13.570208,-10.4428,0.29144287,-3.6017716,-2.1562934,15.364086,48.77864,32.08153,18.849028,3.4914613,-7.6399384,-12.081218,-5.7802916,-0.4279256,-14.459616,-12.148791,-1.9359648,-7.5653195,15.697802,2.9455662,1.8684864,-1.869905,-5.099434,8.916903,-8.08292,-6.1183634,7.654512,3.0695558,2.6158571,-10.201425,-17.856342,2.515781,1.3893366,19.531906,36.406075,24.103462,32.274773,14.278067,8.313942,26.1065,11.320567,25.830387,37.669266,40.044167,52.62431,37.0144,27.578724,34.56954,55.431904],"EZA^FG_TOTAL_RETURNC(-10AY,0,AM)":[-9.972298,1.9692302,6.502712,-7.1612177,5.317664,0.4843712,-2.994442,6.95678,-6.2649546,-0.7805288,-6.0610714,-5.623269,-8.937484,10.325265,-8.19335,-7.0777535,-15.010225,5.7988405,14.873767,9.800041,-9.105659,-3.5458803,21.381653,-3.9455295,2.8535128,-4.8418465,-4.9582124,-0.06197691,8.893275,1.905632,4.5770288,-1.4475524,7.3094845,-7.352501,6.151414,4.1439652,-8.132529,2.7609944,5.944586,10.77553,9.734261,-4.672289,-4.279995,-3.1155407,-4.049426,-15.473837,12.003719,-2.779168,-7.1037292,-11.01898,11.223852,-4.8583984,11.355459,-2.154398,-5.9449553,10.671091,-9.959454,9.508276,-2.8409123,-13.488018,4.4483185,6.3883066,-1.9426942,8.743631,-7.569319,-10.926205,-30.80138,11.9715805,9.105325,4.8240423,12.937843,-4.5522747,-7.4423494,10.305775,10.112942,6.5460086,-0.022792816,5.4251194,6.5297365,2.27319,4.1873455,-4.653949,-6.0483875,3.6051512,-3.1483054,2.8443098,-11.769599,12.224078,1.7186403,8.86525,5.9206724,-14.182347,0.94857216,-4.9339952,-4.626089,0.3060937,-14.178395,5.8807373,14.20821,0.65521,5.1790953,-11.279821,-0.22004843,5.1212907,-12.564111,7.2952986,10.1364975,-7.9642,-6.8827868,-0.8034289,9.557236,4.7161818,-5.5754128,-4.819578,3.3934236,2.6666641,7.092905,-0.04079342,3.957343,9.072256,7.5653195],"TUR^FMA_DIV_YLD(NTMA,-10AY,0,AM,\"PORTAGG\",\"MEANR\")":[3.19714657609868,2.9907218810883,2.78801720977323,2.72286602176301,2.67499738175952,2.89773812291483,3.03759145100506,2.80813535532439,2.89830748604389,2.99256917297721,3.188417973559,3.31043872286162,3.40832771631304,3.20127904570803,3.42566632824598,3.52227004753766,3.55197113227263,3.42097156749627,3.16756664900438,3.19036938318527,3.48074174829368,3.6783792548277,3.69397652566339,3.51889890736097,3.64331220853444,3.56716690452126,3.83028422037991,3.82222159850274,3.60694242008465,3.56397718978054,3.56839502785745,3.5857810751904,3.61153092522676,3.58559722191501,3.52726313485923,3.73121015909965,4.23073762341714,4.17544985933908,4.38947673252824,4.19495973063036,3.89116587416411,4.15953907386261,4.46999999156656,4.96434027132999,5.2130588007896,5.51297110142718,5.38140079036323,5.88042261669695,5.27501212030202,5.62524725392021,5.32219721695043,5.31203826566269,4.4082240282924,4.74555899116849,4.92944464699482,5.03925598930905,5.60051558095851,4.81373156972099,4.37021520946594,5.02427687537152,4.74244994819636,4.76058748373993,4.54979628699303,4.31541150992773,4.45233689342304,4.66948030510973,5.80734782789949,4.31085356421932,3.83222813132673,3.25775960183294,3.47493608352793,4.10027342102279,4.58090297737054,4.45548134766291,3.91460209912141,3.90620724146359,4.22787702783196,4.82881519433471,5.25113140405468,5.30803654422203,5.70279022206108,5.62406553743953,6.03914481593037,5.88159008477261,6.17704632160382,5.82178870305561,5.15584581709984,5.4418894838133,5.9140331698964,6.15836820220558,5.57112317730852,5.57550787677337,5.52673321451154,5.98154892912189,6.05652935662782,4.82700193316413,5.29857709993102,5.08468262344758,4.67315258679423,4.35215077446844,5.00134598167048,5.15568059422558,5.05545110500472,5.33401600922949,5.59365837951119,4.60143738554395,3.79204745666979,3.70455198503447,3.78697749278175,4.28814071813946,4.3164617455904,4.97521843280238,4.37590216153647,4.11236593916743,4.41038316945577,4.12042906430428,4.17311624612573,3.94901445358563,3.92575616783792,4.30411049455757,4.40406574110328],"ECH^FMA_DIV_YLD(NTMA,-10AY,0,AM,\"PORTAGG\",\"MEANR\")":[3.08659039288276,3.24723119285572,3.05343156382464,3.19654108757893,3.16067113693404,3.14994142505626,3.29356410496885,3.14636190100163,3.33720827207012,3.47519138838509,3.64039627932911,3.59383862640109,3.7263131997136,3.4828325222638,3.68211531694603,3.79128512700776,3.95756581648474,3.69519935680375,3.42320679165733,3.32438882928474,3.28928207274146,3.16723364808677,2.86758162241868,2.90547752387163,3.06399895356761,2.65350921106701,2.88976442036653,2.96152212682251,2.87805289097032,2.77630292776175,2.49686482085769,2.53165822061241,2.39695653747176,2.70055208338112,2.59287201254906,2.50454359805484,2.45253128834511,2.85691193278752,3.21316241065782,3.00766030041628,2.74389906348581,3.00569747422415,3.15405309584627,3.13139397271215,3.16571092334139,3.42229417225906,3.31664245066244,3.46641496265459,3.34966219631004,3.02275341153841,3.05469449531705,3.2280562550898,3.72789786935844,3.90815089837059,4.1288208816494,4.07967952597037,4.48863120821053,4.01446893168863,3.95785453060475,4.57654737894847,4.04075324530315,4.43243778831578,4.83573286022624,4.56950855974202,4.60979557081157,4.99274680024616,6.22438405507184,4.20973826289937,3.66752521220581,3.36717817838475,3.28690330635752,3.45259631840126,3.89252608318553,3.74284797604501,3.27296916231245,3.18315245826801,3.26860331903924,2.56425760802034,2.83000622198109,3.2291898497862,3.97808817237036,3.93232967474344,4.80302288703721,4.65672088706801,4.76991084226818,5.00077270749063,4.91442703054304,5.53009692894728,4.70956638069464,4.80415466830343,4.5960533473198,5.16140011425741,5.33407805462237,7.11726186199911,7.4961266482057,7.29783810997186,7.10772717149408,6.96185959397415,9.09510131245954,8.60985456934751,7.7935550838858,8.03661591709024,9.02022712539583,8.17060731479919,7.24476221144621,6.99740199086256,6.25370260770717,6.41071139539957,6.98449368962265,6.86303702421611,6.70438977733517,9.87721414419302,10.2485227847429,5.94766030330838,9.26335426611,9.09639379839826,4.75284820490094,5.15245306713853,5.39549951177367,5.30858924742295,4.81158044478743],"DUMMY^ECON_EXPR_DATA('FDS_ECON[PMIDMMANHE]',,,M)":48.332497,"EPU^FMA_ROE(NTMA,-20AY,NOW,FY,\"PORTAGG\",\"MEANR\")":[null,null,null,null,null,21.6487924933022,26.674075406927,23.3940784657959,19.9442083003203,14.2295976118279,12.7121203643147,8.83035011509517,12.5824807721625,12.1461987185301,10.92253300719,11.9146022967026,12.0860264369497,15.0555659512705,13.6225815521433,12.9324475913379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CC_CL^FG_COMPANY_NAME":"Chile","USDVND^FG_PRICE(0)":24615.002,"USDTRY^FG_PRICE(0)":34.187496,"USDQAR^FG_PRICE(0)":3.641003,"USDINR^FG_PRICE(0)":83.69876,"USDZAR^FG_PRICE(0)":17.140013,"USDKRW^FG_PRICE(0)":1318.2001,"USDTWD^FG_PRICE(0)":31.684525,"USDPEN^FG_PRICE(0)":3.7273715,"USDPHP^FG_PRICE(0)":56.095,"USDCLP^FG_PRICE(0)":900.92017,"KSA^P_PRICE_RETURNS_PR('52W',2,-10AY,0,AM)":[null,null,null,null,null,null,null,null,null,null,null,null,null,null,null,null,null,null,null,null,null,null,null,null,-15.148669,-8.64684,-2.1468878,9.795356,29.530287,19.989729,13.139367,5.933571,9.080708,22.0999,18.119705,24.099552,28.405201,16.952251,3.8828611,2.1633625,11.935198,11.20708,23.953152,26.82643,25.089872,17.24279,22.569168,17.388975,17.574299,19.744003,15.294779,14.307475,18.99482,20.649422,14.850414,17.292488,9.094858,8.719599,8.376158,7.990384,3.9286017,4.347372,8.616114,11.669672,-4.6835127,-13.208771,-29.195059,-27.555847,-15.748125,-16.229607,-15.34369,-6.045532,0.1464963,1.6570568,8.77527,1.0955334,7.4647784,18.394756,45.30145,52.147198,47.882103,49.238003,46.726597,44.422245,43.361507,49.68889,28.905891,33.904816,45.145298,41.474022,43.176197,37.072384,21.517563,5.505371,11.429083,13.662863,-2.685535,0.30930042,-3.285116,-7.050872,-10.287041,-19.35321,-18.787926,-17.01907,-8.814073,2.8741956,0.14994144,-9.662634,-0.0035345554,-13.4386835,1.5028596,15.422034,12.410879,26.495111,18.93227,7.746589,3.635788,1.8959165,-0.37807226,8.180416,14.031005],"EPOL^P_PRICE_RETURNS_PR('52W',2,-10AY,0,AM)":[0.7754803,-10.2927265,-10.181141,-15.614528,-15.138388,-20.09629,-18.776094,-11.087304,-17.344862,-18.07049,-21.302593,-23.206352,-24.125916,-22.17921,-29.766983,-20.803082,-28.220772,-23.591345,-17.217804,-25.302565,-25.23266,-28.429932,-19.563759,-14.473284,-10.799562,-11.720806,-5.843979,-1.6437292,28.326618,23.084187,17.335342,29.363024,37.98759,53.03512,46.5678,51.4184,45.033646,49.724052,62.148357,53.191185,52.048336,30.206156,15.621889,8.708334,-4.033077,-10.236883,-3.0133665,-6.1940193,-4.9248877,-16.335619,-15.815228,-13.510513,-17.542202,-12.437052,-6.8145933,-5.958283,-5.4737625,11.905777,-3.0825078,-16.500723,-13.543248,0.16348362,-5.0031004,-5.9740543,-14.124817,-22.61032,-39.114697,-35.565544,-23.058516,-26.791842,-17.781199,-7.8171787,-19.454353,-27.12866,-13.254059,-6.976986,-6.8699064,4.465008,32.54584,35.499607,38.155365,32.49663,17.23218,23.639048,39.621307,53.949093,10.790073,10.590208,11.280453,-1.1699915,6.9812536,-17.046238,-24.676537,-32.79315,-33.955807,-40.83697,-48.657585,-46.182007,-26.082628,-24.651438,-15.700346,-13.514721,-18.396395,15.18675,11.628187,31.743027,52.705574,46.13055,54.502464,60.840332,47.876762,57.264458,30.091976,58.02748,61.58731,42.960514,47.39759,34.32007,19.419884,35.899033,54.031326],"EWZ^FG_TOTAL_RETURNC(-10AY,0,AM)":[-12.579912,-15.401161,9.966946,-14.622217,1.3154268,-4.300785,-14.38666,21.525251,-9.15513,0.77780485,-15.205568,-7.3796806,-16.705162,7.024038,0.7772088,-6.893426,-15.402508,10.066009,28.335835,13.862932,-11.764706,6.7592144,19.202637,1.1966825,2.8805375,11.31742,-12.470209,-0.36007762,16.108215,2.0121694,-3.944981,-0.8376062,-3.2697558,-5.0654116,11.071217,8.135772,1.9431949,1.539588,-2.3104668,-0.25182962,18.148005,-2.1973372,-6.3512683,-0.66896677,-13.492805,-15.42812,18.483866,-10.672468,4.693687,16.564787,-2.5224805,-1.8042743,16.079473,0.7758975,-11.050725,5.015278,-4.92121,12.815821,4.0054917,-14.106512,8.198822,5.7778835,-5.7533026,13.799513,-5.216205,-15.57542,-37.030174,-2.90038,20.34632,2.666521,18.014181,-11.298073,-3.0487776,0.34940243,18.488861,9.438229,-5.844158,-8.333331,1.5987515,9.348965,7.7878118,9.07948,-5.945426,-4.196888,-9.843159,-8.278346,-3.9241374,2.4328828,11.552072,5.9615374,14.004827,-12.417089,8.209646,-18.172915,0.43010712,14.239824,-8.872223,8.433318,-6.481189,1.2616158,7.1505547,-7.3105335,-5.6439934,7.3619604,6.928575,10.496163,2.44658,-5.350673,-3.992337,-0.43246746,12.763107,8.280969,-5.38702,2.1276712,-4.606819,-2.9836893,-3.5193443,-5.8470306,0.0,10.490263,-3.034258],"SET-BKK^FMA_DIV_YLD(NTMA,-10AY,0,AM,\"PORTAGG\",\"MEANR\")":[3.3138960114965,3.44676273425217,3.29700126679,3.46076334403643,3.23012786414523,3.22013291833098,3.4623458560029,3.35034866616776,3.43390894338417,3.40500504834327,3.62575940439615,3.72272475007232,3.66101782560847,3.56778795795648,3.70197728567659,3.86516777111591,3.75900982542547,3.51195738457779,3.38768902814107,3.36049028969268,3.35749409262923,3.34628163937426,3.14494698941964,3.11225818293433,3.29650267793631,3.29241560286478,3.27331322949402,3.2746186709746,3.12600579210554,3.15941723895431,3.14486109833037,3.1717586329461,3.17554434912838,3.18465842165016,3.23796865472367,3.21778340810953,3.02429271102237,2.99965550246687,3.06725099363693,2.99581529225411,2.87373029747552,2.94474853353891,3.00698188162855,3.06192909457266,3.14841810631861,3.41292593854325,3.25284291542353,3.19990103464581,3.19302543776538,3.45939233836007,3.46030543719591,3.63529580008696,3.39113059467323,3.23312200571801,3.33615238290516,3.26338137191031,3.33295060786679,3.10814661487337,3.14130357213755,3.31439494940694,3.2494724207973,3.31881249552162,3.19392257213217,3.23448818801177,3.3663223554826,3.5674034293084,4.26353941075415,3.43903217325472,3.06777015600107,3.10947483320691,3.05126399850482,3.07495757314499,3.23825420836155,3.27975148528687,2.74656437711315,2.73360920890595,2.77481929809256,2.8461843768964,2.77146143113771,2.89000870175264,2.8826285290649,2.89952178849818,3.01354811328783,2.84353560114526,2.84670979778236,2.84172627100389,2.90253573328052,2.89727251773138,2.90797105440258,2.88865563587055,2.91332459603258,2.99984229655258,3.02043036991319,3.13952497060574,3.17292504169482,3.06276611165769,3.10621553212741,3.13601212087814,3.03789042468835,2.99695161289447,2.96296051622353,3.10809973394111,3.12731393707147,3.24871573695544,3.1783685867394,3.26115310531856,3.07840667545683,3.06461065761427,3.2046336822625,3.47739744058524,3.39055185548121,3.37003451327213,3.52661406389169,3.42798555033371,3.49884157586994,3.62846310800488,3.6751992419477,3.83937544355255,3.836966795737,3.70112476400658,3.46920713418715],"CNYA^FMA_DIV_YLD(NTMA,-10AY,0,AM,\"PORTAGG\",\"MEANR\")":[null,null,null,null,null,null,null,null,null,null,null,null,null,null,null,null,null,null,null,null,null,null,2.25217858136109,2.22930423124405,2.29348861399503,2.2686589738001,2.17104569755684,2.32232879923954,2.28170192430299,2.30151352368308,2.31277931424513,2.27481158062418,2.21634356292313,2.0833467817125,2.14727182079272,2.14144027039752,2.16269315417993,2.12022059601327,2.14230298918748,2.2302673742174,2.06907043708745,2.27163782679117,2.42049060436357,2.71505565282119,2.72581382348446,2.98962234248188,2.99152864473035,3.15991018545217,3.08288247813149,3.34884272206803,3.33956069780464,3.40514651414937,3.19549520703693,2.81803954671926,2.8526762665599,2.70447203536305,2.93531907006217,2.67119103310175,2.69366899421051,2.72273354039323,2.70436300232227,2.72005861118552,2.58081151412076,2.49066210245085,2.50150906254082,2.42175241323901,2.59690339166024,2.42114294561111,2.37780490026032,2.14819819126624,2.00764068404123,1.92320390920368,1.99887649791783,1.98136308580009,1.91292828240594,1.83978370646848,1.67278912517335,1.76709133589324,1.89828530897718,1.91702705621853,1.81549925702888,1.81282746422476,2.0234056159672,1.99910273776717,1.98602397971945,2.01607763693316,2.00668854129087,1.97571208149846,2.20086677530285,2.19997413212725,2.41409607273718,2.57554228882624,2.46532932451951,2.24445634246083,2.38751230268062,2.43953534510308,2.60561560513637,2.78730310038051,2.63180644756768,2.54853294326298,2.37342780420721,2.44580419712146,2.48626102946127,2.50945946297388,2.60890715883775,2.60809300041689,2.56316503816031,2.65585445510051,2.6431813241237,2.75362645868851,2.74425317327264,2.84985303798359,2.88029179352149,2.73212737681537,2.82030041817019,2.80684114597098,2.86027641337797,3.06302628970571,3.18751643489848,3.33338715606772,3.210112257908],"KSA^FMA_ROE(NTMA,-20AY,NOW,FY,\"PORTAGG\",\"MEANR\")":[null,null,null,null,null,null,null,null,null,null,null,12.9007124779981,11.3294751772354,11.9967853551854,12.1701096511068,11.2305559865745,10.1469870690871,12.7997878063274,13.778318029977,11.7583310618864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-0.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2882627192031,33.6901761155249,46.9896111943375,46.0138203990937,54.6734551647041],"VNM^P_PRICE_RETURNS_PR('52W',2,-10AY,0,AM)":[25.588345,10.414923,9.40125,2.150035,-8.254683,-7.978326,-17.852242,-6.3489256,-10.432607,-10.019482,-12.017191,-28.231949,-27.626312,-15.3503895,-22.0039,-19.670868,-23.823816,-25.793774,-16.045403,-17.726326,-18.331564,-19.815952,-16.569424,2.0700455,0.10005236,-11.111999,-14.0423355,-9.250486,3.8344622,0.49556494,2.6101112,-1.9611776,3.6916137,7.8868747,0.41121244,-1.6980827,0.9693742,12.829411,29.318798,36.895325,47.37972,37.31644,39.236008,29.998434,14.494824,10.381281,10.75089,17.524195,14.296317,-4.3572664,-7.0619287,-12.9687605,-18.59541,-8.2756815,-13.743364,-5.7319045,-0.77352524,0.50257444,3.38341,-6.8233547,-3.1998038,8.402216,4.37274,7.2190166,0.064492226,-19.032938,-35.637276,-26.085127,-14.6007,-16.503216,-16.415232,-5.349308,-8.771378,-6.966585,1.5772104,6.0963273,10.969198,25.253033,62.266304,56.894745,42.06425,51.473618,41.293537,36.3724,32.667793,34.199463,29.463923,26.21131,12.201405,13.149691,9.662926,-10.94628,-17.885006,-27.394527,-23.803217,-19.82956,-29.11079,-41.14972,-43.88076,-42.748665,-32.255543,-42.084892,-36.326576,-28.878302,-21.121174,-7.103181,-0.23527145,-6.7367435,1.2372255,3.3405185,13.938332,13.433695,4.9507856,24.717606,20.714928,10.001099,8.409619,-4.926008,-12.79664,-8.445036,-0.99960566],"EPHE^P_PRICE_RETURNS_PR('52W',2,-10AY,0,AM)":[12.145388,7.3399544,23.825932,26.671577,32.42251,24.199545,25.354313,20.426868,9.130049,5.5983305,2.2139668,-8.23465,-10.092813,-1.7011046,-12.247282,-9.0755825,-23.810965,-21.272188,-12.0780525,-14.650822,-6.33198,-2.7981162,5.4169655,14.964163,7.131994,-2.0280898,-5.6466103,-8.894104,13.841475,3.2014847,-4.3869376,1.6084433,-0.13989806,-3.5473645,-7.8769264,-7.4440002,1.5762806,3.5428524,14.556241,23.594166,15.638304,9.193492,-0.64124465,-5.295068,-9.783375,-17.08923,-11.009682,-7.940298,-17.45045,-17.383171,-14.950472,-16.72948,-11.777555,-5.490494,0.04734993,4.393089,2.2290945,22.327435,12.834191,1.1224985,11.57403,20.137417,9.825158,8.847702,-5.0474405,-12.736374,-33.59813,-30.417473,-28.367579,-24.581104,-26.779873,-19.74436,-21.19013,-16.217024,-8.852273,-3.2707036,-6.2357664,2.103293,26.689552,21.582245,26.424063,16.941238,7.404077,15.03737,14.350748,11.793959,0.9945512,0.07876158,4.86784,10.710585,4.8460484,3.369999,-0.26691556,-17.745268,-7.62918,-9.119206,-21.897816,-24.0273,-19.671827,-18.054897,-6.3638983,-17.154634,-9.756494,-7.372546,-9.320969,4.9158216,8.22934,-9.01559,10.274803,-1.578486,-2.4530172,1.0259867,-7.4779987,5.700946,3.014803,-1.5681207,-1.0555029,-6.112671,-5.0911784,16.604698,23.068464],"EWY^FG_TOTAL_RETURNC(-10AY,0,AM)":[-7.2285533,-6.4177217,-0.6391406,-1.684767,2.451682,-1.0829687,1.2184381,9.316122,-7.452917,-3.8110077,-8.730727,-5.440974,-0.24927258,13.077879,-1.6390383,-1.9402266,-8.580923,-1.0049224,11.360693,3.1225681,-6.3569603,-1.6870856,11.521959,2.9675722,3.7181973,-5.30017,-3.9485633,1.3051748,7.761872,2.5699258,6.425774,-0.51249266,10.173857,-1.0227978,4.7977567,-2.3806095,-1.6594529,7.8796744,2.7067542,0.082194805,7.713282,-7.5657964,-0.12317896,4.2757273,-2.589029,-9.88937,-0.3144145,1.3217092,1.5712976,-15.805602,4.974866,-1.7939925,8.145868,1.4024615,-6.2004623,1.2756824,-9.357107,8.482229,-4.957575,-9.154558,6.8015337,6.711173,1.1327147,6.728339,-2.8484583,-9.570086,-17.468124,12.9552,3.5951495,7.6386213,5.2742243,6.175101,-1.2384415,6.412697,16.139614,6.340289,10.552573,-3.1487405,1.3299942,4.476106,-2.51261,3.5466433,-5.1909447,-3.8483143,-3.1505227,-2.421689,-6.4575853,6.627643,-12.481033,4.984832,-3.4269273,-7.082802,3.6809802,-11.9822445,0.5714297,-3.2586932,-14.993954,4.6535254,12.368929,0.8125663,13.460541,-10.227799,1.3113141,1.7481923,4.2458296,2.3296356,2.710235,-6.4987955,-5.3055944,-6.9482327,14.4948845,6.3719153,-8.249807,6.924367,5.7843566,-5.8841047,1.1998653,2.6365042,-1.1247873,1.7371178,1.3599277],"QAT^FMA_DIV_YLD(NTMA,-10AY,0,AM,\"PORTAGG\",\"MEANR\")":[4.0058750352855,4.08247671674466,3.93823149898953,4.43518674303446,4.42414541247865,4.12701566039391,4.59500407136526,4.50360123078431,4.62274749225836,4.63606321069692,4.68819247489786,4.9906173566514,4.93245537037058,4.85622116909557,5.4408762402681,5.51957804657966,6.077661264606,5.07795098003631,4.25563054530582,4.3122498349143,4.3448207248952,4.2780683652417,4.03702275252006,3.61802670235937,3.91067225474572,3.93540226400088,4.21700171847994,3.89035865431773,3.60315971350677,3.70447993652787,3.91653925563761,3.99863562254348,3.89983354870329,4.48063654548418,4.12398659191422,4.44073599040477,4.62260474318895,4.53598873638331,4.70125558026006,4.33459690147234,4.02550259577914,4.73172096183804,4.9263144360455,4.69111632097107,4.78822741435088,4.94191996206124,4.55660932989599,4.26031263839381,4.39705696664684,4.27926089400651,4.40556329524463,4.54149629620535,4.32116363505399,4.56105592409208,4.48471371016017,4.18537111544981,4.53119516662852,4.08215143808404,4.08693471766139,4.31572781766374,4.16978479736891,4.07611644951197,4.1743338818406,4.04739336872682,4.09758343406683,4.47527743046718,4.6751820133956,4.3827611327239,4.07772528787262,3.87979914546466,3.69034409317889,3.50512935107831,3.57858082454974,3.71417445875495,3.64852100234744,3.67208535156277,3.76233343327153,3.89294947316357,3.92078792783364,3.72653750672368,3.82130475839116,3.87302143879718,3.89965215602771,3.89059973935541,4.02772142045338,3.87742854228325,3.86326759803471,4.08625805846795,3.95213822443669,3.94288859139372,3.65180104815899,3.82295641412521,4.22852462998977,4.37711670744027,3.94227874711954,3.82428800728913,4.15722166180483,4.13331698633647,4.32306315262775,4.79691207674711,4.52295352006659,4.75461840172898,4.90407576783992,4.94884444331843,4.69455272313206,4.78974071931313,4.42059641288958,4.60157996978288,4.68471166456974,5.21947612390759,4.9368293095632,4.75904391082977,4.802738233986,4.7339149365475,4.99332119054557,5.77491083847004,5.87895373967355,5.56229959364055,5.51790727632289,5.50319856500189,5.36901903255863],"ECH^JULIAN(FMA_DIV_YLD(NTMA,-10AY,0,AM,\"PORTAGG\",\"MEANR\").DATES)":[41908,41939,41969,41999,42031,42062,42090,42121,42151,42181,42212,42243,42272,42304,42335,42362,42396,42426,42453,42487,42517,42548,42578,42608,42640,42670,42699,42731,42762,42793,42821,42852,42881,42913,42943,42972,43005,43035,43066,43096,43126,43158,43186,43217,43245,43278,43308,43339,43370,43399,43431,43461,43490,43523,43551,43581,43609,43643,43672,43704,43735,43763,43796,43826,43857,43888,43917,43948,43978,44008,44039,44070,44099,44131,44162,44189,44223,44253,44281,44313,44343,44372,44404,44435,44466,44496,44526,44557,44588,44617,44645,44678,44708,44739,44769,44799,44831,44861,44890,44922,44953,44984,45012,45043,45072,45104,45134,45163,45196,45226,45257,45287,45317,45349,45378,45408,45436,45470,45499,45531,45560],"EPU^FMA_PE(NTMA,-10AY,0,AM,\"PORTAGG\",\"MEANR\")":[12.9166898774483,12.0383888067292,12.4928294837599,12.3651355432338,12.8795042361659,13.0213612950914,12.4354957361059,12.8859966487607,12.9349254824838,13.995065909279,12.2269940409653,10.9981665828133,10.918515750976,8.10501206830159,7.56977010973072,7.50692027887015,11.7756606313721,13.8731689751078,15.1464176480697,16.7734116764545,14.4098858652734,13.6805806798879,14.414494561805,14.0140350818071,13.3322949755986,12.2000308323451,11.7005174033696,11.328085252766,12.895951670287,12.8541384037354,13.2157639105865,11.1017491867294,11.8739052316928,11.7631398545217,12.6159891085527,12.3842163703038,12.6667128953535,13.2099307370339,12.5892885647696,13.2876736877392,14.6013665053627,13.8824766086816,13.3651307967984,13.8838790500261,13.4819291184683,13.3229133860697,13.860794461988,13.5669442741592,13.0129226719726,12.6664016241075,12.8003483745838,13.1833433207725,14.9004578946614,15.6626603169242,15.4612699314399,14.3673867537865,12.8653458096034,13.6330145173152,14.8892302839947,14.2718146506274,14.0581390146633,13.9596254812068,13.199162212117,15.2888138480555,14.3626257963173,13.6955651825166,10.0522746059397,12.5166500435345,17.0604722592441,19.6463811012654,21.1952333495355,23.0943116357972,21.0838390073208,18.5262929275374,17.2390435534502,15.0725384381835,13.8962835356484,15.0765333764101,13.5348769107022,11.0079333864465,10.8745202164708,8.93920335803798,9.25018337814679,9.07750232259178,9.03959069497911,10.2234048474002,9.60191125018919,9.98838075495661,10.9359929444208,10.771688118136,11.702173569762,9.10910178637779,8.46194910194673,7.22826446706429,7.23344611857695,7.87742074653386,7.57841879088953,8.82690269766817,9.68320722277468,9.18569577417085,10.2450693824802,9.43512061897508,9.54030310616731,9.6371183168993,9.15642451043793,9.94530287568617,10.6242701666455,10.3262089575895,9.61485963936672,9.46753527097739,9.98078469061327,11.8947005531582,11.4167271147738,11.6768728481527,12.5949760991585,13.1883908511165,13.3953437867183,11.4141978331041,10.9471836217155,10.6881247039732,11.3018398055074],"EZA^FMA_PE(LTMA,-10AY,0,AM,\"PORTAGG\",\"MEANR\")":[16.057052584624,16.185596161399,16.6988920473717,16.7673213981866,17.9796901154362,18.4741774052902,18.3601094711161,18.6775440632192,18.1902068935072,18.1464703170594,17.7211664264678,17.0487698653881,16.8537579562681,17.9646327817811,17.4211640634777,16.9308772403527,15.3697873570028,15.8641375670296,15.9711134975804,16.0136811629426,15.7993339038035,15.4009503895916,16.4999014849608,16.7814706826091,16.5671055051859,16.7786717410756,16.2260182947973,16.4900201103603,17.4108567074331,18.7043491012424,18.3781338324473,18.3238885757,18.3253608815739,17.6705682248507,18.0575647534808,18.3377960545915,17.2686679245289,18.0972771433846,18.9283348521596,18.6492800741569,19.3379460118874,18.3023949057011,18.0084876036406,17.7419852737049,17.3741200297289,16.6757315418008,16.7213143479583,16.8867900921432,15.7208218444113,14.1678643326657,14.7918250728171,14.6072301502327,15.4764172312112,15.5544710565289,15.2162633793229,15.3412396908142,14.7683658696,14.9715863475953,14.6705578490416,13.8776381831275,13.5795516279249,13.4114329936384,14.1938996910051,14.6240357748107,13.8616303069857,13.4253840379655,11.9484057923301,12.3408263175639,12.5440325909731,12.8931191565181,13.657376094686,13.6821676738586,12.8825626387226,13.3175727359205,13.6587041698949,13.8996301156994,13.9334579349966,13.6605834149784,13.3612665094677,12.8745015775386,12.6271881795911,12.0984681002518,11.5318379694031,10.9696919836985,10.7560719023162,10.742096246346,10.0520632240447,10.2900527788064,10.5330281940095,10.9298772650652,11.1003721865167,10.7445724102254,10.5606203785684,10.2876051862246,10.2343520770095,10.2334292749586,9.41397710856127,9.70422127169446,10.3583232521902,10.2171616970271,10.9098153220055,10.1967746582448,10.1880710043692,10.1951697201273,9.95283978914241,10.2034472092661,10.691108152551,10.4647313376316,10.4206115443945,10.3242123522334,11.2230248155215,11.6881810829209,11.313917879291,10.7979452041148,10.6370350235511,10.5546832553683,10.7249542754373,10.6271324684331,10.8545104588409,11.5008757615346,12.0789224410583],"DDR3512M-FDS^FG_PRICE_CHANGE(0,-6AM)":-8.24136441754434,"PASP-FDS^FG_PRICE_CHANGE(0,-6AM)":8.67346938775511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1519379021],"UAE^FMA_ROE(NTMA,-20AY,NOW,FY,\"PORTAGG\",\"MEANR\")":[null,null,null,null,null,null,null,null,null,null,11.0777984350957,12.3046871114493,11.0383578639711,12.0257898837902,10.3907544258318,8.128455158546,6.76201762780835,11.234942553465,12.9338493595798,13.2251182354264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EWM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CAGDPY@VN^EE_ACTUAL_ANNUAL(MED,0)":null,"CAGDPY@ZA^EE_ACTUAL_ANNUAL(MED,0)":-1.6,"CAGDPY@PH^EE_ACTUAL_ANNUAL(MED,0)":-2.70643338027419,"MCHI^FMA_ROE(NTMA,-20AY,NOW,FY,\"PORTAGG\",\"MEANR\")":[null,null,null,null,null,null,null,16.2489448712134,14.7844836511748,14.7477410048543,13.8220324417748,12.2640889399399,12.007707790005,13.3821124977803,13.2137488528733,12.8854511835079,12.3572373302297,11.9739138807926,11.5505724490554,11.5633754136614],"TRY10Y-FDS^FG_YIELD(-10AY,0,Y,,\"YTM\")":[null,null,null,null,null,null,null,null,null,null],"TRYCN10Y-FDS^FG_YIELD(-10AY,0,Y,,\"YTM\")":[3.653331,2.901145,3.070911,3.93859,3.259862,3.197311,3.1948,2.7893,2.855,2.574]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VN10Y-FDS^FG_YIELD(-10AY,0,Y,,\"YTM\")":[7.3,6.277413,7.1117578,5.6717234,4.738006,3.5404546,2.4877946,2.059403,4.687226,2.9473283],"TRYTW10Y-FDS^FG_YIELD(-10AY,0,Y,,\"YTM\")":[1.6015,1.015,1.2037,0.9478,0.8648,0.672,0.315,0.7413,1.2812,1.211],"CAGDPY@TR^EE_ACTUAL_ANNUAL(MED,+1)":-2.2,"CAGDPY@KR^EE_ACTUAL_ANNUAL(MED,+1)":3.75,"CAGDPY@CL^EE_ACTUAL_ANNUAL(MED,+1)":-3.1,"CC_MX^FG_COMPANY_NAME":"Mexico","USDSAR^FG_COMPANY_NAME":"Saudi Arabian Riyal per U.S. Dollar","USDAED^FG_COMPANY_NAME":"UAE Dirham per U.S. Dollar","USDTHB^FG_COMPANY_NAME":"Thailand Baht per U.S. Dollar","USDCNH^FG_COMPANY_NAME":"Chinese Offshore Renminbi per U.S. Dollar","USDEUR^FG_COMPANY_NAME":"Euro per U.S. Dollar"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94029,16.7115371927188,16.932589581546,16.8118349535848,14.5722752976358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TRYAE10Y-FDS^FG_YIELD(-10AY,0,Y,,\"YTM\")":[null,null,null,3.371059,3.6940188,2.542721,1.7060698,2.0444937,4.2739367,null],"CAGDPY@ID^EE_ACTUAL_ANNUAL(MED,+1)":-0.7,"CC_PL^FG_COMPANY_NAME":"Poland","USDAED^FG_PRICE_CHANGE(0,-3AM)":-0.0019013882,"USDBRL^FG_PRICE_CHANGE(0,-1AY)":8.168709,"USDPLN^STD(FG_PRICE_CHANGE(0,-1AY,AM))":3.31504504935112,"USDIDR^FG_PRICE_CHANGE(0,-1AY)":-2.5450885,"TUR^P_PRICE_RETURNS_PR('52W',2,-10AY,0,AM)":[-10.368008,-9.905815,2.7567744,18.607998,36.384045,18.390072,1.2526035,-3.3552647,-12.522781,-14.661837,-30.18378,-29.4882,-25.27433,-22.929365,-31.382334,-29.746109,-36.310642,-26.163023,-9.583145,-2.9398322,-15.978736,-15.808594,-7.569009,3.9468408,10.003543,-4.5341673,-16.627766,-12.750721,-7.666069,-0.58069825,-11.674637,-11.6759,3.2466173,11.076641,22.312677,22.266912,8.658659,12.514114,23.629534,35.230328,50.15905,27.976883,16.670395,1.2589812,-18.687475,-25.573957,-34.422356,-52.490185,-39.267437,-39.121777,-31.136984,-38.699364,-36.874096,-34.6115,-40.656143,-37.68875,-32.33255,-17.56398,-3.3628285,15.264273,13.992691,7.4831724,5.7453275,12.011898,4.741788,-10.080618,-16.624933,-8.646345,9.313286,0.5821705,-7.1975827,-12.15769,-22.06567,-23.447222,-11.122894,-4.3882666,-3.9695978,4.2008758,14.719558,15.375471,6.2632084,-4.687321,-7.4047747,19.224607,10.15718,18.594301,-11.369586,-11.412275,-23.501593,-26.924599,-11.853611,1.1235476,-7.3451223,-2.9015958,-6.900769,-1.3478518,11.029911,27.630508,69.88004,74.53571,84.888756,93.02324,74.73835,45.8539,48.787235,45.65581,75.706085,71.041176,74.16185,32.33185,11.666191,-9.747392,5.262041,10.995865,8.699369,29.66789,56.787956,52.973854,38.422455,1.8405199,-1.1450589],"VNM^FG_TOTAL_RETURNC(-10AY,0,AM)":[-3.0157268,-7.16539,0.7281542,-8.286494,-1.0259211,7.09219,-12.888432,7.660818,-2.987504,1.3437867,2.9834151,-14.270383,-2.0650804,8.434498,-7.1891546,-5.186123,-6.496203,4.5353174,-0.7823646,4.587817,-3.7011623,-0.4982233,7.153082,1.5353799,-0.7889509,-3.7110686,-7.570541,-2.8011024,6.985879,1.1738777,1.305294,-0.07158518,2.7936935,2.5784016,-0.27173758,-1.8392384,3.192222,7.599199,5.937505,2.893591,15.179598,-5.7344017,2.7214527,-6.7013025,-9.465474,-1.1070132,0.062191486,4.164076,0.35799742,-11.593342,4.8419714,-3.6459804,6.10739,7.843125,-3.4017563,1.3964891,-2.8143764,-1.2322783,2.9943824,-6.178075,4.260814,0.86687803,-0.92082024,-1.0183811,-0.9729564,-12.738853,-23.211676,16.444862,12.285709,-1.9265771,1.5196443,6.2431574,-0.068730116,3.4387946,8.178198,3.254974,3.7059188,1.4409184,1.3636351,7.2869897,1.6718864,5.3442955,-6.0,2.5428057,-2.7834058,4.6330094,2.8855681,2.1042228,-7.805806,1.1357784,-2.246046,-11.436033,-6.25,-6.855339,-1.3504446,4.996586,-11.668837,-13.13653,-1.699239,3.9628983,9.0917,-13.538462,7.473314,-1.0761619,2.9288769,10.813009,5.942774,0.96952915,-6.790119,-11.331862,8.381748,3.5024285,0.39001703,3.3022523,4.0240645,-11.062902,2.3983717,-2.4215996,-1.9528031,5.0622344,0.7898927],"ECH^JULIAN(FG_TOTAL_RETURNC(-10AY,0,AM).DATES)":[41908,41939,41969,41999,42031,42062,42090,42121,42151,42181,42212,42243,42272,42304,42335,42362,42396,42426,42453,42487,42517,42548,42578,42608,42640,42670,42699,42731,42762,42793,42821,42852,42881,42913,42943,42972,43005,43035,43066,43096,43126,43158,43186,43217,43245,43278,43308,43339,43370,43399,43431,43461,43490,43523,43551,43581,43609,43643,43672,43704,43735,43763,43796,43826,43857,43888,43917,43948,43978,44008,44039,44070,44099,44131,44162,44189,44223,44253,44281,44313,44343,44372,44404,44435,44466,44496,44526,44557,44588,44617,44645,44678,44708,44739,44769,44799,44831,44861,44890,44922,44953,44984,45012,45043,45072,45104,45134,45163,45196,45226,45257,45287,45317,45349,45378,45408,45436,45470,45499,45531,45562],"CPALM-FDS^FG_PRICE_CHANGE(0,-1AM)":5.74282147315854,"FC0000SA^FG_PRICE(0)":48.860184,"EZA^FMA_PCT_ABOVE_MAVG(200,0,,,,\"PORTAGG\")":72.7272727272727,"TRYVN10Y-FDS^FG_YIELD_NAME":"Treasury - Vietnam Benchmark Bond 10Y","KSA^FMA_EVAL_EBIT(LTMA,NOW,NOW,M,\"PORTAGG\",\"MEANR\")":20.9118785539407,"SET-BKK^FMA_PE(LTM,0,,,\"PORTAGG\",\"MEANR\")":17.3327809643973,"EZA^FMA_DIV_YLD(NTMA,NOW,NOW,M,\"PORTAGG\",\"MEANR\")":3.76140871222159,"EWM^FMA_EVAL_EBITDA(NTMA,0,,,\"PORTAGG\",\"MEANR\")":8.38625352310464,"EPOL^FMA_PE(NTMA,0,,,\"PORTAGG\",\"MEANR\")":7.96416465500716,"REFBRSELIC-FDS^PROPER_NAME(0,,,\"SECURITY\",\"NAME\")":"Brazil Target Selic Rate","REFPL7D-FDS^FG_YIELD(NOW,,,0)":5.75,"TRYVN10Y-FDS^PCTCHG(FG_YIELD(0,,,,\"YTM\"),FG_YIELD(-1AM,,,,\"YTM\"))":null,"TRYBR10Y-FDS^PCTCHG(FG_YIELD(0,,,,\"YTM\"),FG_YIELD(-3AM,,,,\"YTM\"))":null,"TRYID10Y-FDS^PCTCHG(FG_YIELD(0,,,,\"YTM\"),FG_YIELD(-1AM,,,,\"YTM\"))":null,"TRYQA10Y-FDS^FG_YIELD(0,,,,\"YTM\")":null,"TRYTW10Y-FDS^FG_YIELD_NAME":"Taiwan China Benchmark Bond - 10 Year","CC_AE^IMF_IFS_RCPI_Q(0)":null,"CC_CL^IMF_IFS_RCPI_Q(0)":null,"UAE^FMA_DIV_YLD(NTMA,NOW,NOW,M,\"PORTAGG\",\"MEANR\")":5.30918557606213,"INDA^FMA_EVAL_EBITDA(NTMA,0,,,\"PORTAGG\",\"MEANR\")":16.3885212263011,"EWY^JULIAN(FMA_DIV_YLD(NTMA,NOW,NOW,M,\"PORTAGG\",\"MEANR\").DATES)":45534,"EWM^FG_FCF_YIELD_NTM(0)":6.00160768358452,"EPHE^FG_COMPANY_NAME":"iShares MSCI Philippines ETF","VNM^FMA_COS_UP(\"EPS\",\"1M\",+1,NOW,,,\"PORTAGG\",\"MEANR\")":9.0,"EIDO^FMA_COS_UP(\"EPS\",\"1M\",+1,NOW,,,\"PORTAGG\",\"MEANR\")":18.0,"TRYCN10Y-FDS^FG_YIELD_NAME":"Treasury - China Benchmark Bond 10Y","TRYAE10Y-FDS^PCTCHG(FG_YIELD(0,,,,\"YTM\"),FG_YIELD(-3AM,,,,\"YTM\"))":null,"CC_CN^IMF_IFS_RCPI_Q(0)":0.226831,"TUR^FMA_ROE(NTMA,-20AY,NOW,FY,\"PORTAGG\",\"MEANR\")":[null,null,null,null,14.5323662756041,15.0832531129689,15.8676026141806,14.4769185864537,15.0590425800443,13.6524897976729,12.866544620472,12.7726870869254,12.8458107179109,15.2051271731034,14.7086929252537,14.839546743912,12.8830287014832,18.5553168184613,24.1409635144245,25.8460088493027],"CAGDPY@IN^EE_ACTUAL_ANNUAL(MED,0)":-0.651406479275637,"USDQAR^STD(FG_PRICE_CHANGE(0,-1AY,AM))":0.00761575413626586,"USDEUR^STD(FG_PRICE_CHANGE(0,-1AY,AM))":1.81097706680361,"USDTWD^FG_PRICE_CHANGE(0,-6AM)":-0.9982407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KSA^FMA_PE(NTMA,-10AY,0,AM,\"PORTAGG\",\"MEANR\")":[null,null,null,null,null,null,null,null,null,null,null,null,null,12.2959956369888,12.6870880996372,12.4688247319628,11.2217913600836,11.7760191941999,12.853246442531,13.5644678982453,13.1278811042315,13.2681074024507,13.2465587322028,12.2361563299393,11.7791095012716,12.0372089370399,14.2254536575551,14.4322665257184,14.6232261546364,14.2979405183033,13.6109499552058,13.6656493110692,13.5579606168604,14.8141075060303,14.4318564997817,13.9556073341442,13.45884580119,12.8360135719636,12.924494757672,13.1828076068729,13.9312519604877,13.6298165855864,14.9942988949867,15.1355954285867,14.8614959507567,15.0744864201261,14.8897493126237,14.1712989180858,13.9944228430832,13.9571779442084,13.3844518157017,14.1323456209032,15.7396143836249,15.8868612744188,16.3617833641747,17.3076001316441,16.0618913525496,16.5473646575416,16.6657006221888,17.0598137807205,17.0599014617677,16.8466084437301,16.1819125368164,17.0218800363171,16.4195681346827,15.2505194349633,13.8942315980919,17.031179872945,18.6175765483685,18.9090394701824,19.5737473702327,20.4603793789822,21.1971108140952,20.6848406312942,20.3069862142277,19.3116218545545,18.7591757994231,18.602892364657,18.1002258875806,19.3564439275449,19.1030836647757,19.4468912919179,19.1274023899784,18.8466272276724,18.8265228894807,19.0060041231643,17.8774847565838,17.5658743150711,19.0328676087001,18.9486318744451,19.1269245044769,19.1942723677528,16.7786813762988,15.2452976385815,15.9173973252199,16.5260184687858,14.3562722444817,15.2924043054676,14.7197991219121,14.1816928018031,14.9820977002656,14.2145355305394,15.1561677322937,16.4488039521474,16.5079085659663,17.0306341951059,17.7234322711103,17.0581354314163,16.2137283571019,15.1880278627808,16.3244816722613,17.9685581526447,18.4815191063297,18.9897504907249,18.1387458335827,17.3110972888568,16.8297873703218,16.755106189528,17.0926541581329,17.0376748253915,17.2717579890107],"EIDO^FMA_PE(NTMA,-10AY,0,AM,\"PORTAGG\",\"MEANR\")":[14.4814830826088,14.2695142166226,14.9142355661676,14.8838181868616,15.2118552599931,16.0589060250585,15.8641719587454,15.2615674791695,15.4114820938786,14.5018901740464,13.9296965742303,13.0245069538658,12.7176584029323,14.814284435981,14.4282552571101,14.181678411677,14.3763946588558,14.8452879832438,15.1764160450322,14.9113526823374,14.6884019061595,14.9095734378227,16.5237837628778,16.7755549980973,16.8057145960976,16.3927476935048,14.7491724922906,14.391699520199,15.1816604320246,15.2068508537627,15.3549593775825,15.6766379173695,15.6191639744788,15.7705602093507,15.5944898845889,15.7157998225625,15.3404825602209,15.3708778631206,15.449659652477,15.6873553283013,16.3079613389896,15.4581987528102,14.4445931574648,13.7280273485994,13.7258170140981,12.5937639933136,13.2112705719542,13.8613054648337,13.259607438299,12.9064667985999,13.7715495110607,14.099498953067,14.8115661289268,14.5720403450934,14.4739180090041,14.1439962725787,13.1039480302193,14.1194824207665,14.7481110195304,14.6147244581056,14.3960640674637,14.8050083130434,14.6293717093738,15.1583289417909,15.287772539365,13.5784359168251,10.8687791610443,10.8674062967788,13.5953261930372,15.9139427749679,16.4577854584273,17.4667497248512,15.2001504510862,15.8094710721145,17.9482801851109,17.9993070381106,17.4182723502655,17.1935505820617,16.3010094678576,15.9728378518236,15.1317296985727,15.0152122132618,14.6179248234318,14.757609692516,14.6839454988023,15.5538931303639,14.9070477797368,14.5208207818967,14.9008912459947,15.3194659449861,14.9394483240916,14.6536435579032,13.5802210208532,12.617619213737,12.5600202960745,12.8359621144576,12.9038038516119,12.8002285803598,12.7395413417633,12.2587141457148,12.28963370477,12.2556029118233,11.7202179836406,12.3147297711447,12.0284564655813,13.2897024572271,13.5526226456282,13.648214386009,13.1636861321027,12.2862321786979,12.4861766411918,12.730946297428,12.5387995857419,13.0539751485215,13.0226666630748,11.8188759983031,11.8734595935,12.0321126075304,12.4861600815612,13.1707340752577,13.8991224565539],"EWM^FMA_PE(LTMA,-10AY,0,AM,\"PORTAGG\",\"MEANR\")":[16.7128365155652,16.5976165369963,16.8946274530768,16.3627591007963,16.595492805028,17.1155525774717,17.0263025451227,17.0486279055548,16.7778452370148,16.5469716047404,16.5563636617939,15.9624280761959,16.069354562252,16.7468660683366,16.8243755505162,16.5903574160373,16.1496629025469,16.6897710781829,16.6716616732419,16.5988083069238,16.4945838537964,16.5822099559093,16.8530566315541,17.1479609299433,17.1879358685655,17.3405313413372,16.9579730245313,16.7697518897457,17.3504256309086,17.0196590753295,17.1263259022718,17.2368578649974,17.280176071097,17.2447338379188,17.2696932105508,17.350197227967,17.4319653974177,17.4358467201553,17.2921564511335,18.1339514873678,18.854366810601,18.8440253630878,18.425870098727,18.2570138601168,17.9832620419148,17.4248098194975,17.795742240542,17.9234920129774,17.68258829934,16.5393516421241,16.6091168863881,16.8993446437042,17.0302860339837,17.2247716417862,16.9571265558984,16.9185844734319,16.7370400666116,17.2324398251302,17.1171827656336,16.7880458481147,16.7652890131227,16.5927111499126,16.8769558348112,17.2298505458913,16.7667063946501,16.3349732715894,16.157059377749,16.4577792321691,17.8537270472048,18.5790540238091,19.6629354841002,20.1281288318229,20.0849400950335,20.0954888060161,21.211056592988,21.3033781090412,19.9796576532814,19.8239128174471,19.3386570861589,18.7191332430434,18.0912980598751,17.4215669893082,16.6300658648433,16.408813977664,15.5987291044402,15.4635467660645,14.2222858778366,15.2273811723835,15.0193151463304,15.8001603809412,15.9360268939373,15.8078000426669,15.6104520647739,15.0682279937223,15.1804943966202,15.3544977796065,14.5638427316382,14.7917665681608,15.0836320189233,14.8297967468932,14.9706429410555,14.9422259234708,14.6517889340224,14.5634621705459,14.5055170251152,14.5005386547173,14.7951093240934,14.930130050538,14.8343499328248,14.8526235749172,14.8812623919109,15.1256261535319,15.3379571662104,15.8472103928354,15.6775968191521,15.6464824763341,15.6602183939844,15.3274275976949,15.3794161502979,15.6175180664019,15.7173334903863],"WL-FDS^FG_PRICE_CHANGE(0,-1AY)":-16.269561539546,"NI-FDS^FG_PRICE_CHANGE(0,-3AM)":-1.66320166320166,"BRENT-FDS^FG_PRICE(0)":85.86,"SET-BKK^FG_PRICE(0)":1450.15,"FC0000ZA^FG_PRICE(0)":397.1017,"FC0000TW^FG_PRICE(0)":387.3893,"FC0000PH^FG_PRICE(0)":370.7893,"KSA^FG_PRICE(0)":43.33,"QAT^FG_PRICE_MAVG(0,,,,200)":17.451916,"EZA^FG_PRICE_MAVG(0,,,,60)":45.7725,"EWT^FG_PRICE_MAVG(0,,,,30)":53.256668,"EPHE^FG_PRICE(0)":29.93,"KSA^FG_TOTAL_RETURNC(0,-3AM)":6.3573837,"UAE^FG_TOTAL_RETURNC(0,-6AM)":8.615196,"SET-BKK^P_PRICE(0)/P_PRICE_HIGH_PR(0,,,,,,\"PRICE\",\"INTRA\",\"52W\")":0.9631133,"MCHI^P_PRICE(0)/P_PRICE_LOW_PR(0,,,,,,\"PRICE\",\"INTRA\",\"52W\")-1":0.4080943,"GREK^FG_TOTAL_RETURNC(0,-12AM)":36.134636,"EWZ^FG_TOTAL_RETURNC(0,-12AM)":5.805874,"EWY^FMA_PCT_ABOVE_MAVG(200,0,,,,\"PORTAGG\")":53.0,"EWT^PERCENT_CHANGE(FMA_EPS(+1,0,,,,\"PORTAGG\",\"MEAN\"),FMA_EPS(+1,-1AM,,,,\"PORTAGG\",\"MEAN\"))":6.09790723533606,"EPU^PERCENT_CHANGE(FMA_EPS(+1,0,,,,\"PORTAGG\",\"MEAN\"),FMA_EPS(+1,-3AM,,,,\"PORTAGG\",\"MEAN\"))":6.56814751043675,"EPHE^FG_TOTAL_RETURNC(0,-1AM)":7.972586,"ECH^FG_TOTAL_RETURNC(0,-3AM)":6.25,"SPY^FG_TOTAL_RETURNC(0,-3AM)":5.0676227,"SPY^PERCENT_CHANGE(FMA_EPS(+1,0,,,,\"PORTAGG\",\"MEAN\"),FMA_EPS(+1,-3AM,,,,\"PORTAGG\",\"MEAN\"))":-1.25426322307386,"SPY^FMA_COS_UP(\"EPS\",\"1M\",+1,NOW,,,\"PORTAGG\",\"MEANR\")":153.0,"VNM^FMA_COS_DOWN(\"EPS\",\"1M\",+1,NOW,,,\"PORTAGG\",\"MEANR\")":11.0,"INDA^SIZE(FG_CONSTITUENTS)":152,"EWW^FMA_COS_UP(\"EPS\",\"1M\",+1,NOW,,,\"PORTAGG\",\"MEANR\")":16.0,"EIDO^FMA_COS_DOWN(\"EPS\",\"1M\",+1,NOW,,,\"PORTAGG\",\"MEANR\")":25.0,"EZA^FMA_RBICS_REV_CURRENT(30, LOC, \"PORTAGG\")":46.2859673107362,"QAT^FG_ROE(0)":10.8721232790226,"TRYAE10Y-FDS^FG_YIELD_NAME":"Treasury - United Arab Emirates USD Benchmark Bond 10Y","TIPSCL10Y-FDS^FG_YIELD_NAME":"Treasury - Chile Inflation-Indexed (TIPS) Bond 10Y","REFQALEND-FDS^(SUBARRAY(NOT_NA(NO_REPEAT_F(FG_YIELD(NOW,-10AY,D))),0,1)-SUBARRAY(NOT_NA(NO_REPEAT_F(FG_YIELD(NOW,-10AY,D))),1,1))*100":-55.0,"ECH^FMA_EVAL_EBIT(LTMA,NOW,NOW,M,\"PORTAGG\",\"MEANR\")":9.70308965436428,"VNM^FG_COMPANY_NAME":"VanEck Vietnam ETF","EWZ^FMA_RBICS_REV_CURRENT(30, LOC, \"PORTAGG\")":27.5567562460389,"REFPL7D-FDS^PROPER_NAME(0,,,\"SECURITY\",\"NAME\")":"Poland Reference Rate - 7 Day","TRYBR10Y-FDS^PCTCHG(FG_YIELD(0,,,,\"YTM\"),FG_YIELD(-1AM,,,,\"YTM\"))":null,"TIPSCL10Y-FDS^PCTCHG(FG_YIELD(0,,,,\"YTM\"),FG_YIELD(-3AM,,,,\"YTM\"))":null,"TRYMY10Y-FDS^FG_YIELD(0,,,,\"YTM\")":null,"TRYMY10Y-FDS^FG_YIELD(-10AY,0,Y,,\"YTM\")":[4.131911,4.345605,4.195897,3.902544,4.235642,3.300551,2.804181,3.573893,4.131847,3.727505],"CAGDPY@ID^EE_ACTUAL_ANNUAL(MED,0)":-0.14,"USDAED^FG_PRICE_CHANGE(0,-1AM)":0.00218153,"USDBRL^FG_PRICE(0)":5.4399123,"USDPLN^FG_PRICE_CHANGE(0,-6AM)":-3.891486,"USDIDR^FG_PRICE(0)":15125.002,"SET-BKK^P_PRICE_RETURNS_PR('52W',2,-10AY,0,AM)":[12.31085,6.3929677,16.510689,15.434181,23.37594,20.405901,10.271025,9.989632,7.762456,2.7445436,-8.504706,-13.201624,-13.515162,-8.000565,-14.794785,-14.749247,-19.594795,-15.71837,-7.8014317,-8.844739,-5.8747053,-6.1737895,7.2811604,17.37244,8.175302,5.218208,8.6097355,18.25118,24.4475,16.005135,12.598395,10.973633,11.959564,11.383748,4.3328524,2.0562172,12.144566,14.527214,13.014531,15.543675,14.951599,17.481052,14.777458,13.483154,10.946787,2.030325,7.4976087,8.9723,4.950094,-4.674518,-3.6209881,-11.667591,-10.755295,-9.021026,-9.607339,-5.980706,-6.683284,6.979847,0.9460211,-5.9263706,-6.228924,-3.1046033,-1.6521156,1.9278288,-6.1264334,-16.224998,-32.505215,-23.977448,-17.215847,-22.753906,-22.285324,-17.868477,-23.547333,-24.12194,-10.545212,-5.5111227,-1.7071843,4.0080667,44.223236,23.024904,17.682564,19.367516,14.669776,21.434105,30.128372,34.63006,12.3503685,10.104883,9.08066,12.234259,6.731844,6.5840244,3.5244107,-0.1560688,2.5220633,2.676177,-0.5827129,-1.5532017,-1.6755044,0.4069686,2.8840303,-3.128165,-4.9755516,-7.862133,-6.2978563,-6.4612093,-2.102244,-5.0696135,-7.0428014,-13.361788,-14.0309925,-14.16356,-18.14053,-14.357698,-13.339025,-11.918134,-10.7437725,-11.409241,-14.25826,-12.555432,-3.1392992],"UAE^FG_TOTAL_RETURNC(-10AY,0,AM)":[1.148951,-8.15416,-0.79505444,-11.685639,-2.5749564,3.0190706,-7.7634993,19.232035,-4.2066336,1.6852379,-1.1522293,-8.682644,-3.3879697,-2.1210432,-7.541174,-2.4368763,-9.059853,9.689606,5.7382345,7.2872043,-6.280732,2.0811677,6.041932,-1.5116274,0.6493449,-5.4545345,-1.3647735,7.724166,2.0047188,-0.46242476,-1.8873334,-0.029599667,1.7169952,0.37670135,4.60974,1.1959076,-2.926284,3.4782648,-5.8823586,-1.1267245,9.145975,-6.54828,-3.105706,1.3158083,-1.7644882,-3.518331,4.07995,-0.52744746,-1.5443981,-3.0718982,-1.2137592,-5.7819843,3.0589938,3.1802177,-0.75342655,7.743275,-12.567264,3.4321308,7.3607326,-5.659729,-1.0144949,4.136169,-4.1905165,-0.9934783,-0.69292784,-7.7611923,-21.521038,7.4226856,-2.3032606,4.292369,4.22256,2.764535,-1.5333891,-0.13848543,8.748114,3.4711838,9.060407,-1.4615357,3.3567429,3.0966759,9.304035,-1.2071788,-1.4747202,5.3100467,0.5752921,-0.8008063,11.254322,2.2701263,1.394546,2.7489424,8.958685,-0.05339384,-9.45512,-6.843251,5.2461147,2.0929217,-7.7160416,1.7635465,0.0,-2.8693914,-5.4304657,2.3109198,-4.517454,9.534049,-4.712039,3.9209008,3.1907678,-0.5921066,2.4487138,-13.791985,11.127758,-0.1613617,2.0394325,-2.8647602,1.3374448,-2.9441595,-2.6931643,1.0038495,8.18584,1.3633251,3.8332224],"KSA^FMA_DIV_YLD(NTMA,-10AY,0,AM,\"PORTAGG\",\"MEANR\")":[null,null,null,null,null,null,null,null,null,null,null,null,null,4.64617451054899,4.60363249656635,4.75213944466585,5.34128555943652,5.05580781825112,4.60417075470685,4.00079084230344,4.20232764662806,4.2639954955377,4.29797071947907,4.75785958773422,4.86685629644425,4.7066118080698,4.01168845917408,3.78253305777696,3.72888029094784,3.81119395779223,4.05325363306306,4.01233375779542,4.10813530922062,3.62742770402038,3.80455449434687,4.06749110590256,4.33772604911832,4.46031411728661,4.39414286183245,4.32558201874746,4.16716664957706,4.31349472736607,3.84795635536521,3.78628896942596,3.83766703121651,3.80532645471763,3.81441145145774,4.06588259823057,4.22103476780021,4.19980363338156,4.44242758076452,4.30013519638323,3.97512073472979,3.95491300361276,3.84373162530563,3.63236696793845,3.933962680297,3.89554497016236,3.87379766570809,4.03089722064593,4.15696440118093,4.19156404334926,4.22285185577113,3.97137647885702,4.16078120887488,4.55226837130955,5.36204174915551,4.53693909735999,4.30712804662802,3.94125231860703,3.81706018632981,3.46211310188862,3.45418650750975,3.40638838834627,3.39544146148283,3.49651364031995,3.55559861924833,3.48860098751759,3.53793547091701,3.26057950382694,3.28209452327805,3.19859478391521,3.26887249141266,3.14628471151263,3.04823343523831,2.90629723180741,3.1786228113398,3.25035460973371,3.06621366623901,2.98189816540166,2.82844601283055,2.68615064854572,2.99140256745149,3.28264899862781,3.22481063808406,3.04173366550414,3.5742044942037,3.30974826278949,3.51703890856622,3.81012467404134,3.66931226908812,3.92107301824526,3.708534897227,3.40176695007077,3.51144430937795,3.46676225608078,3.34337660036589,3.59421781527264,3.74062019417676,4.01877554798159,3.79932110885645,3.49329544644913,3.41736213172424,3.2574429328028,3.41885893597024,3.54565390782676,3.6521050656775,3.61848189258723,3.55786775325293,3.57929131071574,3.55766957822895],"CPALM-FDS^FG_PRICE_MAVG(0,,,,30)":3996.8333,"GREK^P_PRICE(0)/P_PRICE_LOW_PR(0,,,,,,\"PRICE\",\"INTRA\",\"52W\")-1":0.43690443,"MCHI^FG_ROE(0)":11.0056712497807,"KSA^FMA_EVAL_EBITDA(NTMA,0,,,\"PORTAGG\",\"MEANR\")":11.426597494406,"SET-BKK^JULIAN(FMA_DIV_YLD(NTMA,NOW,NOW,M,\"PORTAGG\",\"MEANR\").DATES)":45534,"EZA^FMA_PE(NTMA,0,,,\"PORTAGG\",\"MEANR\")":10.6748893872539,"EWW^FMA_EVAL_EBIT(LTMA,NOW,NOW,M,\"PORTAGG\",\"MEANR\")":10.0268628677177,"EPOL^FMA_PE(LTM,0,,,\"PORTAGG\",\"MEANR\")":9.16354769142575,"EWT^FG_PRICE(0)":56.38,"UAE^FG_TOTAL_RETURNC(0,-3AM)":13.864303,"EWZ^P_PRICE(0)/P_PRICE_LOW_PR(0,,,,,,\"PRICE\",\"INTRA\",\"52W\")-1":0.13305378,"EWT^FMA_PCT_ABOVE_MAVG(200,0,,,,\"PORTAGG\")":59.0909090909091,"EPU^PERCENT_CHANGE(FMA_EPS(+1,0,,,,\"PORTAGG\",\"MEAN\"),FMA_EPS(+1,-1AM,,,,\"PORTAGG\",\"MEAN\"))":-1.99766653547348,"EWJ^P_PRICE(0)/P_PRICE_LOW_PR(0,,,,,,\"PRICE\",\"INTRA\",\"52W\")-1":0.2760489,"SPY^PERCENT_CHANGE(FMA_EPS(+1,0,,,,\"PORTAGG\",\"MEAN\"),FMA_EPS(+1,-1AM,,,,\"PORTAGG\",\"MEAN\"))":-0.832786101710178,"EWJ^SIZE(FG_CONSTITUENTS)":199,"INDA^FMA_COS_DOWN(\"EPS\",\"1M\",+1,NOW,,,\"PORTAGG\",\"MEANR\")":42.0,"EWT^SIZE(FG_CONSTITUENTS)":90,"INDA^FG_ROE(0)":15.6137989238303,"TRYTR7Y-FDS^FG_YIELD_NAME":"Treasury - Turkey Benchmark Bond 7Y","REFQALEND-FDS^FG_YIELD(NOW,,,0)":5.7,"REFKRBASE-FDS^(SUBARRAY(NOT_NA(NO_REPEAT_F(FG_YIELD(NOW,-10AY,D))),0,1)-SUBARRAY(NOT_NA(NO_REPEAT_F(FG_YIELD(NOW,-10AY,D))),1,1))*100":25.0,"TRYQA10Y-FDS^FG_YIELD_NAME":"Treasury - Qatar Benchmark Bond 10Y"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8951,8.38849749810761,9.94747027091188,10.1243578125464,9.34882411898388],"TRYUS10Y-FDS^FG_YIELD(-10AY,0,Y,,\"YTM\")":[2.1881,2.2961,2.4752,2.4325,2.6836,1.9185,0.9174,1.5119,3.8776,3.8791],"TRYKR10Y-FDS^FG_YIELD(-10AY,0,Y,,\"YTM\")":[2.6272,2.0852,2.0916,2.4797,1.9804,1.6728,1.7238,2.2417,3.6906,3.1928],"CAGDPY@GR^EE_ACTUAL_ANNUAL(MED,+1)":-6.9,"USDSAR^STD(FG_PRICE_CHANGE(0,-3AY,M))":0.0433633128254469,"USDQAR^FG_PRICE_CHANGE(0,-6AM)":8.34465E-05,"USDEUR^FG_PRICE_CHANGE(0,-6AM)":-3.0524492,"USDTWD^FG_PRICE_CHANGE(0,-3AM)":-2.6888132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330695715479,23.2341665434374,19.7274014088825,36.3680712696803,47.7086396371941],"VNM^FMA_PE(NTMA,-10AY,0,AM,\"PORTAGG\",\"MEANR\")":[11.7033281047043,11.739404479778,12.1861356562697,11.5654181561667,12.1487460626862,13.5736186359587,11.8209800624517,13.986551264758,13.8113897891643,13.8912201130949,14.4386412716175,13.1517526367064,13.6771113596449,14.7472964786125,12.5837110431107,11.8317080547215,12.4810825893707,15.0644352816773,12.5856413404961,12.3547835447031,12.4146357100876,11.7586314803832,12.2815409714624,11.9431015258363,13.6839073322773,12.8748938235615,12.9696453973208,12.4562749175093,12.4083028313543,13.4521968451876,14.1874360055732,14.6294100979371,14.4088625566065,15.3365785358389,14.7767092833231,15.4501523418744,15.2521622961244,16.2869114449977,18.0866792130576,18.9500985462425,21.5183463196302,20.7019818718895,21.3537363735309,20.3629112410383,19.235448834612,17.2589738889609,17.3977137909839,17.7999828880397,16.4876521747001,14.5501625151233,15.7070465852524,14.3918533187601,15.1671315081334,17.0911986405951,17.059735517119,18.0197777164191,17.3631553961109,16.5058860587191,15.9964816879532,13.8062888771019,13.9097363857951,14.4109813714899,14.6670136885977,14.4709076508188,14.2426710572068,12.9144912009077,10.9922210228533,14.1648347755097,15.1086450683202,14.827105542888,14.0422244288746,14.7997605161047,15.3504312946279,15.194956015586,15.7126698663534,16.4386410310229,16.7379820185481,16.656183823447,16.4549695328231,16.5797970353228,16.8240584730459,17.8434289277242,16.48730166494,16.105625000797,16.0357946635932,16.1303901899112,16.3149937592094,16.5220322986668,14.9656506934362,14.7470860114277,14.6007067102207,13.2223475968676,12.4453257192216,11.3181549511431,10.8207709061007,11.4985537934212,10.9801957397474,10.1782551189542,10.7075925932432,10.8099533134175,11.8099434614277,11.8794130616598,13.5786215939767,13.5078546753866,14.5059426947856,15.189764613507,14.0230195327738,14.134567102657,12.8895626433684,12.9269038295832,13.9731130260239,14.4214181736323,14.5234725348679,16.5318385032803,16.9386175338366,15.4204649290245,15.968325256905,14.674968616451,14.1238224357445,13.6446331849755,13.7087628718856],"ECH^FMA_PE(NTMA,-10AY,0,AM,\"PORTAGG\",\"MEANR\")":[14.441093785999,13.5975333363082,14.2701338884304,13.3895024899655,13.2570971710985,13.4651283207719,13.3021299926856,14.5222692301829,13.9006267096766,13.3253716906624,12.405730185674,12.5664414019908,12.2636591022103,13.1065070246751,13.3010713301728,12.3394241043051,11.9114595469562,12.2797681534162,13.2454916194478,13.8730752546874,13.7481096402596,14.5299538594334,15.33276080516,15.8370970467779,15.3580191257396,16.9157009091846,15.9644791327758,15.1250117576715,15.7497077072457,16.0225673801568,17.0134149160505,17.0025113496412,17.4347207376342,16.8161721240756,17.8348640732804,18.596654510842,19.1219984749884,15.4179399266373,12.8403676309472,14.0058905831266,14.8613165493865,14.1972675804675,13.6801344261,13.9621156489723,12.9624976381516,11.60053587632,12.0421129293643,12.2095408587264,12.0832175438118,14.9781483350395,14.9841714831517,14.3279283740094,8.98327355153663,8.86492562612962,8.42832670238629,9.01795607666806,8.72056557744919,8.70067143246381,9.16002770946695,8.19815562170388,9.68678038805093,8.96823109744146,7.74994241562599,8.15779146373912,8.64143150018667,7.79624757454666,6.15009453803403,13.0748840193685,37.7873387398055,14.6419360798472,16.0834041342494,15.5674459005652,13.9243681603218,13.857157600005,14.8090869859327,13.7585717572226,14.1235655441478,14.4469431281138,14.4971912797327,13.4776258801448,11.1028393138501,11.3039503502919,10.249082944711,10.2081089858262,9.9846792235136,9.11103535431979,9.74124590621367,9.28345460519507,9.9316531510139,9.87985953518354,10.0178939193304,8.76461444148614,8.95361501651078,6.4481838784158,6.56510264065378,6.78674369374261,7.25080336806392,7.397072604462,6.93765679433626,7.21941828812682,7.82697256562982,7.95613076863593,7.36737282726375,7.85489571868701,8.28411683502578,8.42633775802325,9.32058577124496,9.04349049197194,8.27318052073251,8.40264936744689,8.84569113089235,9.80318756962092,9.42643055386684,9.7037919123018,9.96707228679067,9.79603977537924,10.6540905983857,9.75047344463222,9.49286202796247,9.13696679444272,9.37138297140707],"EPU^FMA_PE(LTMA,-10AY,0,AM,\"PORTAGG\",\"MEANR\")":[15.2619784865477,14.1084006156484,14.4107052671462,14.2208160585694,15.1649349678172,16.3564209364825,16.0046260493945,15.6604132428952,15.3389140113599,16.328876497754,15.3482904243319,14.6708375000405,14.1707973547034,12.1926117801378,11.1153249793615,10.6070990574627,14.844841644272,19.1745319222276,22.2782406455576,22.1363614667969,20.7195665749074,19.7518122743733,19.4836511582534,18.5138679477206,17.3420510778737,16.1814367169324,15.5866221225862,15.0549771058068,15.5858754028594,16.2542527786149,16.1129657681349,15.1162186194432,15.1046334342046,14.7403806616917,15.0756839972876,14.9275030566803,16.4306019840857,16.4147797469859,16.9083123543401,16.8849889085167,18.2495967498427,18.6560228131056,19.3073074996082,18.8975833862917,18.2948962514195,17.7398651874335,17.6848894020241,17.2593462453608,16.492610698943,15.9462921720089,16.2953272583424,17.1448333515234,18.3982531138737,20.3969266542709,19.8582736245327,19.1300990889412,18.0832521194564,17.8183963361077,18.1829238637619,17.7706301939646,17.3091123725851,17.1185280233014,16.3899293260911,17.826598260182,16.4484756382311,17.0731742606062,15.6119243897181,16.1128497324242,18.4645316018201,21.4905894340614,24.4780521839392,31.43175379587,36.1304418781156,39.7842258003272,44.8059187555064,53.9123271504657,45.3690493562513,68.1834825625355,63.0825297322453,56.638416526557,51.1848084518594,44.9156484624072,38.7060121414367,33.4307538403702,27.6630625174726,22.8542142895416,16.9909973809873,12.1858102892046,11.9571560704459,13.381215914965,13.4970958750247,12.440390405561,11.8639574461821,10.7894420318913,10.0980732513815,9.9576750176385,8.92806044548059,9.5013518522737,10.0049694337373,9.21896620518589,10.384463926924,9.31802841228926,9.43770233392211,9.55123182094191,9.47935951059498,10.0556014609365,10.7546482592027,10.9358825140663,10.7616441973612,10.6416084853711,11.8367942942241,14.8491103086119,14.9426925094375,15.2019891662024,15.1428982154309,15.1766826641729,15.2897501092985,14.2162284506654,13.6831678390174,13.186975482329,13.4211289682802],"WL-FDS^FG_PRICE_CHANGE(0,-6AM)":-8.00805452292441,"NI-FDS^FG_PRICE_CHANGE(0,-1AM)":-1.66320166320166,"COPP-FDS^MAX(FG_PRICE(0,-5AY))":5.119,"FC0000QA^FG_PRICE(0)":108.5675,"VNM^FG_PRICE_MAVG(0,,,,200)":12.724875,"QAT^FG_PRICE_MAVG(0,,,,60)":17.552032,"EZA^FG_PRICE_MAVG(0,,,,30)":47.462,"EIDO^FG_PRICE_MAVG(0,,,,200)":21.3608,"KSA^FG_TOTAL_RETURNC(0,-1AM)":1.7374992,"SET-BKK^FG_TOTAL_RETURNC(0,-6AM)":5.0201774,"MCHI^P_PRICE(0)/P_PRICE_HIGH_PR(0,,,,,,\"PRICE\",\"INTRA\",\"52W\")":0.99463964,"GREK^P_PRICE(0)/P_PRICE_HIGH_PR(0,,,,,,\"PRICE\",\"INTRA\",\"52W\")":1.0,"EWW^FG_TOTAL_RETURNC(0,-12AM)":-3.027445,"EPHE^PERCENT_CHANGE(FMA_EPS(+1,0,,,,\"PORTAGG\",\"MEAN\"),FMA_EPS(+1,-3AM,,,,\"PORTAGG\",\"MEAN\"))":3.94353253923162,"ECH^FG_TOTAL_RETURNC(0,-1AM)":2.817428,"CC_TR^IMF_IFS_RCPI_Q(0)":72.27338,"CAGDPY@CL^EE_ACTUAL_ANNUAL(MED,0)":-3.68653581083686,"USDAED^FG_PRICE_CHANGE(0,-1AY)":-0.0019013882,"USDBRL^FG_COMPANY_NAME":"Brazilian Real per U.S. Dollar","USDPLN^FG_PRICE_CHANGE(0,-3AM)":-4.8764763,"USDIDR^FG_COMPANY_NAME":"Indonesian Rupiah per U.S. Dollar","QAT^P_PRICE_RETURNS_PR('52W',2,-10AY,0,AM)":[null,null,null,null,null,null,null,null,-8.836067,2.4723172,-6.777459,-15.16074,-15.988504,-12.447434,-21.74185,-17.949581,-25.129938,-20.006096,-12.922705,-15.291822,-19.392162,-16.772968,-10.066122,5.788505,-4.1192827,-8.964497,-3.3716917,4.865849,26.954401,12.544942,2.6417851,1.5521765,5.901873,-6.9962206,-4.8358974,-14.91549,-14.630699,-17.217165,-19.660204,-12.539953,-10.924196,-17.058569,-12.348413,-6.345338,-7.089061,4.461813,1.1599064,11.753237,16.715681,25.859428,44.69204,22.3572,19.16517,19.607841,18.159794,16.208136,8.025289,15.924585,9.521604,-0.66548586,3.025794,1.0919213,-3.8735628,-0.6178796,-4.0371537,-8.681083,-13.99346,-15.27338,-4.095668,-6.4213934,-3.3741593,6.646812,1.6343474,-0.44287443,3.67105,7.245183,6.8019986,13.581764,27.19519,29.931248,25.02489,19.167948,12.741852,14.95204,17.40123,22.274006,13.182533,13.179255,18.658293,28.299831,34.522785,24.329674,21.806824,13.495803,22.943283,21.768356,7.3283434,4.3046236,0.7174492,-6.0421762,-7.6063814,-15.226788,-23.326189,-20.290035,-12.834674,-10.999179,-11.07381,-19.845135,-11.354536,-20.770813,-10.204893,1.117909,-4.243952,2.7909398,2.0118356,-0.85746646,-8.096064,0.2038002,-3.5986066,2.3158789,9.466564],"TUR^FG_TOTAL_RETURNC(-10AY,0,AM)":[-12.14171,7.578528,7.1764946,-4.4991255,5.0055265,-13.091487,-7.279694,5.1326632,-0.062060356,-2.314216,-10.954446,-5.7490883,-7.004392,11.089504,-4.5784354,-1.4661133,-5.5363297,3.4375787,15.118492,8.424044,-13.487559,-2.1164,-2.2397935,3.7196755,0.57172775,-3.5917282,-14.044494,-0.02939701,-0.031232834,11.374998,2.272737,8.422494,2.327931,4.0729284,7.649207,5.0011396,-11.745691,-0.17094016,-5.55284,9.351349,10.831356,-4.9292746,-6.7628503,-5.8994236,-17.625893,-4.9761477,-5.1490545,-23.928577,12.816906,-1.9142807,8.994484,-2.6573718,11.391902,0.90025663,-15.381872,-2.3618698,-10.237575,16.746246,9.602367,-7.950598,11.572325,-5.7497206,5.223286,3.1112552,4.1620255,-13.378525,-21.540367,6.981623,7.409227,6.3763022,2.1184683,-12.870455,-3.206998,-5.3212824,22.163307,10.429835,5.086744,0.26266575,-13.922155,1.2173891,-1.073885,-4.6271205,-0.7501185,12.187052,-10.568422,1.9303203,-9.930712,11.882008,-9.254146,-3.3992827,4.7794104,14.085209,-9.358531,-0.05324483,-4.8379,16.876305,2.3766875,17.170393,25.23365,10.038794,-3.8713276,0.85083246,-5.1462355,-4.7731996,-7.9389753,-1.7280519,14.795017,14.844715,3.2720327,-10.971457,5.676472,-11.062717,11.606574,6.8291306,-7.108754,13.278114,8.495092,-1.3496637,1.9074917,-13.87459,0.24449825],"VNM^FMA_DIV_YLD(NTMA,-10AY,0,AM,\"PORTAGG\",\"MEANR\")":[3.27632758458038,2.94820802488951,3.07205273335047,3.38709554088481,3.04103687706259,3.02329248727526,2.97634095689328,2.94492304935241,2.88428473899021,2.78769047577975,4.05789994912271,4.13981273864866,3.34188204391713,3.2135335722108,2.70264882591728,2.64723794133682,null,null,3.02894898369949,3.10812654609729,3.30399927287977,3.33091776101751,3.19221845512433,3.24941950389566,2.66174702290406,2.66851535227805,null,2.87395609100593,null,3.56699072576554,2.65294262025412,2.49306716472661,2.4143260862859,1.88934697614863,1.54585442314406,1.77768145436904,1.71592761513734,1.88110575805839,1.88050918799578,1.45116760707488,1.49224049035992,1.70890831139647,1.7137534207086,1.94523408164592,1.85102379155081,1.62608545400157,1.81289751737213,1.64293246071089,1.60154973665405,1.8154934858271,1.76392574808284,1.69087514531072,1.77520058165061,1.50921036621198,1.6024233982865,1.52932991161807,1.56467895278947,1.72316932188607,1.7279978123411,1.9507462388831,1.64045455459429,1.7441790041903,1.59975356940034,1.50151095866485,1.50212695327863,1.75606786439971,2.13283313219631,1.7611196419863,1.35172277052615,1.40684396139567,1.44590105116915,1.29504398138197,1.33860377990641,1.35489656850492,1.31486329299292,1.22830719344873,1.22928003694877,1.21871650713472,1.24665854774841,1.13869368016045,1.1909190463633,1.35908315272222,1.42663153719891,1.44159685788579,1.43032304866029,1.38488478795124,1.4830885923921,1.52822067524574,1.61604966047528,1.78307411940694,1.54550920564149,1.74252724377226,1.78163766162951,1.9608746672932,1.94907069274308,1.9486810061863,2.27621351914512,2.54916216779939,2.57360913714028,2.78523761401158,2.56796231510194,2.59178838147603,2.52823073087936,2.64542224333153,2.58309686550835,2.53842674172802,2.645452503432,2.49180724304854,2.90474177833032,3.20999603638201,2.93767378580542,2.79973176276224,2.7604066408289,2.7879097723708,2.19634349673381,2.38044114874779,1.91489291113662,1.84151625715561,1.98600237203779,1.93257726105772,1.99308084118931],"CPALM-FDS^FG_PRICE(0)":4235.0,"COPP-FDS^FG_PRICE(0)/MAX(FG_PRICE(0,-1AY))":0.894901347919516,"MCHI^FG_TOTAL_RETURNC(0,-6AM)":27.329111,"EWY^FMA_RBICS_REV_CURRENT(30, LOC, \"PORTAGG\")":15.8324154298633,"KSA^FG_FCF_YIELD_NTM(0)":4.37904792132341,"QAT^FMA_EVAL_EBIT(LTMA,NOW,NOW,M,\"PORTAGG\",\"MEANR\")":15.4256619225012,"INDA^FMA_DIV_YLD(NTMA,NOW,NOW,M,\"PORTAGG\",\"MEANR\")":1.22611208873314,"EWW^FMA_EVAL_EBITDA(NTMA,0,,,\"PORTAGG\",\"MEANR\")":5.93066253631749,"TRYPL10Y-FDS^FG_YIELD(-10AY,0,Y,,\"YTM\")":[2.5048,2.9303,3.6245,3.292,2.8144,2.1086,1.235,3.6216,6.8411,5.1912],"CAGDPY@GR^EE_ACTUAL_ANNUAL(MED,0)":-6.34148822144955,"USDSAR^STD(FG_PRICE_CHANGE(0,-1AY,AM))":0.0175846894171088,"USDQAR^FG_PRICE_CHANGE(0,-3AM)":8.34465E-05,"USDEUR^FG_PRICE_CHANGE(0,-3AM)":-4.0245714,"USDKRW^STD(FG_PRICE_CHANGE(0,-3AY,M))":3.05615962332214,"USDCLP^STD(FG_PRICE_CHANGE(0,-3AY,M))":4.47982839571473,"SET-BKK^FG_TOTAL_RETURNC(-10AY,0,AM)":[2.274096,-3.266549,3.3548832,-5.588746,5.2568555,-0.17612576,-5.783832,3.585422,-3.09847,1.1453629,-6.948477,-3.8596869,1.3843536,3.4296274,-4.2779446,-5.883515,-0.36167502,5.067706,3.8501382,1.2231231,0.05879402,0.8239746,6.3953757,2.2442937,-3.8737357,0.60225725,0.13614893,1.1116982,4.85934,-2.0599723,0.80037117,-0.23750067,0.15956163,1.0947704,-0.33974648,-0.32953024,5.9916854,2.7396798,-1.1864603,3.3744812,4.3351293,0.082564354,-1.5193522,-1.3624907,-2.070284,-7.038206,5.140674,0.9031296,2.0794988,-7.0732174,0.3259778,-5.2561703,4.859948,2.5652528,-2.1540046,2.3168087,-2.5378704,6.572962,-0.78942776,-5.9663415,1.7511964,-3.0710042,0.87805986,-1.8074155,-3.4260094,-8.46833,-21.168673,15.244234,6.130612,-1.0980546,0.79529285,-1.0522604,-6.1704454,-2.8909028,18.928003,3.3753395,0.7952571,-0.0901103,5.216527,-0.992471,1.5219092,-0.018316507,-2.8458238,4.7846317,0.547421,0.46851635,-1.044476,1.6074657,-0.14237165,2.7983665,-0.18453598,-0.889194,-1.3923943,-3.5728455,-0.23983717,4.3370724,-2.079308,-0.51223636,1.1551976,1.37707,2.321136,-3.208828,-2.088058,-3.899914,-0.025469065,-3.4451663,4.409039,1.0970116,-4.0411415,-7.275158,0.37386417,1.2207389,-2.9976666,1.867485,-0.92344284,-1.5128613,0.4728198,-4.1650534,-0.17182827,4.3680906,6.2918186],"UAE^FMA_PE(NTMA,-10AY,0,AM,\"PORTAGG\",\"MEANR\")":[15.1907794197772,14.1612314991673,13.5231371876821,12.230311946668,11.6750663625269,13.0244375458255,11.6288739690966,14.1953924337575,13.5753548374044,12.9941832417548,12.7111204172751,11.377485349151,11.9398428435276,11.6122270958706,10.6980957942538,11.0177469257854,10.1183634932959,11.1457008152937,12.1184907590007,13.2185238083428,12.5653053381786,12.3549038204617,12.7766428551723,12.3511418962598,12.2096801861513,12.1883838452326,11.3710359046743,11.5788239477667,12.4564253697207,12.3747134452441,11.8422530749344,11.8742854789841,11.5364647010965,11.1056006651441,11.740761810081,11.4435249921943,10.954629404817,11.4360898867531,10.7317122981118,10.8600871221538,11.7246085219211,11.0922078697626,10.6913002035614,11.3175748155919,10.6337210890849,10.7259889005144,11.4016966440109,11.3211938485716,11.9746896415772,11.326161736588,11.8486689013955,10.9762107267141,10.9166668331219,11.3972908786185,11.682559450355,12.3071704798437,11.1611348713269,11.9420609247432,12.4428067445269,12.2925162614371,12.700368741554,13.2802515049943,12.6747349866899,13.6629074328429,13.5953918933422,12.1703433455463,10.4830226017345,15.2782407212239,16.3666529737731,17.2840954667389,16.0058031874799,13.9191234053092,13.0197414479341,15.3653949023582,16.9386598219901,15.1304469277629,15.9954511538764,14.9300752481951,15.057320218214,14.0500385013725,14.7401086110522,14.7282703692961,14.2452200501351,14.7661528482394,14.510378343759,14.57923897103,15.0476545646548,15.4861698276329,15.9914658449414,15.7487013691789,16.3894096872383,16.2800265560994,14.1816638163039,12.9609603102012,13.3397658960263,13.478329592889,12.5712483647221,12.591025411888,12.2125867162,12.0822071013204,11.6280703518803,11.7105039074599,10.6888240228095,11.5066914837756,10.7994391446535,11.1791746150557,11.5151455788687,11.1855360413726,11.2344195580344,9.57194379601051,10.1735044347435,10.4937970607052,10.5509119265407,10.1063468710959,9.580739005396,9.031059067702,8.49711657160331,8.56508729891469,9.02535254329669,9.09908678900797,9.73298694108205],"CNYA^FMA_PE(NTMA,-10AY,0,AM,\"PORTAGG\",\"MEANR\")":[null,null,null,null,null,null,null,null,null,null,null,null,null,null,null,null,null,null,null,null,null,null,13.6611695819058,13.7978494815428,13.5332467504557,13.8575413773986,14.3038990326601,13.1712263808364,13.240012857235,13.1811550236743,13.260128260538,13.4113087046873,13.4590708183203,14.3008852913396,14.1363520171488,14.2168354092328,14.2061867975277,14.6061532923588,14.2834446689798,13.6734644171804,14.623347261544,13.3882878707559,12.7322057015256,11.6287990280693,11.6956450690484,10.7330407490311,10.6879368237526,10.2414831595728,10.5055403222066,9.71960458046026,9.64543450434875,9.36082987449614,10.0219301425907,11.3712133469664,11.3592190090154,11.7832170056761,10.7989408608559,11.8735182128631,11.6796230367508,11.599039634555,11.6819152214235,11.6367797145374,12.1155083850854,12.5021763289613,12.4489661168084,12.8086390346806,11.8449823829808,12.6838608443622,12.8930479390371,14.2050242555432,15.4339631516235,16.1527030817717,15.6291783496651,15.7316152575245,16.2568036306083,16.5473910018041,18.150852145865,17.1570342835438,16.0657973304706,16.1270225703405,16.776154784184,16.7626650929523,14.8183248866228,15.1938455619929,15.3253779059734,15.2480141397925,15.17500186473,15.2635825141787,13.9081831265843,13.8211465273581,12.5646850748376,11.8536708311132,12.5195121729891,13.7112091849061,12.9760394666048,12.6196840337656,11.9007188307211,11.1343931558152,11.656250661785,11.8091554979101,12.6517026929374,12.2039145555434,11.9903343378348,12.0888067958823,11.6945126110337,11.7921567519944,11.9261673117368,11.4533671794365,11.6979882951645,11.2593566083242,11.425795312225,11.0511218330845,10.875508610451,11.4934531362857,11.6063772599014,12.4933808769361,12.6819449068643,11.9518358067511,11.6003547865348,11.2224228458054,11.5833280564317],"EPOL^FMA_PE(LTMA,-10AY,0,AM,\"PORTAGG\",\"MEANR\")":[14.6312808781305,14.792333500253,14.6093802449886,14.3562343776412,17.4943993824455,20.4343330270215,19.8483503876841,19.6333314081252,18.7944326719796,17.7409147923524,16.5041923758033,15.3206983963252,14.3060866652579,13.7987391976322,12.220049365095,11.2770350413871,10.5437818321605,12.2747112112604,12.392781760617,12.3225335356052,12.1420123520395,11.7908410437439,12.0042339655663,12.187771276555,12.053157191071,12.7171292301593,12.6470953375918,13.7010786556147,14.4861896260837,15.9654786686663,15.4344288053285,15.3634326014637,14.9255895856965,14.6648217191892,14.3735859870284,14.4381690094422,13.5327436118283,13.2952296709855,12.8327473584533,12.4799232986277,13.3027544238699,12.0391828950011,11.6412790374261,11.7525792096933,11.613684332248,11.3249662546535,11.6556835888529,11.9843436245132,11.7127806951749,10.8786838216904,11.3621593400009,11.3376153669331,11.8630787942342,11.5182423059564,11.581469498572,11.6983642408088,11.3273655843656,11.622354514499,11.4983474410654,10.886885190083,11.0270566275596,10.9012403476416,10.9195700429048,10.9537945451241,10.6762627372781,10.0515673606172,9.4966822502424,10.4616687577027,11.4924620996009,11.8209684309989,11.7962703125552,12.7861112651105,12.8731131599718,16.0335742167086,20.5389281286555,21.9573317378604,15.4860998956079,17.1839565329869,16.7898211558583,16.3063010754979,16.3448121607883,15.7551042999867,14.7550116879667,14.1781537173691,13.6854970979647,14.2781502437903,11.9003835977807,10.5120514325102,12.3929384237716,9.73066862763218,9.79273778329762,9.20671487819714,8.59276404737516,8.18797367564599,7.19767433669385,6.91103126604648,6.26642138093354,6.14325851658919,6.19790840154022,5.83955104292387,6.37820238762786,5.93925654000403,5.84392464017126,6.13915564143326,6.26199345856805,6.61349934642291,6.64929653773351,6.80722181635477,6.82252416006446,7.31134817178735,7.6821890821659,9.10499865821534,8.49623697129326,9.03730152250808,8.74666054670967,8.85345690385988,9.0218092333163,9.11744139068157,8.92247252379255,9.15199329360508,8.68847662897629],"WL-FDS^FG_PRICE_CHANGE(0,-3AM)":1.5040164074517,"NI-FDS^FG_PRICE_MAVG(0,,,,30)":16217.5,"COPP-FDS^FG_PRICE_CHANGE(0,-1AY)":26.302729528536,"FTSEWIVNXXXX^FG_PRICE(0)":367.0663799,"FC0000ID^FG_PRICE(0)":1242.7709,"VNM^FG_PRICE_MAVG(0,,,,60)":12.269417,"QAT^FG_PRICE_MAVG(0,,,,30)":17.865,"EZA^FG_PRICE(0)":51.47,"EWM^FG_PRICE_MAVG(0,,,,200)":22.75945,"EIDO^FG_PRICE_MAVG(0,,,,60)":21.264,"INDA^FMA_ROE(NTMA,-20AY,NOW,FY,\"PORTAGG\",\"MEANR\")":[null,null,null,null,null,null,null,null,15.6108197056138,16.0962597956391,15.7612771435553,15.9055421047158,15.6930916584344,15.3154529754558,14.6122050459717,14.5354846163082,12.8423839008733,15.1612174069661,14.9253037325643,16.0781656045333],"USDAED^FG_PRICE(0)":3.67298,"USDMYR^STD(FG_PRICE_CHANGE(0,-3AY,M))":2.45471852764277,"USDPLN^FG_PRICE_CHANGE(0,-1AM)":-0.15783906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9,0.621885469021717,0.869531876625146,1.21959709581891],"MCHI^P_PRICE_RETURNS_PR('52W',2,-10AY,0,AM)":[5.800855,5.2532554,5.0131083,8.903074,22.2324,19.699108,22.796165,49.864555,41.6865,24.185217,0.95180273,-7.9221907,-7.953596,4.5838594,-6.270176,-3.984201,-25.343477,-25.825756,-19.812971,-31.291426,-32.49658,-27.588814,-8.042383,8.767569,13.973082,0.010335445,-0.5529523,-4.5993385,26.769375,29.547382,24.27162,20.403458,34.033203,39.122547,34.174313,34.205055,29.986942,38.96271,49.35,56.542076,64.955376,45.80809,37.828434,33.129715,29.824615,16.816055,11.350239,2.8898358,-1.8780947,-16.916878,-16.108274,-19.279867,-21.438385,-11.700564,-9.58454,-3.2405198,-19.32941,-4.1173515,-5.929929,-9.673458,-6.338292,11.43552,10.034096,23.976994,7.110679,2.7253628,-6.827837,-3.3115804,10.444963,12.801695,20.061052,39.241253,26.841736,36.773266,37.28789,23.40194,47.77037,40.858376,39.93367,39.138367,39.259995,26.91456,-3.605497,-8.689046,-4.7248483,-10.195112,-17.981894,-18.680037,-32.084965,-32.077927,-32.434166,-41.58743,-38.308006,-31.697071,-22.435612,-25.916708,-34.565823,-46.187008,-36.32003,-20.651478,-4.5308886,-16.696608,-7.557148,0.6130457,-8.73056,-16.99347,-7.2449026,-11.731136,1.1104345,14.953661,3.7968755,-15.808958,-29.699057,-14.210272,-14.91993,-6.3938084,3.9243102,-4.3543158,-10.887122,-1.4892578,19.846725],"W-FDS^MAX(FG_PRICE(0,-5AY))":14.2525,"COPP-FDS^FG_PRICE_CHANGE(0,-6AM)":14.7401377582968,"SET-BKK^FG_TOTAL_RETURNC(0,-1AM)":6.2918186,"ECH^FMA_COS_DOWN(\"EPS\",\"1M\",+1,NOW,,,\"PORTAGG\",\"MEANR\")":5.0,"KSA^FMA_DIV_YLD(NTMA,NOW,NOW,M,\"PORTAGG\",\"MEANR\")":3.61350401109751,"UAE^JULIAN(FMA_DIV_YLD(NTMA,NOW,NOW,M,\"PORTAGG\",\"MEANR\").DATES)":45534,"INDA^FMA_PE(NTMA,0,,,\"PORTAGG\",\"MEANR\")":25.2959074173755,"EWW^FG_FCF_YIELD_NTM(0)":9.26799781688604,"EPHE^FMA_EVAL_EBIT(LTMA,NOW,NOW,M,\"PORTAGG\",\"MEANR\")":12.7669354780336,"USDCLP^STD(FG_PRICE_CHANGE(0,-1AY,AM))":4.19187239026081,"QAT^FG_TOTAL_RETURNC(-10AY,0,AM)":[-0.9822428,-1.640588,0.0,-6.012416,-5.538583,6.6934586,-7.2143736,5.6405544,-0.9381592,-1.7703593,-0.28946996,-3.3050478,-2.7713656,3.3729315,-10.615808,-2.802056,-12.613082,13.294971,4.570973,-0.12781024,-5.7332935,1.4214158,7.745695,5.2306056,-4.75024,-1.850903,-5.709797,6.138885,5.793774,0.43587685,-4.630536,-1.1880219,-1.3486624,-11.244267,10.248446,-6.1971846,-4.144144,-4.824567,-8.492428,15.54563,7.7210426,-6.4572215,0.7853985,5.5794,-2.0905852,-0.25224686,6.763625,3.6257267,0.11236668,2.020204,5.830586,-2.2901356,5.032122,-6.218153,-0.43478012,4.257643,-10.052359,7.873535,1.1179447,-6.2465487,3.8325548,2.1976113,-1.428014,1.0191679,1.4184594,-10.756535,-6.2268734,2.7061105,1.8141508,5.022216,4.644656,3.4765244,-0.5981147,-0.34384727,2.6452065,4.033613,1.45396,-4.5647564,4.226923,5.122733,-2.030462,0.718534,-1.6039968,5.505085,1.5197635,3.7924051,-2.7884603,1.6780496,6.365359,3.0750036,8.20719,-1.7680943,-4.018414,-6.1536193,6.5865397,4.2850733,-10.337377,0.86830854,-3.2998562,-7.9238057,4.5946,-5.426365,-2.1311462,2.1217227,4.592669,-3.8419545,6.4971685,-4.456234,-2.443093,-9.846324,9.595966,3.6866307,-1.3611138,1.9431233,-2.872932,-2.1615446,-1.3372183,4.514289,2.1841764,1.6753316,4.375005],"TUR^FMA_PE(NTMA,-10AY,0,AM,\"PORTAGG\",\"MEANR\")":[9.43183185150456,9.89623742164774,10.4623411373696,10.4826743944364,11.163144082344,10.3363972114981,9.92779382724525,10.5210194248084,10.2715650656044,10.1687011777915,9.27354024042835,8.87551932815947,8.90285777208405,9.23563648037329,8.72520874505289,8.39045913621806,8.13657868670573,8.43300281321147,9.07470083843363,9.35321272266934,8.48520491419636,8.12316920353838,8.02062106681453,8.38027308839587,8.30417033853994,8.24611388030968,7.54964606902195,7.62446238145148,8.26426587180228,8.45186268041057,8.37830939607385,8.63757530963769,8.6252972637581,8.67605435201659,8.98357557445327,8.71244080882957,7.90350079063618,8.23885269831079,7.74509031272584,7.99666174314343,8.50664252467786,8.17486787490547,7.78639933637698,7.15496758638634,6.77195548248533,6.27905703892651,6.18921884861401,5.88327514925528,6.22005763021285,5.61131865791634,5.73882083753944,5.98458494038697,7.02881680279022,7.07739408982398,6.37869656488282,6.12473462181257,5.57569835068847,6.19645961704294,6.58348311130446,6.19681359432504,6.54684107545748,6.17432187625528,6.23290778629004,6.47453867516086,6.56457759326642,6.106537590326,4.99217777545925,6.24162267116024,7.75257928404329,8.43960611442963,8.41980313437863,7.6290310307297,7.49418512288218,7.54145076387721,7.90759760916986,7.75616867497863,7.33854253455091,6.94903793993099,6.38291238489244,6.18764249056027,6.03749670039623,5.77717364315963,5.47471797774256,5.47057290161498,5.08981833891303,5.34968748473645,5.80655877249983,5.5996808409611,4.98417157790388,4.36151997425281,4.61854555425758,4.67941088945439,4.45168544720383,4.59939086200805,4.02968081134304,4.63463060550588,4.37696329391524,4.80967550466031,5.72067274929309,5.89794755753377,5.24002561583698,5.06718253354437,4.86887915199927,4.40529160727925,4.02989248664961,5.02716752265438,5.60565832921435,6.0643049422184,5.95378509782439,5.01528623209339,4.93807023760028,4.31097122593506,4.9422899888521,5.13896905497742,4.94975204413307,5.53063500430811,5.88813577654321,5.95731203961957,6.23588730607969,5.551991367914,5.87826966329359],"NI-FDS^FG_PRICE(0)":16555.0,"UAE^PERCENT_CHANGE(FMA_EPS(+1,0,,,,\"PORTAGG\",\"MEAN\"),FMA_EPS(+1,-3AM,,,,\"PORTAGG\",\"MEAN\"))":-0.485441152938437,"EWW^P_PRICE(0)/P_PRICE_HIGH_PR(0,,,,,,\"PRICE\",\"INTRA\",\"52W\")":0.77179414,"TRYZA10Y-FDS^FG_YIELD(-10AY,0,Y,,\"YTM\")":[7.9537,9.7513,8.9047,8.58389,9.37766,9.011772,9.174469,9.791837,10.764477,11.358896],"CAGDPY@ZA^EE_ACTUAL_ANNUAL(MED,+1)":-1.8,"USDSAR^FG_PRICE_CHANGE(0,-6AM)":0.011134148,"USDEUR^FG_PRICE_CHANGE(0,-1AM)":0.047576427,"USDKRW^STD(FG_PRICE_CHANGE(0,-1AY,AM))":2.13916773306575,"MCHI^FMA_DIV_YLD(NTMA,-10AY,0,AM,\"PORTAGG\",\"MEANR\")":[3.69354212958397,3.80772756133316,3.55335910147351,3.47328002130685,3.12698953935422,3.07096692409337,3.05322217792289,2.46209772922409,2.54920189843208,2.79298380185276,3.24063942525806,3.50093362641049,3.50380268110332,3.15641779714854,3.28773884241482,3.22599458246618,3.30336956352842,3.25974255439003,2.99138295458992,2.86727070095668,2.94842308450205,2.67258308211271,2.45039961631311,2.33801161990128,2.24110132499018,2.29358414486297,2.30993753682196,2.46262209160095,2.31047448131384,2.25758211707801,2.25482841560953,2.25959353550054,2.17315023693672,2.1606350002302,2.07673953107161,2.10101012217975,2.12076213715767,2.07596069157445,2.01733623707547,2.08173094031252,1.90926990939595,2.08457370901811,2.21973971125683,2.32461924320031,2.26875366130076,2.46103087551783,2.37363757728045,2.48931447616652,2.58643069884324,2.95410648275486,2.76637690656354,2.87705781292681,2.61742188161889,2.49746850074076,2.45733333050322,2.37381654065523,2.68924404530352,2.48150760040922,2.46484997509252,2.5806739610098,2.57222805005652,2.51839442011076,2.37379452341785,2.24960832984365,2.31896718510829,2.28346730625517,2.37590425966923,2.20411501182548,2.19611512337648,1.92372015744494,1.83065853973362,1.71757878288007,1.83571320447846,1.69972096771867,1.69369595010222,1.71246069628965,1.40018861964517,1.46281857445387,1.5669890773318,1.59721352097648,1.6660522988992,1.58578577633725,1.9533408378042,1.93858809096427,1.96880486448011,1.93049508743949,2.05955169504921,2.15617142645639,2.26163695020686,2.3481877996503,2.55253969073252,2.7541111957625,2.59052163606036,2.28982813435154,2.48848904308796,2.4806779849942,2.69517701109228,3.12702795962606,2.75080277124828,2.46199602864438,2.13628390748241,2.41826407694629,2.47000230043397,2.51711986153176,2.65628447463829,2.51784982913723,2.40377414271689,2.55218088367628,2.57585323149421,2.62421572143034,2.62211292954164,2.77474519908567,2.84912253167088,2.82685996328784,3.02361705437488,2.8543598765297,2.75812327032952,2.95045779548006,3.06132907410387,3.06537952112498,2.84666659531342],"EPHE^FMA_PE(LTMA,-10AY,0,AM,\"PORTAGG\",\"MEANR\")":[19.9265404608442,19.3948777620131,20.4620074811927,19.8633786143475,20.8081014749045,21.071678921874,20.9352191191315,20.7302468473297,20.3310387010459,20.1633994083434,20.0923981543437,19.0438010294621,18.7870691196762,19.6186239776848,18.2233701734521,18.3283386123412,16.8022621714072,16.9042406399915,16.9857839578777,16.8157471683688,16.9584025204307,17.5482572081838,18.2142845379416,18.5926844561132,17.6717176103754,17.5061089328059,16.6011925424237,16.6395226650136,18.3042781623944,17.8368830611812,17.7938309482601,18.047078380524,18.0957291662638,18.0621789417884,17.88779586566,18.2497337114369,18.7857216185762,19.2954333122912,19.2327610671573,19.6828221901927,20.5396055443953,19.6561653007843,19.0353917454681,18.6217908435349,18.5321471570254,17.8175307689231,17.9980983365215,17.6723090366382,16.5309622934893,15.9933430241142,16.2539778167631,16.8365781948825,17.6731317378647,17.1757457683123,16.7423668972537,16.7124404373387,16.5674503330899,16.7534825787131,16.7803984360377,15.8844157197474,15.2008402422752,15.1301925171516,14.6877175590492,15.0120959955665,14.5282587086853,13.1799955724898,12.3123636466091,12.6320116952715,13.7005776612747,15.3168531885301,15.6895685386335,17.7427422425461,18.5818537998273,21.3938797408259,24.1168913870918,25.1386792050579,24.3333740597901,22.9898588689943,22.3010295795709,21.521295123443,21.4584588892213,21.5443134869761,20.3270820939746,20.4390397351424,20.349057800663,20.9788190590666,20.2718006729464,19.7987358240032,19.5716278557926,19.0759653242055,18.9054163965593,18.3390186530725,17.6303122443665,16.831969514632,16.3568183804895,16.4832767353944,14.5456315155784,14.2832136747855,14.030616377487,13.7658084729424,14.4887472587994,13.3674557978404,13.1828290524802,12.9922612455003,12.5662017938941,12.0613279249746,11.9896832198057,11.1774135395054,11.2768044748746,10.5696118498457,10.4780920449057,9.90730903144014,10.2002251896371,10.5835051903317,10.5535733636488,10.3613799514622,10.1122645543881,10.0303201428361,10.2280651515455,10.6740155314802,10.8375215037926],"WL-FDS^FG_PRICE_CHANGE(0,-1AM)":8.37591240875912,"W-FDS^FG_PRICE(0)/MAX(FG_PRICE(0,-1AY))":0.834344876829704,"FC0000MY^FG_PRICE(0)":286.38693,"VNM^FG_PRICE_MAVG(0,,,,30)":12.510333,"QAT^FG_PRICE(0)":18.37,"EWZ^FG_PRICE_MAVG(0,,,,200)":31.0593,"EWM^FG_PRICE_MAVG(0,,,,60)":24.639833,"EIDO^FG_PRICE_MAVG(0,,,,30)":22.287,"KSA^PERCENT_CHANGE(FMA_EPS(+1,0,,,,\"PORTAGG\",\"MEAN\"),FMA_EPS(+1,-1AM,,,,\"PORTAGG\",\"MEAN\"))":-0.917969997456089,"SET-BKK^PERCENT_CHANGE(FMA_EPS(+1,0,,,,\"PORTAGG\",\"MEAN\"),FMA_EPS(+1,-3AM,,,,\"PORTAGG\",\"MEAN\"))":-5.45764828818852,"MCHI^FG_TOTAL_RETURNC(0,-1AM)":19.68466,"GREK^FG_TOTAL_RETURNC(0,-3AM)":11.682713,"EWZ^FG_TOTAL_RETURNC(0,-6AM)":-5.580574,"EWM^P_PRICE(0)/P_PRICE_LOW_PR(0,,,,,,\"PRICE\",\"INTRA\",\"52W\")-1":0.3523903,"USDTRY^STD(FG_PRICE_CHANGE(0,-3AY,M))":7.45003007708461,"USDCNH^STD(FG_PRICE_CHANGE(0,-3AY,M))":1.79742503730809,"USDMYR^STD(FG_PRICE_CHANGE(0,-1AY,AM))":2.5910262815137,"USDPLN^FG_PRICE_CHANGE(0,-1AY)":-13.025207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21022,34.3713161803601,36.8460143343029,38.6057889874952,33.9171063782036],"INDA^P_PRICE_RETURNS_PR('52W',2,-10AY,0,AM)":[32.785202,25.75382,37.41735,21.831095,42.88471,37.995243,20.668995,14.587391,5.4370284,4.75986,-0.8438349,-7.4652553,-7.5861335,-3.145212,-14.439053,-5.4627953,-23.399746,-26.603836,-16.430235,-6.400281,-7.313335,-11.1555395,-1.3132691,5.768895,8.538198,0.41309595,-1.4796197,-3.7170112,13.903534,25.93714,17.772793,16.673492,18.780972,20.452213,17.420483,17.348612,9.814131,22.33156,34.233738,37.70307,36.375572,18.665754,9.561527,10.158086,5.497372,3.040731,3.9684415,7.10268,2.5188446,-14.804453,-6.9154444,-7.127243,-12.593746,-6.0118675,3.6731482,3.542459,8.840871,10.580993,-0.8429587,-8.938855,3.7448883,17.369616,9.60778,8.196855,8.7088585,3.4545064,-30.7357,-24.300873,-24.47201,-17.476194,-3.9857626,5.3586364,-0.41942596,1.7482519,5.859959,12.1168375,13.656748,21.854519,68.85594,54.90179,67.56979,51.850033,36.694313,40.3211,51.201187,44.026314,28.263687,22.767412,18.514025,11.821771,13.634729,13.992012,-0.3636539,-5.0697803,-0.4989326,-2.535063,-13.092542,-10.270596,-5.2188873,-7.8098116,-7.7044725,-11.587292,-12.655365,-7.259899,2.2882104,8.759462,7.1154594,1.5819669,9.711075,2.8710961,4.4032693,17.091131,17.564524,32.65618,32.436325,30.201126,31.51803,29.70711,27.170992,30.644428,32.765198],"W-FDS^FG_PRICE_CHANGE(0,-1AY)":0.819672131147553,"COPP-FDS^FG_PRICE_CHANGE(0,-3AM)":5.83342959454778,"UAE^PERCENT_CHANGE(FMA_EPS(+1,0,,,,\"PORTAGG\",\"MEAN\"),FMA_EPS(+1,-1AM,,,,\"PORTAGG\",\"MEAN\"))":-3.34680580008669,"EWM^SIZE(FG_CONSTITUENTS)":34,"VWO^FG_FCF_YIELD_NTM(0)":5.46179786061908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539118,16.6192198265802,20.456077244986,19.4075515639097,18.6067332701542],"USDSAR^FG_PRICE_CHANGE(0,-3AM)":-0.0155210495,"USDEUR^FG_PRICE_CHANGE(0,-1AY)":-5.8209715,"USDKRW^FG_PRICE_CHANGE(0,-6AM)":-2.265054,"USDCLP^FG_PRICE_CHANGE(0,-6AM)":-8.317291,"MCHI^FG_TOTAL_RETURNC(-10AY,0,AM)":[-4.469383,-2.4732113,6.360948,0.42703152,3.6341786,2.235067,-0.4146278,21.877373,-2.1739125,-9.514624,-12.672806,-6.921047,-4.7972083,11.154377,-4.677522,0.41126013,-17.441612,1.6129017,7.312,4.7284126,-3.8897871999999998,-2.9359818,10.899997,5.0045133,4.5942426,-2.4630547,-2.7146459,-6.149447,9.704435,3.839624,2.9417753,1.4685512,5.9847355,1.7051697,6.955576,5.141294,1.1981845,4.271996,4.5573115,-1.6299963,15.9437895,-8.485407,-2.6919246,-1.9906342,3.315413,-8.452004,1.9511342,-2.8473616,-3.491354,-12.860936,6.9700956,-5.348963,9.857548,5.6535244,-0.3600061,4.3849587,-13.656389,9.071362,0.7397413,-7.376498,0.07207394,5.491531,3.8061142,6.64469,-5.087906,1.3278723,-9.626275,8.324373,-1.3716698,10.312498,8.278704,7.4204564,-6.147599,10.488832,4.1966915,-5.111331,14.815771,-2.255386,-6.6123304,2.3232937,-1.2854397,1.2536645,-18.344975,1.7554283,-2.0730674,4.145074,-6.2117934,-4.540926,-4.110682,-1.1342764,-10.426861,-9.286118,4.256642,12.104034,-7.273054,-2.91,-13.418025,-14.351213,13.945389,15.856504,15.370369,-13.732833,-0.5995393,-1.2687206,-5.8773994,2.4445891,3.6171079,-6.853986,-1.6224861,-2.6248574,2.8864622,-6.0272274,-3.4404278,5.0301313,-1.4217973,7.160926,6.186545,-5.947721,-2.0422697,1.4787912,19.68466],"INDA^FMA_DIV_YLD(NTMA,-10AY,0,AM,\"PORTAGG\",\"MEANR\")":[1.5796845616713,1.61538285383597,1.52551669571677,1.60217985094018,1.48611393507163,1.47254169625089,1.56389160479072,1.66818816514997,1.64308980693994,1.65075082267748,1.56874978190547,1.6494969328303,1.69379085852055,1.65090207620612,1.72286599969192,1.71801491318803,1.79553640689228,1.86302937421243,1.73085228368801,1.67483465194296,1.65955057406852,1.62892114188343,1.53165936269498,1.55567923154527,1.53416638030596,1.56941037843163,1.69103763922239,1.72837129293909,1.61752947405768,1.58544764952089,1.5745051890531,1.56388519533299,1.5736773903458,1.64653515183491,1.53003113433964,1.54826651474215,1.59088661117444,1.52057194249231,1.51327057215793,1.50776255498067,1.45101968423772,1.56473997689445,1.61033523060567,1.59194447173966,1.6361350750562,1.62658011067235,1.53542111636025,1.47330565325975,1.57884248506469,1.75362894809004,1.65825566108103,1.6523370601422,1.66270119184009,1.65046995283482,1.60164279217284,1.62550896612815,1.65689558449748,1.6660333601598,1.79425666794702,1.80090462902714,1.7740921290939,1.80357622943299,1.65818020870848,1.65462341224773,1.65305396483741,1.7343891395361,2.30682618067883,2.03213695855571,1.87966864762061,1.65548650950581,1.5445790253609,1.50816215934593,1.58622430422929,1.5403990516495,1.46561811997811,1.35923002625368,1.37401180110066,1.38947434731484,1.39894923588118,1.41108475522018,1.41541046523422,1.39403835462219,1.40036038152866,1.33402670764271,1.26236750465013,1.30670336271127,1.41546059925447,1.38490541625965,1.41898406425697,1.51188855884011,1.47024947038366,1.51205627410494,1.66455811743017,1.68438660977035,1.5717489753687,1.48770734212958,1.55750470470233,1.52622596267463,1.4677140613283,1.49211853953049,1.55803175638625,1.59571908402362,1.65229065347835,1.61903913421314,1.59879979390377,1.54449240502646,1.48047266315984,1.51987948692633,1.51437424051674,1.55013976301288,1.50464812700169,1.37758140698284,1.39948386935938,1.33945354532192,1.35290585053948,1.34056648581273,1.32341976502483,1.26945636373444,1.22782928149591,1.23291957874451,1.20386239265888],"SET-BKK^FMA_PE(NTMA,-10AY,0,AM,\"PORTAGG\",\"MEANR\")":[16.0371136569088,15.2556928726758,15.8053374087576,14.875725253878,15.9627853544648,15.7585708375636,14.7972292722712,15.2657342079734,15.2589066627777,15.3405082342358,14.3662759443974,13.8897512434952,14.0664088397556,14.474399253645,13.5399151051841,12.5808672534201,12.8741579996562,13.8240344887753,14.5074120410459,14.5617687396811,14.430600557078,14.505017990742,15.3757529978585,15.3622293270516,14.5606892822278,14.6498918764216,14.6381557326128,14.6620793792799,15.265850720049,14.845037589453,14.9431056166196,14.7661557668159,14.7318193814599,14.9072507665261,14.7364118530787,14.6935457751831,15.4370076193464,15.7367211247383,15.442635128359,15.8882323906723,16.495930599195,16.2121575816553,15.5799180393736,15.2366970680304,15.1983189389183,14.0644927737644,14.7597701779683,14.887614284286,15.023989887225,13.9291263396438,14.0385378330085,13.3424104758915,14.3435151573083,15.0611911073497,14.7102532350013,15.075783429681,14.7332560887426,15.80537968035,15.6766678970573,15.0482278962084,15.3405758192876,15.1407585468386,15.7462630458548,15.3646346873192,15.0781845461111,14.4740315710071,12.6282195523772,15.6051523622927,18.8703187366322,18.9332783278714,19.4541444075748,19.3970203641248,18.1559409690846,17.143730903274,19.5316351947068,20.1547636032877,19.4811837173269,18.9542185494194,19.4243536813355,18.5999867169636,17.8598188750718,17.4018442687588,16.689550574325,17.5457063365128,17.3339235180851,17.1902151964566,16.9796434391151,17.0900632234581,16.9578802260933,17.219540641679,17.1953231372126,16.5084891625594,16.1580360610191,15.2993614008507,15.0887470403837,15.6210295315677,15.2920650275912,15.2163591829513,15.5480774732105,15.7734591115134,16.031738220491,15.6151880683027,15.6680519342551,15.237824849647,15.5290629353384,15.0964634896435,15.9789204212628,16.0972985415117,15.3575185380054,14.2717774966403,14.383840869005,14.5456116589332,14.1198767950704,14.4226074975806,14.2675120087203,14.0735606813664,14.0989809245483,13.4758918979149,13.4380614828293,14.0952389435696,15.0832215681035],"KSA^FMA_PE(LTMA,-10AY,0,AM,\"PORTAGG\",\"MEANR\")":[null,null,null,null,null,null,null,null,null,null,null,null,null,null,null,null,10.6239552397454,11.3559043863377,11.8279612906521,12.2397960601343,12.3178960221993,12.6430654377607,12.8763696584933,12.4980998208415,12.4042434313254,12.9160504109884,14.4899285327707,15.4549363768756,15.3204957758141,15.3912440297385,15.1900467870506,15.1651238483974,15.0199259725557,15.57737327936,15.3359035352053,15.1191741533627,14.8258798557932,14.3053914238132,14.2331221512498,14.3361965332044,15.1474766460146,15.1557702325267,15.2872765855864,15.3943163320115,15.3298005786191,15.5496582845865,15.4644931290469,15.0234044209689,14.8965367085352,15.0179298144612,14.4277686991879,15.259086316452,16.8494537169274,17.1704655885456,17.2594077220217,17.5440933795795,17.113537832912,17.2913863587793,17.4902660555484,18.0276283228288,18.310534849676,18.4823535639849,18.2583391889242,19.9602078836316,19.1314868849242,17.5481943904535,17.0601039450034,17.9205417068693,18.7017350588748,19.1990093753382,19.8556257404997,21.5116573277132,24.0899455725183,25.5552263012129,27.3171687382963,28.6123511551198,26.8659656751899,26.6406303875754,25.8822207730349,25.5622585848571,24.8075772096796,24.3726704802952,23.5254805089344,22.9933689012815,22.1575415312126,22.0330419761978,20.2707047466078,19.3934866135627,21.0180849541063,21.0759965170485,21.3071017611797,21.1938652509517,20.0474306739964,18.932646786405,18.9698279042822,18.9933608062155,17.1512907886556,17.3473154902402,16.5105773407641,15.3253154491192,16.0638447405089,15.0811711617936,15.3914930346051,15.9145379428383,16.161582256393,16.7960666187337,17.6067212888832,17.7079014422698,17.5383703862501,17.0783414521742,18.5979950399855,20.8552084468006,21.294899647454,21.845181945271,21.5267152674277,21.0200166437864,20.5578644910414,20.2317541751669,20.2617307452844,20.0280849682865,20.0718194370462],"EIDO^FMA_PE(LTMA,-10AY,0,AM,\"PORTAGG\",\"MEANR\")":[15.7762421706522,15.950559353375,16.2952812543348,16.8452929436608,16.9901756029401,18.0029901126329,17.8636205650239,17.5714850279179,17.5205363291501,16.9792760515449,16.5163513692455,15.7108988926287,15.2818293445167,16.9259229085543,16.5017919966184,15.9253438141661,16.0435198926878,16.6747980769145,16.7683455122683,16.5954614849478,16.4489344620102,16.5430583385614,17.5429191024664,18.0214579899188,18.3667393475528,18.2443344302752,16.84397397448,16.822340819543,17.6061386757767,17.5674628476155,17.4532202818013,17.4332466232461,17.349585260501,17.3772721542226,17.3006830080795,17.3640085351328,17.1271917058183,17.1148164428055,17.3756934202148,17.7055833648561,18.7019782788052,17.7850002495756,17.306159249103,16.8410079214244,16.5930500805542,15.758068633852,15.8350863552158,16.0252984745987,15.3958891961946,14.8757967604433,15.5304572228503,15.6278174797508,16.5037038661982,16.1392205091467,15.8409347401777,15.6667245102462,15.1832990132817,15.573375870857,15.9282498546117,15.8840693936957,15.7823845789094,16.1506824697466,16.1206761082109,16.8388151366894,17.1558259178917,15.2864654872793,14.3498444888674,14.0767688436478,15.1109584148763,16.6098900656141,17.4737713148985,19.1587634450276,18.19382567162,19.8771586674371,23.9606623357307,25.6674945302898,24.7078976910944,24.1931190993934,23.4314996709531,22.676290937526,21.7102949029141,21.0116277901412,20.1274951555136,19.5918474182496,19.0125753607565,19.1762120701259,17.7705251628106,16.8161930700358,17.1317745966231,17.3271930912052,17.2625017718377,16.9427526458273,16.2471223932154,15.4384260723589,14.9639382919572,14.7440279964792,14.3372829815225,13.822578933821,13.2881435901854,12.4596106324385,12.4494339552917,12.3201257099134,12.0136238465663,12.2124107420662,12.1761453390155,12.9425475056163,13.2763782269613,13.5591884887166,13.4396170495948,12.8478284597009,13.3672371044037,13.8534317293104,13.7816937488269,14.2337160718625,14.1388877769458,13.6777586073719,13.552510694779,13.4643986511005,13.6321719000646,14.0559554998189,14.7019015224482],"WL-FDS^FG_PRICE_MAVG(0,,,,30)":544.82,"PLATI-FDS^MAX(FG_PRICE(0,-5AY))":1272.59,"W-FDS^FG_PRICE_CHANGE(0,-6AM)":6.71232876712331,"FC0000BR^FG_PRICE(0)":198.52846,"CAGDPY@BR^EE_ACTUAL_ANNUAL(MED,+1)":-1.65,"CC_SA^FG_COMPANY_NAME":"Saudi Arabia","USDTRY^STD(FG_PRICE_CHANGE(0,-1AY,AM))":1.39293451956016,"USDCNH^STD(FG_PRICE_CHANGE(0,-1AY,AM))":1.01338690199317,"USDMYR^FG_PRICE_CHANGE(0,-6AM)":-12.845278,"USDPLN^FG_PRICE(0)":3.83324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7299994,14.9233562370336,18.5568688719949,21.055264215806,24.0427741588571],"GREK^P_PRICE_RETURNS_PR('52W',2,-10AY,0,AM)":[-2.4530053,-26.822424,-22.943062,-31.333405,-43.821907,-46.071823,-54.961742,-48.323322,-43.484234,-48.005466,-57.842285,-54.874508,-47.894924,-35.621517,-46.90631,-42.348133,-42.523693,-52.54313,-37.998993,-32.165943,-31.153275,-44.775963,-20.375835,-21.932178,-25.31805,-30.923784,-9.889423,-2.1054208,18.098032,26.167727,14.268076,11.591064,11.3502865,58.7667,42.094086,47.25628,29.033398,27.222622,15.621352,34.372555,42.720127,37.631535,25.92852,28.186464,-1.3453186,-6.253028,-9.17626,-12.769211,-4.1740894,-13.540095,-18.675386,-31.318533,-35.789154,-23.57778,-17.534483,-17.221333,-12.889457,6.5018296,8.980036,0.1748085,13.197529,31.677925,41.04713,50.24396,39.97418,1.6503215,-25.880867,-25.618046,-14.895636,-30.574638,-28.642708,-21.115171,-26.910055,-34.69762,-18.073738,-12.942105,-19.270372,5.433488,49.749542,58.799934,47.306812,48.355114,37.041103,44.291317,41.408684,53.763187,15.31384,7.0986986,21.588099,22.0675,1.8297791,-4.7697363,-4.38993,-14.822078,-11.434669,-13.397932,-22.710896,-13.253612,1.6418576,3.110969,12.020599,14.938307,18.859613,22.0837,33.911407,53.480484,71.986595,55.071056,64.14021,43.181335,43.991077,45.46437,33.53013,27.261925,38.280857,33.621834,28.729034,12.772619,8.789433,17.661308,36.134636],"PLATI-FDS^FG_PRICE(0)/MAX(FG_PRICE(0,-1AY))":0.944808231992516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2726059775,8.30740233680115,10.1463868925067,7.5109716795443,8.90596194393434],"TRYZA10Y-FDS^JULIAN(FG_YIELD(-10AY,0,CY,,\"YTM\").DATES)":[42004,42369,42734,43098,43465,43830,44196,44561,44925,45289],"USDSAR^FG_PRICE_CHANGE(0,-1AM)":-0.034171343,"USDEUR^FG_PRICE(0)":0.8959618,"USDKRW^FG_PRICE_CHANGE(0,-3AM)":-4.878044,"USDCLP^FG_PRICE_CHANGE(0,-3AM)":-5.2077055,"INDA^FG_TOTAL_RETURNC(-10AY,0,AM)":[-1.9871831,-0.7194221,5.6324124,-8.035225,12.593615,1.178956,-6.752324,-3.9090037,1.167059,0.8497,-1.3784051,-4.6921787,-3.4916222,5.5354595,-6.6849527,2.027905,-9.140372,-5.109775,12.158179,4.088521,0.18017292,-3.3308923,9.546995,-0.99111795,2.1746635,-2.364868,-8.477503,-0.25250316,7.4876547,4.91513,4.887092,3.1169653,0.77905655,-0.7931292,6.789744,-0.24905801,-5.1549315,8.764315,0.42711496,2.3255348,6.225574,-8.515108,-3.1600177,3.678441,-4.3204665,-2.2570372,7.7512264,2.758038,-9.214163,-10.515088,10.8310585,2.0927072,-0.8939147,-0.7654607,6.8188787,2.5996566,-0.22522807,1.0277033,-4.3968496,-4.628539,3.4312248,1.8230796,2.905786,0.7785201,-0.4249215,-5.561882,-28.483206,12.131429,-0.45078993,9.918749,11.703968,4.653311,-2.6501715,4.476702,7.064271,6.5234184,1.1433005,3.064549,3.6314964,-3.3631265,7.6904297,0.567317,-0.4048586,7.429993,4.8980474,-0.48096776,-5.0140977,2.3461819,-2.3609102,-0.36150217,0.34013987,-0.70056915,-5.8716416,-4.182786,4.3906093,2.9973507,-4.435575,2.750492,3.417778,-3.4203827,-2.2493482,-4.5532346,-0.87201595,5.4333687,3.11656,2.5734782,2.8126478,-1.0626316,1.8967152,-3.655529,4.958105,8.316696,0.71662664,4.9502015,-1.0363221,2.407515,3.344798,3.1995535,1.8279552,0.61597824,3.5508156],"GREK^FMA_DIV_YLD(NTMA,-10AY,0,AM,\"PORTAGG\",\"MEANR\")":[2.27487003827667,2.52084759147534,2.58137596196386,2.96964237394202,3.3114363274749,3.15096406614448,3.47770351490157,3.39198528959306,3.12103440272425,3.47200635043727,3.39189201467657,4.02791014808923,3.21604946085306,2.71856455921173,3.18407305076412,3.13347440785131,2.47241424964559,2.75671609987214,3.36422433537539,3.03404442512714,2.37157673380818,3.14272122273312,2.93046520135348,3.02728865562055,3.25544704529377,3.00157312074828,2.72215335518993,2.90735467189356,2.92764574761689,3.0366095437619,3.04020746509645,2.56169130661786,2.61140439375509,2.52838737929484,2.53520941486539,2.52079417830941,2.91761199674961,2.90521622395508,3.15976418995073,2.57241223448914,2.52685438195439,2.88504339911921,3.20366521974658,2.95373999808638,3.45825982184091,3.37299666541872,3.46102222304056,3.62135745509308,3.71882908500585,4.16237833553195,4.44159235027772,4.67106630171391,4.30952984818066,3.87024559723056,3.80421929289194,3.55591681032808,3.88592923882855,3.37833460929811,3.18691867939391,3.43058287663006,3.28999922822574,3.19796733307355,3.07816835939212,2.94054414432708,3.09686598551327,3.52423882745215,4.99959552303193,4.56827491388848,3.80269817608046,3.82112680657308,3.6781787376394,3.61364362948223,3.7270314769823,4.05659647563364,3.35049097665402,3.25124696719493,3.56090961338601,3.20373773240713,3.57144954568108,3.41466123448768,3.18689628105861,3.01967753518559,3.05831410082691,3.11813306670957,3.03648287685725,3.07156552693649,3.03705394150535,3.22756857106513,3.03314356774223,3.02108963334104,3.44860115814002,3.15486250769427,3.82697135794931,4.1731801131123,4.16849967952016,3.9747894747844,4.71593080144075,4.39583878413792,4.44201147799809,4.46793016712771,4.26217972967376,3.94892227875954,4.50535740403889,4.26497868714753,3.98993438922178,4.06549737967802,4.03035127472255,4.42255152681041,4.8148637900879,4.97602453931095,4.34244979911488,4.53890431761925,4.58214768011394,4.64585610481261,5.15140661993041,5.14180891972506,5.40428193401832,6.1546554684658,5.93760880865868,6.31190365446729,6.27058516033298],"QAT^FMA_PE(NTMA,-10AY,0,AM,\"PORTAGG\",\"MEANR\")":[15.558028100259,15.1432425156312,14.8507732659486,13.5012498700967,13.4089662097538,13.9189027814802,12.8978216662493,13.6345024125199,13.2722632024635,13.2300072230996,13.3409057205474,12.4854835278276,12.6556791969229,12.82335645327,11.4679910618434,10.4121630850608,10.1632188900283,11.4009116154265,11.9975188032586,12.2720313287666,11.5920160406317,11.8085975308918,12.6111078202113,13.4400751251535,12.7843955697916,13.0054438264593,12.0846549356893,13.1115112419407,13.9086525011828,13.4978008178277,12.7996685153686,12.8001026346934,13.1125261253934,11.9728164340359,12.5875642555173,11.7864654916214,10.9888148172385,10.9302400551999,10.6730998633528,11.7535276787067,12.3595006830858,11.4167874346728,11.121678583657,11.5241543496993,11.4161426908432,11.0743490771099,11.8232693963778,12.5442292009039,12.3095354456341,12.8562042509409,12.9139065378989,12.8378671380801,13.5410626145609,12.7035702755942,12.5719086002828,13.3089618303389,12.0076142488793,13.185647107377,13.4536595674093,12.8242560805367,13.338267039144,13.6757870604366,13.0378146072643,13.7863240262503,13.917693288188,12.6783595477221,11.6854178785929,12.6067507285079,13.9014166816897,14.7643220568744,15.2506971248691,15.4659280158911,14.8926503026075,15.0072892746647,15.314291580572,14.2450987602405,14.1643084352306,13.3680486152985,13.3342704022511,14.1145826317105,13.7235162673012,13.6040479652555,12.8301465679334,13.482714061519,13.279244850484,13.3005117074519,13.3754616878946,13.019382582869,13.6798220446613,13.566269387077,14.150867991685,13.6612892073728,12.5494448816238,12.0991840369803,13.3563204145262,13.5333343707206,12.3028701764674,12.2980666964028,12.4365249525712,11.2206836979507,11.6766785162271,11.0869520338183,10.8284558615531,10.7938341307937,11.1673684635618,10.9522925671197,11.8271970639994,11.1408284164504,10.8911073800868,9.93557000905398,10.4809966498221,10.8239928253511,10.7290703318097,10.6760664687627,10.2080717087178,9.93260771043343,9.78807847799078,10.1699364442255,10.3896632662511,10.4373243036673,10.9408223495271],"VNM^FMA_PE(LTMA,-10AY,0,AM,\"PORTAGG\",\"MEANR\")":[12.9636366426191,12.9483283763987,13.1655327194596,12.5271412681812,12.2341273438253,17.2464644755943,16.5294362940733,16.9115824758348,16.7187635602803,16.7019971162573,17.1662687003517,17.0352119753518,18.0476787232686,23.1944639927572,23.2637166200739,23.7212731340807,17.2884540157562,-7.55414771184933,-4.86469533522118,-2.7239720948308,-0.806908088468499,0.808075166946548,2.95524497741352,4.8315831844305,8.39959851325919,10.9850945831291,12.3460107308366,14.4268284553054,14.3725225751387,15.8810812553736,15.7269058834612,15.8216157512106,15.735853188947,16.2247482474657,16.0580315620092,17.057503153831,17.7967328685621,18.3161237234966,20.2952868632173,22.5860402953048,26.1379560179535,24.8630353980455,24.5663252122152,24.0498076819721,23.5460213678058,22.1445169456031,21.8376601528636,22.0382590710934,21.2520268943866,19.3542535575739,19.5759460272535,17.7641018926512,18.3900583782064,20.1377678132884,19.5795663086887,19.7423267437136,19.4820844806637,19.1728622349657,18.7917220251374,17.2835885062012,17.2074415835529,17.4467223806647,17.6339620819418,17.1386791722507,16.487808133657,15.5008856087595,14.4897037214303,15.3224479698422,15.9051647900713,16.0273519599134,15.8928683433885,17.2197571428835,18.019948259645,18.7656800547351,20.0477517986813,22.5188758454739,24.0661903334888,24.4882133182537,23.8440632803575,23.1819919798801,22.6732143630979,22.667751327787,21.3976663145194,20.6707250988722,20.0767036545975,20.1220892713195,18.8866510842536,18.6962903641533,16.9020193096445,16.6630109510632,16.3689637360835,15.7955136290311,15.2869366327813,14.406105129885,13.7921860772478,14.0003901059742,13.2555511676804,12.1411012214133,11.8228541004527,11.5302676227498,12.6742973752762,12.2397032343981,12.6902007156679,12.8627482016058,13.5225077871829,14.2425817198387,13.9156653881696,14.5673574244275,14.4643811563952,14.42128540118,15.6692131591633,16.9062609365777,16.8254423467938,18.3120527238698,18.7685364180361,18.1569270406445,18.1994311473836,17.4211915836716,16.7587453089743,16.3763033086613,16.1711309008424],"ECH^FMA_PE(LTMA,-10AY,0,AM,\"PORTAGG\",\"MEANR\")":[16.5339813900086,15.7040999858295,16.6632634105148,16.5530449661097,16.4655582947211,16.6968574794238,16.4115262839075,16.5805309086293,16.2361242814297,15.8404790211275,15.1369174160048,15.1881917562013,14.8883279657007,15.5965403583992,15.9343977907433,16.2867251599954,14.996851462263,15.4713144737063,15.5015311025849,15.4777677332237,15.2155577204395,15.399734436393,15.7518328792254,16.2033861125475,16.0171612705268,17.2771699717692,16.4500115744964,15.0807911960832,16.2901385208145,16.7458677053385,17.0170376070779,17.1052816373393,17.371699110612,17.3004095080081,18.1477704428368,19.3367770443538,20.2782114598518,18.2684557039332,16.3369775013011,17.8305649898007,18.4814348093965,17.6616282087183,17.2260947168582,17.0403257791964,16.4128327091633,15.4261998242546,15.4964928862926,15.4431759646417,15.2418333747325,16.973903888888,17.2567205132298,16.1461096962982,12.6023921871332,11.4802713009416,11.0226034494164,11.0301812850431,10.8070939379133,10.8911061301729,11.3907554670694,10.6858045627717,12.4723277441192,11.9534523120287,11.3184349880629,11.8651935684581,11.6429144112215,12.1742815042074,11.0088137139427,13.3353035263935,30.2843958740252,14.6829209700356,17.117029707057,18.3487087298112,17.7456894258203,19.4200110913036,23.0475522360512,24.1635573948756,26.1765278932058,32.6157538639068,31.0111984873296,28.8424880570312,25.9638457360631,24.0416767794027,21.2568447441425,19.2529126998333,16.8577692449368,14.1285320534978,12.4045269021155,9.27648756517359,9.82820520536155,9.7988694748938,9.94914143827174,9.53415107660449,9.39102238384238,7.98666899310291,7.73612352924982,7.31870912013389,7.45169553483259,7.2588176164202,5.78825125639137,5.38138366701846,5.76413478552453,5.99253249779999,5.87807208513064,6.20299401197592,6.59537275340676,6.97127653614763,7.79334787605869,7.89201853071711,7.70619868305153,7.94408632012267,8.24479556063672,9.60662682466746,9.42522769153121,9.87472343316932,10.1321058874902,10.1181200167352,10.4608200328702,10.2100383260865,10.5039551790508,10.5275137683219,11.0349426176379],"WL-FDS^FG_PRICE(0)":593.9,"PLATI-FDS^FG_PRICE_CHANGE(0,-1AY)":11.6022099447514,"W-FDS^FG_PRICE_CHANGE(0,-3AM)":4.37695399732023,"FC0000CN^FG_PRICE(0)":244.12434,"UAE^FG_PRICE_MAVG(0,,,,200)":14.542999,"MCHI^FG_PRICE_MAVG(0,,,,60)":42.2185,"EWZ^FG_PRICE_MAVG(0,,,,30)":29.871666,"EWM^FG_PRICE(0)":27.44,"ECH^FG_PRICE_MAVG(0,,,,200)":26.553875,"VNM^P_PRICE(0)/P_PRICE_LOW_PR(0,,,,,,\"PRICE\",\"INTRA\",\"52W\")-1":0.13422227,"CAGDPY@BR^EE_ACTUAL_ANNUAL(MED,0)":-1.00044711100741,"USDTRY^FG_PRICE_CHANGE(0,-6AM)":5.937934,"USDCNH^FG_PRICE_CHANGE(0,-6AM)":-3.713876,"USDMYR^FG_PRICE_CHANGE(0,-3AM)":-12.595976,"USDPLN^FG_COMPANY_NAME":"Polish Zloty per U.S. Dollar"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52267629867,42.8042653826269,51.3051175249859,35.3977039317011,41.6901419956532],"EZA^P_PRICE_RETURNS_PR('52W',2,-10AY,0,AM)":[2.9187918,0.8000493,14.951038,5.0824404,21.607948,11.100494,2.9209137,9.45034,-1.2758791,-3.136319,-11.55479,-17.823154,-16.091125,-10.06707,-22.476704,-21.79042,-37.38361,-35.077156,-24.265934,-19.85271,-22.281616,-24.44771,-2.3763537,0.6767273,12.224377,-3.2038271,-3.5042346,7.7729225,38.08422,33.00297,21.08121,8.678007,26.251137,23.241186,7.7776313,14.502752,4.3729186,12.711978,25.641846,39.266716,37.57088,31.283295,20.16443,18.130661,6.190598,-3.6327183,1.6801715,-5.079186,-4.016185,-15.105367,-12.745821,-25.06014,-23.215263,-21.944374,-23.302078,-11.624879,-17.962599,6.5148115,-6.6547513,-17.779917,-7.5554967,9.733999,-2.5549948,11.376345,-7.5519857,-15.839899,-38.08133,-37.353725,-24.089289,-27.256382,-15.535712,-6.8114815,-19.109047,-14.379531,-3.8529277,-4.3440046,1.8953323,13.539017,69.02882,69.580475,61.936523,45.000744,22.532522,33.004738,39.17526,29.760956,2.9657602,9.514797,11.422348,14.661514,19.925667,-4.0063915,-6.9904623,-7.2636485,-5.8597507,-6.395155,-19.237322,-16.852856,1.0324836,-3.4667969,-0.1827538,-18.65353,-23.369568,-6.132489,-17.069536,-8.238524,5.964911,-5.0455213,5.493295,-1.1664093,-5.1912727,-1.3661921,-12.213153,-5.0036964,-1.5634596,-2.3598373,14.872683,9.700394,2.1622896,22.71273,41.752888],"PLATI-FDS^FG_PRICE_CHANGE(0,-6AM)":12.8491620111732,"COPP-FDS^FG_PRICE_MAVG(0,,,,30)":4.2013335,"ECH^FG_PRICE_MAVG(0,,,,60)":26.083918,"EWW^FMA_ROE(NTMA,-20AY,NOW,FY,\"PORTAGG\",\"MEANR\")":[null,null,null,null,null,null,null,null,null,null,null,null,12.2361967072767,12.6640790394995,12.8972143418882,12.1561921303081,11.8826113185115,13.7657830027905,13.3394699175221,13.7129718327555],"CAGDPY@SA^EE_ACTUAL_ANNUAL(MED,+1)":2.0,"CC_QA^FG_COMPANY_NAME":"Qatar","USDSAR^FG_PRICE_CHANGE(0,-1AY)":-0.002193451,"USDZAR^STD(FG_PRICE_CHANGE(0,-3AY,M))":3.90243470597667,"USDPHP^STD(FG_PRICE_CHANGE(0,-3AY,M))":1.86977144109242,"EWZ^P_PRICE_RETURNS_PR('52W',2,-10AY,0,AM)":[-0.32719374,-19.101875,-5.047578,-14.361835,-4.5783877,-12.279701,-29.727476,-18.659908,-26.687431,-29.36483,-43.366325,-49.636776,-50.88289,-39.293205,-44.366367,-39.446312,-49.34121,-40.96858,-17.714293,-18.168242,-20.518906,-15.801507,18.36487,35.697342,59.734215,66.14213,39.98406,54.428123,111.94923,96.44034,47.028934,28.046417,37.49641,24.826431,16.311382,22.908009,23.154522,12.336958,25.376118,25.512314,28.36306,22.447098,19.379663,19.58269,8.627403,-4.7292113,1.6289473,-16.047556,-13.782477,1.2165904,-1.2393475,-2.776426,-3.499961,-1.5747309,-6.5138874,-0.726068,6.0942054,44.907234,29.384005,22.310019,26.404953,17.766308,10.905563,28.528988,4.949355,-12.079125,-37.7582,-42.449753,-27.155579,-33.495808,-24.780046,-22.320604,-29.947735,-33.967686,-16.98283,-19.05225,-20.693325,-17.009544,26.250458,56.4607,40.13355,41.55797,18.65939,28.158867,19.177437,8.93091,-11.230671,-17.328024,-2.0535588,9.380304,26.967478,1.7571926,2.1554112,-23.367071,-18.172466,0.23092031,-1.3744533,16.5951,11.817336,12.194204,7.7673435,-5.7309093,-21.97826,-4.358429,-4.905021,27.621735,30.18415,7.189715,13.635302,4.344201,25.816132,34.53758,15.805197,30.891943,32.330727,22.01941,9.060693,-8.063417,-12.968856,4.760456,5.805874],"EZA^FMA_DIV_YLD(NTMA,-10AY,0,AM,\"PORTAGG\",\"MEANR\")":[3.46165253043245,3.49062738917252,3.30119108915095,3.36472124692267,3.15796995374588,3.05476411882601,3.08655938444547,2.92664213259432,3.18305175233329,3.16336875427058,3.24451977089699,3.40754312694155,3.43176523212638,3.21285593288869,3.33596207246182,3.39933862711217,3.70539947881103,3.52596030718425,3.2998143664471,3.23910998852791,3.25580535456399,3.32317463597909,2.91510702214672,2.9921522519784,3.20110932512355,3.2213880413144,3.34110653290407,3.32981570577407,3.18712057835879,3.18104413647419,3.18499927104133,3.0916573520929,3.01601975908924,3.3524205518476,3.18147140526706,3.0974079166219,3.41263249076875,3.24851406238334,3.12737177906812,3.32866037715357,3.21658531293666,3.30211396159996,3.24462389832099,3.31316911120273,3.42680819818702,3.71737834283141,3.56240709623278,3.43069024177685,3.7790242967592,4.28848090580621,3.99481343975235,3.8853543258381,3.69024602542789,3.83395955973727,3.93702459870034,3.64886779846221,4.07833584549846,3.79204555689213,3.87939551439732,4.14496936570136,4.32565301153284,4.26777870389919,3.79570955800714,3.70360499619206,3.82789893441635,4.06042423181995,5.36282794225262,3.68077410581039,3.5583120396343,3.55661610062875,3.32400166873828,3.38645770893411,3.67207827125049,3.62460936269567,3.7372852838953,3.86080021716668,3.91058611144965,3.8637216687963,3.80523161590146,4.25665302333398,4.3602304897579,4.37854082355705,4.64482663664909,5.05153003991816,4.91333721563895,4.64287559281453,4.85645566792076,4.66369225687227,4.45956682919011,4.44989772075686,4.45578834503685,4.77129132698218,4.86477686933805,5.02002443955167,4.95868367432371,4.95206339755557,5.53733000138814,5.3935996286124,4.88802936530425,4.86819623341587,4.53139792569376,4.7292006357186,4.76734997338982,4.49143714607801,4.79184767234834,4.5433201461059,4.14461209279693,4.45488415677013,4.56482573604342,4.66108327074697,4.29457617597699,4.10619636230703,4.24129694643838,4.29717420246311,4.20742899633139,4.17020515539471,3.95577165972603,4.08647817632346,3.90316088802645,3.74026336603056,3.71246020310349],"MCHI^FMA_PE(NTMA,-10AY,0,AM,\"PORTAGG\",\"MEANR\")":[8.71449611822483,8.46854377376151,9.07139539895751,9.16405541865002,10.1519029651962,10.3408263886756,10.2202058998277,12.5993519027202,12.0433670362478,10.9971027544858,9.45464814423496,8.78273731295429,8.75514329690268,9.69555203501488,9.28226667768459,9.44452229579114,8.88826730494233,9.02885849145464,10.0100428634254,10.2341951425923,9.92799317315808,10.5151522888432,11.5297282114914,12.0120506381175,12.4758837010858,12.1399700913944,11.9454535556898,11.1402292562218,12.0071719293888,12.3541590699162,12.424955006323,12.6340737635938,13.1313430127667,13.0650711790726,13.6035595214623,13.674040608398,13.5118126163405,13.5839121885553,13.9281044899496,13.3336358699036,14.60594637657,13.3961596494163,12.7937688879636,12.2974779430999,12.5733373596657,11.6177201395468,12.0383355185074,11.5778168316004,11.2052088800787,9.84273305602087,10.5647767851678,10.0188768404024,10.9600395017485,11.4927196094188,11.6041481176947,12.0739704884702,10.641018233702,11.5202701943326,11.5525713384677,11.0129291860384,10.9587847081834,11.1596918568836,11.7249381512201,12.3736721090915,11.9720040209356,12.0390370587084,11.5210495668502,12.4309707215795,12.4389907642801,14.0036632521489,14.7035175134118,15.4414180566801,14.4789791949462,15.6058034914395,15.3761334364862,15.0639569834912,17.598637000416,16.8569090542718,16.037877017351,16.1638283876106,15.6008426315912,16.2498018336766,13.1777001393432,13.3867526285404,13.1204743787358,13.5249447189347,12.8015301389367,12.3364448972584,11.8116744562284,11.4231430583686,10.5331129535323,9.93932816140418,10.7263144165025,12.2277248812711,11.2657893355388,11.095948235957,10.0716108854495,8.64695680124671,9.77843311920096,10.7122214212149,12.2901944191927,10.8044400264724,10.6292198651044,10.5072839985841,9.90790738469774,10.3101624034085,10.6932686876759,10.0157826606959,9.90979253423068,9.67924730599516,9.65500236203636,9.06240469174941,8.7939077790251,9.29999561512176,9.12645941071318,9.94336223753265,10.2423287788859,9.58027612995819,9.07887923108058,9.05127078773223,9.5732700821252],"UAE^FMA_PE(LTMA,-10AY,0,AM,\"PORTAGG\",\"MEANR\")":[null,null,null,null,11.888040969909,13.1336316112065,12.8587863794989,13.7040444315154,13.6766128459837,13.552904049648,13.5095779537803,12.8945791661109,13.3703411515849,13.2101436060296,12.087435200795,12.3738068075243,11.532693264833,12.4533550105119,12.9781686319001,13.3337417750324,13.2464952838965,13.2053383593589,13.5167055702965,13.3585067178666,13.3808728706389,13.3770723016857,12.6112433536221,12.6650779748727,13.65017976858,13.6626636266298,13.2886603074792,13.230745961342,13.075858491855,12.7806232670858,13.089853971832,12.6637461886526,12.1013234454618,12.4077335176715,11.3415639392269,11.6470251718261,12.3686617842054,12.5781083405131,12.2579978236925,12.392468202874,11.8689596307753,11.9697833692445,12.2811455725914,12.1791840408107,12.8359424439756,12.4700105818805,12.8850204826879,11.9579298077723,12.0184903065243,12.7038607147941,12.7142258765605,12.9047207251744,12.4885763419571,13.1099161133291,13.3747665285336,13.8507861165596,14.2755631452046,14.323560922679,14.1018057625335,15.8997514863968,16.0013230939628,14.2658591968312,14.0939761366539,15.6492972631707,16.7142627698364,17.8135491733847,17.7967422969654,16.5942293368216,18.2523712932803,22.2408408381327,26.8790671614586,24.3307512356554,24.4745510892471,27.5987027983256,26.5840699752825,25.0821437603633,24.1612852482514,23.218668150035,21.8236374481745,21.2583663131774,19.8283681476899,18.6334323613101,17.7088008461036,16.7051861805896,17.0326693196279,16.8433645576044,17.3458744106969,17.349966684639,16.4947825886414,15.6932456402813,15.5967070154122,15.564280637208,14.6635543159849,14.3013530536077,13.5825276758912,12.6410460950915,12.0214118336956,12.2215011873361,12.0206776876482,12.1419344348075,11.7454265640857,11.7533935532563,11.7778952019669,11.3981216572191,11.2355956964249,9.94691124401416,10.0732393111139,10.080763116511,10.1244500306573,9.50824207472279,9.40892461597764,9.27042790519019,9.03250939410976,9.03240848287454,9.23461983794746,9.30984729396823,9.8177290828479],"CNYA^FMA_PE(LTMA,-10AY,0,AM,\"PORTAGG\",\"MEANR\")":[null,null,null,null,null,null,null,null,null,null,null,null,null,null,null,null,null,null,null,null,null,null,null,null,null,null,null,null,15.1387397212517,15.1784357508798,15.1138556360481,15.0407590320686,14.9779547826853,15.3612736287141,15.3228270246754,15.4526978446479,15.6137777393832,16.1329540343588,16.119169843459,15.7416307858647,16.925488826303,15.4892624465889,15.0732354172012,14.5315007731726,14.3281956098981,13.5969043155707,13.2777275020689,12.6645289723604,12.6343457181662,11.6819918574816,11.2481426540731,10.6073430404545,11.2567234538025,12.7627439209595,12.630887325611,12.6955074390909,12.2702360041766,12.7560346607964,12.687757790499,12.6403024223041,12.7850726240827,12.8680201197601,13.6659109665247,14.3933037008188,14.3828359844976,14.7790102094481,14.0340859517778,14.1644311516061,14.2148040092443,14.9065072492812,15.8431718823975,16.6910159347809,16.7713289030542,17.3453709110423,18.4028595819823,19.2791906238253,21.2826459336409,20.1673688665348,19.7035790713766,19.4141732602103,19.4408437713203,19.2981634639038,17.915755180317,17.9497883330601,17.920217729444,17.7853541865661,17.7863750820879,18.161588520439,16.7445374434974,16.6425504866416,16.1783882377486,15.6270935680545,15.6088371464601,15.9910224255505,15.4666512009204,15.112771974547,14.4452726088762,13.5705962609131,13.9811266630173,14.089924729903,15.051870511368,14.5618894989894,14.4063249853091,14.2674275605514,13.9812804023718,13.8939607824461,13.876013655453,13.5043993504244,13.7138582160099,13.3083556044891,13.4377731708638,13.0259332101212,12.7779062882685,13.5012245358775,13.4876950709121,13.6573232409655,13.7121716539312,13.3526353053018,13.1180144381837,12.7985732175518,13.0760383753111],"PASP-FDS^MAX(FG_PRICE(0,-5AY))":3158.12,"W-FDS^FG_PRICE_CHANGE(0,-1AM)":14.9532710280374,"CAGDPY@KR^EE_ACTUAL_ANNUAL(MED,0)":1.90344221708053,"USDTRY^FG_PRICE_CHANGE(0,-3AM)":4.0913343,"USDCNH^FG_PRICE_CHANGE(0,-3AM)":-4.3152514,"USDMXN^STD(FG_PRICE_CHANGE(0,-3AY,M))":2.82970727494165,"USDMYR^FG_PRICE_CHANGE(0,-1AM)":-5.1171246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5496376147783,22.575311410808,28.4030522839006,32.5319871434715,39.4423843156453],"EWW^FG_TOTAL_RETURNC(-10AY,0,AM)":[-4.561937,-2.9089391,0.24089813,-10.193527,0.67499876,0.9218931,-3.4047484,3.4731746,-2.1103382,-0.21033883,-6.9384933,-3.4609735,-2.8032005,7.7692747,-1.2197375,-5.3497133,-9.837657,4.865217,9.383499,3.2862067,-6.4927874,-7.317388,7.449794,2.6326418,-4.1511655,4.249227,-13.619434,-1.001966,3.821361,3.9246082,9.878386,-0.1165092,3.1493068,2.1524787,5.6332827,1.7481804,-5.553627,-6.872469,0.039458275,-3.3560693,11.484539,-6.510079,0.19782782,2.0138144,-10.973483,0.43383837,13.725054,0.67477226,-2.0873249,-10.267943,-16.3252,7.8967214,9.186161,-1.6067863,-1.3608515,6.9671154,-5.8469477,1.45576,-4.730189,-4.7240376,7.5891733,5.243361,-2.2117913,5.8626175,-0.7407427,-7.5285316,-33.728935,-1.7908335,17.614878,-1.7687261,6.4005136,-0.8636117,-3.2141745,9.99378,16.817165,3.216505,-1.2084663,-2.5641024,8.28824,5.3145647,2.8035402,2.6651978,0.74133873,2.1463633,-0.48029423,-1.1864066,-9.99186,15.288771,-6.02625,5.968249,7.0101857,-6.40164,6.001985,-9.161907,-3.889829,1.8157959,-4.9849567,11.3975525,9.622419,-2.827537,12.89382,-0.86132884,-0.03475547,3.9631486,2.357459,3.3566236,2.4199963,-2.300644,-7.780427,-5.917877,13.680553,12.141598,-3.0236602,-0.4066825,4.476702,-3.2281458,-1.3911724,-14.013773,0.7294059,-7.082301,4.3337703],"PASP-FDS^FG_PRICE(0)/MAX(FG_PRICE(0,-1AY))":0.817344589409056,"PLATI-FDS^FG_PRICE_CHANGE(0,-3AM)":0.198412698412698,"COPP-FDS^FG_PRICE(0)":4.581,"EPU^FG_PRICE_MAVG(0,,,,60)":40.6219,"VWO^SIZE(FG_CONSTITUENTS)":4847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2432533,11.6209108333021,14.7244118800779,12.9407917703282,11.9161171814392],"TRYGB10Y-FDS^FG_YIELD(-10AY,0,Y,,\"YTM\")":[1.8155,2.0248,1.2817,1.2536,1.3339,0.822,0.197,0.966,3.662,3.534],"CAGDPY@SA^EE_ACTUAL_ANNUAL(MED,0)":3.19136442056759,"USDSAR^FG_PRICE(0)":3.7510178,"USDZAR^STD(FG_PRICE_CHANGE(0,-1AY,AM))":1.92353329109606,"USDPHP^STD(FG_PRICE_CHANGE(0,-1AY,AM))":1.61908202518074,"EWY^P_PRICE_RETURNS_PR('52W',2,-10AY,0,AM)":[0.4998803,-8.897644,-8.57203,-9.184324,-0.34852028,-6.6309395,-4.826564,1.6548872,-8.914709,-12.966818,-21.11277,-26.937628,-21.275633,-5.075222,-6.0304823,-5.8195887,-16.367548,-16.552067,-9.119815,-13.132132,-12.103426,-10.16261,9.772337,22.667944,24.288034,4.088044,1.0386944,5.0080895,23.780155,28.250015,22.56664,18.246185,38.702347,40.060223,31.615305,23.201048,18.30951,34.775223,44.11366,42.373894,41.937492,28.246998,20.35526,26.147831,12.388372,1.5429735,-3.4104228,0.2528429,3.5464168,-17.88063,-17.402857,-18.951262,-17.86719,-10.730571,-16.162418,-17.610771,-23.571945,-8.784401,-12.626219,-22.025085,-18.009907,1.0278344,0.113892555,8.801794,-2.2592187,-12.835532,-23.306156,-14.461517,-2.2386372,-2.430749,7.4437976,25.574339,13.922035,15.796364,32.97918,35.266388,50.77206,58.419514,87.773026,83.375404,72.56395,65.0494,49.501564,35.38793,32.766747,21.744442,-0.49920678,-1.6783118,-22.163612,-16.612732,-17.921173,-28.484344,-23.94079,-35.347397,-31.417889,-29.992563,-39.435463,-35.044044,-25.350613,-26.226318,-4.358995,-18.21767,-14.205122,-6.0510454,-4.0632844,9.820307,12.1558075,5.2539945,20.753992,7.3673606,9.398675,15.431511,-6.197053,11.178648,16.087341,8.763016,5.4958224,4.554534,-1.1528134,9.516298,17.225147],"EWZ^FMA_DIV_YLD(NTMA,-10AY,0,AM,\"PORTAGG\",\"MEANR\")":[3.72875790142467,4.03990118429485,3.65247084356089,4.11734417643303,4.1232872697811,3.92647278045223,3.93214999253575,3.64035541062006,3.76350701647233,3.86825694172325,4.13289530813469,4.08481717813664,4.35486254416901,4.01228838841647,4.03805659816746,4.10264212392301,4.84906218693398,4.26593043290344,3.30310388361628,3.0644426838128,3.4730932282771,3.46780858864088,2.9526910736244,3.15821762361602,3.14830244873943,2.85917279915632,3.15295922781833,3.61076198382052,3.32622687378374,3.41004559538784,3.64702360879462,3.6419609748458,3.67169606386374,3.71967245410874,3.50738692400348,3.28759675679564,3.24248923889984,3.21632797161225,3.52432286814438,3.44511727787141,3.13445934995669,3.30228666221899,3.55232451654413,3.64391794517955,4.06659306448698,4.59928203859882,4.14001750999132,4.29663299633092,4.26102482444014,3.97698333471425,3.95610743374981,4.11927041738747,3.62402149121767,3.47464019809063,3.50613715526469,3.4047922066765,3.50891279366283,3.10687340188712,3.1598181581153,3.47981515955676,3.22413593032976,3.26375062688062,3.29137941700189,3.12177284041795,3.1280501243672,3.52279602459374,4.59408303708938,3.91235162854756,3.22976279498487,3.01335452291374,2.66126280345756,2.88819155460563,3.44290893198581,3.41165996920896,3.31048689831366,3.36316942380765,3.63045583857356,4.14058934573768,4.47744288143798,4.78366010815559,4.64346967838939,4.90311412570048,5.54443187740559,5.97395851894876,6.2702626096337,6.95512372050785,7.92287480480243,7.4795548279073,6.82717453997759,7.91860171479593,8.37236667291951,8.91996098998671,9.8560157207723,11.4025966828312,11.3848450369942,10.3174642212072,10.6269661281014,8.54864157580961,7.75572774314248,6.77333304972117,6.58302165451637,6.50238260103385,6.91906919264717,6.79852750594055,6.46686946907508,6.11745734833235,5.95106829902564,6.00818638267826,6.03524853276706,6.39132605651475,6.12945735363923,5.67848427591533,5.76560273359666,5.84091976442484,6.31786524790302,6.50284595147107,6.94559288404827,7.01920337333569,6.79194048704402,6.39145207606865,5.66818067624179],"INDA^FMA_PE(NTMA,-10AY,0,AM,\"PORTAGG\",\"MEANR\")":[16.6220858624533,16.3677149278191,17.3966678269305,16.6215340228863,18.0916893132389,18.3912749195702,17.3905910399902,17.0265162534948,17.5550616323869,17.5887516204023,18.2685515437887,17.7603593841957,17.3776699588176,17.9389359466516,17.2987192167477,17.2408434686748,16.3907394976155,16.2486594697101,17.3371912904576,17.6738574857284,17.8543479276287,17.3291286685426,18.3107615966104,17.9286621657808,17.8030037091454,17.5184516945737,16.2962430655101,15.8500535426223,17.1368201871115,17.7837250406285,17.7053883501543,18.1961593807838,18.4733910227041,17.8349355470964,18.8853606897847,18.6019408575784,18.1062156725364,18.8963654552221,18.8860950465482,18.9657388688072,19.5604230465989,18.5341658148108,17.8507916166592,18.749600988421,18.2033455111931,18.2798564965961,19.1522858341749,20.0549856648631,18.4999404917144,16.6799437487917,17.9140624572877,17.8367933175015,18.0058676037995,18.236131208016,18.7691636623763,19.2261592487239,19.1714629073997,19.0955988384543,18.1906650373706,18.1979652234947,18.3962415513772,18.5143254870535,19.440651858639,19.2506865179679,19.1955642648398,18.3554665161423,14.0656133147379,16.9129573375426,18.8928958838241,22.3665663744324,23.7204838275569,23.6252982162582,22.210822089925,22.395490178072,22.6663963387671,24.0114173757591,23.2507053584811,22.6989625099921,22.5146062470584,22.2847540885011,22.5997401753669,23.3462302874277,23.0464804512314,23.8693550904687,24.8410565063414,24.3778926940736,22.503850711614,22.7983923310558,22.0713969232077,21.2281165076631,21.7840445626821,21.6575464610169,20.5263402982072,19.9645001872275,21.1614079835584,22.452552982028,21.4353559533749,21.9198596112004,22.6026866506717,22.0157885221787,20.9891958142666,20.2996974316835,19.5657715522991,20.4974377831097,21.1958049026158,21.4742129195012,21.4039691791301,20.7090038618601,20.702599938622,19.7805612731961,20.3140239952839,21.9254183042251,21.9354375741158,22.7066698188822,22.2520358581835,22.5839897616173,22.9961502291455,23.7128862854294,24.3778984099198,24.3338210048402,25.2959074173755],"TUR^FMA_PE(LTMA,-10AY,0,AM,\"PORTAGG\",\"MEANR\")":[10.2699438183431,10.835498829415,11.6284642893483,11.8023412211531,12.9250886995866,11.9291448057089,11.7309252773342,11.8201134698943,11.7078992006323,11.644598668156,11.0426467687521,10.6867017825239,10.6747749359425,10.9850349380408,10.6193470626993,10.0493518816028,9.72430992940912,9.75253748760704,9.82309419054782,9.90174927652642,9.57539948311873,9.3532578742407,9.22792998975648,9.51914938692712,9.42790985537693,9.35149431542935,8.81946498035392,8.87262197341879,9.56898219923211,9.91745809730709,9.77145695574369,9.77377403779526,9.73817885392023,9.68634235731615,9.83182236359467,9.60043162548381,8.95656467723802,9.11674337177259,8.61022505650039,8.82233728819248,9.36471102211374,9.23747090093242,9.07641817585673,8.77936192056747,8.50136459998205,8.09603513026043,7.82650656715479,7.41713266111581,7.72710920220352,7.0286917242774,6.7643505142522,6.64219789503434,7.39555586437558,7.38195058353883,7.26843323657496,7.1730803419961,6.92379696134107,7.28501299666626,7.60624330026007,7.4977070681228,7.88850617123736,7.70274572372322,8.23111290245231,9.0673233171015,9.28806665045205,8.43847020760468,7.71059429204205,7.91292962500246,8.70632247078571,9.43313239582066,9.9326859521483,9.80891760710899,10.214066700208,11.4254090633811,12.4685275945766,12.9779196463346,12.4313494144894,11.5496462453559,11.0479745104268,10.5378364051661,10.0183112377036,9.4687385782928,8.81147573994339,8.21565721519075,7.43940416684102,7.1029746121791,6.92988590077637,6.72993163109252,6.45296356345071,5.86639948767995,5.7303188825541,5.63109367454294,5.41857886819532,5.36995813678936,4.90472638599202,5.00507531310717,4.61467970162568,4.79365644485233,5.2807239758777,5.25692525372248,4.9141489309538,4.69955190358704,4.71157577475288,4.59678629678966,4.45964572516161,4.99134961804082,5.62552375792126,6.14900559295138,6.4194644037068,5.78425947770853,5.83320723013437,5.32339629251529,6.03060284213774,6.63020995466209,6.47941857583111,6.57627151458171,6.76234893132032,6.86746560557632,7.07552738897833,6.69527549819725,7.47430330100581],"ECH^JULIAN(FMA_DIV_YLD(LTMA,-10AY,0,AM,\"PORTAGG\",\"MEANR\").DATES)":[41908,41939,41969,41999,42031,42062,42090,42121,42151,42181,42212,42243,42272,42304,42335,42362,42396,42426,42453,42487,42517,42548,42578,42608,42640,42670,42699,42731,42762,42793,42821,42852,42881,42913,42943,42972,43005,43035,43066,43096,43126,43158,43186,43217,43245,43278,43308,43339,43370,43399,43431,43461,43490,43523,43551,43581,43609,43643,43672,43704,43735,43763,43796,43826,43857,43888,43917,43948,43978,44008,44039,44070,44099,44131,44162,44189,44223,44253,44281,44313,44343,44372,44404,44435,44466,44496,44526,44557,44588,44617,44645,44678,44708,44739,44769,44799,44831,44861,44890,44922,44953,44984,45012,45043,45072,45104,45134,45163,45196,45226,45257,45287,45317,45349,45378,45408,45436,45470,45499,45531,45560],"PASP-FDS^FG_PRICE_CHANGE(0,-1AY)":-14.8,"W-FDS^FG_PRICE_MAVG(0,,,,30)":5.5095,"FC0000AE^FG_PRICE(0)":149.41092,"FC0000PE^FG_PRICE(0)":829.3215,"FC0000CL^FG_PRICE(0)":212.50717,"UAE^FG_PRICE_MAVG(0,,,,30)":15.059334,"MCHI^FG_PRICE(0)":50.1,"EWY^FG_PRICE_MAVG(0,,,,200)":64.2378,"EPU^FG_PRICE_MAVG(0,,,,30)":40.604465,"ECH^FG_PRICE(0)":27.37,"EPHE^FMA_ROE(NTMA,-20AY,NOW,FY,\"PORTAGG\",\"MEANR\")":[null,null,null,null,null,null,14.7602970828313,15.1929773886247,13.700399154582,13.6976116734629,14.2196145027033,13.3322794237975,12.7182053290138,12.3434443766015,11.7069295115669,12.0971067278746,8.91575729801008,9.59945410063992,10.6731246326263,11.9407094450378],"CAGDPY@MX^EE_ACTUAL_ANNUAL(MED,+1)":-0.5,"USDCNH^FG_PRICE_CHANGE(0,-1AM)":-2.0108223,"USDMXN^STD(FG_PRICE_CHANGE(0,-1AY,AM))":4.34648345659414,"USDMYR^FG_PRICE_CHANGE(0,-1AY)":-12.3824835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4514527816,15.9424487507616,24.3047106668775,19.7599742578692,19.0979917452759],"EWT^FG_TOTAL_RETURNC(-10AY,0,AM)":[-7.2979507,-0.91086626,4.0052533,-3.2995582,5.392802,1.0739088,-2.2187471,8.852673,-2.4662375,-3.9735138,-9.655171,-7.425398,-2.2488773,9.049082,-5.5555525,0.32553673,-9.716904,8.389831,7.0367455,-1.0226369,-1.992625,0.6024122,11.901199,1.7391324,2.9585838,-0.25542974,-1.7285526,-2.5296748,7.971263,2.978456,4.12308,-0.79787374,3.3958912,3.4572244,2.6455045,1.2750983,-3.643185,5.448985,-0.7909298,-2.93656,10.33802,-5.080414,1.9096255,-4.2491436,2.2877693,-5.227709,7.1651936,-0.47758222,0.79979897,-15.524996,2.7864814,-1.4046907,4.652643,2.3751497,1.1897683,5.173421,-8.831751,7.4494243,2.1397948,-4.8882666,5.9618235,7.317066,3.796482,5.360186,-5.010891,-4.1029572,-13.765615,11.556244,3.0110478,7.052827,14.604211,-2.2950828,-3.0872524,7.225299,8.223891,5.2616954,9.050644,3.2138467,1.5055656,9.573566,-5.599141,3.5196304,-1.857388,2.5501251,0.39099455,-1.6669333,0.8713603,7.287872,-5.986768,2.512002,-3.527391,-10.402846,1.191771,-6.031406,-2.4876595,-0.9931803,-12.096775,-6.578648,17.79641,-2.5218308,11.718369,-3.195244,2.8681993,-3.40783,7.2164893,1.2393236,1.3296723,-5.228072,-2.7252793,-1.8074989,10.676479,7.4765444,-1.8752754,2.5333285,5.3099275,-3.0664802,9.7452279999999991,4.4109106,-3.390777,3.7974715,4.1759133],"PLATI-FDS^FG_PRICE_CHANGE(0,-1AM)":4.77178423236515,"TIOS-FDS^MAX(FG_PRICE(0,-5AY))":219.77,"EWY^FG_PRICE_MAVG(0,,,,60)":64.69984,"URTH^FMA_PCT_ABOVE_MAVG(200,0,,,,\"PORTAGG\")":67.3063255152807,"TRYSA10Y-FDS^FG_YIELD_NAME":"Treasury - SAUDI ARABIA Benchmark Bond 10Y","VWO^JULIAN(FMA_DIV_YLD(NTMA,NOW,NOW,M,\"PORTAGG\",\"MEANR\").DATES)":45504,"TUR^FMA_PE(NTMA,0,,,\"PORTAGG\",\"MEANR\")":5.87826966329359,"GREK^FG_FCF_YIELD_NTM(0)":2.24856073967704,"EWT^FMA_EVAL_EBIT(LTMA,NOW,NOW,M,\"PORTAGG\",\"MEANR\")":18.7906426950175,"EPHE^FMA_PE(LTM,0,,,\"PORTAGG\",\"MEANR\")":12.0472440853044,"CAGDPY@VN^EE_ACTUAL_ANNUAL(MED,+1)":null,"CC_IN^FG_COMPANY_NAME":"India","USDVND^STD(FG_PRICE_CHANGE(0,-3AY,M))":1.3120125798502,"USDTHB^STD(FG_PRICE_CHANGE(0,-3AY,M))":3.11253720669399,"USDZAR^FG_PRICE_CHANGE(0,-6AM)":-9.252328,"USDPHP^FG_PRICE_CHANGE(0,-6AM)":-0.21346211,"EWW^P_PRICE_RETURNS_PR('52W',2,-10AY,0,AM)":[5.40905,2.7165055,3.8329124,-10.352427,-3.9250016,0.65978765,-6.4596057,-3.4255981,-10.981441,-11.786175,-22.177631,-25.657124,-24.55182,-15.960127,-17.184687,-12.747395,-21.832085,-18.520714,-10.5173,-8.191025,-12.301236,-18.547176,-5.953717,3.8645864,-1.404047,-4.624468,-17.222256,-12.765664,0.44977665,-0.45121312,-0.00081658363,-3.2952368,6.7399263,17.576277,15.58857,12.651337,12.91573,0.8694649,16.819418,14.041543,24.361742,10.163414,0.45773983,2.6003122,-10.740781,-12.937146,-6.267905,-7.256752,-3.8529575,-6.5285683,-22.513014,-13.490778,-14.339548,-10.830623,-12.217742,-7.219249,-2.8030455,-1.6646445,-17.399513,-22.04005,-14.335436,0.12357235,17.419456,15.205836,4.731643,-1.5715718,-33.870518,-39.284874,-24.155384,-27.678537,-17.986334,-14.663273,-24.088938,-19.767082,-4.154277,-5.749178,-6.9903493,-5.862623,47.317158,71.72477,50.09935,52.38404,48.53071,53.04041,57.363308,41.368294,8.505547,21.66481,15.731549,26.613403,26.244223,10.543251,13.982498,0.8516431,-3.7846029,-2.812326,-8.436984,3.22361,20.801567,5.962658,27.296507,19.092333,11.251974,23.57167,22.055304,35.76715,44.680534,35.65396,34.746456,13.801718,18.014563,36.194347,16.171097,17.528116,22.832191,16.062773,12.915003,-8.363443,-9.876031,-14.286929,-3.027445],"EWY^FMA_DIV_YLD(NTMA,-10AY,0,AM,\"PORTAGG\",\"MEANR\")":[1.34660616409203,1.46684272488977,1.39384472990043,1.39965471639886,1.5347770905863,1.57782996013108,1.55182251440488,1.49955889134843,1.59324982599184,1.64596850541778,1.74388790667107,1.88734794301681,1.85086931220591,1.71739784852319,1.84392580678127,1.92350143239191,2.04880045553762,1.96178327382173,1.90449338222016,1.91360166525146,1.98983198724096,2.00903239898205,1.91632333964888,1.88859384308946,1.85885891708343,1.93258071403635,2.00002208632536,1.94631528109521,1.90879457271616,1.93997570484403,1.89917822586751,1.9052284925696,1.7824490888525,1.7551166581654,1.75407382154715,1.82285182588857,1.80571709880625,1.72719185387685,2.00195811540657,2.08603084826839,1.9899363419853,2.14295582680031,2.19230212695793,2.20153560622347,2.21544654785019,2.31636112819075,2.35699225435616,2.38552908305003,2.35939837942603,2.69163193451352,2.60331697084125,2.67636921574596,2.46758257009127,2.44619962132946,2.53562481396987,2.47245310607433,2.60702348805555,2.48958922953926,2.54651516733216,2.72476526475167,2.52403643636564,2.46171904290621,2.39839148301864,2.32201849862191,2.27423638809357,2.43141750865407,2.87242145786886,2.5103395644386,2.36624046400104,2.26563707208393,2.23079610958634,2.11332482606988,2.19908158284895,2.1893069708209,1.93649506367106,1.83173463401135,1.65177407030185,1.70739286178059,1.70195025222836,1.69017360604505,1.74573727488238,1.64645129321971,1.73380392457454,1.83437898134866,1.84574767634464,1.93543010451251,2.01018887817561,1.93124156081198,2.31163131530325,2.23956867828724,2.23193676355043,2.34163248918236,2.3474870604427,2.56795161059239,2.55934917348286,2.54212863786655,2.79766068351049,2.66593428315638,2.52589204512392,2.57562919430828,2.43330803674857,2.51144635065343,2.4835255711991,2.42391508685392,2.36900559692391,2.35245335411163,2.33105478950314,2.47085879639836,2.48669478589217,2.66995014725826,2.41852703240844,2.29177213348863,2.42299326722697,2.28878151050356,2.15016128566156,2.23112569546167,2.21030670448765,2.08618278381109,2.16467421722891,2.2535463468511,2.36034469676756],"GREK^FMA_PE(NTMA,-10AY,0,AM,\"PORTAGG\",\"MEANR\")":[7.3200507369813,6.59358027497695,7.10291308099303,5.19343032918091,4.10653968966987,5.04545084319914,4.99185063681904,5.17236767943553,5.18909344909782,5.49288285532426,4.60944112824868,4.52616527075501,4.06056295669464,4.02781600386062,5.63715735080944,4.8082465896793,9.9086515612176,8.53062099907395,8.637357514602,10.0671604657253,10.5736317902035,8.01899413376749,9.04362913910248,8.51551066776957,8.63594907064574,8.8849245866183,9.3862553616494,8.74556020415098,8.95210094003398,9.10687995430079,9.09861317226285,11.0989362041491,13.5534041922106,12.8617585892659,12.6113871228436,12.2598402626407,10.5904491625584,11.8891340474238,11.6395733609613,14.1487605179981,14.9162219604357,14.5577152089453,13.4410771190536,15.1193844538398,14.1729875324738,15.2412389963334,14.5724112320965,14.332512962626,14.6714017298369,12.2897128411344,11.6027556083157,10.3812419923961,11.5457974662562,12.3351753229424,13.4077181759394,14.1174611316467,12.1981007897638,13.3339153875947,13.9283139527039,13.3571566532798,13.5500190111954,11.9464917755848,11.6343526195623,11.5040989904949,11.1481130119124,9.31885936353563,6.7721628988456,9.6274918331635,11.3927495587094,13.5351590669641,13.13074679692,11.8349663453501,11.5086308661213,9.80223092057056,11.4423704728421,12.1788242382282,11.1307754677447,11.7619187069586,12.1539471142693,12.9616013134611,12.0543921588372,12.4827879702665,10.737881535324,11.1251432918779,10.192008183714,10.4133639623113,10.3305075428935,9.50491831435561,9.85137970964388,9.92533789368513,9.50605581721607,10.2203563060987,9.4427619623009,8.23026445525618,7.99908707170109,8.25370640418086,6.44370610901055,6.99241862344032,6.99096079998976,6.67672869647563,6.88654906003932,7.92983393710356,7.00205235857582,7.11211492333983,7.55186850406503,7.60075192117953,8.18675856846472,7.45506934792005,6.73241096516593,6.52833320507181,6.82500546139931,6.62611247246321,6.87002953318434,7.04857070309587,6.98223118433169,7.29555907468328,7.21192701617573,7.01582898063257,7.21525728817672,6.99108799658477,7.10290177420374],"SET-BKK^FMA_PE(LTMA,-10AY,0,AM,\"PORTAGG\",\"MEANR\")":[19.3519596880723,18.9957377257394,20.2583829093073,19.4328909414533,21.4603871332812,23.7280664525877,22.8469458068178,22.2355509218251,21.6923339656212,21.1742625382806,20.0666895441018,19.1367428109923,18.7559326319544,18.6421782491273,16.0388822661439,14.3492807678779,14.35545934523,16.8496924149395,16.5895226971615,16.47287034023,16.339387351435,16.2908008048917,16.7595712731144,16.7231353791063,16.1359434833594,16.0936132087667,16.0455476076782,16.0414147150477,16.7526170537891,16.1675438901759,16.2848385969878,16.1680238032269,16.0841894518441,16.1103809144146,15.9958999931661,15.9498364997163,16.5241114843751,16.8618069831449,16.9887249255057,17.7722066359859,18.4886169821458,17.9353909100901,17.5783964446323,17.2823193329468,17.1580504009429,16.4183963414356,16.5958265151791,16.4418443559711,16.4537940721314,15.3759253344805,15.1250898455054,14.150218740351,15.1475657445468,16.2862945490151,16.1194398989798,16.1522472159671,15.9818511769491,16.4707403047461,16.4750880905533,16.1800292660889,16.4978778124168,16.4653795843815,17.3102951055986,17.0156816260314,16.4571770222133,15.5208515059756,14.5251167862414,15.4152683199905,17.2490383675047,18.0849837074041,19.2535422588027,20.5707622675123,20.7462796615835,21.2601806738547,24.6127366121161,27.8861189924231,27.427484600762,27.7478253491217,27.1353810194744,26.1778941971245,25.0165408365181,23.9583422576633,22.6713370686094,22.3829701148503,21.4498780485513,20.588825185927,19.5116187393394,18.789979405785,18.5704983008139,18.7260067023918,18.7981003014408,18.4667202937925,18.1894780291676,17.6052597927062,17.2482445859602,17.2156902980294,16.6416381814291,16.3168668291685,16.6072691733242,16.6815897211974,17.3371523743671,17.3888171948945,17.3191706180488,17.0989860532368,17.1294067197554,16.8855537208308,17.4217653912904,17.6597165864636,17.1721623798225,16.4183513518845,16.1790762596102,16.3181322715671,15.4084425306922,16.7793428634468,16.5244217968214,16.3033025095473,16.1509038568169,15.7143179651299,15.5428080237783,15.9664803906491,16.8427080041273],"DDR3512M-FDS^MAX(FG_PRICE(0,-5AY))":3.3053632,"PASP-FDS^FG_PRICE_CHANGE(0,-3AM)":12.1052631578947,"W-FDS^FG_PRICE(0)":5.8425,"EIDO^FMA_ROE(NTMA,-20AY,NOW,FY,\"PORTAGG\",\"MEANR\")":[null,null,null,null,null,null,18.9279585586526,18.0738292901709,16.8092892463225,19.1020740705792,18.4086750507428,15.6625909554988,15.054606398618,15.7733994434049,15.5352440090718,14.4300103252465,11.4814604214712,13.6928560106621,15.6524440673878,14.02340332534],"CAGDPY@MX^EE_ACTUAL_ANNUAL(MED,0)":-0.465,"USDCNH^FG_PRICE_CHANGE(0,-1AY)":-4.4618073,"USDMXN^FG_PRICE_CHANGE(0,-6AM)":18.387377,"USDMYR^FG_PRICE(0)":4.125033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783485399276,16.358378520353,15.9745571408726,16.6705331195896,16.2126048953326],"EWM^FG_TOTAL_RETURNC(-10AY,0,AM)":[-5.7633343,-0.91086626,-0.8535743,-8.166313,-1.693666,1.6479373,-2.2107542,6.6314936,-7.8445196,-6.149763,-2.0695388,-12.00338,-6.3400564,8.512819,0.0,-0.5506396,-1.7498434,2.5066018,9.9099045,2.224815,-7.674676,-1.719743,4.6035767,2.0782351,-2.8742611,-1.7262638,-7.653695,-0.8335531,5.118108,0.5788207,4.265392,2.5974035,2.4683595,-0.46129823,-0.25094151,0.75472593,0.7802725,-0.40260553,1.1193991,4.754138,10.817456,-2.4958432,0.96701384,0.11267662,-4.5582533,-8.222616,6.5530777,1.81427,-1.9933522,-7.734978,1.0020018,-0.2167821,3.3389568,1.1749387,-4.096776,-0.0336349,-5.0807533,7.534015,-1.610738,-5.388814,-0.2883911,0.6507635,0.3951192,3.4035087,-4.0587845,-6.856304,-13.625693,6.210339,5.5057526,3.0364513,9.863674,-2.1532834,-2.9093564,0.30733347,8.196092,1.6637087,-4.979104,-0.3297925,2.2058725,0.35971403,-2.1863759,-1.7261386,-4.384613,6.1544657,-4.0924606,4.583168,-7.5935006,4.680431,-2.783382,6.390035,1.2480497,-5.431432,-1.9144595,-7.5750113,1.8798709,0.45005083,-8.10932,1.9015074,7.6555014,1.2372732,6.382978,-8.750004,-0.82191825,0.598526,-4.2105255,-2.5202096,7.435131,-2.6010275,-0.8106828,-1.8749952,3.772664,1.6714096,-0.18903017,2.7935505,0.55274963,2.0613909,3.9497256,-1.9517064,3.5346746,9.853077,7.946503],"DDR3512M-FDS^FG_PRICE(0)/MAX(FG_PRICE(0,-1AY))":0.846153846153846,"PLATI-FDS^FG_PRICE_MAVG(0,,,,30)":965.9,"TIOS-FDS^FG_PRICE(0)/MAX(FG_PRICE(0,-1AY))":0.6419256381798,"TRYJP10Y-FDS^FG_YIELD(-10AY,0,Y,,\"YTM\")":[0.3138,0.2604,0.0315,0.0465,-0.0051,-0.0208,0.0201,0.0672,0.4224,0.6127],"CC_GR^FG_COMPANY_NAME":"Greece","USDVND^STD(FG_PRICE_CHANGE(0,-1AY,AM))":1.13551410213883,"USDTHB^STD(FG_PRICE_CHANGE(0,-1AY,AM))":2.96662734161034,"USDZAR^FG_PRICE_CHANGE(0,-3AM)":-7.207078,"USDPHP^FG_PRICE_CHANGE(0,-3AM)":-4.511017,"EWT^P_PRICE_RETURNS_PR('52W',2,-10AY,0,AM)":[11.038267,7.361853,14.759278,9.880567,18.527042,15.968382,11.493516,20.521461,11.807442,4.2008996,-9.063906,-17.948788,-13.367092,-4.783237,-13.536161,-10.115278,-23.15545,-17.69619,-12.775832,-17.976826,-17.57853,-13.650924,6.9520593,21.643305,23.801554,13.238298,15.67359,14.47357,36.901104,30.0663,26.525736,26.813066,34.290947,37.58178,26.201975,24.805809,17.571127,24.295044,25.48096,24.957144,27.736723,17.703009,15.20089,11.193001,9.622324,0.76704025,5.20401,3.3833385,8.150328,-12.484187,-10.236824,-8.820164,-13.385714,-6.7255855,-7.3844433,2.3218513,-9.157902,2.7992368,-1.5250027,-6.36369,-1.5685022,22.44066,26.276148,34.940266,22.480011,14.729702,-2.2268295,3.7068844,17.178452,18.02553,30.992794,34.564255,22.292973,22.967302,28.212452,29.503323,47.054577,54.85891,77.34066,82.99219,67.69676,60.99254,38.86932,45.755886,50.987125,38.46569,30.067682,31.542814,13.403881,11.018276,9.44618,-12.467927,-6.171131,-14.82808,-15.375048,-16.550142,-28.461897,-32.035225,-23.072136,-27.888447,-14.307964,-19.078773,-13.714159,-6.977659,0.58897734,6.186712,10.343623,3.0100584,16.88454,22.85397,15.428352,27.267885,11.413956,18.397104,21.20744,23.359716,30.32465,28.405035,21.261429,34.0822,43.594696],"EWW^FMA_DIV_YLD(NTMA,-10AY,0,AM,\"PORTAGG\",\"MEANR\")":[null,null,null,null,null,null,null,null,null,null,null,null,null,null,null,null,2.17633715561379,2.12360556478281,2.05535055704154,2.00903433984049,2.05824029452954,2.19587282052923,2.08673379728999,2.06880427211388,2.06644852688436,2.0978709184609,2.28727740165478,2.39476239631554,2.34150690785615,2.36392290089188,2.34582762757885,2.36331557600315,2.37547295376518,2.46372582128976,2.3561677533195,2.35291163695419,2.47928525879876,2.52799810990251,2.57144754655093,2.52986185151,2.43694595449527,2.6172555985539,2.65272859073375,2.67080168734382,2.92735555219357,2.83588753631725,2.6904282423086,2.71604709663192,2.76963301539425,3.10189252107931,3.64005889568439,3.45916007214613,3.30242575403575,3.32190141084966,3.43862566928678,3.29999718789908,3.58538884740612,3.5402643256486,3.8015896190839,3.82031427832093,3.64633695972376,3.53057244315471,3.58009092224874,3.48762226174292,3.54143269760234,3.63499206268735,4.59267849186395,4.11747499633558,3.29344091357786,3.09038812942011,3.05358177943142,3.13248032678369,3.45835711943398,3.40392539367735,3.27756924355453,3.53393577895417,3.57989222710742,3.51340494053722,3.3492593788011,3.13264025024725,3.14604055880259,3.16932333091297,3.14024548998644,3.13573724905286,3.26849670924082,3.48145097970785,3.63242986819886,3.38303657672338,3.72596930313537,3.68559143489118,3.4179472911752,3.71382116684545,3.67374381214776,4.09746900167666,4.14698730566937,4.11798434182745,4.23871238909541,3.84809325800949,3.70784571141646,3.8219317831245,3.5581407922179,3.62322563921775,3.71277847506469,3.62471885566989,3.69458759914269,3.84251295859315,3.72783270001307,4.00175900742229,4.18690133133434,4.3717763448498,4.08636126592704,3.71463079607501,3.75075337758676,3.94743479493513,3.97279162926588,4.06547522070373,4.35206793619073,4.58901073622119,4.54843454985922,4.55002853113274,4.79465664727397],"EZA^FMA_PE(NTMA,-10AY,0,AM,\"PORTAGG\",\"MEANR\")":[14.4787703410639,14.4009700923638,15.270981573669,15.5616488851931,16.8244229017404,16.895802477581,16.7301653888529,17.8976206778229,16.4939797845571,16.3825299806463,15.8959854510087,14.9402602090969,15.0111558429409,15.9433919338702,15.2017752318967,14.8283540452675,13.4928461136096,13.9204506551298,14.7141478428091,15.0757784734488,14.5717027947484,13.7876790644736,15.6432236396886,15.4766806062634,14.7186174915746,14.6154014194736,14.0507607592186,14.1503907607614,14.9251011472753,15.4652583077313,15.8999503254761,16.196055470808,16.3649060635767,15.0767389196595,15.8683390926128,16.1021625257328,14.6750160167756,15.364837014383,15.7187099893221,15.0730282848412,15.7137537547714,15.2473920272329,15.3971640617309,15.1086008358765,14.5901498775763,13.60247673944,14.0109865196795,14.3287219663666,13.1180232220202,11.6298321227094,12.4724192847186,12.3685088402178,13.2188825661747,13.2398076141114,12.8230432300636,13.7003045290084,12.4542880669301,13.1512525675528,12.7712933096736,11.7210775986273,11.6228969623805,11.4852508419162,12.1918616736072,12.4085668902143,11.7311536278703,11.0548827535235,8.1274464436859,10.1510492532214,10.6965933460032,11.1816093769493,11.9242618272743,11.3173376285053,10.1673561054547,10.3247147681841,10.0590949729264,9.82841048318379,9.99897552745882,10.0332236641992,10.0693660933569,9.64725077852685,9.84625868965007,9.42401284015773,9.13811829136917,8.93632741978087,9.12403719045023,9.51818167965182,8.99923879527044,9.59404775100779,9.59812027042389,9.83968464934138,9.91948494182436,9.14465112287576,9.0383079428478,8.73188977139145,8.80691719501266,8.78679171204052,7.89374655125653,8.43268235794261,9.11728543870334,8.95537887265592,9.48188962880999,8.83972275731411,8.80720095618356,9.10521702263037,8.63384007118773,9.25370159238613,10.0354439379656,9.56623881472134,9.30508813669784,9.06369758767275,9.79948656244332,10.0637293483274,9.66761876237582,9.3417644864864,9.35920709532507,9.32316851865292,9.77859616520989,9.52312535048575,9.81130608299385,10.4639651746951,10.6748893872539],"ECH^FMA_ROE(NTMA,-20AY,NOW,FY,\"PORTAGG\",\"MEANR\")":[null,null,null,14.1776881603624,11.2798802315493,14.2628883913247,14.4661394368492,14.0754868016221,12.4952890187187,10.8480668279512,9.37758339699264,9.57060991333475,8.68386650455443,9.38392046774864,9.67240076810641,8.82258324228264,8.75463942854793,10.6038911833674,12.7874449851799,10.7704189177279],"CAGDPY@AE^EE_ACTUAL_ANNUAL(MED,+1)":9.4,"CAGDPY@TW^EE_ACTUAL_ANNUAL(MED,+1)":13.5,"USDCNH^FG_PRICE(0)":6.982,"USDMXN^FG_PRICE_CHANGE(0,-3AM)":6.5006495,"USDMYR^FG_COMPANY_NAME":"Malaysian Ringgit per U.S. Dollar","EPU^FMA_EPS(NTMA,-20AY,0,CY,,\"PORTAGG\",\"MEANR\")":[null,null,null,null,null,2.32525395129155,3.70455099626404,3.91000310564685,3.95899801372697,2.82022185033686,2.58004727651874,1.7402921975997,2.8587512141433,3.049394604189,2.65459381565907,2.43727381645397,2.41141009781581,2.94855000735666,3.11609683049582,2.96006712857736],"EPU^FG_TOTAL_RETURNC(-10AY,0,AM)":[-4.1147413,-4.601675,3.1052232,-5.9690356,-4.3111506,-2.5138736,-5.659747,7.241738,-1.588875,0.9838462,-11.237842,-14.9659815,-0.93333125,4.441452,-7.4038563,-3.0498803,-7.7579975,14.539742,17.442917,18.973564,-4.3137255,0.17812252,16.192102,-1.0628879,-1.3428748,-1.1796832,-1.4692366,0.7166505,8.103919,-1.5450656,-2.0342946,-1.8392146,4.623747,-0.73118806,5.5999994,4.0123463,3.3450246,9.135998,-1.1719704,-0.13400912,9.461462,-4.874748,-0.61684847,5.036998,-3.2045424,-6.965518,2.6751518,-5.732006,-2.7902126,-6.249934,0.5144119,1.6593933,4.7700167,4.6070337,1.3730645,-2.8878152,-8.052635,7.993078,0.62094927,-11.081303,5.642724,0.05712509,-1.9982815,8.695006,-3.5704613,-11.612904,-29.450972,10.616291,10.74909,5.209172,9.900629,-1.130122,-4.8598948,4.9365044,9.748114,3.4017086,-1.1080444,8.645964,-7.3104916,-7.537836,-0.34624338,-8.743488,-1.5357792,-5.8844385,1.9585729,10.897673,-6.9920063,7.650149,10.388279,5.862391,9.880495,-15.968168,-1.3888896,-12.092436,-4.776293,4.6391726,-11.17847,13.26791,10.621476,-0.63230395,9.90237,-7.360405,0.5136967,4.8722267,-3.7836254,5.0500393,8.666325,-4.149002,-5.971563,-2.1428108,4.848182,15.690672,-2.3988366,4.0870547,9.970641,6.3001037,4.647827,-5.16448,2.1079898,0.18725395,8.605695],"PLATI-FDS^FG_PRICE(0)":1010.0,"TIOS-FDS^FG_PRICE_CHANGE(0,-1AY)":-23.41939755048,"TUR^FG_PRICE_MAVG(0,,,,60)":39.266834,"CNYA^FG_TOTAL_RETURNC(0,-1AM)":13.8014555,"TRYAU10Y-FDS^FG_YIELD(-10AY,0,Y,,\"YTM\")":[2.81,2.88,2.76,2.63,2.315,1.375,0.972,1.671,4.051,3.955],"USDVND^FG_PRICE_CHANGE(0,-6AM)":-0.72594285,"USDTHB^FG_PRICE_CHANGE(0,-6AM)":-10.999757,"USDPEN^STD(FG_PRICE_CHANGE(0,-3AY,M))":2.24020291272133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WT^FMA_DIV_YLD(NTMA,-10AY,0,AM,\"PORTAGG\",\"MEANR\")":[3.4737313058185,3.58503322027032,3.39911301177652,3.40802718796348,3.3734710152425,3.38703874236579,3.5615868947978,3.42949722025086,3.69920599340715,3.79545695719718,4.23606852656034,4.50535769134769,4.4072604302688,4.06070202295671,4.18190342588919,4.20285109582564,4.58154321321225,4.25614516401852,4.10535587819453,4.32637382936461,4.34031831509751,4.30338122595812,4.03028970726816,4.03770440639854,4.02563072078503,3.9938741306306,4.18716024671431,4.27126182547081,4.15630445535683,4.11224995601605,4.10715296455604,4.11502753635196,4.0466783319156,3.94416649387988,3.94732412216417,4.02789555552233,4.17553009507334,4.04156505871846,4.0685715227606,4.25142204007945,4.04895195756775,4.19981573538311,4.13939580095562,4.37500117046837,4.32237534969129,4.49016675676816,4.32938435805984,4.38443312366135,4.40030341156765,5.15334002374839,4.92950913323834,4.97583659089329,4.64903950258833,4.43636454159375,4.3257691285086,4.21322466269422,4.56210316023658,4.34296830754437,4.26298215818368,4.48346703707872,4.27400833205654,4.14336889937999,4.06332299774622,3.95968714421297,3.96648236622267,4.23812642249659,4.77396458599998,4.24125405160517,4.10634714194615,3.87936158008511,3.59604089858014,3.73591641713439,4.01368602483552,3.86350493735473,3.74245761048827,3.69594928967379,3.46572699897122,3.59159357301723,3.65427853388114,3.58934518285521,4.18695486651373,4.02705276536533,4.18784763825777,4.3022171798072,4.28255685054821,4.37362755416463,4.34036021945801,4.13045505762761,4.39980627742621,4.40248922040871,4.47064710136296,4.83913471340002,4.79179407297946,4.96428671739777,5.13245890485648,4.90256178639656,5.32829682533957,5.2078101058139,4.40282962797309,4.47265703155755,4.20829244080553,4.00258922432449,3.87782510552887,3.87629260868389,3.57794185532576,3.49905853305564,3.43302463932197,3.60231171892973,3.66134437972802,3.69394508899091,3.46727026018007,3.30682795821456,3.37110637461166,3.28221529929924,3.10600811671353,3.22347338627633,3.06015336083314,2.99624464166215,3.17466861981497,3.23456121841184,3.3314350021263],"EWZ^FMA_PE(NTMA,-10AY,0,AM,\"PORTAGG\",\"MEANR\")":[11.847686290494,10.7752938005597,11.7264164420732,11.1068814423898,11.3342822793699,12.4040620489982,12.5057546127547,14.1771693052116,13.610356054139,13.2651542617249,11.9644195762274,11.3661179145954,10.6940278080976,11.1447070382638,10.7799224034055,10.5150899618292,9.79222134748365,10.9444823607844,13.3115345007268,13.9570896404336,12.1038566696463,11.9860756252961,13.5568039279789,13.6667562694684,13.6715449238796,14.8888202242526,13.6741412214926,12.418946961622,13.4410623451278,13.4815503036893,12.6666075445075,12.6050065440208,12.3598386098548,11.7908725074094,12.3335292435768,13.4287483114112,13.6652925994794,13.7444778607068,13.1940354951968,13.4291561218882,14.3108041255717,13.7886732301092,12.4739126250314,12.8838545775823,11.4726101658917,10.2485431514529,11.2722510635382,10.8155870164082,10.7600404913574,11.3534727340547,11.47888799114,11.1696036388876,13.2281138875154,12.6029994335057,11.6415179967029,11.661571959593,11.5002451261446,12.3541992851258,12.7301990793817,12.0944666212075,13.041482147772,13.4751878815712,13.4503629912564,14.4832301807119,14.0434445741075,12.7331612274993,10.4979155233745,12.5850488492754,17.0820512793593,17.8075987436419,26.9112002107976,23.2700000435066,18.2127878842458,16.0461881900196,14.5771497664292,13.0946288006257,11.5359592487277,9.8848473030917,9.41481901465012,8.98560088855458,9.10045427244795,9.19955440758331,8.38924940254497,7.94285218143247,7.63434641069858,7.49947113360419,7.33005123481881,7.776508083413,8.21294393473787,8.07217422041592,7.77768606350029,6.89849290471007,6.75343755588194,5.97171610486672,5.96650786533469,6.48182945307087,6.4046276898678,7.008017613723,6.62353125735126,6.92726116212722,7.15597897972968,6.85027904944885,6.40423226529722,6.74032781343462,7.15527203118748,7.82967917110911,8.20811926571034,7.81628596309091,7.59453701621652,7.18878656072503,7.71696043151636,7.99832353356853,7.78841312677438,8.06454426909237,7.71727333192219,7.54568638863706,7.20882701175264,7.12074157797655,7.17348491308918,7.7849736055427,8.2567473594],"MCHI^FMA_PE(LTMA,-10AY,0,AM,\"PORTAGG\",\"MEANR\")":[9.40398021064681,9.20626493894281,9.77666689396844,9.88161268352179,10.6767652998977,10.8550849099166,10.8165725123335,11.6052415667406,11.614127162514,11.2712203393413,10.4368433808457,9.91684968354631,9.71626180992397,10.375088147546,9.92957177535209,9.99260506657069,9.34609375053406,9.35854714289755,9.5112415229283,9.71895201600829,9.74020499346772,10.2118602006457,11.0769890546887,11.7797486510716,12.6633569525339,12.9160617614372,13.1968790987489,12.7867136090492,13.7960801244259,14.1359820935605,13.9870361514277,13.9624859195108,14.1322371378795,14.1348390462338,14.5293151554713,14.7047961654151,14.767628885561,15.0051414203602,15.5704416986396,15.2917033608098,16.8688177200905,15.5396441823901,15.1234585855576,14.7963221647615,14.7555125996273,14.1293976042953,14.2124925849429,13.7514565422585,13.3000461349248,11.8884201766867,12.2098507071186,11.3557323487728,12.3236028823078,12.9289505258015,12.7962233610155,12.8972938576481,12.3083611360605,12.6699181604553,12.7086147917742,12.2994789160203,12.23969882016,12.4150237873424,12.9772008574742,13.8043582171337,13.4017974134351,13.3649892902517,12.9161086619618,13.1746149349688,13.2318251759567,14.1677725555978,14.909849242098,15.7867540809105,15.5696025961238,17.1276381008956,17.4535366804656,17.6746642090523,20.817615953417,19.7809463651489,19.3994682936268,19.1892962526981,18.7444387892868,18.8996289985903,16.8367697292126,16.5543554299026,16.0072910840924,16.0449272076185,14.9122845803715,14.0492813028759,13.4948078269576,13.0668226080841,12.7642425741833,12.3888937220661,12.5403053137613,13.2243055640928,12.7245866639517,12.5710703833672,11.7624703002252,10.348144655756,11.2906542050705,12.2826126855702,14.2066744537145,12.5054748130879,12.2564306767149,12.1167465521822,11.7720119985382,11.8470531159326,12.0112425381392,11.5076019049933,11.4499907230878,11.250446546455,11.1497444349998,10.4995690687719,10.1868252054488,10.6845499289495,10.3959613330993,10.5841580496852,10.7012248535167,10.414884205619,10.1205547750557,10.017717620231,10.3976826647914],"DDR3512M-FDS^FG_PRICE_CHANGE(0,-3AM)":-6.09745905699824,"PASP-FDS^FG_PRICE_MAVG(0,,,,30)":1009.1667,"BRENT-FDS^FG_PRICE(0)/MAX(FG_PRICE(0,-1AY))":0.870614479821537,"FC0000TR^FG_PRICE(0)":225.19331,"FC0000IN^FG_PRICE(0)":1525.1342,"FC0000KR^FG_PRICE(0)":469.09515,"CNYA^FMA_ROE(NTMA,-20AY,NOW,FY,\"PORTAGG\",\"MEANR\")":[null,null,null,null,null,null,null,null,null,null,null,null,12.0357109832906,13.2280587166858,12.9587909941324,13.4756717153393,12.9923016366103,13.7666448458541,13.3712630657165,12.0222723103633],"TRYEU10Y-FDS^FG_YIELD(-10AY,0,Y,,\"YTM\")":[0.5475,0.636,0.2082,0.4294,0.239,-0.189,-0.575,-0.181,2.533,2.004],"CAGDPY@AE^EE_ACTUAL_ANNUAL(MED,0)":12.15,"CC_BR^FG_COMPANY_NAME":"Brazil","USDINR^STD(FG_PRICE_CHANGE(0,-3AY,M))":0.872200995466559,"USDBRL^STD(FG_PRICE_CHANGE(0,-3AY,M))":3.64282983634015,"USDMXN^FG_PRICE_CHANGE(0,-1AM)":-0.54112077,"USDIDR^STD(FG_PRICE_CHANGE(0,-3AY,M))":1.75340358261638,"EIDO^P_PRICE_RETURNS_PR('52W',2,-10AY,0,AM)":[11.105442,0.75770617,21.86693,27.20126,24.64484,8.81654,0.83841085,-2.8703988,-7.146245,-8.264441,-22.549068,-28.904575,-37.166447,-19.23886,-24.462706,-21.740484,-22.682178,-19.592644,-14.910418,-9.529787,-12.248987,-2.5360465,18.795097,40.16112,56.411026,22.642338,11.255741,12.290966,18.45348,12.456059,13.084209,14.013254,20.700705,22.889973,4.8274994,4.832852,-0.36885142,3.0783653,18.647766,22.672808,26.917469,18.705105,4.205179,-2.4128437,-5.2176714,-15.491313,-7.9382124,-9.753281,-11.431581,-16.644596,-7.8222094,-10.576076,-7.847488,-5.9131203,-2.1674752,3.7459016,-2.5235474,16.811298,10.951937,4.18756,8.868861,20.173382,0.66235065,5.983448,-5.7865915,-17.11688,-42.49527,-39.489723,-29.210472,-28.255308,-24.654287,-18.451595,-28.090155,-25.358326,-5.3340077,-7.93758,-7.193571,1.8339753,54.6656,41.876076,30.93798,12.387419,5.694866,6.4266086,23.149406,29.062248,4.3367147,1.3459325,1.4778376,8.984637,12.410105,18.762552,17.12463,13.314999,15.947223,17.142809,13.855267,0.8035064,-0.20284653,-0.4797697,4.520285,-3.7852228,-5.1274004,0.32310486,1.7499924,4.0047646,5.408156,-1.1184931,-2.7090788,-11.0887165,-3.2704413,1.711607,-5.874729,0.53254366,1.5988708,-13.855344,-10.994935,-14.131456,-11.900223,-0.4668951,8.759522],"EPOL^FG_TOTAL_RETURNC(-10AY,0,AM)":[-1.4221311,-2.4630547,-1.4429986,-9.974456,-4.534107,2.527237,-0.2550006,9.245849,-5.6942225,-3.161186,-4.4377384,-3.2912493,-2.7738988,0.21578074,-11.052627,1.6844988,-13.619298,9.000611,9.908878,-2.9533684,-5.605978,-7.3022842,7.400608,1.8223166,2.4049282,-0.8192241,-4.570484,5.596328,12.701941,4.5477033,4.775417,6.994581,1.9401193,1.5428424,2.8618217,7.0747256,-3.6377192,2.3882985,3.3483744,-0.23687482,11.197626,-9.936643,-6.9603863,0.59690475,-8.742094,-6.3389482,11.139417,3.5632372,-2.3340046,-11.578083,5.964589,2.4943352,5.130434,-3.5566628,-0.98627806,1.0394096,-7.1153045,10.023069,-3.445375,-11.053085,1.1252403,4.0154815,-1.0232508,1.4467478,-3.9829314,-13.08642,-22.102272,6.9292426,10.914051,3.4530044,9.729731,-0.2736807,-12.239295,-5.2532854,17.821789,6.82745,-2.1085918,0.5385041,-2.4102867,7.3545575,13.08794,1.5396237,-5.133927,5.1764727,-0.89485645,4.469526,-14.520306,5.7754755,-1.4975905,-9.514463,0.8672118,-13.9709835,2.685821,-9.401959,-6.775069,-6.540704,-13.297045,9.506726,22.686314,3.1808853,10.204088,-7.16846,-4.826254,21.43339,-0.6681442,7.118833,8.058607,-7.7481866,-11.128605,13.998806,12.797939,9.731138,-8.401548,12.229538,-2.6823163,2.7993202,6.493509,-1.8900931,-2.532673,3.4786224,0.72903633],"INDA^FMA_PE(LTMA,-10AY,0,AM,\"PORTAGG\",\"MEANR\")":[17.9516866820999,18.0222962128063,19.4400364931163,18.9698837925017,20.6239227302939,21.0395593436174,20.6554818966318,20.3249428456371,20.3788764552359,20.3319033671887,20.7663758684017,20.4813449849169,20.2378269814699,20.8335967661414,20.3239227030895,20.4150063746841,19.3343051821415,18.999220048377,18.979816802677,19.0520722981892,19.1463399708058,18.9762673400736,19.6876509932096,19.6269572350209,19.7344522179673,19.7937128104313,18.8557241809352,18.5654305002844,19.910105551654,20.5906809249327,20.3900587161991,20.4207508343555,20.4943314170326,20.1859015820954,20.8448830870412,20.7989799688574,20.6306424304137,21.6122623504543,22.0171373637441,22.5592999964486,23.3440522994892,21.8599458259047,21.416113935856,21.4975378262227,21.1724003300821,21.0828381914977,21.6025540235111,22.4713304918802,21.4675241650977,19.8895074840038,21.3111936491074,21.4387210337998,21.5657602955183,21.7147453407805,21.6378163247311,21.65243409754,21.6041295811071,21.5643262617423,21.0547232288207,21.10833634914,21.4745480957537,21.9002025610231,23.1072246359465,23.5179128516822,23.3229766439321,22.158551740771,20.1482185591458,20.5862544788807,21.3463849565298,23.4384139610061,24.9870329220974,25.8088799531294,25.400055618947,26.518628627732,27.5018116066022,33.0004639368009,32.2726614998272,31.1047143003508,30.4318283039031,29.6737499547256,29.2096268065459,29.1312265456748,28.6306945537483,28.9662978260686,29.6341940878948,29.3768973841966,27.6722514278265,28.1898059028258,27.2696223002959,26.1957620041354,26.2283481275028,25.8323428353589,25.059909214087,24.3951434586382,24.806986145162,25.7197373909923,24.942624437328,25.4732563135224,26.438570784007,26.108447079801,24.9115747862424,24.293465418281,23.7585444151513,23.7877448494572,23.9193418490392,24.016416808511998,24.0452788673321,23.6010235041358,23.6570132055353,22.9201509172194,23.5258830232363,25.6417105285495,25.5723358579011,26.4558982160841,25.9059435120991,25.7770648124225,25.7947185462147,26.0987381130347,26.5380990104818,26.7177178874218,27.8203568658156],"CPALM-FDS^MAX(FG_PRICE(0,-5AY))":8163.0,"TIOS-FDS^FG_PRICE_CHANGE(0,-6AM)":-15.7501820830299,"EIDO^PERCENT_CHANGE(FMA_EPS(+1,0,,,,\"PORTAGG\",\"MEAN\"),FMA_EPS(+1,-1AM,,,,\"PORTAGG\",\"MEAN\"))":-0.762480712342013,"CAGDPY@PE^EE_ACTUAL_ANNUAL(MED,0)":0.830176564820384,"USDVND^FG_PRICE_CHANGE(0,-3AM)":-3.3094287,"USDTHB^FG_PRICE_CHANGE(0,-3AM)":-12.11611,"USDPEN^STD(FG_PRICE_CHANGE(0,-1AY,AM))":1.91416167744068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EWM^FMA_DIV_YLD(NTMA,-10AY,0,AM,\"PORTAGG\",\"MEANR\")":[3.20903565468392,3.27928082182316,3.17561328197497,3.29312316304513,3.22899090269802,3.14140983906306,3.18727514725567,3.07751594211005,3.22432878864016,3.29648225012019,3.30044845314696,3.48933497543571,3.43192346668063,3.24577662442283,3.25858637632009,3.29389974028153,3.36779560033164,3.15228388240886,3.06483506611833,3.10479438625275,3.15136822457749,3.09233390638013,3.0052501333493,2.95482079227186,2.96202598901439,2.95255852371571,3.00861383237665,3.06774560931801,2.98547940186279,3.00928779393961,2.96616497475881,2.94952698198614,2.97825440439086,3.01419129248618,3.02518903745437,3.05894295500749,3.06194517091123,3.19678440734305,3.29289550492208,3.1897601423443,3.07011602270428,3.10165450397259,3.18667411037296,3.18927591835462,3.2930921899642,3.42275843581628,3.22336809511002,3.15080631004065,3.21708835146487,3.45562149252295,3.36932244131131,3.28959580412998,3.23850202381021,3.246276157884,3.38714605019383,3.38326731787061,3.50093508174323,3.42373527589873,3.45205617247555,3.53977420256093,3.54705718662111,3.56891347874664,3.48596667548981,3.43583729011472,3.5255558172936,3.71477583701454,4.0691759901927,3.81060884693497,3.25665019000367,3.16258829623722,3.03820347707387,3.20475685755699,3.29175774954115,3.44195636594329,3.45457923820415,3.55795752592787,3.80509964248933,4.01487581653004,4.02661367297693,3.96624105956843,4.05494202677165,4.15853359761828,4.25303490267988,4.00284345158246,4.07494508402467,3.86625777290952,4.02177571850062,3.78777258326087,3.88468713881073,3.77828238631872,3.77333734722797,3.86410082325474,3.97693656630002,4.21326731263254,4.10717260759783,4.05967697434033,4.36583936947893,4.26798431374153,4.15463160534633,4.22104242856387,4.19009392001478,4.28208440423936,4.53857425628194,4.43169993073105,4.45102945505197,4.45137776036632,4.2577234124535,4.24185179711631,4.31901252598715,4.31427504738732,4.27724775181195,4.31440327401812,4.24823245981026,4.10744329451507,4.19272281103682,4.10155440804879,4.01333211439152,4.16345802866245,4.10159610035734,4.00780650884537,3.98223718669646],"EWY^FMA_PE(NTMA,-10AY,0,AM,\"PORTAGG\",\"MEANR\")":[10.2539998449008,9.40425425472376,9.7736943930898,9.6932128064491,9.82836966081064,9.85450697972138,9.92890662274005,10.3232742573473,9.77457750713516,9.69525412349939,9.47264929755055,9.12763565254959,9.44827161223969,10.336308039153,10.3187575813941,10.1439565632782,10.0450272672741,10.2844998605884,10.6763572898191,10.4975639366053,9.93198925406516,9.71647832340585,10.1025260292266,10.0311093419683,10.1394659275402,9.92451281190018,9.65473349110608,9.80297461633288,9.58451766003526,9.37833937819342,9.52029627164442,9.05182908730557,9.61116199746942,9.58949737537422,9.5592705379478,9.18814582574883,9.13736004140496,9.3960549268031,9.22406415653957,8.98131530061859,9.40566718352965,9.09948221127606,8.99960389635598,8.97706045911289,8.84772886823141,8.52605858748828,8.32784810176448,8.29867432298024,8.48436389575261,7.54685311588463,7.96208951102532,8.18669416712095,9.68353086151326,10.4648665519114,10.5547645353007,11.0972127404674,10.530626422061,11.2744650771471,11.2284723077914,10.4263514502955,10.9215007570526,11.2075615937155,11.2625934775953,11.4144521698405,11.4841528026694,10.5293210640919,9.13903955517507,11.2631675562648,12.1374534446144,12.5815260370258,12.4878779452907,12.937591417621,12.1778564321305,11.8197246404797,12.8616395758084,13.3057242775574,14.2818487653702,13.3083091701914,13.0183256148491,12.8229870409238,11.0573741223492,11.3803108852956,10.7331931485036,10.1925227166146,10.2685537658959,10.0984382203746,9.93452140034507,10.3260695280418,8.91267508845016,9.29580428590053,9.28737731948857,8.81425690740492,8.84093220460415,8.24495988542239,8.4751386857996,8.7175506357196,8.2954325793721,9.63898236508808,10.6100957650955,10.7678126256333,12.1313111987991,12.6146762043468,12.9825677251282,13.3243699897122,12.9724634416839,12.2616607871621,11.9794785076878,11.0361315943037,10.5860560527497,9.65549198351893,10.1488064202105,10.2126603543887,9.6260405258159,10.2603339257094,10.7277218396092,9.75744414540834,9.69004100717456,9.66997708660915,9.03364945221342,8.53484185029108,8.28592531873584],"GREK^FMA_PE(LTMA,-10AY,0,AM,\"PORTAGG\",\"MEANR\")":[18.8218680748376,16.9630607627008,21.6008418750898,17.198812330589,14.2384839588971,18.2156736385307,17.0669203222175,15.9162347803516,14.8104363845276,14.0994711440093,12.6082260387091,11.6865782630808,11.0783035112237,11.1404885552888,14.3162751259324,-4.03277460580095,-0.691753882416198,-0.118685354826473,0.630952869591193,2.38733338047382,3.86327734331287,3.84018629164285,5.84184539995043,6.71706620054622,9.05287102283469,11.2076280680133,14.206670599819,14.3304633983681,14.1295414481491,14.0410932111153,14.0051703483159,14.2844999971263,15.2845984561794,15.1544346363642,15.2156637313098,15.4435863000267,14.3558941371916,16.4595666556644,16.6501297665177,20.6247138570337,22.846749129131,24.1488143795167,23.0106880663265,22.7652612580309,21.8233594980342,21.8684022670766,21.092395679309,21.0540512083889,21.4168019316366,19.0350552190037,17.5970466288766,14.5188800790776,16.6089094449088,18.3933089052394,18.5599985149514,18.4561126574131,17.4219952095561,17.5529044184682,18.1944484773561,18.5410743606489,19.6085189246345,15.7647513106518,15.7108850553119,17.9843822479546,18.8622318384753,13.2384926755953,11.7572277246688,12.1986527465332,12.8030965390558,15.0652271315616,15.2847959612295,14.9490074697673,15.5197062262531,13.7493887102615,16.1387253808425,17.5497846400301,17.0033962284338,17.8172669033894,17.504113962661,17.4432589100665,16.8141954099721,17.0794633136205,15.75217044443,15.7702312238099,13.6080191857576,14.1521230959886,13.4203283570577,12.5477603853811,-89.7865214096651,-143.143162860371,-87.9069834839234,-76.0961103202326,-65.8390324551395,-55.6612749664833,-45.4779512015734,-35.0722000366378,-25.828857208346,-15.1009988686128,-6.16096728742348,4.85741882972836,6.79959071025012,7.72422248860653,7.62098617441682,7.60121623060301,7.72149273557985,7.7757063028764,8.11296719687772,7.56932802034577,6.96770094705336,6.72507878676145,6.601012234547,6.30831106677687,6.46398089298769,6.70627311693651,6.76260532456632,6.87082352987608,6.86104923554777,6.82201725620545,6.85188265093314,6.67734767097652,6.75211638109429],"DDR3512M-FDS^FG_PRICE_CHANGE(0,-1AM)":-1.45971751636385,"PASP-FDS^FG_PRICE(0)":1065.0,"BRENT-FDS^FG_PRICE_CHANGE(0,-1AY)":-12.9385520178463,"FC0000PL^FG_PRICE(0)":212.70987,"TUR^FG_PRICE(0)":36.9,"GREK^FG_PRICE_MAVG(0,,,,200)":40.554184,"EWW^FG_PRICE_MAVG(0,,,,60)":55.555832,"EPOL^FG_PRICE_MAVG(0,,,,30)":24.293,"CNYA^FG_PRICE(0)":28.2,"VNM^PERCENT_CHANGE(FMA_EPS(+1,0,,,,\"PORTAGG\",\"MEAN\"),FMA_EPS(+1,-1AM,,,,\"PORTAGG\",\"MEAN\"))":-0.652746928492738,"TUR^PERCENT_CHANGE(FMA_EPS(+1,0,,,,\"PORTAGG\",\"MEAN\"),FMA_EPS(+1,-3AM,,,,\"PORTAGG\",\"MEAN\"))":-21.1703640499922,"QAT^FG_TOTAL_RETURNC(0,-1AM)":4.375005,"INDA^FG_TOTAL_RETURNC(0,-3AM)":6.093192,"EZA^FG_TOTAL_RETURNC(0,-6AM)":34.046257,"EWY^P_PRICE(0)/P_PRICE_HIGH_PR(0,,,,,,\"PRICE\",\"INTRA\",\"52W\")":0.9649716,"EWT^P_PRICE(0)/P_PRICE_LOW_PR(0,,,,,,\"PRICE\",\"INTRA\",\"52W\")-1":0.33839762,"EPU^FG_TOTAL_RETURNC(0,-12AM)":55.431904,"TIPSCL10Y-FDS^FG_YIELD(-10AY,0,Y,,\"YTM\")":[null,null,null,null,null,null,null,null,null,null],"CAGDPY@TR^EE_ACTUAL_ANNUAL(MED,0)":-5.00968477984364,"CC_KR^FG_COMPANY_NAME":"South Korea","USDINR^STD(FG_PRICE_CHANGE(0,-1AY,AM))":0.33057931156572,"USDBRL^STD(FG_PRICE_CHANGE(0,-1AY,AM))":2.56451030163571,"USDMXN^FG_PRICE_CHANGE(0,-1AY)":10.78732,"USDIDR^STD(FG_PRICE_CHANGE(0,-1AY,AM))":2.3636870744611,"ECH^P_PRICE_RETURNS_PR('52W',2,-10AY,0,AM)":[-16.54297,-18.514502,-8.498091,-12.734091,-5.205357,-4.0387273,-10.670442,-3.134811,-8.573699,-15.0648,-20.59747,-18.34666,-21.35263,-13.1870985,-21.85598,-16.500742,-20.100176,-16.979385,-9.200632,-12.216383,-13.406581,-8.278924,10.55106,15.752947,14.594614,15.220987,16.315031,13.865018,30.579079,23.65731,23.167717,17.537094,23.783302,24.014687,20.959164,27.479958,32.46815,29.437124,24.447119,44.990063,43.3581,36.98435,21.901215,28.61625,20.624578,12.099671,5.6824803,-3.153503,-3.9933383,-14.405716,-4.2651653,-17.90107,-16.507751,-13.240778,-16.120512,-19.474047,-22.5142,-10.00629,-15.741348,-21.31297,-15.432304,-11.911011,-28.0446,-17.807514,-30.57072,-39.1401,-50.721466,-43.53863,-36.261623,-36.081905,-27.763784,-24.343903,-34.922707,-30.752903,-6.343466,-9.025192,-0.72713494,13.742542,62.680603,46.197533,19.51847,14.146317,-2.274859,10.937929,15.4657,2.2275925,-3.1009495,-19.15245,-9.3385105,-15.790283,-5.178136,-20.5132,13.790154,-8.567739,5.483675,8.128918,-3.3965647,9.389103,0.31707287,21.36551,18.547117,15.005934,0.3829956,18.454754,4.7284126,23.7818,27.092588,9.875095,12.573469,3.056264,9.501684,11.93285,-7.349944,-4.487234,-1.2083888,-1.3757706,3.8719535,-7.8061523,-15.794134,-4.330307,11.568487],"EPHE^FG_TOTAL_RETURNC(-10AY,0,AM)":[-2.4053276,-1.4944911,4.7378182,-1.6896605,5.287707,2.78188,-0.5269468,1.179874,-4.854834,-2.1167696,-1.8504262,-6.8866134,-4.1057467,7.390034,-6.4991713,1.1243463,-11.130434,6.5883875,10.159122,-1.3055563,4.4188023,1.5761256,6.4447403,-2.2516906,-7.166624,-1.7921209,-8.0853405,-4.339796,11.047077,-3.3737063,2.0590901,4.883039,2.8157353,-2.074647,1.6666651,-1.0382414,1.1043549,0.10923147,1.6912103,3.207326,3.7191153,-8.600801,-7.1330667,-0.029540062,-2.2163093,-9.858113,9.121502,2.3750782,-9.340161,-1.6949177,6.693709,1.0484934,9.005332,-1.2953401,-1.6914606,2.4325132,-2.7801871,8.190823,0.24951696,-7.8816357,0.0300169,4.5618296,-1.2629151,0.14916658,-4.9099326,-9.288115,-25.193674,7.3390365,0.0838995,12.993944,-1.8843234,0.9697676,-0.8286238,10.102547,7.4163437,5.448246,-7.0959806,-0.82128644,-0.8943379,-3.9104283,4.0695667,5.72747,-10.916615,8.145773,-1.4205515,7.6407433,-0.24905801,1.6520977,-2.6502311,2.8490067,-5.632508,-4.076976,0.40802956,-12.801403,0.03929138,5.8915973,-14.87388,4.705882,8.530998,0.77319145,11.238539,-9.003437,2.7945638,-1.5429854,-2.8358161,2.064097,3.1987786,-10.221404,2.301681,-6.54881,7.5666428,4.3672442,2.0849466,3.744328,0.18228292,-7.678306,0.78833103,-4.364485,5.4379344,9.133852,7.972586],"CPALM-FDS^FG_PRICE(0)/MAX(FG_PRICE(0,-1AY))":0.924874426730727,"TIOS-FDS^FG_PRICE_CHANGE(0,-3AM)":-13.1161393296404,"EPHE^FG_TOTAL_RETURNC(0,-12AM)":23.068464,"REFMYON-FDS^PROPER_NAME(0,,,\"SECURITY\",\"NAME\")":"Malaysia Policy Rate - Overnight","VGK^FMA_DIV_YLD(NTMA,NOW,NOW,M,\"PORTAGG\",\"MEANR\")":3.4757708374086,"TRYBR10Y-FDS^FG_YIELD(-10AY,0,Y,,\"YTM\")":[12.319731,15.989595,11.062725,9.887577,8.936093,6.883678,6.961219,10.970291,12.900059,10.455909],"CAGDPY@PL^EE_ACTUAL_ANNUAL(MED,+1)":0.7,"USDTHB^FG_PRICE_CHANGE(0,-1AM)":-4.880059,"USDPEN^FG_PRICE_CHANGE(0,-6AM)":0.30331612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296368,51.5269226366261,58.7717056192432,64.972794174405,67.9891570247354],"EPU^FMA_DIV_YLD(NTMA,-10AY,0,AM,\"PORTAGG\",\"MEANR\")":[2.19445135046213,2.27215100390269,2.1833845191902,2.15471686591924,2.23847090824011,2.21424926964644,2.37607783238019,2.02157170557657,1.87778277273437,1.98545435168338,2.15241798064322,2.41304699484617,2.60098226175133,2.49762581491813,2.41125289879998,2.47768293774647,2.7792389657856,2.35079716479596,2.09832600393065,1.65357007065284,1.87671737426998,1.83543065648642,1.62900991603476,1.50565140383842,1.56722861955388,1.60506335371815,1.99231944589577,2.30470679779569,2.07847713925231,2.05258518619598,2.22034031743441,2.0299293859884,2.26327780021026,2.26897852983637,2.30966622983747,2.04268050063182,2.27651880808483,2.33660229108299,2.67532017527883,2.76477144448177,2.41492416762088,2.34788553989949,2.22592150226887,2.07155781206759,4.58675089657733,2.06187447762744,2.22756732903008,2.41022968485146,2.30833954624538,2.60538554355464,2.33796164167128,2.34763336660374,2.26246840064053,2.18552960618352,2.23919983890941,2.44259781568053,2.78385000224397,2.75237864912702,2.71993456037817,2.95595801965086,2.98987930218124,2.99417920681454,2.8371928269232,2.56053100227624,2.7057664326889,3.26422009599833,4.56225960762523,3.61685409304791,3.20685274836539,3.18905255476173,2.78042414590334,2.52297688437861,2.72007069016428,2.45071806237486,1.98315195718834,1.69320683496493,1.61384148376724,1.73917230225517,2.12834650395586,2.38808556888348,2.51345601539712,2.84771783976978,3.06577824723885,3.57824880287708,3.62984584840465,3.60746772206751,3.91193408424254,4.12307803035831,3.68251777699021,3.44501627437981,3.52046047034722,4.21257730616886,4.45209801375512,5.01670666079974,5.37330840803627,5.07645330709289,5.43941258112355,4.78727351578613,3.74064899695144,3.81912753685776,3.61787548532525,4.34286799206408,4.66212875183229,4.76608571613676,5.18859564821533,5.01974410251731,4.31241317749184,4.68046206315648,5.06943139828133,5.15244558156247,4.40488190120948,3.6160823147589,3.47694121553927,3.82271050321225,3.41054121492125,3.34267417422666,3.47939604122215,4.07937282462534,4.142027268229,4.00045667973991,3.76567391425245],"EWW^FMA_PE(NTMA,-10AY,0,AM,\"PORTAGG\",\"MEANR\")":[null,null,null,null,null,null,null,null,null,null,null,null,null,null,null,null,16.5186907292826,17.6069587228401,18.5769966385659,19.5221635063758,19.2684123083504,17.8539504777077,18.5041603772051,18.423170247326,17.9881267665783,18.0667141564892,16.6633397566749,16.0626314281338,16.495710208372,16.5200558063535,17.3134362778343,16.8974544674451,16.6657365437143,16.463690392727,17.0201080036665,17.2499766433491,16.6896077607265,16.0625409741118,15.5264416121517,15.7319783462218,16.4004033871537,15.5023600578373,15.0878669900748,15.5073539927887,14.3645506281839,14.8993347401575,15.5973574211892,15.5190748047539,15.0906260271612,13.8893186024176,11.8934039278927,12.3885696722782,13.1635435203004,13.0270575713889,12.952355812142,13.6505027209293,12.7659417627135,12.9867182764043,12.4592356369207,12.5337035089549,13.1955210230944,13.6328039587732,13.4527120753693,13.9363392838433,13.8904918983674,13.0606399091841,10.3821656933714,12.2943107792414,15.1928714475838,16.7119301991193,16.923809406414,16.3995202966487,15.0060283855933,14.4138817818083,14.9326574708822,14.7733337592858,14.379931617209,13.9622582612603,14.6226599913173,14.8824216255067,14.6402048889082,14.7880827025626,14.290065375759,14.4682916925482,13.7942128708109,13.8204029386171,12.6960051913016,13.7502858516818,12.9678700458592,13.2628885891602,13.8881468603165,12.9904973234209,12.8055099642682,11.7126890182694,11.3573501210935,11.3547940635164,10.9897487696831,12.024964661581,12.6673387755236,12.1774500798067,13.0694891266765,12.7132409075439,12.4471335236537,12.5226792171903,12.031712262653,11.8343994025609,12.1032771157771,11.7342091105186,11.4212632724491,11.0427669450944,11.90711789906,13.0144817877887,12.7902285345717,12.6206005018533,12.6696410818311,12.6823848436299,12.110849908859,11.1970038122378,11.0092582582625,10.7242126516526,11.0937200301606],"TRYFR10Y-FDS^FG_YIELD(-10AY,0,Y,,\"YTM\")":[0.837,0.9989,0.682,0.785,0.71,0.118,-0.344,0.201,3.07,2.534],"CAGDPY@TH^EE_ACTUAL_ANNUAL(MED,+1)":2.5,"CC_TW^FG_COMPANY_NAME":"Taiwan, China","USDAED^STD(FG_PRICE_CHANGE(0,-3AY,M))":0.00872924886949024,"USDINR^FG_PRICE_CHANGE(0,-6AM)":0.3837943,"USDBRL^FG_PRICE_CHANGE(0,-6AM)":9.305429,"USDMXN^FG_PRICE(0)":19.570026,"USDIDR^FG_PRICE_CHANGE(0,-6AM)":-4.6042147,"CNYA^P_PRICE_RETURNS_PR('52W',2,-10AY,0,AM)":[null,null,null,null,null,null,null,null,null,null,null,null,null,null,null,null,null,null,null,null,null,null,null,null,null,null,null,null,null,null,null,null,null,15.65752,14.25091,14.066589,19.697964,22.3454,19.18851,26.465786,39.40606,28.946459,21.2471,17.555916,18.177938,-1.8373013,-4.8285484,-10.990488,-12.458134,-22.414606,-23.398954,-25.268072,-27.469927,-9.662687,-8.553815,-0.8397341,-11.617571,8.584118,8.539927,7.8842998,8.539939,20.884668,23.742748,33.08772,15.135872,8.424926,-2.7266681,-1.7069519,8.649933,11.107874,23.799408,36.694218,29.630672,32.54347,42.78444,40.663086,61.830746,44.94475,47.31736,48.256767,61.208786,43.043816,15.358841,14.750517,19.073736,15.811169,9.061003,7.507515,-9.489465,-6.6474676,-7.1584997,-21.58262,-24.849356,-14.216524,-9.457368,-17.547089,-26.039589,-32.37484,-30.022066,-26.109404,-9.812159,-18.34225,-9.642166,0.33921003,-7.5921354,-19.97307,-14.294481,-17.27758,-7.544565,-4.736781,-7.100761,-16.400307,-26.92008,-16.739834,-16.771322,-12.611092,-8.074909,-9.692687,-13.9197235,-7.7355385,5.1481843],"EIDO^FG_TOTAL_RETURNC(-10AY,0,AM)":[-5.7388306,-0.87495446,2.6112556,-1.4677227,-0.036484003,0.65693855,-2.175492,-2.186805,-1.5915096,-8.709187,-5.8974323,-7.538599,-14.931244,24.769056,-4.025918,1.3010979,-0.47686696,5.893624,4.343891,1.9948006,-4.5493183,1.3955712,14.69804,0.46458244,3.0828476,-2.1682262,-11.425293,0.4992485,4.984963,0.5321264,4.9267173,2.8327465,1.0943413,3.1887174,-2.1603823,2.0958185,-3.592378,1.2167335,1.9534111,3.9086342,8.484197,-5.8573246,-7.890165,-3.6981106,-1.3714731,-8.406377,6.5841913,0.08291006,-5.38525,-4.9912395,13.041472,0.8043051,10.696924,-2.928257,-4.223233,2.3228407,-8.541745,10.996353,-0.23121834,-4.6349883,-1.1340678,4.3424845,-4.8292103,6.1329126,-1.59657,-14.602298,-33.549583,7.6708436,6.9948196,11.020112,6.1674,3.215766,-12.462312,7.864523,20.702494,3.0532002,-0.6465554,-0.86767673,0.7877469,-6.5132437,-1.2540638,-2.3473024,-2.5690675,3.9303422,1.292491,13.043475,-4.0133834,1.7593026,-0.51724315,6.325829,1.0187507,1.7749071,-2.6159346,-5.5235863,-0.3058076,3.2427669,0.12733936,0.08478165,-2.033043,-1.5669405,4.4809103,-2.1231413,-0.3904581,7.621956,-3.7231803,-0.9300649,1.0394096,-1.6287982,-3.0065358,-8.535486,6.581533,3.5028338,-4.174149,5.4800987,0.66607,-10.410237,0.9355068,-4.0583134,5.8421135,8.851314,5.984473],"EWT^FMA_PE(NTMA,-10AY,0,AM,\"PORTAGG\",\"MEANR\")":[13.0644195224531,12.7141556525025,13.2318571923014,13.0433948543575,13.001636954585,12.8525949143028,12.4634713870907,13.2257215630757,12.8997721989209,12.7826574124464,11.6435816786532,11.0319133909157,11.4421173399396,12.2583745089471,11.9711092812208,11.7932118495782,11.2412298117743,12.2253146421806,12.8128322924525,12.5701589686841,12.6543162650773,12.7332684457434,13.6853136851107,13.7124415960243,13.6546080208485,13.5946043446655,13.0710111127506,12.7535944338879,13.0874036662076,13.1174258781215,13.2301908780256,13.132985602614,13.4799718825167,14.0694287280656,14.1182821551747,14.0309975614039,13.1964645815462,13.7254575813824,13.6292636103789,13.0451204504844,13.8609556660866,13.3949544654062,13.6247572321061,13.1382431630496,13.5246353854733,13.0877675184229,13.5834164488691,13.3987632687838,13.2815391443672,11.5531082856458,12.3533719272011,12.302707103111,13.4734765566484,14.3244148618314,14.7010065700839,15.2418616775487,14.1909447663146,15.0112957835235,15.1305062779412,14.3969050076981,15.1109095158963,15.4536160519002,15.4926361830899,15.8642177462248,15.5939646785777,14.4549673558414,13.2995756123671,14.746072004222,15.4823917959005,16.3734294075207,17.2236287583109,16.191976300289,14.8356720177129,15.1063548105495,15.481017282967,15.6035447437854,16.4313260526244,15.6215660437564,15.4244498628427,15.4241954866333,13.1864296274359,13.8357961015888,13.3553212974203,12.9319520095561,13.1267029798331,12.9142563921153,13.0086471405328,13.6854011545324,12.6118025497315,12.4702245698107,12.3922583085556,11.419524184143,11.3708153437587,10.9009165550375,10.5242747417318,11.2023529871402,10.3594448947963,10.5770811891105,12.792741894958,12.6720646476213,13.8008835199687,14.4234211530913,15.0360706198068,14.9002522862477,16.1732583709943,16.196189203556,16.7800554260473,15.760065008706,15.267322854798,14.8074773802547,15.5030485855129,16.2537337696985,15.9779328618792,16.4047441315929,17.3798951835729,16.9338484004334,17.7612456311667,18.2274652140327,16.8085578145519,16.5289775378745,16.1713020667779],"CPALM-FDS^FG_PRICE_CHANGE(0,-1AY)":15.1441000543774,"TIOS-FDS^FG_PRICE_CHANGE(0,-1AM)":-6.0030472320975,"FC0000MX^FG_PRICE(0)":437.38937,"EPU^P_PRICE(0)/P_PRICE_HIGH_PR(0,,,,,,\"PRICE\",\"INTRA\",\"52W\")":0.9833222,"REFZAREPO-FDS^FG_YIELD(NOW,,,0)":8.0,"CAGDPY@PL^EE_ACTUAL_ANNUAL(MED,0)":1.56254742295506,"USDTHB^FG_PRICE_CHANGE(0,-1AY)":-11.292118,"USDPEN^FG_PRICE_CHANGE(0,-3AM)":-2.4401546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2050262533717,1.45782220011724,14.1863075902305,26.3880518116564,20.4321074051196],"EPOL^FMA_DIV_YLD(NTMA,-10AY,0,AM,\"PORTAGG\",\"MEANR\")":[4.15895990086468,3.97241557114447,3.97662201780363,4.03142376688241,3.9850784367851,3.71639282240792,3.72047527960348,3.2593015795508,3.40631693101603,3.59940030075662,3.7541793704935,3.80469284583952,3.72033431268879,3.6029993551732,4.00012160761677,4.06378507179851,4.32271497710714,3.99304120706209,3.69335097253706,3.70365417934933,3.79964079326378,3.97958382756863,3.5891243001411,3.55692910388572,3.60390576917957,3.31357175189889,3.22996803508887,3.10661684551299,2.72228436759257,2.56597207635308,2.54504450093231,2.37302668864289,2.49745086394104,2.44728564002296,2.28088513087095,2.36272504957833,2.49434224070094,2.41326782072862,2.61772905820781,2.78880918344375,2.75526128167677,3.00314018339604,3.14919021991892,3.04285263028653,3.11412950852596,3.14315953220866,2.81650547281427,2.74662866667445,2.90869416527639,3.29276535713897,3.14443701053205,3.21297293554061,2.981724824383,3.0506098338726,3.06697617912992,3.10719729228216,3.34154768679065,3.2460009451005,3.33046062052833,3.84415370381608,3.54379537451819,3.46855755261322,3.43556164674068,3.52683764794827,3.77951280344211,4.15148921286734,4.65619941763442,3.31739798065556,2.69487226999203,2.69308963609504,2.49267442851236,2.78764305159918,3.08844795788562,3.12614280632775,2.62711228499509,2.78398726504656,2.86612907680271,2.92504918077961,2.9539402268971,2.90804030301393,2.84590994782602,2.99296996333274,3.09594465546721,2.99692434551684,3.03789042018037,2.8801972921065,3.48017777395225,3.38566139979721,3.23016723299913,3.73820094963539,3.43999335612719,3.77024180495065,4.08127937302937,4.30046208783548,4.40743905270867,4.44285281043693,4.70388778800652,4.79030773967168,4.1187961305624,4.23639743503907,3.93962807503894,4.33445402484186,4.93719365857231,4.24336706526514,4.32126608906968,3.96309019205289,3.72898766100642,4.05647292338678,4.39338920946254,4.32848245240204,4.98933746207593,4.66600342977129,5.12226667931327,4.60501816775499,4.97131327030318,5.11424875867877,5.10261300569764,5.01114862087765,5.5139010879876,5.32922854184861,5.63838885378596],"EWM^FMA_PE(NTMA,-10AY,0,AM,\"PORTAGG\",\"MEANR\")":[15.6543876724608,15.4192520871957,15.7328087203189,15.1603573191634,15.331450099159,15.9371721658981,15.8649195016944,16.1454872203739,15.4990494244828,15.1394660720864,15.2106851717653,14.3987359891575,14.6550768538068,15.5170603352129,15.5170723914256,15.360524660027,15.0059531423751,15.599515514504,16.1431817465153,15.9490406654417,15.7209763177787,16.0378496775527,16.4893689519382,16.7983823150725,16.7043747591774,16.6811272323714,16.2685044829509,16.1837848402509,16.7323198720637,16.6524958980425,16.9108343573868,17.0511280332611,16.8872955566577,16.5857302142876,16.4316948254775,16.3540096340015,16.2766177450216,16.0122802828828,15.6489173062721,16.2192134190978,16.950125783914,16.7880383801208,16.4376377142922,16.3832313247331,16.0132109425966,15.2480587762221,16.1856191930338,16.5774111297485,16.3891543086275,15.290796364053,15.697453749681,15.9985737001009,16.3542728096225,16.5968259578933,16.0637800062546,16.100997667974,15.6842615212163,16.7595138332416,16.4607664640565,15.9056652110035,15.9264084517589,15.7355647977552,16.0527117503718,16.2601348716099,15.8031587574965,15.5776344301329,14.6053108516787,15.7261322704226,18.3990426618334,18.8829471091358,19.5213685817468,18.8565448143,17.4495917006928,16.4366696105301,16.0693218298936,15.1290665397312,14.2919508590816,14.0255273757028,14.2386550548864,14.2124837135304,14.0766291138564,13.7867780739896,13.4880397807687,14.2132562957291,14.0413924117225,14.7288046330182,14.323687934434,15.4271458252735,15.1079921964373,15.3035781472837,15.408792035428,14.9321373909583,14.4180955722713,13.3981266452061,13.696584278656,13.9582483353661,12.938041176747,13.2211149606851,13.5077030035781,13.399684888339,13.5934623479461,13.3328917607343,12.7833883213751,13.0051532388838,13.134608141339,13.2781684354549,13.8258151813506,13.8207842825028,13.6625660200851,13.5973815294107,13.489638237386,13.6147260334356,13.8190804127195,14.2708622037579,13.8518287482753,14.1763814791708,14.4365884271884,13.8740669991267,14.0855157805824,14.4081585510392,14.4803844653334],"EWY^FMA_PE(LTMA,-10AY,0,AM,\"PORTAGG\",\"MEANR\")":[11.633650448678,11.0944837895002,11.6870396160325,11.616839910336,11.836774903768,12.2927883663826,12.1109129437289,12.0254414736137,11.6361722775312,11.4042333787914,11.0214258103492,10.6405765121872,10.643731646084,11.41126824031,11.2958003631596,10.6367805136292,9.91693479980391,10.5800120110534,10.66610351262,10.6534994920634,10.4498692343151,10.3421036375495,10.5718769211368,10.5624010146297,10.7675582682165,10.8029075280072,10.7272836304239,11.1340997013405,11.4835655928093,11.5994069369645,11.500817247962,11.1590771018829,11.1713425525731,11.0126076048797,10.8482727372117,10.4741689285903,10.3538343034217,10.5833883951738,10.2628802007673,9.98577331183518,10.7813386762906,10.707728439541,10.4524174716281,10.3260799415096,10.1608141808177,9.86686382955061,9.60736149078762,9.45445668631928,9.44507827237263,8.4236798411319,8.48067800045474,8.11563845028471,9.27313200579519,10.1270480329692,10.1318195768507,10.4684606161994,10.4371703228167,11.0617376355989,11.3708136952149,11.1691454687062,11.9551305828041,12.7393381282034,13.6356663207462,14.5841415630045,14.9543719973002,15.5516168282839,14.5323994836547,14.8636624152729,15.142357036193,15.3561085810632,15.4787819665011,16.1686409181556,15.8017059015949,15.8850495553803,17.5986596340867,19.163815599764,21.4536936316251,20.5034358635113,19.8543129250822,19.1160221714855,17.5198160378787,16.827370518257,15.5204116496645,14.2153819792917,13.1931048268933,11.8946362682272,10.538827638027,9.76836252545468,8.71706368607947,9.2009474706522,9.31985569434235,9.21413430493657,9.21193771049022,8.92960756648242,8.95136719801462,8.98649186729613,8.43700391614157,9.17042188519927,9.86466607414568,9.69305645466695,11.0974552790458,10.9371359443209,11.3588126290596,11.9693111287622,12.3451333114412,12.5683426663805,13.0721140933534,12.9681162653832,13.4058605169503,13.0849362363255,14.2695511107447,15.2636945695195,15.002324470428,16.1073293018038,15.948346786128,15.1633481951165,14.6469804202269,14.1503641917592,13.3519508724632,12.486941060314,11.6847152180909],"DDR3512M-FDS^FG_PRICE(0)":0.88,"NI-FDS^FG_PRICE(0)/MAX(FG_PRICE(0,-1AY))":0.778143360752056,"BRENT-FDS^FG_PRICE_CHANGE(0,-3AM)":0.0,"FC0000GR^FG_PRICE(0)":10.215527,"KSA^FG_PRICE_MAVG(0,,,,200)":42.4501,"SET-BKK^FG_PRICE_MAVG(0,,,,60)":1354.1377,"GREK^FG_PRICE_MAVG(0,,,,30)":42.332737,"EWW^FG_PRICE(0)":54.89,"EPHE^FG_PRICE_MAVG(0,,,,200)":26.268305,"KSA^P_PRICE(0)/P_PRICE_LOW_PR(0,,,,,,\"PRICE\",\"INTRA\",\"52W\")-1":0.19663084,"TRYSA10Y-FDS^FG_YIELD(-10AY,0,Y,,\"YTM\")":[null,null,3.8912454,3.7299898,4.5715504,2.8775356,2.0844028,2.5113702,4.613973,4.608568],"CAGDPY@TH^EE_ACTUAL_ANNUAL(MED,0)":1.24003730608342,"CC_MY^FG_COMPANY_NAME":"Malaysia","USDAED^STD(FG_PRICE_CHANGE(0,-1AY,AM))":0.0043136961142358,"USDINR^FG_PRICE_CHANGE(0,-3AM)":0.2875805,"USDBRL^FG_PRICE_CHANGE(0,-3AM)":-1.5836895,"USDMXN^FG_COMPANY_NAME":"Mexican Peso per U.S. Dollar","USDIDR^FG_PRICE_CHANGE(0,-3AM)":-7.760316,"CAGDPY@PH^EE_ACTUAL_ANNUAL(MED,+1)":-2.4,"USDTHB^FG_PRICE(0)":32.404987,"USDTWD^STD(FG_PRICE_CHANGE(0,-3AY,M))":1.75764915830549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18074,1.93303149869795,3.07367882843683,3.62922601692517,3.01150373764985],"EPHE^FMA_DIV_YLD(NTMA,-10AY,0,AM,\"PORTAGG\",\"MEANR\")":[1.94704993493235,2.25522492784208,2.13951586415556,2.17014753854681,2.07109201980024,1.95183813990852,1.90279378349078,1.89241849250457,1.99379277084827,1.96749135405993,1.9142050383137,2.06698502082131,2.09358398543148,1.93019603549309,2.03048641586459,1.93629491777553,2.10859278226322,2.00198574247868,1.7764690974971,1.82916731882157,1.75955387782716,1.6706262014717,1.62031165256885,1.62859387217221,1.68392475999266,1.65809793358231,1.78039338768199,1.81253252364086,1.63240078754736,1.64448578770058,1.66337813689997,1.58513462514827,1.55556825445096,1.56303035693505,1.56845305864419,1.55083413003893,1.47394408743122,1.47665120609947,1.51826884358359,1.56043818794123,1.47872928481308,1.54191956088266,1.64892786273468,1.74449719984272,1.76166688667623,1.86206026207284,1.73253953244908,1.73315866982843,1.83074343694618,1.92270704561903,1.82232165758061,1.78920783120405,1.65384332057988,1.7002545389506,1.73017581971852,1.73001920091686,1.79226735372834,1.7441345030495,1.73570041130935,1.85500739893455,1.87512322741877,1.86045739483367,1.90041596556258,1.8443726527735,1.87144375292052,2.0290326397195,2.71614612524804,2.56196049454935,2.41890318877743,2.11552474035054,2.20281909565055,2.108067332884,2.10043367036283,1.79684634430665,1.68392143262584,1.69360473910334,1.77639030529678,1.77729663409642,1.89069331440271,1.99639047525296,2.00882397426974,1.89733578337232,2.03312317081593,1.99180724497046,1.86144934977267,1.78577530783582,1.75845328707174,1.77058388441609,1.80378869637033,1.85754934970498,1.98310835026544,2.10528995583976,2.31136390331485,2.41862304622376,2.46308202021978,2.2610359806651,2.65440324914928,2.54456925941796,2.41055787452415,2.36168326823833,2.24336231833837,2.46477685214161,2.71513229638139,2.72139021627432,2.88581778170438,2.940708084445,2.90586013488697,2.99983347007267,2.76985688734389,3.11143409759774,3.1131807068262,3.20002291065077,3.06515789736066,2.72028576637196,2.75089147328321,2.90805331755314,3.19184264470773,3.31260560145075,3.24285353773955,3.1733370226569,3.08942740898009],"EPOL^FMA_PE(NTMA,-10AY,0,AM,\"PORTAGG\",\"MEANR\")":[13.4960320980591,13.5416276306612,13.3807152223789,13.374061618964,13.2964438830341,13.6216022886754,13.6654429005025,14.995058178491,14.2054047542586,13.36898912798,12.6137578814292,12.1820617141998,11.9757175722311,12.3784350403766,11.67476339319,12.2043701767318,11.8508820333901,13.063578502597,13.4234297128839,12.7561358312878,12.0701347295986,11.3388473822571,11.815198524966,12.0166861239764,11.5645952759536,11.8972792776035,11.5741619363765,11.7922763575356,12.4490192945783,12.634189166481,12.1350080125344,12.8945212914306,12.3659463442345,12.5379419010263,12.5572029488784,12.8722186968197,12.1162119880889,12.1190971192455,11.9871508505031,11.9584181045639,12.8081710547429,11.6819065216138,10.9204839961386,11.314298565353,10.9315177582442,10.4276540507555,11.025282518623,11.4137366481438,10.9555648869162,9.89268409047269,10.4825381570642,10.4516656240654,10.9647396284559,10.7117985071177,11.1003224135958,11.3282799592031,10.2505011851313,10.9325446644765,10.6230530919439,9.6862975066741,9.94001329282693,9.95701844675178,10.1636334151112,10.2838450823151,10.1104227708885,9.50207676646927,8.39875182470234,11.0812792001382,12.4414387002605,12.4518479013949,12.1336014348508,12.5835099313037,11.2334551384659,12.0643162489652,13.6353615095299,13.4447064134643,11.076212010273,11.3446832860972,11.7709880202197,11.930961734621,13.0605269118566,12.7947800500146,11.8071762899947,11.8750414795578,11.3767052456943,12.0650135265754,10.4626386434238,10.2227101164568,10.3845203464595,9.18796924380859,9.40179786233105,7.75432153370631,6.8072476076309,6.67468276322222,5.95202920682617,6.15329332282842,5.69823370448317,6.36146725802114,7.36381807661308,7.53460421214491,8.05760255742772,7.64444975832758,6.40136361652526,7.25760333985274,7.34865563360071,7.97574559217227,8.29869107496001,8.09483938761465,7.76212843992747,8.31878469031542,8.18508424159516,8.59717083311164,8.18058379424957,9.47620830612297,8.50573483441833,8.67985723868889,8.91201566590307,8.8486131458433,8.24130199842356,8.38896578842308,7.96416465500716],"EWW^FMA_PE(LTMA,-10AY,0,AM,\"PORTAGG\",\"MEANR\")":[null,null,null,null,null,null,null,null,null,null,null,null,null,null,null,null,22.7291481774768,24.8861741149146,24.666076212076,24.504422248556,24.0324782290389,22.8260869179402,22.9557544437427,22.6666016949522,22.1248090946786,22.2806147140269,21.0394755021148,20.3459540043557,20.7118506133804,21.6854620381069,21.3683140168304,20.9146556723904,20.4721140362862,19.8758131708216,19.9133438441364,19.669227129152,19.0432349226637,18.2601461338607,16.8667631728399,16.9445904536946,17.789156898089,17.935582129988,17.7298008770242,17.6854085390363,17.1097423439392,17.2428579340661,17.5767181876512,17.5130626209939,17.1986816113834,16.1247505983259,14.18253881302,14.5434632069055,15.3868363985839,15.6000742159524,15.3796611839799,15.4282521556137,14.9698744111767,14.9134498471978,14.5544984673019,14.4204488649854,14.9073202303257,15.2456659234381,15.1531733763841,15.6048416090504,15.5829407061616,15.0553355483076,14.2279936663791,14.6107794954913,16.2386079669901,17.6966886358857,19.0274461176177,19.9647440520816,19.6945719207717,20.5413382541446,23.2059239206658,31.1189165446222,29.8583382698373,27.1578083256187,26.1730418396164,25.0479265932957,23.820240849912,22.8331117023914,21.2627397216089,20.1671501158608,18.5149597247512,17.1789216127268,15.166787893916,15.3703547851266,14.2041890526188,14.5863171216709,14.8944130210466,14.6087986806927,14.4299865691537,13.7640144113359,13.3750916022843,13.1142168186178,12.5611850260186,13.3054276761091,13.7019044072729,13.1907742579241,14.2391084055242,14.7290301712165,14.4380107266737,14.3061907542092,13.9446237426056,13.5957735455251,13.5299922223126,13.1136879958125,12.6940570915009,12.1757150463821,12.9085028755249,14.1265281720555,13.9036937120389,16.0507987341123,15.6785649380085,15.450707013029,15.0046439424186,14.269457186571,13.8465878685862,13.3369341880239,13.3739838856834],"WL-FDS^MAX(FG_PRICE(0,-5AY))":763.4,"NI-FDS^FG_PRICE_CHANGE(0,-1AY)":-11.4705882352941,"BRENT-FDS^FG_PRICE_CHANGE(0,-1AM)":0.0,"KSA^FG_PRICE_MAVG(0,,,,60)":41.716,"TRYID10Y-FDS^FG_YIELD(-10AY,0,Y,,\"YTM\")":[7.922017,8.942368,7.89735,6.462641,8.148183,7.263584,5.902206,6.458283,6.936579,6.498571],"TRYTR7Y-FDS^FG_YIELD(-10AY,0,Y,,\"YTM\")":[7.979133,10.679033,11.110786,11.586128,15.896213,12.034795,12.534946,23.870693,7.323803,21.984322],"CAGDPY@QA^EE_ACTUAL_ANNUAL(MED,+1)":17.0,"CC_PE^FG_COMPANY_NAME":"Peru","USDAED^FG_PRICE_CHANGE(0,-6AM)":0.0008225441,"USDBRL^FG_PRICE_CHANGE(0,-1AM)":-1.024121,"USDPLN^STD(FG_PRICE_CHANGE(0,-3AY,M))":3.28543810760105,"USDIDR^FG_PRICE_CHANGE(0,-1AM)":-2.3878515,"UAE^P_PRICE_RETURNS_PR('52W',2,-10AY,0,AM)":[null,null,null,null,null,null,null,null,-17.007864,-2.529949,-8.344716,-21.007998,-24.76474,-19.595045,-25.062735,-17.525059,-22.725307,-18.100716,-8.135623,-15.127063,-16.964722,-16.641403,-10.574543,1.7295003,0.47836304,-2.9436648,5.0899386,14.323366,28.232944,16.364693,7.972765,0.6092191,8.799696,7.371676,5.921507,7.500744,4.967022,14.884483,9.622645,0.61576366,6.6182375,1.0773182,-0.17787814,1.165545,-1.9260049,-6.0883403,-6.5639553,-8.155161,-6.8477154,-12.499136,-8.416015,-12.728071,-16.949917,-9.016651,-6.8078756,-1.4223039,-12.34461,-5.439788,-3.3106983,-7.491708,-6.9938,-1.077944,-3.0883908,1.8370152,-1.8704176,-12.276257,-30.632675,-30.839079,-22.720062,-20.412577,-24.355036,-17.600191,-18.627846,-21.396822,-10.781818,-6.906909,2.3990273,7.4795365,40.874874,38.26816,54.695724,45.59803,38.52786,41.95925,44.999348,44.03764,48.2885,45.6467,35.409187,41.360653,51.246834,44.299923,19.53466,12.715268,20.404076,16.843653,7.1030617,9.871733,-2.4913251,-6.2057137,-12.519151,-12.892067,-23.665684,-16.343266,-11.438524,-1.7882168,-3.706199,-7.0782957,4.0887713,-11.822194,-2.0099819,0.7220149,4.576826,3.1801105,9.507012,-1.1568546,-1.2513936,-3.69367,0.30821562,2.9542685,4.3456197],"KSA^FG_TOTAL_RETURNC(-10AY,0,AM)":[null,null,null,null,null,null,null,null,null,null,null,null,null,-1.0450065,1.4622211,-3.3470035,-16.096956,5.1604986,4.249823,9.594595,-3.7402391,-0.64157844,-1.1857748,-5.159998,-3.2288373,6.537533,10.704541,6.4668894,-1.015979,-2.585107,-1.7019212,2.6145458,-0.7112086,11.027611,-4.4068995,-0.30733943,0.077068806,-2.9649556,-1.6666651,4.7046185,8.710933,-3.4495115,9.564567,4.9932003,-2.4263978,4.4420123,-0.06407499,-4.5206785,0.23505688,-2.3115575,-4.218107,3.8080096,11.379552,-0.5344212,4.298353,6.8787932,-8.619225,3.704524,-0.060367584,-5.164605,-3.5350263,-1.749754,-0.47042966,6.726396,-4.931152,-9.43079,-14.912605,9.353149,6.2749743,1.4623284,2.6385188,5.2515626,2.6866674,-0.13591647,6.4988136,0.04888773,0.19218922,2.7493596,7.1250796,8.393836,3.295815,2.9329538,0.38157701,3.5985827,1.932478,4.271662,-7.8481016,3.433025,8.602703,2.0823956,4.694009,5.426359,-8.42607,-10.630381,6.0176134,4.8223376,-12.01849,7.4806094,-7.355678,-4.665762,4.821515,-8.233791,5.427861,7.722616,-0.46330094,1.9310951,3.2101154,-4.594713,-3.4823418,-6.960082,8.635866,8.407509,2.0350218,3.316331,-0.8754194,-3.1702936,-3.507954,0.21983385,2.3809433,2.1098137,1.7374992],"CNYA^FG_TOTAL_RETURNC(-10AY,0,AM)":[null,null,null,null,null,null,null,null,null,null,null,null,null,null,null,null,null,null,null,null,null,null,4.835427,4.186046,-3.8318396,2.2437096,2.4971604,-6.1516705,5.739343,-3.6939383,4.970646,-1.4914215,0.9462476,5.324054,3.5604477,4.017949,0.9159088,4.505098,-0.14757514,-0.4215896,13.566875,-8.5729065,-1.2971282,-4.4903636,1.4804006,-12.514192,0.40471554,-2.71675,-0.7480562,-7.817835,-0.94689727,-2.851373,9.293246,14.840281,-0.08556247,4.4594526,-10.581589,7.7935934,0.87873936,-3.7979126,-0.14488101,4.388833,-0.27797222,4.4852376,-5.4490385,8.146561,-10.361838,5.5544972,-1.1597931,9.418488,13.237667,6.222403,-3.243965,4.461074,7.4270487,1.9492745,9.828973,-2.7873516,-5.491996,2.0339012,7.47509,-2.2470117,-9.298647,5.6622624,0.40131807,1.5988708,-0.20828843,1.8806696,-7.5350285,1.5155315,-10.156637,-10.950697,2.9978633,11.583757,-4.2666616,-4.596102,-9.16788,-7.1038303,4.5328736,6.2708855,12.858963,-8.085948,-0.5844295,-1.1138618,-5.8197737,-2.6726365,2.5264263,-6.3842893,-0.14255047,-4.2826595,1.9388556,-4.367214,-1.3147414,4.6883225,-0.62202215,2.3670912,0.41698217,-4.321903,-0.7518828,-1.1961699,13.8014555],"USDQAR^STD(FG_PRICE_CHANGE(0,-3AY,M))":0.00998265294793277,"USDEUR^STD(FG_PRICE_CHANGE(0,-3AY,M))":2.18410832220464,"USDTWD^STD(FG_PRICE_CHANGE(0,-1AY,AM))":1.63496257468682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4566896422819],"EIDO^FMA_DIV_YLD(NTMA,-10AY,0,AM,\"PORTAGG\",\"MEANR\")":[2.53900915192893,2.62061466783696,2.48572809809407,2.47427643630237,2.44779312259222,2.30660702444686,2.3366298495155,2.37901647351503,2.34968462227033,2.45810910281215,2.55048859810481,2.71398047318029,2.89927051285464,2.4841149668781,2.50384951763878,2.54040367212716,2.50356232688269,2.43731097773798,2.36309920424344,2.40248576712224,2.39849750809933,2.36991262153456,2.15525764281852,2.14750893778876,2.15934709220391,2.25015969588171,2.51360510271667,2.56866057789922,2.42562888476296,2.43972723722121,2.42150826531703,2.41258064101492,2.47796250154258,2.53809048795886,2.57411453095087,2.54783062062674,2.59101621900644,2.59636638287039,2.59872769551054,2.54585817148029,2.41040038614316,2.47775153848768,2.694356117524,2.90859504041316,2.98332524754587,3.16561350353516,3.02603807868989,2.9373547106354,3.01301476239204,3.14120421826862,2.90817630348013,2.85920447415533,2.74854775452144,2.80404799335741,2.83480323143973,2.81416193776764,3.07462813244308,2.79383122391332,2.73573475694509,2.80426059675478,2.83755870435519,2.74927765191703,2.87477229236408,2.77449752917506,2.76016407084606,3.15345354924513,3.98204146679912,4.09147275156745,3.60611208439942,3.0104844987234,2.87105028100644,2.66933465849744,3.00433931349568,2.84641770239802,2.39829194190263,2.27071105297821,2.31817371264389,2.48033357099571,2.59993088611384,2.77205921866421,2.87457052933369,2.98228764762278,3.09802635832834,3.10628721331029,3.18881358992284,2.95316885129245,3.11239377338181,3.18880084980636,3.15396575756346,3.07263786335665,3.23111394346273,3.24808434737511,3.44106636914162,3.56150856250156,3.64194665656909,3.66359408292371,3.66705293341474,3.85303934253305,3.88545075100942,4.06626951638623,4.14284932412344,4.2132559573012,4.46759325275467,4.39662550987057,4.65202203856767,4.37006088585886,4.11548509381066,4.1838568891453,4.18830931593778,4.40757677430624,4.21533044343593,4.13427548334796,4.22270029217644,4.11669203172635,4.04481783012117,4.49795624973723,4.5188905870195,4.56648449903187,4.38221408723133,4.07702575647437,3.95202245293358],"EPHE^FMA_PE(NTMA,-10AY,0,AM,\"PORTAGG\",\"MEANR\")":[17.7509545649722,17.1384512585239,17.8045177588605,17.1307705778571,17.9652107062426,18.2195601209288,18.3741010147076,18.2193208410347,17.6170844683108,17.5202193364469,17.5681015279694,16.3321156508057,16.1951692664305,17.212898947678,15.9347438802756,16.2050547849201,14.9864064384485,15.0828749548037,17.0534753829008,16.2022862024573,16.3744639167261,17.3343060280796,18.1054242414463,18.3528798425695,16.8211488169563,16.4915441578208,15.3607954636165,15.1139342945433,16.8274441991922,16.2607269642281,16.6438041277746,17.5111414205983,17.4668091989021,17.1939662430613,16.745246187502,16.8533295316062,17.1873508150098,17.5709712634276,17.2464746778515,17.4976764293294,18.1057071186108,17.448726112137,16.1983856443714,15.6082742431975,15.944061832367,14.9455603588636,15.6392427515245,15.3012246329019,14.1101202399411,13.6554590330412,14.274213085015,15.036835255684,15.752575119566,15.2646995955192,15.1733130932914,15.3332016279943,15.097162195494,15.5444457370397,15.6072852426077,14.463387300624,13.7603251712754,13.83941910376,13.6258971588013,14.0826155414265,13.548171605884,12.3566083626335,9.61926057613462,11.1535632498831,13.2759215926336,15.4718490226143,14.7556804348345,15.8592123068932,15.5034570072908,16.7660977222247,17.4267363245594,16.5816794929978,15.974534316961,15.5053820221085,15.0313660984373,14.5494954333203,15.6893189794681,16.493335982282,15.0939136810568,15.7931603608198,15.7265474039288,16.5530996828172,15.9852985549786,15.4067080382665,15.114659732621,14.8636291853906,14.317819401947,13.9003642513686,13.2046207710375,12.5257640433683,12.5644932482628,13.2535715374647,11.5415511767577,11.9696569700054,12.2661080170474,12.4338094794577,13.30337121782,12.125336135762,11.9570732825113,11.5739348524027,10.8081391963148,10.1902474372046,10.3960458142071,9.4470130178727,9.98313343754112,9.32092583146923,9.56394935644375,9.37157629484697,9.63904083984937,9.96875383288053,9.50441060955803,9.03307577662359,8.88050975003635,8.98110331379754,9.48360422304492,10.1319609038694,10.3042298917801],"EWT^FMA_PE(LTMA,-10AY,0,AM,\"PORTAGG\",\"MEANR\")":[14.369046414091,13.9349773987645,14.153337724936,13.8632305289704,14.394212262612,14.3500265669233,14.1446675789668,14.2528135145834,14.0559803564883,13.9151481844963,13.134070652094,12.4875182695307,12.4791432500685,12.9029290440589,12.6193494373801,12.3490649466218,11.2854590569088,12.3539791953495,12.516487559581,12.5418585762094,12.6821869356118,12.8205560810483,13.5378065888335,13.8761195064614,14.1384594808973,14.2648989404453,14.1151868696574,14.1138216097757,14.325157289817,14.5495157363752,14.4693266865045,14.3482636937157,14.3958895064964,14.6740094738424,14.7682960438254,14.7981721407775,14.2924772784813,14.7090643155908,14.8051778168645,14.4295953860469,15.068916773148,14.4585725083496,14.456599702132,14.2299462024361,14.2984801230813,14.0424111708115,14.2697681014383,14.0740745436921,13.8747394868844,12.3007730093421,12.4827033622362,12.3965450300578,13.205713746506,14.0918855708298,14.2476064617448,14.535820895153,14.2971944566567,14.8265707015884,15.1666035224261,14.8553959197224,15.5629452315177,16.2058459308771,16.6971463036339,17.6073496653111,17.6219209254441,16.4319428091924,15.977540086845,16.2740415574382,16.6200321641155,17.2140252049912,18.0481460855715,17.485273750476,16.6773640617397,17.1708089628735,17.3024184343057,17.8313709820283,19.0298430040017,18.6682923553708,18.3665468301008,18.063893409532,16.7733606613375,16.5850458825585,15.8128457656667,14.8630224965226,14.4645173325101,13.669980545687,13.1151846856249,12.9920730891472,12.4857849463923,12.3951604730337,12.3399956989549,12.0186493743423,11.9226443559674,11.6025111282295,11.1050256081808,11.2996240327134,10.4782313690342,9.93707148707482,11.1240581326146,10.8406926846902,11.6513157774532,12.4296063562337,12.8588728203104,13.206681382623,14.2031084546869,14.8966018382411,15.9667383158888,15.90645651711,16.2230113476404,16.2530112597794,17.34636349168,18.9854995974275,19.0995610414463,19.6725846928271,19.8155320789126,19.5521997979877,19.7687585448317,19.9720954054039,19.121141883161,18.7304009613501,18.0395315480113],"WL-FDS^FG_PRICE(0)/MAX(FG_PRICE(0,-1AY))":0.777966989782552,"NI-FDS^FG_PRICE_CHANGE(0,-6AM)":1.37783221065524,"BRENT-FDS^FG_PRICE_MAVG(0,,,,30)":85.86,"ECH^JULIAN(P_PRICE_RETURNS_PR('52W',2,-10AY,0,AM).DATES)":[41908,41939,41969,41999,42031,42062,42090,42121,42151,42181,42212,42243,42272,42304,42335,42362,42396,42426,42453,42487,42517,42548,42578,42608,42640,42670,42699,42731,42762,42793,42821,42852,42881,42913,42943,42972,43005,43035,43066,43096,43126,43158,43186,43217,43245,43278,43308,43339,43370,43399,43431,43461,43490,43523,43551,43581,43609,43643,43672,43704,43735,43763,43796,43826,43857,43888,43917,43948,43978,44008,44039,44070,44099,44131,44162,44189,44223,44253,44281,44313,44343,44372,44404,44435,44466,44496,44526,44557,44588,44617,44645,44678,44708,44739,44769,44799,44831,44861,44890,44922,44953,44984,45012,45043,45072,45104,45134,45163,45196,45226,45257,45287,45317,45349,45378,45408,45436,45470,45499,45531,45562],"EZA^FG_PRICE_MAVG(0,,,,200)":41.82,"KSA^FG_TOTAL_RETURNC(0,-12AM)":14.031005,"TUR^PERCENT_CHANGE(FMA_EPS(+1,0,,,,\"PORTAGG\",\"MEAN\"),FMA_EPS(+1,-1AM,,,,\"PORTAGG\",\"MEAN\"))":-13.6443739855366,"INDA^P_PRICE(0)/P_PRICE_HIGH_PR(0,,,,,,\"PRICE\",\"INTRA\",\"52W\")":0.99512523,"EWZ^FMA_PCT_ABOVE_MAVG(200,0,,,,\"PORTAGG\")":47.1698113207547,"EWM^FG_TOTAL_RETURNC(0,-3AM)":22.774052,"EPHE^FMA_PCT_ABOVE_MAVG(200,0,,,,\"PORTAGG\")":81.8181818181818,"CNYA^FMA_PCT_ABOVE_MAVG(200,0,,,,\"PORTAGG\")":34.4907407407407,"URTH^PERCENT_CHANGE(FMA_EPS(+1,0,,,,\"PORTAGG\",\"MEAN\"),FMA_EPS(+1,-3AM,,,,\"PORTAGG\",\"MEAN\"))":1.34652864186968,"EWZ^FMA_COS_DOWN(\"EPS\",\"1M\",+1,NOW,,,\"PORTAGG\",\"MEANR\")":21.0,"CNYA^SIZE(FG_CONSTITUENTS)":432,"REFKRBASE-FDS^FG_YIELD(NOW,,,0)":3.5,"TRYSA10Y-FDS^FG_YIELD(0,,,,\"YTM\")":null,"CC_ZA^IMF_IFS_RCPI_Q(0)":5.0606,"UAE^FMA_PE(NTMA,0,,,\"PORTAGG\",\"MEANR\")":9.73298694108205,"QAT^FMA_PE(NTMA,0,,,\"PORTAGG\",\"MEANR\")":10.9408223495271,"GREK^FMA_DIV_YLD(NTMA,NOW,NOW,M,\"PORTAGG\",\"MEANR\")":6.35321403367441,"EWM^FMA_EVAL_EBIT(LTMA,NOW,NOW,M,\"PORTAGG\",\"MEANR\")":16.6515288702187,"SET-BKK^FG_ROE(0)":7.98935606036408,"CC_TW^IMF_IFS_RCPI_Q(0)":null,"TUR^FG_FCF_YIELD_NTM(0)":null,"EWY^FMA_PE(LTM,0,,,\"PORTAGG\",\"MEANR\")":14.2545168125115,"TRYID10Y-FDS^FG_YIELD(0,,,,\"YTM\")":null,"EPU^FMA_DIV_YLD(NTMA,NOW,NOW,M,\"PORTAGG\",\"MEANR\")":3.99652966914613,"EPU^FMA_PE(LTM,0,,,\"PORTAGG\",\"MEANR\")":16.8999824725582,"ECH^FG_TOTAL_RETURNC(-10AY,0,AM)":[-1.2006462,-3.1315744,2.026534,-6.082469,-1.0842144,5.3020716,-3.6310792,8.867121,-3.1841278,-7.305354,-7.6963243,-1.6393483,-4.971266,7.075906,-8.161533,0.20190477,-5.2048087,8.382071,7.044363,4.620564,-4.496789,-1.8164098,11.253273,-2.012539,-1.1203051,7.6611876,-6.06364,-3.1888068,8.710039,2.6369214,6.62055,-0.16218424,0.71942806,-1.7705381,8.512163,4.70227,1.3431311,5.1977634,-9.685034,12.792182,8.54932,-2.8866708,-5.1192703,5.337465,-5.6912127,-8.565235,2.300346,-4.0517626,0.46429634,-7.042247,1.9176126,-3.2732666,9.644055,1.6012311,-8.268565,1.2002826,-9.441864,6.339252,-3.5687923,-11.000514,7.972479,-3.2403767,-16.689539,10.488033,-7.3819456,-10.939008,-25.724638,15.951216,2.2296906,7.1115375,8.499802,-6.7870083,-8.4818,4.4858336,12.677193,7.4205875,0.97545385,4.630244,6.94046,0.95266104,-16.42583,4.8214197,-9.346115,5.8157086,-4.7466097,-7.4934425,7.533407,-10.98178,13.232684,0.0,14.936316,-13.834792,19.641472,-15.774268,4.5856714,7.2692275,-13.947648,4.7500014,2.3667455,3.7491798,10.603153,-2.9871523,0.32223463,1.6773701,3.1589985,2.0760179,7.383013,-7.2627487,-11.834317,-4.1058006,8.769035,6.052637,-6.860632,-1.6968787,3.766191,0.1512289,10.079277,-9.369326,-0.116461515,3.4590006,2.817428],"EWZ^FG_PRICE_MAVG(0,,,,60)":29.131166,"TUR^FMA_PCT_ABOVE_MAVG(200,0,,,,\"PORTAGG\")":44.7916666666667,"INDA^FG_TOTAL_RETURNC(0,-6AM)":15.873945,"EWM^FG_TOTAL_RETURNC(0,-1AM)":7.946503,"EIDO^FG_TOTAL_RETURNC(0,-12AM)":8.759522,"SPY^P_PRICE(0)/P_PRICE_LOW_PR(0,,,,,,\"PRICE\",\"INTRA\",\"52W\")-1":0.39854836,"URTH^PERCENT_CHANGE(FMA_EPS(+1,0,,,,\"PORTAGG\",\"MEAN\"),FMA_EPS(+1,-1AM,,,,\"PORTAGG\",\"MEAN\"))":-0.268332196187374,"VNM^SIZE(FG_CONSTITUENTS)":47,"EWZ^FMA_COS_UP(\"EPS\",\"1M\",+1,NOW,,,\"PORTAGG\",\"MEANR\")":24.0,"KSA^FG_ROE(0)":11.7869969442087,"REFAEREPO-FDS^PROPER_NAME(0,,,\"SECURITY\",\"NAME\")":"United Arab Emirates Repo Rate","REFKRBASE-FDS^PROPER_NAME(0,,,\"SECURITY\",\"NAME\")":"South Korea Base Rate","REFCLMPR-FDS^FG_YIELD(NOW,,,0)":5.5,"TRYZA10Y-FDS^PCTCHG(FG_YIELD(0,,,,\"YTM\"),FG_YIELD(-1AM,,,,\"YTM\"))":null,"TRYVN10Y-FDS^FG_YIELD(0,,,,\"YTM\")":null,"TRYMX10Y-FDS^FG_YIELD_NAME":"Treasury - Mexico Benchmark Bond 10Y","VGK^FG_PE_NTM(0,,,90,0)":13.3765193620641,"UAE^FMA_PE(LTM,0,,,\"PORTAGG\",\"MEANR\")":10.187041979797,"EWY^FG_FCF_YIELD_NTM(0)":7.44754537151769,"EPHE^FMA_EVAL_EBITDA(NTMA,0,,,\"PORTAGG\",\"MEANR\")":8.18993145576649,"ECH^JULIAN(FMA_DIV_YLD(NTMA,NOW,NOW,M,\"PORTAGG\",\"MEANR\").DATES)":45534,"EWZ^FG_COMPANY_NAME":"iShares MSCI Brazil ETF","EWM^FMA_PE(LTM,0,,,\"PORTAGG\",\"MEANR\")":19.8441342476382,"EPHE^FMA_DIV_YLD(NTMA,NOW,NOW,M,\"PORTAGG\",\"MEANR\")":3.18046444750277,"EIDO^FG_TOTAL_RETURNC(0,-3AM)":22.105265,"EPU^FG_TOTAL_RETURNC(0,-3AM)":11.102748,"EWW^FMA_COS_DOWN(\"EPS\",\"1M\",+1,NOW,,,\"PORTAGG\",\"MEANR\")":17.0,"TRYKR10Y-FDS^FG_YIELD_NAME":"South Korea Benchmark Bond - 10 Year","CNYA^FG_COMPANY_NAME":"iShares MSCI China A ETF","EWW^FMA_RBICS_REV_CURRENT(30, LOC, \"PORTAGG\")":26.3535994911145,"KSA^P_PRICE(0)/P_PRICE_HIGH_PR(0,,,,,,\"PRICE\",\"INTRA\",\"52W\")":0.96086043,"INDA^FG_TOTAL_RETURNC(0,-1AM)":3.5508156,"EWY^FG_TOTAL_RETURNC(0,-12AM)":17.225147,"EWM^PERCENT_CHANGE(FMA_EPS(+1,0,,,,\"PORTAGG\",\"MEAN\"),FMA_EPS(+1,-3AM,,,,\"PORTAGG\",\"MEAN\"))":13.3594153976854,"VWO^PERCENT_CHANGE(FMA_EPS(+1,0,,,,\"PORTAGG\",\"MEAN\"),FMA_EPS(+1,-3AM,,,,\"PORTAGG\",\"MEAN\"))":-1.45313880728309,"UAE^SIZE(FG_CONSTITUENTS)":46,"CNYA^FMA_COS_DOWN(\"EPS\",\"1M\",+1,NOW,,,\"PORTAGG\",\"MEANR\")":216.0,"VNM^FG_ROE(0)":9.3553181554616,"TRYIN10Y-FDS^FG_YIELD_NAME":"India Benchmark Bond - 10 Year","REFMXTON-FDS^(SUBARRAY(NOT_NA(NO_REPEAT_F(FG_YIELD(NOW,-10AY,D))),0,1)-SUBARRAY(NOT_NA(NO_REPEAT_F(FG_YIELD(NOW,-10AY,D))),1,1))*100":-25.0,"TRYKR10Y-FDS^PCTCHG(FG_YIELD(0,,,,\"YTM\"),FG_YIELD(-3AM,,,,\"YTM\"))":null,"CC_BR^IMF_IFS_RCPI_Q(0)":3.947341,"QAT^FMA_PE(LTM,0,,,\"PORTAGG\",\"MEANR\")":11.8689346465799,"GREK^FMA_PE(NTMA,0,,,\"PORTAGG\",\"MEANR\")":7.10290177420374,"EWM^FMA_DIV_YLD(NTMA,NOW,NOW,M,\"PORTAGG\",\"MEANR\")":3.99173288605785,"REFCNRMB-FDS^(SUBARRAY(NOT_NA(NO_REPEAT_F(FG_YIELD(NOW,-10AY,D))),0,1)-SUBARRAY(NOT_NA(NO_REPEAT_F(FG_YIELD(NOW,-10AY,D))),1,1))*100":-10.0,"GREK^FMA_PE(LTM,0,,,\"PORTAGG\",\"MEANR\")":7.49762653643599,"EWM^FMA_PE(NTMA,0,,,\"PORTAGG\",\"MEANR\")":14.4803844653334,"TRYPE10Y-FDS^FG_YIELD(0,,,,\"YTM\")":null,"VGK^JULIAN(FMA_DIV_YLD(NTMA,NOW,NOW,M,\"PORTAGG\",\"MEANR\").DATES)":45504,"MCHI^FMA_EVAL_EBIT(LTMA,NOW,NOW,M,\"PORTAGG\",\"MEANR\")":13.0930234674182,"EWW^FG_COMPANY_NAME":"iShares MSCI Mexico ETF","REFTHREPO-FDS^FG_YIELD(NOW,,,0)":2.5,"TRYTW10Y-FDS^PCTCHG(FG_YIELD(0,,,,\"YTM\"),FG_YIELD(-1AM,,,,\"YTM\"))":-3.9019687,"KSA^FMA_PE(LTM,0,,,\"PORTAGG\",\"MEANR\")":21.0010997039115,"TRYMY10Y-FDS^PCTCHG(FG_YIELD(0,,,,\"YTM\"),FG_YIELD(-3AM,,,,\"YTM\"))":null,"EWY^FG_ROE(0)":7.15126347025511,"TRYAE10Y-FDS^PCTCHG(FG_YIELD(0,,,,\"YTM\"),FG_YIELD(-1AM,,,,\"YTM\"))":null,"CNYA^FMA_PE(LTM,0,,,\"PORTAGG\",\"MEANR\")":14.0231069386293,"ECH^P_PRICE(0)/P_PRICE_LOW_PR(0,,,,,,\"PRICE\",\"INTRA\",\"52W\")-1":0.15631604,"TRYTR7Y-FDS^PCTCHG(FG_YIELD(0,,,,\"YTM\"),FG_YIELD(-3AM,,,,\"YTM\"))":null,"VNM^FMA_EVAL_EBIT(LTMA,NOW,NOW,M,\"PORTAGG\",\"MEANR\")":18.161284673933,"TUR^JULIAN(FMA_DIV_YLD(NTMA,NOW,NOW,M,\"PORTAGG\",\"MEANR\").DATES)":45534,"EZA^FMA_PE(LTM,0,,,\"PORTAGG\",\"MEANR\")":16.0523202349588,"EWZ^FG_PRICE(0)":29.72,"SET-BKK^FG_TOTAL_RETURNC(0,-12AM)":-3.1392992,"INDA^PERCENT_CHANGE(FMA_EPS(+1,0,,,,\"PORTAGG\",\"MEAN\"),FMA_EPS(+1,-3AM,,,,\"PORTAGG\",\"MEAN\"))":-5.10855434473122,"EWY^P_PRICE(0)/P_PRICE_LOW_PR(0,,,,,,\"PRICE\",\"INTRA\",\"52W\")-1":0.23105156,"EIDO^P_PRICE(0)/P_PRICE_LOW_PR(0,,,,,,\"PRICE\",\"INTRA\",\"52W\")-1":0.28247654,"SPY^P_PRICE(0)/P_PRICE_HIGH_PR(0,,,,,,\"PRICE\",\"INTRA\",\"52W\")":0.9958065,"UAE^FMA_COS_DOWN(\"EPS\",\"1M\",+1,NOW,,,\"PORTAGG\",\"MEANR\")":8.0,"EWY^SIZE(FG_CONSTITUENTS)":100,"UAE^FG_ROE(0)":14.8095958570816,"REFTR1WREPO-FDS^(SUBARRAY(NOT_NA(NO_REPEAT_F(FG_YIELD(NOW,-10AY,D))),0,1)-SUBARRAY(NOT_NA(NO_REPEAT_F(FG_YIELD(NOW,-10AY,D))),1,1))*100":500.0,"REFCLMPR-FDS^PROPER_NAME(0,,,\"SECURITY\",\"NAME\")":"Chile Monetary Policy Rate","TRYKR10Y-FDS^PCTCHG(FG_YIELD(0,,,,\"YTM\"),FG_YIELD(-1AM,,,,\"YTM\"))":null,"TRYTW10Y-FDS^FG_YIELD(0,,,,\"YTM\")":1.49,"CC_KR^IMF_IFS_RCPI_Q(0)":2.6691833,"VGK^FG_PE(0)":15.5268195870201,"TUR^FMA_EVAL_EBIT(LTMA,NOW,NOW,M,\"PORTAGG\",\"MEANR\")":8.83005781394716,"EWY^FMA_DIV_YLD(NTMA,NOW,NOW,M,\"PORTAGG\",\"MEANR\")":2.2721404047511,"EPHE^FG_FCF_YIELD_NTM(0)":5.89411168901471,"CNYA^FMA_EVAL_EBIT(LTMA,NOW,NOW,M,\"PORTAGG\",\"MEANR\")":15.7930552821374,"EWY^FG_COMPANY_NAME":"iShares MSCI South Korea ETF","REFMXTON-FDS^FG_YIELD(NOW,,,0)":10.5,"KSA^FMA_RBICS_REV_CURRENT(30, LOC, \"PORTAGG\")":40.9180654952003,"REFTWDISC-FDS^PROPER_NAME(0,,,\"SECURITY\",\"NAME\")":"Taiwan China Discount Rate","TRYTH10Y-FDS^FG_YIELD(0,,,,\"YTM\")":null,"CC_PL^IMF_IFS_RCPI_Q(0)":2.6024375,"EWW^FMA_PE(NTMA,0,,,\"PORTAGG\",\"MEANR\")":11.0937200301606,"TRYTR7Y-FDS^PCTCHG(FG_YIELD(0,,,,\"YTM\"),FG_YIELD(-1AM,,,,\"YTM\"))":null,"VWO^FMA_EVAL_EBITDA(NTMA,0,,,\"PORTAGG\",\"MEANR\")":9.00030611740051,"QAT^FMA_PE(LTMA,-10AY,0,AM,\"PORTAGG\",\"MEANR\")":[null,null,null,null,14.6174779593328,15.0861002134848,14.7756015900302,14.8686381008757,14.6413338516155,14.5485250139715,14.6175874675481,13.9950296854879,13.9739653709018,13.9638165911172,12.5404995852778,11.2241039562011,10.6329043941418,11.9753269012723,12.1089308718054,12.2881622988342,12.0954213244586,12.2260650906108,12.7282877669842,13.4221135675166,13.1982548395397,13.5556251000485,13.0044406153236,14.2302751100337,15.1580226398912,15.1682945922201,14.6997959895655,14.5732750545583,14.636455883733,13.9913179469768,14.2624275733992,13.6929241156486,12.8369226255296,12.757115158472,12.1863579448023,13.3387438668127,13.9195001457132,13.1531940856872,12.7245092112316,12.7341978872691,12.6138067239756,12.4101230694447,12.7448717143013,13.1882768322537,13.0868839921584,13.662043066346,13.9147355103277,14.032418002224,14.7355663791016,13.6886695746743,13.5510239166606,13.7280494871224,13.2382607346508,13.7543096061168,13.9557287503065,13.5496655422555,13.9224753194194,14.2852204214118,13.9929981556993,14.6503946605104,15.0475905941617,13.8374496762958,13.5608774062658,13.7326088200704,14.3225554975095,14.9262853200982,15.6454414448952,16.2086624434143,15.9291812022502,16.4701602144772,17.6707299278891,17.4369067132571,17.3760667583577,16.9432209996957,16.6624980252342,16.6122028503276,16.2789664823234,16.0061075758214,15.3247571702657,15.5059735680588,15.3092712552022,15.3779130650061,15.3424195251341,14.7237034658495,15.5677415579562,15.8950997861377,16.1892607358496,15.8586078350147,15.2373869225783,14.6946505237238,15.1637350375759,15.143222792554,14.1291567604746,13.7190833627693,13.44222465292,12.1723396399076,12.484623140819,11.7654838504696,11.7148052283213,11.658186854499,11.7702448017749,11.6839947391286,12.2278829028516,11.8567709978362,11.6791479876551,10.8682377438258,11.4421934277085,11.8460660843915,11.5587878237794,11.5696455282931,11.3489020833581,11.1632167382504,10.9854659285439,11.010285348807,11.0650501958211,11.1554709593016,11.5341722601885],"EWY^FG_PRICE_MAVG(0,,,,30)":64.30933,"KSA^FG_TOTAL_RETURNC(0,-6AM)":-0.4086852,"EWY^FG_TOTAL_RETURNC(0,-6AM)":-0.3268957,"EWM^PERCENT_CHANGE(FMA_EPS(+1,0,,,,\"PORTAGG\",\"MEAN\"),FMA_EPS(+1,-1AM,,,,\"PORTAGG\",\"MEAN\"))":5.7507272107078,"VWO^PERCENT_CHANGE(FMA_EPS(+1,0,,,,\"PORTAGG\",\"MEAN\"),FMA_EPS(+1,-1AM,,,,\"PORTAGG\",\"MEAN\"))":0.0,"UAE^FMA_COS_UP(\"EPS\",\"1M\",+1,NOW,,,\"PORTAGG\",\"MEANR\")":7.0,"EWY^FMA_COS_DOWN(\"EPS\",\"1M\",+1,NOW,,,\"PORTAGG\",\"MEANR\")":42.0,"CNYA^FMA_COS_UP(\"EPS\",\"1M\",+1,NOW,,,\"PORTAGG\",\"MEANR\")":108.0,"TRYGR10Y-FDS^FG_YIELD_NAME":"Greece Benchmark Bond - 10 Year","REFTR1WREPO-FDS^FG_YIELD(NOW,,,0)":50.0,"TRYMX10Y-FDS^PCTCHG(FG_YIELD(0,,,,\"YTM\"),FG_YIELD(-3AM,,,,\"YTM\"))":null,"TRYMY10Y-FDS^FG_YIELD_NAME":"Treasury - Malaysia Benchmark Bond 10Y","QAT^JULIAN(FMA_DIV_YLD(NTMA,NOW,NOW,M,\"PORTAGG\",\"MEANR\").DATES)":45534,"CNYA^FMA_EVAL_EBITDA(NTMA,0,,,\"PORTAGG\",\"MEANR\")":9.30475857167655,"TUR^FG_ROE(0)":16.1759813890434,"REFTR1WREPO-FDS^PROPER_NAME(0,,,\"SECURITY\",\"NAME\")":"Turkey Repo Rate - 1 Week","REFCNRMB-FDS^FG_YIELD(NOW,,,0)":3.35,"TRYAE10Y-FDS^FG_YIELD(0,,,,\"YTM\")":null,"TUR^FMA_EVAL_EBITDA(NTMA,0,,,\"PORTAGG\",\"MEANR\")":4.93066050167465,"EWY^FMA_PE(NTMA,0,,,\"PORTAGG\",\"MEANR\")":8.28592531873584,"CNYA^FG_FCF_YIELD_NTM(0)":5.87384694756549,"EPU^FG_TOTAL_RETURNC(0,-6AM)":17.208672,"VGK^PERCENT_CHANGE(FMA_EPS(+1,0,,,,\"PORTAGG\",\"MEAN\"),FMA_EPS(+1,-3AM,,,,\"PORTAGG\",\"MEAN\"))":-2.97003559424656,"TUR^FMA_COS_DOWN(\"EPS\",\"1M\",+1,NOW,,,\"PORTAGG\",\"MEANR\")":27.0,"TRYBR10Y-FDS^FG_YIELD_NAME":"Treasury - Brazil Benchmark Bond 10Y","MCHI^FMA_EVAL_EBITDA(NTMA,0,,,\"PORTAGG\",\"MEANR\")":8.78642386461871,"EWM^JULIAN(FMA_DIV_YLD(NTMA,NOW,NOW,M,\"PORTAGG\",\"MEANR\").DATES)":45534,"EPHE^FMA_PE(NTMA,0,,,\"PORTAGG\",\"MEANR\")":10.3042298917801,"GREK^FG_TOTAL_RETURNC(0,-1AM)":2.6554823,"EIDO^FG_TOTAL_RETURNC(0,-1AM)":5.984473,"SET-BKK^SIZE(FG_CONSTITUENTS)":1,"TRYSA10Y-FDS^PCTCHG(FG_YIELD(0,,,,\"YTM\"),FG_YIELD(-1AM,,,,\"YTM\"))":null,"CC_MY^IMF_IFS_RCPI_Q(0)":null,"TUR^FMA_DIV_YLD(NTMA,NOW,NOW,M,\"PORTAGG\",\"MEANR\")":4.31724526851165,"EPU^FMA_EVAL_EBIT(LTMA,NOW,NOW,M,\"PORTAGG\",\"MEANR\")":11.4873121767359,"TRYPH10Y-FDS^FG_YIELD(0,,,,\"YTM\")":null,"EPU^FG_TOTAL_RETURNC(0,-1AM)":8.605695,"SPY^SIZE(FG_CONSTITUENTS)":503,"EWT^FMA_COS_UP(\"EPS\",\"1M\",+1,NOW,,,\"PORTAGG\",\"MEANR\")":47.0,"SET-BKK^FMA_RBICS_REV_CURRENT(30, LOC, \"PORTAGG\")":23.2046087544499,"MCHI^FMA_DIV_YLD(NTMA,NOW,NOW,M,\"PORTAGG\",\"MEANR\")":3.07012711547964,"EPU^FMA_EVAL_EBITDA(NTMA,0,,,\"PORTAGG\",\"MEANR\")":6.66446613595803,"EPU^FG_COMPANY_NAME":"iShares MSCI Peru and Global Exposure ETF","EWM^FMA_COS_DOWN(\"EPS\",\"1M\",+1,NOW,,,\"PORTAGG\",\"MEANR\")":14.0,"QAT^FMA_RBICS_REV_CURRENT(30, LOC, \"PORTAGG\")":60.183975543734,"EPOL^FG_TOTAL_RETURNC(0,-12AM)":54.031326,"REFMYON-FDS^(SUBARRAY(NOT_NA(NO_REPEAT_F(FG_YIELD(NOW,-10AY,D))),0,1)-SUBARRAY(NOT_NA(NO_REPEAT_F(FG_YIELD(NOW,-10AY,D))),1,1))*100":25.0,"CC_PH^IMF_IFS_RCPI_Q(0)":null,"MCHI^FMA_PE(NTMA,0,,,\"PORTAGG\",\"MEANR\")":9.5732700821252,"EWZ^FMA_PE(LTMA,-10AY,0,AM,\"PORTAGG\",\"MEANR\")":[12.5909525531896,11.7710721212811,12.8711285345201,12.3821295585864,12.1885800480387,12.9145545886341,12.9778854171086,13.6636933464273,13.800726287713,13.9215447277983,13.1901862832019,12.8909377478501,12.205426100294,12.6544756195264,12.5900244875268,12.3646079203774,11.1839518176908,12.3094059496304,13.1200443358177,13.464255170872,12.9141689535031,12.955332216697,13.9776850704466,14.300370655147,14.4763696988221,15.5906077987247,15.0848786753439,14.4427764442552,15.796727509657,16.8555802543184,16.4304566958844,16.0758168826974,15.6855970432541,15.0224897651124,14.9517437128337,15.5117788775806,15.4252387902523,15.2508681435205,14.7554054458208,14.870662231539,16.5164342313116,16.8055211591156,16.1676928534332,15.9572622567192,15.1241945783815,14.1473158057383,14.3508043521157,13.7012688221095,13.4457260279153,13.8641912054275,13.7430360887533,13.3395078418239,15.1660578171763,14.9586829525685,14.4359300702532,14.1873857323863,13.9679047438094,14.2264455720421,14.4155283973482,13.898790266843,14.4935183592724,15.609184707375,15.2368419361995,17.3311855780565,17.1518129491951,16.9121479716332,16.2104194394273,16.5041899354717,18.939897704027,20.1683134571799,32.9353354296347,34.6877721784404,30.8480499170405,32.4462368953768,32.5586617891736,35.8510342766203,28.9550743575703,20.8624438796064,19.7413350019577,18.4154320631197,17.3123977077294,16.2547175362148,14.5304662799672,12.9127894836635,11.1722979632495,9.54610067194491,7.93391106747641,6.6972883214495,7.08350516237362,7.0462914320019,7.04011673809298,6.80921308539068,6.695277791825,6.25788756286935,6.16967110196553,6.25307305330145,5.98223407324564,6.23870299734877,5.79799911665162,5.63836730172014,5.9359267508166,5.59331509373021,5.55987916441246,5.75371319481509,6.06682363055891,6.67661683128178,7.11998105725317,7.0851026715193,7.16788587765465,7.17088458020101,8.01258971477597,8.74835634672218,8.22212805509769,8.73669236638329,8.37925894955807,8.28354613497546,8.0646274253994,7.98176396468763,7.99763848345983,8.6356011377095,9.06759003738224],"KSA^PERCENT_CHANGE(FMA_EPS(+1,0,,,,\"PORTAGG\",\"MEAN\"),FMA_EPS(+1,-3AM,,,,\"PORTAGG\",\"MEAN\"))":-0.902233564864035,"SET-BKK^P_PRICE(0)/P_PRICE_LOW_PR(0,,,,,,\"PRICE\",\"INTRA\",\"52W\")-1":0.13900733,"INDA^PERCENT_CHANGE(FMA_EPS(+1,0,,,,\"PORTAGG\",\"MEAN\"),FMA_EPS(+1,-1AM,,,,\"PORTAGG\",\"MEAN\"))":-2.55638628856495,"EWY^FG_TOTAL_RETURNC(0,-3AM)":1.9607902,"EWM^FMA_PCT_ABOVE_MAVG(200,0,,,,\"PORTAGG\")":52.9411764705882,"EIDO^P_PRICE(0)/P_PRICE_HIGH_PR(0,,,,,,\"PRICE\",\"INTRA\",\"52W\")":0.98242646,"SPY^FG_TOTAL_RETURNC(0,-6AM)":10.081315,"VWO^FMA_PCT_ABOVE_MAVG(200,0,,,,\"PORTAGG\")":40.8432708688245,"EWY^FMA_COS_UP(\"EPS\",\"1M\",+1,NOW,,,\"PORTAGG\",\"MEANR\")":37.0,"CC_MX^IMF_IFS_RCPI_Q(0)":4.771999,"EWJ^FG_TOTAL_RETURNC(0,-6AM)":2.688861,"TRYPE10Y-FDS^PCTCHG(FG_YIELD(0,,,,\"YTM\"),FG_YIELD(-3AM,,,,\"YTM\"))":null,"EWY^FG_PRICE(0)":67.08,"KSA^FMA_PCT_ABOVE_MAVG(200,0,,,,\"PORTAGG\")":47.5806451612903,"SET-BKK^FG_TOTAL_RETURNC(0,-3AM)":10.744131,"EPU^P_PRICE(0)/P_PRICE_LOW_PR(0,,,,,,\"PRICE\",\"INTRA\",\"52W\")-1":0.54886174,"EIDO^FG_TOTAL_RETURNC(0,-6AM)":5.936134,"EWJ^P_PRICE(0)/P_PRICE_HIGH_PR(0,,,,,,\"PRICE\",\"INTRA\",\"52W\")":0.99658656,"TUR^SIZE(FG_CONSTITUENTS)":98,"VNM^FMA_RBICS_REV_CURRENT(30, LOC, \"PORTAGG\")":56.1319491351921,"TRYZA10Y-FDS^FG_YIELD_NAME":"Treasury - South Africa Benchmark Bond 10Y","REFTHREPO-FDS^(SUBARRAY(NOT_NA(NO_REPEAT_F(FG_YIELD(NOW,-10AY,D))),0,1)-SUBARRAY(NOT_NA(NO_REPEAT_F(FG_YIELD(NOW,-10AY,D))),1,1))*100":25.0,"REFMXTON-FDS^PROPER_NAME(0,,,\"SECURITY\",\"NAME\")":"Mexico Target Rate - Overnight","REFCNRMB-FDS^PROPER_NAME(0,,,\"SECURITY\",\"NAME\")":"China Loan Prime Rate (LPR) - 1 Year","TRYMX10Y-FDS^PCTCHG(FG_YIELD(0,,,,\"YTM\"),FG_YIELD(-1AM,,,,\"YTM\"))":null,"TRYPE10Y-FDS^FG_YIELD_NAME":"Treasury - Peru Benchmark Bond 10Y","GREK^JULIAN(FMA_DIV_YLD(NTMA,NOW,NOW,M,\"PORTAGG\",\"MEANR\").DATES)":45534,"EWW^SIZE(FG_CONSTITUENTS)":45,"TRYSA10Y-FDS^PCTCHG(FG_YIELD(0,,,,\"YTM\"),FG_YIELD(-3AM,,,,\"YTM\"))":null,"EWT^FG_COMPANY_NAME":"iShares MSCI Taiwan ETF","TRYMY10Y-FDS^PCTCHG(FG_YIELD(0,,,,\"YTM\"),FG_YIELD(-1AM,,,,\"YTM\"))":null,"TRYPH10Y-FDS^FG_YIELD_NAME":"Philippines Benchmark Bond - 10 Year","TUR^FMA_PE(LTM,0,,,\"PORTAGG\",\"MEANR\")":8.48317416142408,"GREK^PERCENT_CHANGE(FMA_EPS(+1,0,,,,\"PORTAGG\",\"MEAN\"),FMA_EPS(+1,-1AM,,,,\"PORTAGG\",\"MEAN\"))":-0.676978503670497,"URTH^FG_TOTAL_RETURNC(0,-6AM)":9.295427,"SPY^FMA_COS_DOWN(\"EPS\",\"1M\",+1,NOW,,,\"PORTAGG\",\"MEANR\")":162.0,"MCHI^FMA_RBICS_REV_CURRENT(30, LOC, \"PORTAGG\")":25.3650615689081,"EPU^FG_FCF_YIELD_NTM(0)":7.4862788343306,"TRYPL10Y-FDS^PCTCHG(FG_YIELD(0,,,,\"YTM\"),FG_YIELD(-3AM,,,,\"YTM\"))":null,"TIPSCL10Y-FDS^FG_YIELD(0,,,,\"YTM\")":null,"EWW^JULIAN(FMA_DIV_YLD(NTMA,NOW,NOW,M,\"PORTAGG\",\"MEANR\").DATES)":45534,"DDR3512M-FDS^FG_PRICE_CHANGE(0,-1AY)":-11.8769449659505,"EWW^FG_PRICE_MAVG(0,,,,200)":62.42405,"VNM^FG_TOTAL_RETURNC(0,-12AM)":-0.99960566,"SET-BKK^PERCENT_CHANGE(FMA_EPS(+1,0,,,,\"PORTAGG\",\"MEAN\"),FMA_EPS(+1,-1AM,,,,\"PORTAGG\",\"MEAN\"))":-2.15959626283397,"INDA^FMA_PCT_ABOVE_MAVG(200,0,,,,\"PORTAGG\")":89.4736842105263,"EWY^FG_TOTAL_RETURNC(0,-1AM)":1.3599277,"URTH^FMA_COS_DOWN(\"EPS\",\"1M\",+1,NOW,,,\"PORTAGG\",\"MEANR\")":524.0,"SET-BKK^FMA_EVAL_EBITDA(NTMA,0,,,\"PORTAGG\",\"MEANR\")":9.74154587111645,"DDR3512M-FDS^FG_PRICE_MAVG(0,,,,30)":0.88732684,"KSA^FG_PRICE_MAVG(0,,,,30)":42.149334,"EWW^FG_PRICE_MAVG(0,,,,30)":53.942,"GREK^FG_TOTAL_RETURNC(0,-6AM)":10.12876,"EWY^PERCENT_CHANGE(FMA_EPS(+1,0,,,,\"PORTAGG\",\"MEAN\"),FMA_EPS(+1,-3AM,,,,\"PORTAGG\",\"MEAN\"))":7.58160772088785,"EWJ^FG_TOTAL_RETURNC(0,-3AM)":7.8935623,"VGK^PERCENT_CHANGE(FMA_EPS(+1,0,,,,\"PORTAGG\",\"MEAN\"),FMA_EPS(+1,-1AM,,,,\"PORTAGG\",\"MEAN\"))":0.0,"TUR^FMA_COS_UP(\"EPS\",\"1M\",+1,NOW,,,\"PORTAGG\",\"MEANR\")":12.0,"UAE^FMA_RBICS_REV_CURRENT(30, LOC, \"PORTAGG\")":60.7665610773727,"GREK^FG_ROE(0)":15.0871363969017,"REFTWDISC-FDS^(SUBARRAY(NOT_NA(NO_REPEAT_F(FG_YIELD(NOW,-10AY,D))),0,1)-SUBARRAY(NOT_NA(NO_REPEAT_F(FG_YIELD(NOW,-10AY,D))),1,1))*100":12.5,"TRYTW10Y-FDS^PCTCHG(FG_YIELD(0,,,,\"YTM\"),FG_YIELD(-3AM,,,,\"YTM\"))":-12.291026,"TRYTR7Y-FDS^FG_YIELD(0,,,,\"YTM\")":null,"TRYPL10Y-FDS^FG_YIELD(0,,,,\"YTM\")":null,"KSA^FMA_PE(NTMA,0,,,\"PORTAGG\",\"MEANR\")":17.2717579890107,"EZA^FMA_EVAL_EBIT(LTMA,NOW,NOW,M,\"PORTAGG\",\"MEANR\")":12.705652118533,"CNYA^FMA_DIV_YLD(NTMA,NOW,NOW,M,\"PORTAGG\",\"MEANR\")":3.24726807658606,"SET-BKK^FMA_PCT_ABOVE_MAVG(200,0,,,,\"PORTAGG\")":45.1183431952663,"EZA^FG_ROE(0)":12.4636496672841,"TRYPL10Y-FDS^FG_YIELD_NAME":"Treasury - Poland Benchmark Bond 10Y","TRYCN10Y-FDS^FG_YIELD(0,,,,\"YTM\")":null,"MCHI^SIZE(FG_CONSTITUENTS)":596,"EIDO^FMA_DIV_YLD(NTMA,NOW,NOW,M,\"PORTAGG\",\"MEANR\")":4.0225889472528,"VNM^FG_PRICE(0)":12.76,"VNM^P_PRICE(0)/P_PRICE_HIGH_PR(0,,,,,,\"PRICE\",\"INTRA\",\"52W\")":0.9173257,"EWY^PERCENT_CHANGE(FMA_EPS(+1,0,,,,\"PORTAGG\",\"MEAN\"),FMA_EPS(+1,-1AM,,,,\"PORTAGG\",\"MEAN\"))":-1.44993682892036,"VGK^FMA_PCT_ABOVE_MAVG(200,0,,,,\"PORTAGG\")":63.370253164557,"TUR^FMA_RBICS_REV_CURRENT(30, LOC, \"PORTAGG\")":22.2627339205507,"REFTHREPO-FDS^PROPER_NAME(0,,,\"SECURITY\",\"NAME\")":"Thailand Repo Rate - 1 Day","REFTWDISC-FDS^FG_YIELD(NOW,,,0)":2.0,"MCHI^FG_FCF_YIELD_NTM(0)":7.03910956617154,"EWM^FG_COMPANY_NAME":"iShares MSCI Malaysia ETF","CC_PE^IMF_IFS_RCPI_Q(0)":null,"EZA^FMA_EVAL_EBITDA(NTMA,0,,,\"PORTAGG\",\"MEANR\")":7.71840515294638,"EPHE^JULIAN(FMA_DIV_YLD(NTMA,NOW,NOW,M,\"PORTAGG\",\"MEANR\").DATES)":45534,"CNYA^FMA_PE(NTMA,0,,,\"PORTAGG\",\"MEANR\")":11.5833280564317,"EIDO^FMA_PCT_ABOVE_MAVG(200,0,,,,\"PORTAGG\")":66.2162162162162,"TRYVN10Y-FDS^PCTCHG(FG_YIELD(0,,,,\"YTM\"),FG_YIELD(-3AM,,,,\"YTM\"))":null,"EWW^FMA_DIV_YLD(NTMA,NOW,NOW,M,\"PORTAGG\",\"MEANR\")":4.53550194325374,"KSA^JULIAN(FMA_DIV_YLD(NTMA,NOW,NOW,M,\"PORTAGG\",\"MEANR\").DATES)":45534,"EZA^FG_FCF_YIELD_NTM(0)":7.25490279133128,"EIDO^FMA_EVAL_EBIT(LTMA,NOW,NOW,M,\"PORTAGG\",\"MEANR\")":9.87891996673469,"EWW^FG_TOTAL_RETURNC(0,-3AM)":-2.3483336,"EPOL^FG_COMPANY_NAME":"iShares MSCI Poland ETF","EIDO^FG_COMPANY_NAME":"iShares MSCI Indonesia ETF","EWT^FG_PRICE_MAVG(0,,,,200)":49.6923,"VNM^FG_TOTAL_RETURNC(0,-6AM)":-7.736802,"EWW^P_PRICE(0)/P_PRICE_LOW_PR(0,,,,,,\"PRICE\",\"INTRA\",\"52W\")-1":0.080937386,"EIDO^PERCENT_CHANGE(FMA_EPS(+1,0,,,,\"PORTAGG\",\"MEAN\"),FMA_EPS(+1,-3AM,,,,\"PORTAGG\",\"MEAN\"))":2.85594561800699,"URTH^P_PRICE(0)/P_PRICE_LOW_PR(0,,,,,,\"PRICE\",\"INTRA\",\"52W\")-1":0.36966002,"SET-BKK^FMA_COS_DOWN(\"EPS\",\"1M\",+1,NOW,,,\"PORTAGG\",\"MEANR\")":72.0,"EWT^FMA_COS_DOWN(\"EPS\",\"1M\",+1,NOW,,,\"PORTAGG\",\"MEANR\")":16.0,"EWZ^FG_ROE(0)":18.3986152531054,"REFQALEND-FDS^PROPER_NAME(0,,,\"SECURITY\",\"NAME\")":"Qatar Lending Rate - Overnight","PASP-FDS^FG_PRICE_CHANGE(0,-1AM)":9.23076923076922,"UAE^FG_PRICE_MAVG(0,,,,60)":14.66396,"VNM^FG_TOTAL_RETURNC(0,-3AM)":3.824246,"QAT^FG_TOTAL_RETURNC(0,-12AM)":9.466564,"GREK^PERCENT_CHANGE(FMA_EPS(+1,0,,,,\"PORTAGG\",\"MEAN\"),FMA_EPS(+1,-3AM,,,,\"PORTAGG\",\"MEAN\"))":12.6966156874931,"EWW^FG_TOTAL_RETURNC(0,-6AM)":-19.874012,"EPU^FMA_COS_DOWN(\"EPS\",\"1M\",+1,NOW,,,\"PORTAGG\",\"MEANR\")":6.0,"ECH^PERCENT_CHANGE(FMA_EPS(+1,0,,,,\"PORTAGG\",\"MEAN\"),FMA_EPS(+1,-3AM,,,,\"PORTAGG\",\"MEAN\"))":-6.41417227266076,"NI-FDS^MAX(FG_PRICE(0,-5AY))":48241.0,"UAE^FG_PRICE(0)":15.44,"EWT^FG_PRICE_MAVG(0,,,,60)":53.137333,"QAT^P_PRICE(0)/P_PRICE_LOW_PR(0,,,,,,\"PRICE\",\"INTRA\",\"52W\")-1":0.17305243,"EPU^FMA_PCT_ABOVE_MAVG(200,0,,,,\"PORTAGG\")":69.2307692307692,"ECH^FG_TOTAL_RETURNC(0,-12AM)":11.568487,"URTH^P_PRICE(0)/P_PRICE_HIGH_PR(0,,,,,,\"PRICE\",\"INTRA\",\"52W\")":0.998436,"SET-BKK^FMA_COS_UP(\"EPS\",\"1M\",+1,NOW,,,\"PORTAGG\",\"MEANR\")":49.0,"TRYTH10Y-FDS^FG_YIELD_NAME":"Thailand Benchmark Bond - 10 Year","CNYA^JULIAN(FMA_DIV_YLD(NTMA,NOW,NOW,M,\"PORTAGG\",\"MEANR\").DATES)":45534,"REFPEMPR-FDS^FG_YIELD(NOW,,,0)":5.25,"EWM^FG_PRICE_MAVG(0,,,,30)":25.862667,"VNM^FG_TOTAL_RETURNC(0,-1AM)":0.7898927,"QAT^P_PRICE(0)/P_PRICE_HIGH_PR(0,,,,,,\"PRICE\",\"INTRA\",\"52W\")":0.992973,"QAT^SIZE(FG_CONSTITUENTS)":35,"EIDO^FMA_EVAL_EBITDA(NTMA,0,,,\"PORTAGG\",\"MEANR\")":6.9165533293796,"TUR^FG_PRICE_MAVG(0,,,,200)":38.250374,"VNM^PERCENT_CHANGE(FMA_EPS(+1,0,,,,\"PORTAGG\",\"MEAN\"),FMA_EPS(+1,-3AM,,,,\"PORTAGG\",\"MEAN\"))":7.25751398853404,"GREK^FMA_PCT_ABOVE_MAVG(200,0,,,,\"PORTAGG\")":58.6206896551724,"EPOL^P_PRICE(0)/P_PRICE_LOW_PR(0,,,,,,\"PRICE\",\"INTRA\",\"52W\")-1":0.5146164,"URTH^FG_TOTAL_RETURNC(0,-3AM)":6.335449,"EWJ^FMA_COS_DOWN(\"EPS\",\"1M\",+1,NOW,,,\"PORTAGG\",\"MEANR\")":82.0,"EWM^FMA_COS_UP(\"EPS\",\"1M\",+1,NOW,,,\"PORTAGG\",\"MEANR\")":11.0,"EWW^FG_ROE(0)":10.9805193870857,"MCHI^JULIAN(FMA_DIV_YLD(NTMA,NOW,NOW,M,\"PORTAGG\",\"MEANR\").DATES)":45534,"TUR^FG_PRICE_MAVG(0,,,,30)":37.07567,"EPU^FG_PRICE_MAVG(0,,,,200)":38.75296,"VNM^FMA_PCT_ABOVE_MAVG(200,0,,,,\"PORTAGG\")":45.6521739130435,"QAT^FG_TOTAL_RETURNC(0,-6AM)":9.404289,"EZA^FG_TOTAL_RETURNC(0,-12AM)":41.752888,"EWW^FG_TOTAL_RETURNC(0,-1AM)":4.3337703,"ECH^P_PRICE(0)/P_PRICE_HIGH_PR(0,,,,,,\"PRICE\",\"INTRA\",\"52W\")":0.92563474,"VWO^P_PRICE(0)/P_PRICE_LOW_PR(0,,,,,,\"PRICE\",\"INTRA\",\"52W\")-1":0.28847945,"EWJ^FMA_COS_UP(\"EPS\",\"1M\",+1,NOW,,,\"PORTAGG\",\"MEANR\")":92.0,"QAT^FMA_COS_DOWN(\"EPS\",\"1M\",+1,NOW,,,\"PORTAGG\",\"MEANR\")":2.0,"INDA^FMA_RBICS_REV_CURRENT(30, LOC, \"PORTAGG\")":28.8431636010091,"REFMYON-FDS^FG_YIELD(NOW,,,0)":3.0,"TRYPE10Y-FDS^PCTCHG(FG_YIELD(0,,,,\"YTM\"),FG_YIELD(-1AM,,,,\"YTM\"))":null,"TRYID10Y-FDS^FG_YIELD_NAME":"Treasury - Indonesia Benchmark Bond 10Y","CC_ID^IMF_IFS_RCPI_Q(0)":null,"MCHI^FMA_PE(LTM,0,,,\"PORTAGG\",\"MEANR\")":13.3849917073683,"EZA^JULIAN(FMA_DIV_YLD(NTMA,NOW,NOW,M,\"PORTAGG\",\"MEANR\").DATES)":45534,"EWW^FMA_PE(LTM,0,,,\"PORTAGG\",\"MEANR\")":13.7697215870542,"REFINREPO-FDS^(SUBARRAY(NOT_NA(NO_REPEAT_F(FG_YIELD(NOW,-10AY,D))),0,1)-SUBARRAY(NOT_NA(NO_REPEAT_F(FG_YIELD(NOW,-10AY,D))),1,1))*100":25.0,"REFPEMPR-FDS^(SUBARRAY(NOT_NA(NO_REPEAT_F(FG_YIELD(NOW,-10AY,D))),0,1)-SUBARRAY(NOT_NA(NO_REPEAT_F(FG_YIELD(NOW,-10AY,D))),1,1))*100":-25.0,"TRYTH10Y-FDS^PCTCHG(FG_YIELD(0,,,,\"YTM\"),FG_YIELD(-3AM,,,,\"YTM\"))":null,"TRYIN10Y-FDS^FG_YIELD(0,,,,\"YTM\")":6.752,"VWO^FMA_EVAL_EBIT(LTMA,NOW,NOW,M,\"PORTAGG\",\"MEANR\")":14.5412114354492,"VNM^FMA_EVAL_EBITDA(NTMA,0,,,\"PORTAGG\",\"MEANR\")":11.1665634855912,"SET-BKK^FMA_EVAL_EBIT(LTMA,NOW,NOW,M,\"PORTAGG\",\"MEANR\")":18.0618302100449,"EWZ^FMA_EVAL_EBIT(LTMA,NOW,NOW,M,\"PORTAGG\",\"MEANR\")":6.86951870829403,"EPU^FMA_PE(NTMA,0,,,\"PORTAGG\",\"MEANR\")":11.3018398055074,"CC_US^IMF_IFS_RCPI_Q(0)":3.19889,"VWO^FG_TOTAL_RETURNC(0,-6AM)":16.72082,"EWM^FG_ROE(0)":8.36477099772018,"TRYTH10Y-FDS^PCTCHG(FG_YIELD(0,,,,\"YTM\"),FG_YIELD(-1AM,,,,\"YTM\"))":null,"SET-BKK^FG_PRICE_MAVG(0,,,,200)":1366.5402,"EPU^FG_PRICE(0)":44.22,"UAE^FG_TOTAL_RETURNC(0,-12AM)":4.3456197,"QAT^FG_TOTAL_RETURNC(0,-3AM)":8.441555,"EWW^PERCENT_CHANGE(FMA_EPS(+1,0,,,,\"PORTAGG\",\"MEAN\"),FMA_EPS(+1,-3AM,,,,\"PORTAGG\",\"MEAN\"))":-3.30634949707863,"EPOL^P_PRICE(0)/P_PRICE_HIGH_PR(0,,,,,,\"PRICE\",\"INTRA\",\"52W\")":0.95323884,"VWO^P_PRICE(0)/P_PRICE_HIGH_PR(0,,,,,,\"PRICE\",\"INTRA\",\"52W\")":0.99659264,"URTH^SIZE(FG_CONSTITUENTS)":1412,"QAT^FMA_COS_UP(\"EPS\",\"1M\",+1,NOW,,,\"PORTAGG\",\"MEANR\")":0.0,"EPU^SIZE(FG_CONSTITUENTS)":27,"EWT^FG_ROE(0)":11.0687130242399,"EIDO^FG_FCF_YIELD_NTM(0)":null,"ECH^FG_COMPANY_NAME":"iShares MSCI Chile ETF","EPU^FMA_COS_UP(\"EPS\",\"1M\",+1,NOW,,,\"PORTAGG\",\"MEANR\")":8.0,"CPALM-FDS^FG_PRICE_CHANGE(0,-6AM)":-0.493421052631582,"QAT^PERCENT_CHANGE(FMA_EPS(+1,0,,,,\"PORTAGG\",\"MEAN\"),FMA_EPS(+1,-3AM,,,,\"PORTAGG\",\"MEAN\"))":-2.58603273314094,"EZA^P_PRICE(0)/P_PRICE_LOW_PR(0,,,,,,\"PRICE\",\"INTRA\",\"52W\")-1":0.43931782,"EWW^PERCENT_CHANGE(FMA_EPS(+1,0,,,,\"PORTAGG\",\"MEAN\"),FMA_EPS(+1,-1AM,,,,\"PORTAGG\",\"MEAN\"))":1.0363286404151,"ECH^FG_TOTAL_RETURNC(0,-6AM)":6.1612487,"GREK^FMA_RBICS_REV_CURRENT(30, LOC, \"PORTAGG\")":43.21455340076,"VNM^FG_FCF_YIELD_NTM(0)":2.35619597506396,"CPALM-FDS^FG_PRICE_CHANGE(0,-3AM)":7.35107731305451,"SET-BKK^FG_PRICE_MAVG(0,,,,30)":1400.7976,"EPOL^FG_PRICE_MAVG(0,,,,200)":23.594925,"UAE^P_PRICE(0)/P_PRICE_LOW_PR(0,,,,,,\"PRICE\",\"INTRA\",\"52W\")-1":0.16572285,"QAT^PERCENT_CHANGE(FMA_EPS(+1,0,,,,\"PORTAGG\",\"MEAN\"),FMA_EPS(+1,-1AM,,,,\"PORTAGG\",\"MEAN\"))":-1.12605303561249,"EZA^P_PRICE(0)/P_PRICE_HIGH_PR(0,,,,,,\"PRICE\",\"INTRA\",\"52W\")":0.9978674,"EPOL^FG_TOTAL_RETURNC(0,-6AM)":9.116543,"EPOL^FG_PRICE_MAVG(0,,,,60)":24.108,"EZA^FG_TOTAL_RETURNC(0,-3AM)":21.966827,"EWW^FMA_PCT_ABOVE_MAVG(200,0,,,,\"PORTAGG\")":28.8888888888889,"EPOL^FG_TOTAL_RETURNC(0,-3AM)":1.5931368,"ECH^PERCENT_CHANGE(FMA_EPS(+1,0,,,,\"PORTAGG\",\"MEAN\"),FMA_EPS(+1,-1AM,,,,\"PORTAGG\",\"MEAN\"))":-5.64587593725242,"VWO^FG_TOTAL_RETURNC(0,-3AM)":10.889376,"MCHI^FMA_COS_DOWN(\"EPS\",\"1M\",+1,NOW,,,\"PORTAGG\",\"MEANR\")":286.0,"EWT^FMA_RBICS_REV_CURRENT(30, LOC, \"PORTAGG\")":18.0319446632692,"EPU^FG_ROE(0)":10.9530569994393,"REFINREPO-FDS^PROPER_NAME(0,,,\"SECURITY\",\"NAME\")":"India Repo Rate","REFPEMPR-FDS^PROPER_NAME(0,,,\"SECURITY\",\"NAME\")":"Peru Policy Rate","TRYPH10Y-FDS^PCTCHG(FG_YIELD(0,,,,\"YTM\"),FG_YIELD(-3AM,,,,\"YTM\"))":null,"VWO^FMA_DIV_YLD(NTMA,NOW,NOW,M,\"PORTAGG\",\"MEANR\")":2.94407048268152,"VNM^FMA_DIV_YLD(NTMA,NOW,NOW,M,\"PORTAGG\",\"MEANR\")":1.88891938155224,"INDA^FMA_EVAL_EBIT(LTMA,NOW,NOW,M,\"PORTAGG\",\"MEANR\")":24.0284760570648,"UAE^FG_COMPANY_NAME":"iShares MSCI UAE ETF","SET-BKK^FMA_DIV_YLD(NTMA,NOW,NOW,M,\"PORTAGG\",\"MEANR\")":3.71287393053828,"EWZ^FMA_DIV_YLD(NTMA,NOW,NOW,M,\"PORTAGG\",\"MEANR\")":6.4096323785072,"EWT^FG_FCF_YIELD_NTM(0)":3.9743261716422,"EPOL^FMA_EVAL_EBIT(LTMA,NOW,NOW,M,\"PORTAGG\",\"MEANR\")":8.3549782889855,"SET-BKK^FG_COMPANY_NAME":"Thailand SET","VNM^FMA_PE(LTM,0,,,\"PORTAGG\",\"MEANR\")":17.3565373157066,"INDA^FMA_PE(LTM,0,,,\"PORTAGG\",\"MEANR\")":28.8793769042863,"REFPHRREPO-FDS^PROPER_NAME(0,,,\"SECURITY\",\"NAME\")":"Philippines Reverse Repo Rate - Overnight","TRYCN10Y-FDS^PCTCHG(FG_YIELD(0,,,,\"YTM\"),FG_YIELD(-1AM,,,,\"YTM\"))":null,"EWZ^FMA_PE(NTMA,0,,,\"PORTAGG\",\"MEANR\")":8.2567473594,"ECH^FMA_EVAL_EBITDA(NTMA,0,,,\"PORTAGG\",\"MEANR\")":5.72156770782662,"BRENT-FDS^MAX(FG_PRICE(0,-5AY))":140.85,"EPOL^FG_PRICE(0)":24.87,"UAE^P_PRICE(0)/P_PRICE_HIGH_PR(0,,,,,,\"PRICE\",\"INTRA\",\"52W\")":0.98436743,"QAT^FMA_PCT_ABOVE_MAVG(200,0,,,,\"PORTAGG\")":65.7142857142857,"EZA^FG_TOTAL_RETURNC(0,-1AM)":7.5653195,"EWT^FG_TOTAL_RETURNC(0,-12AM)":43.594696,"EPOL^FG_TOTAL_RETURNC(0,-1AM)":0.72903633,"ECH^FMA_PCT_ABOVE_MAVG(200,0,,,,\"PORTAGG\")":42.8571428571429,"VGK^P_PRICE(0)/P_PRICE_LOW_PR(0,,,,,,\"PRICE\",\"INTRA\",\"52W\")-1":0.30257905,"URTH^FMA_COS_UP(\"EPS\",\"1M\",+1,NOW,,,\"PORTAGG\",\"MEANR\")":465.0,"EPOL^SIZE(FG_CONSTITUENTS)":35,"EWM^FMA_RBICS_REV_CURRENT(30, LOC, \"PORTAGG\")":44.1034115397686,"REFSAREPO-FDS^(SUBARRAY(NOT_NA(NO_REPEAT_F(FG_YIELD(NOW,-10AY,D))),0,1)-SUBARRAY(NOT_NA(NO_REPEAT_F(FG_YIELD(NOW,-10AY,D))),1,1))*100":-50.0,"TRYQA10Y-FDS^PCTCHG(FG_YIELD(0,,,,\"YTM\"),FG_YIELD(-3AM,,,,\"YTM\"))":null,"TRYGR10Y-FDS^FG_YIELD(0,,,,\"YTM\")":null,"SET-BKK^FG_FCF_YIELD_NTM(0)":4.62805300379694,"INDA^FG_FCF_YIELD_NTM(0)":2.58042500993598,"EWZ^FG_FCF_YIELD_NTM(0)":9.32594081603962,"EWT^FMA_EVAL_EBITDA(NTMA,0,,,\"PORTAGG\",\"MEANR\")":9.48940031327749,"EPU^JULIAN(FMA_DIV_YLD(NTMA,NOW,NOW,M,\"PORTAGG\",\"MEANR\").DATES)":45534,"EIDO^FMA_PE(NTMA,0,,,\"PORTAGG\",\"MEANR\")":13.8991224565539,"EPOL^FG_ROE(0)":13.2060543990884,"REFSAREPO-FDS^FG_YIELD(NOW,,,0)":5.5,"REFEUREFI-FDS^(SUBARRAY(NOT_NA(NO_REPEAT_F(FG_YIELD(NOW,-10AY,D))),0,1)-SUBARRAY(NOT_NA(NO_REPEAT_F(FG_YIELD(NOW,-10AY,D))),1,1))*100":-60.0,"TRYQA10Y-FDS^PCTCHG(FG_YIELD(0,,,,\"YTM\"),FG_YIELD(-1AM,,,,\"YTM\"))":null,"VWO^FG_PE_NTM(0,,,90,0)":12.874052173141,"VNM^FMA_PE(NTMA,0,,,\"PORTAGG\",\"MEANR\")":13.7087628718856,"TUR^FG_COMPANY_NAME":"iShares MSCI Turkey ETF","CNYA^FG_TOTAL_RETURNC(0,-12AM)":5.1481843,"VWO^FMA_COS_UP(\"EPS\",\"1M\",+1,NOW,,,\"PORTAGG\",\"MEANR\")":968.0,"INDA^FMA_COS_UP(\"EPS\",\"1M\",+1,NOW,,,\"PORTAGG\",\"MEANR\")":57.0,"EPU^FMA_RBICS_REV_CURRENT(30, LOC, \"PORTAGG\")":33.2507363387927,"REFSAREPO-FDS^PROPER_NAME(0,,,\"SECURITY\",\"NAME\")":"Saudi Arabia Repo Rate","REFPHRREPO-FDS^(SUBARRAY(NOT_NA(NO_REPEAT_F(FG_YIELD(NOW,-10AY,D))),0,1)-SUBARRAY(NOT_NA(NO_REPEAT_F(FG_YIELD(NOW,-10AY,D))),1,1))*100":-25.0,"TRYZA10Y-FDS^FG_YIELD(0,,,,\"YTM\")":null,"EIDO^FMA_PE(LTM,0,,,\"PORTAGG\",\"MEANR\")":18.574815650151,"VNM^JULIAN(FMA_DIV_YLD(NTMA,NOW,NOW,M,\"PORTAGG\",\"MEANR\").DATES)":45534,"BRENT-FDS^FG_PRICE_CHANGE(0,-6AM)":0.0,"MCHI^FG_PRICE_MAVG(0,,,,200)":41.2884,"UAE^FG_TOTAL_RETURNC(0,-1AM)":3.8332224,"EWT^P_PRICE(0)/P_PRICE_HIGH_PR(0,,,,,,\"PRICE\",\"INTRA\",\"52W\")":0.9772925,"VGK^P_PRICE(0)/P_PRICE_HIGH_PR(0,,,,,,\"PRICE\",\"INTRA\",\"52W\")":0.9989554,"VWO^FMA_COS_DOWN(\"EPS\",\"1M\",+1,NOW,,,\"PORTAGG\",\"MEANR\")":1194.0,"MCHI^FMA_COS_UP(\"EPS\",\"1M\",+1,NOW,,,\"PORTAGG\",\"MEANR\")":169.0,"EPOL^FMA_COS_DOWN(\"EPS\",\"1M\",+1,NOW,,,\"PORTAGG\",\"MEANR\")":15.0,"REFPL7D-FDS^(SUBARRAY(NOT_NA(NO_REPEAT_F(FG_YIELD(NOW,-10AY,D))),0,1)-SUBARRAY(NOT_NA(NO_REPEAT_F(FG_YIELD(NOW,-10AY,D))),1,1))*100":-25.0,"TRYPH10Y-FDS^PCTCHG(FG_YIELD(0,,,,\"YTM\"),FG_YIELD(-1AM,,,,\"YTM\"))":null,"SET-BKK^FMA_PE(NTMA,0,,,\"PORTAGG\",\"MEANR\")":15.0832215681035,"QAT^FG_COMPANY_NAME":"iShares MSCI Qatar ETF","TRYCN10Y-FDS^PCTCHG(FG_YIELD(0,,,,\"YTM\"),FG_YIELD(-3AM,,,,\"YTM\"))":null,"EPHE^FG_PRICE_MAVG(0,,,,60)":26.72875,"UAE^FMA_PCT_ABOVE_MAVG(200,0,,,,\"PORTAGG\")":48.780487804878,"MCHI^FG_TOTAL_RETURNC(0,-12AM)":19.846725,"EZA^PERCENT_CHANGE(FMA_EPS(+1,0,,,,\"PORTAGG\",\"MEAN\"),FMA_EPS(+1,-3AM,,,,\"PORTAGG\",\"MEAN\"))":-1.81924634067749,"EWT^FG_TOTAL_RETURNC(0,-6AM)":16.032112,"EPOL^PERCENT_CHANGE(FMA_EPS(+1,0,,,,\"PORTAGG\",\"MEAN\"),FMA_EPS(+1,-3AM,,,,\"PORTAGG\",\"MEAN\"))":9.25694822021747,"MCHI^FG_PRICE_MAVG(0,,,,30)":42.537,"MCHI^FG_TOTAL_RETURNC(0,-3AM)":18.974113,"EWT^FG_TOTAL_RETURNC(0,-3AM)":4.465449,"EPOL^PERCENT_CHANGE(FMA_EPS(+1,0,,,,\"PORTAGG\",\"MEAN\"),FMA_EPS(+1,-1AM,,,,\"PORTAGG\",\"MEAN\"))":6.97361887583124,"VGK^FG_TOTAL_RETURNC(0,-6AM)":8.214593,"GREK^SIZE(FG_CONSTITUENTS)":32,"EPOL^FMA_COS_UP(\"EPS\",\"1M\",+1,NOW,,,\"PORTAGG\",\"MEANR\")":12.0,"EPHE^FG_ROE(0)":12.5734012395378,"REFEUREFI-FDS^FG_YIELD(NOW,,,0)":3.65,"REFPHRREPO-FDS^FG_YIELD(NOW,,,0)":6.25,"TRYID10Y-FDS^PCTCHG(FG_YIELD(0,,,,\"YTM\"),FG_YIELD(-3AM,,,,\"YTM\"))":null,"CC_SA^IMF_IFS_RCPI_Q(0)":1.5452076,"VWO^FG_PE(0)":15.2683799095772,"EIDO^JULIAN(FMA_DIV_YLD(NTMA,NOW,NOW,M,\"PORTAGG\",\"MEANR\").DATES)":45534,"EIDO^FG_ROE(0)":12.4854152106884,"REFVNDISC-FDS^(SUBARRAY(NOT_NA(NO_REPEAT_F(FG_YIELD(NOW,-10AY,D))),0,1)-SUBARRAY(NOT_NA(NO_REPEAT_F(FG_YIELD(NOW,-10AY,D))),1,1))*100":-50.0,"TIPSCL10Y-FDS^PCTCHG(FG_YIELD(0,,,,\"YTM\"),FG_YIELD(-1AM,,,,\"YTM\"))":null,"EPOL^FMA_EVAL_EBITDA(NTMA,0,,,\"PORTAGG\",\"MEANR\")":4.4051973719782,"TRYBR10Y-FDS^FG_YIELD(0,,,,\"YTM\")":null,"COPP-FDS^FG_PRICE_CHANGE(0,-1AM)":8.28507268644369,"INDA^FG_PRICE_MAVG(0,,,,200)":53.1396,"EPHE^FG_PRICE_MAVG(0,,,,30)":28.194834,"TUR^FG_TOTAL_RETURNC(0,-12AM)":-1.1450589,"MCHI^PERCENT_CHANGE(FMA_EPS(+1,0,,,,\"PORTAGG\",\"MEAN\"),FMA_EPS(+1,-3AM,,,,\"PORTAGG\",\"MEAN\"))":7.53843278762681,"EZA^PERCENT_CHANGE(FMA_EPS(+1,0,,,,\"PORTAGG\",\"MEAN\"),FMA_EPS(+1,-1AM,,,,\"PORTAGG\",\"MEAN\"))":-0.888696239707732,"EWT^FG_TOTAL_RETURNC(0,-1AM)":4.1759133,"EPOL^FMA_PCT_ABOVE_MAVG(200,0,,,,\"PORTAGG\")":41.1764705882353,"CNYA^P_PRICE(0)/P_PRICE_LOW_PR(0,,,,,,\"PRICE\",\"INTRA\",\"52W\")-1":0.22448981,"VGK^SIZE(FG_CONSTITUENTS)":1284,"GREK^FMA_COS_DOWN(\"EPS\",\"1M\",+1,NOW,,,\"PORTAGG\",\"MEANR\")":10.0,"EPHE^SIZE(FG_CONSTITUENTS)":33,"EPOL^FMA_RBICS_REV_CURRENT(30, LOC, \"PORTAGG\")":48.5325968357688,"EWT^FMA_DIV_YLD(NTMA,NOW,NOW,M,\"PORTAGG\",\"MEANR\")":3.25231040183347,"GREK^FMA_COS_UP(\"EPS\",\"1M\",+1,NOW,,,\"PORTAGG\",\"MEANR\")":7.0,"CC_VN^IMF_IFS_RCPI_Q(0)":4.3949327,"EWZ^FMA_PE(LTM,0,,,\"PORTAGG\",\"MEANR\")":9.41134343176019,"INDA^FG_PRICE_MAVG(0,,,,60)":56.959915,"EIDO^FG_PRICE(0)":23.2,"EWZ^P_PRICE(0)/P_PRICE_HIGH_PR(0,,,,,,\"PRICE\",\"INTRA\",\"52W\")":0.8315612,"EPHE^P_PRICE(0)/P_PRICE_LOW_PR(0,,,,,,\"PRICE\",\"INTRA\",\"52W\")-1":0.29455018,"CNYA^P_PRICE(0)/P_PRICE_HIGH_PR(0,,,,,,\"PRICE\",\"INTRA\",\"52W\")":0.9932201,"VGK^FG_TOTAL_RETURNC(0,-3AM)":7.5313687,"VGK^FMA_COS_DOWN(\"EPS\",\"1M\",+1,NOW,,,\"PORTAGG\",\"MEANR\")":600.0,"EPHE^FMA_COS_DOWN(\"EPS\",\"1M\",+1,NOW,,,\"PORTAGG\",\"MEANR\")":6.0,"ECH^FG_ROE(0)":9.14482738004019,"REFEUREFI-FDS^PROPER_NAME(0,,,\"SECURITY\",\"NAME\")":"Eurozone Main Refinancing Operations Minimum Bid Rate","TRYIN10Y-FDS^PCTCHG(FG_YIELD(0,,,,\"YTM\"),FG_YIELD(-3AM,,,,\"YTM\"))":-4.1657786,"INDA^JULIAN(FMA_DIV_YLD(NTMA,NOW,NOW,M,\"PORTAGG\",\"MEANR\").DATES)":45534,"INDA^FG_COMPANY_NAME":"iShares MSCI India ETF","INDA^FG_PRICE_MAVG(0,,,,30)":57.600834,"TUR^P_PRICE(0)/P_PRICE_LOW_PR(0,,,,,,\"PRICE\",\"INTRA\",\"52W\")-1":0.16956842,"MCHI^PERCENT_CHANGE(FMA_EPS(+1,0,,,,\"PORTAGG\",\"MEAN\"),FMA_EPS(+1,-1AM,,,,\"PORTAGG\",\"MEAN\"))":3.33247161383291,"EWZ^FG_TOTAL_RETURNC(0,-3AM)":7.137704,"EWT^PERCENT_CHANGE(FMA_EPS(+1,0,,,,\"PORTAGG\",\"MEAN\"),FMA_EPS(+1,-3AM,,,,\"PORTAGG\",\"MEAN\"))":16.4223806687089,"EPHE^P_PRICE(0)/P_PRICE_HIGH_PR(0,,,,,,\"PRICE\",\"INTRA\",\"52W\")":0.99766666,"CNYA^FG_TOTAL_RETURNC(0,-6AM)":9.754896,"SPY^FMA_PCT_ABOVE_MAVG(200,0,,,,\"PORTAGG\")":73.8522954091816,"EZA^SIZE(FG_CONSTITUENTS)":34,"EPHE^FMA_RBICS_REV_CURRENT(30, LOC, \"PORTAGG\")":41.8353358832989,"REFVNDISC-FDS^FG_YIELD(NOW,,,0)":3.0,"REFZAREPO-FDS^(SUBARRAY(NOT_NA(NO_REPEAT_F(FG_YIELD(NOW,-10AY,D))),0,1)-SUBARRAY(NOT_NA(NO_REPEAT_F(FG_YIELD(NOW,-10AY,D))),1,1))*100":-25.0,"REFIDRREPO-FDS^(SUBARRAY(NOT_NA(NO_REPEAT_F(FG_YIELD(NOW,-10AY,D))),0,1)-SUBARRAY(NOT_NA(NO_REPEAT_F(FG_YIELD(NOW,-10AY,D))),1,1))*100":-25.0,"CC_TH^IMF_IFS_RCPI_Q(0)":null,"VGK^FMA_EVAL_EBIT(LTMA,NOW,NOW,M,\"PORTAGG\",\"MEANR\")":13.534157896406,"EWT^FMA_PE(NTMA,0,,,\"PORTAGG\",\"MEANR\")":16.1713020667779,"EPOL^FG_FCF_YIELD_NTM(0)":2.88384459421808,"ECH^FG_FCF_YIELD_NTM(0)":9.85496294890936,"MCHI^FG_COMPANY_NAME":"iShares MSCI China ETF","EWT^FMA_PE(LTM,0,,,\"PORTAGG\",\"MEANR\")":20.7659335638723,"KSA^FG_COMPANY_NAME":"iShares MSCI Saudi Arabia ETF","INDA^FG_PRICE(0)":59.2,"ECH^FG_PRICE_MAVG(0,,,,30)":26.169834,"TUR^P_PRICE(0)/P_PRICE_HIGH_PR(0,,,,,,\"PRICE\",\"INTRA\",\"52W\")":0.830894,"EWM^FG_TOTAL_RETURNC(0,-12AM)":36.405216,"EWJ^PERCENT_CHANGE(FMA_EPS(+1,0,,,,\"PORTAGG\",\"MEAN\"),FMA_EPS(+1,-3AM,,,,\"PORTAGG\",\"MEAN\"))":12.437019186604,"VGK^FMA_COS_UP(\"EPS\",\"1M\",+1,NOW,,,\"PORTAGG\",\"MEANR\")":427.0,"EPHE^FMA_COS_UP(\"EPS\",\"1M\",+1,NOW,,,\"PORTAGG\",\"MEANR\")":17.0,"EIDO^FMA_RBICS_REV_CURRENT(30, LOC, \"PORTAGG\")":55.8333753192344,"CNYA^FG_ROE(0)":10.0674425383221,"REFZAREPO-FDS^PROPER_NAME(0,,,\"SECURITY\",\"NAME\")":"South Africa Repo Rate","TRYIN10Y-FDS^PCTCHG(FG_YIELD(0,,,,\"YTM\"),FG_YIELD(-1AM,,,,\"YTM\"))":-1.5384648,"CC_QA^IMF_IFS_RCPI_Q(0)":null,"UAE^FMA_EVAL_EBIT(LTMA,NOW,NOW,M,\"PORTAGG\",\"MEANR\")":9.11701393344476,"QAT^FMA_EVAL_EBITDA(NTMA,0,,,\"PORTAGG\",\"MEANR\")":9.49764159650976,"GREK^FMA_EVAL_EBIT(LTMA,NOW,NOW,M,\"PORTAGG\",\"MEANR\")":8.21029212850788,"EWZ^JULIAN(FMA_DIV_YLD(NTMA,NOW,NOW,M,\"PORTAGG\",\"MEANR\").DATES)":45534,"ECH^FMA_DIV_YLD(NTMA,NOW,NOW,M,\"PORTAGG\",\"MEANR\")":5.28433638655067,"CNYA^FG_TOTAL_RETURNC(0,-3AM)":11.594772,"EWJ^PERCENT_CHANGE(FMA_EPS(+1,0,,,,\"PORTAGG\",\"MEAN\"),FMA_EPS(+1,-1AM,,,,\"PORTAGG\",\"MEAN\"))":0.39244533269804,"KSA^SIZE(FG_CONSTITUENTS)":127,"EZA^FMA_COS_DOWN(\"EPS\",\"1M\",+1,NOW,,,\"PORTAGG\",\"MEANR\")":13.0,"VGK^FMA_EVAL_EBITDA(NTMA,0,,,\"PORTAGG\",\"MEANR\")":9.05793202229782,"TIOS-FDS^FG_PRICE_MAVG(0,,,,30)":94.614,"GREK^FG_PRICE_MAVG(0,,,,60)":42.02512,"CNYA^FG_PRICE_MAVG(0,,,,200)":25.59701,"TUR^FG_TOTAL_RETURNC(0,-6AM)":6.6725492,"MCHI^FMA_PCT_ABOVE_MAVG(200,0,,,,\"PORTAGG\")":42.6644182124789,"EWZ^FG_TOTAL_RETURNC(0,-1AM)":-3.034258,"EWM^P_PRICE(0)/P_PRICE_HIGH_PR(0,,,,,,\"PRICE\",\"INTRA\",\"52W\")":0.99818116,"EPHE^FG_TOTAL_RETURNC(0,-6AM)":10.561299,"REFVNDISC-FDS^PROPER_NAME(0,,,\"SECURITY\",\"NAME\")":"Vietnam Discount Rate","REFIDRREPO-FDS^FG_YIELD(NOW,,,0)":6.0,"TRYGR10Y-FDS^PCTCHG(FG_YIELD(0,,,,\"YTM\"),FG_YIELD(-3AM,,,,\"YTM\"))":null,"TRYUS10Y-FDS^FG_YIELD(0,,,,\"YTM\")":null,"QAT^FG_FCF_YIELD_NTM(0)":null,"EPOL^FMA_DIV_YLD(NTMA,NOW,NOW,M,\"PORTAGG\",\"MEANR\")":5.4239698282375,"TIOS-FDS^FG_PRICE(0)":92.54,"INDA^FG_TOTAL_RETURNC(0,-12AM)":32.765198,"CNYA^PERCENT_CHANGE(FMA_EPS(+1,0,,,,\"PORTAGG\",\"MEAN\"),FMA_EPS(+1,-3AM,,,,\"PORTAGG\",\"MEAN\"))":4.21879838046817,"KSA^FMA_COS_DOWN(\"EPS\",\"1M\",+1,NOW,,,\"PORTAGG\",\"MEANR\")":33.0,"EZA^FMA_COS_UP(\"EPS\",\"1M\",+1,NOW,,,\"PORTAGG\",\"MEANR\")":14.0,"EIDO^SIZE(FG_CONSTITUENTS)":75,"ECH^FMA_RBICS_REV_CURRENT(30, LOC, \"PORTAGG\")":35.2771636345055,"REFAEREPO-FDS^(SUBARRAY(NOT_NA(NO_REPEAT_F(FG_YIELD(NOW,-10AY,D))),0,1)-SUBARRAY(NOT_NA(NO_REPEAT_F(FG_YIELD(NOW,-10AY,D))),1,1))*100":-50.0,"REFBRSELIC-FDS^(SUBARRAY(NOT_NA(NO_REPEAT_F(FG_YIELD(NOW,-10AY,D))),0,1)-SUBARRAY(NOT_NA(NO_REPEAT_F(FG_YIELD(NOW,-10AY,D))),1,1))*100":25.0,"TRYGR10Y-FDS^PCTCHG(FG_YIELD(0,,,,\"YTM\"),FG_YIELD(-1AM,,,,\"YTM\"))":null,"TRYKR10Y-FDS^FG_YIELD(0,,,,\"YTM\")":null,"CC_IN^IMF_IFS_RCPI_Q(0)":null,"UAE^FMA_EVAL_EBITDA(NTMA,0,,,\"PORTAGG\",\"MEANR\")":6.60696808065444,"GREK^FMA_EVAL_EBITDA(NTMA,0,,,\"PORTAGG\",\"MEANR\")":5.59942430274599,"EWY^FMA_EVAL_EBIT(LTMA,NOW,NOW,M,\"PORTAGG\",\"MEANR\")":15.1567858695746,"ECH^FMA_PE(NTMA,0,,,\"PORTAGG\",\"MEANR\")":9.37138297140707,"REFIDRREPO-FDS^PROPER_NAME(0,,,\"SECURITY\",\"NAME\")":"Indonesia BI (Reverse) Repo Rate - 7 Day","TRYUS10Y-FDS^FG_YIELD_NAME":"US Benchmark Bond - 10 Year","CC_GR^IMF_IFS_RCPI_Q(0)":2.571976,"VGK^FG_FCF_YIELD_NTM(0)":5.28323894400439,"QAT^FMA_DIV_YLD(NTMA,NOW,NOW,M,\"PORTAGG\",\"MEANR\")":5.50193338363793,"EWT^JULIAN(FMA_DIV_YLD(NTMA,NOW,NOW,M,\"PORTAGG\",\"MEANR\").DATES)":45534,"EPOL^JULIAN(FMA_DIV_YLD(NTMA,NOW,NOW,M,\"PORTAGG\",\"MEANR\").DATES)":45534,"GREK^FG_COMPANY_NAME":"Global X MSCI Greece ETF","REFCLMPR-FDS^(SUBARRAY(NOT_NA(NO_REPEAT_F(FG_YIELD(NOW,-10AY,D))),0,1)-SUBARRAY(NOT_NA(NO_REPEAT_F(FG_YIELD(NOW,-10AY,D))),1,1))*100":-25.0,"TRYZA10Y-FDS^PCTCHG(FG_YIELD(0,,,,\"YTM\"),FG_YIELD(-3AM,,,,\"YTM\"))":null,"EZA^FG_COMPANY_NAME":"iShares MSCI South Africa ETF","TRYPL10Y-FDS^PCTCHG(FG_YIELD(0,,,,\"YTM\"),FG_YIELD(-1AM,,,,\"YTM\"))":null,"GREK^FG_PRICE(0)":44.07,"CNYA^FG_PRICE_MAVG(0,,,,60)":25.055532,"TUR^FG_TOTAL_RETURNC(0,-3AM)":-12.01716,"INDA^P_PRICE(0)/P_PRICE_LOW_PR(0,,,,,,\"PRICE\",\"INTRA\",\"52W\")-1":0.3873917,"EWZ^PERCENT_CHANGE(FMA_EPS(+1,0,,,,\"PORTAGG\",\"MEAN\"),FMA_EPS(+1,-3AM,,,,\"PORTAGG\",\"MEAN\"))":-14.6157041348904,"EWM^FG_TOTAL_RETURNC(0,-6AM)":27.711927,"EPHE^FG_TOTAL_RETURNC(0,-3AM)":24.242424,"EWJ^FMA_PCT_ABOVE_MAVG(200,0,,,,\"PORTAGG\")":49.2462311557789,"EWZ^SIZE(FG_CONSTITUENTS)":55,"ECH^SIZE(FG_CONSTITUENTS)":28,"CNYA^FMA_RBICS_REV_CURRENT(30, LOC, \"PORTAGG\")":21.788870292869,"REFBRSELIC-FDS^FG_YIELD(NOW,,,0)":10.75,"TRYMX10Y-FDS^FG_YIELD(0,,,,\"YTM\")":null,"EWZ^FMA_EVAL_EBITDA(NTMA,0,,,\"PORTAGG\",\"MEANR\")":4.65407464254824,"CNYA^FG_PRICE_MAVG(0,,,,30)":24.86584,"TUR^FG_TOTAL_RETURNC(0,-1AM)":0.24449825,"EWZ^PERCENT_CHANGE(FMA_EPS(+1,0,,,,\"PORTAGG\",\"MEAN\"),FMA_EPS(+1,-1AM,,,,\"PORTAGG\",\"MEAN\"))":-9.14714040108527,"EPHE^PERCENT_CHANGE(FMA_EPS(+1,0,,,,\"PORTAGG\",\"MEAN\"),FMA_EPS(+1,-1AM,,,,\"PORTAGG\",\"MEAN\"))":3.7193769582484,"CNYA^PERCENT_CHANGE(FMA_EPS(+1,0,,,,\"PORTAGG\",\"MEAN\"),FMA_EPS(+1,-1AM,,,,\"PORTAGG\",\"MEAN\"))":1.83425263902269,"KSA^FMA_COS_UP(\"EPS\",\"1M\",+1,NOW,,,\"PORTAGG\",\"MEANR\")":30.0,"ECH^FMA_COS_UP(\"EPS\",\"1M\",+1,NOW,,,\"PORTAGG\",\"MEANR\")":12.0,"REFAEREPO-FDS^FG_YIELD(NOW,,,0)":4.9,"UAE^FG_FCF_YIELD_NTM(0)":10.4099636962394,"EWY^FMA_EVAL_EBITDA(NTMA,0,,,\"PORTAGG\",\"MEANR\")":5.62716758058399,"ECH^FMA_PE(LTM,0,,,\"PORTAGG\",\"MEANR\")":12.6250889754355,"REFINREPO-FDS^FG_YIELD(NOW,,,0)":6.5,"DUMMY^ECON_DATE(45439,,, 'MM/YYYY')":"05/2024","DUMMY^ECON_DATE(45531,,, 'MM/YYYY')":"08/2024","CC_AE^IMF_IFS_RCPI_Q(-1AM)":null,"CC_PE^IMF_IFS_RCPI_Q(-1AM)":null,"CC_MY^IMF_IFS_RCPI_Q(-1AM)":null,"CC_TW^IMF_IFS_RCPI_Q(-1AM)":null,"CC_CL^IMF_IFS_RCPI_Q(-1AM)":null,"CC_ID^IMF_IFS_RCPI_Q(-1AM)":null,"CC_PH^IMF_IFS_RCPI_Q(-1AM)":null,"CC_QA^IMF_IFS_RCPI_Q(-1AM)":null,"CC_TH^IMF_IFS_RCPI_Q(-1AM)":null,"CC_IN^IMF_IFS_RCPI_Q(-1AM)":null,"DUMMY^ECON_EXPR_DATA('FDS_ECON[NTCPMIMFGSA@CN]',08/2024,,Q)":51.64454,"DUMMY^ECON_EXPR_DATA('FDS_ECON[NTCPMIMFGSA@CN]',05/2024,,Q)":50.938282,"DUMMY^ECON_EXPR_DATA('FDS_ECON[NTCPMIMFGSA@CL]',08/2024,,Q)":null,"DUMMY^ECON_EXPR_DATA('FDS_ECON[NTCPMIMFGSA@CL]',05/2024,,Q)":null,"DUMMY^ECON_EXPR_DATA('FDS_ECON[NTCPMIMFGSA@ID]',08/2024,,Q)":51.87755,"DUMMY^ECON_EXPR_DATA('FDS_ECON[NTCPMIMFGSA@ID]',05/2024,,Q)":53.247562,"DUMMY^ECON_EXPR_DATA('FDS_ECON[NTCPMIPHMANHE]',08/2024,,Q)":51.78043,"DUMMY^ECON_EXPR_DATA('FDS_ECON[NTCPMIPHMANHE]',05/2024,,Q)":50.931423,"DUMMY^ECON_EXPR_DATA('FDS_ECON[NTCPMIMFGSA@PL]',08/2024,,Q)":45.313137,"DUMMY^ECON_EXPR_DATA('FDS_ECON[NTCPMIMFGSA@PL]',05/2024,,Q)":47.64948,"DUMMY^ECON_EXPR_DATA('FDS_ECON[NTCPMIMFGSA@PE]',08/2024,,Q)":null,"DUMMY^ECON_EXPR_DATA('FDS_ECON[NTCPMIMFGSA@PE]',05/2024,,Q)":null,"DUMMY^ECON_EXPR_DATA('FDS_ECON[PMIMYMANHE]',08/2024,,Q)":49.6697,"DUMMY^ECON_EXPR_DATA('FDS_ECON[PMIMYMANHE]',05/2024,,Q)":48.94971,"DUMMY^ECON_EXPR_DATA('FDS_ECON[NTCPMIMFGSA@TW]',08/2024,,Q)":51.407047,"DUMMY^ECON_EXPR_DATA('FDS_ECON[NTCPMIMFGSA@TW]',05/2024,,Q)":48.895138,"DUMMY^ECON_EXPR_DATA('FDS_ECON[NTCPMIMFGSA@MX]',08/2024,,Q)":51.090343,"DUMMY^ECON_EXPR_DATA('FDS_ECON[NTCPMIMFGSA@MX]',05/2024,,Q)":51.565502,"DUMMY^ECON_EXPR_DATA('FDS_ECON[NTCPMIMFGSA@KR]',08/2024,,Q)":51.02443,"DUMMY^ECON_EXPR_DATA('FDS_ECON[NTCPMIMFGSA@KR]',05/2024,,Q)":50.57622,"DUMMY^ECON_EXPR_DATA('FDS_ECON[NTCPMIMFGSA@BR]',08/2024,,Q)":53.488384,"DUMMY^ECON_EXPR_DATA('FDS_ECON[NTCPMIMFGSA@BR]',05/2024,,Q)":53.509575,"DUMMY^ECON_EXPR_DATA('FDS_ECON[PMIMFGSA@ZA]',08/2024,,Q)":49.992886,"DUMMY^ECON_EXPR_DATA('FDS_ECON[PMIMFGSA@ZA]',05/2024,,Q)":49.458923,"DUMMY^ECON_EXPR_DATA('FDS_ECON[NTCPMIMFGSA@GR]',08/2024,,Q)":54.69078,"DUMMY^ECON_EXPR_DATA('FDS_ECON[NTCPMIMFGSA@GR]',05/2024,,Q)":55.77546,"DUMMY^ECON_EXPR_DATA('FDS_ECON[NTCPMIMFGSA@IN]',08/2024,,Q)":58.243446,"DUMMY^ECON_EXPR_DATA('FDS_ECON[NTCPMIMFGSA@IN]',05/2024,,Q)":57.516636,"DUMMY^ECON_EXPR_DATA('FDS_ECON[PMIQAWHEHE]',08/2024,,Q)":53.838383,"DUMMY^ECON_EXPR_DATA('FDS_ECON[PMIQAWHEHE]',05/2024,,Q)":50.683044,"DUMMY^ECON_EXPR_DATA('FDS_ECON[NTCPMITHMANHE]',08/2024,,Q)":50.221676,"DUMMY^ECON_EXPR_DATA('FDS_ECON[NTCPMITHMANHE]',05/2024,,Q)":47.04389,"DUMMY^ECON_EXPR_DATA('FDS_ECON[NTCPMIMFGSA@TR]',08/2024,,Q)":48.55242,"DUMMY^ECON_EXPR_DATA('FDS_ECON[NTCPMIMFGSA@TR]',05/2024,,Q)":49.822453,"DUMMY^ECON_EXPR_DATA('FDS_ECON[NTCPMIMFGSA@AE]',08/2024,,Q)":null,"DUMMY^ECON_EXPR_DATA('FDS_ECON[NTCPMIMFGSA@AE]',05/2024,,Q)":null,"DUMMY^ECON_EXPR_DATA('FDS_ECON[NTCPMIMFGSA@VN]',08/2024,,Q)":51.776978,"DUMMY^ECON_EXPR_DATA('FDS_ECON[NTCPMIMFGSA@VN]',05/2024,,Q)":50.18627,"DUMMY^ECON_EXPR_DATA('FDS_ECON[NTCPMIINDEXSA@SA]',08/2024,,Q)":56.14742,"DUMMY^ECON_EXPR_DATA('FDS_ECON[NTCPMIINDEXSA@SA]',05/2024,,Q)":56.53707,"DUMMY^ECON_EXPR_DATA('FDS_ECON[PMIDMMANHE]',08/2024,,Q)":49.418606,"DUMMY^ECON_EXPR_DATA('FDS_ECON[PMIDMMANHE]',05/2024,,Q)":49.135414,"DUMMY^ECON_EXPR_DATA('FDS_ECON[NTCPMIMFGSA@EME]',08/2024,,Q)":52.00181,"DUMMY^ECON_EXPR_DATA('FDS_ECON[NTCPMIMFGSA@EME]',05/2024,,Q)":51.518684,"CC_IN^IMF_IFS_RCPI_Q(-2AM)":null,"CC_QA^IMF_IFS_RCPI_Q(-2AM)":null,"CC_TH^IMF_IFS_RCPI_Q(-2AM)":null,"CC_CL^IMF_IFS_RCPI_Q(-2AM)":null,"CC_ID^IMF_IFS_RCPI_Q(-2AM)":null,"CC_PH^IMF_IFS_RCPI_Q(-2AM)":null,"CC_PE^IMF_IFS_RCPI_Q(-2AM)":null,"CC_MY^IMF_IFS_RCPI_Q(-2AM)":null,"CC_TW^IMF_IFS_RCPI_Q(-2AM)":null,"CC_AE^IMF_IFS_RCPI_Q(-2AM)":null,"CC_AE^IMF_IFS_RCPI_Q(-3AM)":null,"CC_PE^IMF_IFS_RCPI_Q(-3AM)":2.8496776,"CC_MY^IMF_IFS_RCPI_Q(-3AM)":1.6700923,"CC_TW^IMF_IFS_RCPI_Q(-3AM)":null,"CC_CL^IMF_IFS_RCPI_Q(-3AM)":4.041295,"CC_ID^IMF_IFS_RCPI_Q(-3AM)":null,"CC_PH^IMF_IFS_RCPI_Q(-3AM)":3.2976058,"CC_QA^IMF_IFS_RCPI_Q(-3AM)":null,"CC_TH^IMF_IFS_RCPI_Q(-3AM)":-0.78397644,"CC_IN^IMF_IFS_RCPI_Q(-3AM)":5.014141}]]></FdsFormulaCache>
</file>

<file path=customXml/itemProps1.xml><?xml version="1.0" encoding="utf-8"?>
<ds:datastoreItem xmlns:ds="http://schemas.openxmlformats.org/officeDocument/2006/customXml" ds:itemID="{BAEB43F4-6E97-4B93-B17D-BC07BCF3DC1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2024-09-27T13:40:51Z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